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2026-2030\模版\"/>
    </mc:Choice>
  </mc:AlternateContent>
  <xr:revisionPtr revIDLastSave="0" documentId="13_ncr:1_{77AECE90-4C67-41EE-8D99-1B1BCCAE7C92}" xr6:coauthVersionLast="47" xr6:coauthVersionMax="47" xr10:uidLastSave="{00000000-0000-0000-0000-000000000000}"/>
  <bookViews>
    <workbookView xWindow="-98" yWindow="-98" windowWidth="23236" windowHeight="13875" tabRatio="927" firstSheet="1" activeTab="2" xr2:uid="{00000000-000D-0000-FFFF-FFFF00000000}"/>
  </bookViews>
  <sheets>
    <sheet name="理论测算 " sheetId="9" state="hidden" r:id="rId1"/>
    <sheet name="汇总展示表" sheetId="74" r:id="rId2"/>
    <sheet name="2026-2030年盈利测算表" sheetId="69" r:id="rId3"/>
    <sheet name="板块（积极-原版本）" sheetId="59" state="hidden" r:id="rId4"/>
    <sheet name="板块-利息（纯账面）" sheetId="60" r:id="rId5"/>
    <sheet name="板块-利息（积极-原版本）" sheetId="39" state="hidden" r:id="rId6"/>
    <sheet name="息差中间表" sheetId="20" r:id="rId7"/>
    <sheet name="息差测算表" sheetId="19" r:id="rId8"/>
    <sheet name="中收测算表" sheetId="43" r:id="rId9"/>
    <sheet name="板块" sheetId="38" r:id="rId10"/>
    <sheet name="资本" sheetId="37" r:id="rId11"/>
    <sheet name="子公司" sheetId="41" r:id="rId12"/>
    <sheet name="宏观及利率情景" sheetId="13" r:id="rId13"/>
    <sheet name="【底稿】收益率核心表" sheetId="16" r:id="rId14"/>
    <sheet name="2025零售人民币" sheetId="25" r:id="rId15"/>
    <sheet name="2025对公人民币" sheetId="26" r:id="rId16"/>
    <sheet name="2025对公外币" sheetId="27" r:id="rId17"/>
    <sheet name="2025金市人民币" sheetId="28" r:id="rId18"/>
    <sheet name="2025司库人民币" sheetId="29" r:id="rId19"/>
    <sheet name="2025零售外币" sheetId="30" r:id="rId20"/>
    <sheet name="2025金市外币" sheetId="31" r:id="rId21"/>
    <sheet name="2025司库外币" sheetId="32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_xlnm.Print_Area" localSheetId="2">'2026-2030年盈利测算表'!$A$1:$Y$155</definedName>
    <definedName name="_xlnm.Print_Area" localSheetId="9">板块!$A$1:$Q$58</definedName>
    <definedName name="_xlnm.Print_Area" localSheetId="3">'板块（积极-原版本）'!$A$1:$Q$58</definedName>
    <definedName name="_xlnm.Print_Area" localSheetId="1">汇总展示表!$A$1:$J$147</definedName>
    <definedName name="_xlnm.Print_Area" localSheetId="7">息差测算表!$A$1:$G$95</definedName>
    <definedName name="_xlnm.Print_Area" localSheetId="10">资本!$A$1:$AC$94</definedName>
    <definedName name="_xlnm.Print_Area" localSheetId="11">子公司!$A$1:$Y$110</definedName>
    <definedName name="_xlnm.Print_Titles" localSheetId="2">'2026-2030年盈利测算表'!$1:$3</definedName>
    <definedName name="_xlnm.Print_Titles" localSheetId="1">汇总展示表!$1:$1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9" l="1"/>
  <c r="AI31" i="43"/>
  <c r="AH31" i="43"/>
  <c r="AG31" i="43"/>
  <c r="AF31" i="43"/>
  <c r="AL9" i="37"/>
  <c r="G66" i="19"/>
  <c r="F66" i="19"/>
  <c r="E66" i="19"/>
  <c r="D66" i="19"/>
  <c r="N131" i="69"/>
  <c r="P131" i="69"/>
  <c r="R131" i="69" s="1"/>
  <c r="T131" i="69" s="1"/>
  <c r="V131" i="69" s="1"/>
  <c r="R22" i="60" l="1"/>
  <c r="N197" i="69" l="1"/>
  <c r="P138" i="69"/>
  <c r="R138" i="69"/>
  <c r="T138" i="69"/>
  <c r="V138" i="69"/>
  <c r="X138" i="69" s="1"/>
  <c r="O142" i="69"/>
  <c r="AI44" i="43"/>
  <c r="AH44" i="43"/>
  <c r="AG44" i="43"/>
  <c r="AF44" i="43"/>
  <c r="AE44" i="43"/>
  <c r="AE7" i="43"/>
  <c r="AE6" i="43"/>
  <c r="AE5" i="43"/>
  <c r="AE4" i="43"/>
  <c r="AH32" i="37"/>
  <c r="AH21" i="37"/>
  <c r="AH15" i="37"/>
  <c r="AH13" i="37"/>
  <c r="L54" i="41"/>
  <c r="J54" i="41"/>
  <c r="H54" i="41"/>
  <c r="F54" i="41"/>
  <c r="D54" i="41"/>
  <c r="B54" i="41"/>
  <c r="L53" i="41"/>
  <c r="J53" i="41"/>
  <c r="H53" i="41"/>
  <c r="F53" i="41"/>
  <c r="D53" i="41"/>
  <c r="B53" i="41"/>
  <c r="L49" i="41"/>
  <c r="J49" i="41"/>
  <c r="H49" i="41"/>
  <c r="F49" i="41"/>
  <c r="D49" i="41"/>
  <c r="B49" i="41"/>
  <c r="L48" i="41"/>
  <c r="J48" i="41"/>
  <c r="H48" i="41"/>
  <c r="F48" i="41"/>
  <c r="D48" i="41"/>
  <c r="B48" i="41"/>
  <c r="L43" i="41"/>
  <c r="J43" i="41"/>
  <c r="H43" i="41"/>
  <c r="F43" i="41"/>
  <c r="D43" i="41"/>
  <c r="B43" i="41"/>
  <c r="L42" i="41"/>
  <c r="J42" i="41"/>
  <c r="H42" i="41"/>
  <c r="F42" i="41"/>
  <c r="D42" i="41"/>
  <c r="B42" i="41"/>
  <c r="U138" i="69" l="1"/>
  <c r="S138" i="69"/>
  <c r="W138" i="69"/>
  <c r="C6" i="74"/>
  <c r="C7" i="74"/>
  <c r="C8" i="74"/>
  <c r="C9" i="74"/>
  <c r="C11" i="74"/>
  <c r="C13" i="74"/>
  <c r="C14" i="74"/>
  <c r="C16" i="74"/>
  <c r="C17" i="74"/>
  <c r="C18" i="74"/>
  <c r="C19" i="74"/>
  <c r="C21" i="74"/>
  <c r="C25" i="74"/>
  <c r="C26" i="74"/>
  <c r="C27" i="74"/>
  <c r="C34" i="74"/>
  <c r="C45" i="74"/>
  <c r="C48" i="74"/>
  <c r="C49" i="74"/>
  <c r="C50" i="74"/>
  <c r="C53" i="74"/>
  <c r="D53" i="74"/>
  <c r="E53" i="74"/>
  <c r="F53" i="74"/>
  <c r="G53" i="74"/>
  <c r="H53" i="74"/>
  <c r="C55" i="74"/>
  <c r="C56" i="74"/>
  <c r="D61" i="74"/>
  <c r="E61" i="74"/>
  <c r="F61" i="74"/>
  <c r="G61" i="74"/>
  <c r="H61" i="74"/>
  <c r="D63" i="74"/>
  <c r="F63" i="74"/>
  <c r="G63" i="74"/>
  <c r="H63" i="74"/>
  <c r="D64" i="74"/>
  <c r="E64" i="74"/>
  <c r="F64" i="74"/>
  <c r="G64" i="74"/>
  <c r="H64" i="74"/>
  <c r="D65" i="74"/>
  <c r="C70" i="74"/>
  <c r="D70" i="74"/>
  <c r="E70" i="74"/>
  <c r="F70" i="74"/>
  <c r="G70" i="74"/>
  <c r="H70" i="74"/>
  <c r="C71" i="74"/>
  <c r="D71" i="74"/>
  <c r="E71" i="74"/>
  <c r="F71" i="74"/>
  <c r="G71" i="74"/>
  <c r="H71" i="74"/>
  <c r="D72" i="74"/>
  <c r="E72" i="74"/>
  <c r="F72" i="74"/>
  <c r="G72" i="74"/>
  <c r="H72" i="74"/>
  <c r="D73" i="74"/>
  <c r="E73" i="74"/>
  <c r="F73" i="74"/>
  <c r="G73" i="74"/>
  <c r="H73" i="74"/>
  <c r="D74" i="74"/>
  <c r="E74" i="74"/>
  <c r="F74" i="74"/>
  <c r="G74" i="74"/>
  <c r="H74" i="74"/>
  <c r="C75" i="74"/>
  <c r="D75" i="74"/>
  <c r="E75" i="74"/>
  <c r="F75" i="74"/>
  <c r="G75" i="74"/>
  <c r="H75" i="74"/>
  <c r="D76" i="74"/>
  <c r="E76" i="74"/>
  <c r="F76" i="74"/>
  <c r="G76" i="74"/>
  <c r="H76" i="74"/>
  <c r="C77" i="74"/>
  <c r="C78" i="74"/>
  <c r="D78" i="74"/>
  <c r="C81" i="74"/>
  <c r="D81" i="74"/>
  <c r="E81" i="74"/>
  <c r="F81" i="74"/>
  <c r="G81" i="74"/>
  <c r="H81" i="74"/>
  <c r="C82" i="74"/>
  <c r="D82" i="74"/>
  <c r="E82" i="74"/>
  <c r="F82" i="74"/>
  <c r="G82" i="74"/>
  <c r="H82" i="74"/>
  <c r="C83" i="74"/>
  <c r="D83" i="74"/>
  <c r="E83" i="74"/>
  <c r="F83" i="74"/>
  <c r="G83" i="74"/>
  <c r="H83" i="74"/>
  <c r="C84" i="74"/>
  <c r="D84" i="74"/>
  <c r="E84" i="74"/>
  <c r="F84" i="74"/>
  <c r="G84" i="74"/>
  <c r="H84" i="74"/>
  <c r="D85" i="74"/>
  <c r="E85" i="74"/>
  <c r="F85" i="74"/>
  <c r="G85" i="74"/>
  <c r="H85" i="74"/>
  <c r="C86" i="74"/>
  <c r="D86" i="74"/>
  <c r="C88" i="74"/>
  <c r="D88" i="74"/>
  <c r="C89" i="74"/>
  <c r="D89" i="74"/>
  <c r="E89" i="74"/>
  <c r="F89" i="74"/>
  <c r="G89" i="74"/>
  <c r="H89" i="74"/>
  <c r="C91" i="74"/>
  <c r="D91" i="74"/>
  <c r="E91" i="74"/>
  <c r="F91" i="74"/>
  <c r="G91" i="74"/>
  <c r="H91" i="74"/>
  <c r="C92" i="74"/>
  <c r="D92" i="74"/>
  <c r="E92" i="74"/>
  <c r="F92" i="74"/>
  <c r="G92" i="74"/>
  <c r="H92" i="74"/>
  <c r="C93" i="74"/>
  <c r="C94" i="74"/>
  <c r="D94" i="74"/>
  <c r="E94" i="74"/>
  <c r="F94" i="74"/>
  <c r="G94" i="74"/>
  <c r="H94" i="74"/>
  <c r="C96" i="74"/>
  <c r="D96" i="74"/>
  <c r="E96" i="74"/>
  <c r="F96" i="74"/>
  <c r="G96" i="74"/>
  <c r="H96" i="74"/>
  <c r="C97" i="74"/>
  <c r="D97" i="74"/>
  <c r="E97" i="74"/>
  <c r="F97" i="74"/>
  <c r="G97" i="74"/>
  <c r="H97" i="74"/>
  <c r="C99" i="74"/>
  <c r="D99" i="74"/>
  <c r="E99" i="74"/>
  <c r="F99" i="74"/>
  <c r="G99" i="74"/>
  <c r="H99" i="74"/>
  <c r="C100" i="74"/>
  <c r="D100" i="74"/>
  <c r="E100" i="74"/>
  <c r="F100" i="74"/>
  <c r="G100" i="74"/>
  <c r="H100" i="74"/>
  <c r="C102" i="74"/>
  <c r="D102" i="74"/>
  <c r="C103" i="74"/>
  <c r="D103" i="74"/>
  <c r="E103" i="74"/>
  <c r="F103" i="74"/>
  <c r="G103" i="74"/>
  <c r="H103" i="74"/>
  <c r="C104" i="74"/>
  <c r="D104" i="74"/>
  <c r="E104" i="74"/>
  <c r="F104" i="74"/>
  <c r="G104" i="74"/>
  <c r="H104" i="74"/>
  <c r="D105" i="74"/>
  <c r="E105" i="74"/>
  <c r="F105" i="74"/>
  <c r="G105" i="74"/>
  <c r="H105" i="74"/>
  <c r="D107" i="74"/>
  <c r="E107" i="74"/>
  <c r="F107" i="74"/>
  <c r="G107" i="74"/>
  <c r="H107" i="74"/>
  <c r="D108" i="74"/>
  <c r="E108" i="74"/>
  <c r="F108" i="74"/>
  <c r="G108" i="74"/>
  <c r="H108" i="74"/>
  <c r="D109" i="74"/>
  <c r="E109" i="74"/>
  <c r="F109" i="74"/>
  <c r="G109" i="74"/>
  <c r="H109" i="74"/>
  <c r="D110" i="74"/>
  <c r="E110" i="74"/>
  <c r="F110" i="74"/>
  <c r="G110" i="74"/>
  <c r="H110" i="74"/>
  <c r="G117" i="74"/>
  <c r="H117" i="74"/>
  <c r="D119" i="74"/>
  <c r="E119" i="74"/>
  <c r="F119" i="74"/>
  <c r="G119" i="74"/>
  <c r="H119" i="74"/>
  <c r="D122" i="74"/>
  <c r="E122" i="74"/>
  <c r="F122" i="74"/>
  <c r="G122" i="74"/>
  <c r="H122" i="74"/>
  <c r="D123" i="74"/>
  <c r="E123" i="74"/>
  <c r="F123" i="74"/>
  <c r="G123" i="74"/>
  <c r="H123" i="74"/>
  <c r="D126" i="74"/>
  <c r="D128" i="74"/>
  <c r="E128" i="74"/>
  <c r="F128" i="74"/>
  <c r="G128" i="74"/>
  <c r="H128" i="74"/>
  <c r="D129" i="74"/>
  <c r="E129" i="74"/>
  <c r="F129" i="74"/>
  <c r="G129" i="74"/>
  <c r="H129" i="74"/>
  <c r="D130" i="74"/>
  <c r="E130" i="74"/>
  <c r="F130" i="74"/>
  <c r="G130" i="74"/>
  <c r="H130" i="74"/>
  <c r="D131" i="74"/>
  <c r="E131" i="74"/>
  <c r="F131" i="74"/>
  <c r="G131" i="74"/>
  <c r="H131" i="74"/>
  <c r="D132" i="74"/>
  <c r="E132" i="74"/>
  <c r="F132" i="74"/>
  <c r="G132" i="74"/>
  <c r="H132" i="74"/>
  <c r="D133" i="74"/>
  <c r="E133" i="74"/>
  <c r="F133" i="74"/>
  <c r="G133" i="74"/>
  <c r="H133" i="74"/>
  <c r="D134" i="74"/>
  <c r="E134" i="74"/>
  <c r="F134" i="74"/>
  <c r="G134" i="74"/>
  <c r="H134" i="74"/>
  <c r="D136" i="74"/>
  <c r="E136" i="74"/>
  <c r="F136" i="74"/>
  <c r="G136" i="74"/>
  <c r="H136" i="74"/>
  <c r="D137" i="74"/>
  <c r="E137" i="74"/>
  <c r="F137" i="74"/>
  <c r="G137" i="74"/>
  <c r="H137" i="74"/>
  <c r="D138" i="74"/>
  <c r="E138" i="74"/>
  <c r="F138" i="74"/>
  <c r="G138" i="74"/>
  <c r="H138" i="74"/>
  <c r="D139" i="74"/>
  <c r="E139" i="74"/>
  <c r="F139" i="74"/>
  <c r="G139" i="74"/>
  <c r="H139" i="74"/>
  <c r="D140" i="74"/>
  <c r="E140" i="74"/>
  <c r="F140" i="74"/>
  <c r="G140" i="74"/>
  <c r="H140" i="74"/>
  <c r="D141" i="74"/>
  <c r="E141" i="74"/>
  <c r="F141" i="74"/>
  <c r="G141" i="74"/>
  <c r="H141" i="74"/>
  <c r="D142" i="74"/>
  <c r="E142" i="74"/>
  <c r="F142" i="74"/>
  <c r="G142" i="74"/>
  <c r="H142" i="74"/>
  <c r="D19" i="43"/>
  <c r="AE15" i="43"/>
  <c r="D66" i="74" s="1"/>
  <c r="W122" i="41"/>
  <c r="U122" i="41"/>
  <c r="S122" i="41"/>
  <c r="Q122" i="41"/>
  <c r="O122" i="41"/>
  <c r="N122" i="41" s="1"/>
  <c r="P122" i="41" s="1"/>
  <c r="AA17" i="37"/>
  <c r="AB17" i="37" s="1"/>
  <c r="AC17" i="37" s="1"/>
  <c r="AD17" i="37" s="1"/>
  <c r="Y13" i="43"/>
  <c r="H55" i="74" s="1"/>
  <c r="W13" i="43"/>
  <c r="H56" i="74" s="1"/>
  <c r="Y12" i="43"/>
  <c r="G55" i="74" s="1"/>
  <c r="W12" i="43"/>
  <c r="G56" i="74" s="1"/>
  <c r="Y11" i="43"/>
  <c r="F55" i="74" s="1"/>
  <c r="W11" i="43"/>
  <c r="F56" i="74" s="1"/>
  <c r="Y10" i="43"/>
  <c r="E55" i="74" s="1"/>
  <c r="W10" i="43"/>
  <c r="E56" i="74" s="1"/>
  <c r="Y9" i="43"/>
  <c r="D55" i="74" s="1"/>
  <c r="W9" i="43"/>
  <c r="X9" i="43" s="1"/>
  <c r="Q51" i="38"/>
  <c r="O51" i="38"/>
  <c r="M51" i="38"/>
  <c r="K51" i="38"/>
  <c r="I51" i="38"/>
  <c r="H51" i="38" s="1"/>
  <c r="G51" i="38"/>
  <c r="E51" i="38"/>
  <c r="Q50" i="38"/>
  <c r="O50" i="38"/>
  <c r="M50" i="38"/>
  <c r="K50" i="38"/>
  <c r="G50" i="38"/>
  <c r="E50" i="38"/>
  <c r="G49" i="38"/>
  <c r="E49" i="38"/>
  <c r="H48" i="38"/>
  <c r="J48" i="38" s="1"/>
  <c r="L48" i="38" s="1"/>
  <c r="N48" i="38" s="1"/>
  <c r="P48" i="38" s="1"/>
  <c r="G48" i="38"/>
  <c r="E48" i="38"/>
  <c r="G47" i="38"/>
  <c r="E47" i="38"/>
  <c r="G46" i="38"/>
  <c r="E46" i="38"/>
  <c r="G45" i="38"/>
  <c r="E45" i="38"/>
  <c r="G44" i="38"/>
  <c r="E44" i="38"/>
  <c r="S49" i="38"/>
  <c r="W49" i="38"/>
  <c r="I55" i="74" l="1"/>
  <c r="X10" i="43"/>
  <c r="H77" i="74"/>
  <c r="R122" i="41"/>
  <c r="T122" i="41" s="1"/>
  <c r="J51" i="38"/>
  <c r="L51" i="38" s="1"/>
  <c r="N51" i="38" s="1"/>
  <c r="P51" i="38" s="1"/>
  <c r="I53" i="74"/>
  <c r="D77" i="74"/>
  <c r="F77" i="74"/>
  <c r="D56" i="74"/>
  <c r="V122" i="41"/>
  <c r="G77" i="74"/>
  <c r="I61" i="74"/>
  <c r="I56" i="74"/>
  <c r="E77" i="74"/>
  <c r="I64" i="74"/>
  <c r="X13" i="43"/>
  <c r="X12" i="43"/>
  <c r="X11" i="43"/>
  <c r="I77" i="74" l="1"/>
  <c r="Q129" i="38"/>
  <c r="Q128" i="38"/>
  <c r="O129" i="38"/>
  <c r="O128" i="38"/>
  <c r="M129" i="38"/>
  <c r="M128" i="38"/>
  <c r="K129" i="38"/>
  <c r="K128" i="38"/>
  <c r="I129" i="38"/>
  <c r="I128" i="38"/>
  <c r="D132" i="38"/>
  <c r="D133" i="38" s="1"/>
  <c r="F130" i="38"/>
  <c r="D130" i="38"/>
  <c r="C130" i="38"/>
  <c r="K44" i="38" l="1"/>
  <c r="I44" i="38"/>
  <c r="O44" i="38"/>
  <c r="Q44" i="38"/>
  <c r="M44" i="38"/>
  <c r="W225" i="69"/>
  <c r="U225" i="69"/>
  <c r="S225" i="69"/>
  <c r="Q225" i="69"/>
  <c r="O225" i="69"/>
  <c r="N101" i="69"/>
  <c r="O101" i="69" s="1"/>
  <c r="F57" i="38" l="1"/>
  <c r="D57" i="38"/>
  <c r="C57" i="38"/>
  <c r="F23" i="38"/>
  <c r="D23" i="38"/>
  <c r="C23" i="38"/>
  <c r="F40" i="38"/>
  <c r="D40" i="38"/>
  <c r="C40" i="38"/>
  <c r="N145" i="69"/>
  <c r="G23" i="38" l="1"/>
  <c r="E40" i="38"/>
  <c r="G40" i="38"/>
  <c r="G57" i="38"/>
  <c r="E23" i="38"/>
  <c r="E57" i="38"/>
  <c r="N106" i="69"/>
  <c r="O106" i="69" l="1"/>
  <c r="E6" i="69" l="1"/>
  <c r="G6" i="69"/>
  <c r="I6" i="69"/>
  <c r="K6" i="69"/>
  <c r="M6" i="69"/>
  <c r="E7" i="69"/>
  <c r="G7" i="69"/>
  <c r="I7" i="69"/>
  <c r="K7" i="69"/>
  <c r="M7" i="69"/>
  <c r="E8" i="69"/>
  <c r="G8" i="69"/>
  <c r="I8" i="69"/>
  <c r="K8" i="69"/>
  <c r="M8" i="69"/>
  <c r="E9" i="69"/>
  <c r="G9" i="69"/>
  <c r="I9" i="69"/>
  <c r="K9" i="69"/>
  <c r="M9" i="69"/>
  <c r="E11" i="69"/>
  <c r="G11" i="69"/>
  <c r="I11" i="69"/>
  <c r="K11" i="69"/>
  <c r="M11" i="69"/>
  <c r="B12" i="69"/>
  <c r="E12" i="69" s="1"/>
  <c r="C12" i="69"/>
  <c r="G12" i="69"/>
  <c r="I12" i="69"/>
  <c r="K12" i="69"/>
  <c r="L12" i="69"/>
  <c r="M12" i="69"/>
  <c r="E13" i="69"/>
  <c r="G13" i="69"/>
  <c r="I13" i="69"/>
  <c r="K13" i="69"/>
  <c r="E14" i="69"/>
  <c r="G14" i="69"/>
  <c r="I14" i="69"/>
  <c r="K14" i="69"/>
  <c r="E16" i="69"/>
  <c r="G16" i="69"/>
  <c r="I16" i="69"/>
  <c r="K16" i="69"/>
  <c r="N16" i="69"/>
  <c r="D16" i="74" s="1"/>
  <c r="Q16" i="69"/>
  <c r="S16" i="69"/>
  <c r="U16" i="69"/>
  <c r="W16" i="69"/>
  <c r="E17" i="69"/>
  <c r="G17" i="69"/>
  <c r="I17" i="69"/>
  <c r="K17" i="69"/>
  <c r="M17" i="69"/>
  <c r="B18" i="69"/>
  <c r="D18" i="69"/>
  <c r="F18" i="69"/>
  <c r="G18" i="69" s="1"/>
  <c r="H18" i="69"/>
  <c r="J18" i="69"/>
  <c r="C19" i="69"/>
  <c r="E19" i="69"/>
  <c r="G19" i="69"/>
  <c r="I19" i="69"/>
  <c r="K19" i="69"/>
  <c r="M19" i="69"/>
  <c r="E21" i="69"/>
  <c r="G21" i="69"/>
  <c r="I21" i="69"/>
  <c r="K21" i="69"/>
  <c r="M21" i="69"/>
  <c r="B22" i="69"/>
  <c r="D22" i="69"/>
  <c r="F22" i="69"/>
  <c r="H22" i="69"/>
  <c r="J22" i="69"/>
  <c r="L22" i="69"/>
  <c r="B23" i="69"/>
  <c r="D23" i="69"/>
  <c r="F23" i="69"/>
  <c r="H23" i="69"/>
  <c r="J23" i="69"/>
  <c r="L23" i="69"/>
  <c r="C23" i="74" s="1"/>
  <c r="B24" i="69"/>
  <c r="D24" i="69"/>
  <c r="E24" i="69" s="1"/>
  <c r="F24" i="69"/>
  <c r="H24" i="69"/>
  <c r="J24" i="69"/>
  <c r="L24" i="69"/>
  <c r="E25" i="69"/>
  <c r="G25" i="69"/>
  <c r="I25" i="69"/>
  <c r="K25" i="69"/>
  <c r="M25" i="69"/>
  <c r="N25" i="69"/>
  <c r="E26" i="69"/>
  <c r="G26" i="69"/>
  <c r="I26" i="69"/>
  <c r="K26" i="69"/>
  <c r="M26" i="69"/>
  <c r="N26" i="69"/>
  <c r="D26" i="74" s="1"/>
  <c r="E27" i="69"/>
  <c r="G27" i="69"/>
  <c r="I27" i="69"/>
  <c r="K27" i="69"/>
  <c r="M27" i="69"/>
  <c r="N27" i="69"/>
  <c r="E28" i="69"/>
  <c r="G28" i="69"/>
  <c r="I28" i="69"/>
  <c r="K28" i="69"/>
  <c r="L28" i="69"/>
  <c r="L30" i="69"/>
  <c r="C33" i="74" s="1"/>
  <c r="T30" i="69"/>
  <c r="G33" i="74" s="1"/>
  <c r="E44" i="69"/>
  <c r="G44" i="69"/>
  <c r="I44" i="69"/>
  <c r="K44" i="69"/>
  <c r="M44" i="69"/>
  <c r="E45" i="69"/>
  <c r="G45" i="69"/>
  <c r="I45" i="69"/>
  <c r="K45" i="69"/>
  <c r="M45" i="69"/>
  <c r="E46" i="69"/>
  <c r="G46" i="69"/>
  <c r="I46" i="69"/>
  <c r="K46" i="69"/>
  <c r="M46" i="69"/>
  <c r="E47" i="69"/>
  <c r="G47" i="69"/>
  <c r="I47" i="69"/>
  <c r="K47" i="69"/>
  <c r="M47" i="69"/>
  <c r="E48" i="69"/>
  <c r="G48" i="69"/>
  <c r="I48" i="69"/>
  <c r="K48" i="69"/>
  <c r="O48" i="69"/>
  <c r="Q48" i="69"/>
  <c r="D5" i="13" s="1"/>
  <c r="S48" i="69"/>
  <c r="D6" i="13" s="1"/>
  <c r="U48" i="69"/>
  <c r="D7" i="13" s="1"/>
  <c r="W48" i="69"/>
  <c r="D8" i="13" s="1"/>
  <c r="X48" i="69"/>
  <c r="C50" i="69"/>
  <c r="E50" i="69"/>
  <c r="G50" i="69"/>
  <c r="I50" i="69"/>
  <c r="K50" i="69"/>
  <c r="E51" i="69"/>
  <c r="G51" i="69"/>
  <c r="I51" i="69"/>
  <c r="K51" i="69"/>
  <c r="M51" i="69"/>
  <c r="M54" i="69"/>
  <c r="B57" i="69"/>
  <c r="N57" i="69"/>
  <c r="AC57" i="69"/>
  <c r="AE57" i="69"/>
  <c r="AG57" i="69"/>
  <c r="B58" i="69"/>
  <c r="C59" i="69"/>
  <c r="E59" i="69"/>
  <c r="G59" i="69"/>
  <c r="I59" i="69"/>
  <c r="K59" i="69"/>
  <c r="M59" i="69"/>
  <c r="C60" i="69"/>
  <c r="D60" i="69"/>
  <c r="E60" i="69" s="1"/>
  <c r="F60" i="69"/>
  <c r="H60" i="69"/>
  <c r="J60" i="69"/>
  <c r="K60" i="69" s="1"/>
  <c r="N60" i="69"/>
  <c r="P60" i="69" s="1"/>
  <c r="AC60" i="69"/>
  <c r="AE60" i="69"/>
  <c r="AG60" i="69"/>
  <c r="C61" i="69"/>
  <c r="D61" i="69"/>
  <c r="E61" i="69" s="1"/>
  <c r="F61" i="69"/>
  <c r="H61" i="69"/>
  <c r="J61" i="69"/>
  <c r="L61" i="69"/>
  <c r="C72" i="74" s="1"/>
  <c r="AC61" i="69"/>
  <c r="AE61" i="69"/>
  <c r="AG61" i="69"/>
  <c r="E62" i="69"/>
  <c r="G62" i="69"/>
  <c r="I62" i="69"/>
  <c r="K62" i="69"/>
  <c r="C63" i="69"/>
  <c r="D63" i="69"/>
  <c r="E63" i="69" s="1"/>
  <c r="F63" i="69"/>
  <c r="H63" i="69"/>
  <c r="J63" i="69"/>
  <c r="L63" i="69"/>
  <c r="AC63" i="69"/>
  <c r="AE63" i="69"/>
  <c r="AG63" i="69"/>
  <c r="C64" i="69"/>
  <c r="D64" i="69"/>
  <c r="E64" i="69" s="1"/>
  <c r="F64" i="69"/>
  <c r="H64" i="69"/>
  <c r="J64" i="69"/>
  <c r="L64" i="69"/>
  <c r="N64" i="69" s="1"/>
  <c r="C65" i="69"/>
  <c r="E65" i="69"/>
  <c r="G65" i="69"/>
  <c r="I65" i="69"/>
  <c r="K65" i="69"/>
  <c r="C66" i="69"/>
  <c r="D66" i="69"/>
  <c r="E66" i="69" s="1"/>
  <c r="F66" i="69"/>
  <c r="H66" i="69"/>
  <c r="J66" i="69"/>
  <c r="L66" i="69"/>
  <c r="AC66" i="69"/>
  <c r="AE66" i="69"/>
  <c r="AG66" i="69"/>
  <c r="C67" i="69"/>
  <c r="D67" i="69"/>
  <c r="E67" i="69" s="1"/>
  <c r="F67" i="69"/>
  <c r="H67" i="69"/>
  <c r="J67" i="69"/>
  <c r="L67" i="69"/>
  <c r="N67" i="69" s="1"/>
  <c r="C68" i="69"/>
  <c r="E68" i="69"/>
  <c r="G68" i="69"/>
  <c r="I68" i="69"/>
  <c r="K68" i="69"/>
  <c r="L68" i="69"/>
  <c r="M68" i="69"/>
  <c r="N68" i="69"/>
  <c r="P68" i="69"/>
  <c r="R68" i="69"/>
  <c r="T68" i="69"/>
  <c r="V68" i="69"/>
  <c r="C69" i="69"/>
  <c r="D69" i="69"/>
  <c r="E69" i="69" s="1"/>
  <c r="F69" i="69"/>
  <c r="H69" i="69"/>
  <c r="J69" i="69"/>
  <c r="N69" i="69"/>
  <c r="P69" i="69" s="1"/>
  <c r="AC69" i="69"/>
  <c r="AE69" i="69"/>
  <c r="AG69" i="69"/>
  <c r="C70" i="69"/>
  <c r="D70" i="69"/>
  <c r="E70" i="69" s="1"/>
  <c r="F70" i="69"/>
  <c r="H70" i="69"/>
  <c r="J70" i="69"/>
  <c r="L70" i="69"/>
  <c r="AC70" i="69"/>
  <c r="AE70" i="69"/>
  <c r="AG70" i="69"/>
  <c r="C71" i="69"/>
  <c r="D71" i="69"/>
  <c r="E71" i="69" s="1"/>
  <c r="F71" i="69"/>
  <c r="H71" i="69"/>
  <c r="J71" i="69"/>
  <c r="O71" i="69"/>
  <c r="Q71" i="69"/>
  <c r="S71" i="69"/>
  <c r="U71" i="69"/>
  <c r="W71" i="69"/>
  <c r="C72" i="69"/>
  <c r="D72" i="69"/>
  <c r="E72" i="69" s="1"/>
  <c r="F72" i="69"/>
  <c r="H72" i="69"/>
  <c r="J72" i="69"/>
  <c r="N72" i="69"/>
  <c r="L73" i="69"/>
  <c r="B75" i="69"/>
  <c r="C75" i="69" s="1"/>
  <c r="D75" i="69"/>
  <c r="D73" i="69" s="1"/>
  <c r="F75" i="69"/>
  <c r="F73" i="69" s="1"/>
  <c r="H75" i="69"/>
  <c r="H73" i="69" s="1"/>
  <c r="J75" i="69"/>
  <c r="J73" i="69" s="1"/>
  <c r="M75" i="69"/>
  <c r="O75" i="69"/>
  <c r="Q75" i="69"/>
  <c r="S75" i="69"/>
  <c r="U75" i="69"/>
  <c r="W75" i="69"/>
  <c r="C76" i="69"/>
  <c r="E76" i="69"/>
  <c r="G76" i="69"/>
  <c r="I76" i="69"/>
  <c r="K76" i="69"/>
  <c r="L76" i="69"/>
  <c r="M76" i="69" s="1"/>
  <c r="C77" i="69"/>
  <c r="E77" i="69"/>
  <c r="G77" i="69"/>
  <c r="I77" i="69"/>
  <c r="K77" i="69"/>
  <c r="M77" i="69"/>
  <c r="N78" i="69"/>
  <c r="N81" i="69"/>
  <c r="E84" i="69"/>
  <c r="G84" i="69"/>
  <c r="I84" i="69"/>
  <c r="K84" i="69"/>
  <c r="N84" i="69"/>
  <c r="N85" i="69" s="1"/>
  <c r="C85" i="69"/>
  <c r="E85" i="69"/>
  <c r="G85" i="69"/>
  <c r="H85" i="69"/>
  <c r="I85" i="69" s="1"/>
  <c r="J85" i="69"/>
  <c r="C86" i="69"/>
  <c r="E86" i="69"/>
  <c r="G86" i="69"/>
  <c r="I86" i="69"/>
  <c r="K86" i="69"/>
  <c r="M86" i="69"/>
  <c r="B87" i="69"/>
  <c r="B88" i="69" s="1"/>
  <c r="G87" i="69"/>
  <c r="I87" i="69"/>
  <c r="K87" i="69"/>
  <c r="F88" i="69"/>
  <c r="H88" i="69"/>
  <c r="J88" i="69"/>
  <c r="L88" i="69"/>
  <c r="E90" i="69"/>
  <c r="G90" i="69"/>
  <c r="I90" i="69"/>
  <c r="K90" i="69"/>
  <c r="C91" i="69"/>
  <c r="E91" i="69"/>
  <c r="G91" i="69"/>
  <c r="I91" i="69"/>
  <c r="K91" i="69"/>
  <c r="M91" i="69"/>
  <c r="C92" i="69"/>
  <c r="E92" i="69"/>
  <c r="G92" i="69"/>
  <c r="I92" i="69"/>
  <c r="K92" i="69"/>
  <c r="M92" i="69"/>
  <c r="O93" i="69"/>
  <c r="Q93" i="69"/>
  <c r="S93" i="69"/>
  <c r="U93" i="69"/>
  <c r="W93" i="69"/>
  <c r="C95" i="69"/>
  <c r="E95" i="69"/>
  <c r="G95" i="69"/>
  <c r="I95" i="69"/>
  <c r="K95" i="69"/>
  <c r="M95" i="69"/>
  <c r="N95" i="69"/>
  <c r="N96" i="69" s="1"/>
  <c r="O96" i="69" s="1"/>
  <c r="AE32" i="43" s="1"/>
  <c r="E96" i="69"/>
  <c r="G96" i="69"/>
  <c r="I96" i="69"/>
  <c r="K96" i="69"/>
  <c r="M96" i="69"/>
  <c r="C100" i="69"/>
  <c r="E100" i="69"/>
  <c r="G100" i="69"/>
  <c r="I100" i="69"/>
  <c r="K100" i="69"/>
  <c r="M100" i="69"/>
  <c r="N100" i="69"/>
  <c r="Q100" i="69"/>
  <c r="E86" i="74" s="1"/>
  <c r="S100" i="69"/>
  <c r="F86" i="74" s="1"/>
  <c r="U100" i="69"/>
  <c r="G86" i="74" s="1"/>
  <c r="W100" i="69"/>
  <c r="C101" i="69"/>
  <c r="E101" i="69"/>
  <c r="G101" i="69"/>
  <c r="I101" i="69"/>
  <c r="K101" i="69"/>
  <c r="M101" i="69"/>
  <c r="C102" i="69"/>
  <c r="E102" i="69"/>
  <c r="G102" i="69"/>
  <c r="I102" i="69"/>
  <c r="K102" i="69"/>
  <c r="M102" i="69"/>
  <c r="B103" i="69"/>
  <c r="D103" i="69"/>
  <c r="E103" i="69" s="1"/>
  <c r="F103" i="69"/>
  <c r="H103" i="69"/>
  <c r="J103" i="69"/>
  <c r="L103" i="69"/>
  <c r="B104" i="69"/>
  <c r="D104" i="69"/>
  <c r="F104" i="69"/>
  <c r="H104" i="69"/>
  <c r="J104" i="69"/>
  <c r="L104" i="69"/>
  <c r="C105" i="69"/>
  <c r="E105" i="69"/>
  <c r="G105" i="69"/>
  <c r="I105" i="69"/>
  <c r="K105" i="69"/>
  <c r="M105" i="69"/>
  <c r="Q105" i="69"/>
  <c r="E88" i="74" s="1"/>
  <c r="S105" i="69"/>
  <c r="F88" i="74" s="1"/>
  <c r="U105" i="69"/>
  <c r="W105" i="69"/>
  <c r="H88" i="74" s="1"/>
  <c r="E106" i="69"/>
  <c r="G106" i="69"/>
  <c r="I106" i="69"/>
  <c r="K106" i="69"/>
  <c r="M106" i="69"/>
  <c r="C107" i="69"/>
  <c r="E107" i="69"/>
  <c r="G107" i="69"/>
  <c r="I107" i="69"/>
  <c r="K107" i="69"/>
  <c r="M107" i="69"/>
  <c r="N107" i="69"/>
  <c r="N108" i="69" s="1"/>
  <c r="C108" i="69"/>
  <c r="C104" i="69" s="1"/>
  <c r="E108" i="69"/>
  <c r="G108" i="69"/>
  <c r="I108" i="69"/>
  <c r="K108" i="69"/>
  <c r="M108" i="69"/>
  <c r="B109" i="69"/>
  <c r="C109" i="69" s="1"/>
  <c r="D109" i="69"/>
  <c r="F109" i="69"/>
  <c r="H109" i="69"/>
  <c r="J109" i="69"/>
  <c r="L109" i="69"/>
  <c r="C111" i="69"/>
  <c r="E111" i="69"/>
  <c r="G111" i="69"/>
  <c r="I111" i="69"/>
  <c r="K111" i="69"/>
  <c r="N111" i="69"/>
  <c r="C112" i="69"/>
  <c r="E112" i="69"/>
  <c r="G112" i="69"/>
  <c r="I112" i="69"/>
  <c r="K112" i="69"/>
  <c r="N112" i="69"/>
  <c r="P112" i="69" s="1"/>
  <c r="C113" i="69"/>
  <c r="E113" i="69"/>
  <c r="G113" i="69"/>
  <c r="I113" i="69"/>
  <c r="K113" i="69"/>
  <c r="M113" i="69"/>
  <c r="D93" i="74"/>
  <c r="E93" i="74"/>
  <c r="F93" i="74"/>
  <c r="G93" i="74"/>
  <c r="H93" i="74"/>
  <c r="B114" i="69"/>
  <c r="B110" i="69" s="1"/>
  <c r="C110" i="69" s="1"/>
  <c r="D114" i="69"/>
  <c r="F114" i="69"/>
  <c r="F110" i="69" s="1"/>
  <c r="H114" i="69"/>
  <c r="H110" i="69" s="1"/>
  <c r="J114" i="69"/>
  <c r="J110" i="69" s="1"/>
  <c r="L114" i="69"/>
  <c r="E115" i="69"/>
  <c r="G115" i="69"/>
  <c r="I115" i="69"/>
  <c r="K115" i="69"/>
  <c r="N115" i="69"/>
  <c r="B116" i="69"/>
  <c r="C116" i="69" s="1"/>
  <c r="D116" i="69"/>
  <c r="F116" i="69"/>
  <c r="H116" i="69"/>
  <c r="I116" i="69" s="1"/>
  <c r="J116" i="69"/>
  <c r="L116" i="69"/>
  <c r="B119" i="69"/>
  <c r="D119" i="69"/>
  <c r="F119" i="69"/>
  <c r="H119" i="69"/>
  <c r="J119" i="69"/>
  <c r="C120" i="69"/>
  <c r="C155" i="69" s="1"/>
  <c r="E120" i="69"/>
  <c r="G120" i="69"/>
  <c r="I120" i="69"/>
  <c r="K120" i="69"/>
  <c r="M120" i="69"/>
  <c r="M122" i="69"/>
  <c r="E125" i="69"/>
  <c r="G125" i="69"/>
  <c r="I125" i="69"/>
  <c r="K125" i="69"/>
  <c r="M125" i="69"/>
  <c r="Q126" i="69"/>
  <c r="S126" i="69"/>
  <c r="U126" i="69"/>
  <c r="W126" i="69"/>
  <c r="N127" i="69"/>
  <c r="D35" i="69"/>
  <c r="T132" i="69"/>
  <c r="V132" i="69"/>
  <c r="D36" i="69"/>
  <c r="C136" i="69"/>
  <c r="E136" i="69"/>
  <c r="G136" i="69"/>
  <c r="I136" i="69"/>
  <c r="K136" i="69"/>
  <c r="C137" i="69"/>
  <c r="E137" i="69"/>
  <c r="G137" i="69"/>
  <c r="I137" i="69"/>
  <c r="K137" i="69"/>
  <c r="M137" i="69"/>
  <c r="C138" i="69"/>
  <c r="E138" i="69"/>
  <c r="G138" i="69"/>
  <c r="I138" i="69"/>
  <c r="K138" i="69"/>
  <c r="M138" i="69"/>
  <c r="N138" i="69"/>
  <c r="B139" i="69"/>
  <c r="C139" i="69" s="1"/>
  <c r="C123" i="69" s="1"/>
  <c r="D139" i="69"/>
  <c r="F139" i="69"/>
  <c r="F123" i="69" s="1"/>
  <c r="H139" i="69"/>
  <c r="H123" i="69" s="1"/>
  <c r="J139" i="69"/>
  <c r="J123" i="69" s="1"/>
  <c r="L139" i="69"/>
  <c r="L123" i="69" s="1"/>
  <c r="M139" i="69"/>
  <c r="C140" i="69"/>
  <c r="E140" i="69"/>
  <c r="G140" i="69"/>
  <c r="I140" i="69"/>
  <c r="K140" i="69"/>
  <c r="M140" i="69"/>
  <c r="C141" i="69"/>
  <c r="E141" i="69"/>
  <c r="G141" i="69"/>
  <c r="I141" i="69"/>
  <c r="K141" i="69"/>
  <c r="M141" i="69"/>
  <c r="N141" i="69"/>
  <c r="O141" i="69" s="1"/>
  <c r="B142" i="69"/>
  <c r="C142" i="69"/>
  <c r="D142" i="69"/>
  <c r="F142" i="69"/>
  <c r="H142" i="69"/>
  <c r="J142" i="69"/>
  <c r="L142" i="69"/>
  <c r="C143" i="69"/>
  <c r="L143" i="69"/>
  <c r="E144" i="69"/>
  <c r="G144" i="69"/>
  <c r="I144" i="69"/>
  <c r="K144" i="69"/>
  <c r="Q144" i="69"/>
  <c r="S144" i="69"/>
  <c r="U144" i="69"/>
  <c r="B145" i="69"/>
  <c r="B143" i="69" s="1"/>
  <c r="D145" i="69"/>
  <c r="D143" i="69" s="1"/>
  <c r="F145" i="69"/>
  <c r="F143" i="69" s="1"/>
  <c r="G143" i="69" s="1"/>
  <c r="H145" i="69"/>
  <c r="H143" i="69" s="1"/>
  <c r="J145" i="69"/>
  <c r="J143" i="69" s="1"/>
  <c r="E147" i="69"/>
  <c r="G147" i="69"/>
  <c r="I147" i="69"/>
  <c r="K147" i="69"/>
  <c r="N147" i="69"/>
  <c r="P147" i="69" s="1"/>
  <c r="E148" i="69"/>
  <c r="G148" i="69"/>
  <c r="I148" i="69"/>
  <c r="K148" i="69"/>
  <c r="M148" i="69"/>
  <c r="N148" i="69"/>
  <c r="E150" i="69"/>
  <c r="G150" i="69"/>
  <c r="I150" i="69"/>
  <c r="K150" i="69"/>
  <c r="O150" i="69"/>
  <c r="Q150" i="69"/>
  <c r="S150" i="69"/>
  <c r="U150" i="69"/>
  <c r="W150" i="69"/>
  <c r="B151" i="69"/>
  <c r="C151" i="69" s="1"/>
  <c r="D151" i="69"/>
  <c r="F151" i="69"/>
  <c r="I151" i="69" s="1"/>
  <c r="H151" i="69"/>
  <c r="J151" i="69"/>
  <c r="L151" i="69"/>
  <c r="L161" i="69" s="1"/>
  <c r="C154" i="69"/>
  <c r="E154" i="69"/>
  <c r="E119" i="69" s="1"/>
  <c r="G154" i="69"/>
  <c r="I154" i="69"/>
  <c r="K154" i="69"/>
  <c r="K119" i="69" s="1"/>
  <c r="M154" i="69"/>
  <c r="B155" i="69"/>
  <c r="D155" i="69"/>
  <c r="E155" i="69" s="1"/>
  <c r="F155" i="69"/>
  <c r="I155" i="69" s="1"/>
  <c r="H155" i="69"/>
  <c r="J155" i="69"/>
  <c r="K155" i="69" s="1"/>
  <c r="L155" i="69"/>
  <c r="M155" i="69" s="1"/>
  <c r="O158" i="69"/>
  <c r="Q158" i="69"/>
  <c r="S158" i="69"/>
  <c r="U158" i="69"/>
  <c r="W158" i="69"/>
  <c r="O159" i="69"/>
  <c r="Q159" i="69"/>
  <c r="S159" i="69"/>
  <c r="U159" i="69"/>
  <c r="W159" i="69"/>
  <c r="Q163" i="69"/>
  <c r="L167" i="69"/>
  <c r="M167" i="69"/>
  <c r="B171" i="69"/>
  <c r="B178" i="69" s="1"/>
  <c r="D171" i="69"/>
  <c r="F171" i="69"/>
  <c r="H171" i="69"/>
  <c r="J171" i="69"/>
  <c r="L171" i="69"/>
  <c r="F172" i="69"/>
  <c r="H172" i="69"/>
  <c r="J172" i="69"/>
  <c r="L172" i="69"/>
  <c r="D173" i="69"/>
  <c r="F173" i="69"/>
  <c r="H173" i="69"/>
  <c r="J173" i="69"/>
  <c r="L173" i="69"/>
  <c r="B174" i="69"/>
  <c r="B194" i="69" s="1"/>
  <c r="D174" i="69"/>
  <c r="D194" i="69" s="1"/>
  <c r="F174" i="69"/>
  <c r="H174" i="69"/>
  <c r="J174" i="69"/>
  <c r="L174" i="69"/>
  <c r="L175" i="69"/>
  <c r="F177" i="69"/>
  <c r="H177" i="69"/>
  <c r="J177" i="69"/>
  <c r="L177" i="69"/>
  <c r="D178" i="69"/>
  <c r="L180" i="69"/>
  <c r="L181" i="69"/>
  <c r="B182" i="69"/>
  <c r="D182" i="69"/>
  <c r="F182" i="69"/>
  <c r="H182" i="69"/>
  <c r="J182" i="69"/>
  <c r="B183" i="69"/>
  <c r="B184" i="69" s="1"/>
  <c r="D183" i="69"/>
  <c r="F183" i="69"/>
  <c r="H183" i="69"/>
  <c r="J183" i="69"/>
  <c r="L183" i="69"/>
  <c r="D185" i="69"/>
  <c r="D186" i="69" s="1"/>
  <c r="D193" i="69" s="1"/>
  <c r="F185" i="69"/>
  <c r="H185" i="69"/>
  <c r="J185" i="69"/>
  <c r="L185" i="69"/>
  <c r="F187" i="69"/>
  <c r="H187" i="69"/>
  <c r="H190" i="69" s="1"/>
  <c r="J187" i="69"/>
  <c r="J190" i="69" s="1"/>
  <c r="F188" i="69"/>
  <c r="F192" i="69" s="1"/>
  <c r="F42" i="69" s="1"/>
  <c r="H188" i="69"/>
  <c r="H192" i="69" s="1"/>
  <c r="H42" i="69" s="1"/>
  <c r="J188" i="69"/>
  <c r="B189" i="69"/>
  <c r="D189" i="69"/>
  <c r="L189" i="69"/>
  <c r="P189" i="69"/>
  <c r="T189" i="69"/>
  <c r="V189" i="69" s="1"/>
  <c r="B190" i="69"/>
  <c r="D190" i="69"/>
  <c r="B192" i="69"/>
  <c r="B42" i="69" s="1"/>
  <c r="D192" i="69"/>
  <c r="D42" i="69" s="1"/>
  <c r="B193" i="69"/>
  <c r="J194" i="69"/>
  <c r="L194" i="69"/>
  <c r="B196" i="69"/>
  <c r="D196" i="69"/>
  <c r="F196" i="69"/>
  <c r="H196" i="69"/>
  <c r="J196" i="69"/>
  <c r="B199" i="69"/>
  <c r="D199" i="69"/>
  <c r="F199" i="69"/>
  <c r="H199" i="69"/>
  <c r="J199" i="69"/>
  <c r="A200" i="69"/>
  <c r="B200" i="69"/>
  <c r="J202" i="69"/>
  <c r="J205" i="69" s="1"/>
  <c r="L202" i="69"/>
  <c r="J203" i="69"/>
  <c r="J206" i="69" s="1"/>
  <c r="L203" i="69"/>
  <c r="O205" i="69"/>
  <c r="Q205" i="69"/>
  <c r="S205" i="69"/>
  <c r="U205" i="69"/>
  <c r="W205" i="69"/>
  <c r="O206" i="69"/>
  <c r="Q206" i="69"/>
  <c r="S206" i="69"/>
  <c r="U206" i="69"/>
  <c r="W206" i="69"/>
  <c r="J207" i="69"/>
  <c r="O207" i="69"/>
  <c r="Q207" i="69"/>
  <c r="S207" i="69"/>
  <c r="U207" i="69"/>
  <c r="W207" i="69"/>
  <c r="E23" i="69" l="1"/>
  <c r="F184" i="69"/>
  <c r="I109" i="69"/>
  <c r="G142" i="69"/>
  <c r="G73" i="69"/>
  <c r="K69" i="69"/>
  <c r="E42" i="69"/>
  <c r="D184" i="69"/>
  <c r="D195" i="69" s="1"/>
  <c r="D43" i="69" s="1"/>
  <c r="E43" i="69" s="1"/>
  <c r="G109" i="69"/>
  <c r="G67" i="69"/>
  <c r="E22" i="69"/>
  <c r="E109" i="69"/>
  <c r="K151" i="69"/>
  <c r="G72" i="69"/>
  <c r="I42" i="69"/>
  <c r="M109" i="69"/>
  <c r="I103" i="69"/>
  <c r="M88" i="69"/>
  <c r="G64" i="69"/>
  <c r="I23" i="69"/>
  <c r="I143" i="69"/>
  <c r="K88" i="69"/>
  <c r="W68" i="69"/>
  <c r="AG68" i="69" s="1"/>
  <c r="G22" i="69"/>
  <c r="AE8" i="43"/>
  <c r="C12" i="74"/>
  <c r="AE27" i="43"/>
  <c r="AE22" i="43"/>
  <c r="AE21" i="43" s="1"/>
  <c r="D4" i="13"/>
  <c r="U142" i="69"/>
  <c r="G102" i="74"/>
  <c r="O138" i="69"/>
  <c r="Q138" i="69"/>
  <c r="W144" i="69"/>
  <c r="H86" i="74"/>
  <c r="G42" i="69"/>
  <c r="S142" i="69"/>
  <c r="F102" i="74"/>
  <c r="I72" i="69"/>
  <c r="M70" i="69"/>
  <c r="C76" i="74"/>
  <c r="N66" i="69"/>
  <c r="P66" i="69" s="1"/>
  <c r="C74" i="74"/>
  <c r="P27" i="69"/>
  <c r="E27" i="74" s="1"/>
  <c r="D27" i="74"/>
  <c r="P25" i="69"/>
  <c r="E25" i="74" s="1"/>
  <c r="D25" i="74"/>
  <c r="M24" i="69"/>
  <c r="C24" i="74"/>
  <c r="M22" i="69"/>
  <c r="C22" i="74"/>
  <c r="Q142" i="69"/>
  <c r="E102" i="74"/>
  <c r="M114" i="69"/>
  <c r="M28" i="69"/>
  <c r="C28" i="74"/>
  <c r="K22" i="69"/>
  <c r="E145" i="69"/>
  <c r="U103" i="69"/>
  <c r="G88" i="74"/>
  <c r="C87" i="69"/>
  <c r="C73" i="69" s="1"/>
  <c r="M63" i="69"/>
  <c r="C73" i="74"/>
  <c r="H178" i="69"/>
  <c r="F178" i="69"/>
  <c r="L207" i="69"/>
  <c r="N207" i="69" s="1"/>
  <c r="P207" i="69" s="1"/>
  <c r="R207" i="69" s="1"/>
  <c r="T207" i="69" s="1"/>
  <c r="V207" i="69" s="1"/>
  <c r="I71" i="69"/>
  <c r="I61" i="69"/>
  <c r="I70" i="69"/>
  <c r="B191" i="69"/>
  <c r="B195" i="69"/>
  <c r="B43" i="69" s="1"/>
  <c r="F191" i="69"/>
  <c r="I22" i="69"/>
  <c r="E114" i="69"/>
  <c r="M104" i="69"/>
  <c r="K75" i="69"/>
  <c r="K66" i="69"/>
  <c r="K24" i="69"/>
  <c r="E18" i="69"/>
  <c r="P78" i="69"/>
  <c r="R78" i="69" s="1"/>
  <c r="T78" i="69" s="1"/>
  <c r="N79" i="69"/>
  <c r="O79" i="69" s="1"/>
  <c r="L196" i="69"/>
  <c r="F190" i="69"/>
  <c r="G155" i="69"/>
  <c r="N133" i="69"/>
  <c r="N125" i="69" s="1"/>
  <c r="M103" i="69"/>
  <c r="G66" i="69"/>
  <c r="C119" i="69"/>
  <c r="L206" i="69"/>
  <c r="N206" i="69" s="1"/>
  <c r="P206" i="69" s="1"/>
  <c r="R206" i="69" s="1"/>
  <c r="T206" i="69" s="1"/>
  <c r="V206" i="69" s="1"/>
  <c r="D88" i="69"/>
  <c r="D74" i="69" s="1"/>
  <c r="L187" i="69"/>
  <c r="L190" i="69" s="1"/>
  <c r="L205" i="69"/>
  <c r="N205" i="69" s="1"/>
  <c r="P205" i="69" s="1"/>
  <c r="R205" i="69" s="1"/>
  <c r="T205" i="69" s="1"/>
  <c r="V205" i="69" s="1"/>
  <c r="M145" i="69"/>
  <c r="I69" i="69"/>
  <c r="O196" i="69"/>
  <c r="K142" i="69"/>
  <c r="B126" i="69"/>
  <c r="B124" i="69" s="1"/>
  <c r="B37" i="69" s="1"/>
  <c r="K110" i="69"/>
  <c r="E104" i="69"/>
  <c r="I88" i="69"/>
  <c r="K71" i="69"/>
  <c r="G61" i="69"/>
  <c r="D58" i="69"/>
  <c r="M60" i="69"/>
  <c r="G23" i="69"/>
  <c r="I18" i="69"/>
  <c r="D191" i="69"/>
  <c r="K104" i="69"/>
  <c r="I67" i="69"/>
  <c r="K63" i="69"/>
  <c r="C58" i="69"/>
  <c r="S196" i="69"/>
  <c r="K109" i="69"/>
  <c r="I104" i="69"/>
  <c r="F74" i="69"/>
  <c r="J57" i="69"/>
  <c r="Q196" i="69"/>
  <c r="J178" i="69"/>
  <c r="E151" i="69"/>
  <c r="C126" i="69"/>
  <c r="C124" i="69" s="1"/>
  <c r="C121" i="69" s="1"/>
  <c r="G104" i="69"/>
  <c r="B99" i="69"/>
  <c r="D98" i="69"/>
  <c r="D40" i="69" s="1"/>
  <c r="M73" i="69"/>
  <c r="G70" i="69"/>
  <c r="R60" i="69"/>
  <c r="R112" i="69"/>
  <c r="P100" i="69"/>
  <c r="P101" i="69" s="1"/>
  <c r="U196" i="69"/>
  <c r="Q164" i="69"/>
  <c r="G145" i="69"/>
  <c r="G119" i="69"/>
  <c r="N113" i="69"/>
  <c r="P113" i="69" s="1"/>
  <c r="F98" i="69"/>
  <c r="AC71" i="69"/>
  <c r="R69" i="69"/>
  <c r="G69" i="69"/>
  <c r="X68" i="69"/>
  <c r="O68" i="69"/>
  <c r="E58" i="69"/>
  <c r="I63" i="69"/>
  <c r="K61" i="69"/>
  <c r="L182" i="69"/>
  <c r="P148" i="69"/>
  <c r="R147" i="69"/>
  <c r="O126" i="69"/>
  <c r="I114" i="69"/>
  <c r="D110" i="69"/>
  <c r="E110" i="69" s="1"/>
  <c r="I75" i="69"/>
  <c r="B73" i="69"/>
  <c r="E73" i="69" s="1"/>
  <c r="I60" i="69"/>
  <c r="K18" i="69"/>
  <c r="N150" i="69"/>
  <c r="P150" i="69" s="1"/>
  <c r="K145" i="69"/>
  <c r="M143" i="69"/>
  <c r="G116" i="69"/>
  <c r="O108" i="69"/>
  <c r="N105" i="69"/>
  <c r="C103" i="69"/>
  <c r="C98" i="69" s="1"/>
  <c r="H99" i="69"/>
  <c r="H98" i="69"/>
  <c r="H40" i="69" s="1"/>
  <c r="H74" i="69"/>
  <c r="N71" i="69"/>
  <c r="P71" i="69" s="1"/>
  <c r="K70" i="69"/>
  <c r="AF68" i="69"/>
  <c r="M67" i="69"/>
  <c r="I64" i="69"/>
  <c r="N63" i="69"/>
  <c r="H58" i="69"/>
  <c r="G60" i="69"/>
  <c r="K23" i="69"/>
  <c r="H194" i="69"/>
  <c r="W164" i="69"/>
  <c r="E143" i="69"/>
  <c r="E139" i="69"/>
  <c r="X132" i="69"/>
  <c r="B123" i="69"/>
  <c r="B33" i="69" s="1"/>
  <c r="E116" i="69"/>
  <c r="G114" i="69"/>
  <c r="P111" i="69"/>
  <c r="L110" i="69"/>
  <c r="L99" i="69" s="1"/>
  <c r="Q103" i="69"/>
  <c r="J98" i="69"/>
  <c r="J40" i="69" s="1"/>
  <c r="B98" i="69"/>
  <c r="B40" i="69" s="1"/>
  <c r="O85" i="69"/>
  <c r="P84" i="69"/>
  <c r="P85" i="69" s="1"/>
  <c r="N75" i="69"/>
  <c r="G75" i="69"/>
  <c r="K72" i="69"/>
  <c r="U68" i="69"/>
  <c r="K67" i="69"/>
  <c r="F57" i="69"/>
  <c r="P26" i="69"/>
  <c r="E26" i="74" s="1"/>
  <c r="F186" i="69"/>
  <c r="F193" i="69" s="1"/>
  <c r="F194" i="69"/>
  <c r="U164" i="69"/>
  <c r="G151" i="69"/>
  <c r="I145" i="69"/>
  <c r="G110" i="69"/>
  <c r="W103" i="69"/>
  <c r="AG71" i="69"/>
  <c r="S68" i="69"/>
  <c r="F58" i="69"/>
  <c r="W196" i="69"/>
  <c r="L188" i="69"/>
  <c r="S164" i="69"/>
  <c r="K116" i="69"/>
  <c r="P115" i="69"/>
  <c r="P116" i="69" s="1"/>
  <c r="K114" i="69"/>
  <c r="O103" i="69"/>
  <c r="G103" i="69"/>
  <c r="AE71" i="69"/>
  <c r="AD68" i="69"/>
  <c r="Q68" i="69"/>
  <c r="P57" i="69"/>
  <c r="R57" i="69" s="1"/>
  <c r="F38" i="69"/>
  <c r="P16" i="69"/>
  <c r="E16" i="74" s="1"/>
  <c r="P95" i="69"/>
  <c r="L33" i="69"/>
  <c r="C36" i="74" s="1"/>
  <c r="L119" i="69"/>
  <c r="M123" i="69"/>
  <c r="Z122" i="69"/>
  <c r="D123" i="69"/>
  <c r="G123" i="69" s="1"/>
  <c r="P81" i="69"/>
  <c r="N82" i="69"/>
  <c r="J33" i="69"/>
  <c r="K123" i="69"/>
  <c r="P127" i="69"/>
  <c r="F99" i="69"/>
  <c r="J192" i="69"/>
  <c r="J42" i="69" s="1"/>
  <c r="K42" i="69" s="1"/>
  <c r="W132" i="69"/>
  <c r="F33" i="69"/>
  <c r="I110" i="69"/>
  <c r="J38" i="69"/>
  <c r="H33" i="69"/>
  <c r="I123" i="69"/>
  <c r="H38" i="69"/>
  <c r="F195" i="69"/>
  <c r="F43" i="69" s="1"/>
  <c r="J74" i="69"/>
  <c r="K74" i="69" s="1"/>
  <c r="K85" i="69"/>
  <c r="M142" i="69"/>
  <c r="F35" i="69"/>
  <c r="G35" i="69" s="1"/>
  <c r="F126" i="69"/>
  <c r="F34" i="69" s="1"/>
  <c r="K143" i="69"/>
  <c r="I142" i="69"/>
  <c r="I73" i="69"/>
  <c r="N144" i="69"/>
  <c r="F40" i="69"/>
  <c r="D39" i="69"/>
  <c r="E142" i="69"/>
  <c r="B35" i="69"/>
  <c r="E35" i="69" s="1"/>
  <c r="B39" i="69"/>
  <c r="C57" i="69"/>
  <c r="I98" i="69"/>
  <c r="F36" i="69"/>
  <c r="G36" i="69" s="1"/>
  <c r="I24" i="69"/>
  <c r="G24" i="69"/>
  <c r="B38" i="69"/>
  <c r="C88" i="69"/>
  <c r="C74" i="69" s="1"/>
  <c r="B74" i="69"/>
  <c r="B36" i="69"/>
  <c r="E36" i="69" s="1"/>
  <c r="I66" i="69"/>
  <c r="K139" i="69"/>
  <c r="I119" i="69"/>
  <c r="C99" i="69"/>
  <c r="M64" i="69"/>
  <c r="H57" i="69"/>
  <c r="M23" i="69"/>
  <c r="I139" i="69"/>
  <c r="S103" i="69"/>
  <c r="L98" i="69"/>
  <c r="K64" i="69"/>
  <c r="L38" i="69"/>
  <c r="C39" i="74" s="1"/>
  <c r="N61" i="69"/>
  <c r="L58" i="69"/>
  <c r="M61" i="69"/>
  <c r="N116" i="69"/>
  <c r="J99" i="69"/>
  <c r="L74" i="69"/>
  <c r="K73" i="69"/>
  <c r="G139" i="69"/>
  <c r="D126" i="69"/>
  <c r="J58" i="69"/>
  <c r="D38" i="69"/>
  <c r="P107" i="69"/>
  <c r="K103" i="69"/>
  <c r="D57" i="69"/>
  <c r="E75" i="69"/>
  <c r="G63" i="69"/>
  <c r="G71" i="69"/>
  <c r="N70" i="69"/>
  <c r="M66" i="69"/>
  <c r="F39" i="69"/>
  <c r="M18" i="69"/>
  <c r="J93" i="69" l="1"/>
  <c r="G39" i="69"/>
  <c r="G74" i="69"/>
  <c r="R27" i="69"/>
  <c r="F27" i="74" s="1"/>
  <c r="R25" i="69"/>
  <c r="F25" i="74" s="1"/>
  <c r="G58" i="69"/>
  <c r="P79" i="69"/>
  <c r="Q79" i="69" s="1"/>
  <c r="B121" i="69"/>
  <c r="F93" i="69"/>
  <c r="F55" i="69" s="1"/>
  <c r="F32" i="69" s="1"/>
  <c r="E88" i="69"/>
  <c r="B34" i="69"/>
  <c r="K98" i="69"/>
  <c r="G98" i="69"/>
  <c r="I58" i="69"/>
  <c r="W142" i="69"/>
  <c r="H102" i="74"/>
  <c r="N196" i="69"/>
  <c r="P133" i="69"/>
  <c r="R133" i="69" s="1"/>
  <c r="T133" i="69" s="1"/>
  <c r="V133" i="69" s="1"/>
  <c r="X133" i="69" s="1"/>
  <c r="I99" i="74" s="1"/>
  <c r="R115" i="69"/>
  <c r="T115" i="69" s="1"/>
  <c r="K58" i="69"/>
  <c r="R79" i="69"/>
  <c r="E98" i="69"/>
  <c r="K40" i="69"/>
  <c r="M38" i="69"/>
  <c r="M98" i="69"/>
  <c r="G88" i="69"/>
  <c r="H94" i="69"/>
  <c r="H56" i="69" s="1"/>
  <c r="N38" i="69"/>
  <c r="D39" i="74" s="1"/>
  <c r="P196" i="69"/>
  <c r="R196" i="69" s="1"/>
  <c r="E40" i="69"/>
  <c r="G38" i="69"/>
  <c r="R100" i="69"/>
  <c r="R101" i="69" s="1"/>
  <c r="I38" i="69"/>
  <c r="I74" i="69"/>
  <c r="G57" i="69"/>
  <c r="N114" i="69"/>
  <c r="O114" i="69" s="1"/>
  <c r="R84" i="69"/>
  <c r="T84" i="69" s="1"/>
  <c r="G40" i="69"/>
  <c r="I99" i="69"/>
  <c r="K99" i="69" s="1"/>
  <c r="D99" i="69"/>
  <c r="E99" i="69" s="1"/>
  <c r="P70" i="69"/>
  <c r="L40" i="69"/>
  <c r="I40" i="69"/>
  <c r="R16" i="69"/>
  <c r="F16" i="74" s="1"/>
  <c r="T69" i="69"/>
  <c r="T60" i="69"/>
  <c r="O116" i="69"/>
  <c r="Q85" i="69"/>
  <c r="E39" i="69"/>
  <c r="Q101" i="69"/>
  <c r="G43" i="69"/>
  <c r="P75" i="69"/>
  <c r="N151" i="69"/>
  <c r="AC68" i="69"/>
  <c r="R111" i="69"/>
  <c r="T112" i="69"/>
  <c r="P109" i="69"/>
  <c r="K33" i="69"/>
  <c r="L192" i="69"/>
  <c r="L42" i="69" s="1"/>
  <c r="C43" i="74" s="1"/>
  <c r="R26" i="69"/>
  <c r="F26" i="74" s="1"/>
  <c r="T147" i="69"/>
  <c r="M58" i="69"/>
  <c r="Q116" i="69"/>
  <c r="AE68" i="69"/>
  <c r="N142" i="69"/>
  <c r="P142" i="69" s="1"/>
  <c r="R142" i="69" s="1"/>
  <c r="T142" i="69" s="1"/>
  <c r="P63" i="69"/>
  <c r="P105" i="69"/>
  <c r="P106" i="69" s="1"/>
  <c r="N109" i="69"/>
  <c r="N103" i="69"/>
  <c r="S79" i="69"/>
  <c r="O82" i="69"/>
  <c r="O76" i="69" s="1"/>
  <c r="M33" i="69"/>
  <c r="O104" i="69"/>
  <c r="B93" i="69"/>
  <c r="R148" i="69"/>
  <c r="T27" i="69"/>
  <c r="G27" i="74" s="1"/>
  <c r="R95" i="69"/>
  <c r="P96" i="69"/>
  <c r="O94" i="69"/>
  <c r="C94" i="69"/>
  <c r="C56" i="69" s="1"/>
  <c r="E126" i="69"/>
  <c r="D124" i="69"/>
  <c r="R66" i="69"/>
  <c r="R67" i="69" s="1"/>
  <c r="H93" i="69"/>
  <c r="K93" i="69" s="1"/>
  <c r="K97" i="69" s="1"/>
  <c r="I57" i="69"/>
  <c r="E74" i="69"/>
  <c r="E57" i="69"/>
  <c r="D93" i="69"/>
  <c r="D55" i="69" s="1"/>
  <c r="B94" i="69"/>
  <c r="B56" i="69" s="1"/>
  <c r="P125" i="69"/>
  <c r="R127" i="69"/>
  <c r="T57" i="69"/>
  <c r="R71" i="69"/>
  <c r="O125" i="69"/>
  <c r="J97" i="69"/>
  <c r="J55" i="69"/>
  <c r="P72" i="69"/>
  <c r="Q72" i="69" s="1"/>
  <c r="E78" i="74" s="1"/>
  <c r="P61" i="69"/>
  <c r="P144" i="69"/>
  <c r="V78" i="69"/>
  <c r="K57" i="69"/>
  <c r="M74" i="69"/>
  <c r="P67" i="69"/>
  <c r="F94" i="69"/>
  <c r="I94" i="69" s="1"/>
  <c r="M99" i="69"/>
  <c r="R107" i="69"/>
  <c r="R108" i="69" s="1"/>
  <c r="E38" i="69"/>
  <c r="L94" i="69"/>
  <c r="L56" i="69" s="1"/>
  <c r="C93" i="69"/>
  <c r="C97" i="69" s="1"/>
  <c r="I33" i="69"/>
  <c r="R81" i="69"/>
  <c r="P82" i="69"/>
  <c r="L50" i="69"/>
  <c r="M119" i="69"/>
  <c r="R150" i="69"/>
  <c r="P151" i="69"/>
  <c r="D33" i="69"/>
  <c r="E33" i="69" s="1"/>
  <c r="E123" i="69"/>
  <c r="T79" i="69"/>
  <c r="J94" i="69"/>
  <c r="K94" i="69" s="1"/>
  <c r="D34" i="69"/>
  <c r="G126" i="69"/>
  <c r="F124" i="69"/>
  <c r="P114" i="69"/>
  <c r="R113" i="69"/>
  <c r="P108" i="69"/>
  <c r="K38" i="69"/>
  <c r="AF25" i="43"/>
  <c r="L121" i="41"/>
  <c r="C30" i="74" s="1"/>
  <c r="K36" i="32"/>
  <c r="J36" i="32"/>
  <c r="I36" i="32"/>
  <c r="H36" i="32"/>
  <c r="G36" i="32"/>
  <c r="F36" i="32"/>
  <c r="E36" i="32"/>
  <c r="D36" i="32"/>
  <c r="C36" i="32"/>
  <c r="B36" i="32"/>
  <c r="K36" i="31"/>
  <c r="J36" i="31"/>
  <c r="I36" i="31"/>
  <c r="H36" i="31"/>
  <c r="G36" i="31"/>
  <c r="F36" i="31"/>
  <c r="E36" i="31"/>
  <c r="D36" i="31"/>
  <c r="C36" i="31"/>
  <c r="B36" i="31"/>
  <c r="K36" i="30"/>
  <c r="J36" i="30"/>
  <c r="I36" i="30"/>
  <c r="H36" i="30"/>
  <c r="G36" i="30"/>
  <c r="F36" i="30"/>
  <c r="E36" i="30"/>
  <c r="D36" i="30"/>
  <c r="C36" i="30"/>
  <c r="B36" i="30"/>
  <c r="K36" i="29"/>
  <c r="J36" i="29"/>
  <c r="I36" i="29"/>
  <c r="H36" i="29"/>
  <c r="G36" i="29"/>
  <c r="F36" i="29"/>
  <c r="E36" i="29"/>
  <c r="D36" i="29"/>
  <c r="C36" i="29"/>
  <c r="B36" i="29"/>
  <c r="K36" i="28"/>
  <c r="J36" i="28"/>
  <c r="I36" i="28"/>
  <c r="H36" i="28"/>
  <c r="G36" i="28"/>
  <c r="F36" i="28"/>
  <c r="E36" i="28"/>
  <c r="D36" i="28"/>
  <c r="C36" i="28"/>
  <c r="B36" i="28"/>
  <c r="K36" i="27"/>
  <c r="J36" i="27"/>
  <c r="I36" i="27"/>
  <c r="H36" i="27"/>
  <c r="G36" i="27"/>
  <c r="F36" i="27"/>
  <c r="E36" i="27"/>
  <c r="D36" i="27"/>
  <c r="C36" i="27"/>
  <c r="B36" i="27"/>
  <c r="K36" i="26"/>
  <c r="J36" i="26"/>
  <c r="I36" i="26"/>
  <c r="H36" i="26"/>
  <c r="G36" i="26"/>
  <c r="F36" i="26"/>
  <c r="E36" i="26"/>
  <c r="D36" i="26"/>
  <c r="C36" i="26"/>
  <c r="B36" i="26"/>
  <c r="K36" i="25"/>
  <c r="J36" i="25"/>
  <c r="I36" i="25"/>
  <c r="H36" i="25"/>
  <c r="G36" i="25"/>
  <c r="F36" i="25"/>
  <c r="E36" i="25"/>
  <c r="D36" i="25"/>
  <c r="C36" i="25"/>
  <c r="B36" i="25"/>
  <c r="M61" i="16"/>
  <c r="L61" i="16"/>
  <c r="I61" i="16"/>
  <c r="H61" i="16"/>
  <c r="E61" i="16"/>
  <c r="D61" i="16"/>
  <c r="M60" i="16"/>
  <c r="L60" i="16"/>
  <c r="I60" i="16"/>
  <c r="H60" i="16"/>
  <c r="E60" i="16"/>
  <c r="D60" i="16"/>
  <c r="Q58" i="16"/>
  <c r="M54" i="16"/>
  <c r="L54" i="16"/>
  <c r="O50" i="16" s="1"/>
  <c r="I54" i="16"/>
  <c r="H54" i="16"/>
  <c r="K53" i="16" s="1"/>
  <c r="E54" i="16"/>
  <c r="D54" i="16"/>
  <c r="G48" i="16" s="1"/>
  <c r="Q53" i="16"/>
  <c r="Q52" i="16"/>
  <c r="Q51" i="16"/>
  <c r="Q50" i="16"/>
  <c r="Q49" i="16"/>
  <c r="Q48" i="16"/>
  <c r="Q47" i="16"/>
  <c r="Q46" i="16"/>
  <c r="Q45" i="16"/>
  <c r="K45" i="16"/>
  <c r="Q44" i="16"/>
  <c r="K44" i="16"/>
  <c r="Q43" i="16"/>
  <c r="K43" i="16"/>
  <c r="Q42" i="16"/>
  <c r="Q41" i="16"/>
  <c r="Q40" i="16"/>
  <c r="Q39" i="16"/>
  <c r="Q38" i="16"/>
  <c r="M36" i="16"/>
  <c r="L36" i="16"/>
  <c r="O34" i="16" s="1"/>
  <c r="I36" i="16"/>
  <c r="I55" i="16" s="1"/>
  <c r="H36" i="16"/>
  <c r="K36" i="16" s="1"/>
  <c r="E36" i="16"/>
  <c r="D36" i="16"/>
  <c r="G29" i="16" s="1"/>
  <c r="Q35" i="16"/>
  <c r="Q34" i="16"/>
  <c r="Q33" i="16"/>
  <c r="Q32" i="16"/>
  <c r="Q31" i="16"/>
  <c r="Q30" i="16"/>
  <c r="Q29" i="16"/>
  <c r="Q28" i="16"/>
  <c r="Q27" i="16"/>
  <c r="Q26" i="16"/>
  <c r="Q25" i="16"/>
  <c r="Q24" i="16"/>
  <c r="K24" i="16"/>
  <c r="Q23" i="16"/>
  <c r="Q22" i="16"/>
  <c r="Q21" i="16"/>
  <c r="Q20" i="16"/>
  <c r="Q19" i="16"/>
  <c r="Q18" i="16"/>
  <c r="G18" i="16"/>
  <c r="Q17" i="16"/>
  <c r="E15" i="16"/>
  <c r="C12" i="16"/>
  <c r="M15" i="16" s="1"/>
  <c r="C10" i="16"/>
  <c r="C11" i="16" s="1"/>
  <c r="E7" i="16"/>
  <c r="E11" i="16" s="1"/>
  <c r="C7" i="16"/>
  <c r="E10" i="16" s="1"/>
  <c r="X37" i="60"/>
  <c r="X49" i="60"/>
  <c r="X33" i="60"/>
  <c r="V118" i="41"/>
  <c r="T118" i="41"/>
  <c r="R118" i="41"/>
  <c r="P118" i="41"/>
  <c r="N118" i="41"/>
  <c r="L118" i="41"/>
  <c r="J118" i="41"/>
  <c r="H118" i="41"/>
  <c r="F118" i="41"/>
  <c r="D118" i="41"/>
  <c r="B118" i="41"/>
  <c r="V113" i="41"/>
  <c r="T113" i="41"/>
  <c r="R113" i="41"/>
  <c r="P113" i="41"/>
  <c r="N113" i="41"/>
  <c r="L113" i="41"/>
  <c r="J113" i="41"/>
  <c r="H113" i="41"/>
  <c r="F113" i="41"/>
  <c r="D113" i="41"/>
  <c r="B113" i="41"/>
  <c r="V110" i="41"/>
  <c r="T110" i="41"/>
  <c r="R110" i="41"/>
  <c r="P110" i="41"/>
  <c r="N110" i="41"/>
  <c r="L110" i="41"/>
  <c r="J110" i="41"/>
  <c r="H110" i="41"/>
  <c r="F110" i="41"/>
  <c r="D110" i="41"/>
  <c r="B110" i="41"/>
  <c r="V109" i="41"/>
  <c r="V60" i="41" s="1"/>
  <c r="T109" i="41"/>
  <c r="T60" i="41" s="1"/>
  <c r="R109" i="41"/>
  <c r="R60" i="41" s="1"/>
  <c r="P109" i="41"/>
  <c r="P60" i="41" s="1"/>
  <c r="N109" i="41"/>
  <c r="L109" i="41"/>
  <c r="J109" i="41"/>
  <c r="H109" i="41"/>
  <c r="F109" i="41"/>
  <c r="D109" i="41"/>
  <c r="B109" i="41"/>
  <c r="V108" i="41"/>
  <c r="T108" i="41"/>
  <c r="R108" i="41"/>
  <c r="P108" i="41"/>
  <c r="N108" i="41"/>
  <c r="L108" i="41"/>
  <c r="J108" i="41"/>
  <c r="H108" i="41"/>
  <c r="F108" i="41"/>
  <c r="D108" i="41"/>
  <c r="B108" i="41"/>
  <c r="V107" i="41"/>
  <c r="T107" i="41"/>
  <c r="R107" i="41"/>
  <c r="P107" i="41"/>
  <c r="N107" i="41"/>
  <c r="L107" i="41"/>
  <c r="V106" i="41"/>
  <c r="T106" i="41"/>
  <c r="R106" i="41"/>
  <c r="P106" i="41"/>
  <c r="N106" i="41"/>
  <c r="L106" i="41"/>
  <c r="J106" i="41"/>
  <c r="H106" i="41"/>
  <c r="F106" i="41"/>
  <c r="D106" i="41"/>
  <c r="B106" i="41"/>
  <c r="V104" i="41"/>
  <c r="T104" i="41"/>
  <c r="R104" i="41"/>
  <c r="P104" i="41"/>
  <c r="N104" i="41"/>
  <c r="L104" i="41"/>
  <c r="J104" i="41"/>
  <c r="H104" i="41"/>
  <c r="F104" i="41"/>
  <c r="D104" i="41"/>
  <c r="B104" i="41"/>
  <c r="L100" i="41"/>
  <c r="L99" i="41"/>
  <c r="J99" i="41"/>
  <c r="L98" i="41"/>
  <c r="L97" i="41"/>
  <c r="J97" i="41"/>
  <c r="L96" i="41"/>
  <c r="J96" i="41"/>
  <c r="L95" i="41"/>
  <c r="J95" i="41"/>
  <c r="L91" i="41"/>
  <c r="L90" i="41"/>
  <c r="J90" i="41"/>
  <c r="L89" i="41"/>
  <c r="L88" i="41"/>
  <c r="J88" i="41"/>
  <c r="L87" i="41"/>
  <c r="J87" i="41"/>
  <c r="L86" i="41"/>
  <c r="J86" i="41"/>
  <c r="V83" i="41"/>
  <c r="T83" i="41"/>
  <c r="R83" i="41"/>
  <c r="P83" i="41"/>
  <c r="N83" i="41"/>
  <c r="L83" i="41"/>
  <c r="J83" i="41"/>
  <c r="H83" i="41"/>
  <c r="F83" i="41"/>
  <c r="D83" i="41"/>
  <c r="B83" i="41"/>
  <c r="V82" i="41"/>
  <c r="T82" i="41"/>
  <c r="R82" i="41"/>
  <c r="P82" i="41"/>
  <c r="N82" i="41"/>
  <c r="L82" i="41"/>
  <c r="J82" i="41"/>
  <c r="H82" i="41"/>
  <c r="F82" i="41"/>
  <c r="D82" i="41"/>
  <c r="B82" i="41"/>
  <c r="V81" i="41"/>
  <c r="T81" i="41"/>
  <c r="R81" i="41"/>
  <c r="P81" i="41"/>
  <c r="N81" i="41"/>
  <c r="L81" i="41"/>
  <c r="J81" i="41"/>
  <c r="H81" i="41"/>
  <c r="F81" i="41"/>
  <c r="D81" i="41"/>
  <c r="B81" i="41"/>
  <c r="L80" i="41"/>
  <c r="J80" i="41"/>
  <c r="H80" i="41"/>
  <c r="F80" i="41"/>
  <c r="D80" i="41"/>
  <c r="B80" i="41"/>
  <c r="V79" i="41"/>
  <c r="T79" i="41"/>
  <c r="R79" i="41"/>
  <c r="P79" i="41"/>
  <c r="N79" i="41"/>
  <c r="L79" i="41"/>
  <c r="V78" i="41"/>
  <c r="T78" i="41"/>
  <c r="R78" i="41"/>
  <c r="P78" i="41"/>
  <c r="N78" i="41"/>
  <c r="L78" i="41"/>
  <c r="J78" i="41"/>
  <c r="H78" i="41"/>
  <c r="F78" i="41"/>
  <c r="D78" i="41"/>
  <c r="B78" i="41"/>
  <c r="V76" i="41"/>
  <c r="T76" i="41"/>
  <c r="R76" i="41"/>
  <c r="P76" i="41"/>
  <c r="N76" i="41"/>
  <c r="L76" i="41"/>
  <c r="J76" i="41"/>
  <c r="H76" i="41"/>
  <c r="F76" i="41"/>
  <c r="D76" i="41"/>
  <c r="B76" i="41"/>
  <c r="V73" i="41"/>
  <c r="T73" i="41"/>
  <c r="R73" i="41"/>
  <c r="P73" i="41"/>
  <c r="N73" i="41"/>
  <c r="L73" i="41"/>
  <c r="J73" i="41"/>
  <c r="H73" i="41"/>
  <c r="F73" i="41"/>
  <c r="D73" i="41"/>
  <c r="B73" i="41"/>
  <c r="V72" i="41"/>
  <c r="V61" i="41" s="1"/>
  <c r="T72" i="41"/>
  <c r="T61" i="41" s="1"/>
  <c r="R72" i="41"/>
  <c r="R61" i="41" s="1"/>
  <c r="P72" i="41"/>
  <c r="N72" i="41"/>
  <c r="L72" i="41"/>
  <c r="J72" i="41"/>
  <c r="H72" i="41"/>
  <c r="F72" i="41"/>
  <c r="D72" i="41"/>
  <c r="B72" i="41"/>
  <c r="V71" i="41"/>
  <c r="T71" i="41"/>
  <c r="R71" i="41"/>
  <c r="P71" i="41"/>
  <c r="N71" i="41"/>
  <c r="L71" i="41"/>
  <c r="J71" i="41"/>
  <c r="H71" i="41"/>
  <c r="F71" i="41"/>
  <c r="D71" i="41"/>
  <c r="B71" i="41"/>
  <c r="V70" i="41"/>
  <c r="T70" i="41"/>
  <c r="R70" i="41"/>
  <c r="P70" i="41"/>
  <c r="N70" i="41"/>
  <c r="L70" i="41"/>
  <c r="V69" i="41"/>
  <c r="T69" i="41"/>
  <c r="R69" i="41"/>
  <c r="P69" i="41"/>
  <c r="N69" i="41"/>
  <c r="L69" i="41"/>
  <c r="J69" i="41"/>
  <c r="H69" i="41"/>
  <c r="F69" i="41"/>
  <c r="D69" i="41"/>
  <c r="B69" i="41"/>
  <c r="L68" i="41"/>
  <c r="J68" i="41"/>
  <c r="V67" i="41"/>
  <c r="T67" i="41"/>
  <c r="R67" i="41"/>
  <c r="P67" i="41"/>
  <c r="N67" i="41"/>
  <c r="L67" i="41"/>
  <c r="J67" i="41"/>
  <c r="H67" i="41"/>
  <c r="F67" i="41"/>
  <c r="D67" i="41"/>
  <c r="B67" i="41"/>
  <c r="L65" i="41"/>
  <c r="J65" i="41"/>
  <c r="V64" i="41"/>
  <c r="T64" i="41"/>
  <c r="R64" i="41"/>
  <c r="P64" i="41"/>
  <c r="V62" i="41"/>
  <c r="T62" i="41"/>
  <c r="R62" i="41"/>
  <c r="P62" i="41"/>
  <c r="N62" i="41"/>
  <c r="N61" i="41"/>
  <c r="N60" i="41"/>
  <c r="N59" i="41"/>
  <c r="O59" i="41" s="1"/>
  <c r="N58" i="41"/>
  <c r="O58" i="41" s="1"/>
  <c r="L55" i="41"/>
  <c r="J55" i="41"/>
  <c r="H55" i="41"/>
  <c r="F55" i="41"/>
  <c r="D55" i="41"/>
  <c r="B55" i="41"/>
  <c r="L50" i="41"/>
  <c r="J50" i="41"/>
  <c r="H50" i="41"/>
  <c r="F50" i="41"/>
  <c r="D50" i="41"/>
  <c r="B50" i="41"/>
  <c r="L44" i="41"/>
  <c r="J44" i="41"/>
  <c r="H44" i="41"/>
  <c r="F44" i="41"/>
  <c r="D44" i="41"/>
  <c r="B44" i="41"/>
  <c r="C43" i="41"/>
  <c r="M37" i="41"/>
  <c r="L37" i="41"/>
  <c r="W34" i="41"/>
  <c r="U34" i="41"/>
  <c r="S34" i="41"/>
  <c r="Q34" i="41"/>
  <c r="Q33" i="41"/>
  <c r="N23" i="41"/>
  <c r="P23" i="41" s="1"/>
  <c r="R23" i="41" s="1"/>
  <c r="T23" i="41" s="1"/>
  <c r="V23" i="41" s="1"/>
  <c r="M23" i="41"/>
  <c r="K23" i="41"/>
  <c r="I23" i="41"/>
  <c r="G23" i="41"/>
  <c r="E23" i="41"/>
  <c r="C23" i="41"/>
  <c r="M21" i="41"/>
  <c r="C21" i="41"/>
  <c r="N20" i="41"/>
  <c r="P20" i="41" s="1"/>
  <c r="R20" i="41" s="1"/>
  <c r="T20" i="41" s="1"/>
  <c r="V20" i="41" s="1"/>
  <c r="M20" i="41"/>
  <c r="K20" i="41"/>
  <c r="I20" i="41"/>
  <c r="G20" i="41"/>
  <c r="E20" i="41"/>
  <c r="C20" i="41"/>
  <c r="L19" i="41"/>
  <c r="N18" i="41"/>
  <c r="P18" i="41" s="1"/>
  <c r="R18" i="41" s="1"/>
  <c r="T18" i="41" s="1"/>
  <c r="V18" i="41" s="1"/>
  <c r="M18" i="41"/>
  <c r="K18" i="41"/>
  <c r="I18" i="41"/>
  <c r="G18" i="41"/>
  <c r="E18" i="41"/>
  <c r="C18" i="41"/>
  <c r="M16" i="41"/>
  <c r="C16" i="41"/>
  <c r="M15" i="41"/>
  <c r="M44" i="41" s="1"/>
  <c r="K15" i="41"/>
  <c r="K44" i="41" s="1"/>
  <c r="I15" i="41"/>
  <c r="I44" i="41" s="1"/>
  <c r="G15" i="41"/>
  <c r="G44" i="41" s="1"/>
  <c r="E15" i="41"/>
  <c r="E44" i="41" s="1"/>
  <c r="C15" i="41"/>
  <c r="C44" i="41" s="1"/>
  <c r="L13" i="41"/>
  <c r="J13" i="41"/>
  <c r="H13" i="41"/>
  <c r="F13" i="41"/>
  <c r="D13" i="41"/>
  <c r="M12" i="41"/>
  <c r="K12" i="41"/>
  <c r="I12" i="41"/>
  <c r="G12" i="41"/>
  <c r="E12" i="41"/>
  <c r="C12" i="41"/>
  <c r="M9" i="41"/>
  <c r="K9" i="41"/>
  <c r="I9" i="41"/>
  <c r="G9" i="41"/>
  <c r="E9" i="41"/>
  <c r="C9" i="41"/>
  <c r="M8" i="41"/>
  <c r="K8" i="41"/>
  <c r="I8" i="41"/>
  <c r="G8" i="41"/>
  <c r="E8" i="41"/>
  <c r="C8" i="41"/>
  <c r="M7" i="41"/>
  <c r="K7" i="41"/>
  <c r="I7" i="41"/>
  <c r="G7" i="41"/>
  <c r="E7" i="41"/>
  <c r="C7" i="41"/>
  <c r="N6" i="41"/>
  <c r="P6" i="41" s="1"/>
  <c r="R6" i="41" s="1"/>
  <c r="T6" i="41" s="1"/>
  <c r="V6" i="41" s="1"/>
  <c r="M6" i="41"/>
  <c r="K6" i="41"/>
  <c r="I6" i="41"/>
  <c r="G6" i="41"/>
  <c r="E6" i="41"/>
  <c r="C6" i="41"/>
  <c r="G107" i="37"/>
  <c r="F107" i="37" s="1"/>
  <c r="E107" i="37" s="1"/>
  <c r="Q104" i="37"/>
  <c r="P104" i="37"/>
  <c r="O104" i="37"/>
  <c r="N104" i="37"/>
  <c r="N105" i="37" s="1"/>
  <c r="N87" i="37" s="1"/>
  <c r="H103" i="37"/>
  <c r="G103" i="37"/>
  <c r="F103" i="37"/>
  <c r="E103" i="37"/>
  <c r="D91" i="37"/>
  <c r="L86" i="37"/>
  <c r="L85" i="37"/>
  <c r="L84" i="37"/>
  <c r="Q75" i="37"/>
  <c r="P75" i="37"/>
  <c r="O75" i="37"/>
  <c r="N75" i="37"/>
  <c r="M75" i="37"/>
  <c r="H75" i="37"/>
  <c r="G75" i="37"/>
  <c r="F75" i="37"/>
  <c r="E75" i="37"/>
  <c r="D75" i="37"/>
  <c r="D66" i="37"/>
  <c r="M66" i="37" s="1"/>
  <c r="M67" i="37" s="1"/>
  <c r="M70" i="37" s="1"/>
  <c r="M72" i="37" s="1"/>
  <c r="L63" i="37"/>
  <c r="L62" i="37" s="1"/>
  <c r="J54" i="37"/>
  <c r="E63" i="74" s="1"/>
  <c r="C47" i="37"/>
  <c r="C45" i="37"/>
  <c r="C40" i="37" s="1"/>
  <c r="F44" i="37"/>
  <c r="J44" i="37" s="1"/>
  <c r="N44" i="37" s="1"/>
  <c r="R44" i="37" s="1"/>
  <c r="V44" i="37" s="1"/>
  <c r="AH44" i="37" s="1"/>
  <c r="F43" i="37"/>
  <c r="J43" i="37" s="1"/>
  <c r="N43" i="37" s="1"/>
  <c r="R43" i="37" s="1"/>
  <c r="V43" i="37" s="1"/>
  <c r="D43" i="37"/>
  <c r="H43" i="37" s="1"/>
  <c r="L43" i="37" s="1"/>
  <c r="F42" i="37"/>
  <c r="AA39" i="37"/>
  <c r="AB39" i="37" s="1"/>
  <c r="AC39" i="37" s="1"/>
  <c r="AD39" i="37" s="1"/>
  <c r="AA38" i="37"/>
  <c r="AB38" i="37" s="1"/>
  <c r="AC38" i="37" s="1"/>
  <c r="AD38" i="37" s="1"/>
  <c r="AA37" i="37"/>
  <c r="AB37" i="37" s="1"/>
  <c r="AC37" i="37" s="1"/>
  <c r="AD37" i="37" s="1"/>
  <c r="AA36" i="37"/>
  <c r="AB36" i="37" s="1"/>
  <c r="AC36" i="37" s="1"/>
  <c r="AD36" i="37" s="1"/>
  <c r="Z35" i="37"/>
  <c r="AA35" i="37" s="1"/>
  <c r="AB35" i="37" s="1"/>
  <c r="AC35" i="37" s="1"/>
  <c r="AD35" i="37" s="1"/>
  <c r="Z34" i="37"/>
  <c r="AA34" i="37" s="1"/>
  <c r="AB34" i="37" s="1"/>
  <c r="AC34" i="37" s="1"/>
  <c r="AD34" i="37" s="1"/>
  <c r="C33" i="37"/>
  <c r="B33" i="37"/>
  <c r="AF32" i="37"/>
  <c r="AA31" i="37"/>
  <c r="AB31" i="37" s="1"/>
  <c r="AC31" i="37" s="1"/>
  <c r="AD31" i="37" s="1"/>
  <c r="AA30" i="37"/>
  <c r="AB30" i="37" s="1"/>
  <c r="AC30" i="37" s="1"/>
  <c r="AD30" i="37" s="1"/>
  <c r="U30" i="37"/>
  <c r="Q30" i="37"/>
  <c r="M30" i="37"/>
  <c r="I30" i="37"/>
  <c r="E30" i="37"/>
  <c r="B30" i="37"/>
  <c r="C30" i="37" s="1"/>
  <c r="AA29" i="37"/>
  <c r="AB29" i="37" s="1"/>
  <c r="AC29" i="37" s="1"/>
  <c r="AD29" i="37" s="1"/>
  <c r="B29" i="37"/>
  <c r="C29" i="37" s="1"/>
  <c r="AA26" i="37"/>
  <c r="AB26" i="37" s="1"/>
  <c r="AC26" i="37" s="1"/>
  <c r="AD26" i="37" s="1"/>
  <c r="B26" i="37"/>
  <c r="C26" i="37" s="1"/>
  <c r="AA24" i="37"/>
  <c r="AB24" i="37" s="1"/>
  <c r="AC24" i="37" s="1"/>
  <c r="AD24" i="37" s="1"/>
  <c r="U24" i="37"/>
  <c r="Q24" i="37"/>
  <c r="M24" i="37"/>
  <c r="I24" i="37"/>
  <c r="E24" i="37"/>
  <c r="AA23" i="37"/>
  <c r="AB23" i="37" s="1"/>
  <c r="AC23" i="37" s="1"/>
  <c r="AD23" i="37" s="1"/>
  <c r="U23" i="37"/>
  <c r="Q23" i="37"/>
  <c r="M23" i="37"/>
  <c r="I23" i="37"/>
  <c r="E23" i="37"/>
  <c r="B23" i="37"/>
  <c r="C23" i="37" s="1"/>
  <c r="Q22" i="37"/>
  <c r="AF21" i="37"/>
  <c r="W21" i="37"/>
  <c r="S21" i="37"/>
  <c r="O21" i="37"/>
  <c r="K21" i="37"/>
  <c r="AA20" i="37"/>
  <c r="AB20" i="37" s="1"/>
  <c r="AC20" i="37" s="1"/>
  <c r="AD20" i="37" s="1"/>
  <c r="B20" i="37"/>
  <c r="C20" i="37" s="1"/>
  <c r="AA19" i="37"/>
  <c r="AB19" i="37" s="1"/>
  <c r="AC19" i="37" s="1"/>
  <c r="AD19" i="37" s="1"/>
  <c r="B19" i="37"/>
  <c r="C19" i="37" s="1"/>
  <c r="Z18" i="37"/>
  <c r="AA18" i="37" s="1"/>
  <c r="AB18" i="37" s="1"/>
  <c r="AC18" i="37" s="1"/>
  <c r="AD18" i="37" s="1"/>
  <c r="U18" i="37"/>
  <c r="Q18" i="37"/>
  <c r="M18" i="37"/>
  <c r="I18" i="37"/>
  <c r="E18" i="37"/>
  <c r="B18" i="37"/>
  <c r="C18" i="37" s="1"/>
  <c r="B17" i="37"/>
  <c r="C17" i="37" s="1"/>
  <c r="AF15" i="37"/>
  <c r="W15" i="37"/>
  <c r="S15" i="37"/>
  <c r="O15" i="37"/>
  <c r="K15" i="37"/>
  <c r="AA14" i="37"/>
  <c r="AB14" i="37" s="1"/>
  <c r="AC14" i="37" s="1"/>
  <c r="AD14" i="37" s="1"/>
  <c r="B14" i="37"/>
  <c r="C14" i="37" s="1"/>
  <c r="AF13" i="37"/>
  <c r="W13" i="37"/>
  <c r="S13" i="37"/>
  <c r="O13" i="37"/>
  <c r="K13" i="37"/>
  <c r="Z12" i="37"/>
  <c r="AA12" i="37" s="1"/>
  <c r="AB12" i="37" s="1"/>
  <c r="AC12" i="37" s="1"/>
  <c r="AD12" i="37" s="1"/>
  <c r="U12" i="37"/>
  <c r="Q12" i="37"/>
  <c r="M12" i="37"/>
  <c r="I12" i="37"/>
  <c r="E12" i="37"/>
  <c r="B12" i="37"/>
  <c r="Z11" i="37"/>
  <c r="AA11" i="37" s="1"/>
  <c r="AB11" i="37" s="1"/>
  <c r="AC11" i="37" s="1"/>
  <c r="AD11" i="37" s="1"/>
  <c r="U11" i="37"/>
  <c r="Q11" i="37"/>
  <c r="M11" i="37"/>
  <c r="I11" i="37"/>
  <c r="E11" i="37"/>
  <c r="Z10" i="37"/>
  <c r="AA10" i="37" s="1"/>
  <c r="AB10" i="37" s="1"/>
  <c r="AC10" i="37" s="1"/>
  <c r="AD10" i="37" s="1"/>
  <c r="U10" i="37"/>
  <c r="Q10" i="37"/>
  <c r="M10" i="37"/>
  <c r="I10" i="37"/>
  <c r="E10" i="37"/>
  <c r="AL12" i="37"/>
  <c r="U9" i="37"/>
  <c r="Q9" i="37"/>
  <c r="M9" i="37"/>
  <c r="I9" i="37"/>
  <c r="E9" i="37"/>
  <c r="B9" i="37"/>
  <c r="C6" i="37"/>
  <c r="C55" i="37" s="1"/>
  <c r="I57" i="43"/>
  <c r="I56" i="43"/>
  <c r="I55" i="43"/>
  <c r="I54" i="43"/>
  <c r="I53" i="43"/>
  <c r="I52" i="43"/>
  <c r="I51" i="43"/>
  <c r="AD48" i="43"/>
  <c r="I47" i="43"/>
  <c r="I46" i="43"/>
  <c r="AI45" i="43"/>
  <c r="AH45" i="43"/>
  <c r="AG45" i="43"/>
  <c r="AF45" i="43"/>
  <c r="AE45" i="43"/>
  <c r="I45" i="43"/>
  <c r="I44" i="43"/>
  <c r="I43" i="43"/>
  <c r="Y35" i="37" s="1"/>
  <c r="I42" i="43"/>
  <c r="Y34" i="37" s="1"/>
  <c r="I41" i="43"/>
  <c r="AD37" i="43"/>
  <c r="AC37" i="43"/>
  <c r="K36" i="43"/>
  <c r="C36" i="43"/>
  <c r="B36" i="43"/>
  <c r="AD34" i="43"/>
  <c r="AC34" i="43"/>
  <c r="AB34" i="43"/>
  <c r="AA34" i="43"/>
  <c r="AD31" i="43"/>
  <c r="AC31" i="43"/>
  <c r="AB31" i="43"/>
  <c r="AA31" i="43"/>
  <c r="AE29" i="43"/>
  <c r="AE30" i="43" s="1"/>
  <c r="AD27" i="43"/>
  <c r="AC27" i="43"/>
  <c r="AB27" i="43"/>
  <c r="I26" i="43"/>
  <c r="H25" i="43"/>
  <c r="G25" i="43"/>
  <c r="F25" i="43"/>
  <c r="E25" i="43"/>
  <c r="D25" i="43"/>
  <c r="N9" i="43" s="1"/>
  <c r="H24" i="43"/>
  <c r="G24" i="43"/>
  <c r="F24" i="43"/>
  <c r="E24" i="43"/>
  <c r="D24" i="43"/>
  <c r="D32" i="43" s="1"/>
  <c r="H23" i="43"/>
  <c r="G23" i="43"/>
  <c r="F23" i="43"/>
  <c r="E23" i="43"/>
  <c r="D23" i="43"/>
  <c r="D31" i="43" s="1"/>
  <c r="AD22" i="43"/>
  <c r="AC22" i="43"/>
  <c r="AB22" i="43"/>
  <c r="H22" i="43"/>
  <c r="G22" i="43"/>
  <c r="F22" i="43"/>
  <c r="E22" i="43"/>
  <c r="D22" i="43"/>
  <c r="D35" i="43" s="1"/>
  <c r="H21" i="43"/>
  <c r="G21" i="43"/>
  <c r="F21" i="43"/>
  <c r="E21" i="43"/>
  <c r="D21" i="43"/>
  <c r="AF20" i="43"/>
  <c r="AF22" i="43" s="1"/>
  <c r="AD20" i="43"/>
  <c r="AE16" i="43" s="1"/>
  <c r="H20" i="43"/>
  <c r="G20" i="43"/>
  <c r="F20" i="43"/>
  <c r="E20" i="43"/>
  <c r="D20" i="43"/>
  <c r="D33" i="43" s="1"/>
  <c r="H19" i="43"/>
  <c r="G19" i="43"/>
  <c r="F19" i="43"/>
  <c r="E19" i="43"/>
  <c r="Y16" i="43"/>
  <c r="W16" i="43"/>
  <c r="U16" i="43"/>
  <c r="AF13" i="43"/>
  <c r="AJ13" i="43" s="1"/>
  <c r="AF12" i="43"/>
  <c r="AJ12" i="43" s="1"/>
  <c r="AF11" i="43"/>
  <c r="AJ11" i="43" s="1"/>
  <c r="AF10" i="43"/>
  <c r="AJ10" i="43" s="1"/>
  <c r="AF9" i="43"/>
  <c r="AJ9" i="43" s="1"/>
  <c r="J9" i="43"/>
  <c r="AA8" i="43"/>
  <c r="Z8" i="43"/>
  <c r="X8" i="43"/>
  <c r="V8" i="43"/>
  <c r="T8" i="43"/>
  <c r="R8" i="43"/>
  <c r="B26" i="43" s="1"/>
  <c r="P8" i="43"/>
  <c r="O8" i="43"/>
  <c r="B25" i="43" s="1"/>
  <c r="M8" i="43"/>
  <c r="K8" i="43"/>
  <c r="B19" i="43" s="1"/>
  <c r="I8" i="43"/>
  <c r="G8" i="43"/>
  <c r="B8" i="43"/>
  <c r="AJ8" i="43" s="1"/>
  <c r="AK8" i="43" s="1"/>
  <c r="H7" i="43"/>
  <c r="AA7" i="43"/>
  <c r="Z7" i="43"/>
  <c r="X7" i="43"/>
  <c r="V7" i="43"/>
  <c r="T7" i="43"/>
  <c r="R7" i="43"/>
  <c r="P7" i="43"/>
  <c r="O7" i="43"/>
  <c r="M7" i="43"/>
  <c r="K7" i="43"/>
  <c r="I7" i="43"/>
  <c r="G7" i="43"/>
  <c r="B7" i="43"/>
  <c r="S6" i="43"/>
  <c r="AA6" i="43"/>
  <c r="Z6" i="43"/>
  <c r="X6" i="43"/>
  <c r="V6" i="43"/>
  <c r="T6" i="43"/>
  <c r="R6" i="43"/>
  <c r="P6" i="43"/>
  <c r="I6" i="43"/>
  <c r="B6" i="43"/>
  <c r="D5" i="43"/>
  <c r="AA5" i="43"/>
  <c r="T5" i="43"/>
  <c r="R5" i="43"/>
  <c r="F5" i="43"/>
  <c r="G6" i="43" s="1"/>
  <c r="E5" i="43"/>
  <c r="C5" i="43"/>
  <c r="S4" i="43"/>
  <c r="T4" i="43"/>
  <c r="F4" i="43"/>
  <c r="E4" i="43"/>
  <c r="B88" i="19"/>
  <c r="C126" i="74" s="1"/>
  <c r="H125" i="74"/>
  <c r="G125" i="74"/>
  <c r="F125" i="74"/>
  <c r="E125" i="74"/>
  <c r="D125" i="74"/>
  <c r="B85" i="19"/>
  <c r="C125" i="74" s="1"/>
  <c r="B84" i="19"/>
  <c r="H124" i="74"/>
  <c r="G124" i="74"/>
  <c r="F124" i="74"/>
  <c r="E124" i="74"/>
  <c r="D124" i="74"/>
  <c r="B83" i="19"/>
  <c r="C124" i="74" s="1"/>
  <c r="B82" i="19"/>
  <c r="B81" i="19"/>
  <c r="C123" i="74" s="1"/>
  <c r="I123" i="74" s="1"/>
  <c r="B80" i="19"/>
  <c r="B79" i="19"/>
  <c r="C122" i="74" s="1"/>
  <c r="I122" i="74" s="1"/>
  <c r="B78" i="19"/>
  <c r="B75" i="19"/>
  <c r="C121" i="74" s="1"/>
  <c r="H120" i="74"/>
  <c r="G120" i="74"/>
  <c r="F120" i="74"/>
  <c r="E120" i="74"/>
  <c r="D120" i="74"/>
  <c r="B73" i="19"/>
  <c r="C120" i="74" s="1"/>
  <c r="B71" i="19"/>
  <c r="C119" i="74" s="1"/>
  <c r="I119" i="74" s="1"/>
  <c r="B70" i="19"/>
  <c r="H118" i="74"/>
  <c r="G118" i="74"/>
  <c r="F118" i="74"/>
  <c r="E118" i="74"/>
  <c r="D118" i="74"/>
  <c r="B69" i="19"/>
  <c r="C118" i="74" s="1"/>
  <c r="B68" i="19"/>
  <c r="D117" i="74"/>
  <c r="B67" i="19"/>
  <c r="C117" i="74" s="1"/>
  <c r="I117" i="74" s="1"/>
  <c r="Q66" i="19"/>
  <c r="B66" i="19"/>
  <c r="G56" i="19"/>
  <c r="F56" i="19"/>
  <c r="E56" i="19"/>
  <c r="D56" i="19"/>
  <c r="C56" i="19"/>
  <c r="B56" i="19"/>
  <c r="G55" i="19"/>
  <c r="F55" i="19"/>
  <c r="E55" i="19"/>
  <c r="D55" i="19"/>
  <c r="C55" i="19"/>
  <c r="B55" i="19"/>
  <c r="C116" i="74"/>
  <c r="C115" i="74"/>
  <c r="C114" i="74"/>
  <c r="C113" i="74"/>
  <c r="G44" i="19"/>
  <c r="F44" i="19"/>
  <c r="E44" i="19"/>
  <c r="D44" i="19"/>
  <c r="C44" i="19"/>
  <c r="G42" i="19"/>
  <c r="F42" i="19"/>
  <c r="E42" i="19"/>
  <c r="D42" i="19"/>
  <c r="C42" i="19"/>
  <c r="H112" i="74"/>
  <c r="G112" i="74"/>
  <c r="F112" i="74"/>
  <c r="E112" i="74"/>
  <c r="D112" i="74"/>
  <c r="C112" i="74"/>
  <c r="H111" i="74"/>
  <c r="G111" i="74"/>
  <c r="F111" i="74"/>
  <c r="E111" i="74"/>
  <c r="D111" i="74"/>
  <c r="C111" i="74"/>
  <c r="C110" i="74"/>
  <c r="I110" i="74" s="1"/>
  <c r="C29" i="19"/>
  <c r="C28" i="19"/>
  <c r="D28" i="19" s="1"/>
  <c r="C109" i="74"/>
  <c r="I109" i="74" s="1"/>
  <c r="C108" i="74"/>
  <c r="I108" i="74" s="1"/>
  <c r="C107" i="74"/>
  <c r="I107" i="74" s="1"/>
  <c r="L19" i="19"/>
  <c r="M19" i="19" s="1"/>
  <c r="N19" i="19" s="1"/>
  <c r="O19" i="19" s="1"/>
  <c r="P19" i="19" s="1"/>
  <c r="D106" i="74"/>
  <c r="C106" i="74"/>
  <c r="M17" i="19"/>
  <c r="C105" i="74"/>
  <c r="I105" i="74" s="1"/>
  <c r="P7" i="19"/>
  <c r="O7" i="19"/>
  <c r="N7" i="19"/>
  <c r="M7" i="19"/>
  <c r="L7" i="19"/>
  <c r="L11" i="19" s="1"/>
  <c r="L12" i="19" s="1"/>
  <c r="L3" i="19"/>
  <c r="H33" i="20"/>
  <c r="B32" i="20"/>
  <c r="B87" i="19" s="1"/>
  <c r="B31" i="20"/>
  <c r="B76" i="19" s="1"/>
  <c r="B30" i="20"/>
  <c r="B74" i="19" s="1"/>
  <c r="B29" i="20"/>
  <c r="B64" i="19" s="1"/>
  <c r="B28" i="20"/>
  <c r="B62" i="19" s="1"/>
  <c r="B26" i="20"/>
  <c r="H25" i="20"/>
  <c r="H24" i="20"/>
  <c r="H23" i="20"/>
  <c r="H22" i="20"/>
  <c r="B21" i="20"/>
  <c r="C21" i="20" s="1"/>
  <c r="B20" i="20"/>
  <c r="C20" i="20" s="1"/>
  <c r="C50" i="19" s="1"/>
  <c r="B19" i="20"/>
  <c r="B18" i="20"/>
  <c r="B17" i="20"/>
  <c r="H17" i="20" s="1"/>
  <c r="B16" i="20"/>
  <c r="B14" i="20"/>
  <c r="B8" i="20"/>
  <c r="B7" i="20"/>
  <c r="B5" i="20"/>
  <c r="I4" i="20"/>
  <c r="B4" i="20"/>
  <c r="N27" i="39"/>
  <c r="J27" i="39"/>
  <c r="I27" i="39"/>
  <c r="H27" i="39"/>
  <c r="C27" i="39"/>
  <c r="E27" i="39" s="1"/>
  <c r="B27" i="39"/>
  <c r="N26" i="39"/>
  <c r="J26" i="39"/>
  <c r="I26" i="39"/>
  <c r="H26" i="39"/>
  <c r="D26" i="39"/>
  <c r="C26" i="39"/>
  <c r="B26" i="39"/>
  <c r="N25" i="39"/>
  <c r="J25" i="39"/>
  <c r="I25" i="39"/>
  <c r="H25" i="39"/>
  <c r="D25" i="39"/>
  <c r="C25" i="39"/>
  <c r="B25" i="39"/>
  <c r="N24" i="39"/>
  <c r="J24" i="39"/>
  <c r="I24" i="39"/>
  <c r="H24" i="39"/>
  <c r="D24" i="39"/>
  <c r="C24" i="39"/>
  <c r="B24" i="39"/>
  <c r="J23" i="39"/>
  <c r="I23" i="39"/>
  <c r="H23" i="39"/>
  <c r="D23" i="39"/>
  <c r="C23" i="39"/>
  <c r="B23" i="39"/>
  <c r="N22" i="39"/>
  <c r="J22" i="39"/>
  <c r="I22" i="39"/>
  <c r="H22" i="39"/>
  <c r="D22" i="39"/>
  <c r="C22" i="39"/>
  <c r="B22" i="39"/>
  <c r="N21" i="39"/>
  <c r="J21" i="39"/>
  <c r="I21" i="39"/>
  <c r="H21" i="39"/>
  <c r="D21" i="39"/>
  <c r="C21" i="39"/>
  <c r="B21" i="39"/>
  <c r="J20" i="39"/>
  <c r="I20" i="39"/>
  <c r="H20" i="39"/>
  <c r="F20" i="39"/>
  <c r="F19" i="39" s="1"/>
  <c r="D20" i="39"/>
  <c r="C20" i="39"/>
  <c r="B20" i="39"/>
  <c r="N17" i="39"/>
  <c r="J17" i="39"/>
  <c r="I17" i="39"/>
  <c r="H17" i="39"/>
  <c r="D17" i="39"/>
  <c r="C17" i="39"/>
  <c r="B17" i="39"/>
  <c r="J16" i="39"/>
  <c r="I16" i="39"/>
  <c r="H16" i="39"/>
  <c r="H18" i="39" s="1"/>
  <c r="D16" i="39"/>
  <c r="C16" i="39"/>
  <c r="C18" i="39" s="1"/>
  <c r="B16" i="39"/>
  <c r="J15" i="39"/>
  <c r="I15" i="39"/>
  <c r="H15" i="39"/>
  <c r="D15" i="39"/>
  <c r="C15" i="39"/>
  <c r="B15" i="39"/>
  <c r="L14" i="39"/>
  <c r="J14" i="39"/>
  <c r="I14" i="39"/>
  <c r="H14" i="39"/>
  <c r="F14" i="39"/>
  <c r="D14" i="39"/>
  <c r="C14" i="39"/>
  <c r="B14" i="39"/>
  <c r="N12" i="39"/>
  <c r="J12" i="39"/>
  <c r="I12" i="39"/>
  <c r="H12" i="39"/>
  <c r="D12" i="39"/>
  <c r="C12" i="39"/>
  <c r="B12" i="39"/>
  <c r="N10" i="39"/>
  <c r="J10" i="39"/>
  <c r="I10" i="39"/>
  <c r="H10" i="39"/>
  <c r="D10" i="39"/>
  <c r="E10" i="39" s="1"/>
  <c r="C10" i="39"/>
  <c r="B10" i="39"/>
  <c r="J9" i="39"/>
  <c r="J11" i="39" s="1"/>
  <c r="I9" i="39"/>
  <c r="I11" i="39" s="1"/>
  <c r="H9" i="39"/>
  <c r="D9" i="39"/>
  <c r="D11" i="39" s="1"/>
  <c r="C9" i="39"/>
  <c r="B9" i="39"/>
  <c r="B11" i="39" s="1"/>
  <c r="N8" i="39"/>
  <c r="L8" i="39"/>
  <c r="J8" i="39"/>
  <c r="I8" i="39"/>
  <c r="H8" i="39"/>
  <c r="F8" i="39"/>
  <c r="D8" i="39"/>
  <c r="C8" i="39"/>
  <c r="B8" i="39"/>
  <c r="N7" i="39"/>
  <c r="J7" i="39"/>
  <c r="I7" i="39"/>
  <c r="H7" i="39"/>
  <c r="D7" i="39"/>
  <c r="C7" i="39"/>
  <c r="B7" i="39"/>
  <c r="L6" i="39"/>
  <c r="J6" i="39"/>
  <c r="I6" i="39"/>
  <c r="H6" i="39"/>
  <c r="F6" i="39"/>
  <c r="D6" i="39"/>
  <c r="C6" i="39"/>
  <c r="B6" i="39"/>
  <c r="X53" i="60"/>
  <c r="X50" i="60"/>
  <c r="X48" i="60"/>
  <c r="X47" i="60"/>
  <c r="X44" i="60"/>
  <c r="X42" i="60"/>
  <c r="X39" i="60"/>
  <c r="X35" i="60"/>
  <c r="R27" i="60"/>
  <c r="P27" i="60"/>
  <c r="L27" i="60"/>
  <c r="K27" i="60"/>
  <c r="S27" i="60" s="1"/>
  <c r="T27" i="60" s="1"/>
  <c r="J27" i="60"/>
  <c r="C27" i="60"/>
  <c r="I27" i="60" s="1"/>
  <c r="B27" i="60"/>
  <c r="Y26" i="60"/>
  <c r="R26" i="60"/>
  <c r="P26" i="60"/>
  <c r="L26" i="60"/>
  <c r="K26" i="60"/>
  <c r="J26" i="60"/>
  <c r="H26" i="60"/>
  <c r="D26" i="60"/>
  <c r="C26" i="60"/>
  <c r="B26" i="60"/>
  <c r="AB25" i="60"/>
  <c r="R25" i="60"/>
  <c r="P25" i="60"/>
  <c r="L25" i="60"/>
  <c r="K25" i="60"/>
  <c r="J25" i="60"/>
  <c r="H25" i="60"/>
  <c r="D25" i="60"/>
  <c r="C25" i="60"/>
  <c r="B25" i="60"/>
  <c r="R24" i="60"/>
  <c r="P24" i="60"/>
  <c r="L24" i="60"/>
  <c r="K24" i="60"/>
  <c r="J24" i="60"/>
  <c r="H24" i="60"/>
  <c r="D24" i="60"/>
  <c r="C24" i="60"/>
  <c r="B24" i="60"/>
  <c r="AM23" i="60"/>
  <c r="P23" i="60"/>
  <c r="L23" i="60"/>
  <c r="K23" i="60"/>
  <c r="J23" i="60"/>
  <c r="H23" i="60"/>
  <c r="D23" i="60"/>
  <c r="C23" i="60"/>
  <c r="B23" i="60"/>
  <c r="BA22" i="60"/>
  <c r="P22" i="60"/>
  <c r="L22" i="60"/>
  <c r="K22" i="60"/>
  <c r="S22" i="60" s="1"/>
  <c r="T22" i="60" s="1"/>
  <c r="J22" i="60"/>
  <c r="H22" i="60"/>
  <c r="D22" i="60"/>
  <c r="C22" i="60"/>
  <c r="B22" i="60"/>
  <c r="R21" i="60"/>
  <c r="P21" i="60"/>
  <c r="L21" i="60"/>
  <c r="K21" i="60"/>
  <c r="J21" i="60"/>
  <c r="H21" i="60"/>
  <c r="D21" i="60"/>
  <c r="C21" i="60"/>
  <c r="B21" i="60"/>
  <c r="AT20" i="60"/>
  <c r="P20" i="60"/>
  <c r="L20" i="60"/>
  <c r="K20" i="60"/>
  <c r="J20" i="60"/>
  <c r="H20" i="60"/>
  <c r="F20" i="60"/>
  <c r="D20" i="60"/>
  <c r="C20" i="60"/>
  <c r="B20" i="60"/>
  <c r="F19" i="60"/>
  <c r="BA17" i="60"/>
  <c r="AT17" i="60"/>
  <c r="AM17" i="60"/>
  <c r="AF17" i="60"/>
  <c r="Y17" i="60"/>
  <c r="R17" i="60"/>
  <c r="P17" i="60"/>
  <c r="L17" i="60"/>
  <c r="K17" i="60"/>
  <c r="J17" i="60"/>
  <c r="H17" i="60"/>
  <c r="D17" i="60"/>
  <c r="C17" i="60"/>
  <c r="B17" i="60"/>
  <c r="P16" i="60"/>
  <c r="L16" i="60"/>
  <c r="K16" i="60"/>
  <c r="J16" i="60"/>
  <c r="H16" i="60"/>
  <c r="D16" i="60"/>
  <c r="C16" i="60"/>
  <c r="B16" i="60"/>
  <c r="B18" i="60" s="1"/>
  <c r="BA15" i="60"/>
  <c r="AT15" i="60"/>
  <c r="AM15" i="60"/>
  <c r="AF15" i="60"/>
  <c r="Y15" i="60"/>
  <c r="P15" i="60"/>
  <c r="L15" i="60"/>
  <c r="K15" i="60"/>
  <c r="J15" i="60"/>
  <c r="H15" i="60"/>
  <c r="D15" i="60"/>
  <c r="C15" i="60"/>
  <c r="B15" i="60"/>
  <c r="P14" i="60"/>
  <c r="N14" i="60"/>
  <c r="N13" i="60" s="1"/>
  <c r="L14" i="60"/>
  <c r="K14" i="60"/>
  <c r="J14" i="60"/>
  <c r="H14" i="60"/>
  <c r="F14" i="60"/>
  <c r="D14" i="60"/>
  <c r="C14" i="60"/>
  <c r="B14" i="60"/>
  <c r="R12" i="60"/>
  <c r="P12" i="60"/>
  <c r="L12" i="60"/>
  <c r="K12" i="60"/>
  <c r="S12" i="60" s="1"/>
  <c r="T12" i="60" s="1"/>
  <c r="J12" i="60"/>
  <c r="H12" i="60"/>
  <c r="D12" i="60"/>
  <c r="C12" i="60"/>
  <c r="B12" i="60"/>
  <c r="BA10" i="60"/>
  <c r="AT10" i="60"/>
  <c r="R10" i="60"/>
  <c r="P10" i="60"/>
  <c r="L10" i="60"/>
  <c r="K10" i="60"/>
  <c r="J10" i="60"/>
  <c r="H10" i="60"/>
  <c r="D10" i="60"/>
  <c r="C10" i="60"/>
  <c r="B10" i="60"/>
  <c r="P9" i="60"/>
  <c r="L9" i="60"/>
  <c r="K9" i="60"/>
  <c r="K11" i="60" s="1"/>
  <c r="J9" i="60"/>
  <c r="H9" i="60"/>
  <c r="D9" i="60"/>
  <c r="D11" i="60" s="1"/>
  <c r="C9" i="60"/>
  <c r="B9" i="60"/>
  <c r="R8" i="60"/>
  <c r="P8" i="60"/>
  <c r="N8" i="60"/>
  <c r="L8" i="60"/>
  <c r="K8" i="60"/>
  <c r="J8" i="60"/>
  <c r="H8" i="60"/>
  <c r="F8" i="60"/>
  <c r="D8" i="60"/>
  <c r="C8" i="60"/>
  <c r="B8" i="60"/>
  <c r="R7" i="60"/>
  <c r="P7" i="60"/>
  <c r="L7" i="60"/>
  <c r="K7" i="60"/>
  <c r="J7" i="60"/>
  <c r="H7" i="60"/>
  <c r="D7" i="60"/>
  <c r="C7" i="60"/>
  <c r="B7" i="60"/>
  <c r="P6" i="60"/>
  <c r="N6" i="60"/>
  <c r="L6" i="60"/>
  <c r="K6" i="60"/>
  <c r="J6" i="60"/>
  <c r="H6" i="60"/>
  <c r="F6" i="60"/>
  <c r="D6" i="60"/>
  <c r="C6" i="60"/>
  <c r="B6" i="60"/>
  <c r="I124" i="59"/>
  <c r="I123" i="59"/>
  <c r="F118" i="59"/>
  <c r="F117" i="59"/>
  <c r="F108" i="59"/>
  <c r="F107" i="59"/>
  <c r="F106" i="59"/>
  <c r="F105" i="59"/>
  <c r="F101" i="59"/>
  <c r="I101" i="59" s="1"/>
  <c r="I50" i="59" s="1"/>
  <c r="H50" i="59" s="1"/>
  <c r="F100" i="59"/>
  <c r="F99" i="59"/>
  <c r="F95" i="59"/>
  <c r="F94" i="59"/>
  <c r="F93" i="59"/>
  <c r="F89" i="59"/>
  <c r="F88" i="59"/>
  <c r="F87" i="59"/>
  <c r="F86" i="59"/>
  <c r="AE83" i="59"/>
  <c r="AF83" i="59" s="1"/>
  <c r="AE82" i="59"/>
  <c r="AF82" i="59" s="1"/>
  <c r="T82" i="59"/>
  <c r="F82" i="59"/>
  <c r="AE81" i="59"/>
  <c r="AF81" i="59" s="1"/>
  <c r="T81" i="59"/>
  <c r="F81" i="59"/>
  <c r="AE80" i="59"/>
  <c r="AF80" i="59" s="1"/>
  <c r="T80" i="59"/>
  <c r="F80" i="59"/>
  <c r="AE79" i="59"/>
  <c r="AF79" i="59" s="1"/>
  <c r="T79" i="59"/>
  <c r="F79" i="59"/>
  <c r="AE78" i="59"/>
  <c r="AF78" i="59" s="1"/>
  <c r="F76" i="59"/>
  <c r="F75" i="59"/>
  <c r="F74" i="59"/>
  <c r="F68" i="59"/>
  <c r="F61" i="59"/>
  <c r="D61" i="59"/>
  <c r="D58" i="59"/>
  <c r="D60" i="59" s="1"/>
  <c r="F57" i="59"/>
  <c r="D57" i="59"/>
  <c r="C57" i="59"/>
  <c r="F56" i="59"/>
  <c r="D56" i="59"/>
  <c r="C56" i="59"/>
  <c r="F55" i="59"/>
  <c r="D55" i="59"/>
  <c r="C55" i="59"/>
  <c r="G54" i="59"/>
  <c r="E54" i="59"/>
  <c r="G53" i="59"/>
  <c r="E53" i="59"/>
  <c r="X52" i="59"/>
  <c r="F52" i="59"/>
  <c r="F120" i="59" s="1"/>
  <c r="C52" i="59"/>
  <c r="C58" i="59" s="1"/>
  <c r="C60" i="59" s="1"/>
  <c r="X51" i="59"/>
  <c r="Q51" i="59"/>
  <c r="O51" i="59"/>
  <c r="M51" i="59"/>
  <c r="K51" i="59"/>
  <c r="I51" i="59"/>
  <c r="H51" i="59" s="1"/>
  <c r="G51" i="59"/>
  <c r="E51" i="59"/>
  <c r="X50" i="59"/>
  <c r="Q50" i="59"/>
  <c r="O50" i="59"/>
  <c r="M50" i="59"/>
  <c r="K50" i="59"/>
  <c r="G50" i="59"/>
  <c r="E50" i="59"/>
  <c r="S49" i="59"/>
  <c r="G49" i="59"/>
  <c r="E49" i="59"/>
  <c r="H48" i="59"/>
  <c r="G48" i="59"/>
  <c r="E48" i="59"/>
  <c r="G47" i="59"/>
  <c r="E47" i="59"/>
  <c r="G46" i="59"/>
  <c r="E46" i="59"/>
  <c r="G45" i="59"/>
  <c r="E45" i="59"/>
  <c r="G44" i="59"/>
  <c r="E44" i="59"/>
  <c r="D43" i="59"/>
  <c r="U42" i="59"/>
  <c r="D42" i="59"/>
  <c r="C42" i="59"/>
  <c r="C41" i="59"/>
  <c r="F40" i="59"/>
  <c r="D40" i="59"/>
  <c r="C40" i="59"/>
  <c r="F39" i="59"/>
  <c r="G39" i="59" s="1"/>
  <c r="D39" i="59"/>
  <c r="C39" i="59"/>
  <c r="F38" i="59"/>
  <c r="D38" i="59"/>
  <c r="C38" i="59"/>
  <c r="G37" i="59"/>
  <c r="E37" i="59"/>
  <c r="G36" i="59"/>
  <c r="E36" i="59"/>
  <c r="F35" i="59"/>
  <c r="D35" i="59"/>
  <c r="D41" i="59" s="1"/>
  <c r="G34" i="59"/>
  <c r="E34" i="59"/>
  <c r="Q33" i="59"/>
  <c r="O33" i="59"/>
  <c r="M33" i="59"/>
  <c r="K33" i="59"/>
  <c r="G33" i="59"/>
  <c r="E33" i="59"/>
  <c r="G32" i="59"/>
  <c r="E32" i="59"/>
  <c r="Q31" i="59"/>
  <c r="O31" i="59"/>
  <c r="M31" i="59"/>
  <c r="K31" i="59"/>
  <c r="I31" i="59"/>
  <c r="G31" i="59"/>
  <c r="E31" i="59"/>
  <c r="G30" i="59"/>
  <c r="E30" i="59"/>
  <c r="G29" i="59"/>
  <c r="E29" i="59"/>
  <c r="G28" i="59"/>
  <c r="E28" i="59"/>
  <c r="G27" i="59"/>
  <c r="E27" i="59"/>
  <c r="C26" i="59"/>
  <c r="D25" i="59"/>
  <c r="C25" i="59"/>
  <c r="F24" i="59"/>
  <c r="D24" i="59"/>
  <c r="F23" i="59"/>
  <c r="D23" i="59"/>
  <c r="C23" i="59"/>
  <c r="E23" i="59" s="1"/>
  <c r="F22" i="59"/>
  <c r="D22" i="59"/>
  <c r="C22" i="59"/>
  <c r="F21" i="59"/>
  <c r="D21" i="59"/>
  <c r="C21" i="59"/>
  <c r="E21" i="59" s="1"/>
  <c r="G20" i="59"/>
  <c r="E20" i="59"/>
  <c r="G19" i="59"/>
  <c r="E19" i="59"/>
  <c r="G18" i="59"/>
  <c r="C18" i="59"/>
  <c r="I17" i="59"/>
  <c r="H17" i="59" s="1"/>
  <c r="G17" i="59"/>
  <c r="E17" i="59"/>
  <c r="G16" i="59"/>
  <c r="E16" i="59"/>
  <c r="G15" i="59"/>
  <c r="E15" i="59"/>
  <c r="H14" i="59"/>
  <c r="J14" i="59" s="1"/>
  <c r="L14" i="59" s="1"/>
  <c r="N14" i="59" s="1"/>
  <c r="P14" i="59" s="1"/>
  <c r="G14" i="59"/>
  <c r="E14" i="59"/>
  <c r="G13" i="59"/>
  <c r="E13" i="59"/>
  <c r="G12" i="59"/>
  <c r="E12" i="59"/>
  <c r="G11" i="59"/>
  <c r="E11" i="59"/>
  <c r="G10" i="59"/>
  <c r="E10" i="59"/>
  <c r="F9" i="59"/>
  <c r="D9" i="59"/>
  <c r="D8" i="59"/>
  <c r="C8" i="59"/>
  <c r="F6" i="59"/>
  <c r="D6" i="59"/>
  <c r="C6" i="59"/>
  <c r="F5" i="59"/>
  <c r="D5" i="59"/>
  <c r="C5" i="59"/>
  <c r="D4" i="59"/>
  <c r="C4" i="59"/>
  <c r="F118" i="38"/>
  <c r="F117" i="38"/>
  <c r="F108" i="38"/>
  <c r="F107" i="38"/>
  <c r="F106" i="38"/>
  <c r="F105" i="38"/>
  <c r="F101" i="38"/>
  <c r="I101" i="38" s="1"/>
  <c r="I50" i="38" s="1"/>
  <c r="H50" i="38" s="1"/>
  <c r="J50" i="38" s="1"/>
  <c r="L50" i="38" s="1"/>
  <c r="N50" i="38" s="1"/>
  <c r="P50" i="38" s="1"/>
  <c r="F100" i="38"/>
  <c r="F99" i="38"/>
  <c r="F95" i="38"/>
  <c r="F94" i="38"/>
  <c r="F93" i="38"/>
  <c r="F89" i="38"/>
  <c r="F88" i="38"/>
  <c r="F87" i="38"/>
  <c r="F86" i="38"/>
  <c r="AE83" i="38"/>
  <c r="AF83" i="38" s="1"/>
  <c r="AE82" i="38"/>
  <c r="AF82" i="38" s="1"/>
  <c r="F82" i="38"/>
  <c r="AE81" i="38"/>
  <c r="AF81" i="38" s="1"/>
  <c r="F81" i="38"/>
  <c r="AE80" i="38"/>
  <c r="AF80" i="38" s="1"/>
  <c r="F80" i="38"/>
  <c r="AE79" i="38"/>
  <c r="AF79" i="38" s="1"/>
  <c r="F79" i="38"/>
  <c r="AE78" i="38"/>
  <c r="AF78" i="38" s="1"/>
  <c r="F76" i="38"/>
  <c r="F75" i="38"/>
  <c r="F74" i="38"/>
  <c r="F68" i="38"/>
  <c r="F61" i="38"/>
  <c r="D61" i="38"/>
  <c r="D58" i="38"/>
  <c r="D60" i="38" s="1"/>
  <c r="F56" i="38"/>
  <c r="D56" i="38"/>
  <c r="C56" i="38"/>
  <c r="F55" i="38"/>
  <c r="D55" i="38"/>
  <c r="C55" i="38"/>
  <c r="G54" i="38"/>
  <c r="E54" i="38"/>
  <c r="G53" i="38"/>
  <c r="E53" i="38"/>
  <c r="X52" i="38"/>
  <c r="F52" i="38"/>
  <c r="C52" i="38"/>
  <c r="C7" i="38" s="1"/>
  <c r="X51" i="38"/>
  <c r="Z50" i="38"/>
  <c r="X50" i="38"/>
  <c r="D43" i="38"/>
  <c r="U42" i="38"/>
  <c r="D42" i="38"/>
  <c r="C42" i="38"/>
  <c r="C41" i="38"/>
  <c r="F39" i="38"/>
  <c r="D39" i="38"/>
  <c r="C39" i="38"/>
  <c r="F38" i="38"/>
  <c r="D38" i="38"/>
  <c r="C38" i="38"/>
  <c r="G37" i="38"/>
  <c r="E37" i="38"/>
  <c r="G36" i="38"/>
  <c r="E36" i="38"/>
  <c r="F35" i="38"/>
  <c r="F119" i="38" s="1"/>
  <c r="D35" i="38"/>
  <c r="D41" i="38" s="1"/>
  <c r="G34" i="38"/>
  <c r="E34" i="38"/>
  <c r="Q33" i="38"/>
  <c r="O33" i="38"/>
  <c r="M33" i="38"/>
  <c r="K33" i="38"/>
  <c r="G33" i="38"/>
  <c r="E33" i="38"/>
  <c r="G32" i="38"/>
  <c r="E32" i="38"/>
  <c r="Q31" i="38"/>
  <c r="O31" i="38"/>
  <c r="M31" i="38"/>
  <c r="K31" i="38"/>
  <c r="I31" i="38"/>
  <c r="H34" i="38" s="1"/>
  <c r="G31" i="38"/>
  <c r="E31" i="38"/>
  <c r="G30" i="38"/>
  <c r="E30" i="38"/>
  <c r="G29" i="38"/>
  <c r="E29" i="38"/>
  <c r="G28" i="38"/>
  <c r="E28" i="38"/>
  <c r="G27" i="38"/>
  <c r="E27" i="38"/>
  <c r="C26" i="38"/>
  <c r="D25" i="38"/>
  <c r="C25" i="38"/>
  <c r="F24" i="38"/>
  <c r="D24" i="38"/>
  <c r="F22" i="38"/>
  <c r="D22" i="38"/>
  <c r="C22" i="38"/>
  <c r="F21" i="38"/>
  <c r="D21" i="38"/>
  <c r="C21" i="38"/>
  <c r="G20" i="38"/>
  <c r="E20" i="38"/>
  <c r="G19" i="38"/>
  <c r="E19" i="38"/>
  <c r="G18" i="38"/>
  <c r="C18" i="38"/>
  <c r="E18" i="38" s="1"/>
  <c r="I17" i="38"/>
  <c r="H17" i="38" s="1"/>
  <c r="G17" i="38"/>
  <c r="E17" i="38"/>
  <c r="G16" i="38"/>
  <c r="E16" i="38"/>
  <c r="G15" i="38"/>
  <c r="E15" i="38"/>
  <c r="H14" i="38"/>
  <c r="J14" i="38" s="1"/>
  <c r="L14" i="38" s="1"/>
  <c r="N14" i="38" s="1"/>
  <c r="P14" i="38" s="1"/>
  <c r="G14" i="38"/>
  <c r="E14" i="38"/>
  <c r="G13" i="38"/>
  <c r="E13" i="38"/>
  <c r="G12" i="38"/>
  <c r="E12" i="38"/>
  <c r="G11" i="38"/>
  <c r="E11" i="38"/>
  <c r="G10" i="38"/>
  <c r="E10" i="38"/>
  <c r="F9" i="38"/>
  <c r="D9" i="38"/>
  <c r="D8" i="38"/>
  <c r="C8" i="38"/>
  <c r="F6" i="38"/>
  <c r="D6" i="38"/>
  <c r="C6" i="38"/>
  <c r="F5" i="38"/>
  <c r="D5" i="38"/>
  <c r="C5" i="38"/>
  <c r="D4" i="38"/>
  <c r="C4" i="38"/>
  <c r="F98" i="59"/>
  <c r="F92" i="59"/>
  <c r="B34" i="20"/>
  <c r="B90" i="19" s="1"/>
  <c r="B31" i="37"/>
  <c r="C31" i="37" s="1"/>
  <c r="D30" i="37"/>
  <c r="F30" i="37" s="1"/>
  <c r="Q28" i="37"/>
  <c r="M28" i="37"/>
  <c r="I28" i="37"/>
  <c r="E28" i="37"/>
  <c r="B28" i="37"/>
  <c r="D23" i="37"/>
  <c r="B13" i="20"/>
  <c r="U17" i="37"/>
  <c r="I17" i="37"/>
  <c r="H12" i="37"/>
  <c r="J12" i="37" s="1"/>
  <c r="D12" i="37"/>
  <c r="N15" i="39"/>
  <c r="D9" i="37"/>
  <c r="D17" i="13"/>
  <c r="D16" i="13"/>
  <c r="D15" i="13"/>
  <c r="D14" i="13"/>
  <c r="D13" i="13"/>
  <c r="C49" i="9"/>
  <c r="C48" i="9" s="1"/>
  <c r="C27" i="9" s="1"/>
  <c r="H45" i="9"/>
  <c r="G45" i="9"/>
  <c r="F45" i="9"/>
  <c r="E45" i="9"/>
  <c r="D45" i="9"/>
  <c r="K37" i="9"/>
  <c r="C33" i="9"/>
  <c r="D36" i="9" s="1"/>
  <c r="D37" i="9" s="1"/>
  <c r="C32" i="9"/>
  <c r="C31" i="9"/>
  <c r="B31" i="9"/>
  <c r="D27" i="9"/>
  <c r="E23" i="9"/>
  <c r="G23" i="9" s="1"/>
  <c r="I23" i="9" s="1"/>
  <c r="K23" i="9" s="1"/>
  <c r="M23" i="9" s="1"/>
  <c r="P23" i="9" s="1"/>
  <c r="O23" i="9" s="1"/>
  <c r="E22" i="9"/>
  <c r="G22" i="9" s="1"/>
  <c r="I22" i="9" s="1"/>
  <c r="K22" i="9" s="1"/>
  <c r="M22" i="9" s="1"/>
  <c r="P22" i="9" s="1"/>
  <c r="O22" i="9" s="1"/>
  <c r="E20" i="9"/>
  <c r="G20" i="9" s="1"/>
  <c r="E19" i="9"/>
  <c r="G19" i="9" s="1"/>
  <c r="I19" i="9" s="1"/>
  <c r="P18" i="9"/>
  <c r="O18" i="9" s="1"/>
  <c r="N18" i="9"/>
  <c r="L18" i="9"/>
  <c r="J18" i="9"/>
  <c r="H18" i="9"/>
  <c r="F18" i="9"/>
  <c r="E17" i="9"/>
  <c r="G17" i="9" s="1"/>
  <c r="I17" i="9" s="1"/>
  <c r="K17" i="9" s="1"/>
  <c r="M17" i="9" s="1"/>
  <c r="P17" i="9" s="1"/>
  <c r="O17" i="9" s="1"/>
  <c r="M14" i="9"/>
  <c r="K14" i="9"/>
  <c r="I14" i="9"/>
  <c r="G14" i="9"/>
  <c r="E14" i="9"/>
  <c r="F14" i="9" s="1"/>
  <c r="D12" i="9"/>
  <c r="N11" i="9"/>
  <c r="E11" i="9"/>
  <c r="G11" i="9" s="1"/>
  <c r="I63" i="74" l="1"/>
  <c r="G22" i="59"/>
  <c r="X54" i="37"/>
  <c r="I18" i="39"/>
  <c r="U79" i="41"/>
  <c r="G38" i="59"/>
  <c r="E40" i="59"/>
  <c r="K8" i="39"/>
  <c r="W70" i="41"/>
  <c r="E34" i="69"/>
  <c r="E22" i="37"/>
  <c r="S72" i="41"/>
  <c r="K30" i="16"/>
  <c r="E21" i="60"/>
  <c r="T97" i="41"/>
  <c r="K18" i="16"/>
  <c r="Q71" i="41"/>
  <c r="V88" i="41"/>
  <c r="F97" i="69"/>
  <c r="K19" i="16"/>
  <c r="V142" i="69"/>
  <c r="J42" i="37"/>
  <c r="E65" i="74"/>
  <c r="AM9" i="37"/>
  <c r="AM12" i="37" s="1"/>
  <c r="Y133" i="69"/>
  <c r="J99" i="74" s="1"/>
  <c r="T25" i="69"/>
  <c r="G25" i="74" s="1"/>
  <c r="Y8" i="60"/>
  <c r="Y10" i="60"/>
  <c r="Y21" i="60"/>
  <c r="Y23" i="60"/>
  <c r="O38" i="69"/>
  <c r="Y20" i="60"/>
  <c r="F31" i="69"/>
  <c r="D18" i="60"/>
  <c r="L5" i="39"/>
  <c r="T91" i="41"/>
  <c r="C63" i="9"/>
  <c r="C24" i="9" s="1"/>
  <c r="AM20" i="60"/>
  <c r="AM21" i="60"/>
  <c r="K27" i="39"/>
  <c r="Q27" i="39" s="1"/>
  <c r="I118" i="74"/>
  <c r="R116" i="69"/>
  <c r="E8" i="59"/>
  <c r="K18" i="60"/>
  <c r="U70" i="41"/>
  <c r="W71" i="41"/>
  <c r="G30" i="16"/>
  <c r="M20" i="60"/>
  <c r="U20" i="60" s="1"/>
  <c r="AW20" i="60" s="1"/>
  <c r="I111" i="74"/>
  <c r="I112" i="74"/>
  <c r="M55" i="16"/>
  <c r="G40" i="59"/>
  <c r="H31" i="38"/>
  <c r="J31" i="38" s="1"/>
  <c r="L31" i="38" s="1"/>
  <c r="N31" i="38" s="1"/>
  <c r="P31" i="38" s="1"/>
  <c r="Y12" i="60"/>
  <c r="D121" i="74"/>
  <c r="I125" i="74"/>
  <c r="G21" i="59"/>
  <c r="J50" i="59"/>
  <c r="L50" i="59" s="1"/>
  <c r="L101" i="59" s="1"/>
  <c r="P43" i="37"/>
  <c r="T43" i="37" s="1"/>
  <c r="M40" i="69"/>
  <c r="C41" i="74"/>
  <c r="M26" i="60"/>
  <c r="U26" i="60" s="1"/>
  <c r="I120" i="74"/>
  <c r="D67" i="74"/>
  <c r="AE17" i="43"/>
  <c r="AE43" i="37"/>
  <c r="AH43" i="37"/>
  <c r="I124" i="74"/>
  <c r="AF21" i="43"/>
  <c r="P197" i="69"/>
  <c r="AF16" i="43"/>
  <c r="E67" i="74" s="1"/>
  <c r="AF27" i="43"/>
  <c r="AF15" i="43"/>
  <c r="X142" i="69"/>
  <c r="Y142" i="69"/>
  <c r="I29" i="59"/>
  <c r="H29" i="59" s="1"/>
  <c r="H88" i="59" s="1"/>
  <c r="I88" i="59" s="1"/>
  <c r="I29" i="38"/>
  <c r="H29" i="38" s="1"/>
  <c r="M42" i="69"/>
  <c r="AG25" i="43"/>
  <c r="F12" i="37"/>
  <c r="K12" i="37" s="1"/>
  <c r="C9" i="38"/>
  <c r="E56" i="38"/>
  <c r="F58" i="38"/>
  <c r="C46" i="74" s="1"/>
  <c r="F132" i="38"/>
  <c r="F133" i="38" s="1"/>
  <c r="C43" i="38"/>
  <c r="C132" i="38"/>
  <c r="C133" i="38" s="1"/>
  <c r="E43" i="38"/>
  <c r="E6" i="38"/>
  <c r="G25" i="16"/>
  <c r="R85" i="69"/>
  <c r="S85" i="69" s="1"/>
  <c r="K28" i="16"/>
  <c r="K34" i="16"/>
  <c r="G5" i="38"/>
  <c r="S17" i="60"/>
  <c r="T17" i="60" s="1"/>
  <c r="P88" i="41"/>
  <c r="K17" i="16"/>
  <c r="G23" i="16"/>
  <c r="K42" i="16"/>
  <c r="G56" i="59"/>
  <c r="E8" i="60"/>
  <c r="K15" i="39"/>
  <c r="Q15" i="39" s="1"/>
  <c r="X34" i="60"/>
  <c r="N97" i="41"/>
  <c r="O97" i="41" s="1"/>
  <c r="E55" i="38"/>
  <c r="G6" i="60"/>
  <c r="D7" i="43"/>
  <c r="S78" i="41"/>
  <c r="K23" i="16"/>
  <c r="K29" i="16"/>
  <c r="K35" i="16"/>
  <c r="G23" i="59"/>
  <c r="K25" i="16"/>
  <c r="G31" i="16"/>
  <c r="E27" i="60"/>
  <c r="K20" i="39"/>
  <c r="Q20" i="39" s="1"/>
  <c r="P100" i="41"/>
  <c r="G20" i="16"/>
  <c r="K31" i="16"/>
  <c r="K46" i="16"/>
  <c r="T100" i="69"/>
  <c r="E12" i="60"/>
  <c r="G24" i="38"/>
  <c r="M16" i="60"/>
  <c r="U16" i="60" s="1"/>
  <c r="I21" i="60"/>
  <c r="K16" i="39"/>
  <c r="Q16" i="39" s="1"/>
  <c r="S7" i="43"/>
  <c r="Q105" i="37"/>
  <c r="Q87" i="37" s="1"/>
  <c r="K26" i="16"/>
  <c r="G32" i="16"/>
  <c r="K38" i="16"/>
  <c r="E57" i="59"/>
  <c r="G26" i="16"/>
  <c r="P18" i="60"/>
  <c r="Q18" i="60" s="1"/>
  <c r="Y22" i="60"/>
  <c r="F51" i="41"/>
  <c r="B56" i="41"/>
  <c r="G21" i="16"/>
  <c r="K32" i="16"/>
  <c r="G47" i="16"/>
  <c r="F96" i="59"/>
  <c r="B25" i="37"/>
  <c r="E25" i="38"/>
  <c r="E5" i="59"/>
  <c r="AF22" i="60"/>
  <c r="E8" i="39"/>
  <c r="H51" i="41"/>
  <c r="D56" i="41"/>
  <c r="K21" i="16"/>
  <c r="G27" i="16"/>
  <c r="G9" i="59"/>
  <c r="E20" i="39"/>
  <c r="G56" i="38"/>
  <c r="Q22" i="60"/>
  <c r="BD22" i="60" s="1"/>
  <c r="K20" i="16"/>
  <c r="AM22" i="60"/>
  <c r="U22" i="37"/>
  <c r="J51" i="41"/>
  <c r="K27" i="16"/>
  <c r="G33" i="16"/>
  <c r="K40" i="16"/>
  <c r="K48" i="16"/>
  <c r="S71" i="41"/>
  <c r="E41" i="38"/>
  <c r="F126" i="38"/>
  <c r="I14" i="60"/>
  <c r="M14" i="39"/>
  <c r="L51" i="41"/>
  <c r="H56" i="41"/>
  <c r="G22" i="16"/>
  <c r="K33" i="16"/>
  <c r="G6" i="38"/>
  <c r="E21" i="38"/>
  <c r="G55" i="38"/>
  <c r="M14" i="60"/>
  <c r="E25" i="39"/>
  <c r="F43" i="59"/>
  <c r="G43" i="59" s="1"/>
  <c r="D13" i="60"/>
  <c r="C12" i="37"/>
  <c r="K22" i="16"/>
  <c r="G28" i="16"/>
  <c r="K41" i="16"/>
  <c r="K49" i="16"/>
  <c r="G61" i="38"/>
  <c r="J11" i="60"/>
  <c r="E24" i="60"/>
  <c r="F5" i="39"/>
  <c r="K12" i="39"/>
  <c r="Q12" i="39" s="1"/>
  <c r="D4" i="43"/>
  <c r="O41" i="16"/>
  <c r="G33" i="69"/>
  <c r="G34" i="69"/>
  <c r="Q15" i="60"/>
  <c r="M25" i="60"/>
  <c r="E26" i="60"/>
  <c r="G99" i="69"/>
  <c r="E39" i="38"/>
  <c r="E20" i="60"/>
  <c r="I22" i="60"/>
  <c r="K14" i="39"/>
  <c r="Q14" i="39" s="1"/>
  <c r="O105" i="37"/>
  <c r="O87" i="37" s="1"/>
  <c r="O51" i="16"/>
  <c r="E22" i="38"/>
  <c r="E10" i="60"/>
  <c r="K23" i="39"/>
  <c r="Q23" i="39" s="1"/>
  <c r="E33" i="43"/>
  <c r="F33" i="43" s="1"/>
  <c r="O45" i="16"/>
  <c r="G39" i="38"/>
  <c r="G22" i="38"/>
  <c r="E17" i="60"/>
  <c r="AF14" i="43"/>
  <c r="D94" i="69"/>
  <c r="D56" i="69" s="1"/>
  <c r="E56" i="69" s="1"/>
  <c r="H186" i="69"/>
  <c r="H193" i="69" s="1"/>
  <c r="Q114" i="69"/>
  <c r="Q151" i="69"/>
  <c r="V79" i="69"/>
  <c r="P103" i="69"/>
  <c r="Q106" i="69"/>
  <c r="T16" i="69"/>
  <c r="G16" i="74" s="1"/>
  <c r="O110" i="69"/>
  <c r="G38" i="38"/>
  <c r="E35" i="59"/>
  <c r="E7" i="60"/>
  <c r="E15" i="60"/>
  <c r="AT21" i="60"/>
  <c r="M6" i="39"/>
  <c r="K7" i="39"/>
  <c r="Q7" i="39" s="1"/>
  <c r="E16" i="39"/>
  <c r="E17" i="39"/>
  <c r="E23" i="39"/>
  <c r="K26" i="39"/>
  <c r="Q26" i="39" s="1"/>
  <c r="C24" i="19"/>
  <c r="V77" i="69"/>
  <c r="C53" i="19"/>
  <c r="D116" i="74" s="1"/>
  <c r="N132" i="69"/>
  <c r="J186" i="69"/>
  <c r="J193" i="69" s="1"/>
  <c r="S81" i="41"/>
  <c r="U82" i="41"/>
  <c r="W83" i="41"/>
  <c r="W80" i="41" s="1"/>
  <c r="G40" i="16"/>
  <c r="O43" i="16"/>
  <c r="O49" i="16"/>
  <c r="O90" i="69"/>
  <c r="N90" i="69" s="1"/>
  <c r="R72" i="69"/>
  <c r="S72" i="69" s="1"/>
  <c r="F78" i="74" s="1"/>
  <c r="R63" i="69"/>
  <c r="R38" i="69" s="1"/>
  <c r="F39" i="74" s="1"/>
  <c r="P64" i="69"/>
  <c r="V112" i="69"/>
  <c r="V60" i="69"/>
  <c r="AD60" i="69"/>
  <c r="T77" i="69"/>
  <c r="L179" i="69"/>
  <c r="T87" i="38"/>
  <c r="D7" i="59"/>
  <c r="M6" i="60"/>
  <c r="I15" i="60"/>
  <c r="M17" i="60"/>
  <c r="U17" i="60" s="1"/>
  <c r="AT22" i="60"/>
  <c r="AT23" i="60"/>
  <c r="G6" i="39"/>
  <c r="E12" i="39"/>
  <c r="E24" i="39"/>
  <c r="E117" i="74"/>
  <c r="I20" i="43"/>
  <c r="I24" i="43"/>
  <c r="L186" i="69"/>
  <c r="L193" i="69" s="1"/>
  <c r="M43" i="41"/>
  <c r="U69" i="41"/>
  <c r="G38" i="16"/>
  <c r="G46" i="16"/>
  <c r="O52" i="16"/>
  <c r="G54" i="16"/>
  <c r="D29" i="19"/>
  <c r="D26" i="59"/>
  <c r="O6" i="60"/>
  <c r="I10" i="60"/>
  <c r="O14" i="60"/>
  <c r="E106" i="74"/>
  <c r="N102" i="69"/>
  <c r="C26" i="19"/>
  <c r="N77" i="69"/>
  <c r="C49" i="19"/>
  <c r="K59" i="19"/>
  <c r="L146" i="69"/>
  <c r="S5" i="43"/>
  <c r="L197" i="69"/>
  <c r="L198" i="69" s="1"/>
  <c r="C47" i="74" s="1"/>
  <c r="H184" i="69"/>
  <c r="W81" i="41"/>
  <c r="O83" i="41"/>
  <c r="O80" i="41" s="1"/>
  <c r="N80" i="41" s="1"/>
  <c r="O32" i="16"/>
  <c r="O40" i="16"/>
  <c r="O42" i="16"/>
  <c r="O48" i="16"/>
  <c r="Q108" i="69"/>
  <c r="U79" i="69"/>
  <c r="S101" i="69"/>
  <c r="O109" i="69"/>
  <c r="V147" i="69"/>
  <c r="T26" i="69"/>
  <c r="G26" i="74" s="1"/>
  <c r="O151" i="69"/>
  <c r="P38" i="69"/>
  <c r="C51" i="19"/>
  <c r="D115" i="74" s="1"/>
  <c r="E42" i="38"/>
  <c r="C11" i="60"/>
  <c r="E11" i="60" s="1"/>
  <c r="J18" i="60"/>
  <c r="I24" i="60"/>
  <c r="E7" i="39"/>
  <c r="O10" i="39"/>
  <c r="O24" i="39"/>
  <c r="P24" i="39" s="1"/>
  <c r="H16" i="20"/>
  <c r="P77" i="69"/>
  <c r="AF21" i="60"/>
  <c r="E121" i="74"/>
  <c r="N146" i="69"/>
  <c r="E90" i="37"/>
  <c r="P184" i="69"/>
  <c r="J184" i="69"/>
  <c r="AF29" i="43"/>
  <c r="R9" i="60"/>
  <c r="S9" i="60" s="1"/>
  <c r="O17" i="16"/>
  <c r="O23" i="16"/>
  <c r="G35" i="16"/>
  <c r="O38" i="16"/>
  <c r="O46" i="16"/>
  <c r="G51" i="16"/>
  <c r="O53" i="16"/>
  <c r="S116" i="69"/>
  <c r="V27" i="69"/>
  <c r="H27" i="74" s="1"/>
  <c r="T148" i="69"/>
  <c r="T111" i="69"/>
  <c r="R75" i="69"/>
  <c r="AD69" i="69"/>
  <c r="V69" i="69"/>
  <c r="L14" i="9"/>
  <c r="E5" i="38"/>
  <c r="F7" i="38"/>
  <c r="E38" i="38"/>
  <c r="E6" i="59"/>
  <c r="G24" i="59"/>
  <c r="G61" i="59"/>
  <c r="M7" i="60"/>
  <c r="U7" i="60" s="1"/>
  <c r="B11" i="60"/>
  <c r="M10" i="60"/>
  <c r="U10" i="60" s="1"/>
  <c r="E23" i="60"/>
  <c r="E21" i="39"/>
  <c r="K24" i="39"/>
  <c r="Q24" i="39" s="1"/>
  <c r="E28" i="19"/>
  <c r="R77" i="69"/>
  <c r="J76" i="19"/>
  <c r="I19" i="43"/>
  <c r="L184" i="69"/>
  <c r="E32" i="43"/>
  <c r="F32" i="43" s="1"/>
  <c r="G32" i="43" s="1"/>
  <c r="H32" i="43" s="1"/>
  <c r="I32" i="43" s="1"/>
  <c r="J179" i="69"/>
  <c r="O69" i="41"/>
  <c r="E9" i="16"/>
  <c r="J25" i="16" s="1"/>
  <c r="O27" i="16"/>
  <c r="O29" i="16"/>
  <c r="G43" i="16"/>
  <c r="G49" i="16"/>
  <c r="K51" i="16"/>
  <c r="K54" i="16"/>
  <c r="Q82" i="69"/>
  <c r="T85" i="69"/>
  <c r="B97" i="69"/>
  <c r="B55" i="69"/>
  <c r="N104" i="69"/>
  <c r="R105" i="69"/>
  <c r="Q109" i="69"/>
  <c r="R70" i="69"/>
  <c r="Q96" i="69"/>
  <c r="AF32" i="43" s="1"/>
  <c r="R96" i="69"/>
  <c r="T95" i="69"/>
  <c r="W79" i="69"/>
  <c r="X79" i="69"/>
  <c r="Y79" i="69"/>
  <c r="E42" i="59"/>
  <c r="K80" i="19"/>
  <c r="R61" i="69"/>
  <c r="H55" i="69"/>
  <c r="K55" i="69" s="1"/>
  <c r="O7" i="39"/>
  <c r="P7" i="39" s="1"/>
  <c r="O22" i="39"/>
  <c r="P22" i="39" s="1"/>
  <c r="F56" i="69"/>
  <c r="M50" i="69"/>
  <c r="L93" i="69"/>
  <c r="L199" i="69"/>
  <c r="C31" i="74" s="1"/>
  <c r="P145" i="69"/>
  <c r="R144" i="69"/>
  <c r="E4" i="38"/>
  <c r="T71" i="69"/>
  <c r="E93" i="69"/>
  <c r="E97" i="69" s="1"/>
  <c r="D97" i="69"/>
  <c r="R114" i="69"/>
  <c r="T113" i="69"/>
  <c r="R109" i="69"/>
  <c r="R82" i="69"/>
  <c r="T81" i="69"/>
  <c r="V100" i="69"/>
  <c r="T101" i="69"/>
  <c r="E4" i="59"/>
  <c r="J32" i="69"/>
  <c r="J31" i="69"/>
  <c r="D32" i="69"/>
  <c r="S67" i="69"/>
  <c r="F37" i="69"/>
  <c r="G124" i="69"/>
  <c r="G121" i="69" s="1"/>
  <c r="F121" i="69"/>
  <c r="R151" i="69"/>
  <c r="T150" i="69"/>
  <c r="D31" i="69"/>
  <c r="T66" i="69"/>
  <c r="M94" i="69"/>
  <c r="N94" i="69"/>
  <c r="O8" i="39"/>
  <c r="P8" i="39" s="1"/>
  <c r="C55" i="69"/>
  <c r="G93" i="69"/>
  <c r="G97" i="69" s="1"/>
  <c r="D37" i="69"/>
  <c r="E37" i="69" s="1"/>
  <c r="E124" i="69"/>
  <c r="E121" i="69" s="1"/>
  <c r="D121" i="69"/>
  <c r="O17" i="39"/>
  <c r="P17" i="39" s="1"/>
  <c r="O21" i="39"/>
  <c r="P21" i="39" s="1"/>
  <c r="T196" i="69"/>
  <c r="T107" i="69"/>
  <c r="V57" i="69"/>
  <c r="AD57" i="69"/>
  <c r="V115" i="69"/>
  <c r="T116" i="69"/>
  <c r="I22" i="37"/>
  <c r="S108" i="69"/>
  <c r="X78" i="69"/>
  <c r="I81" i="74" s="1"/>
  <c r="Y78" i="69"/>
  <c r="J81" i="74" s="1"/>
  <c r="T127" i="69"/>
  <c r="R125" i="69"/>
  <c r="S7" i="60"/>
  <c r="M22" i="37"/>
  <c r="G55" i="69"/>
  <c r="Q125" i="69"/>
  <c r="I93" i="69"/>
  <c r="I97" i="69" s="1"/>
  <c r="H97" i="69"/>
  <c r="J56" i="69"/>
  <c r="K56" i="69" s="1"/>
  <c r="V84" i="69"/>
  <c r="V85" i="69" s="1"/>
  <c r="C28" i="37"/>
  <c r="C25" i="37" s="1"/>
  <c r="O26" i="39"/>
  <c r="P26" i="39" s="1"/>
  <c r="F83" i="59"/>
  <c r="K84" i="19"/>
  <c r="D10" i="37"/>
  <c r="F10" i="37" s="1"/>
  <c r="E61" i="37"/>
  <c r="Q26" i="37"/>
  <c r="Q29" i="37"/>
  <c r="G5" i="59"/>
  <c r="H18" i="60"/>
  <c r="Q21" i="60"/>
  <c r="S25" i="60"/>
  <c r="T25" i="60" s="1"/>
  <c r="V25" i="60" s="1"/>
  <c r="K70" i="19"/>
  <c r="I5" i="43"/>
  <c r="H45" i="41"/>
  <c r="D51" i="41"/>
  <c r="Q70" i="41"/>
  <c r="U26" i="37"/>
  <c r="U29" i="37"/>
  <c r="L13" i="60"/>
  <c r="F64" i="38" s="1"/>
  <c r="D18" i="39"/>
  <c r="E18" i="39" s="1"/>
  <c r="AE34" i="43"/>
  <c r="AF34" i="43" s="1"/>
  <c r="AG34" i="43" s="1"/>
  <c r="AH34" i="43" s="1"/>
  <c r="AI34" i="43" s="1"/>
  <c r="Q60" i="16"/>
  <c r="Q36" i="16"/>
  <c r="D7" i="38"/>
  <c r="E7" i="38" s="1"/>
  <c r="F83" i="38"/>
  <c r="E25" i="59"/>
  <c r="L13" i="39"/>
  <c r="K25" i="39"/>
  <c r="M9" i="60"/>
  <c r="U9" i="60" s="1"/>
  <c r="C8" i="43"/>
  <c r="F45" i="37"/>
  <c r="J45" i="37" s="1"/>
  <c r="K13" i="41"/>
  <c r="Q83" i="41"/>
  <c r="Q80" i="41" s="1"/>
  <c r="J14" i="9"/>
  <c r="E8" i="38"/>
  <c r="E35" i="38"/>
  <c r="G6" i="59"/>
  <c r="E26" i="59"/>
  <c r="E56" i="59"/>
  <c r="F90" i="59"/>
  <c r="L11" i="60"/>
  <c r="M15" i="60"/>
  <c r="U15" i="60" s="1"/>
  <c r="K10" i="39"/>
  <c r="Q10" i="39" s="1"/>
  <c r="E14" i="39"/>
  <c r="K82" i="19"/>
  <c r="J56" i="41"/>
  <c r="AA65" i="41"/>
  <c r="N95" i="41" s="1"/>
  <c r="O95" i="41" s="1"/>
  <c r="O72" i="41"/>
  <c r="Q54" i="16"/>
  <c r="G21" i="38"/>
  <c r="E8" i="43"/>
  <c r="I23" i="43"/>
  <c r="L56" i="41"/>
  <c r="D61" i="37"/>
  <c r="N14" i="9"/>
  <c r="F5" i="60"/>
  <c r="H13" i="60"/>
  <c r="L18" i="60"/>
  <c r="M18" i="60" s="1"/>
  <c r="U18" i="60" s="1"/>
  <c r="S24" i="60"/>
  <c r="T24" i="60" s="1"/>
  <c r="M27" i="60"/>
  <c r="U27" i="60" s="1"/>
  <c r="V27" i="60" s="1"/>
  <c r="E26" i="39"/>
  <c r="AA122" i="41"/>
  <c r="N5" i="60"/>
  <c r="D19" i="60"/>
  <c r="D65" i="38" s="1"/>
  <c r="Q27" i="60"/>
  <c r="B18" i="39"/>
  <c r="G20" i="39"/>
  <c r="H6" i="43"/>
  <c r="U61" i="41"/>
  <c r="O82" i="41"/>
  <c r="H14" i="9"/>
  <c r="P14" i="9"/>
  <c r="O14" i="9" s="1"/>
  <c r="E14" i="37"/>
  <c r="E8" i="37" s="1"/>
  <c r="I7" i="60"/>
  <c r="I17" i="60"/>
  <c r="I26" i="60"/>
  <c r="K68" i="19"/>
  <c r="Q14" i="9"/>
  <c r="H68" i="38"/>
  <c r="I68" i="38" s="1"/>
  <c r="I14" i="37"/>
  <c r="I8" i="37" s="1"/>
  <c r="E39" i="59"/>
  <c r="E52" i="59"/>
  <c r="AP15" i="60"/>
  <c r="M14" i="37"/>
  <c r="M8" i="37" s="1"/>
  <c r="T85" i="38"/>
  <c r="H11" i="39"/>
  <c r="K22" i="39"/>
  <c r="Q22" i="39" s="1"/>
  <c r="J34" i="16"/>
  <c r="J24" i="16"/>
  <c r="J53" i="16"/>
  <c r="J19" i="16"/>
  <c r="J49" i="16"/>
  <c r="J38" i="16"/>
  <c r="J35" i="16"/>
  <c r="J43" i="16"/>
  <c r="J51" i="16"/>
  <c r="E55" i="16"/>
  <c r="B10" i="37"/>
  <c r="C10" i="37" s="1"/>
  <c r="B11" i="37"/>
  <c r="C11" i="37" s="1"/>
  <c r="Q14" i="37"/>
  <c r="Q8" i="37" s="1"/>
  <c r="H106" i="38"/>
  <c r="E35" i="43"/>
  <c r="F35" i="43" s="1"/>
  <c r="G35" i="43" s="1"/>
  <c r="H35" i="43" s="1"/>
  <c r="I35" i="43" s="1"/>
  <c r="U14" i="37"/>
  <c r="U8" i="37" s="1"/>
  <c r="E26" i="37"/>
  <c r="U28" i="37"/>
  <c r="E29" i="37"/>
  <c r="Q14" i="60"/>
  <c r="G20" i="60"/>
  <c r="S21" i="60"/>
  <c r="T21" i="60" s="1"/>
  <c r="M22" i="60"/>
  <c r="U22" i="60" s="1"/>
  <c r="V22" i="60" s="1"/>
  <c r="E25" i="60"/>
  <c r="AF42" i="37"/>
  <c r="R97" i="41"/>
  <c r="U97" i="41" s="1"/>
  <c r="I26" i="37"/>
  <c r="I29" i="37"/>
  <c r="I6" i="60"/>
  <c r="Q7" i="60"/>
  <c r="C18" i="60"/>
  <c r="E18" i="60" s="1"/>
  <c r="Q17" i="60"/>
  <c r="BD17" i="60" s="1"/>
  <c r="I20" i="60"/>
  <c r="L19" i="60"/>
  <c r="F65" i="38" s="1"/>
  <c r="I25" i="60"/>
  <c r="Q26" i="60"/>
  <c r="AB26" i="60" s="1"/>
  <c r="K9" i="39"/>
  <c r="Q9" i="39" s="1"/>
  <c r="O12" i="39"/>
  <c r="P12" i="39" s="1"/>
  <c r="D45" i="41"/>
  <c r="E8" i="9"/>
  <c r="E9" i="9" s="1"/>
  <c r="F9" i="9" s="1"/>
  <c r="M29" i="37"/>
  <c r="C24" i="38"/>
  <c r="E24" i="38" s="1"/>
  <c r="F92" i="38"/>
  <c r="Y87" i="38" s="1"/>
  <c r="Q10" i="60"/>
  <c r="M21" i="60"/>
  <c r="U21" i="60" s="1"/>
  <c r="B95" i="19"/>
  <c r="H5" i="43"/>
  <c r="B16" i="37"/>
  <c r="B51" i="41"/>
  <c r="F56" i="41"/>
  <c r="O22" i="16"/>
  <c r="C9" i="16"/>
  <c r="F60" i="16" s="1"/>
  <c r="O36" i="16"/>
  <c r="O20" i="16"/>
  <c r="O25" i="16"/>
  <c r="G41" i="16"/>
  <c r="G52" i="16"/>
  <c r="Q61" i="16"/>
  <c r="O30" i="16"/>
  <c r="O18" i="16"/>
  <c r="O35" i="16"/>
  <c r="G44" i="16"/>
  <c r="K52" i="16"/>
  <c r="C13" i="16"/>
  <c r="N28" i="16" s="1"/>
  <c r="O28" i="16"/>
  <c r="O33" i="16"/>
  <c r="G19" i="16"/>
  <c r="G39" i="16"/>
  <c r="O44" i="16"/>
  <c r="K47" i="16"/>
  <c r="G50" i="16"/>
  <c r="O21" i="16"/>
  <c r="G36" i="16"/>
  <c r="O47" i="16"/>
  <c r="G53" i="16"/>
  <c r="O54" i="16"/>
  <c r="G17" i="16"/>
  <c r="G24" i="16"/>
  <c r="O31" i="16"/>
  <c r="G34" i="16"/>
  <c r="K39" i="16"/>
  <c r="G42" i="16"/>
  <c r="K50" i="16"/>
  <c r="O19" i="16"/>
  <c r="O26" i="16"/>
  <c r="O39" i="16"/>
  <c r="G45" i="16"/>
  <c r="O24" i="16"/>
  <c r="I13" i="41"/>
  <c r="W61" i="41"/>
  <c r="G43" i="41"/>
  <c r="P61" i="41"/>
  <c r="Q61" i="41" s="1"/>
  <c r="S69" i="41"/>
  <c r="U72" i="41"/>
  <c r="O79" i="41"/>
  <c r="Q81" i="41"/>
  <c r="S82" i="41"/>
  <c r="U83" i="41"/>
  <c r="U80" i="41" s="1"/>
  <c r="P97" i="41"/>
  <c r="K42" i="41"/>
  <c r="K43" i="41"/>
  <c r="W69" i="41"/>
  <c r="S70" i="41"/>
  <c r="O71" i="41"/>
  <c r="U71" i="41"/>
  <c r="Q72" i="41"/>
  <c r="W72" i="41"/>
  <c r="O78" i="41"/>
  <c r="U78" i="41"/>
  <c r="W82" i="41"/>
  <c r="N88" i="41"/>
  <c r="O88" i="41" s="1"/>
  <c r="V97" i="41"/>
  <c r="W97" i="41" s="1"/>
  <c r="V100" i="41"/>
  <c r="V59" i="41" s="1"/>
  <c r="O70" i="41"/>
  <c r="B45" i="41"/>
  <c r="Q78" i="41"/>
  <c r="W78" i="41"/>
  <c r="T88" i="41"/>
  <c r="W88" i="41" s="1"/>
  <c r="E43" i="41"/>
  <c r="Q69" i="41"/>
  <c r="R88" i="41"/>
  <c r="O81" i="41"/>
  <c r="Q82" i="41"/>
  <c r="S83" i="41"/>
  <c r="S80" i="41" s="1"/>
  <c r="D40" i="9"/>
  <c r="D42" i="9" s="1"/>
  <c r="D39" i="9"/>
  <c r="E31" i="9"/>
  <c r="G8" i="9"/>
  <c r="I11" i="9"/>
  <c r="I8" i="9" s="1"/>
  <c r="I9" i="9" s="1"/>
  <c r="K19" i="9"/>
  <c r="I20" i="9"/>
  <c r="D26" i="37"/>
  <c r="D31" i="9"/>
  <c r="L12" i="37"/>
  <c r="N12" i="37" s="1"/>
  <c r="O12" i="37" s="1"/>
  <c r="H101" i="38"/>
  <c r="D17" i="37"/>
  <c r="L9" i="37"/>
  <c r="D14" i="37"/>
  <c r="F14" i="37" s="1"/>
  <c r="Q17" i="37"/>
  <c r="G58" i="38"/>
  <c r="F60" i="38"/>
  <c r="F8" i="59"/>
  <c r="G8" i="59" s="1"/>
  <c r="F73" i="59"/>
  <c r="F4" i="59"/>
  <c r="G4" i="59" s="1"/>
  <c r="F8" i="38"/>
  <c r="G8" i="38" s="1"/>
  <c r="F42" i="38"/>
  <c r="G42" i="38" s="1"/>
  <c r="F42" i="59"/>
  <c r="G42" i="59" s="1"/>
  <c r="F4" i="38"/>
  <c r="G4" i="38" s="1"/>
  <c r="F25" i="59"/>
  <c r="G25" i="59" s="1"/>
  <c r="F111" i="38"/>
  <c r="F73" i="38"/>
  <c r="F77" i="38" s="1"/>
  <c r="F25" i="38"/>
  <c r="G25" i="38" s="1"/>
  <c r="H9" i="37"/>
  <c r="H10" i="37"/>
  <c r="J10" i="37" s="1"/>
  <c r="F90" i="38"/>
  <c r="N50" i="59"/>
  <c r="E55" i="59"/>
  <c r="G55" i="59"/>
  <c r="H68" i="59"/>
  <c r="I68" i="59" s="1"/>
  <c r="S8" i="60"/>
  <c r="T8" i="60" s="1"/>
  <c r="Q8" i="60"/>
  <c r="D18" i="37"/>
  <c r="F18" i="37" s="1"/>
  <c r="W12" i="39"/>
  <c r="D30" i="20"/>
  <c r="D74" i="19" s="1"/>
  <c r="AD12" i="60"/>
  <c r="AE12" i="60" s="1"/>
  <c r="W27" i="39"/>
  <c r="AD27" i="60"/>
  <c r="AE27" i="60" s="1"/>
  <c r="J51" i="59"/>
  <c r="C11" i="39"/>
  <c r="E11" i="39" s="1"/>
  <c r="E9" i="39"/>
  <c r="J68" i="59"/>
  <c r="J68" i="38"/>
  <c r="E17" i="37"/>
  <c r="B12" i="20"/>
  <c r="D29" i="37"/>
  <c r="F29" i="37" s="1"/>
  <c r="H30" i="37"/>
  <c r="J30" i="37" s="1"/>
  <c r="K30" i="37" s="1"/>
  <c r="F111" i="59"/>
  <c r="M23" i="60"/>
  <c r="U23" i="60" s="1"/>
  <c r="M24" i="60"/>
  <c r="U24" i="60" s="1"/>
  <c r="S22" i="39"/>
  <c r="W22" i="60"/>
  <c r="M26" i="37"/>
  <c r="G9" i="38"/>
  <c r="E9" i="38"/>
  <c r="F125" i="38"/>
  <c r="T86" i="38"/>
  <c r="P19" i="60"/>
  <c r="Q25" i="60"/>
  <c r="AL13" i="37"/>
  <c r="Z9" i="37" s="1"/>
  <c r="F9" i="37" s="1"/>
  <c r="G12" i="37"/>
  <c r="M17" i="37"/>
  <c r="H88" i="38"/>
  <c r="I88" i="38" s="1"/>
  <c r="H107" i="38"/>
  <c r="J34" i="38"/>
  <c r="F119" i="59"/>
  <c r="F7" i="59"/>
  <c r="G7" i="59" s="1"/>
  <c r="F26" i="59"/>
  <c r="G26" i="59" s="1"/>
  <c r="F41" i="59"/>
  <c r="G41" i="59" s="1"/>
  <c r="G35" i="59"/>
  <c r="F77" i="59"/>
  <c r="AB15" i="60"/>
  <c r="AI15" i="60"/>
  <c r="F23" i="37"/>
  <c r="F41" i="38"/>
  <c r="G41" i="38" s="1"/>
  <c r="C58" i="38"/>
  <c r="E22" i="59"/>
  <c r="E38" i="59"/>
  <c r="H108" i="59"/>
  <c r="J48" i="59"/>
  <c r="F103" i="59"/>
  <c r="F102" i="59"/>
  <c r="E6" i="60"/>
  <c r="D5" i="60"/>
  <c r="M8" i="60"/>
  <c r="M12" i="60"/>
  <c r="U12" i="60" s="1"/>
  <c r="E16" i="60"/>
  <c r="BD21" i="60"/>
  <c r="AW21" i="60"/>
  <c r="AP21" i="60"/>
  <c r="AI21" i="60"/>
  <c r="AB21" i="60"/>
  <c r="AI22" i="60"/>
  <c r="K6" i="39"/>
  <c r="Q6" i="39" s="1"/>
  <c r="J5" i="39"/>
  <c r="F63" i="59" s="1"/>
  <c r="D19" i="39"/>
  <c r="D65" i="59" s="1"/>
  <c r="E22" i="39"/>
  <c r="U15" i="19"/>
  <c r="M11" i="19"/>
  <c r="M12" i="19" s="1"/>
  <c r="D34" i="37"/>
  <c r="R6" i="60"/>
  <c r="N6" i="39"/>
  <c r="O6" i="39" s="1"/>
  <c r="R14" i="60"/>
  <c r="N14" i="39"/>
  <c r="B9" i="20"/>
  <c r="B10" i="20"/>
  <c r="R15" i="60"/>
  <c r="S15" i="60" s="1"/>
  <c r="R20" i="60"/>
  <c r="N20" i="39"/>
  <c r="D26" i="38"/>
  <c r="E26" i="38" s="1"/>
  <c r="G35" i="38"/>
  <c r="F43" i="38"/>
  <c r="G43" i="38" s="1"/>
  <c r="E52" i="38"/>
  <c r="H106" i="59"/>
  <c r="H101" i="59"/>
  <c r="E58" i="59"/>
  <c r="U6" i="60"/>
  <c r="O8" i="60"/>
  <c r="BD10" i="60"/>
  <c r="AW10" i="60"/>
  <c r="Q12" i="60"/>
  <c r="AW15" i="60"/>
  <c r="Q23" i="60"/>
  <c r="AW23" i="60" s="1"/>
  <c r="S26" i="60"/>
  <c r="T26" i="60" s="1"/>
  <c r="V26" i="60" s="1"/>
  <c r="BD27" i="60"/>
  <c r="D5" i="39"/>
  <c r="E6" i="39"/>
  <c r="B60" i="19"/>
  <c r="U22" i="19"/>
  <c r="B77" i="19"/>
  <c r="J75" i="19"/>
  <c r="W21" i="60"/>
  <c r="S21" i="39"/>
  <c r="F98" i="38"/>
  <c r="F102" i="38" s="1"/>
  <c r="F120" i="38"/>
  <c r="F121" i="38" s="1"/>
  <c r="C7" i="59"/>
  <c r="E7" i="59" s="1"/>
  <c r="C9" i="59"/>
  <c r="E9" i="59" s="1"/>
  <c r="J101" i="59"/>
  <c r="P11" i="60"/>
  <c r="Q11" i="60" s="1"/>
  <c r="Q9" i="60"/>
  <c r="AP20" i="60"/>
  <c r="AI20" i="60"/>
  <c r="AB20" i="60"/>
  <c r="BD20" i="60"/>
  <c r="D13" i="39"/>
  <c r="E15" i="39"/>
  <c r="B6" i="20"/>
  <c r="P89" i="41"/>
  <c r="P98" i="41"/>
  <c r="Q79" i="41"/>
  <c r="R23" i="60"/>
  <c r="S23" i="60" s="1"/>
  <c r="N23" i="39"/>
  <c r="O23" i="39" s="1"/>
  <c r="W24" i="60"/>
  <c r="C14" i="20"/>
  <c r="C38" i="19" s="1"/>
  <c r="S24" i="39"/>
  <c r="T24" i="39" s="1"/>
  <c r="G30" i="37"/>
  <c r="AF30" i="37"/>
  <c r="F26" i="38"/>
  <c r="H108" i="38"/>
  <c r="G52" i="38"/>
  <c r="F124" i="38"/>
  <c r="E18" i="59"/>
  <c r="C24" i="59"/>
  <c r="E24" i="59" s="1"/>
  <c r="H34" i="59"/>
  <c r="H31" i="59"/>
  <c r="J31" i="59" s="1"/>
  <c r="L31" i="59" s="1"/>
  <c r="N31" i="59" s="1"/>
  <c r="P31" i="59" s="1"/>
  <c r="E41" i="59"/>
  <c r="G57" i="59"/>
  <c r="Q6" i="60"/>
  <c r="P5" i="60"/>
  <c r="T7" i="60"/>
  <c r="V7" i="60" s="1"/>
  <c r="H5" i="60"/>
  <c r="I8" i="60"/>
  <c r="E9" i="60"/>
  <c r="M11" i="60"/>
  <c r="U11" i="60" s="1"/>
  <c r="I12" i="60"/>
  <c r="E14" i="60"/>
  <c r="BD15" i="60"/>
  <c r="Q20" i="60"/>
  <c r="I23" i="60"/>
  <c r="K11" i="39"/>
  <c r="Q11" i="39" s="1"/>
  <c r="F13" i="39"/>
  <c r="G14" i="39"/>
  <c r="J19" i="39"/>
  <c r="F65" i="59" s="1"/>
  <c r="K21" i="39"/>
  <c r="Q21" i="39" s="1"/>
  <c r="C18" i="20"/>
  <c r="B72" i="19"/>
  <c r="BA23" i="60"/>
  <c r="BD23" i="60" s="1"/>
  <c r="BA20" i="60"/>
  <c r="BA21" i="60"/>
  <c r="E6" i="43"/>
  <c r="D6" i="43"/>
  <c r="C6" i="43"/>
  <c r="F104" i="37"/>
  <c r="S27" i="39"/>
  <c r="W27" i="60"/>
  <c r="X27" i="60" s="1"/>
  <c r="F58" i="59"/>
  <c r="G52" i="59"/>
  <c r="H11" i="60"/>
  <c r="I11" i="60" s="1"/>
  <c r="I9" i="60"/>
  <c r="S10" i="60"/>
  <c r="T10" i="60" s="1"/>
  <c r="G14" i="60"/>
  <c r="AB17" i="60"/>
  <c r="P10" i="39"/>
  <c r="R10" i="39" s="1"/>
  <c r="O15" i="39"/>
  <c r="P15" i="39" s="1"/>
  <c r="R15" i="39" s="1"/>
  <c r="J18" i="39"/>
  <c r="K18" i="39" s="1"/>
  <c r="Q18" i="39" s="1"/>
  <c r="K17" i="39"/>
  <c r="Q17" i="39" s="1"/>
  <c r="D21" i="20"/>
  <c r="C52" i="19"/>
  <c r="F117" i="74"/>
  <c r="N42" i="37"/>
  <c r="K42" i="37"/>
  <c r="D107" i="37"/>
  <c r="G104" i="37"/>
  <c r="L45" i="41"/>
  <c r="M42" i="41"/>
  <c r="C43" i="59"/>
  <c r="E43" i="59" s="1"/>
  <c r="F13" i="60"/>
  <c r="D64" i="38" s="1"/>
  <c r="H19" i="60"/>
  <c r="AF20" i="60"/>
  <c r="AF23" i="60"/>
  <c r="O25" i="39"/>
  <c r="P25" i="39" s="1"/>
  <c r="R25" i="39" s="1"/>
  <c r="O27" i="39"/>
  <c r="P27" i="39" s="1"/>
  <c r="R27" i="39" s="1"/>
  <c r="E7" i="43"/>
  <c r="C7" i="43"/>
  <c r="AJ14" i="43"/>
  <c r="I25" i="43"/>
  <c r="C16" i="37"/>
  <c r="G13" i="41"/>
  <c r="R98" i="41"/>
  <c r="Q24" i="60"/>
  <c r="M8" i="39"/>
  <c r="Q8" i="39" s="1"/>
  <c r="AE44" i="37"/>
  <c r="M69" i="37"/>
  <c r="H104" i="37"/>
  <c r="T100" i="41"/>
  <c r="U81" i="41"/>
  <c r="L20" i="19"/>
  <c r="L21" i="19" s="1"/>
  <c r="B93" i="19"/>
  <c r="I4" i="43"/>
  <c r="H4" i="43"/>
  <c r="I42" i="41"/>
  <c r="G42" i="41"/>
  <c r="V89" i="41"/>
  <c r="V98" i="41"/>
  <c r="W79" i="41"/>
  <c r="T58" i="41"/>
  <c r="P59" i="41"/>
  <c r="Q59" i="41" s="1"/>
  <c r="Q100" i="41"/>
  <c r="I16" i="60"/>
  <c r="Q16" i="60"/>
  <c r="E22" i="60"/>
  <c r="AI25" i="60"/>
  <c r="D20" i="20"/>
  <c r="N17" i="19"/>
  <c r="M20" i="19"/>
  <c r="K66" i="19"/>
  <c r="K78" i="19"/>
  <c r="K9" i="43"/>
  <c r="J10" i="43"/>
  <c r="AF30" i="43"/>
  <c r="AG29" i="43"/>
  <c r="I43" i="41"/>
  <c r="F45" i="41"/>
  <c r="L5" i="60"/>
  <c r="P13" i="60"/>
  <c r="J13" i="39"/>
  <c r="G5" i="43"/>
  <c r="N10" i="43"/>
  <c r="O9" i="43"/>
  <c r="G33" i="43"/>
  <c r="H33" i="43" s="1"/>
  <c r="I33" i="43" s="1"/>
  <c r="D34" i="43"/>
  <c r="E34" i="43" s="1"/>
  <c r="F34" i="43" s="1"/>
  <c r="G34" i="43" s="1"/>
  <c r="H34" i="43" s="1"/>
  <c r="I34" i="43" s="1"/>
  <c r="I21" i="43"/>
  <c r="I22" i="43"/>
  <c r="E31" i="43"/>
  <c r="D35" i="37"/>
  <c r="Y36" i="37"/>
  <c r="D36" i="37" s="1"/>
  <c r="E104" i="37"/>
  <c r="E105" i="37" s="1"/>
  <c r="E91" i="37" s="1"/>
  <c r="P105" i="37"/>
  <c r="P87" i="37" s="1"/>
  <c r="AF43" i="37"/>
  <c r="C46" i="37"/>
  <c r="L41" i="69" s="1"/>
  <c r="C42" i="74" s="1"/>
  <c r="C56" i="37"/>
  <c r="M29" i="41"/>
  <c r="R89" i="41"/>
  <c r="N98" i="41"/>
  <c r="O98" i="41" s="1"/>
  <c r="T98" i="41"/>
  <c r="G42" i="37"/>
  <c r="M13" i="41"/>
  <c r="J45" i="41"/>
  <c r="P91" i="41"/>
  <c r="V91" i="41"/>
  <c r="R100" i="41"/>
  <c r="AF44" i="37"/>
  <c r="D67" i="37"/>
  <c r="S79" i="41"/>
  <c r="N89" i="41"/>
  <c r="O89" i="41" s="1"/>
  <c r="T89" i="41"/>
  <c r="R91" i="41"/>
  <c r="AG20" i="43"/>
  <c r="AG22" i="43" s="1"/>
  <c r="E42" i="41"/>
  <c r="F27" i="16"/>
  <c r="F40" i="16"/>
  <c r="F46" i="16"/>
  <c r="F52" i="16"/>
  <c r="F61" i="16"/>
  <c r="F43" i="16"/>
  <c r="F49" i="16"/>
  <c r="F57" i="16"/>
  <c r="F54" i="16"/>
  <c r="F53" i="16"/>
  <c r="F50" i="16"/>
  <c r="F47" i="16"/>
  <c r="N46" i="16"/>
  <c r="F44" i="16"/>
  <c r="F41" i="16"/>
  <c r="F38" i="16"/>
  <c r="F34" i="16"/>
  <c r="F31" i="16"/>
  <c r="F28" i="16"/>
  <c r="F25" i="16"/>
  <c r="F22" i="16"/>
  <c r="F19" i="16"/>
  <c r="J59" i="16"/>
  <c r="F51" i="16"/>
  <c r="F48" i="16"/>
  <c r="F45" i="16"/>
  <c r="F42" i="16"/>
  <c r="F39" i="16"/>
  <c r="F36" i="16"/>
  <c r="F56" i="16" s="1"/>
  <c r="F35" i="16"/>
  <c r="F32" i="16"/>
  <c r="F29" i="16"/>
  <c r="F26" i="16"/>
  <c r="F23" i="16"/>
  <c r="F20" i="16"/>
  <c r="F17" i="16"/>
  <c r="F21" i="16"/>
  <c r="F30" i="16"/>
  <c r="P42" i="16"/>
  <c r="G45" i="37" l="1"/>
  <c r="D63" i="59"/>
  <c r="R7" i="39"/>
  <c r="T21" i="39"/>
  <c r="X21" i="60"/>
  <c r="D63" i="38"/>
  <c r="L10" i="37"/>
  <c r="N10" i="37" s="1"/>
  <c r="R26" i="39"/>
  <c r="O210" i="69"/>
  <c r="O213" i="69" s="1"/>
  <c r="J47" i="16"/>
  <c r="R24" i="39"/>
  <c r="V10" i="60"/>
  <c r="AF45" i="37"/>
  <c r="X24" i="60"/>
  <c r="N24" i="16"/>
  <c r="E62" i="74"/>
  <c r="D62" i="74"/>
  <c r="AB10" i="60"/>
  <c r="F65" i="74"/>
  <c r="AN9" i="37"/>
  <c r="AN12" i="37" s="1"/>
  <c r="AN13" i="37" s="1"/>
  <c r="AB9" i="37" s="1"/>
  <c r="N9" i="37" s="1"/>
  <c r="V25" i="69"/>
  <c r="H25" i="74" s="1"/>
  <c r="S88" i="41"/>
  <c r="AP22" i="60"/>
  <c r="F63" i="38"/>
  <c r="E7" i="9"/>
  <c r="L37" i="9" s="1"/>
  <c r="E21" i="9" s="1"/>
  <c r="C9" i="37"/>
  <c r="C8" i="37" s="1"/>
  <c r="R12" i="39"/>
  <c r="F8" i="9"/>
  <c r="R197" i="69"/>
  <c r="AG16" i="43"/>
  <c r="F67" i="74" s="1"/>
  <c r="H133" i="38"/>
  <c r="C54" i="74"/>
  <c r="AG27" i="43"/>
  <c r="AG15" i="43"/>
  <c r="R22" i="39"/>
  <c r="N92" i="69"/>
  <c r="D114" i="74"/>
  <c r="E66" i="74"/>
  <c r="AF17" i="43"/>
  <c r="S61" i="41"/>
  <c r="V17" i="60"/>
  <c r="Q38" i="69"/>
  <c r="E39" i="74"/>
  <c r="AH25" i="43"/>
  <c r="AF10" i="37"/>
  <c r="AF12" i="37"/>
  <c r="L108" i="38"/>
  <c r="R86" i="41"/>
  <c r="R16" i="60"/>
  <c r="S16" i="60" s="1"/>
  <c r="T16" i="60" s="1"/>
  <c r="V16" i="60" s="1"/>
  <c r="E94" i="69"/>
  <c r="G94" i="69"/>
  <c r="N16" i="39"/>
  <c r="N18" i="39" s="1"/>
  <c r="J77" i="19"/>
  <c r="K68" i="38"/>
  <c r="AB23" i="60"/>
  <c r="J32" i="16"/>
  <c r="J21" i="16"/>
  <c r="N9" i="39"/>
  <c r="O9" i="39" s="1"/>
  <c r="X22" i="60"/>
  <c r="J57" i="16"/>
  <c r="J26" i="16"/>
  <c r="AB22" i="60"/>
  <c r="T22" i="39"/>
  <c r="J46" i="16"/>
  <c r="J20" i="16"/>
  <c r="J31" i="16"/>
  <c r="U14" i="60"/>
  <c r="J30" i="16"/>
  <c r="J39" i="16"/>
  <c r="J18" i="16"/>
  <c r="J17" i="16"/>
  <c r="J23" i="16"/>
  <c r="J42" i="16"/>
  <c r="J41" i="16"/>
  <c r="J36" i="16"/>
  <c r="J52" i="16"/>
  <c r="J45" i="16"/>
  <c r="AF10" i="60"/>
  <c r="AI10" i="60" s="1"/>
  <c r="J40" i="16"/>
  <c r="J28" i="16"/>
  <c r="J22" i="16"/>
  <c r="H105" i="37"/>
  <c r="H91" i="37" s="1"/>
  <c r="AI23" i="60"/>
  <c r="J48" i="16"/>
  <c r="J33" i="16"/>
  <c r="J27" i="16"/>
  <c r="J44" i="16"/>
  <c r="AW22" i="60"/>
  <c r="K10" i="37"/>
  <c r="S38" i="69"/>
  <c r="AB8" i="60"/>
  <c r="V21" i="60"/>
  <c r="P80" i="41"/>
  <c r="N99" i="41"/>
  <c r="O99" i="41" s="1"/>
  <c r="B32" i="69"/>
  <c r="E32" i="69" s="1"/>
  <c r="B31" i="69"/>
  <c r="E31" i="69" s="1"/>
  <c r="O102" i="69"/>
  <c r="P186" i="69"/>
  <c r="R132" i="69"/>
  <c r="AI17" i="60"/>
  <c r="U21" i="19"/>
  <c r="U16" i="19"/>
  <c r="L176" i="69"/>
  <c r="L178" i="69" s="1"/>
  <c r="S114" i="69"/>
  <c r="T105" i="69"/>
  <c r="T106" i="69" s="1"/>
  <c r="R106" i="69"/>
  <c r="U85" i="69"/>
  <c r="Q77" i="69"/>
  <c r="D51" i="19"/>
  <c r="E115" i="74" s="1"/>
  <c r="Y147" i="69"/>
  <c r="J103" i="74" s="1"/>
  <c r="X147" i="69"/>
  <c r="I103" i="74" s="1"/>
  <c r="Q104" i="69"/>
  <c r="H36" i="69"/>
  <c r="I36" i="69" s="1"/>
  <c r="U77" i="69"/>
  <c r="Q64" i="69"/>
  <c r="O132" i="69"/>
  <c r="X77" i="69"/>
  <c r="W77" i="69"/>
  <c r="N110" i="69"/>
  <c r="O99" i="69"/>
  <c r="S89" i="41"/>
  <c r="AP17" i="60"/>
  <c r="AB27" i="60"/>
  <c r="AC27" i="60" s="1"/>
  <c r="N108" i="38"/>
  <c r="F96" i="38"/>
  <c r="U116" i="69"/>
  <c r="T67" i="69"/>
  <c r="AD67" i="69" s="1"/>
  <c r="G37" i="69"/>
  <c r="M56" i="69"/>
  <c r="S77" i="69"/>
  <c r="T75" i="69"/>
  <c r="H195" i="69"/>
  <c r="H43" i="69" s="1"/>
  <c r="I43" i="69" s="1"/>
  <c r="H191" i="69"/>
  <c r="D49" i="19"/>
  <c r="E114" i="74" s="1"/>
  <c r="F106" i="74"/>
  <c r="P102" i="69"/>
  <c r="AF8" i="60"/>
  <c r="AI8" i="60" s="1"/>
  <c r="E29" i="19"/>
  <c r="T63" i="69"/>
  <c r="T64" i="69" s="1"/>
  <c r="Q110" i="69"/>
  <c r="N76" i="69"/>
  <c r="J108" i="38"/>
  <c r="N173" i="69"/>
  <c r="D36" i="43"/>
  <c r="L9" i="43" s="1"/>
  <c r="F9" i="43" s="1"/>
  <c r="AW17" i="60"/>
  <c r="AI27" i="60"/>
  <c r="J50" i="16"/>
  <c r="J29" i="16"/>
  <c r="I18" i="60"/>
  <c r="U101" i="69"/>
  <c r="Q76" i="69"/>
  <c r="L36" i="69"/>
  <c r="C101" i="74" s="1"/>
  <c r="N134" i="69"/>
  <c r="W16" i="60" s="1"/>
  <c r="L191" i="69"/>
  <c r="L195" i="69"/>
  <c r="L43" i="69" s="1"/>
  <c r="C44" i="74" s="1"/>
  <c r="Y69" i="69"/>
  <c r="J75" i="74" s="1"/>
  <c r="AF69" i="69"/>
  <c r="X69" i="69"/>
  <c r="I75" i="74" s="1"/>
  <c r="V111" i="69"/>
  <c r="V148" i="69"/>
  <c r="L35" i="69"/>
  <c r="C98" i="74" s="1"/>
  <c r="N128" i="69"/>
  <c r="L39" i="69"/>
  <c r="C40" i="74" s="1"/>
  <c r="L126" i="69"/>
  <c r="L34" i="69" s="1"/>
  <c r="C37" i="74" s="1"/>
  <c r="N90" i="37"/>
  <c r="Q157" i="69"/>
  <c r="J126" i="69"/>
  <c r="J34" i="69" s="1"/>
  <c r="J39" i="69"/>
  <c r="J35" i="69"/>
  <c r="O77" i="69"/>
  <c r="P132" i="69"/>
  <c r="D24" i="19"/>
  <c r="V16" i="69"/>
  <c r="H16" i="74" s="1"/>
  <c r="AF12" i="60"/>
  <c r="AI12" i="60" s="1"/>
  <c r="AJ12" i="60" s="1"/>
  <c r="P146" i="69"/>
  <c r="X60" i="69"/>
  <c r="I71" i="74" s="1"/>
  <c r="AF60" i="69"/>
  <c r="Y60" i="69"/>
  <c r="J71" i="74" s="1"/>
  <c r="AP27" i="60"/>
  <c r="U18" i="19"/>
  <c r="S97" i="41"/>
  <c r="N172" i="69"/>
  <c r="J61" i="16"/>
  <c r="S82" i="69"/>
  <c r="T70" i="69"/>
  <c r="O92" i="69"/>
  <c r="X112" i="69"/>
  <c r="I92" i="74" s="1"/>
  <c r="Y112" i="69"/>
  <c r="J92" i="74" s="1"/>
  <c r="R64" i="69"/>
  <c r="AA14" i="39" s="1"/>
  <c r="D53" i="19"/>
  <c r="E116" i="74" s="1"/>
  <c r="X25" i="69"/>
  <c r="I25" i="74" s="1"/>
  <c r="Q98" i="69"/>
  <c r="AW27" i="60"/>
  <c r="U17" i="19"/>
  <c r="S151" i="69"/>
  <c r="E55" i="69"/>
  <c r="S109" i="69"/>
  <c r="F28" i="19"/>
  <c r="X27" i="69"/>
  <c r="I27" i="74" s="1"/>
  <c r="J54" i="16"/>
  <c r="J36" i="69"/>
  <c r="K36" i="69" s="1"/>
  <c r="J191" i="69"/>
  <c r="J195" i="69"/>
  <c r="J43" i="69" s="1"/>
  <c r="V26" i="69"/>
  <c r="H26" i="74" s="1"/>
  <c r="O98" i="69"/>
  <c r="D26" i="19"/>
  <c r="H39" i="69"/>
  <c r="I39" i="69" s="1"/>
  <c r="H35" i="69"/>
  <c r="I35" i="69" s="1"/>
  <c r="H126" i="69"/>
  <c r="J60" i="16"/>
  <c r="R103" i="69"/>
  <c r="T96" i="69"/>
  <c r="V95" i="69"/>
  <c r="S96" i="69"/>
  <c r="Q94" i="69"/>
  <c r="V150" i="69"/>
  <c r="T151" i="69"/>
  <c r="V81" i="69"/>
  <c r="T82" i="69"/>
  <c r="G56" i="69"/>
  <c r="I56" i="69"/>
  <c r="T61" i="69"/>
  <c r="K68" i="59"/>
  <c r="X115" i="69"/>
  <c r="I94" i="74" s="1"/>
  <c r="Y115" i="69"/>
  <c r="J94" i="74" s="1"/>
  <c r="V116" i="69"/>
  <c r="G32" i="69"/>
  <c r="AC67" i="69"/>
  <c r="V196" i="69"/>
  <c r="W85" i="69"/>
  <c r="X85" i="69"/>
  <c r="Y85" i="69"/>
  <c r="S125" i="69"/>
  <c r="T144" i="69"/>
  <c r="R145" i="69"/>
  <c r="X84" i="69"/>
  <c r="I83" i="74" s="1"/>
  <c r="Y84" i="69"/>
  <c r="J83" i="74" s="1"/>
  <c r="V127" i="69"/>
  <c r="T125" i="69"/>
  <c r="X57" i="69"/>
  <c r="I70" i="74" s="1"/>
  <c r="Y57" i="69"/>
  <c r="J70" i="74" s="1"/>
  <c r="AF57" i="69"/>
  <c r="G31" i="69"/>
  <c r="AD71" i="69"/>
  <c r="V71" i="69"/>
  <c r="V72" i="69" s="1"/>
  <c r="L97" i="69"/>
  <c r="M93" i="69"/>
  <c r="M97" i="69" s="1"/>
  <c r="N93" i="69"/>
  <c r="L55" i="69"/>
  <c r="T72" i="69"/>
  <c r="U72" i="69" s="1"/>
  <c r="G78" i="74" s="1"/>
  <c r="V66" i="69"/>
  <c r="V67" i="69" s="1"/>
  <c r="AD66" i="69"/>
  <c r="X100" i="69"/>
  <c r="I86" i="74" s="1"/>
  <c r="V101" i="69"/>
  <c r="Y100" i="69"/>
  <c r="J86" i="74" s="1"/>
  <c r="I55" i="69"/>
  <c r="H32" i="69"/>
  <c r="I32" i="69" s="1"/>
  <c r="H31" i="69"/>
  <c r="I31" i="69" s="1"/>
  <c r="T114" i="69"/>
  <c r="V113" i="69"/>
  <c r="T109" i="69"/>
  <c r="Q90" i="69"/>
  <c r="V107" i="69"/>
  <c r="U67" i="69"/>
  <c r="O227" i="69"/>
  <c r="T108" i="69"/>
  <c r="X12" i="39"/>
  <c r="G26" i="38"/>
  <c r="G7" i="38"/>
  <c r="V86" i="41"/>
  <c r="P95" i="41"/>
  <c r="Q95" i="41" s="1"/>
  <c r="Q67" i="41"/>
  <c r="Q12" i="41" s="1"/>
  <c r="Q50" i="69" s="1"/>
  <c r="N59" i="16"/>
  <c r="N17" i="16"/>
  <c r="N26" i="16"/>
  <c r="N35" i="16"/>
  <c r="N20" i="16"/>
  <c r="N48" i="16"/>
  <c r="N21" i="16"/>
  <c r="N45" i="16"/>
  <c r="V95" i="41"/>
  <c r="P45" i="16"/>
  <c r="N43" i="16"/>
  <c r="F62" i="16"/>
  <c r="U67" i="41"/>
  <c r="U12" i="41" s="1"/>
  <c r="F64" i="59"/>
  <c r="W100" i="41"/>
  <c r="O67" i="41"/>
  <c r="O12" i="41" s="1"/>
  <c r="N12" i="41" s="1"/>
  <c r="N13" i="41" s="1"/>
  <c r="P53" i="16"/>
  <c r="R53" i="16" s="1"/>
  <c r="P50" i="16"/>
  <c r="R50" i="16" s="1"/>
  <c r="P26" i="16"/>
  <c r="R26" i="16" s="1"/>
  <c r="P19" i="16"/>
  <c r="R19" i="16" s="1"/>
  <c r="P31" i="16"/>
  <c r="R31" i="16" s="1"/>
  <c r="P47" i="16"/>
  <c r="R47" i="16" s="1"/>
  <c r="P21" i="16"/>
  <c r="R21" i="16" s="1"/>
  <c r="P44" i="16"/>
  <c r="R44" i="16" s="1"/>
  <c r="F24" i="16"/>
  <c r="P33" i="16"/>
  <c r="R33" i="16" s="1"/>
  <c r="P28" i="16"/>
  <c r="R28" i="16" s="1"/>
  <c r="P52" i="16"/>
  <c r="R52" i="16" s="1"/>
  <c r="P41" i="16"/>
  <c r="R41" i="16" s="1"/>
  <c r="P23" i="16"/>
  <c r="R23" i="16" s="1"/>
  <c r="P49" i="16"/>
  <c r="R49" i="16" s="1"/>
  <c r="P38" i="16"/>
  <c r="R38" i="16" s="1"/>
  <c r="P18" i="16"/>
  <c r="R18" i="16" s="1"/>
  <c r="P30" i="16"/>
  <c r="R30" i="16" s="1"/>
  <c r="P46" i="16"/>
  <c r="R46" i="16" s="1"/>
  <c r="P25" i="16"/>
  <c r="R25" i="16" s="1"/>
  <c r="P20" i="16"/>
  <c r="R20" i="16" s="1"/>
  <c r="P43" i="16"/>
  <c r="R43" i="16" s="1"/>
  <c r="F33" i="16"/>
  <c r="P27" i="16"/>
  <c r="R27" i="16" s="1"/>
  <c r="P22" i="16"/>
  <c r="R22" i="16" s="1"/>
  <c r="P29" i="16"/>
  <c r="R29" i="16" s="1"/>
  <c r="P17" i="16"/>
  <c r="P34" i="16"/>
  <c r="R34" i="16" s="1"/>
  <c r="P24" i="16"/>
  <c r="R24" i="16" s="1"/>
  <c r="P40" i="16"/>
  <c r="R40" i="16" s="1"/>
  <c r="F18" i="16"/>
  <c r="N47" i="16"/>
  <c r="N61" i="16"/>
  <c r="N44" i="16"/>
  <c r="N31" i="16"/>
  <c r="N39" i="16"/>
  <c r="N54" i="16"/>
  <c r="P39" i="16"/>
  <c r="R39" i="16" s="1"/>
  <c r="N49" i="16"/>
  <c r="S67" i="41"/>
  <c r="S12" i="41" s="1"/>
  <c r="S50" i="69" s="1"/>
  <c r="D64" i="59"/>
  <c r="U8" i="60"/>
  <c r="W25" i="60"/>
  <c r="X25" i="60" s="1"/>
  <c r="AC25" i="60" s="1"/>
  <c r="S8" i="43"/>
  <c r="H8" i="43"/>
  <c r="AG8" i="43"/>
  <c r="N60" i="16"/>
  <c r="T86" i="41"/>
  <c r="N86" i="41"/>
  <c r="O86" i="41" s="1"/>
  <c r="S25" i="39"/>
  <c r="T25" i="39" s="1"/>
  <c r="D8" i="43"/>
  <c r="AI8" i="43" s="1"/>
  <c r="P86" i="41"/>
  <c r="N51" i="16"/>
  <c r="R95" i="41"/>
  <c r="AJ27" i="60"/>
  <c r="Z9" i="43"/>
  <c r="N23" i="16"/>
  <c r="N52" i="16"/>
  <c r="P32" i="16"/>
  <c r="R32" i="16" s="1"/>
  <c r="N30" i="16"/>
  <c r="N29" i="16"/>
  <c r="X41" i="60"/>
  <c r="N41" i="16"/>
  <c r="P35" i="16"/>
  <c r="N34" i="16"/>
  <c r="B8" i="37"/>
  <c r="N42" i="16"/>
  <c r="N19" i="16"/>
  <c r="N33" i="16"/>
  <c r="N38" i="16"/>
  <c r="N27" i="16"/>
  <c r="N57" i="16"/>
  <c r="N53" i="16"/>
  <c r="N22" i="16"/>
  <c r="F59" i="16"/>
  <c r="W67" i="41"/>
  <c r="W12" i="41" s="1"/>
  <c r="W50" i="69" s="1"/>
  <c r="U6" i="37" s="1"/>
  <c r="D11" i="37"/>
  <c r="N36" i="16"/>
  <c r="P51" i="16"/>
  <c r="R51" i="16" s="1"/>
  <c r="B11" i="20"/>
  <c r="B15" i="20" s="1"/>
  <c r="N32" i="16"/>
  <c r="T95" i="41"/>
  <c r="N18" i="16"/>
  <c r="N50" i="16"/>
  <c r="N25" i="16"/>
  <c r="P48" i="16"/>
  <c r="R48" i="16" s="1"/>
  <c r="N40" i="16"/>
  <c r="U88" i="41"/>
  <c r="G105" i="37"/>
  <c r="G91" i="37" s="1"/>
  <c r="Q55" i="16"/>
  <c r="U89" i="41"/>
  <c r="N90" i="41"/>
  <c r="O90" i="41" s="1"/>
  <c r="O9" i="41"/>
  <c r="N9" i="41" s="1"/>
  <c r="Q97" i="41"/>
  <c r="Q98" i="41"/>
  <c r="Q88" i="41"/>
  <c r="S98" i="41"/>
  <c r="AK25" i="60"/>
  <c r="AL25" i="60" s="1"/>
  <c r="AA25" i="39"/>
  <c r="AB25" i="39" s="1"/>
  <c r="R21" i="39"/>
  <c r="S14" i="60"/>
  <c r="T14" i="60" s="1"/>
  <c r="V14" i="60" s="1"/>
  <c r="G29" i="37"/>
  <c r="F28" i="37"/>
  <c r="G28" i="37" s="1"/>
  <c r="AF29" i="37"/>
  <c r="P12" i="37"/>
  <c r="R12" i="37" s="1"/>
  <c r="S12" i="37" s="1"/>
  <c r="H8" i="9"/>
  <c r="R42" i="16"/>
  <c r="AH20" i="43"/>
  <c r="AH22" i="43" s="1"/>
  <c r="AG21" i="43"/>
  <c r="U98" i="41"/>
  <c r="F31" i="43"/>
  <c r="E36" i="43"/>
  <c r="L10" i="43" s="1"/>
  <c r="T27" i="39"/>
  <c r="C9" i="20"/>
  <c r="C20" i="19" s="1"/>
  <c r="W14" i="60"/>
  <c r="S14" i="39"/>
  <c r="Q89" i="41"/>
  <c r="S20" i="60"/>
  <c r="T20" i="60" s="1"/>
  <c r="V20" i="60" s="1"/>
  <c r="P6" i="39"/>
  <c r="R6" i="39" s="1"/>
  <c r="F34" i="37"/>
  <c r="E34" i="37"/>
  <c r="H34" i="37"/>
  <c r="AC21" i="60"/>
  <c r="C13" i="20"/>
  <c r="G10" i="37"/>
  <c r="AM13" i="37"/>
  <c r="AA9" i="37" s="1"/>
  <c r="J9" i="37" s="1"/>
  <c r="AA27" i="39"/>
  <c r="AB27" i="39" s="1"/>
  <c r="AK27" i="60"/>
  <c r="AL27" i="60" s="1"/>
  <c r="W7" i="39"/>
  <c r="X7" i="39" s="1"/>
  <c r="AD7" i="60"/>
  <c r="AE7" i="60" s="1"/>
  <c r="N101" i="59"/>
  <c r="P50" i="59"/>
  <c r="W22" i="39"/>
  <c r="X22" i="39" s="1"/>
  <c r="AD22" i="60"/>
  <c r="AE22" i="60" s="1"/>
  <c r="AJ22" i="60" s="1"/>
  <c r="AB12" i="60"/>
  <c r="N11" i="19"/>
  <c r="N12" i="19" s="1"/>
  <c r="V8" i="60"/>
  <c r="W14" i="39"/>
  <c r="D9" i="20"/>
  <c r="D20" i="19" s="1"/>
  <c r="AD14" i="60"/>
  <c r="W7" i="60"/>
  <c r="X7" i="60" s="1"/>
  <c r="S7" i="39"/>
  <c r="T7" i="39" s="1"/>
  <c r="K20" i="9"/>
  <c r="S91" i="41"/>
  <c r="R58" i="41"/>
  <c r="U58" i="41" s="1"/>
  <c r="S100" i="41"/>
  <c r="R59" i="41"/>
  <c r="S59" i="41" s="1"/>
  <c r="F46" i="37"/>
  <c r="F36" i="37"/>
  <c r="E36" i="37"/>
  <c r="I36" i="37" s="1"/>
  <c r="M36" i="37" s="1"/>
  <c r="Q36" i="37" s="1"/>
  <c r="U36" i="37" s="1"/>
  <c r="H36" i="37"/>
  <c r="P90" i="41"/>
  <c r="P99" i="41"/>
  <c r="Q99" i="41" s="1"/>
  <c r="R80" i="41"/>
  <c r="C72" i="19"/>
  <c r="B65" i="19"/>
  <c r="K72" i="19"/>
  <c r="O16" i="39"/>
  <c r="P16" i="39" s="1"/>
  <c r="R16" i="39" s="1"/>
  <c r="P23" i="39"/>
  <c r="R23" i="39" s="1"/>
  <c r="H23" i="37"/>
  <c r="T15" i="60"/>
  <c r="V15" i="60" s="1"/>
  <c r="S6" i="60"/>
  <c r="T6" i="60" s="1"/>
  <c r="V6" i="60" s="1"/>
  <c r="W25" i="39"/>
  <c r="X25" i="39" s="1"/>
  <c r="AD25" i="60"/>
  <c r="AE25" i="60" s="1"/>
  <c r="AJ25" i="60" s="1"/>
  <c r="D28" i="37"/>
  <c r="AF18" i="37"/>
  <c r="G18" i="37"/>
  <c r="F123" i="38"/>
  <c r="Y86" i="38"/>
  <c r="H60" i="38"/>
  <c r="H14" i="37"/>
  <c r="J14" i="37" s="1"/>
  <c r="K14" i="37" s="1"/>
  <c r="P9" i="37"/>
  <c r="J101" i="38"/>
  <c r="S8" i="39"/>
  <c r="T8" i="39" s="1"/>
  <c r="C8" i="20"/>
  <c r="C18" i="19" s="1"/>
  <c r="W8" i="60"/>
  <c r="X8" i="60" s="1"/>
  <c r="M19" i="9"/>
  <c r="J8" i="9"/>
  <c r="I7" i="9"/>
  <c r="N45" i="37"/>
  <c r="K45" i="37"/>
  <c r="F35" i="37"/>
  <c r="E35" i="37"/>
  <c r="H35" i="37"/>
  <c r="N11" i="43"/>
  <c r="O10" i="43"/>
  <c r="K29" i="59"/>
  <c r="J29" i="59" s="1"/>
  <c r="J11" i="43"/>
  <c r="K10" i="43"/>
  <c r="K29" i="38"/>
  <c r="J29" i="38" s="1"/>
  <c r="N20" i="19"/>
  <c r="O17" i="19"/>
  <c r="U100" i="41"/>
  <c r="T59" i="41"/>
  <c r="H107" i="59"/>
  <c r="J34" i="59"/>
  <c r="T23" i="60"/>
  <c r="V23" i="60" s="1"/>
  <c r="W6" i="60"/>
  <c r="S6" i="39"/>
  <c r="T6" i="39" s="1"/>
  <c r="C7" i="20"/>
  <c r="C60" i="38"/>
  <c r="E58" i="38"/>
  <c r="J107" i="38"/>
  <c r="L34" i="38"/>
  <c r="W24" i="39"/>
  <c r="X24" i="39" s="1"/>
  <c r="D14" i="20"/>
  <c r="D38" i="19" s="1"/>
  <c r="AD24" i="60"/>
  <c r="AE24" i="60" s="1"/>
  <c r="H31" i="37"/>
  <c r="J31" i="37" s="1"/>
  <c r="L68" i="59"/>
  <c r="M68" i="59" s="1"/>
  <c r="L68" i="38"/>
  <c r="M68" i="38" s="1"/>
  <c r="X27" i="39"/>
  <c r="H17" i="37"/>
  <c r="H26" i="37"/>
  <c r="AM10" i="60"/>
  <c r="AP10" i="60" s="1"/>
  <c r="W91" i="41"/>
  <c r="V58" i="41"/>
  <c r="W58" i="41" s="1"/>
  <c r="D50" i="19"/>
  <c r="E20" i="20"/>
  <c r="U91" i="41"/>
  <c r="W98" i="41"/>
  <c r="F60" i="59"/>
  <c r="H60" i="59" s="1"/>
  <c r="J60" i="59" s="1"/>
  <c r="L60" i="59" s="1"/>
  <c r="N60" i="59" s="1"/>
  <c r="P60" i="59" s="1"/>
  <c r="G58" i="59"/>
  <c r="C46" i="19"/>
  <c r="D18" i="20"/>
  <c r="W20" i="60"/>
  <c r="S20" i="39"/>
  <c r="O20" i="39"/>
  <c r="P20" i="39" s="1"/>
  <c r="R20" i="39" s="1"/>
  <c r="AP23" i="60"/>
  <c r="V12" i="60"/>
  <c r="R11" i="60"/>
  <c r="T9" i="60"/>
  <c r="V9" i="60" s="1"/>
  <c r="G23" i="37"/>
  <c r="AF23" i="37"/>
  <c r="L30" i="37"/>
  <c r="N30" i="37" s="1"/>
  <c r="O30" i="37" s="1"/>
  <c r="D10" i="20"/>
  <c r="D30" i="19" s="1"/>
  <c r="W15" i="39"/>
  <c r="X15" i="39" s="1"/>
  <c r="AD15" i="60"/>
  <c r="AE15" i="60" s="1"/>
  <c r="AJ15" i="60" s="1"/>
  <c r="AF14" i="37"/>
  <c r="G14" i="37"/>
  <c r="AK22" i="60"/>
  <c r="AL22" i="60" s="1"/>
  <c r="AQ22" i="60" s="1"/>
  <c r="AA22" i="39"/>
  <c r="AB22" i="39" s="1"/>
  <c r="F17" i="37"/>
  <c r="D63" i="9"/>
  <c r="E24" i="9" s="1"/>
  <c r="F24" i="9" s="1"/>
  <c r="E63" i="9"/>
  <c r="G24" i="9" s="1"/>
  <c r="F26" i="37"/>
  <c r="R8" i="39"/>
  <c r="R35" i="16"/>
  <c r="X43" i="60"/>
  <c r="X45" i="60"/>
  <c r="D70" i="37"/>
  <c r="D72" i="37" s="1"/>
  <c r="D69" i="37"/>
  <c r="Q91" i="41"/>
  <c r="P58" i="41"/>
  <c r="Q58" i="41" s="1"/>
  <c r="AH29" i="43"/>
  <c r="AG30" i="43"/>
  <c r="AP25" i="60"/>
  <c r="W89" i="41"/>
  <c r="M21" i="19"/>
  <c r="R42" i="37"/>
  <c r="O42" i="37"/>
  <c r="D52" i="19"/>
  <c r="E21" i="20"/>
  <c r="R17" i="39"/>
  <c r="F105" i="37"/>
  <c r="F91" i="37" s="1"/>
  <c r="W9" i="60"/>
  <c r="C29" i="20"/>
  <c r="S9" i="39"/>
  <c r="L48" i="59"/>
  <c r="J108" i="59"/>
  <c r="O14" i="39"/>
  <c r="P14" i="39" s="1"/>
  <c r="R14" i="39" s="1"/>
  <c r="D31" i="37"/>
  <c r="F31" i="37" s="1"/>
  <c r="F61" i="37"/>
  <c r="V24" i="60"/>
  <c r="AB24" i="60"/>
  <c r="H29" i="37"/>
  <c r="J29" i="37" s="1"/>
  <c r="U19" i="19"/>
  <c r="L51" i="59"/>
  <c r="H18" i="37"/>
  <c r="J18" i="37" s="1"/>
  <c r="K18" i="37" s="1"/>
  <c r="AK14" i="60"/>
  <c r="O10" i="37"/>
  <c r="G9" i="9"/>
  <c r="H9" i="9" s="1"/>
  <c r="F31" i="9"/>
  <c r="K11" i="9"/>
  <c r="K8" i="9" s="1"/>
  <c r="R18" i="60" l="1"/>
  <c r="J56" i="16"/>
  <c r="S86" i="41"/>
  <c r="AC8" i="60"/>
  <c r="N11" i="39"/>
  <c r="F7" i="9"/>
  <c r="P9" i="39"/>
  <c r="R9" i="39" s="1"/>
  <c r="R5" i="39" s="1"/>
  <c r="U86" i="41"/>
  <c r="F62" i="74"/>
  <c r="I35" i="37"/>
  <c r="G65" i="74"/>
  <c r="AO9" i="37"/>
  <c r="AO12" i="37" s="1"/>
  <c r="G9" i="37"/>
  <c r="AF9" i="37"/>
  <c r="E9" i="20"/>
  <c r="E20" i="19" s="1"/>
  <c r="P10" i="37"/>
  <c r="R10" i="37" s="1"/>
  <c r="S10" i="37" s="1"/>
  <c r="U59" i="41"/>
  <c r="AC22" i="60"/>
  <c r="G121" i="74"/>
  <c r="H121" i="74"/>
  <c r="AT12" i="60"/>
  <c r="AW12" i="60" s="1"/>
  <c r="AM12" i="60"/>
  <c r="AP12" i="60" s="1"/>
  <c r="N97" i="69"/>
  <c r="C85" i="74"/>
  <c r="N121" i="41"/>
  <c r="D30" i="74" s="1"/>
  <c r="D46" i="37"/>
  <c r="O50" i="69"/>
  <c r="E46" i="37"/>
  <c r="AG17" i="43"/>
  <c r="F66" i="74"/>
  <c r="AI25" i="43"/>
  <c r="AH27" i="43"/>
  <c r="AH15" i="43"/>
  <c r="T197" i="69"/>
  <c r="AH16" i="43"/>
  <c r="G67" i="74" s="1"/>
  <c r="R146" i="69"/>
  <c r="F121" i="74"/>
  <c r="J133" i="38"/>
  <c r="D54" i="74"/>
  <c r="C31" i="20"/>
  <c r="C76" i="19" s="1"/>
  <c r="P134" i="69"/>
  <c r="R134" i="69" s="1"/>
  <c r="T134" i="69" s="1"/>
  <c r="V134" i="69" s="1"/>
  <c r="S16" i="39"/>
  <c r="T16" i="39" s="1"/>
  <c r="AE26" i="43"/>
  <c r="AF26" i="43" s="1"/>
  <c r="AG26" i="43" s="1"/>
  <c r="P173" i="69"/>
  <c r="Z10" i="43"/>
  <c r="P172" i="69"/>
  <c r="N186" i="69"/>
  <c r="U14" i="19"/>
  <c r="O8" i="41"/>
  <c r="O7" i="41" s="1"/>
  <c r="N7" i="41" s="1"/>
  <c r="W86" i="41"/>
  <c r="W72" i="69"/>
  <c r="H78" i="74" s="1"/>
  <c r="Q86" i="41"/>
  <c r="R19" i="39"/>
  <c r="P61" i="16"/>
  <c r="R61" i="16" s="1"/>
  <c r="T38" i="69"/>
  <c r="K43" i="69"/>
  <c r="S95" i="41"/>
  <c r="W95" i="41"/>
  <c r="P9" i="43"/>
  <c r="N169" i="69"/>
  <c r="X26" i="69"/>
  <c r="I26" i="74" s="1"/>
  <c r="V75" i="69"/>
  <c r="B63" i="19"/>
  <c r="AQ27" i="60"/>
  <c r="I12" i="38"/>
  <c r="H12" i="38" s="1"/>
  <c r="U50" i="69"/>
  <c r="E26" i="19"/>
  <c r="X148" i="69"/>
  <c r="I104" i="74" s="1"/>
  <c r="Y148" i="69"/>
  <c r="J104" i="74" s="1"/>
  <c r="R102" i="69"/>
  <c r="G106" i="74"/>
  <c r="AM8" i="60"/>
  <c r="AP8" i="60" s="1"/>
  <c r="E51" i="19"/>
  <c r="F115" i="74" s="1"/>
  <c r="U114" i="69"/>
  <c r="AC72" i="69"/>
  <c r="M36" i="69"/>
  <c r="N184" i="69"/>
  <c r="V146" i="69"/>
  <c r="D72" i="19"/>
  <c r="D22" i="19"/>
  <c r="I12" i="59"/>
  <c r="U20" i="19"/>
  <c r="Q119" i="69"/>
  <c r="Q73" i="69"/>
  <c r="Q87" i="69" s="1"/>
  <c r="S145" i="69"/>
  <c r="U151" i="69"/>
  <c r="T103" i="69"/>
  <c r="H34" i="69"/>
  <c r="I34" i="69" s="1"/>
  <c r="I126" i="69"/>
  <c r="H124" i="69"/>
  <c r="S76" i="69"/>
  <c r="Y16" i="69"/>
  <c r="J16" i="74" s="1"/>
  <c r="X16" i="69"/>
  <c r="I16" i="74" s="1"/>
  <c r="K35" i="69"/>
  <c r="L124" i="69"/>
  <c r="M126" i="69"/>
  <c r="N126" i="69"/>
  <c r="N91" i="69" s="1"/>
  <c r="Y111" i="69"/>
  <c r="J91" i="74" s="1"/>
  <c r="X111" i="69"/>
  <c r="I91" i="74" s="1"/>
  <c r="M43" i="69"/>
  <c r="P110" i="69"/>
  <c r="U64" i="69"/>
  <c r="U58" i="69" s="1"/>
  <c r="AD64" i="69"/>
  <c r="P104" i="69"/>
  <c r="Q99" i="69"/>
  <c r="P97" i="69"/>
  <c r="V70" i="69"/>
  <c r="AD70" i="69"/>
  <c r="Q132" i="69"/>
  <c r="U95" i="41"/>
  <c r="X20" i="60"/>
  <c r="AC20" i="60" s="1"/>
  <c r="M9" i="43"/>
  <c r="W119" i="69"/>
  <c r="S119" i="69"/>
  <c r="U108" i="69"/>
  <c r="N98" i="69"/>
  <c r="E53" i="19"/>
  <c r="F116" i="74" s="1"/>
  <c r="K39" i="69"/>
  <c r="M39" i="69"/>
  <c r="N180" i="69"/>
  <c r="N181" i="69"/>
  <c r="P76" i="69"/>
  <c r="AD63" i="69"/>
  <c r="V63" i="69"/>
  <c r="F29" i="19"/>
  <c r="P92" i="69"/>
  <c r="E49" i="19"/>
  <c r="F114" i="74" s="1"/>
  <c r="S106" i="69"/>
  <c r="AG32" i="43" s="1"/>
  <c r="S110" i="69"/>
  <c r="R172" i="69"/>
  <c r="C22" i="19"/>
  <c r="U109" i="69"/>
  <c r="U82" i="69"/>
  <c r="G28" i="19"/>
  <c r="S64" i="69"/>
  <c r="E24" i="19"/>
  <c r="K126" i="69"/>
  <c r="J124" i="69"/>
  <c r="P128" i="69"/>
  <c r="W9" i="39" s="1"/>
  <c r="M34" i="69"/>
  <c r="U106" i="69"/>
  <c r="S132" i="69"/>
  <c r="U132" i="69"/>
  <c r="R184" i="69"/>
  <c r="P54" i="16"/>
  <c r="S48" i="16" s="1"/>
  <c r="S98" i="69"/>
  <c r="J62" i="16"/>
  <c r="M35" i="69"/>
  <c r="Q102" i="69"/>
  <c r="N99" i="69"/>
  <c r="V105" i="69"/>
  <c r="V106" i="69" s="1"/>
  <c r="T146" i="69"/>
  <c r="P93" i="69"/>
  <c r="N177" i="69"/>
  <c r="S94" i="69"/>
  <c r="P94" i="69"/>
  <c r="V96" i="69"/>
  <c r="X95" i="69"/>
  <c r="I84" i="74" s="1"/>
  <c r="Y95" i="69"/>
  <c r="J84" i="74" s="1"/>
  <c r="U96" i="69"/>
  <c r="X107" i="69"/>
  <c r="I89" i="74" s="1"/>
  <c r="Y107" i="69"/>
  <c r="J89" i="74" s="1"/>
  <c r="W67" i="69"/>
  <c r="X67" i="69"/>
  <c r="Y67" i="69"/>
  <c r="AF67" i="69"/>
  <c r="X72" i="69"/>
  <c r="I78" i="74" s="1"/>
  <c r="Y72" i="69"/>
  <c r="J78" i="74" s="1"/>
  <c r="AF72" i="69"/>
  <c r="V61" i="69"/>
  <c r="AD61" i="69"/>
  <c r="Q210" i="69"/>
  <c r="Q213" i="69" s="1"/>
  <c r="AD72" i="69"/>
  <c r="X113" i="69"/>
  <c r="I93" i="74" s="1"/>
  <c r="Y113" i="69"/>
  <c r="J93" i="74" s="1"/>
  <c r="V114" i="69"/>
  <c r="V109" i="69"/>
  <c r="V144" i="69"/>
  <c r="T145" i="69"/>
  <c r="X81" i="69"/>
  <c r="I82" i="74" s="1"/>
  <c r="Y81" i="69"/>
  <c r="J82" i="74" s="1"/>
  <c r="V82" i="69"/>
  <c r="K32" i="69"/>
  <c r="K31" i="69"/>
  <c r="W116" i="69"/>
  <c r="X116" i="69"/>
  <c r="Y116" i="69"/>
  <c r="S90" i="69"/>
  <c r="S210" i="69" s="1"/>
  <c r="P90" i="69"/>
  <c r="X150" i="69"/>
  <c r="Y150" i="69"/>
  <c r="V151" i="69"/>
  <c r="W101" i="69"/>
  <c r="X101" i="69"/>
  <c r="Y101" i="69"/>
  <c r="M55" i="69"/>
  <c r="L31" i="69"/>
  <c r="M31" i="69" s="1"/>
  <c r="L32" i="69"/>
  <c r="U125" i="69"/>
  <c r="X127" i="69"/>
  <c r="I96" i="74" s="1"/>
  <c r="Y127" i="69"/>
  <c r="J96" i="74" s="1"/>
  <c r="V125" i="69"/>
  <c r="AE67" i="69"/>
  <c r="V108" i="69"/>
  <c r="X66" i="69"/>
  <c r="I74" i="74" s="1"/>
  <c r="Y66" i="69"/>
  <c r="J74" i="74" s="1"/>
  <c r="AF66" i="69"/>
  <c r="X71" i="69"/>
  <c r="Y71" i="69"/>
  <c r="AF71" i="69"/>
  <c r="AL14" i="60"/>
  <c r="M6" i="37"/>
  <c r="I6" i="37"/>
  <c r="P12" i="41"/>
  <c r="P13" i="41" s="1"/>
  <c r="R45" i="16"/>
  <c r="N62" i="16"/>
  <c r="X14" i="60"/>
  <c r="R17" i="16"/>
  <c r="P60" i="16"/>
  <c r="R60" i="16" s="1"/>
  <c r="P36" i="16"/>
  <c r="S36" i="16" s="1"/>
  <c r="N56" i="16"/>
  <c r="H11" i="37"/>
  <c r="J11" i="37" s="1"/>
  <c r="J8" i="37" s="1"/>
  <c r="F11" i="37"/>
  <c r="D8" i="37"/>
  <c r="T20" i="39"/>
  <c r="V5" i="60"/>
  <c r="V13" i="60"/>
  <c r="R13" i="39"/>
  <c r="Q90" i="41"/>
  <c r="Q9" i="41"/>
  <c r="P9" i="41" s="1"/>
  <c r="W59" i="41"/>
  <c r="L8" i="9"/>
  <c r="K9" i="9"/>
  <c r="L9" i="9" s="1"/>
  <c r="AE25" i="39"/>
  <c r="AF25" i="39" s="1"/>
  <c r="AR25" i="60"/>
  <c r="AS25" i="60" s="1"/>
  <c r="AK7" i="60"/>
  <c r="AL7" i="60" s="1"/>
  <c r="AA7" i="39"/>
  <c r="AB7" i="39" s="1"/>
  <c r="G31" i="37"/>
  <c r="AF31" i="37"/>
  <c r="D25" i="37"/>
  <c r="F20" i="20"/>
  <c r="E50" i="19"/>
  <c r="L18" i="37"/>
  <c r="N18" i="37" s="1"/>
  <c r="O18" i="37" s="1"/>
  <c r="AB14" i="39"/>
  <c r="AC24" i="60"/>
  <c r="AI24" i="60"/>
  <c r="L108" i="59"/>
  <c r="N48" i="59"/>
  <c r="D29" i="20"/>
  <c r="F21" i="20"/>
  <c r="E52" i="19"/>
  <c r="D46" i="19"/>
  <c r="E18" i="20"/>
  <c r="J26" i="37"/>
  <c r="J88" i="38"/>
  <c r="K88" i="38" s="1"/>
  <c r="O11" i="43"/>
  <c r="N12" i="43"/>
  <c r="P19" i="9"/>
  <c r="O19" i="9" s="1"/>
  <c r="T9" i="37"/>
  <c r="J60" i="38"/>
  <c r="M20" i="9"/>
  <c r="F90" i="37"/>
  <c r="AE22" i="39"/>
  <c r="AF22" i="39" s="1"/>
  <c r="AR22" i="60"/>
  <c r="AS22" i="60" s="1"/>
  <c r="AX22" i="60" s="1"/>
  <c r="O13" i="41"/>
  <c r="N15" i="41"/>
  <c r="L29" i="37"/>
  <c r="N29" i="37" s="1"/>
  <c r="AI29" i="43"/>
  <c r="AH30" i="43"/>
  <c r="G31" i="9"/>
  <c r="G63" i="9" s="1"/>
  <c r="K24" i="9" s="1"/>
  <c r="M11" i="9"/>
  <c r="M8" i="9" s="1"/>
  <c r="C64" i="19"/>
  <c r="G9" i="43"/>
  <c r="F10" i="43"/>
  <c r="I9" i="43"/>
  <c r="AK9" i="43"/>
  <c r="AL9" i="43" s="1"/>
  <c r="P30" i="37"/>
  <c r="R30" i="37" s="1"/>
  <c r="S30" i="37" s="1"/>
  <c r="L17" i="37"/>
  <c r="L107" i="38"/>
  <c r="N34" i="38"/>
  <c r="L35" i="37"/>
  <c r="J35" i="37"/>
  <c r="O45" i="37"/>
  <c r="R45" i="37"/>
  <c r="D90" i="37"/>
  <c r="O157" i="69" s="1"/>
  <c r="L23" i="37"/>
  <c r="G36" i="37"/>
  <c r="AF36" i="37"/>
  <c r="G46" i="37"/>
  <c r="AF46" i="37"/>
  <c r="J46" i="37"/>
  <c r="AE14" i="60"/>
  <c r="O11" i="19"/>
  <c r="O12" i="19" s="1"/>
  <c r="L34" i="37"/>
  <c r="J34" i="37"/>
  <c r="AI20" i="43"/>
  <c r="AI22" i="43" s="1"/>
  <c r="E14" i="20"/>
  <c r="E38" i="19" s="1"/>
  <c r="AA24" i="39"/>
  <c r="AB24" i="39" s="1"/>
  <c r="AK24" i="60"/>
  <c r="AL24" i="60" s="1"/>
  <c r="V42" i="37"/>
  <c r="S42" i="37"/>
  <c r="S11" i="60"/>
  <c r="T11" i="60" s="1"/>
  <c r="V11" i="60" s="1"/>
  <c r="O9" i="37"/>
  <c r="E31" i="37"/>
  <c r="E25" i="37" s="1"/>
  <c r="X9" i="60"/>
  <c r="N21" i="19"/>
  <c r="S45" i="16"/>
  <c r="AD20" i="60"/>
  <c r="AE20" i="60" s="1"/>
  <c r="AJ20" i="60" s="1"/>
  <c r="W20" i="39"/>
  <c r="X20" i="39" s="1"/>
  <c r="J17" i="37"/>
  <c r="I31" i="37"/>
  <c r="I25" i="37" s="1"/>
  <c r="X6" i="60"/>
  <c r="J12" i="43"/>
  <c r="K11" i="43"/>
  <c r="M29" i="59"/>
  <c r="L29" i="59" s="1"/>
  <c r="M29" i="38"/>
  <c r="L29" i="38" s="1"/>
  <c r="F21" i="9"/>
  <c r="D32" i="9"/>
  <c r="L14" i="37"/>
  <c r="BA12" i="60"/>
  <c r="BD12" i="60" s="1"/>
  <c r="R99" i="41"/>
  <c r="S99" i="41" s="1"/>
  <c r="T80" i="41"/>
  <c r="R90" i="41"/>
  <c r="S90" i="41" s="1"/>
  <c r="S8" i="41" s="1"/>
  <c r="P101" i="59"/>
  <c r="P108" i="38"/>
  <c r="I34" i="37"/>
  <c r="V19" i="60"/>
  <c r="T14" i="39"/>
  <c r="M10" i="43"/>
  <c r="K12" i="59"/>
  <c r="K12" i="38"/>
  <c r="G7" i="9"/>
  <c r="J7" i="9" s="1"/>
  <c r="N51" i="59"/>
  <c r="K31" i="37"/>
  <c r="O20" i="19"/>
  <c r="P17" i="19"/>
  <c r="J88" i="59"/>
  <c r="K88" i="59" s="1"/>
  <c r="AE33" i="43"/>
  <c r="AF35" i="37"/>
  <c r="G35" i="37"/>
  <c r="N37" i="9"/>
  <c r="I21" i="9" s="1"/>
  <c r="L101" i="38"/>
  <c r="AK21" i="60"/>
  <c r="AL21" i="60" s="1"/>
  <c r="AQ21" i="60" s="1"/>
  <c r="AA21" i="39"/>
  <c r="AB21" i="39" s="1"/>
  <c r="J23" i="37"/>
  <c r="S58" i="41"/>
  <c r="X14" i="39"/>
  <c r="L61" i="37"/>
  <c r="L93" i="37" s="1"/>
  <c r="C29" i="74" s="1"/>
  <c r="B6" i="37"/>
  <c r="B47" i="37" s="1"/>
  <c r="AF34" i="37"/>
  <c r="G34" i="37"/>
  <c r="F36" i="43"/>
  <c r="L11" i="43" s="1"/>
  <c r="G31" i="43"/>
  <c r="AF26" i="37"/>
  <c r="G26" i="37"/>
  <c r="F25" i="37"/>
  <c r="L31" i="37"/>
  <c r="N31" i="37" s="1"/>
  <c r="O31" i="37" s="1"/>
  <c r="AD8" i="60"/>
  <c r="AE8" i="60" s="1"/>
  <c r="AJ8" i="60" s="1"/>
  <c r="D8" i="20"/>
  <c r="D18" i="19" s="1"/>
  <c r="W8" i="39"/>
  <c r="X8" i="39" s="1"/>
  <c r="W21" i="39"/>
  <c r="X21" i="39" s="1"/>
  <c r="AD21" i="60"/>
  <c r="AE21" i="60" s="1"/>
  <c r="AJ21" i="60" s="1"/>
  <c r="AD6" i="60"/>
  <c r="AE6" i="60" s="1"/>
  <c r="D7" i="20"/>
  <c r="W6" i="39"/>
  <c r="X6" i="39" s="1"/>
  <c r="L34" i="59"/>
  <c r="J107" i="59"/>
  <c r="S18" i="60"/>
  <c r="T18" i="60" s="1"/>
  <c r="V18" i="60" s="1"/>
  <c r="H28" i="37"/>
  <c r="H25" i="37" s="1"/>
  <c r="X16" i="60"/>
  <c r="O18" i="39"/>
  <c r="P18" i="39" s="1"/>
  <c r="R18" i="39" s="1"/>
  <c r="F63" i="9"/>
  <c r="I24" i="9" s="1"/>
  <c r="J24" i="9" s="1"/>
  <c r="T12" i="37"/>
  <c r="G61" i="37"/>
  <c r="F9" i="20"/>
  <c r="F20" i="19" s="1"/>
  <c r="AR14" i="60"/>
  <c r="AS14" i="60" s="1"/>
  <c r="AE14" i="39"/>
  <c r="AF14" i="39" s="1"/>
  <c r="R54" i="16"/>
  <c r="S54" i="16"/>
  <c r="S44" i="16"/>
  <c r="S38" i="16"/>
  <c r="S53" i="16"/>
  <c r="S47" i="16"/>
  <c r="S41" i="16"/>
  <c r="S52" i="16"/>
  <c r="S46" i="16"/>
  <c r="S43" i="16"/>
  <c r="S40" i="16"/>
  <c r="S49" i="16"/>
  <c r="K29" i="37"/>
  <c r="J28" i="37"/>
  <c r="K28" i="37" s="1"/>
  <c r="T9" i="39"/>
  <c r="AQ25" i="60"/>
  <c r="AW25" i="60"/>
  <c r="H24" i="9"/>
  <c r="G17" i="37"/>
  <c r="AF17" i="37"/>
  <c r="Z11" i="43"/>
  <c r="X36" i="60"/>
  <c r="X38" i="60"/>
  <c r="R59" i="16"/>
  <c r="S31" i="16"/>
  <c r="S27" i="16"/>
  <c r="S23" i="16"/>
  <c r="L26" i="37"/>
  <c r="K9" i="37"/>
  <c r="N68" i="38"/>
  <c r="O68" i="38" s="1"/>
  <c r="N68" i="59"/>
  <c r="O68" i="59" s="1"/>
  <c r="O11" i="39"/>
  <c r="P11" i="39" s="1"/>
  <c r="R11" i="39" s="1"/>
  <c r="C6" i="20"/>
  <c r="C14" i="19" s="1"/>
  <c r="C16" i="19"/>
  <c r="L36" i="37"/>
  <c r="J36" i="37"/>
  <c r="K36" i="37" s="1"/>
  <c r="J9" i="9"/>
  <c r="AE27" i="39"/>
  <c r="AF27" i="39" s="1"/>
  <c r="AR27" i="60"/>
  <c r="AS27" i="60" s="1"/>
  <c r="AX27" i="60" s="1"/>
  <c r="C12" i="20"/>
  <c r="C34" i="19" s="1"/>
  <c r="C36" i="19"/>
  <c r="S51" i="16"/>
  <c r="R12" i="41" l="1"/>
  <c r="R62" i="16"/>
  <c r="I121" i="74"/>
  <c r="S50" i="16"/>
  <c r="S39" i="16"/>
  <c r="S157" i="69"/>
  <c r="S123" i="69"/>
  <c r="W123" i="69"/>
  <c r="Q123" i="69"/>
  <c r="AH42" i="37"/>
  <c r="G62" i="74"/>
  <c r="K35" i="37"/>
  <c r="M35" i="37"/>
  <c r="H65" i="74"/>
  <c r="AP9" i="37"/>
  <c r="AP12" i="37" s="1"/>
  <c r="AP13" i="37" s="1"/>
  <c r="AD9" i="37" s="1"/>
  <c r="V9" i="37" s="1"/>
  <c r="AH9" i="37" s="1"/>
  <c r="W16" i="39"/>
  <c r="O119" i="69"/>
  <c r="E6" i="37"/>
  <c r="E47" i="37" s="1"/>
  <c r="N8" i="41"/>
  <c r="N50" i="69"/>
  <c r="N199" i="69" s="1"/>
  <c r="D31" i="74" s="1"/>
  <c r="O73" i="69"/>
  <c r="O87" i="69" s="1"/>
  <c r="AH32" i="43"/>
  <c r="AH17" i="43"/>
  <c r="G66" i="74"/>
  <c r="R13" i="41"/>
  <c r="L46" i="37"/>
  <c r="M32" i="69"/>
  <c r="C35" i="74"/>
  <c r="AD16" i="60"/>
  <c r="AI27" i="43"/>
  <c r="AI15" i="43"/>
  <c r="V197" i="69"/>
  <c r="AI16" i="43"/>
  <c r="H67" i="74" s="1"/>
  <c r="P121" i="41"/>
  <c r="E30" i="74" s="1"/>
  <c r="H46" i="37"/>
  <c r="L133" i="38"/>
  <c r="E54" i="74"/>
  <c r="N185" i="69"/>
  <c r="Y134" i="69"/>
  <c r="X134" i="69"/>
  <c r="U38" i="69"/>
  <c r="G39" i="74"/>
  <c r="N34" i="69"/>
  <c r="D37" i="74" s="1"/>
  <c r="R173" i="69"/>
  <c r="D31" i="20"/>
  <c r="D76" i="19" s="1"/>
  <c r="D84" i="19" s="1"/>
  <c r="S9" i="41"/>
  <c r="R9" i="41" s="1"/>
  <c r="Q8" i="41"/>
  <c r="Q7" i="41" s="1"/>
  <c r="H8" i="37"/>
  <c r="S42" i="16"/>
  <c r="H12" i="59"/>
  <c r="AD9" i="60"/>
  <c r="G25" i="37"/>
  <c r="U145" i="69"/>
  <c r="AG72" i="69"/>
  <c r="X63" i="69"/>
  <c r="I73" i="74" s="1"/>
  <c r="Y63" i="69"/>
  <c r="J73" i="74" s="1"/>
  <c r="AF63" i="69"/>
  <c r="F51" i="19"/>
  <c r="G115" i="74" s="1"/>
  <c r="T102" i="69"/>
  <c r="AT8" i="60"/>
  <c r="AW8" i="60" s="1"/>
  <c r="H106" i="74"/>
  <c r="S20" i="16"/>
  <c r="S33" i="16"/>
  <c r="S34" i="16"/>
  <c r="T172" i="69"/>
  <c r="W106" i="69"/>
  <c r="X106" i="69"/>
  <c r="Y106" i="69"/>
  <c r="R128" i="69"/>
  <c r="E29" i="20" s="1"/>
  <c r="P39" i="69"/>
  <c r="E40" i="74" s="1"/>
  <c r="F24" i="19"/>
  <c r="R110" i="69"/>
  <c r="Q92" i="69"/>
  <c r="E22" i="19"/>
  <c r="E72" i="19"/>
  <c r="S102" i="69"/>
  <c r="T173" i="69"/>
  <c r="S73" i="69"/>
  <c r="S87" i="69" s="1"/>
  <c r="S219" i="69" s="1"/>
  <c r="F49" i="19"/>
  <c r="G114" i="74" s="1"/>
  <c r="R92" i="69"/>
  <c r="V103" i="69"/>
  <c r="B61" i="19"/>
  <c r="S29" i="16"/>
  <c r="S30" i="16"/>
  <c r="S25" i="16"/>
  <c r="R186" i="69"/>
  <c r="V38" i="69"/>
  <c r="X105" i="69"/>
  <c r="I88" i="74" s="1"/>
  <c r="Y105" i="69"/>
  <c r="J88" i="74" s="1"/>
  <c r="AC64" i="69"/>
  <c r="S58" i="69"/>
  <c r="U76" i="69"/>
  <c r="N40" i="69"/>
  <c r="D41" i="74" s="1"/>
  <c r="U104" i="69"/>
  <c r="AF70" i="69"/>
  <c r="X70" i="69"/>
  <c r="I76" i="74" s="1"/>
  <c r="Y70" i="69"/>
  <c r="J76" i="74" s="1"/>
  <c r="H37" i="69"/>
  <c r="I37" i="69" s="1"/>
  <c r="I124" i="69"/>
  <c r="I121" i="69" s="1"/>
  <c r="H121" i="69"/>
  <c r="Q55" i="69"/>
  <c r="X146" i="69"/>
  <c r="T184" i="69"/>
  <c r="N183" i="69"/>
  <c r="P169" i="69"/>
  <c r="AE72" i="69"/>
  <c r="S104" i="69"/>
  <c r="R76" i="69"/>
  <c r="P180" i="69"/>
  <c r="P181" i="69"/>
  <c r="R97" i="69"/>
  <c r="P126" i="69"/>
  <c r="P98" i="69"/>
  <c r="R98" i="69" s="1"/>
  <c r="S17" i="16"/>
  <c r="R57" i="16"/>
  <c r="T10" i="37"/>
  <c r="Y10" i="37" s="1"/>
  <c r="Y38" i="37" s="1"/>
  <c r="D38" i="37" s="1"/>
  <c r="R36" i="16"/>
  <c r="R56" i="16" s="1"/>
  <c r="K124" i="69"/>
  <c r="K121" i="69" s="1"/>
  <c r="J37" i="69"/>
  <c r="J121" i="69"/>
  <c r="G29" i="19"/>
  <c r="F53" i="19"/>
  <c r="G116" i="74" s="1"/>
  <c r="P99" i="69"/>
  <c r="U110" i="69"/>
  <c r="F26" i="19"/>
  <c r="U119" i="69"/>
  <c r="S19" i="16"/>
  <c r="S24" i="16"/>
  <c r="S26" i="16"/>
  <c r="S28" i="16"/>
  <c r="S21" i="16"/>
  <c r="S18" i="16"/>
  <c r="S22" i="16"/>
  <c r="P185" i="69"/>
  <c r="U98" i="69"/>
  <c r="C21" i="19"/>
  <c r="V64" i="69"/>
  <c r="AE64" i="69"/>
  <c r="M124" i="69"/>
  <c r="M121" i="69" s="1"/>
  <c r="L121" i="69"/>
  <c r="L37" i="69"/>
  <c r="C38" i="74" s="1"/>
  <c r="S143" i="69"/>
  <c r="D21" i="19"/>
  <c r="Q6" i="37"/>
  <c r="Y75" i="69"/>
  <c r="X75" i="69"/>
  <c r="K34" i="69"/>
  <c r="R90" i="69"/>
  <c r="W96" i="69"/>
  <c r="AI32" i="43" s="1"/>
  <c r="X96" i="69"/>
  <c r="Y96" i="69"/>
  <c r="R94" i="69"/>
  <c r="P177" i="69"/>
  <c r="U94" i="69"/>
  <c r="N194" i="69"/>
  <c r="R93" i="69"/>
  <c r="U90" i="69"/>
  <c r="U210" i="69" s="1"/>
  <c r="Y151" i="69"/>
  <c r="X151" i="69"/>
  <c r="W151" i="69"/>
  <c r="X61" i="69"/>
  <c r="I72" i="74" s="1"/>
  <c r="Y61" i="69"/>
  <c r="J72" i="74" s="1"/>
  <c r="AF61" i="69"/>
  <c r="AE58" i="69"/>
  <c r="X82" i="69"/>
  <c r="Y82" i="69"/>
  <c r="W82" i="69"/>
  <c r="AG67" i="69"/>
  <c r="Y108" i="69"/>
  <c r="W108" i="69"/>
  <c r="X108" i="69"/>
  <c r="W125" i="69"/>
  <c r="X125" i="69"/>
  <c r="Y125" i="69"/>
  <c r="X144" i="69"/>
  <c r="I102" i="74" s="1"/>
  <c r="Y144" i="69"/>
  <c r="J102" i="74" s="1"/>
  <c r="V145" i="69"/>
  <c r="N176" i="69"/>
  <c r="N175" i="69"/>
  <c r="X109" i="69"/>
  <c r="W109" i="69"/>
  <c r="Y109" i="69"/>
  <c r="Q211" i="69"/>
  <c r="Q219" i="69"/>
  <c r="W114" i="69"/>
  <c r="X114" i="69"/>
  <c r="Y114" i="69"/>
  <c r="S213" i="69"/>
  <c r="Q227" i="69"/>
  <c r="L24" i="9"/>
  <c r="S32" i="16"/>
  <c r="S35" i="16"/>
  <c r="AF11" i="37"/>
  <c r="G11" i="37"/>
  <c r="F8" i="37"/>
  <c r="K11" i="37"/>
  <c r="L11" i="37"/>
  <c r="N11" i="37" s="1"/>
  <c r="O11" i="37" s="1"/>
  <c r="R121" i="41"/>
  <c r="F30" i="74" s="1"/>
  <c r="K7" i="9"/>
  <c r="O37" i="9" s="1"/>
  <c r="K21" i="9" s="1"/>
  <c r="P7" i="41"/>
  <c r="S13" i="41"/>
  <c r="R15" i="41"/>
  <c r="P31" i="37"/>
  <c r="R31" i="37" s="1"/>
  <c r="S31" i="37" s="1"/>
  <c r="L88" i="38"/>
  <c r="M88" i="38" s="1"/>
  <c r="M32" i="38" s="1"/>
  <c r="L88" i="59"/>
  <c r="M88" i="59" s="1"/>
  <c r="M32" i="59" s="1"/>
  <c r="P68" i="59"/>
  <c r="Q68" i="59" s="1"/>
  <c r="P68" i="38"/>
  <c r="Q68" i="38" s="1"/>
  <c r="N26" i="37"/>
  <c r="AI27" i="39"/>
  <c r="AJ27" i="39" s="1"/>
  <c r="AY27" i="60"/>
  <c r="AZ27" i="60" s="1"/>
  <c r="BE27" i="60" s="1"/>
  <c r="L14" i="19"/>
  <c r="L23" i="19"/>
  <c r="Q13" i="41"/>
  <c r="P15" i="41"/>
  <c r="K23" i="37"/>
  <c r="N101" i="38"/>
  <c r="E30" i="20"/>
  <c r="E74" i="19" s="1"/>
  <c r="AA12" i="39"/>
  <c r="AB12" i="39" s="1"/>
  <c r="AK12" i="60"/>
  <c r="AL12" i="60" s="1"/>
  <c r="AQ12" i="60" s="1"/>
  <c r="P14" i="37"/>
  <c r="H87" i="38"/>
  <c r="I87" i="38" s="1"/>
  <c r="J12" i="38"/>
  <c r="N107" i="38"/>
  <c r="P34" i="38"/>
  <c r="AI30" i="43"/>
  <c r="O29" i="37"/>
  <c r="N28" i="37"/>
  <c r="O28" i="37" s="1"/>
  <c r="F18" i="20"/>
  <c r="E46" i="19"/>
  <c r="G21" i="20"/>
  <c r="F52" i="19"/>
  <c r="D16" i="19"/>
  <c r="D6" i="20"/>
  <c r="D14" i="19" s="1"/>
  <c r="P34" i="37"/>
  <c r="N34" i="37"/>
  <c r="G10" i="43"/>
  <c r="F11" i="43"/>
  <c r="M15" i="43" s="1"/>
  <c r="I10" i="43"/>
  <c r="AK10" i="43"/>
  <c r="AL10" i="43" s="1"/>
  <c r="AO10" i="43" s="1"/>
  <c r="P10" i="43"/>
  <c r="AY22" i="60"/>
  <c r="AZ22" i="60" s="1"/>
  <c r="BE22" i="60" s="1"/>
  <c r="AI22" i="39"/>
  <c r="AJ22" i="39" s="1"/>
  <c r="P20" i="9"/>
  <c r="O20" i="9" s="1"/>
  <c r="K26" i="37"/>
  <c r="K25" i="37" s="1"/>
  <c r="J25" i="37"/>
  <c r="AK9" i="60"/>
  <c r="AR7" i="60"/>
  <c r="AS7" i="60" s="1"/>
  <c r="AE7" i="39"/>
  <c r="AF7" i="39" s="1"/>
  <c r="L7" i="9"/>
  <c r="AO13" i="37"/>
  <c r="AC9" i="37" s="1"/>
  <c r="R9" i="37" s="1"/>
  <c r="P26" i="37"/>
  <c r="L28" i="37"/>
  <c r="L25" i="37" s="1"/>
  <c r="N34" i="59"/>
  <c r="L107" i="59"/>
  <c r="G36" i="43"/>
  <c r="L12" i="43" s="1"/>
  <c r="H31" i="43"/>
  <c r="D6" i="37"/>
  <c r="D47" i="37" s="1"/>
  <c r="M61" i="37"/>
  <c r="P20" i="19"/>
  <c r="M34" i="37"/>
  <c r="N14" i="37"/>
  <c r="N46" i="37"/>
  <c r="K46" i="37"/>
  <c r="N23" i="37"/>
  <c r="X16" i="39"/>
  <c r="AO9" i="43"/>
  <c r="AB37" i="43"/>
  <c r="Q11" i="9"/>
  <c r="P11" i="9"/>
  <c r="O11" i="9" s="1"/>
  <c r="H31" i="9"/>
  <c r="H63" i="9" s="1"/>
  <c r="M24" i="9" s="1"/>
  <c r="L60" i="38"/>
  <c r="Y9" i="37"/>
  <c r="Y39" i="37" s="1"/>
  <c r="D39" i="37" s="1"/>
  <c r="X9" i="37"/>
  <c r="Z12" i="43"/>
  <c r="AH26" i="43"/>
  <c r="D64" i="19"/>
  <c r="D28" i="20"/>
  <c r="D62" i="19" s="1"/>
  <c r="P18" i="37"/>
  <c r="R18" i="37" s="1"/>
  <c r="S18" i="37" s="1"/>
  <c r="E20" i="37"/>
  <c r="P23" i="37"/>
  <c r="AK8" i="60"/>
  <c r="AL8" i="60" s="1"/>
  <c r="AQ8" i="60" s="1"/>
  <c r="AA8" i="39"/>
  <c r="AB8" i="39" s="1"/>
  <c r="E8" i="20"/>
  <c r="E18" i="19" s="1"/>
  <c r="M11" i="43"/>
  <c r="M12" i="59"/>
  <c r="M12" i="38"/>
  <c r="AF33" i="43"/>
  <c r="J12" i="59"/>
  <c r="H87" i="59"/>
  <c r="I87" i="59" s="1"/>
  <c r="V80" i="41"/>
  <c r="T90" i="41"/>
  <c r="U90" i="41" s="1"/>
  <c r="U8" i="41" s="1"/>
  <c r="T99" i="41"/>
  <c r="U99" i="41" s="1"/>
  <c r="U9" i="41" s="1"/>
  <c r="D33" i="9"/>
  <c r="D64" i="9"/>
  <c r="E13" i="9" s="1"/>
  <c r="F13" i="9" s="1"/>
  <c r="AA20" i="39"/>
  <c r="AB20" i="39" s="1"/>
  <c r="AK20" i="60"/>
  <c r="AL20" i="60" s="1"/>
  <c r="AQ20" i="60" s="1"/>
  <c r="G90" i="37"/>
  <c r="V45" i="37"/>
  <c r="AH45" i="37" s="1"/>
  <c r="S45" i="37"/>
  <c r="P35" i="37"/>
  <c r="N35" i="37"/>
  <c r="P17" i="37"/>
  <c r="P8" i="9"/>
  <c r="O8" i="9" s="1"/>
  <c r="N8" i="9"/>
  <c r="Q8" i="9"/>
  <c r="O90" i="37"/>
  <c r="M9" i="9"/>
  <c r="O12" i="43"/>
  <c r="N13" i="43"/>
  <c r="AE9" i="60"/>
  <c r="T12" i="41"/>
  <c r="P51" i="59"/>
  <c r="C84" i="19"/>
  <c r="C80" i="19"/>
  <c r="C78" i="19"/>
  <c r="N137" i="69" s="1"/>
  <c r="K76" i="19"/>
  <c r="C82" i="19"/>
  <c r="AA16" i="39"/>
  <c r="E31" i="20"/>
  <c r="E76" i="19" s="1"/>
  <c r="AK16" i="60"/>
  <c r="P36" i="37"/>
  <c r="N36" i="37"/>
  <c r="O36" i="37" s="1"/>
  <c r="AX25" i="60"/>
  <c r="BD25" i="60"/>
  <c r="M31" i="37"/>
  <c r="M25" i="37" s="1"/>
  <c r="F32" i="9"/>
  <c r="AE35" i="43"/>
  <c r="M37" i="9"/>
  <c r="G21" i="9" s="1"/>
  <c r="J21" i="9" s="1"/>
  <c r="H7" i="9"/>
  <c r="J13" i="43"/>
  <c r="O29" i="59"/>
  <c r="N29" i="59" s="1"/>
  <c r="K12" i="43"/>
  <c r="O29" i="38"/>
  <c r="N29" i="38" s="1"/>
  <c r="P11" i="19"/>
  <c r="P12" i="19" s="1"/>
  <c r="AE16" i="60"/>
  <c r="N17" i="37"/>
  <c r="AI25" i="39"/>
  <c r="AJ25" i="39" s="1"/>
  <c r="AY25" i="60"/>
  <c r="AZ25" i="60" s="1"/>
  <c r="P29" i="37"/>
  <c r="R29" i="37" s="1"/>
  <c r="O15" i="41"/>
  <c r="O44" i="41" s="1"/>
  <c r="N44" i="41"/>
  <c r="X9" i="39"/>
  <c r="AR21" i="60"/>
  <c r="AS21" i="60" s="1"/>
  <c r="AX21" i="60" s="1"/>
  <c r="AE21" i="39"/>
  <c r="AF21" i="39" s="1"/>
  <c r="M90" i="37"/>
  <c r="H61" i="37"/>
  <c r="V12" i="37"/>
  <c r="AH12" i="37" s="1"/>
  <c r="Y12" i="37"/>
  <c r="X12" i="37"/>
  <c r="AA6" i="39"/>
  <c r="AB6" i="39" s="1"/>
  <c r="E7" i="20"/>
  <c r="AK6" i="60"/>
  <c r="AL6" i="60" s="1"/>
  <c r="K17" i="37"/>
  <c r="O21" i="19"/>
  <c r="AE42" i="37"/>
  <c r="W42" i="37"/>
  <c r="K34" i="37"/>
  <c r="T30" i="37"/>
  <c r="K64" i="19"/>
  <c r="C70" i="19"/>
  <c r="C66" i="19"/>
  <c r="K60" i="19"/>
  <c r="N108" i="59"/>
  <c r="P48" i="59"/>
  <c r="AJ24" i="60"/>
  <c r="AP24" i="60"/>
  <c r="F50" i="19"/>
  <c r="G20" i="20"/>
  <c r="I106" i="74" l="1"/>
  <c r="W139" i="69"/>
  <c r="I67" i="74"/>
  <c r="Q16" i="43"/>
  <c r="U157" i="69"/>
  <c r="O123" i="69"/>
  <c r="Q139" i="69"/>
  <c r="U123" i="69"/>
  <c r="N119" i="69"/>
  <c r="S139" i="69"/>
  <c r="H62" i="74"/>
  <c r="O35" i="37"/>
  <c r="Q35" i="37"/>
  <c r="I65" i="74"/>
  <c r="AA9" i="39"/>
  <c r="V10" i="37"/>
  <c r="AH10" i="37" s="1"/>
  <c r="X10" i="37"/>
  <c r="S7" i="41"/>
  <c r="R7" i="41" s="1"/>
  <c r="P50" i="69"/>
  <c r="T9" i="41"/>
  <c r="P8" i="41"/>
  <c r="R8" i="41" s="1"/>
  <c r="T8" i="41" s="1"/>
  <c r="N73" i="69"/>
  <c r="P73" i="69" s="1"/>
  <c r="O55" i="69"/>
  <c r="K8" i="37"/>
  <c r="N133" i="38"/>
  <c r="F54" i="74"/>
  <c r="T121" i="41"/>
  <c r="G30" i="74" s="1"/>
  <c r="P46" i="37"/>
  <c r="AI17" i="43"/>
  <c r="H66" i="74"/>
  <c r="G8" i="37"/>
  <c r="O34" i="69"/>
  <c r="L76" i="19"/>
  <c r="W38" i="69"/>
  <c r="H39" i="74"/>
  <c r="D80" i="19"/>
  <c r="K91" i="19"/>
  <c r="X38" i="69"/>
  <c r="I39" i="74" s="1"/>
  <c r="L8" i="37"/>
  <c r="K37" i="69"/>
  <c r="R40" i="69"/>
  <c r="F41" i="74" s="1"/>
  <c r="P11" i="43"/>
  <c r="R169" i="69"/>
  <c r="N65" i="69"/>
  <c r="Y14" i="60"/>
  <c r="AB14" i="60" s="1"/>
  <c r="AC14" i="60" s="1"/>
  <c r="O40" i="69"/>
  <c r="AC58" i="69"/>
  <c r="G24" i="19"/>
  <c r="T186" i="69"/>
  <c r="H179" i="69"/>
  <c r="V173" i="69"/>
  <c r="W110" i="69"/>
  <c r="W98" i="69"/>
  <c r="W73" i="69" s="1"/>
  <c r="T110" i="69"/>
  <c r="G53" i="19"/>
  <c r="H116" i="74" s="1"/>
  <c r="O91" i="69"/>
  <c r="C19" i="20"/>
  <c r="C48" i="19" s="1"/>
  <c r="I51" i="19" s="1"/>
  <c r="T76" i="69"/>
  <c r="R180" i="69"/>
  <c r="R181" i="69"/>
  <c r="G49" i="19"/>
  <c r="H114" i="74" s="1"/>
  <c r="T92" i="69"/>
  <c r="F72" i="19"/>
  <c r="R50" i="69"/>
  <c r="P199" i="69"/>
  <c r="E31" i="74" s="1"/>
  <c r="N130" i="69"/>
  <c r="O130" i="69" s="1"/>
  <c r="V184" i="69"/>
  <c r="M37" i="69"/>
  <c r="T98" i="69"/>
  <c r="U73" i="69"/>
  <c r="U87" i="69" s="1"/>
  <c r="U211" i="69" s="1"/>
  <c r="G26" i="19"/>
  <c r="R126" i="69"/>
  <c r="R34" i="69" s="1"/>
  <c r="F37" i="74" s="1"/>
  <c r="P91" i="69"/>
  <c r="X103" i="69"/>
  <c r="Y103" i="69"/>
  <c r="G51" i="19"/>
  <c r="H115" i="74" s="1"/>
  <c r="P183" i="69"/>
  <c r="R185" i="69"/>
  <c r="W104" i="69"/>
  <c r="W76" i="69"/>
  <c r="P65" i="69"/>
  <c r="AF14" i="60"/>
  <c r="AI14" i="60" s="1"/>
  <c r="AJ14" i="60" s="1"/>
  <c r="Z123" i="69"/>
  <c r="B27" i="20"/>
  <c r="S99" i="69"/>
  <c r="R104" i="69"/>
  <c r="S55" i="69"/>
  <c r="E21" i="19"/>
  <c r="T128" i="69"/>
  <c r="AE9" i="39" s="1"/>
  <c r="R39" i="69"/>
  <c r="F40" i="74" s="1"/>
  <c r="V102" i="69"/>
  <c r="BA8" i="60"/>
  <c r="BD8" i="60" s="1"/>
  <c r="AF64" i="69"/>
  <c r="W64" i="69"/>
  <c r="X64" i="69"/>
  <c r="Y64" i="69"/>
  <c r="AI14" i="39"/>
  <c r="AJ14" i="39" s="1"/>
  <c r="G9" i="20"/>
  <c r="AY14" i="60"/>
  <c r="AZ14" i="60" s="1"/>
  <c r="U99" i="69"/>
  <c r="P34" i="69"/>
  <c r="E37" i="74" s="1"/>
  <c r="F22" i="19"/>
  <c r="N87" i="69"/>
  <c r="N88" i="69" s="1"/>
  <c r="O88" i="69" s="1"/>
  <c r="O211" i="69"/>
  <c r="O219" i="69"/>
  <c r="O221" i="69" s="1"/>
  <c r="O232" i="69" s="1"/>
  <c r="U143" i="69"/>
  <c r="V172" i="69"/>
  <c r="P40" i="69"/>
  <c r="E41" i="74" s="1"/>
  <c r="T97" i="69"/>
  <c r="B59" i="19"/>
  <c r="S92" i="69"/>
  <c r="U102" i="69"/>
  <c r="T90" i="69"/>
  <c r="S211" i="69"/>
  <c r="R177" i="69"/>
  <c r="T93" i="69"/>
  <c r="T94" i="69"/>
  <c r="W94" i="69"/>
  <c r="P194" i="69"/>
  <c r="W90" i="69"/>
  <c r="W210" i="69" s="1"/>
  <c r="S227" i="69"/>
  <c r="U213" i="69"/>
  <c r="W145" i="69"/>
  <c r="X145" i="69"/>
  <c r="Y145" i="69"/>
  <c r="N187" i="69"/>
  <c r="N188" i="69"/>
  <c r="N198" i="69"/>
  <c r="D47" i="74" s="1"/>
  <c r="AE43" i="43"/>
  <c r="N35" i="69"/>
  <c r="C68" i="19"/>
  <c r="P11" i="37"/>
  <c r="R11" i="37" s="1"/>
  <c r="S11" i="37" s="1"/>
  <c r="E10" i="20"/>
  <c r="E30" i="19" s="1"/>
  <c r="AK15" i="60"/>
  <c r="AL15" i="60" s="1"/>
  <c r="AQ15" i="60" s="1"/>
  <c r="AA15" i="39"/>
  <c r="AB15" i="39" s="1"/>
  <c r="U7" i="41"/>
  <c r="N88" i="59"/>
  <c r="O88" i="59" s="1"/>
  <c r="O32" i="59" s="1"/>
  <c r="AI21" i="39"/>
  <c r="AJ21" i="39" s="1"/>
  <c r="AY21" i="60"/>
  <c r="AZ21" i="60" s="1"/>
  <c r="BE21" i="60" s="1"/>
  <c r="N88" i="38"/>
  <c r="O88" i="38" s="1"/>
  <c r="O32" i="38" s="1"/>
  <c r="AE9" i="37"/>
  <c r="W9" i="37"/>
  <c r="AI7" i="39"/>
  <c r="AJ7" i="39" s="1"/>
  <c r="AY7" i="60"/>
  <c r="AZ7" i="60" s="1"/>
  <c r="X30" i="37"/>
  <c r="V30" i="37"/>
  <c r="AH30" i="37" s="1"/>
  <c r="E16" i="19"/>
  <c r="E6" i="20"/>
  <c r="E14" i="19" s="1"/>
  <c r="P24" i="9"/>
  <c r="O24" i="9" s="1"/>
  <c r="N24" i="9"/>
  <c r="O17" i="37"/>
  <c r="K13" i="43"/>
  <c r="J14" i="43"/>
  <c r="Q29" i="59"/>
  <c r="P29" i="59" s="1"/>
  <c r="P88" i="59" s="1"/>
  <c r="Q29" i="38"/>
  <c r="P29" i="38" s="1"/>
  <c r="P88" i="38" s="1"/>
  <c r="BE25" i="60"/>
  <c r="AB16" i="39"/>
  <c r="C77" i="19"/>
  <c r="N14" i="43"/>
  <c r="O13" i="43"/>
  <c r="AE20" i="39"/>
  <c r="AF20" i="39" s="1"/>
  <c r="AR20" i="60"/>
  <c r="AS20" i="60" s="1"/>
  <c r="AX20" i="60" s="1"/>
  <c r="D46" i="9"/>
  <c r="E12" i="9" s="1"/>
  <c r="F12" i="9" s="1"/>
  <c r="D47" i="9"/>
  <c r="E6" i="9"/>
  <c r="F6" i="9" s="1"/>
  <c r="D62" i="9"/>
  <c r="D49" i="9"/>
  <c r="E36" i="9"/>
  <c r="E37" i="9" s="1"/>
  <c r="V90" i="41"/>
  <c r="W90" i="41" s="1"/>
  <c r="W8" i="41" s="1"/>
  <c r="V99" i="41"/>
  <c r="W99" i="41" s="1"/>
  <c r="W9" i="41" s="1"/>
  <c r="B24" i="37"/>
  <c r="T23" i="37"/>
  <c r="L21" i="9"/>
  <c r="G32" i="9"/>
  <c r="AB9" i="39"/>
  <c r="Z13" i="43"/>
  <c r="AI26" i="43"/>
  <c r="O34" i="37"/>
  <c r="H38" i="37"/>
  <c r="F38" i="37"/>
  <c r="E38" i="37"/>
  <c r="I38" i="37" s="1"/>
  <c r="M38" i="37" s="1"/>
  <c r="Q38" i="37" s="1"/>
  <c r="U38" i="37" s="1"/>
  <c r="F7" i="20"/>
  <c r="AE6" i="39"/>
  <c r="AF6" i="39" s="1"/>
  <c r="AR6" i="60"/>
  <c r="AS6" i="60" s="1"/>
  <c r="G14" i="20"/>
  <c r="AI24" i="39"/>
  <c r="AJ24" i="39" s="1"/>
  <c r="AY24" i="60"/>
  <c r="AZ24" i="60" s="1"/>
  <c r="AQ24" i="60"/>
  <c r="AW24" i="60"/>
  <c r="S29" i="37"/>
  <c r="R28" i="37"/>
  <c r="S28" i="37" s="1"/>
  <c r="P108" i="59"/>
  <c r="F14" i="20"/>
  <c r="F38" i="19" s="1"/>
  <c r="AR24" i="60"/>
  <c r="AS24" i="60" s="1"/>
  <c r="AE24" i="39"/>
  <c r="AF24" i="39" s="1"/>
  <c r="P21" i="19"/>
  <c r="F30" i="20"/>
  <c r="F74" i="19" s="1"/>
  <c r="AR12" i="60"/>
  <c r="AS12" i="60" s="1"/>
  <c r="AX12" i="60" s="1"/>
  <c r="AE12" i="39"/>
  <c r="AF12" i="39" s="1"/>
  <c r="H21" i="9"/>
  <c r="E32" i="9"/>
  <c r="F64" i="9"/>
  <c r="I13" i="9" s="1"/>
  <c r="F33" i="9"/>
  <c r="R36" i="37"/>
  <c r="S36" i="37" s="1"/>
  <c r="T36" i="37"/>
  <c r="T17" i="37"/>
  <c r="J87" i="59"/>
  <c r="K87" i="59" s="1"/>
  <c r="L12" i="59"/>
  <c r="AG33" i="43"/>
  <c r="O14" i="37"/>
  <c r="O8" i="37" s="1"/>
  <c r="N8" i="37"/>
  <c r="F8" i="20"/>
  <c r="F18" i="19" s="1"/>
  <c r="AE8" i="39"/>
  <c r="AF8" i="39" s="1"/>
  <c r="AR8" i="60"/>
  <c r="AS8" i="60" s="1"/>
  <c r="AX8" i="60" s="1"/>
  <c r="E64" i="19"/>
  <c r="E28" i="20"/>
  <c r="E62" i="19" s="1"/>
  <c r="AF38" i="43"/>
  <c r="AF37" i="43"/>
  <c r="H21" i="20"/>
  <c r="G52" i="19"/>
  <c r="G18" i="20"/>
  <c r="F46" i="19"/>
  <c r="R14" i="37"/>
  <c r="S14" i="37" s="1"/>
  <c r="Q15" i="41"/>
  <c r="Q44" i="41" s="1"/>
  <c r="P44" i="41"/>
  <c r="Q31" i="37"/>
  <c r="Q25" i="37" s="1"/>
  <c r="G50" i="19"/>
  <c r="H20" i="20"/>
  <c r="AE12" i="37"/>
  <c r="W12" i="37"/>
  <c r="R17" i="37"/>
  <c r="AE45" i="37"/>
  <c r="W45" i="37"/>
  <c r="P90" i="37"/>
  <c r="AF35" i="43"/>
  <c r="R23" i="37"/>
  <c r="O23" i="37"/>
  <c r="H90" i="37"/>
  <c r="T26" i="37"/>
  <c r="R34" i="37"/>
  <c r="T34" i="37"/>
  <c r="D13" i="20"/>
  <c r="AL16" i="60"/>
  <c r="V12" i="41"/>
  <c r="N9" i="9"/>
  <c r="Q9" i="9"/>
  <c r="P9" i="9"/>
  <c r="O9" i="9" s="1"/>
  <c r="D60" i="19"/>
  <c r="H39" i="37"/>
  <c r="F39" i="37"/>
  <c r="E39" i="37"/>
  <c r="I39" i="37" s="1"/>
  <c r="M39" i="37" s="1"/>
  <c r="Q39" i="37" s="1"/>
  <c r="U39" i="37" s="1"/>
  <c r="R26" i="37"/>
  <c r="D12" i="19"/>
  <c r="J87" i="38"/>
  <c r="K87" i="38" s="1"/>
  <c r="L12" i="38"/>
  <c r="O26" i="37"/>
  <c r="N25" i="37"/>
  <c r="R44" i="41"/>
  <c r="S15" i="41"/>
  <c r="S44" i="41" s="1"/>
  <c r="T29" i="37"/>
  <c r="F31" i="20"/>
  <c r="F76" i="19" s="1"/>
  <c r="AE16" i="39"/>
  <c r="AR16" i="60"/>
  <c r="T13" i="41"/>
  <c r="R35" i="37"/>
  <c r="T35" i="37"/>
  <c r="D20" i="37"/>
  <c r="F20" i="37" s="1"/>
  <c r="D70" i="19"/>
  <c r="L64" i="19"/>
  <c r="AE37" i="43"/>
  <c r="AE38" i="43"/>
  <c r="O46" i="37"/>
  <c r="R46" i="37"/>
  <c r="H36" i="43"/>
  <c r="I31" i="43"/>
  <c r="S9" i="37"/>
  <c r="AR9" i="60"/>
  <c r="I11" i="43"/>
  <c r="G11" i="43"/>
  <c r="F12" i="43"/>
  <c r="M16" i="43" s="1"/>
  <c r="AK11" i="43"/>
  <c r="AL11" i="43" s="1"/>
  <c r="AO11" i="43" s="1"/>
  <c r="M14" i="19"/>
  <c r="M23" i="19"/>
  <c r="P107" i="38"/>
  <c r="P101" i="38"/>
  <c r="AE10" i="37"/>
  <c r="W10" i="37"/>
  <c r="L91" i="19"/>
  <c r="E84" i="19"/>
  <c r="E80" i="19"/>
  <c r="M76" i="19"/>
  <c r="T31" i="37"/>
  <c r="V31" i="37" s="1"/>
  <c r="AH31" i="37" s="1"/>
  <c r="M7" i="9"/>
  <c r="T18" i="37"/>
  <c r="N60" i="38"/>
  <c r="Q34" i="37"/>
  <c r="N61" i="37"/>
  <c r="H6" i="37"/>
  <c r="H47" i="37" s="1"/>
  <c r="M12" i="43"/>
  <c r="O12" i="59"/>
  <c r="O12" i="38"/>
  <c r="N107" i="59"/>
  <c r="P34" i="59"/>
  <c r="P28" i="37"/>
  <c r="P25" i="37" s="1"/>
  <c r="AL9" i="60"/>
  <c r="T14" i="37"/>
  <c r="N52" i="69" l="1"/>
  <c r="O52" i="69" s="1"/>
  <c r="I116" i="74"/>
  <c r="V9" i="41"/>
  <c r="F29" i="20"/>
  <c r="F64" i="19" s="1"/>
  <c r="I114" i="74"/>
  <c r="I115" i="74"/>
  <c r="I66" i="74"/>
  <c r="O139" i="69"/>
  <c r="N123" i="69"/>
  <c r="W157" i="69"/>
  <c r="U139" i="69"/>
  <c r="Q212" i="69"/>
  <c r="S212" i="69"/>
  <c r="P119" i="69"/>
  <c r="I62" i="74"/>
  <c r="U35" i="37"/>
  <c r="S35" i="37"/>
  <c r="N55" i="69"/>
  <c r="V76" i="69"/>
  <c r="X76" i="69" s="1"/>
  <c r="P133" i="38"/>
  <c r="H54" i="74" s="1"/>
  <c r="G54" i="74"/>
  <c r="V13" i="41"/>
  <c r="W13" i="41" s="1"/>
  <c r="T46" i="37"/>
  <c r="O35" i="69"/>
  <c r="D98" i="74"/>
  <c r="Q88" i="38"/>
  <c r="Q32" i="38" s="1"/>
  <c r="AH33" i="43"/>
  <c r="V8" i="41"/>
  <c r="C65" i="19"/>
  <c r="Y9" i="60" s="1"/>
  <c r="AB9" i="60" s="1"/>
  <c r="V98" i="69"/>
  <c r="V40" i="69" s="1"/>
  <c r="N62" i="69"/>
  <c r="O62" i="69" s="1"/>
  <c r="T7" i="41"/>
  <c r="T169" i="69"/>
  <c r="V186" i="69"/>
  <c r="Q221" i="69"/>
  <c r="T104" i="69"/>
  <c r="N33" i="69"/>
  <c r="G72" i="19"/>
  <c r="O65" i="69"/>
  <c r="W143" i="69"/>
  <c r="V97" i="69"/>
  <c r="P52" i="69"/>
  <c r="Q52" i="69" s="1"/>
  <c r="R73" i="69"/>
  <c r="Q65" i="69"/>
  <c r="Q91" i="69"/>
  <c r="D19" i="20"/>
  <c r="D48" i="19" s="1"/>
  <c r="U92" i="69"/>
  <c r="T180" i="69"/>
  <c r="T181" i="69"/>
  <c r="V110" i="69"/>
  <c r="R183" i="69"/>
  <c r="N135" i="69"/>
  <c r="O135" i="69" s="1"/>
  <c r="F21" i="19"/>
  <c r="S34" i="69"/>
  <c r="R99" i="69"/>
  <c r="T99" i="69" s="1"/>
  <c r="W99" i="69"/>
  <c r="R91" i="69"/>
  <c r="T126" i="69"/>
  <c r="T34" i="69" s="1"/>
  <c r="G37" i="74" s="1"/>
  <c r="U55" i="69"/>
  <c r="Q40" i="69"/>
  <c r="Q34" i="69"/>
  <c r="AG64" i="69"/>
  <c r="W58" i="69"/>
  <c r="S39" i="69"/>
  <c r="R65" i="69"/>
  <c r="AM14" i="60"/>
  <c r="AP14" i="60" s="1"/>
  <c r="AQ14" i="60" s="1"/>
  <c r="AY16" i="60"/>
  <c r="B58" i="19"/>
  <c r="B2" i="20"/>
  <c r="T40" i="69"/>
  <c r="G41" i="74" s="1"/>
  <c r="V92" i="69"/>
  <c r="S40" i="69"/>
  <c r="AF43" i="43"/>
  <c r="T185" i="69"/>
  <c r="P87" i="69"/>
  <c r="R87" i="69" s="1"/>
  <c r="R88" i="69" s="1"/>
  <c r="O74" i="69"/>
  <c r="T50" i="69"/>
  <c r="R199" i="69"/>
  <c r="F31" i="74" s="1"/>
  <c r="G20" i="19"/>
  <c r="H9" i="20"/>
  <c r="W102" i="69"/>
  <c r="X102" i="69"/>
  <c r="V128" i="69"/>
  <c r="AY9" i="60" s="1"/>
  <c r="T39" i="69"/>
  <c r="G40" i="74" s="1"/>
  <c r="U219" i="69"/>
  <c r="V93" i="69"/>
  <c r="T177" i="69"/>
  <c r="R194" i="69"/>
  <c r="V94" i="69"/>
  <c r="P179" i="69"/>
  <c r="N179" i="69"/>
  <c r="N191" i="69"/>
  <c r="N190" i="69"/>
  <c r="N192" i="69"/>
  <c r="N42" i="69" s="1"/>
  <c r="D43" i="74" s="1"/>
  <c r="N193" i="69"/>
  <c r="W55" i="69"/>
  <c r="W87" i="69"/>
  <c r="U227" i="69"/>
  <c r="W213" i="69"/>
  <c r="V90" i="69"/>
  <c r="W212" i="69"/>
  <c r="R8" i="37"/>
  <c r="P8" i="37"/>
  <c r="AE15" i="39"/>
  <c r="AF15" i="39" s="1"/>
  <c r="AR15" i="60"/>
  <c r="AS15" i="60" s="1"/>
  <c r="AX15" i="60" s="1"/>
  <c r="F10" i="20"/>
  <c r="F30" i="19" s="1"/>
  <c r="T11" i="37"/>
  <c r="T8" i="37" s="1"/>
  <c r="Q88" i="59"/>
  <c r="Q32" i="59" s="1"/>
  <c r="V121" i="41"/>
  <c r="H30" i="74" s="1"/>
  <c r="I19" i="37"/>
  <c r="I36" i="43"/>
  <c r="L13" i="43"/>
  <c r="F13" i="43" s="1"/>
  <c r="M17" i="43" s="1"/>
  <c r="L6" i="37"/>
  <c r="L47" i="37" s="1"/>
  <c r="O61" i="37"/>
  <c r="I12" i="43"/>
  <c r="G12" i="43"/>
  <c r="AK12" i="43"/>
  <c r="AL12" i="43" s="1"/>
  <c r="AO12" i="43" s="1"/>
  <c r="P12" i="43"/>
  <c r="AH21" i="43"/>
  <c r="N12" i="38"/>
  <c r="L87" i="38"/>
  <c r="M87" i="38" s="1"/>
  <c r="X34" i="37"/>
  <c r="V34" i="37"/>
  <c r="E19" i="37"/>
  <c r="E16" i="37" s="1"/>
  <c r="E7" i="37" s="1"/>
  <c r="D24" i="37"/>
  <c r="D22" i="37" s="1"/>
  <c r="W7" i="41"/>
  <c r="V7" i="41" s="1"/>
  <c r="Y16" i="60"/>
  <c r="AB16" i="60" s="1"/>
  <c r="Y18" i="60"/>
  <c r="AB18" i="60" s="1"/>
  <c r="E12" i="19"/>
  <c r="S8" i="37"/>
  <c r="U34" i="37"/>
  <c r="I20" i="37"/>
  <c r="V14" i="37"/>
  <c r="AH14" i="37" s="1"/>
  <c r="Y14" i="37"/>
  <c r="X14" i="37"/>
  <c r="Y6" i="60"/>
  <c r="AB6" i="60" s="1"/>
  <c r="AC6" i="60" s="1"/>
  <c r="C15" i="19"/>
  <c r="M66" i="19"/>
  <c r="X35" i="37"/>
  <c r="V35" i="37"/>
  <c r="P7" i="9"/>
  <c r="O7" i="9" s="1"/>
  <c r="Q7" i="9"/>
  <c r="N7" i="9"/>
  <c r="P37" i="9"/>
  <c r="M21" i="9" s="1"/>
  <c r="G31" i="20"/>
  <c r="X29" i="37"/>
  <c r="V29" i="37"/>
  <c r="AH29" i="37" s="1"/>
  <c r="AF39" i="37"/>
  <c r="G39" i="37"/>
  <c r="G49" i="37" s="1"/>
  <c r="S34" i="37"/>
  <c r="Q90" i="37"/>
  <c r="W10" i="60"/>
  <c r="S10" i="39"/>
  <c r="AG35" i="43"/>
  <c r="E64" i="9"/>
  <c r="G13" i="9" s="1"/>
  <c r="H13" i="9" s="1"/>
  <c r="E33" i="9"/>
  <c r="E49" i="9" s="1"/>
  <c r="G7" i="20"/>
  <c r="AY6" i="60"/>
  <c r="AZ6" i="60" s="1"/>
  <c r="AI6" i="39"/>
  <c r="AJ6" i="39" s="1"/>
  <c r="C24" i="37"/>
  <c r="B22" i="37"/>
  <c r="B7" i="37" s="1"/>
  <c r="E39" i="9"/>
  <c r="E40" i="9"/>
  <c r="E42" i="9" s="1"/>
  <c r="N14" i="19"/>
  <c r="N23" i="19"/>
  <c r="U31" i="37"/>
  <c r="U25" i="37" s="1"/>
  <c r="T28" i="37"/>
  <c r="T25" i="37" s="1"/>
  <c r="X18" i="37"/>
  <c r="V18" i="37"/>
  <c r="AH18" i="37" s="1"/>
  <c r="D17" i="19"/>
  <c r="AF9" i="39"/>
  <c r="O25" i="37"/>
  <c r="S26" i="37"/>
  <c r="S25" i="37" s="1"/>
  <c r="R25" i="37"/>
  <c r="L39" i="37"/>
  <c r="J39" i="37"/>
  <c r="K39" i="37" s="1"/>
  <c r="K49" i="37" s="1"/>
  <c r="D36" i="19"/>
  <c r="D12" i="20"/>
  <c r="D34" i="19" s="1"/>
  <c r="G8" i="20"/>
  <c r="AY8" i="60"/>
  <c r="AZ8" i="60" s="1"/>
  <c r="BE8" i="60" s="1"/>
  <c r="AI8" i="39"/>
  <c r="AJ8" i="39" s="1"/>
  <c r="G30" i="20"/>
  <c r="AY12" i="60"/>
  <c r="AZ12" i="60" s="1"/>
  <c r="BE12" i="60" s="1"/>
  <c r="AI12" i="39"/>
  <c r="AJ12" i="39" s="1"/>
  <c r="G46" i="19"/>
  <c r="H18" i="20"/>
  <c r="L87" i="59"/>
  <c r="M87" i="59" s="1"/>
  <c r="N12" i="59"/>
  <c r="X36" i="37"/>
  <c r="V36" i="37"/>
  <c r="AH36" i="37" s="1"/>
  <c r="H14" i="20"/>
  <c r="G38" i="19"/>
  <c r="G64" i="9"/>
  <c r="K13" i="9" s="1"/>
  <c r="L13" i="9" s="1"/>
  <c r="G33" i="9"/>
  <c r="X23" i="37"/>
  <c r="V23" i="37"/>
  <c r="AH23" i="37" s="1"/>
  <c r="D48" i="9"/>
  <c r="E27" i="9" s="1"/>
  <c r="F27" i="9" s="1"/>
  <c r="E26" i="9"/>
  <c r="F26" i="9" s="1"/>
  <c r="H20" i="37"/>
  <c r="J20" i="37" s="1"/>
  <c r="K20" i="37" s="1"/>
  <c r="AS16" i="60"/>
  <c r="E60" i="19"/>
  <c r="D51" i="9"/>
  <c r="D50" i="9"/>
  <c r="D52" i="9"/>
  <c r="P107" i="59"/>
  <c r="W31" i="37"/>
  <c r="AG37" i="43"/>
  <c r="AG38" i="43"/>
  <c r="AS9" i="60"/>
  <c r="D68" i="19"/>
  <c r="G20" i="37"/>
  <c r="AF20" i="37"/>
  <c r="U13" i="41"/>
  <c r="T15" i="41"/>
  <c r="AF16" i="39"/>
  <c r="Y26" i="37"/>
  <c r="X26" i="37"/>
  <c r="V26" i="37"/>
  <c r="AH26" i="37" s="1"/>
  <c r="S23" i="37"/>
  <c r="M64" i="19"/>
  <c r="E70" i="19"/>
  <c r="X17" i="37"/>
  <c r="V17" i="37"/>
  <c r="AH17" i="37" s="1"/>
  <c r="AX24" i="60"/>
  <c r="BD24" i="60"/>
  <c r="BE24" i="60" s="1"/>
  <c r="AF38" i="37"/>
  <c r="G38" i="37"/>
  <c r="AY20" i="60"/>
  <c r="AZ20" i="60" s="1"/>
  <c r="BE20" i="60" s="1"/>
  <c r="AI20" i="39"/>
  <c r="AJ20" i="39" s="1"/>
  <c r="V46" i="37"/>
  <c r="AH46" i="37" s="1"/>
  <c r="S46" i="37"/>
  <c r="P60" i="38"/>
  <c r="M91" i="19"/>
  <c r="F84" i="19"/>
  <c r="F80" i="19"/>
  <c r="N76" i="19"/>
  <c r="E13" i="20"/>
  <c r="S17" i="37"/>
  <c r="G36" i="9"/>
  <c r="G37" i="9" s="1"/>
  <c r="I6" i="9"/>
  <c r="F6" i="20"/>
  <c r="F14" i="19" s="1"/>
  <c r="F16" i="19"/>
  <c r="L38" i="37"/>
  <c r="J38" i="37"/>
  <c r="K38" i="37" s="1"/>
  <c r="AE30" i="37"/>
  <c r="W30" i="37"/>
  <c r="I54" i="74" l="1"/>
  <c r="V15" i="41"/>
  <c r="Y76" i="69"/>
  <c r="I30" i="74"/>
  <c r="F28" i="20"/>
  <c r="F62" i="19" s="1"/>
  <c r="O212" i="69"/>
  <c r="O214" i="69" s="1"/>
  <c r="O215" i="69" s="1"/>
  <c r="P123" i="69"/>
  <c r="N139" i="69"/>
  <c r="P139" i="69"/>
  <c r="R119" i="69"/>
  <c r="U212" i="69"/>
  <c r="AH34" i="37"/>
  <c r="AH35" i="37"/>
  <c r="I19" i="38"/>
  <c r="H19" i="38" s="1"/>
  <c r="J19" i="38" s="1"/>
  <c r="K19" i="38"/>
  <c r="N32" i="69"/>
  <c r="N31" i="69"/>
  <c r="O31" i="69" s="1"/>
  <c r="P55" i="69"/>
  <c r="V181" i="69"/>
  <c r="V180" i="69"/>
  <c r="X40" i="69"/>
  <c r="I41" i="74" s="1"/>
  <c r="H41" i="74"/>
  <c r="AI16" i="39"/>
  <c r="AJ16" i="39" s="1"/>
  <c r="O33" i="69"/>
  <c r="D36" i="74"/>
  <c r="P130" i="69"/>
  <c r="Q130" i="69" s="1"/>
  <c r="P35" i="69"/>
  <c r="G29" i="20"/>
  <c r="H29" i="20" s="1"/>
  <c r="D65" i="19"/>
  <c r="AF9" i="60" s="1"/>
  <c r="AI9" i="60" s="1"/>
  <c r="AI9" i="39"/>
  <c r="Y11" i="60"/>
  <c r="AB11" i="60" s="1"/>
  <c r="R35" i="69"/>
  <c r="F98" i="74" s="1"/>
  <c r="N129" i="69"/>
  <c r="O129" i="69" s="1"/>
  <c r="P62" i="69"/>
  <c r="Q62" i="69" s="1"/>
  <c r="W40" i="69"/>
  <c r="N74" i="69"/>
  <c r="T87" i="69"/>
  <c r="T88" i="69" s="1"/>
  <c r="U88" i="69" s="1"/>
  <c r="P88" i="69"/>
  <c r="Q88" i="69" s="1"/>
  <c r="Q74" i="69" s="1"/>
  <c r="E17" i="19"/>
  <c r="AM6" i="60" s="1"/>
  <c r="AP6" i="60" s="1"/>
  <c r="AQ6" i="60" s="1"/>
  <c r="U39" i="69"/>
  <c r="T65" i="69"/>
  <c r="AT14" i="60"/>
  <c r="AW14" i="60" s="1"/>
  <c r="AX14" i="60" s="1"/>
  <c r="X110" i="69"/>
  <c r="Y110" i="69"/>
  <c r="T73" i="69"/>
  <c r="R52" i="69"/>
  <c r="S52" i="69" s="1"/>
  <c r="V169" i="69"/>
  <c r="G22" i="19"/>
  <c r="U40" i="69"/>
  <c r="AG58" i="69"/>
  <c r="T91" i="69"/>
  <c r="V126" i="69"/>
  <c r="X128" i="69"/>
  <c r="I97" i="74" s="1"/>
  <c r="Y128" i="69"/>
  <c r="J97" i="74" s="1"/>
  <c r="V39" i="69"/>
  <c r="H40" i="74" s="1"/>
  <c r="T199" i="69"/>
  <c r="G31" i="74" s="1"/>
  <c r="V50" i="69"/>
  <c r="S91" i="69"/>
  <c r="E19" i="20"/>
  <c r="E48" i="19" s="1"/>
  <c r="X97" i="69"/>
  <c r="I85" i="74" s="1"/>
  <c r="Y97" i="69"/>
  <c r="J85" i="74" s="1"/>
  <c r="AG43" i="43"/>
  <c r="O42" i="69"/>
  <c r="W92" i="69"/>
  <c r="X92" i="69"/>
  <c r="S65" i="69"/>
  <c r="V104" i="69"/>
  <c r="U34" i="69"/>
  <c r="V99" i="69"/>
  <c r="V185" i="69"/>
  <c r="T183" i="69"/>
  <c r="I100" i="74"/>
  <c r="J100" i="74"/>
  <c r="Q232" i="69"/>
  <c r="S221" i="69"/>
  <c r="S232" i="69" s="1"/>
  <c r="T194" i="69"/>
  <c r="R179" i="69"/>
  <c r="X94" i="69"/>
  <c r="Y94" i="69"/>
  <c r="X90" i="69"/>
  <c r="Y90" i="69"/>
  <c r="P176" i="69"/>
  <c r="P175" i="69"/>
  <c r="W219" i="69"/>
  <c r="W211" i="69"/>
  <c r="W227" i="69"/>
  <c r="X11" i="37"/>
  <c r="V11" i="37"/>
  <c r="AH11" i="37" s="1"/>
  <c r="Y11" i="37"/>
  <c r="Y37" i="37" s="1"/>
  <c r="D37" i="37" s="1"/>
  <c r="E68" i="19"/>
  <c r="E65" i="19" s="1"/>
  <c r="AY15" i="60"/>
  <c r="AZ15" i="60" s="1"/>
  <c r="BE15" i="60" s="1"/>
  <c r="AI15" i="39"/>
  <c r="AJ15" i="39" s="1"/>
  <c r="G10" i="20"/>
  <c r="L20" i="37"/>
  <c r="N20" i="37" s="1"/>
  <c r="O20" i="37" s="1"/>
  <c r="F12" i="19"/>
  <c r="N38" i="37"/>
  <c r="O38" i="37" s="1"/>
  <c r="P38" i="37"/>
  <c r="G40" i="9"/>
  <c r="G42" i="9" s="1"/>
  <c r="G39" i="9"/>
  <c r="N64" i="19"/>
  <c r="F70" i="19"/>
  <c r="N66" i="19"/>
  <c r="T10" i="39"/>
  <c r="S11" i="39"/>
  <c r="T11" i="39" s="1"/>
  <c r="G76" i="19"/>
  <c r="H31" i="20"/>
  <c r="N21" i="9"/>
  <c r="P21" i="9"/>
  <c r="O21" i="9" s="1"/>
  <c r="H32" i="9"/>
  <c r="D113" i="74"/>
  <c r="AH35" i="43"/>
  <c r="W15" i="41"/>
  <c r="W44" i="41" s="1"/>
  <c r="V44" i="41"/>
  <c r="W17" i="37"/>
  <c r="AE17" i="37"/>
  <c r="Y8" i="37"/>
  <c r="X8" i="37"/>
  <c r="E48" i="9"/>
  <c r="G26" i="9"/>
  <c r="H26" i="9" s="1"/>
  <c r="C22" i="37"/>
  <c r="C7" i="37" s="1"/>
  <c r="X10" i="60"/>
  <c r="AC10" i="60" s="1"/>
  <c r="W11" i="60"/>
  <c r="X11" i="60" s="1"/>
  <c r="AZ9" i="60"/>
  <c r="W35" i="37"/>
  <c r="AE35" i="37"/>
  <c r="D19" i="37"/>
  <c r="P61" i="37"/>
  <c r="P6" i="37"/>
  <c r="P47" i="37" s="1"/>
  <c r="I16" i="37"/>
  <c r="I7" i="37" s="1"/>
  <c r="F13" i="20"/>
  <c r="N87" i="59"/>
  <c r="O87" i="59" s="1"/>
  <c r="AF6" i="60"/>
  <c r="AI6" i="60" s="1"/>
  <c r="AJ6" i="60" s="1"/>
  <c r="D15" i="19"/>
  <c r="AE29" i="37"/>
  <c r="W29" i="37"/>
  <c r="V28" i="37"/>
  <c r="J13" i="9"/>
  <c r="AH38" i="43"/>
  <c r="AH37" i="43"/>
  <c r="D56" i="9"/>
  <c r="H36" i="9"/>
  <c r="H37" i="9" s="1"/>
  <c r="K6" i="9"/>
  <c r="L6" i="9" s="1"/>
  <c r="G62" i="9"/>
  <c r="AE36" i="37"/>
  <c r="W36" i="37"/>
  <c r="G74" i="19"/>
  <c r="H30" i="20"/>
  <c r="G18" i="19"/>
  <c r="H8" i="20"/>
  <c r="AZ16" i="60"/>
  <c r="W10" i="39"/>
  <c r="AD10" i="60"/>
  <c r="H24" i="37"/>
  <c r="H22" i="37" s="1"/>
  <c r="W34" i="37"/>
  <c r="AE34" i="37"/>
  <c r="N87" i="38"/>
  <c r="O87" i="38" s="1"/>
  <c r="W46" i="37"/>
  <c r="AE46" i="37"/>
  <c r="Y46" i="37"/>
  <c r="D54" i="9"/>
  <c r="E15" i="9" s="1"/>
  <c r="F15" i="9" s="1"/>
  <c r="K19" i="59"/>
  <c r="AE18" i="37"/>
  <c r="W18" i="37"/>
  <c r="O14" i="19"/>
  <c r="O23" i="19"/>
  <c r="M20" i="37"/>
  <c r="E36" i="19"/>
  <c r="E12" i="20"/>
  <c r="E34" i="19" s="1"/>
  <c r="F60" i="19"/>
  <c r="AE26" i="37"/>
  <c r="W26" i="37"/>
  <c r="U15" i="41"/>
  <c r="U44" i="41" s="1"/>
  <c r="T44" i="41"/>
  <c r="D55" i="9"/>
  <c r="AE23" i="37"/>
  <c r="W23" i="37"/>
  <c r="N39" i="37"/>
  <c r="O39" i="37" s="1"/>
  <c r="O49" i="37" s="1"/>
  <c r="P39" i="37"/>
  <c r="H7" i="20"/>
  <c r="G6" i="20"/>
  <c r="G16" i="19"/>
  <c r="E47" i="9"/>
  <c r="E62" i="9"/>
  <c r="E50" i="9" s="1"/>
  <c r="F36" i="9"/>
  <c r="E46" i="9"/>
  <c r="G12" i="9" s="1"/>
  <c r="H12" i="9" s="1"/>
  <c r="G6" i="9"/>
  <c r="H6" i="9" s="1"/>
  <c r="I19" i="59"/>
  <c r="H19" i="59" s="1"/>
  <c r="AJ9" i="39"/>
  <c r="AE14" i="37"/>
  <c r="W14" i="37"/>
  <c r="AI21" i="43"/>
  <c r="I13" i="43"/>
  <c r="G13" i="43"/>
  <c r="F14" i="43"/>
  <c r="AK13" i="43"/>
  <c r="L14" i="43"/>
  <c r="M13" i="43"/>
  <c r="Q12" i="38"/>
  <c r="Q12" i="59"/>
  <c r="P13" i="43"/>
  <c r="O228" i="69" l="1"/>
  <c r="O229" i="69" s="1"/>
  <c r="N45" i="69" s="1"/>
  <c r="Q214" i="69"/>
  <c r="Q228" i="69" s="1"/>
  <c r="Q229" i="69" s="1"/>
  <c r="P45" i="69" s="1"/>
  <c r="R123" i="69"/>
  <c r="P33" i="69"/>
  <c r="T119" i="69"/>
  <c r="R139" i="69"/>
  <c r="M19" i="38"/>
  <c r="L19" i="38" s="1"/>
  <c r="E15" i="19"/>
  <c r="E13" i="19" s="1"/>
  <c r="P31" i="69"/>
  <c r="Q31" i="69" s="1"/>
  <c r="R55" i="69"/>
  <c r="P32" i="69"/>
  <c r="O32" i="69"/>
  <c r="D35" i="74"/>
  <c r="V25" i="37"/>
  <c r="AH25" i="37" s="1"/>
  <c r="AH28" i="37"/>
  <c r="AF11" i="60"/>
  <c r="AI11" i="60" s="1"/>
  <c r="O45" i="69"/>
  <c r="D48" i="74"/>
  <c r="Q35" i="69"/>
  <c r="E98" i="74"/>
  <c r="Q33" i="69"/>
  <c r="G64" i="19"/>
  <c r="D63" i="19"/>
  <c r="S88" i="69"/>
  <c r="S74" i="69" s="1"/>
  <c r="G28" i="20"/>
  <c r="H28" i="20" s="1"/>
  <c r="S35" i="69"/>
  <c r="I49" i="19"/>
  <c r="T35" i="69"/>
  <c r="R129" i="69"/>
  <c r="R130" i="69"/>
  <c r="S130" i="69" s="1"/>
  <c r="P129" i="69"/>
  <c r="Q129" i="69" s="1"/>
  <c r="AC11" i="60"/>
  <c r="AC9" i="60" s="1"/>
  <c r="Z9" i="60" s="1"/>
  <c r="D13" i="19"/>
  <c r="R62" i="69"/>
  <c r="S62" i="69" s="1"/>
  <c r="AC62" i="69" s="1"/>
  <c r="P74" i="69"/>
  <c r="V87" i="69"/>
  <c r="X87" i="69" s="1"/>
  <c r="V73" i="69"/>
  <c r="T52" i="69"/>
  <c r="U52" i="69" s="1"/>
  <c r="AH43" i="43"/>
  <c r="X104" i="69"/>
  <c r="Y104" i="69"/>
  <c r="Y50" i="69"/>
  <c r="X50" i="69"/>
  <c r="V199" i="69"/>
  <c r="H31" i="74" s="1"/>
  <c r="V91" i="69"/>
  <c r="X126" i="69"/>
  <c r="Y126" i="69"/>
  <c r="Q215" i="69"/>
  <c r="U91" i="69"/>
  <c r="F19" i="20"/>
  <c r="F48" i="19" s="1"/>
  <c r="AD65" i="69"/>
  <c r="U65" i="69"/>
  <c r="E51" i="9"/>
  <c r="E55" i="9" s="1"/>
  <c r="F68" i="19"/>
  <c r="F65" i="19" s="1"/>
  <c r="R33" i="69"/>
  <c r="T123" i="69"/>
  <c r="V183" i="69"/>
  <c r="V34" i="69"/>
  <c r="H37" i="74" s="1"/>
  <c r="W39" i="69"/>
  <c r="X39" i="69"/>
  <c r="I40" i="74" s="1"/>
  <c r="G21" i="19"/>
  <c r="U221" i="69"/>
  <c r="U232" i="69" s="1"/>
  <c r="X99" i="69"/>
  <c r="Y99" i="69"/>
  <c r="AC65" i="69"/>
  <c r="N86" i="69"/>
  <c r="V177" i="69"/>
  <c r="T179" i="69"/>
  <c r="R176" i="69"/>
  <c r="R175" i="69"/>
  <c r="P187" i="69"/>
  <c r="P188" i="69"/>
  <c r="P198" i="69"/>
  <c r="E47" i="74" s="1"/>
  <c r="F37" i="37"/>
  <c r="E37" i="37"/>
  <c r="H37" i="37"/>
  <c r="D33" i="37"/>
  <c r="W11" i="37"/>
  <c r="AE11" i="37"/>
  <c r="V8" i="37"/>
  <c r="AH8" i="37" s="1"/>
  <c r="G30" i="19"/>
  <c r="H10" i="20"/>
  <c r="J19" i="59"/>
  <c r="E54" i="9"/>
  <c r="G15" i="9" s="1"/>
  <c r="H15" i="9" s="1"/>
  <c r="Q20" i="37"/>
  <c r="T6" i="37"/>
  <c r="Q61" i="37"/>
  <c r="G27" i="9"/>
  <c r="H27" i="9" s="1"/>
  <c r="AK14" i="43"/>
  <c r="AL13" i="43"/>
  <c r="AO13" i="43" s="1"/>
  <c r="AE10" i="60"/>
  <c r="AJ10" i="60" s="1"/>
  <c r="AD11" i="60"/>
  <c r="AE11" i="60" s="1"/>
  <c r="H39" i="9"/>
  <c r="H40" i="9"/>
  <c r="H42" i="9" s="1"/>
  <c r="F36" i="19"/>
  <c r="F12" i="20"/>
  <c r="F34" i="19" s="1"/>
  <c r="H19" i="37"/>
  <c r="H33" i="9"/>
  <c r="H64" i="9"/>
  <c r="M13" i="9" s="1"/>
  <c r="T38" i="37"/>
  <c r="R38" i="37"/>
  <c r="S38" i="37" s="1"/>
  <c r="F37" i="9"/>
  <c r="F62" i="9"/>
  <c r="F50" i="9" s="1"/>
  <c r="F17" i="19"/>
  <c r="E52" i="9"/>
  <c r="F19" i="37"/>
  <c r="D16" i="37"/>
  <c r="D7" i="37" s="1"/>
  <c r="M19" i="37"/>
  <c r="M16" i="37" s="1"/>
  <c r="M7" i="37" s="1"/>
  <c r="L24" i="37"/>
  <c r="L22" i="37" s="1"/>
  <c r="AD23" i="60"/>
  <c r="AE23" i="60" s="1"/>
  <c r="AJ23" i="60" s="1"/>
  <c r="W23" i="39"/>
  <c r="X23" i="39" s="1"/>
  <c r="P14" i="19"/>
  <c r="P23" i="19"/>
  <c r="T39" i="37"/>
  <c r="R39" i="37"/>
  <c r="S39" i="37" s="1"/>
  <c r="S49" i="37" s="1"/>
  <c r="X10" i="39"/>
  <c r="W11" i="39"/>
  <c r="X11" i="39" s="1"/>
  <c r="W28" i="37"/>
  <c r="W25" i="37" s="1"/>
  <c r="G13" i="20"/>
  <c r="E113" i="74"/>
  <c r="Y7" i="60"/>
  <c r="AB7" i="60" s="1"/>
  <c r="AC7" i="60" s="1"/>
  <c r="G62" i="19"/>
  <c r="AI33" i="43"/>
  <c r="G14" i="19"/>
  <c r="H6" i="20"/>
  <c r="M19" i="59"/>
  <c r="P12" i="38"/>
  <c r="G70" i="19"/>
  <c r="AM9" i="60"/>
  <c r="AP9" i="60" s="1"/>
  <c r="E63" i="19"/>
  <c r="AM11" i="60"/>
  <c r="AP11" i="60" s="1"/>
  <c r="G84" i="19"/>
  <c r="G80" i="19"/>
  <c r="N91" i="19"/>
  <c r="P12" i="59"/>
  <c r="W23" i="60"/>
  <c r="X23" i="60" s="1"/>
  <c r="AC23" i="60" s="1"/>
  <c r="S23" i="39"/>
  <c r="T23" i="39" s="1"/>
  <c r="F49" i="9"/>
  <c r="J6" i="9"/>
  <c r="AK10" i="60"/>
  <c r="AA10" i="39"/>
  <c r="O66" i="19"/>
  <c r="S214" i="69" l="1"/>
  <c r="S215" i="69" s="1"/>
  <c r="I31" i="74"/>
  <c r="E36" i="74"/>
  <c r="T139" i="69"/>
  <c r="V119" i="69"/>
  <c r="O19" i="38"/>
  <c r="N19" i="38" s="1"/>
  <c r="AJ11" i="60"/>
  <c r="AJ9" i="60" s="1"/>
  <c r="AG9" i="60" s="1"/>
  <c r="E35" i="74"/>
  <c r="Q32" i="69"/>
  <c r="R31" i="69"/>
  <c r="S31" i="69" s="1"/>
  <c r="R32" i="69"/>
  <c r="T55" i="69"/>
  <c r="W8" i="37"/>
  <c r="U35" i="69"/>
  <c r="G98" i="74"/>
  <c r="S33" i="69"/>
  <c r="F36" i="74"/>
  <c r="Q45" i="69"/>
  <c r="E48" i="74"/>
  <c r="T130" i="69"/>
  <c r="U130" i="69" s="1"/>
  <c r="F51" i="9"/>
  <c r="G51" i="9" s="1"/>
  <c r="S129" i="69"/>
  <c r="T129" i="69"/>
  <c r="U129" i="69" s="1"/>
  <c r="Y131" i="69"/>
  <c r="R74" i="69"/>
  <c r="P59" i="69"/>
  <c r="T62" i="69"/>
  <c r="U62" i="69" s="1"/>
  <c r="AE62" i="69" s="1"/>
  <c r="R59" i="69"/>
  <c r="V88" i="69"/>
  <c r="Y87" i="69"/>
  <c r="W34" i="69"/>
  <c r="X34" i="69"/>
  <c r="I37" i="74" s="1"/>
  <c r="AE65" i="69"/>
  <c r="U214" i="69"/>
  <c r="Y91" i="69"/>
  <c r="W91" i="69"/>
  <c r="X91" i="69"/>
  <c r="G19" i="20"/>
  <c r="X73" i="69"/>
  <c r="Y73" i="69"/>
  <c r="V52" i="69"/>
  <c r="W221" i="69"/>
  <c r="W232" i="69" s="1"/>
  <c r="V65" i="69"/>
  <c r="BA14" i="60"/>
  <c r="BD14" i="60" s="1"/>
  <c r="BE14" i="60" s="1"/>
  <c r="T33" i="69"/>
  <c r="V123" i="69"/>
  <c r="U74" i="69"/>
  <c r="S53" i="69"/>
  <c r="S21" i="69" s="1"/>
  <c r="S56" i="69"/>
  <c r="S51" i="69" s="1"/>
  <c r="S120" i="69" s="1"/>
  <c r="O86" i="69"/>
  <c r="P86" i="69"/>
  <c r="V194" i="69"/>
  <c r="P191" i="69"/>
  <c r="P190" i="69"/>
  <c r="R187" i="69"/>
  <c r="R198" i="69"/>
  <c r="F47" i="74" s="1"/>
  <c r="R188" i="69"/>
  <c r="T176" i="69"/>
  <c r="T175" i="69"/>
  <c r="P192" i="69"/>
  <c r="P42" i="69" s="1"/>
  <c r="E43" i="74" s="1"/>
  <c r="P193" i="69"/>
  <c r="G68" i="19"/>
  <c r="G17" i="19"/>
  <c r="L37" i="37"/>
  <c r="J37" i="37"/>
  <c r="H33" i="37"/>
  <c r="I37" i="37"/>
  <c r="E33" i="37"/>
  <c r="AF37" i="37"/>
  <c r="G37" i="37"/>
  <c r="G50" i="37" s="1"/>
  <c r="I36" i="38" s="1"/>
  <c r="H36" i="38" s="1"/>
  <c r="F33" i="37"/>
  <c r="L19" i="59"/>
  <c r="G50" i="9"/>
  <c r="F54" i="9"/>
  <c r="I15" i="9" s="1"/>
  <c r="J15" i="9" s="1"/>
  <c r="P87" i="59"/>
  <c r="Q87" i="59" s="1"/>
  <c r="U19" i="37"/>
  <c r="P87" i="38"/>
  <c r="Q87" i="38" s="1"/>
  <c r="G19" i="37"/>
  <c r="G51" i="37" s="1"/>
  <c r="AF19" i="37"/>
  <c r="F16" i="37"/>
  <c r="Q19" i="37"/>
  <c r="Q16" i="37" s="1"/>
  <c r="Q7" i="37" s="1"/>
  <c r="AA23" i="39"/>
  <c r="AB23" i="39" s="1"/>
  <c r="AK23" i="60"/>
  <c r="AL23" i="60" s="1"/>
  <c r="AQ23" i="60" s="1"/>
  <c r="AI37" i="43"/>
  <c r="AI38" i="43"/>
  <c r="AE10" i="39"/>
  <c r="AR10" i="60"/>
  <c r="AI35" i="43"/>
  <c r="AF7" i="60"/>
  <c r="AI7" i="60" s="1"/>
  <c r="AJ7" i="60" s="1"/>
  <c r="F113" i="74"/>
  <c r="P13" i="9"/>
  <c r="O13" i="9" s="1"/>
  <c r="N13" i="9"/>
  <c r="J19" i="37"/>
  <c r="H16" i="37"/>
  <c r="H7" i="37" s="1"/>
  <c r="X6" i="37"/>
  <c r="Y6" i="37"/>
  <c r="AT9" i="60"/>
  <c r="AW9" i="60" s="1"/>
  <c r="F63" i="19"/>
  <c r="AT11" i="60"/>
  <c r="AW11" i="60" s="1"/>
  <c r="AL10" i="60"/>
  <c r="AQ10" i="60" s="1"/>
  <c r="AK11" i="60"/>
  <c r="AL11" i="60" s="1"/>
  <c r="AQ11" i="60" s="1"/>
  <c r="J66" i="19"/>
  <c r="P66" i="19"/>
  <c r="H62" i="9"/>
  <c r="M6" i="9"/>
  <c r="U20" i="37"/>
  <c r="I26" i="9"/>
  <c r="J26" i="9" s="1"/>
  <c r="G49" i="9"/>
  <c r="F48" i="9"/>
  <c r="G46" i="9"/>
  <c r="K12" i="9" s="1"/>
  <c r="AI43" i="43"/>
  <c r="P24" i="37"/>
  <c r="P22" i="37" s="1"/>
  <c r="G12" i="19"/>
  <c r="G60" i="19"/>
  <c r="H13" i="20"/>
  <c r="G12" i="20"/>
  <c r="G36" i="19"/>
  <c r="O19" i="59"/>
  <c r="P20" i="37"/>
  <c r="R20" i="37" s="1"/>
  <c r="S20" i="37" s="1"/>
  <c r="E56" i="9"/>
  <c r="F52" i="9"/>
  <c r="F39" i="9"/>
  <c r="F40" i="9"/>
  <c r="F42" i="9" s="1"/>
  <c r="X38" i="37"/>
  <c r="V38" i="37"/>
  <c r="AH38" i="37" s="1"/>
  <c r="AB10" i="39"/>
  <c r="AA11" i="39"/>
  <c r="AB11" i="39" s="1"/>
  <c r="X39" i="37"/>
  <c r="V39" i="37"/>
  <c r="AH39" i="37" s="1"/>
  <c r="AT6" i="60"/>
  <c r="AW6" i="60" s="1"/>
  <c r="AX6" i="60" s="1"/>
  <c r="F15" i="19"/>
  <c r="L19" i="37"/>
  <c r="T47" i="37"/>
  <c r="S228" i="69" l="1"/>
  <c r="S229" i="69" s="1"/>
  <c r="R45" i="69" s="1"/>
  <c r="F55" i="9"/>
  <c r="S121" i="69"/>
  <c r="X119" i="69"/>
  <c r="Y119" i="69"/>
  <c r="V139" i="69"/>
  <c r="V55" i="69"/>
  <c r="T31" i="69"/>
  <c r="U31" i="69" s="1"/>
  <c r="T32" i="69"/>
  <c r="F35" i="74"/>
  <c r="S32" i="69"/>
  <c r="U33" i="69"/>
  <c r="G36" i="74"/>
  <c r="I53" i="38"/>
  <c r="H53" i="38" s="1"/>
  <c r="D59" i="74"/>
  <c r="S45" i="69"/>
  <c r="F48" i="74"/>
  <c r="T74" i="69"/>
  <c r="S59" i="69"/>
  <c r="AC59" i="69" s="1"/>
  <c r="X131" i="69"/>
  <c r="V35" i="69"/>
  <c r="AD62" i="69"/>
  <c r="V130" i="69"/>
  <c r="X130" i="69" s="1"/>
  <c r="G65" i="19"/>
  <c r="G63" i="19" s="1"/>
  <c r="V62" i="69"/>
  <c r="X62" i="69" s="1"/>
  <c r="F13" i="19"/>
  <c r="X88" i="69"/>
  <c r="Y88" i="69"/>
  <c r="W88" i="69"/>
  <c r="W74" i="69" s="1"/>
  <c r="Q42" i="69"/>
  <c r="U53" i="69"/>
  <c r="U21" i="69" s="1"/>
  <c r="U56" i="69"/>
  <c r="U51" i="69" s="1"/>
  <c r="U120" i="69" s="1"/>
  <c r="H19" i="20"/>
  <c r="G48" i="19"/>
  <c r="W65" i="69"/>
  <c r="X65" i="69"/>
  <c r="AF65" i="69"/>
  <c r="Y52" i="69"/>
  <c r="W52" i="69"/>
  <c r="X52" i="69"/>
  <c r="V33" i="69"/>
  <c r="X123" i="69"/>
  <c r="Y123" i="69"/>
  <c r="U215" i="69"/>
  <c r="U228" i="69"/>
  <c r="U229" i="69" s="1"/>
  <c r="T45" i="69" s="1"/>
  <c r="W214" i="69"/>
  <c r="R86" i="69"/>
  <c r="BA6" i="60"/>
  <c r="BD6" i="60" s="1"/>
  <c r="BE6" i="60" s="1"/>
  <c r="Q86" i="69"/>
  <c r="V179" i="69"/>
  <c r="R191" i="69"/>
  <c r="R190" i="69"/>
  <c r="T187" i="69"/>
  <c r="T198" i="69"/>
  <c r="G47" i="74" s="1"/>
  <c r="T188" i="69"/>
  <c r="R192" i="69"/>
  <c r="R42" i="69" s="1"/>
  <c r="F43" i="74" s="1"/>
  <c r="R193" i="69"/>
  <c r="W130" i="69"/>
  <c r="G15" i="19"/>
  <c r="G33" i="37"/>
  <c r="I36" i="59"/>
  <c r="H36" i="59" s="1"/>
  <c r="M37" i="37"/>
  <c r="I33" i="37"/>
  <c r="K37" i="37"/>
  <c r="K50" i="37" s="1"/>
  <c r="K36" i="38" s="1"/>
  <c r="J36" i="38" s="1"/>
  <c r="J33" i="37"/>
  <c r="P37" i="37"/>
  <c r="N37" i="37"/>
  <c r="L33" i="37"/>
  <c r="N19" i="59"/>
  <c r="N19" i="37"/>
  <c r="L16" i="37"/>
  <c r="L7" i="37" s="1"/>
  <c r="H12" i="20"/>
  <c r="G34" i="19"/>
  <c r="T24" i="37"/>
  <c r="I27" i="9"/>
  <c r="J27" i="9" s="1"/>
  <c r="G47" i="9"/>
  <c r="U16" i="37"/>
  <c r="U7" i="37" s="1"/>
  <c r="T20" i="37"/>
  <c r="G48" i="9"/>
  <c r="K26" i="9"/>
  <c r="L26" i="9" s="1"/>
  <c r="H49" i="9"/>
  <c r="K19" i="37"/>
  <c r="K51" i="37" s="1"/>
  <c r="J16" i="37"/>
  <c r="G16" i="37"/>
  <c r="I53" i="59"/>
  <c r="H53" i="59" s="1"/>
  <c r="AI10" i="39"/>
  <c r="AY10" i="60"/>
  <c r="G113" i="74"/>
  <c r="AM7" i="60"/>
  <c r="AP7" i="60" s="1"/>
  <c r="AQ7" i="60" s="1"/>
  <c r="N6" i="9"/>
  <c r="P6" i="9"/>
  <c r="O6" i="9" s="1"/>
  <c r="Q6" i="9"/>
  <c r="G54" i="9"/>
  <c r="K15" i="9" s="1"/>
  <c r="L15" i="9" s="1"/>
  <c r="H50" i="9"/>
  <c r="H54" i="9" s="1"/>
  <c r="M15" i="9" s="1"/>
  <c r="P19" i="37"/>
  <c r="AE39" i="37"/>
  <c r="W39" i="37"/>
  <c r="W49" i="37" s="1"/>
  <c r="AE38" i="37"/>
  <c r="W38" i="37"/>
  <c r="G52" i="9"/>
  <c r="F56" i="9"/>
  <c r="AJ5" i="60"/>
  <c r="J63" i="38" s="1"/>
  <c r="AS10" i="60"/>
  <c r="AX10" i="60" s="1"/>
  <c r="AR11" i="60"/>
  <c r="AS11" i="60" s="1"/>
  <c r="AX11" i="60" s="1"/>
  <c r="F46" i="9"/>
  <c r="I12" i="9" s="1"/>
  <c r="J12" i="9" s="1"/>
  <c r="F47" i="9"/>
  <c r="H46" i="9"/>
  <c r="M12" i="9" s="1"/>
  <c r="G55" i="9"/>
  <c r="H51" i="9"/>
  <c r="H55" i="9" s="1"/>
  <c r="AQ9" i="60"/>
  <c r="AN9" i="60" s="1"/>
  <c r="AF10" i="39"/>
  <c r="AE11" i="39"/>
  <c r="AF11" i="39" s="1"/>
  <c r="Y139" i="69" l="1"/>
  <c r="X139" i="69"/>
  <c r="H36" i="74"/>
  <c r="S124" i="69"/>
  <c r="E59" i="74"/>
  <c r="D60" i="74"/>
  <c r="Q19" i="38"/>
  <c r="P19" i="38" s="1"/>
  <c r="G35" i="74"/>
  <c r="U32" i="69"/>
  <c r="X55" i="69"/>
  <c r="Y55" i="69"/>
  <c r="V31" i="69"/>
  <c r="V32" i="69"/>
  <c r="W62" i="69"/>
  <c r="AG62" i="69" s="1"/>
  <c r="W35" i="69"/>
  <c r="H98" i="74"/>
  <c r="U45" i="69"/>
  <c r="G48" i="74"/>
  <c r="K53" i="38"/>
  <c r="J53" i="38" s="1"/>
  <c r="V74" i="69"/>
  <c r="Y74" i="69" s="1"/>
  <c r="X35" i="69"/>
  <c r="AF62" i="69"/>
  <c r="V129" i="69"/>
  <c r="BA11" i="60"/>
  <c r="BD11" i="60" s="1"/>
  <c r="Y130" i="69"/>
  <c r="BA9" i="60"/>
  <c r="BD9" i="60" s="1"/>
  <c r="T59" i="69"/>
  <c r="G13" i="19"/>
  <c r="W228" i="69"/>
  <c r="W229" i="69" s="1"/>
  <c r="V45" i="69" s="1"/>
  <c r="W215" i="69"/>
  <c r="AG65" i="69"/>
  <c r="W33" i="69"/>
  <c r="X33" i="69"/>
  <c r="S42" i="69"/>
  <c r="W53" i="69"/>
  <c r="W21" i="69" s="1"/>
  <c r="W56" i="69"/>
  <c r="W51" i="69" s="1"/>
  <c r="W120" i="69" s="1"/>
  <c r="S86" i="69"/>
  <c r="T86" i="69"/>
  <c r="U121" i="69"/>
  <c r="T192" i="69"/>
  <c r="T42" i="69" s="1"/>
  <c r="G43" i="74" s="1"/>
  <c r="T193" i="69"/>
  <c r="T190" i="69"/>
  <c r="T191" i="69"/>
  <c r="V176" i="69"/>
  <c r="V175" i="69"/>
  <c r="Q37" i="37"/>
  <c r="M33" i="37"/>
  <c r="O37" i="37"/>
  <c r="O50" i="37" s="1"/>
  <c r="M36" i="38" s="1"/>
  <c r="L36" i="38" s="1"/>
  <c r="N33" i="37"/>
  <c r="R37" i="37"/>
  <c r="T37" i="37"/>
  <c r="P33" i="37"/>
  <c r="K33" i="37"/>
  <c r="K36" i="59"/>
  <c r="J36" i="59" s="1"/>
  <c r="O19" i="37"/>
  <c r="O51" i="37" s="1"/>
  <c r="N16" i="37"/>
  <c r="K27" i="9"/>
  <c r="L27" i="9" s="1"/>
  <c r="H47" i="9"/>
  <c r="P15" i="9"/>
  <c r="O15" i="9" s="1"/>
  <c r="N15" i="9"/>
  <c r="AQ5" i="60"/>
  <c r="L63" i="38" s="1"/>
  <c r="M11" i="38" s="1"/>
  <c r="AZ10" i="60"/>
  <c r="BE10" i="60" s="1"/>
  <c r="AY11" i="60"/>
  <c r="AZ11" i="60" s="1"/>
  <c r="AX9" i="60"/>
  <c r="AU9" i="60" s="1"/>
  <c r="T19" i="37"/>
  <c r="H113" i="74"/>
  <c r="AT7" i="60"/>
  <c r="AW7" i="60" s="1"/>
  <c r="AX7" i="60" s="1"/>
  <c r="K16" i="37"/>
  <c r="K53" i="59"/>
  <c r="J53" i="59" s="1"/>
  <c r="X20" i="37"/>
  <c r="V20" i="37"/>
  <c r="AH20" i="37" s="1"/>
  <c r="L12" i="9"/>
  <c r="AE23" i="39"/>
  <c r="AF23" i="39" s="1"/>
  <c r="AR23" i="60"/>
  <c r="AS23" i="60" s="1"/>
  <c r="AX23" i="60" s="1"/>
  <c r="Q19" i="59"/>
  <c r="P19" i="59" s="1"/>
  <c r="AY23" i="60"/>
  <c r="AZ23" i="60" s="1"/>
  <c r="BE23" i="60" s="1"/>
  <c r="AI23" i="39"/>
  <c r="AJ23" i="39" s="1"/>
  <c r="AJ10" i="39"/>
  <c r="AI11" i="39"/>
  <c r="AJ11" i="39" s="1"/>
  <c r="P12" i="9"/>
  <c r="O12" i="9" s="1"/>
  <c r="N12" i="9"/>
  <c r="H52" i="9"/>
  <c r="H56" i="9" s="1"/>
  <c r="G56" i="9"/>
  <c r="R19" i="37"/>
  <c r="P16" i="37"/>
  <c r="P7" i="37" s="1"/>
  <c r="H48" i="9"/>
  <c r="M27" i="9" s="1"/>
  <c r="M26" i="9"/>
  <c r="X24" i="37"/>
  <c r="T22" i="37"/>
  <c r="I98" i="74" l="1"/>
  <c r="S140" i="69"/>
  <c r="I36" i="74"/>
  <c r="H48" i="74"/>
  <c r="F59" i="74"/>
  <c r="E60" i="74"/>
  <c r="I113" i="74"/>
  <c r="H35" i="74"/>
  <c r="W32" i="69"/>
  <c r="X32" i="69"/>
  <c r="I35" i="74" s="1"/>
  <c r="X31" i="69"/>
  <c r="W31" i="69"/>
  <c r="X74" i="69"/>
  <c r="M53" i="38"/>
  <c r="L53" i="38" s="1"/>
  <c r="BE11" i="60"/>
  <c r="BE9" i="60" s="1"/>
  <c r="BB9" i="60" s="1"/>
  <c r="W129" i="69"/>
  <c r="X129" i="69"/>
  <c r="V59" i="69"/>
  <c r="U59" i="69"/>
  <c r="AE59" i="69" s="1"/>
  <c r="AD59" i="69"/>
  <c r="W45" i="69"/>
  <c r="X45" i="69"/>
  <c r="U42" i="69"/>
  <c r="V86" i="69"/>
  <c r="U86" i="69"/>
  <c r="U124" i="69"/>
  <c r="W121" i="69"/>
  <c r="V187" i="69"/>
  <c r="V188" i="69"/>
  <c r="V198" i="69"/>
  <c r="H47" i="74" s="1"/>
  <c r="AX5" i="60"/>
  <c r="N63" i="38" s="1"/>
  <c r="O11" i="38" s="1"/>
  <c r="O33" i="37"/>
  <c r="M36" i="59"/>
  <c r="L36" i="59" s="1"/>
  <c r="S37" i="37"/>
  <c r="S50" i="37" s="1"/>
  <c r="O36" i="38" s="1"/>
  <c r="N36" i="38" s="1"/>
  <c r="R33" i="37"/>
  <c r="U37" i="37"/>
  <c r="U33" i="37" s="1"/>
  <c r="Q33" i="37"/>
  <c r="V37" i="37"/>
  <c r="AH37" i="37" s="1"/>
  <c r="T33" i="37"/>
  <c r="X37" i="37"/>
  <c r="Q27" i="9"/>
  <c r="P27" i="9"/>
  <c r="O27" i="9" s="1"/>
  <c r="N27" i="9"/>
  <c r="P26" i="9"/>
  <c r="O26" i="9" s="1"/>
  <c r="N26" i="9"/>
  <c r="Q26" i="9"/>
  <c r="BA7" i="60"/>
  <c r="BD7" i="60" s="1"/>
  <c r="BE7" i="60" s="1"/>
  <c r="AE20" i="37"/>
  <c r="W20" i="37"/>
  <c r="M10" i="38"/>
  <c r="S19" i="37"/>
  <c r="S51" i="37" s="1"/>
  <c r="R16" i="37"/>
  <c r="X19" i="37"/>
  <c r="V19" i="37"/>
  <c r="AH19" i="37" s="1"/>
  <c r="T16" i="37"/>
  <c r="O16" i="37"/>
  <c r="M53" i="59"/>
  <c r="L53" i="59" s="1"/>
  <c r="I47" i="74" l="1"/>
  <c r="I48" i="74"/>
  <c r="U140" i="69"/>
  <c r="G59" i="74"/>
  <c r="F60" i="74"/>
  <c r="O53" i="38"/>
  <c r="N53" i="38" s="1"/>
  <c r="X59" i="69"/>
  <c r="AF59" i="69"/>
  <c r="W59" i="69"/>
  <c r="AG59" i="69" s="1"/>
  <c r="W86" i="69"/>
  <c r="X86" i="69"/>
  <c r="W124" i="69"/>
  <c r="V192" i="69"/>
  <c r="V42" i="69" s="1"/>
  <c r="H43" i="74" s="1"/>
  <c r="V193" i="69"/>
  <c r="V191" i="69"/>
  <c r="V190" i="69"/>
  <c r="S33" i="37"/>
  <c r="O36" i="59"/>
  <c r="N36" i="59" s="1"/>
  <c r="W37" i="37"/>
  <c r="W50" i="37" s="1"/>
  <c r="Q36" i="38" s="1"/>
  <c r="P36" i="38" s="1"/>
  <c r="V33" i="37"/>
  <c r="AE37" i="37"/>
  <c r="Y16" i="37"/>
  <c r="X16" i="37"/>
  <c r="T7" i="37"/>
  <c r="AE19" i="37"/>
  <c r="W19" i="37"/>
  <c r="W51" i="37" s="1"/>
  <c r="V16" i="37"/>
  <c r="AH16" i="37" s="1"/>
  <c r="O53" i="59"/>
  <c r="N53" i="59" s="1"/>
  <c r="S16" i="37"/>
  <c r="BE5" i="60"/>
  <c r="P63" i="38" s="1"/>
  <c r="Q11" i="38" s="1"/>
  <c r="O10" i="38"/>
  <c r="W140" i="69" l="1"/>
  <c r="H59" i="74"/>
  <c r="I59" i="74" s="1"/>
  <c r="G60" i="74"/>
  <c r="AH33" i="37"/>
  <c r="Q53" i="38"/>
  <c r="P53" i="38" s="1"/>
  <c r="W42" i="69"/>
  <c r="X42" i="69"/>
  <c r="I43" i="74" s="1"/>
  <c r="W33" i="37"/>
  <c r="Q36" i="59"/>
  <c r="P36" i="59" s="1"/>
  <c r="W16" i="37"/>
  <c r="Q53" i="59"/>
  <c r="P53" i="59" s="1"/>
  <c r="Q10" i="38"/>
  <c r="H60" i="74" l="1"/>
  <c r="I60" i="74"/>
  <c r="Q145" i="69" l="1"/>
  <c r="Q143" i="69" s="1"/>
  <c r="S12" i="39"/>
  <c r="T12" i="39" s="1"/>
  <c r="W12" i="60"/>
  <c r="X12" i="60" s="1"/>
  <c r="AC12" i="60" s="1"/>
  <c r="AC5" i="60" s="1"/>
  <c r="H63" i="38" s="1"/>
  <c r="O143" i="69"/>
  <c r="C30" i="20"/>
  <c r="C74" i="19" s="1"/>
  <c r="C28" i="20" l="1"/>
  <c r="C62" i="19" s="1"/>
  <c r="K11" i="38"/>
  <c r="I11" i="38"/>
  <c r="C63" i="19"/>
  <c r="C61" i="19" s="1"/>
  <c r="N143" i="69"/>
  <c r="C60" i="19"/>
  <c r="I10" i="38" l="1"/>
  <c r="H11" i="38"/>
  <c r="K10" i="38"/>
  <c r="P143" i="69"/>
  <c r="H80" i="38" l="1"/>
  <c r="I80" i="38" s="1"/>
  <c r="H10" i="38"/>
  <c r="H23" i="38" s="1"/>
  <c r="I23" i="38" s="1"/>
  <c r="J11" i="38"/>
  <c r="R143" i="69"/>
  <c r="H22" i="38" l="1"/>
  <c r="I22" i="38" s="1"/>
  <c r="H74" i="38"/>
  <c r="T143" i="69"/>
  <c r="J80" i="38"/>
  <c r="K80" i="38" s="1"/>
  <c r="J10" i="38"/>
  <c r="J23" i="38" s="1"/>
  <c r="K23" i="38" s="1"/>
  <c r="L11" i="38"/>
  <c r="V143" i="69" l="1"/>
  <c r="L80" i="38"/>
  <c r="M80" i="38" s="1"/>
  <c r="L10" i="38"/>
  <c r="L23" i="38" s="1"/>
  <c r="M23" i="38" s="1"/>
  <c r="N11" i="38"/>
  <c r="J74" i="38"/>
  <c r="I74" i="38"/>
  <c r="N80" i="38" l="1"/>
  <c r="O80" i="38" s="1"/>
  <c r="P11" i="38"/>
  <c r="N10" i="38"/>
  <c r="N23" i="38" s="1"/>
  <c r="O23" i="38" s="1"/>
  <c r="L74" i="38"/>
  <c r="X143" i="69"/>
  <c r="Y143" i="69"/>
  <c r="K74" i="38"/>
  <c r="P80" i="38" l="1"/>
  <c r="Q80" i="38" s="1"/>
  <c r="P10" i="38"/>
  <c r="P23" i="38" s="1"/>
  <c r="Q23" i="38" s="1"/>
  <c r="N74" i="38"/>
  <c r="M74" i="38"/>
  <c r="O74" i="38" l="1"/>
  <c r="P74" i="38"/>
  <c r="Q74" i="38" l="1"/>
  <c r="O58" i="69"/>
  <c r="Q67" i="69"/>
  <c r="Q58" i="69" l="1"/>
  <c r="O56" i="69"/>
  <c r="O51" i="69" s="1"/>
  <c r="Q56" i="69"/>
  <c r="N58" i="69"/>
  <c r="O53" i="69"/>
  <c r="S15" i="39"/>
  <c r="T15" i="39" s="1"/>
  <c r="N39" i="69"/>
  <c r="C10" i="20"/>
  <c r="C30" i="19" s="1"/>
  <c r="W15" i="60"/>
  <c r="X15" i="60" s="1"/>
  <c r="AC15" i="60" s="1"/>
  <c r="N56" i="69" l="1"/>
  <c r="D40" i="74"/>
  <c r="O21" i="69"/>
  <c r="Q53" i="69"/>
  <c r="P58" i="69"/>
  <c r="C13" i="19"/>
  <c r="C12" i="19"/>
  <c r="Q39" i="69"/>
  <c r="O39" i="69"/>
  <c r="N53" i="69"/>
  <c r="Q51" i="69"/>
  <c r="O120" i="69"/>
  <c r="N51" i="69"/>
  <c r="P56" i="69"/>
  <c r="N21" i="69" l="1"/>
  <c r="Q21" i="69"/>
  <c r="P53" i="69"/>
  <c r="N43" i="41"/>
  <c r="O43" i="41" s="1"/>
  <c r="D34" i="74"/>
  <c r="D21" i="74"/>
  <c r="N22" i="69"/>
  <c r="C5" i="20"/>
  <c r="P51" i="69"/>
  <c r="R56" i="69"/>
  <c r="N120" i="69"/>
  <c r="O121" i="69"/>
  <c r="Q120" i="69"/>
  <c r="C4" i="20"/>
  <c r="C3" i="19" s="1"/>
  <c r="C8" i="19"/>
  <c r="N59" i="69"/>
  <c r="R58" i="69"/>
  <c r="D22" i="74" l="1"/>
  <c r="P21" i="69"/>
  <c r="D5" i="20"/>
  <c r="D11" i="20" s="1"/>
  <c r="D15" i="20" s="1"/>
  <c r="D40" i="19" s="1"/>
  <c r="P22" i="69"/>
  <c r="R53" i="69"/>
  <c r="P43" i="41"/>
  <c r="Q43" i="41" s="1"/>
  <c r="E34" i="74"/>
  <c r="N121" i="69"/>
  <c r="O124" i="69"/>
  <c r="C11" i="20"/>
  <c r="C15" i="20" s="1"/>
  <c r="C40" i="19" s="1"/>
  <c r="C10" i="19"/>
  <c r="Q121" i="69"/>
  <c r="C26" i="20"/>
  <c r="P120" i="69"/>
  <c r="T58" i="69"/>
  <c r="Q59" i="69"/>
  <c r="O59" i="69"/>
  <c r="R51" i="69"/>
  <c r="T56" i="69"/>
  <c r="O22" i="69"/>
  <c r="D4" i="20"/>
  <c r="D3" i="19" s="1"/>
  <c r="R21" i="69" l="1"/>
  <c r="E22" i="74"/>
  <c r="D10" i="19"/>
  <c r="M22" i="19" s="1"/>
  <c r="E21" i="74"/>
  <c r="E5" i="20"/>
  <c r="O140" i="69"/>
  <c r="F34" i="74"/>
  <c r="R43" i="41"/>
  <c r="S43" i="41" s="1"/>
  <c r="T53" i="69"/>
  <c r="V53" i="69" s="1"/>
  <c r="Q22" i="69"/>
  <c r="V58" i="69"/>
  <c r="AD58" i="69"/>
  <c r="D32" i="19"/>
  <c r="D33" i="19"/>
  <c r="E11" i="20"/>
  <c r="E15" i="20" s="1"/>
  <c r="E40" i="19" s="1"/>
  <c r="E10" i="19"/>
  <c r="D26" i="20"/>
  <c r="R120" i="69"/>
  <c r="L22" i="19"/>
  <c r="L13" i="19"/>
  <c r="C32" i="19"/>
  <c r="C33" i="19"/>
  <c r="N124" i="69"/>
  <c r="Q124" i="69"/>
  <c r="T51" i="69"/>
  <c r="V56" i="69"/>
  <c r="C27" i="20"/>
  <c r="P121" i="69"/>
  <c r="E4" i="20"/>
  <c r="E3" i="19" s="1"/>
  <c r="R22" i="69"/>
  <c r="M13" i="19"/>
  <c r="F22" i="74" l="1"/>
  <c r="T43" i="41"/>
  <c r="U43" i="41" s="1"/>
  <c r="T21" i="69"/>
  <c r="F21" i="74"/>
  <c r="Q140" i="69"/>
  <c r="F5" i="20"/>
  <c r="F11" i="20" s="1"/>
  <c r="F15" i="20" s="1"/>
  <c r="F40" i="19" s="1"/>
  <c r="G34" i="74"/>
  <c r="V43" i="41"/>
  <c r="W43" i="41" s="1"/>
  <c r="H34" i="74"/>
  <c r="S22" i="69"/>
  <c r="D27" i="20"/>
  <c r="R121" i="69"/>
  <c r="C9" i="19"/>
  <c r="E32" i="19"/>
  <c r="E33" i="19"/>
  <c r="AF58" i="69"/>
  <c r="Y58" i="69"/>
  <c r="X58" i="69"/>
  <c r="F4" i="20"/>
  <c r="F3" i="19" s="1"/>
  <c r="T22" i="69"/>
  <c r="N22" i="19"/>
  <c r="N13" i="19"/>
  <c r="C58" i="19"/>
  <c r="C2" i="20"/>
  <c r="T120" i="69"/>
  <c r="E26" i="20"/>
  <c r="N140" i="69"/>
  <c r="C11" i="19"/>
  <c r="D88" i="19"/>
  <c r="X53" i="69"/>
  <c r="Y53" i="69"/>
  <c r="G5" i="20"/>
  <c r="Y56" i="69"/>
  <c r="X56" i="69"/>
  <c r="V51" i="69"/>
  <c r="P124" i="69"/>
  <c r="D11" i="19"/>
  <c r="V21" i="69" l="1"/>
  <c r="X21" i="69" s="1"/>
  <c r="G21" i="74"/>
  <c r="J34" i="74"/>
  <c r="V22" i="69"/>
  <c r="X22" i="69" s="1"/>
  <c r="G22" i="74"/>
  <c r="I34" i="74"/>
  <c r="P140" i="69"/>
  <c r="F10" i="19"/>
  <c r="O13" i="19" s="1"/>
  <c r="E126" i="74"/>
  <c r="P141" i="69"/>
  <c r="U22" i="69"/>
  <c r="E11" i="19"/>
  <c r="T121" i="69"/>
  <c r="E27" i="20"/>
  <c r="N54" i="69"/>
  <c r="C4" i="19"/>
  <c r="N37" i="69"/>
  <c r="S26" i="39"/>
  <c r="T26" i="39" s="1"/>
  <c r="C32" i="20"/>
  <c r="C87" i="19" s="1"/>
  <c r="W26" i="60"/>
  <c r="D58" i="19"/>
  <c r="D2" i="20"/>
  <c r="P54" i="69"/>
  <c r="D4" i="19"/>
  <c r="R124" i="69"/>
  <c r="X51" i="69"/>
  <c r="G4" i="20"/>
  <c r="G3" i="19" s="1"/>
  <c r="Y51" i="69"/>
  <c r="AF26" i="60"/>
  <c r="AI26" i="60" s="1"/>
  <c r="E88" i="19"/>
  <c r="R141" i="69" s="1"/>
  <c r="F33" i="19"/>
  <c r="F32" i="19"/>
  <c r="H5" i="20"/>
  <c r="G11" i="20"/>
  <c r="G10" i="19"/>
  <c r="Y21" i="69"/>
  <c r="D9" i="19"/>
  <c r="F26" i="20"/>
  <c r="V120" i="69"/>
  <c r="X26" i="60" l="1"/>
  <c r="I22" i="74"/>
  <c r="W22" i="69"/>
  <c r="Q141" i="69"/>
  <c r="H22" i="74"/>
  <c r="I21" i="74"/>
  <c r="J21" i="74"/>
  <c r="Y24" i="37"/>
  <c r="H21" i="74"/>
  <c r="D38" i="74"/>
  <c r="R140" i="69"/>
  <c r="O22" i="19"/>
  <c r="S141" i="69"/>
  <c r="E9" i="19"/>
  <c r="F126" i="74"/>
  <c r="F11" i="19"/>
  <c r="O54" i="69"/>
  <c r="Q54" i="69"/>
  <c r="E58" i="19"/>
  <c r="E2" i="20"/>
  <c r="O37" i="69"/>
  <c r="F27" i="20"/>
  <c r="R54" i="69"/>
  <c r="E4" i="19"/>
  <c r="AD26" i="60"/>
  <c r="W26" i="39"/>
  <c r="X26" i="39" s="1"/>
  <c r="P37" i="69"/>
  <c r="D32" i="20"/>
  <c r="D87" i="19" s="1"/>
  <c r="X120" i="69"/>
  <c r="Y120" i="69"/>
  <c r="G26" i="20"/>
  <c r="H26" i="20" s="1"/>
  <c r="P13" i="19"/>
  <c r="P22" i="19"/>
  <c r="T124" i="69"/>
  <c r="C59" i="19"/>
  <c r="H11" i="20"/>
  <c r="G15" i="20"/>
  <c r="AM26" i="60"/>
  <c r="AP26" i="60" s="1"/>
  <c r="F88" i="19"/>
  <c r="T141" i="69" s="1"/>
  <c r="AE26" i="60" l="1"/>
  <c r="AC26" i="60"/>
  <c r="F24" i="37"/>
  <c r="U141" i="69"/>
  <c r="T140" i="69"/>
  <c r="E38" i="74"/>
  <c r="F9" i="19"/>
  <c r="G126" i="74"/>
  <c r="H15" i="20"/>
  <c r="G40" i="19"/>
  <c r="V124" i="69"/>
  <c r="Q37" i="69"/>
  <c r="T54" i="69"/>
  <c r="F4" i="19"/>
  <c r="N122" i="69"/>
  <c r="C5" i="19"/>
  <c r="S54" i="69"/>
  <c r="F58" i="19"/>
  <c r="F2" i="20"/>
  <c r="AT26" i="60"/>
  <c r="AW26" i="60" s="1"/>
  <c r="AA26" i="39"/>
  <c r="AB26" i="39" s="1"/>
  <c r="AK26" i="60"/>
  <c r="E32" i="20"/>
  <c r="E87" i="19" s="1"/>
  <c r="R37" i="69"/>
  <c r="AL26" i="60" l="1"/>
  <c r="AC19" i="60"/>
  <c r="AJ26" i="60"/>
  <c r="J24" i="37"/>
  <c r="F22" i="37"/>
  <c r="AF24" i="37"/>
  <c r="G24" i="37"/>
  <c r="F38" i="74"/>
  <c r="V140" i="69"/>
  <c r="C6" i="19"/>
  <c r="U54" i="69"/>
  <c r="O122" i="69"/>
  <c r="S37" i="69"/>
  <c r="AE26" i="39"/>
  <c r="AF26" i="39" s="1"/>
  <c r="AR26" i="60"/>
  <c r="T37" i="69"/>
  <c r="F32" i="20"/>
  <c r="F87" i="19" s="1"/>
  <c r="X124" i="69"/>
  <c r="Y124" i="69"/>
  <c r="V121" i="69"/>
  <c r="G32" i="19"/>
  <c r="G33" i="19"/>
  <c r="AJ19" i="60" l="1"/>
  <c r="AS26" i="60"/>
  <c r="H65" i="38"/>
  <c r="AQ26" i="60"/>
  <c r="G22" i="37"/>
  <c r="F7" i="37"/>
  <c r="J22" i="37"/>
  <c r="N24" i="37"/>
  <c r="K24" i="37"/>
  <c r="X140" i="69"/>
  <c r="Y140" i="69"/>
  <c r="G38" i="74"/>
  <c r="X121" i="69"/>
  <c r="Y121" i="69"/>
  <c r="G27" i="20"/>
  <c r="AI26" i="39"/>
  <c r="AJ26" i="39" s="1"/>
  <c r="AY26" i="60"/>
  <c r="V37" i="69"/>
  <c r="G32" i="20"/>
  <c r="C7" i="19"/>
  <c r="N13" i="69"/>
  <c r="G88" i="19"/>
  <c r="V141" i="69" s="1"/>
  <c r="U37" i="69"/>
  <c r="G11" i="19"/>
  <c r="I45" i="38" l="1"/>
  <c r="AZ26" i="60"/>
  <c r="AX26" i="60"/>
  <c r="AQ19" i="60"/>
  <c r="J65" i="38"/>
  <c r="J7" i="37"/>
  <c r="K22" i="37"/>
  <c r="N22" i="37"/>
  <c r="R24" i="37"/>
  <c r="O24" i="37"/>
  <c r="G7" i="37"/>
  <c r="D13" i="74"/>
  <c r="H38" i="74"/>
  <c r="W141" i="69"/>
  <c r="X141" i="69"/>
  <c r="G9" i="19"/>
  <c r="H126" i="74"/>
  <c r="W37" i="69"/>
  <c r="X37" i="69"/>
  <c r="S5" i="38"/>
  <c r="H79" i="59"/>
  <c r="I79" i="59" s="1"/>
  <c r="S5" i="59"/>
  <c r="O13" i="69"/>
  <c r="H79" i="38"/>
  <c r="N8" i="69"/>
  <c r="BA26" i="60"/>
  <c r="BD26" i="60" s="1"/>
  <c r="BE26" i="60" s="1"/>
  <c r="H32" i="20"/>
  <c r="G87" i="19"/>
  <c r="N30" i="69"/>
  <c r="V54" i="69"/>
  <c r="G4" i="19"/>
  <c r="H27" i="20"/>
  <c r="G58" i="19"/>
  <c r="G2" i="20"/>
  <c r="AX19" i="60" l="1"/>
  <c r="BE19" i="60"/>
  <c r="I79" i="38"/>
  <c r="K45" i="38"/>
  <c r="L65" i="38"/>
  <c r="H45" i="38"/>
  <c r="K7" i="37"/>
  <c r="O22" i="37"/>
  <c r="N7" i="37"/>
  <c r="R22" i="37"/>
  <c r="V24" i="37"/>
  <c r="S24" i="37"/>
  <c r="I38" i="74"/>
  <c r="D33" i="74"/>
  <c r="D8" i="74"/>
  <c r="I126" i="74"/>
  <c r="O8" i="69"/>
  <c r="N23" i="69"/>
  <c r="X54" i="69"/>
  <c r="W54" i="69"/>
  <c r="O30" i="69"/>
  <c r="H82" i="38" l="1"/>
  <c r="M45" i="38"/>
  <c r="P65" i="38"/>
  <c r="J45" i="38"/>
  <c r="N65" i="38"/>
  <c r="S22" i="37"/>
  <c r="AH24" i="37"/>
  <c r="V22" i="37"/>
  <c r="AE24" i="37"/>
  <c r="W24" i="37"/>
  <c r="O7" i="37"/>
  <c r="R7" i="37"/>
  <c r="D23" i="74"/>
  <c r="Z2" i="60"/>
  <c r="U2" i="39"/>
  <c r="O23" i="69"/>
  <c r="J82" i="38" l="1"/>
  <c r="L45" i="38"/>
  <c r="I82" i="38"/>
  <c r="O45" i="38"/>
  <c r="Q45" i="38"/>
  <c r="AH22" i="37"/>
  <c r="V7" i="37"/>
  <c r="W22" i="37"/>
  <c r="S7" i="37"/>
  <c r="U8" i="39"/>
  <c r="U23" i="39"/>
  <c r="U25" i="39"/>
  <c r="U27" i="39"/>
  <c r="U26" i="39"/>
  <c r="U15" i="39"/>
  <c r="U21" i="39"/>
  <c r="U11" i="39"/>
  <c r="U10" i="39"/>
  <c r="U24" i="39"/>
  <c r="U18" i="39"/>
  <c r="U7" i="39"/>
  <c r="U22" i="39"/>
  <c r="U20" i="39"/>
  <c r="U14" i="39"/>
  <c r="U17" i="39"/>
  <c r="U12" i="39"/>
  <c r="U6" i="39"/>
  <c r="Z7" i="60"/>
  <c r="Z15" i="60"/>
  <c r="Z21" i="60"/>
  <c r="Z18" i="60"/>
  <c r="Z23" i="60"/>
  <c r="Z22" i="60"/>
  <c r="Z6" i="60"/>
  <c r="Z26" i="60"/>
  <c r="Z24" i="60"/>
  <c r="Z27" i="60"/>
  <c r="Z17" i="60"/>
  <c r="Z25" i="60"/>
  <c r="Z11" i="60"/>
  <c r="Z12" i="60"/>
  <c r="Z10" i="60"/>
  <c r="Z14" i="60"/>
  <c r="Z8" i="60"/>
  <c r="Z20" i="60"/>
  <c r="N45" i="38" l="1"/>
  <c r="L82" i="38"/>
  <c r="K82" i="38"/>
  <c r="P45" i="38"/>
  <c r="W7" i="37"/>
  <c r="AH7" i="37"/>
  <c r="AA25" i="60"/>
  <c r="V27" i="39"/>
  <c r="V14" i="39"/>
  <c r="V10" i="39"/>
  <c r="V25" i="39"/>
  <c r="AA20" i="60"/>
  <c r="AA8" i="60"/>
  <c r="V24" i="39"/>
  <c r="AA10" i="60"/>
  <c r="AA24" i="60"/>
  <c r="AA21" i="60"/>
  <c r="V20" i="39"/>
  <c r="V11" i="39"/>
  <c r="V23" i="39"/>
  <c r="V26" i="39"/>
  <c r="AA14" i="60"/>
  <c r="AA12" i="60"/>
  <c r="AA26" i="60"/>
  <c r="AA15" i="60"/>
  <c r="V22" i="39"/>
  <c r="V21" i="39"/>
  <c r="V8" i="39"/>
  <c r="AA22" i="60"/>
  <c r="V12" i="39"/>
  <c r="AA23" i="60"/>
  <c r="AA27" i="60"/>
  <c r="AA11" i="60"/>
  <c r="AA6" i="60"/>
  <c r="AA7" i="60"/>
  <c r="V6" i="39"/>
  <c r="V7" i="39"/>
  <c r="V15" i="39"/>
  <c r="P82" i="38" l="1"/>
  <c r="M82" i="38"/>
  <c r="N82" i="38"/>
  <c r="V19" i="39"/>
  <c r="H65" i="59" s="1"/>
  <c r="I45" i="59" s="1"/>
  <c r="AA9" i="60"/>
  <c r="V9" i="39"/>
  <c r="U9" i="39" s="1"/>
  <c r="AA19" i="60"/>
  <c r="O82" i="38" l="1"/>
  <c r="AA5" i="60"/>
  <c r="Q82" i="38"/>
  <c r="H45" i="59"/>
  <c r="V5" i="39"/>
  <c r="H63" i="59" s="1"/>
  <c r="I11" i="59" s="1"/>
  <c r="H82" i="59" l="1"/>
  <c r="I82" i="59" s="1"/>
  <c r="I10" i="59"/>
  <c r="H11" i="59"/>
  <c r="H80" i="59" l="1"/>
  <c r="I80" i="59" s="1"/>
  <c r="H10" i="59"/>
  <c r="H23" i="59" l="1"/>
  <c r="I23" i="59" s="1"/>
  <c r="H22" i="59"/>
  <c r="I22" i="59" s="1"/>
  <c r="H74" i="59"/>
  <c r="I74" i="59" s="1"/>
  <c r="M46" i="38" l="1"/>
  <c r="M115" i="38" l="1"/>
  <c r="Q46" i="38"/>
  <c r="Q115" i="38" l="1"/>
  <c r="I46" i="38"/>
  <c r="K46" i="38"/>
  <c r="O46" i="38"/>
  <c r="K115" i="38" l="1"/>
  <c r="H46" i="38"/>
  <c r="O115" i="38"/>
  <c r="I115" i="38"/>
  <c r="Q9" i="43"/>
  <c r="H44" i="38" l="1"/>
  <c r="H89" i="38"/>
  <c r="J46" i="38"/>
  <c r="Q10" i="43"/>
  <c r="T9" i="43"/>
  <c r="B9" i="43"/>
  <c r="R9" i="43"/>
  <c r="N170" i="69"/>
  <c r="I46" i="59"/>
  <c r="U9" i="43"/>
  <c r="I89" i="38" l="1"/>
  <c r="J44" i="38"/>
  <c r="J89" i="38"/>
  <c r="L46" i="38"/>
  <c r="H76" i="38"/>
  <c r="H56" i="38"/>
  <c r="H57" i="38"/>
  <c r="H55" i="38"/>
  <c r="P170" i="69"/>
  <c r="Q11" i="43"/>
  <c r="N15" i="43" s="1"/>
  <c r="B10" i="43"/>
  <c r="K46" i="59"/>
  <c r="R10" i="43"/>
  <c r="T10" i="43"/>
  <c r="U10" i="43"/>
  <c r="N174" i="69"/>
  <c r="V9" i="43"/>
  <c r="N171" i="69"/>
  <c r="AB9" i="43"/>
  <c r="AA9" i="43"/>
  <c r="H46" i="59"/>
  <c r="I115" i="59"/>
  <c r="I44" i="59"/>
  <c r="N14" i="69"/>
  <c r="E9" i="43"/>
  <c r="C9" i="43"/>
  <c r="L44" i="38"/>
  <c r="J56" i="38"/>
  <c r="J57" i="38"/>
  <c r="J55" i="38"/>
  <c r="J76" i="38" l="1"/>
  <c r="L89" i="38"/>
  <c r="AB10" i="43"/>
  <c r="N46" i="38"/>
  <c r="N44" i="38" s="1"/>
  <c r="P14" i="69"/>
  <c r="E14" i="74" s="1"/>
  <c r="I76" i="38"/>
  <c r="M89" i="38"/>
  <c r="K56" i="38"/>
  <c r="I57" i="38"/>
  <c r="K76" i="38"/>
  <c r="I56" i="38"/>
  <c r="K55" i="38"/>
  <c r="K57" i="38"/>
  <c r="I55" i="38"/>
  <c r="K89" i="38"/>
  <c r="N178" i="69"/>
  <c r="N195" i="69"/>
  <c r="Q12" i="43"/>
  <c r="N16" i="43" s="1"/>
  <c r="E10" i="43"/>
  <c r="T11" i="43"/>
  <c r="U11" i="43"/>
  <c r="C10" i="43"/>
  <c r="K115" i="59"/>
  <c r="B11" i="43"/>
  <c r="L15" i="43" s="1"/>
  <c r="R11" i="43"/>
  <c r="M46" i="59"/>
  <c r="M115" i="59" s="1"/>
  <c r="R170" i="69"/>
  <c r="P174" i="69"/>
  <c r="AA10" i="43"/>
  <c r="P171" i="69"/>
  <c r="J46" i="59"/>
  <c r="J89" i="59" s="1"/>
  <c r="V10" i="43"/>
  <c r="D14" i="74"/>
  <c r="N9" i="69"/>
  <c r="H86" i="59"/>
  <c r="I86" i="59" s="1"/>
  <c r="O14" i="69"/>
  <c r="S6" i="59"/>
  <c r="H6" i="59" s="1"/>
  <c r="I6" i="59" s="1"/>
  <c r="S6" i="38"/>
  <c r="H6" i="38" s="1"/>
  <c r="N12" i="69"/>
  <c r="H86" i="38"/>
  <c r="H44" i="59"/>
  <c r="H89" i="59"/>
  <c r="I89" i="59" s="1"/>
  <c r="L76" i="38"/>
  <c r="L55" i="38"/>
  <c r="L57" i="38"/>
  <c r="L56" i="38"/>
  <c r="U6" i="38"/>
  <c r="J6" i="38" s="1"/>
  <c r="Q14" i="69"/>
  <c r="P46" i="38" l="1"/>
  <c r="N89" i="38"/>
  <c r="J86" i="38"/>
  <c r="K86" i="38" s="1"/>
  <c r="U6" i="59"/>
  <c r="J6" i="59" s="1"/>
  <c r="K6" i="59" s="1"/>
  <c r="P9" i="69"/>
  <c r="E9" i="74" s="1"/>
  <c r="J86" i="59"/>
  <c r="E11" i="43"/>
  <c r="T170" i="69"/>
  <c r="I86" i="38"/>
  <c r="M57" i="38"/>
  <c r="I6" i="38"/>
  <c r="M56" i="38"/>
  <c r="M55" i="38"/>
  <c r="O89" i="38"/>
  <c r="M76" i="38"/>
  <c r="T12" i="43"/>
  <c r="P195" i="69"/>
  <c r="N43" i="69"/>
  <c r="P178" i="69"/>
  <c r="AB11" i="43"/>
  <c r="R174" i="69"/>
  <c r="O46" i="59"/>
  <c r="U12" i="43"/>
  <c r="B12" i="43"/>
  <c r="L16" i="43" s="1"/>
  <c r="R12" i="43"/>
  <c r="Q13" i="43"/>
  <c r="N17" i="43" s="1"/>
  <c r="R171" i="69"/>
  <c r="AA11" i="43"/>
  <c r="K86" i="59"/>
  <c r="C11" i="43"/>
  <c r="R14" i="69"/>
  <c r="L86" i="59" s="1"/>
  <c r="M86" i="59" s="1"/>
  <c r="V11" i="43"/>
  <c r="L46" i="59"/>
  <c r="L89" i="59" s="1"/>
  <c r="M89" i="59" s="1"/>
  <c r="D9" i="74"/>
  <c r="AE9" i="43"/>
  <c r="D12" i="74"/>
  <c r="I90" i="59"/>
  <c r="K6" i="38"/>
  <c r="K89" i="59"/>
  <c r="H76" i="59"/>
  <c r="I76" i="59" s="1"/>
  <c r="H56" i="59"/>
  <c r="I56" i="59" s="1"/>
  <c r="H57" i="59"/>
  <c r="I57" i="59" s="1"/>
  <c r="H55" i="59"/>
  <c r="I55" i="59" s="1"/>
  <c r="O12" i="69"/>
  <c r="N204" i="69"/>
  <c r="H111" i="38"/>
  <c r="S4" i="38"/>
  <c r="N203" i="69"/>
  <c r="S4" i="59"/>
  <c r="H42" i="59" s="1"/>
  <c r="I42" i="59" s="1"/>
  <c r="N202" i="69"/>
  <c r="H73" i="59"/>
  <c r="I73" i="59" s="1"/>
  <c r="H111" i="59"/>
  <c r="N11" i="69"/>
  <c r="H73" i="38"/>
  <c r="O9" i="69"/>
  <c r="N7" i="69"/>
  <c r="Q9" i="69"/>
  <c r="P44" i="38"/>
  <c r="P89" i="38"/>
  <c r="N76" i="38"/>
  <c r="N56" i="38"/>
  <c r="N55" i="38"/>
  <c r="N57" i="38"/>
  <c r="AA12" i="43" l="1"/>
  <c r="T14" i="69"/>
  <c r="U13" i="43"/>
  <c r="L86" i="38"/>
  <c r="O76" i="38"/>
  <c r="S14" i="69"/>
  <c r="C12" i="43"/>
  <c r="O57" i="38"/>
  <c r="Q89" i="38"/>
  <c r="K90" i="38"/>
  <c r="O55" i="38"/>
  <c r="O56" i="38"/>
  <c r="I90" i="38"/>
  <c r="K90" i="59"/>
  <c r="E12" i="43"/>
  <c r="R178" i="69"/>
  <c r="R195" i="69"/>
  <c r="O43" i="69"/>
  <c r="D44" i="74"/>
  <c r="P43" i="69"/>
  <c r="W6" i="38"/>
  <c r="L6" i="38" s="1"/>
  <c r="T13" i="43"/>
  <c r="Q14" i="43"/>
  <c r="Q46" i="59"/>
  <c r="Q115" i="59" s="1"/>
  <c r="B13" i="43"/>
  <c r="L17" i="43" s="1"/>
  <c r="R13" i="43"/>
  <c r="V170" i="69"/>
  <c r="T174" i="69"/>
  <c r="O115" i="59"/>
  <c r="V12" i="43"/>
  <c r="T171" i="69"/>
  <c r="AB12" i="43"/>
  <c r="R9" i="69"/>
  <c r="F14" i="74"/>
  <c r="W6" i="59"/>
  <c r="L6" i="59" s="1"/>
  <c r="M6" i="59" s="1"/>
  <c r="N46" i="59"/>
  <c r="D7" i="74"/>
  <c r="G14" i="74"/>
  <c r="D11" i="74"/>
  <c r="AG9" i="43"/>
  <c r="H9" i="43"/>
  <c r="S9" i="43"/>
  <c r="D9" i="43"/>
  <c r="N6" i="69"/>
  <c r="O7" i="69"/>
  <c r="H105" i="59"/>
  <c r="H105" i="38"/>
  <c r="O204" i="69"/>
  <c r="N24" i="69"/>
  <c r="I73" i="38"/>
  <c r="O202" i="69"/>
  <c r="H92" i="38"/>
  <c r="H92" i="59"/>
  <c r="I92" i="59" s="1"/>
  <c r="H42" i="38"/>
  <c r="H8" i="38"/>
  <c r="M63" i="37"/>
  <c r="O11" i="69"/>
  <c r="H117" i="38"/>
  <c r="O156" i="69"/>
  <c r="N155" i="69" s="1"/>
  <c r="O155" i="69" s="1"/>
  <c r="H117" i="59"/>
  <c r="I117" i="59" s="1"/>
  <c r="S7" i="38"/>
  <c r="S7" i="59"/>
  <c r="H8" i="59"/>
  <c r="I8" i="59" s="1"/>
  <c r="O203" i="69"/>
  <c r="H98" i="38"/>
  <c r="H98" i="59"/>
  <c r="N86" i="59"/>
  <c r="O86" i="59" s="1"/>
  <c r="Y6" i="38"/>
  <c r="N6" i="38" s="1"/>
  <c r="U14" i="69"/>
  <c r="Y6" i="59"/>
  <c r="T9" i="69"/>
  <c r="P56" i="38"/>
  <c r="P55" i="38"/>
  <c r="P57" i="38"/>
  <c r="P76" i="38"/>
  <c r="V174" i="69"/>
  <c r="V13" i="43"/>
  <c r="V171" i="69"/>
  <c r="M90" i="59"/>
  <c r="AA13" i="43" l="1"/>
  <c r="AB13" i="43"/>
  <c r="N86" i="38"/>
  <c r="C13" i="43"/>
  <c r="AH9" i="43"/>
  <c r="I8" i="38"/>
  <c r="Q55" i="38"/>
  <c r="Q56" i="38"/>
  <c r="I42" i="38"/>
  <c r="O86" i="38"/>
  <c r="I117" i="38"/>
  <c r="I92" i="38"/>
  <c r="Q76" i="38"/>
  <c r="M6" i="38"/>
  <c r="Q57" i="38"/>
  <c r="M86" i="38"/>
  <c r="O6" i="38"/>
  <c r="O154" i="69"/>
  <c r="T195" i="69"/>
  <c r="R43" i="69"/>
  <c r="Q43" i="69"/>
  <c r="E44" i="74"/>
  <c r="V195" i="69"/>
  <c r="V178" i="69"/>
  <c r="T178" i="69"/>
  <c r="F9" i="74"/>
  <c r="E13" i="43"/>
  <c r="B14" i="43"/>
  <c r="V14" i="69"/>
  <c r="Y14" i="69" s="1"/>
  <c r="S9" i="69"/>
  <c r="P46" i="59"/>
  <c r="N6" i="59"/>
  <c r="O6" i="59" s="1"/>
  <c r="N89" i="59"/>
  <c r="O89" i="59" s="1"/>
  <c r="O90" i="59" s="1"/>
  <c r="D6" i="74"/>
  <c r="D24" i="74"/>
  <c r="G9" i="74"/>
  <c r="I98" i="59"/>
  <c r="I100" i="59" s="1"/>
  <c r="I33" i="59" s="1"/>
  <c r="H33" i="59" s="1"/>
  <c r="I98" i="38"/>
  <c r="M62" i="37"/>
  <c r="M92" i="37"/>
  <c r="I95" i="59"/>
  <c r="I49" i="59" s="1"/>
  <c r="H49" i="59" s="1"/>
  <c r="I93" i="59"/>
  <c r="I94" i="59"/>
  <c r="I32" i="59" s="1"/>
  <c r="H32" i="59" s="1"/>
  <c r="O24" i="69"/>
  <c r="I105" i="38"/>
  <c r="I105" i="59"/>
  <c r="I109" i="59" s="1"/>
  <c r="H123" i="38"/>
  <c r="U94" i="38"/>
  <c r="D63" i="37"/>
  <c r="O6" i="69"/>
  <c r="U9" i="69"/>
  <c r="AA6" i="38" l="1"/>
  <c r="P6" i="38" s="1"/>
  <c r="AA6" i="59"/>
  <c r="W14" i="69"/>
  <c r="I94" i="38"/>
  <c r="I32" i="38" s="1"/>
  <c r="I93" i="38"/>
  <c r="I15" i="38" s="1"/>
  <c r="I95" i="38"/>
  <c r="I49" i="38" s="1"/>
  <c r="Q6" i="38"/>
  <c r="P86" i="38"/>
  <c r="P86" i="59"/>
  <c r="Q86" i="59" s="1"/>
  <c r="X14" i="69"/>
  <c r="I14" i="74" s="1"/>
  <c r="I123" i="38"/>
  <c r="M90" i="38"/>
  <c r="V9" i="69"/>
  <c r="Y9" i="69" s="1"/>
  <c r="I109" i="38"/>
  <c r="O90" i="38"/>
  <c r="C34" i="20"/>
  <c r="C90" i="19" s="1"/>
  <c r="V43" i="69"/>
  <c r="S43" i="69"/>
  <c r="F44" i="74"/>
  <c r="T43" i="69"/>
  <c r="H14" i="74"/>
  <c r="P89" i="59"/>
  <c r="Q89" i="59" s="1"/>
  <c r="P6" i="59"/>
  <c r="Q6" i="59" s="1"/>
  <c r="I99" i="59"/>
  <c r="I103" i="59" s="1"/>
  <c r="J14" i="74"/>
  <c r="I100" i="38"/>
  <c r="I99" i="38"/>
  <c r="M81" i="37"/>
  <c r="M82" i="37"/>
  <c r="M80" i="37"/>
  <c r="D77" i="37"/>
  <c r="D62" i="37"/>
  <c r="E66" i="37"/>
  <c r="D76" i="37"/>
  <c r="D92" i="37"/>
  <c r="D79" i="37"/>
  <c r="H30" i="59"/>
  <c r="H94" i="59"/>
  <c r="O218" i="69"/>
  <c r="O220" i="69" s="1"/>
  <c r="N154" i="69"/>
  <c r="I15" i="59"/>
  <c r="H15" i="59" s="1"/>
  <c r="I96" i="59"/>
  <c r="H95" i="59"/>
  <c r="H47" i="59"/>
  <c r="H54" i="59"/>
  <c r="I54" i="59" s="1"/>
  <c r="H100" i="59"/>
  <c r="J33" i="59"/>
  <c r="I96" i="38" l="1"/>
  <c r="H9" i="74"/>
  <c r="W9" i="69"/>
  <c r="X9" i="69"/>
  <c r="I16" i="38"/>
  <c r="I33" i="38"/>
  <c r="H15" i="38"/>
  <c r="H49" i="38"/>
  <c r="Q90" i="59"/>
  <c r="Q86" i="38"/>
  <c r="I16" i="59"/>
  <c r="H16" i="59" s="1"/>
  <c r="H21" i="59" s="1"/>
  <c r="I21" i="59" s="1"/>
  <c r="H32" i="38"/>
  <c r="U43" i="69"/>
  <c r="G44" i="74"/>
  <c r="H44" i="74"/>
  <c r="X43" i="69"/>
  <c r="W43" i="69"/>
  <c r="I102" i="59"/>
  <c r="M98" i="37"/>
  <c r="D78" i="37"/>
  <c r="N17" i="69"/>
  <c r="M99" i="37"/>
  <c r="J9" i="74"/>
  <c r="I102" i="38"/>
  <c r="M97" i="37"/>
  <c r="AE46" i="43"/>
  <c r="J100" i="59"/>
  <c r="L33" i="59"/>
  <c r="O222" i="69"/>
  <c r="O231" i="69"/>
  <c r="O233" i="69" s="1"/>
  <c r="N46" i="69" s="1"/>
  <c r="N66" i="37"/>
  <c r="E67" i="37"/>
  <c r="Q156" i="69"/>
  <c r="P155" i="69" s="1"/>
  <c r="Q155" i="69" s="1"/>
  <c r="D82" i="37"/>
  <c r="D81" i="37"/>
  <c r="D80" i="37"/>
  <c r="H52" i="59"/>
  <c r="H61" i="59"/>
  <c r="I61" i="59" s="1"/>
  <c r="I47" i="59"/>
  <c r="H20" i="59"/>
  <c r="I20" i="59" s="1"/>
  <c r="H93" i="59"/>
  <c r="I30" i="59"/>
  <c r="H99" i="59" l="1"/>
  <c r="H103" i="59" s="1"/>
  <c r="H13" i="59"/>
  <c r="I13" i="59" s="1"/>
  <c r="I9" i="74"/>
  <c r="H33" i="38"/>
  <c r="H94" i="38"/>
  <c r="Q90" i="38"/>
  <c r="H93" i="38"/>
  <c r="H20" i="38"/>
  <c r="H54" i="38"/>
  <c r="H95" i="38"/>
  <c r="H47" i="38"/>
  <c r="H16" i="38"/>
  <c r="D17" i="74"/>
  <c r="I44" i="74"/>
  <c r="O17" i="69"/>
  <c r="D98" i="37"/>
  <c r="D99" i="37"/>
  <c r="D97" i="37"/>
  <c r="D49" i="74"/>
  <c r="N33" i="59"/>
  <c r="L100" i="59"/>
  <c r="H58" i="59"/>
  <c r="I58" i="59" s="1"/>
  <c r="I52" i="59"/>
  <c r="H120" i="59"/>
  <c r="I120" i="59" s="1"/>
  <c r="H43" i="59"/>
  <c r="I43" i="59" s="1"/>
  <c r="S100" i="59"/>
  <c r="V100" i="59" s="1"/>
  <c r="Q154" i="69"/>
  <c r="N67" i="37"/>
  <c r="E69" i="37"/>
  <c r="E70" i="37"/>
  <c r="O46" i="69"/>
  <c r="H18" i="59" l="1"/>
  <c r="I18" i="59" s="1"/>
  <c r="U97" i="38"/>
  <c r="V87" i="38"/>
  <c r="H126" i="38"/>
  <c r="AA87" i="38"/>
  <c r="I54" i="38"/>
  <c r="H30" i="38"/>
  <c r="H100" i="38"/>
  <c r="J33" i="38"/>
  <c r="H13" i="38"/>
  <c r="H21" i="38"/>
  <c r="H99" i="38"/>
  <c r="U95" i="38" s="1"/>
  <c r="H52" i="38"/>
  <c r="I47" i="38"/>
  <c r="H61" i="38"/>
  <c r="H130" i="38"/>
  <c r="I20" i="38"/>
  <c r="E72" i="37"/>
  <c r="Q218" i="69"/>
  <c r="Q220" i="69" s="1"/>
  <c r="P154" i="69"/>
  <c r="N69" i="37"/>
  <c r="N70" i="37"/>
  <c r="N100" i="59"/>
  <c r="P33" i="59"/>
  <c r="H24" i="59" l="1"/>
  <c r="I24" i="59" s="1"/>
  <c r="H118" i="59"/>
  <c r="I118" i="59" s="1"/>
  <c r="H9" i="59"/>
  <c r="I9" i="59" s="1"/>
  <c r="V85" i="38"/>
  <c r="I13" i="38"/>
  <c r="H18" i="38"/>
  <c r="I130" i="38"/>
  <c r="J100" i="38"/>
  <c r="L33" i="38"/>
  <c r="I52" i="38"/>
  <c r="H43" i="38"/>
  <c r="H58" i="38"/>
  <c r="H120" i="38"/>
  <c r="I21" i="38"/>
  <c r="I61" i="38"/>
  <c r="H124" i="38"/>
  <c r="I30" i="38"/>
  <c r="I126" i="38"/>
  <c r="N72" i="37"/>
  <c r="D34" i="20"/>
  <c r="D90" i="19" s="1"/>
  <c r="Q222" i="69"/>
  <c r="Q231" i="69"/>
  <c r="Q233" i="69" s="1"/>
  <c r="P46" i="69" s="1"/>
  <c r="P100" i="59"/>
  <c r="N33" i="38" l="1"/>
  <c r="L100" i="38"/>
  <c r="I120" i="38"/>
  <c r="D46" i="74"/>
  <c r="I58" i="38"/>
  <c r="H118" i="38"/>
  <c r="I18" i="38"/>
  <c r="H9" i="38"/>
  <c r="H24" i="38"/>
  <c r="I124" i="38"/>
  <c r="I43" i="38"/>
  <c r="E49" i="74"/>
  <c r="Q46" i="69"/>
  <c r="I24" i="38" l="1"/>
  <c r="I9" i="38"/>
  <c r="P33" i="38"/>
  <c r="N100" i="38"/>
  <c r="I118" i="38"/>
  <c r="P100" i="38" l="1"/>
  <c r="N36" i="69" l="1"/>
  <c r="D101" i="74" s="1"/>
  <c r="N136" i="69"/>
  <c r="W17" i="60"/>
  <c r="W18" i="60" s="1"/>
  <c r="X18" i="60" s="1"/>
  <c r="X17" i="60"/>
  <c r="AA17" i="60" s="1"/>
  <c r="AC17" i="60"/>
  <c r="P137" i="69"/>
  <c r="D78" i="19" s="1"/>
  <c r="O137" i="69"/>
  <c r="S17" i="39"/>
  <c r="S18" i="39" s="1"/>
  <c r="T18" i="39" s="1"/>
  <c r="V18" i="39" s="1"/>
  <c r="M78" i="19" l="1"/>
  <c r="D82" i="19"/>
  <c r="D77" i="19" s="1"/>
  <c r="O36" i="69"/>
  <c r="AA18" i="60"/>
  <c r="AA16" i="60" s="1"/>
  <c r="AC18" i="60"/>
  <c r="AC16" i="60" s="1"/>
  <c r="P36" i="69"/>
  <c r="P136" i="69"/>
  <c r="O136" i="69"/>
  <c r="R137" i="69"/>
  <c r="E78" i="19" s="1"/>
  <c r="W17" i="39"/>
  <c r="T17" i="39"/>
  <c r="V17" i="39" s="1"/>
  <c r="V16" i="39" s="1"/>
  <c r="AD17" i="60"/>
  <c r="P135" i="69" l="1"/>
  <c r="Q135" i="69" s="1"/>
  <c r="AF18" i="60"/>
  <c r="AI18" i="60" s="1"/>
  <c r="AF16" i="60"/>
  <c r="AI16" i="60" s="1"/>
  <c r="D61" i="19"/>
  <c r="E82" i="19"/>
  <c r="N78" i="19"/>
  <c r="E77" i="19"/>
  <c r="AA13" i="60"/>
  <c r="Z16" i="60"/>
  <c r="AC13" i="60"/>
  <c r="H64" i="38" s="1"/>
  <c r="I28" i="38" s="1"/>
  <c r="U16" i="39"/>
  <c r="V13" i="39"/>
  <c r="H64" i="59" s="1"/>
  <c r="I28" i="59" s="1"/>
  <c r="AD18" i="60"/>
  <c r="AE18" i="60" s="1"/>
  <c r="AE17" i="60"/>
  <c r="W18" i="39"/>
  <c r="X18" i="39" s="1"/>
  <c r="X17" i="39"/>
  <c r="AA17" i="39"/>
  <c r="R136" i="69"/>
  <c r="AK17" i="60"/>
  <c r="R36" i="69"/>
  <c r="T137" i="69"/>
  <c r="F78" i="19" s="1"/>
  <c r="AE42" i="43"/>
  <c r="AE47" i="43" s="1"/>
  <c r="E101" i="74"/>
  <c r="Q36" i="69"/>
  <c r="Q136" i="69"/>
  <c r="R135" i="69" l="1"/>
  <c r="S135" i="69" s="1"/>
  <c r="AM16" i="60"/>
  <c r="AP16" i="60" s="1"/>
  <c r="AM18" i="60"/>
  <c r="AP18" i="60" s="1"/>
  <c r="E61" i="19"/>
  <c r="O78" i="19"/>
  <c r="F82" i="19"/>
  <c r="F77" i="19"/>
  <c r="D8" i="19"/>
  <c r="D59" i="19"/>
  <c r="AE48" i="43"/>
  <c r="N47" i="69" s="1"/>
  <c r="AK18" i="60"/>
  <c r="AL18" i="60" s="1"/>
  <c r="AL17" i="60"/>
  <c r="AJ17" i="60"/>
  <c r="S136" i="69"/>
  <c r="AJ18" i="60"/>
  <c r="AF42" i="43"/>
  <c r="I114" i="38"/>
  <c r="I27" i="38"/>
  <c r="I113" i="38" s="1"/>
  <c r="H28" i="38"/>
  <c r="I114" i="59"/>
  <c r="I27" i="59"/>
  <c r="I113" i="59" s="1"/>
  <c r="I71" i="59" s="1"/>
  <c r="H28" i="59"/>
  <c r="AB17" i="39"/>
  <c r="AA18" i="39"/>
  <c r="AB18" i="39" s="1"/>
  <c r="T36" i="69"/>
  <c r="AE17" i="39"/>
  <c r="T136" i="69"/>
  <c r="AR17" i="60"/>
  <c r="V137" i="69"/>
  <c r="G78" i="19" s="1"/>
  <c r="S36" i="69"/>
  <c r="F101" i="74"/>
  <c r="AJ16" i="60" l="1"/>
  <c r="T135" i="69"/>
  <c r="U135" i="69" s="1"/>
  <c r="AT16" i="60"/>
  <c r="AW16" i="60" s="1"/>
  <c r="AT18" i="60"/>
  <c r="AW18" i="60" s="1"/>
  <c r="F61" i="19"/>
  <c r="E8" i="19"/>
  <c r="E59" i="19"/>
  <c r="P122" i="69"/>
  <c r="Q122" i="69" s="1"/>
  <c r="D5" i="19"/>
  <c r="D6" i="19" s="1"/>
  <c r="G82" i="19"/>
  <c r="P78" i="19"/>
  <c r="G77" i="19"/>
  <c r="I71" i="38"/>
  <c r="H81" i="59"/>
  <c r="I81" i="59" s="1"/>
  <c r="I83" i="59" s="1"/>
  <c r="H5" i="59"/>
  <c r="I5" i="59" s="1"/>
  <c r="H27" i="59"/>
  <c r="AG42" i="43"/>
  <c r="AE18" i="39"/>
  <c r="AF18" i="39" s="1"/>
  <c r="AF17" i="39"/>
  <c r="G101" i="74"/>
  <c r="U36" i="69"/>
  <c r="AJ13" i="60"/>
  <c r="J64" i="38" s="1"/>
  <c r="K28" i="38" s="1"/>
  <c r="AG16" i="60"/>
  <c r="V136" i="69"/>
  <c r="X137" i="69"/>
  <c r="Y137" i="69"/>
  <c r="AY17" i="60"/>
  <c r="V36" i="69"/>
  <c r="AI17" i="39"/>
  <c r="O47" i="69"/>
  <c r="D50" i="74"/>
  <c r="AQ17" i="60"/>
  <c r="U136" i="69"/>
  <c r="AR18" i="60"/>
  <c r="AS18" i="60" s="1"/>
  <c r="AS17" i="60"/>
  <c r="H5" i="38"/>
  <c r="H81" i="38"/>
  <c r="I81" i="38" s="1"/>
  <c r="I83" i="38" s="1"/>
  <c r="H27" i="38"/>
  <c r="AQ18" i="60"/>
  <c r="AQ16" i="60" l="1"/>
  <c r="E5" i="19"/>
  <c r="E6" i="19" s="1"/>
  <c r="R122" i="69"/>
  <c r="S122" i="69" s="1"/>
  <c r="V135" i="69"/>
  <c r="BA16" i="60"/>
  <c r="BD16" i="60" s="1"/>
  <c r="BA18" i="60"/>
  <c r="BD18" i="60" s="1"/>
  <c r="G61" i="19"/>
  <c r="F8" i="19"/>
  <c r="F59" i="19"/>
  <c r="D7" i="19"/>
  <c r="P30" i="69" s="1"/>
  <c r="P13" i="69"/>
  <c r="I5" i="38"/>
  <c r="H39" i="59"/>
  <c r="I39" i="59" s="1"/>
  <c r="H4" i="59"/>
  <c r="I4" i="59" s="1"/>
  <c r="H75" i="59"/>
  <c r="I75" i="59" s="1"/>
  <c r="I77" i="59" s="1"/>
  <c r="V79" i="59" s="1"/>
  <c r="H37" i="59"/>
  <c r="I37" i="59" s="1"/>
  <c r="H40" i="59"/>
  <c r="I40" i="59" s="1"/>
  <c r="H25" i="59"/>
  <c r="I25" i="59" s="1"/>
  <c r="H38" i="59"/>
  <c r="I38" i="59" s="1"/>
  <c r="H35" i="59"/>
  <c r="H101" i="74"/>
  <c r="X36" i="69"/>
  <c r="I101" i="74" s="1"/>
  <c r="W36" i="69"/>
  <c r="W136" i="69"/>
  <c r="Y136" i="69"/>
  <c r="X136" i="69"/>
  <c r="AY18" i="60"/>
  <c r="AZ18" i="60" s="1"/>
  <c r="AZ17" i="60"/>
  <c r="AI18" i="39"/>
  <c r="AJ18" i="39" s="1"/>
  <c r="AJ17" i="39"/>
  <c r="K114" i="38"/>
  <c r="K27" i="38"/>
  <c r="AX17" i="60"/>
  <c r="AQ13" i="60"/>
  <c r="L64" i="38" s="1"/>
  <c r="M28" i="38" s="1"/>
  <c r="AN16" i="60"/>
  <c r="H37" i="38"/>
  <c r="H35" i="38"/>
  <c r="H25" i="38"/>
  <c r="H38" i="38"/>
  <c r="H75" i="38"/>
  <c r="H39" i="38"/>
  <c r="I39" i="38" s="1"/>
  <c r="H4" i="38"/>
  <c r="H40" i="38"/>
  <c r="I40" i="38" s="1"/>
  <c r="AX18" i="60"/>
  <c r="J28" i="38"/>
  <c r="AH42" i="43"/>
  <c r="J79" i="38" l="1"/>
  <c r="K79" i="38" s="1"/>
  <c r="P8" i="69"/>
  <c r="Q13" i="69"/>
  <c r="Q12" i="69" s="1"/>
  <c r="U5" i="38"/>
  <c r="J5" i="38" s="1"/>
  <c r="J79" i="59"/>
  <c r="K79" i="59" s="1"/>
  <c r="U5" i="59"/>
  <c r="E13" i="74"/>
  <c r="P12" i="69"/>
  <c r="Q30" i="69"/>
  <c r="E33" i="74"/>
  <c r="X135" i="69"/>
  <c r="W135" i="69"/>
  <c r="T122" i="69"/>
  <c r="U122" i="69" s="1"/>
  <c r="F5" i="19"/>
  <c r="F6" i="19" s="1"/>
  <c r="T13" i="69" s="1"/>
  <c r="E7" i="19"/>
  <c r="R30" i="69" s="1"/>
  <c r="R13" i="69"/>
  <c r="G8" i="19"/>
  <c r="G59" i="19"/>
  <c r="I38" i="38"/>
  <c r="I25" i="38"/>
  <c r="I4" i="38"/>
  <c r="I37" i="38"/>
  <c r="J27" i="38"/>
  <c r="J81" i="38"/>
  <c r="K81" i="38" s="1"/>
  <c r="L28" i="38"/>
  <c r="AA86" i="38"/>
  <c r="U96" i="38"/>
  <c r="V86" i="38"/>
  <c r="I75" i="38"/>
  <c r="I77" i="38" s="1"/>
  <c r="H125" i="38"/>
  <c r="BE17" i="60"/>
  <c r="I35" i="59"/>
  <c r="H26" i="59"/>
  <c r="I26" i="59" s="1"/>
  <c r="H41" i="59"/>
  <c r="I41" i="59" s="1"/>
  <c r="H7" i="59"/>
  <c r="I7" i="59" s="1"/>
  <c r="H119" i="59"/>
  <c r="I119" i="59" s="1"/>
  <c r="I121" i="59" s="1"/>
  <c r="BE18" i="60"/>
  <c r="AI42" i="43"/>
  <c r="M27" i="38"/>
  <c r="M114" i="38"/>
  <c r="K113" i="38"/>
  <c r="K70" i="38"/>
  <c r="H26" i="38"/>
  <c r="H41" i="38"/>
  <c r="I35" i="38"/>
  <c r="H119" i="38"/>
  <c r="H7" i="38"/>
  <c r="AX16" i="60"/>
  <c r="K83" i="38" l="1"/>
  <c r="U30" i="69"/>
  <c r="S30" i="69"/>
  <c r="F33" i="74"/>
  <c r="Y5" i="38"/>
  <c r="U13" i="69"/>
  <c r="U12" i="69" s="1"/>
  <c r="Y5" i="59"/>
  <c r="N79" i="38"/>
  <c r="N79" i="59"/>
  <c r="T8" i="69"/>
  <c r="G13" i="74"/>
  <c r="T12" i="69"/>
  <c r="P204" i="69"/>
  <c r="AE10" i="43"/>
  <c r="E12" i="74"/>
  <c r="P202" i="69"/>
  <c r="J73" i="59"/>
  <c r="K73" i="59" s="1"/>
  <c r="J111" i="38"/>
  <c r="J73" i="38"/>
  <c r="P11" i="69"/>
  <c r="U4" i="38"/>
  <c r="J25" i="38" s="1"/>
  <c r="U4" i="59"/>
  <c r="P203" i="69"/>
  <c r="J111" i="59"/>
  <c r="V122" i="69"/>
  <c r="G5" i="19"/>
  <c r="G6" i="19" s="1"/>
  <c r="P23" i="69"/>
  <c r="Q8" i="69"/>
  <c r="E8" i="74"/>
  <c r="P7" i="69"/>
  <c r="Y2" i="39"/>
  <c r="AG2" i="60"/>
  <c r="F13" i="74"/>
  <c r="W5" i="59"/>
  <c r="W5" i="38"/>
  <c r="L79" i="38"/>
  <c r="M79" i="38" s="1"/>
  <c r="S13" i="69"/>
  <c r="S12" i="69" s="1"/>
  <c r="L79" i="59"/>
  <c r="M79" i="59" s="1"/>
  <c r="R8" i="69"/>
  <c r="R12" i="69"/>
  <c r="I125" i="38"/>
  <c r="I7" i="38"/>
  <c r="I26" i="38"/>
  <c r="K5" i="38"/>
  <c r="I41" i="38"/>
  <c r="BE16" i="60"/>
  <c r="L81" i="38"/>
  <c r="M81" i="38" s="1"/>
  <c r="M83" i="38" s="1"/>
  <c r="L5" i="38"/>
  <c r="L27" i="38"/>
  <c r="H121" i="38"/>
  <c r="I119" i="38"/>
  <c r="J38" i="38"/>
  <c r="J40" i="38"/>
  <c r="K40" i="38" s="1"/>
  <c r="J75" i="38"/>
  <c r="J39" i="38"/>
  <c r="K39" i="38" s="1"/>
  <c r="M113" i="38"/>
  <c r="M70" i="38"/>
  <c r="AU16" i="60"/>
  <c r="AX13" i="60"/>
  <c r="N64" i="38" s="1"/>
  <c r="O28" i="38" s="1"/>
  <c r="J4" i="38" l="1"/>
  <c r="O79" i="59"/>
  <c r="O79" i="38"/>
  <c r="AG18" i="60"/>
  <c r="AG21" i="60"/>
  <c r="AG14" i="60"/>
  <c r="AG10" i="60"/>
  <c r="AG26" i="60"/>
  <c r="AG12" i="60"/>
  <c r="AG23" i="60"/>
  <c r="AG24" i="60"/>
  <c r="AG27" i="60"/>
  <c r="AG25" i="60"/>
  <c r="AG20" i="60"/>
  <c r="AG6" i="60"/>
  <c r="AG22" i="60"/>
  <c r="AG15" i="60"/>
  <c r="AG17" i="60"/>
  <c r="AG8" i="60"/>
  <c r="AG7" i="60"/>
  <c r="AG11" i="60"/>
  <c r="Y27" i="39"/>
  <c r="Y24" i="39"/>
  <c r="Y25" i="39"/>
  <c r="Y20" i="39"/>
  <c r="Y22" i="39"/>
  <c r="Y12" i="39"/>
  <c r="Y7" i="39"/>
  <c r="Y15" i="39"/>
  <c r="Y14" i="39"/>
  <c r="Y10" i="39"/>
  <c r="Y17" i="39"/>
  <c r="Y21" i="39"/>
  <c r="Y23" i="39"/>
  <c r="Y6" i="39"/>
  <c r="Y11" i="39"/>
  <c r="Y18" i="39"/>
  <c r="Y8" i="39"/>
  <c r="Y26" i="39"/>
  <c r="J92" i="38"/>
  <c r="J92" i="59"/>
  <c r="K92" i="59" s="1"/>
  <c r="Q202" i="69"/>
  <c r="P24" i="69"/>
  <c r="E7" i="74"/>
  <c r="P6" i="69"/>
  <c r="Q7" i="69"/>
  <c r="H10" i="43"/>
  <c r="D10" i="43"/>
  <c r="S10" i="43"/>
  <c r="AG10" i="43"/>
  <c r="AH10" i="43" s="1"/>
  <c r="J105" i="59"/>
  <c r="J105" i="38"/>
  <c r="Q204" i="69"/>
  <c r="AE11" i="43"/>
  <c r="L73" i="38"/>
  <c r="F12" i="74"/>
  <c r="W4" i="38"/>
  <c r="L25" i="38" s="1"/>
  <c r="R11" i="69"/>
  <c r="R204" i="69"/>
  <c r="L111" i="59"/>
  <c r="W4" i="59"/>
  <c r="R202" i="69"/>
  <c r="L73" i="59"/>
  <c r="M73" i="59" s="1"/>
  <c r="L111" i="38"/>
  <c r="R203" i="69"/>
  <c r="R23" i="69"/>
  <c r="S8" i="69"/>
  <c r="F8" i="74"/>
  <c r="R7" i="69"/>
  <c r="J98" i="59"/>
  <c r="Q203" i="69"/>
  <c r="J98" i="38"/>
  <c r="N111" i="38"/>
  <c r="T203" i="69"/>
  <c r="N73" i="59"/>
  <c r="AE12" i="43"/>
  <c r="Y4" i="38"/>
  <c r="T204" i="69"/>
  <c r="N111" i="59"/>
  <c r="Y4" i="59"/>
  <c r="N73" i="38"/>
  <c r="T202" i="69"/>
  <c r="G12" i="74"/>
  <c r="T11" i="69"/>
  <c r="X122" i="69"/>
  <c r="W122" i="69"/>
  <c r="J8" i="38"/>
  <c r="K8" i="38" s="1"/>
  <c r="J42" i="38"/>
  <c r="K42" i="38" s="1"/>
  <c r="V13" i="69"/>
  <c r="G7" i="19"/>
  <c r="V30" i="69" s="1"/>
  <c r="U8" i="69"/>
  <c r="G8" i="74"/>
  <c r="T23" i="69"/>
  <c r="T7" i="69"/>
  <c r="J117" i="38"/>
  <c r="K117" i="38" s="1"/>
  <c r="U7" i="38"/>
  <c r="Q11" i="69"/>
  <c r="N63" i="37"/>
  <c r="U7" i="59"/>
  <c r="J117" i="59"/>
  <c r="K117" i="59" s="1"/>
  <c r="E11" i="74"/>
  <c r="E23" i="74"/>
  <c r="Q23" i="69"/>
  <c r="K73" i="38"/>
  <c r="AC2" i="39"/>
  <c r="AN2" i="60"/>
  <c r="AG2" i="39"/>
  <c r="AU2" i="60"/>
  <c r="K4" i="38"/>
  <c r="K25" i="38"/>
  <c r="K38" i="38"/>
  <c r="I121" i="38"/>
  <c r="M5" i="38"/>
  <c r="AC86" i="38"/>
  <c r="AD86" i="38" s="1"/>
  <c r="K75" i="38"/>
  <c r="BE13" i="60"/>
  <c r="P64" i="38" s="1"/>
  <c r="Q28" i="38" s="1"/>
  <c r="BB16" i="60"/>
  <c r="L39" i="38"/>
  <c r="M39" i="38" s="1"/>
  <c r="L38" i="38"/>
  <c r="L40" i="38"/>
  <c r="M40" i="38" s="1"/>
  <c r="L75" i="38"/>
  <c r="O27" i="38"/>
  <c r="O114" i="38"/>
  <c r="N28" i="38"/>
  <c r="W94" i="38" l="1"/>
  <c r="X94" i="38" s="1"/>
  <c r="L4" i="38"/>
  <c r="J123" i="38"/>
  <c r="K123" i="38" s="1"/>
  <c r="AC6" i="39"/>
  <c r="Z6" i="39"/>
  <c r="AN8" i="60"/>
  <c r="AH8" i="60"/>
  <c r="N62" i="37"/>
  <c r="N92" i="37"/>
  <c r="N92" i="38"/>
  <c r="U202" i="69"/>
  <c r="N92" i="59"/>
  <c r="F23" i="74"/>
  <c r="S23" i="69"/>
  <c r="AC23" i="39"/>
  <c r="Z23" i="39"/>
  <c r="AN17" i="60"/>
  <c r="AH17" i="60"/>
  <c r="AH15" i="60"/>
  <c r="AN15" i="60"/>
  <c r="AC17" i="39"/>
  <c r="Z17" i="39"/>
  <c r="AN22" i="60"/>
  <c r="AH22" i="60"/>
  <c r="O73" i="38"/>
  <c r="Z10" i="39"/>
  <c r="AC10" i="39"/>
  <c r="AH6" i="60"/>
  <c r="AN6" i="60"/>
  <c r="U7" i="69"/>
  <c r="G7" i="74"/>
  <c r="T24" i="69"/>
  <c r="T6" i="69"/>
  <c r="N42" i="38"/>
  <c r="N8" i="38"/>
  <c r="Z15" i="39"/>
  <c r="AC15" i="39"/>
  <c r="O73" i="59"/>
  <c r="L105" i="38"/>
  <c r="L105" i="59"/>
  <c r="S204" i="69"/>
  <c r="Q24" i="69"/>
  <c r="E24" i="74"/>
  <c r="Z12" i="39"/>
  <c r="AC12" i="39"/>
  <c r="AN24" i="60"/>
  <c r="AH24" i="60"/>
  <c r="AC21" i="39"/>
  <c r="Z21" i="39"/>
  <c r="U204" i="69"/>
  <c r="N105" i="38"/>
  <c r="N105" i="59"/>
  <c r="E6" i="74"/>
  <c r="E63" i="37"/>
  <c r="Q6" i="69"/>
  <c r="H12" i="43"/>
  <c r="D12" i="43"/>
  <c r="S12" i="43"/>
  <c r="AG12" i="43"/>
  <c r="W30" i="69"/>
  <c r="X30" i="69"/>
  <c r="I33" i="74" s="1"/>
  <c r="H33" i="74"/>
  <c r="U203" i="69"/>
  <c r="N98" i="38"/>
  <c r="N98" i="59"/>
  <c r="L117" i="59"/>
  <c r="M117" i="59" s="1"/>
  <c r="S11" i="69"/>
  <c r="F11" i="74"/>
  <c r="O63" i="37"/>
  <c r="W7" i="59"/>
  <c r="W7" i="38"/>
  <c r="L117" i="38"/>
  <c r="M117" i="38" s="1"/>
  <c r="Z22" i="39"/>
  <c r="AC22" i="39"/>
  <c r="AN23" i="60"/>
  <c r="AH23" i="60"/>
  <c r="W13" i="69"/>
  <c r="W12" i="69" s="1"/>
  <c r="AA5" i="38"/>
  <c r="V8" i="69"/>
  <c r="Y13" i="69"/>
  <c r="J13" i="74" s="1"/>
  <c r="AA5" i="59"/>
  <c r="H13" i="74"/>
  <c r="P79" i="59"/>
  <c r="Q79" i="59" s="1"/>
  <c r="X13" i="69"/>
  <c r="I13" i="74" s="1"/>
  <c r="P79" i="38"/>
  <c r="Q79" i="38" s="1"/>
  <c r="V12" i="69"/>
  <c r="L8" i="38"/>
  <c r="M8" i="38" s="1"/>
  <c r="L42" i="38"/>
  <c r="M42" i="38" s="1"/>
  <c r="K93" i="59"/>
  <c r="K15" i="59" s="1"/>
  <c r="J15" i="59" s="1"/>
  <c r="K94" i="59"/>
  <c r="K32" i="59" s="1"/>
  <c r="J32" i="59" s="1"/>
  <c r="K95" i="59"/>
  <c r="K49" i="59" s="1"/>
  <c r="J49" i="59" s="1"/>
  <c r="Z20" i="39"/>
  <c r="AC20" i="39"/>
  <c r="AH12" i="60"/>
  <c r="AN12" i="60"/>
  <c r="Z14" i="39"/>
  <c r="AC14" i="39"/>
  <c r="AN20" i="60"/>
  <c r="AH20" i="60"/>
  <c r="AH25" i="60"/>
  <c r="AN25" i="60"/>
  <c r="K92" i="38"/>
  <c r="Z25" i="39"/>
  <c r="AC25" i="39"/>
  <c r="AH26" i="60"/>
  <c r="AN26" i="60"/>
  <c r="L98" i="38"/>
  <c r="L98" i="59"/>
  <c r="S203" i="69"/>
  <c r="K98" i="59"/>
  <c r="K98" i="38"/>
  <c r="M73" i="38"/>
  <c r="Z26" i="39"/>
  <c r="AC26" i="39"/>
  <c r="Z24" i="39"/>
  <c r="AC24" i="39"/>
  <c r="AH10" i="60"/>
  <c r="AN10" i="60"/>
  <c r="AC7" i="39"/>
  <c r="Z7" i="39"/>
  <c r="AG11" i="43"/>
  <c r="AH11" i="43" s="1"/>
  <c r="S11" i="43"/>
  <c r="D11" i="43"/>
  <c r="H11" i="43"/>
  <c r="AC8" i="39"/>
  <c r="Z8" i="39"/>
  <c r="AC27" i="39"/>
  <c r="Z27" i="39"/>
  <c r="AH14" i="60"/>
  <c r="AN14" i="60"/>
  <c r="U23" i="69"/>
  <c r="G23" i="74"/>
  <c r="AN27" i="60"/>
  <c r="AH27" i="60"/>
  <c r="R24" i="69"/>
  <c r="R6" i="69"/>
  <c r="F7" i="74"/>
  <c r="S7" i="69"/>
  <c r="K105" i="38"/>
  <c r="K105" i="59"/>
  <c r="AC18" i="39"/>
  <c r="Z18" i="39"/>
  <c r="AH11" i="60"/>
  <c r="AN11" i="60"/>
  <c r="AN21" i="60"/>
  <c r="AH21" i="60"/>
  <c r="L92" i="38"/>
  <c r="M92" i="38" s="1"/>
  <c r="S202" i="69"/>
  <c r="L92" i="59"/>
  <c r="M92" i="59" s="1"/>
  <c r="Y7" i="38"/>
  <c r="N117" i="59"/>
  <c r="N117" i="38"/>
  <c r="U11" i="69"/>
  <c r="Y7" i="59"/>
  <c r="P63" i="37"/>
  <c r="G11" i="74"/>
  <c r="AC11" i="39"/>
  <c r="Z11" i="39"/>
  <c r="AH7" i="60"/>
  <c r="AN7" i="60"/>
  <c r="AN18" i="60"/>
  <c r="AH18" i="60"/>
  <c r="M4" i="38"/>
  <c r="M25" i="38"/>
  <c r="M38" i="38"/>
  <c r="Q114" i="38"/>
  <c r="Q27" i="38"/>
  <c r="K77" i="38"/>
  <c r="T77" i="38"/>
  <c r="O113" i="38"/>
  <c r="O70" i="38"/>
  <c r="M75" i="38"/>
  <c r="N5" i="38"/>
  <c r="N81" i="38"/>
  <c r="O81" i="38" s="1"/>
  <c r="O83" i="38" s="1"/>
  <c r="N27" i="38"/>
  <c r="P28" i="38"/>
  <c r="M77" i="38" l="1"/>
  <c r="O117" i="38"/>
  <c r="O42" i="38"/>
  <c r="N123" i="38"/>
  <c r="O117" i="59"/>
  <c r="Z19" i="39"/>
  <c r="J65" i="59" s="1"/>
  <c r="K45" i="59" s="1"/>
  <c r="J45" i="59" s="1"/>
  <c r="AH9" i="60"/>
  <c r="AH5" i="60" s="1"/>
  <c r="AH12" i="43"/>
  <c r="AG18" i="39"/>
  <c r="AD18" i="39"/>
  <c r="K106" i="59"/>
  <c r="K17" i="59" s="1"/>
  <c r="J17" i="59" s="1"/>
  <c r="AD8" i="39"/>
  <c r="AG8" i="39"/>
  <c r="AH8" i="39" s="1"/>
  <c r="K99" i="59"/>
  <c r="K102" i="59" s="1"/>
  <c r="O105" i="59"/>
  <c r="O105" i="38"/>
  <c r="J47" i="59"/>
  <c r="J95" i="59"/>
  <c r="M93" i="59"/>
  <c r="M15" i="59" s="1"/>
  <c r="M94" i="59"/>
  <c r="M95" i="59"/>
  <c r="M49" i="59" s="1"/>
  <c r="L49" i="59" s="1"/>
  <c r="AD26" i="39"/>
  <c r="AG26" i="39"/>
  <c r="AO12" i="60"/>
  <c r="AU12" i="60"/>
  <c r="G6" i="74"/>
  <c r="G63" i="37"/>
  <c r="U6" i="69"/>
  <c r="AH16" i="60"/>
  <c r="AH13" i="60" s="1"/>
  <c r="K106" i="38"/>
  <c r="K17" i="38" s="1"/>
  <c r="J17" i="38" s="1"/>
  <c r="M98" i="38"/>
  <c r="M99" i="38" s="1"/>
  <c r="M98" i="59"/>
  <c r="X8" i="69"/>
  <c r="I8" i="74" s="1"/>
  <c r="W8" i="69"/>
  <c r="V23" i="69"/>
  <c r="Y8" i="69"/>
  <c r="J8" i="74" s="1"/>
  <c r="H8" i="74"/>
  <c r="V7" i="69"/>
  <c r="AG21" i="39"/>
  <c r="AD21" i="39"/>
  <c r="U24" i="69"/>
  <c r="G24" i="74"/>
  <c r="AU17" i="60"/>
  <c r="AO17" i="60"/>
  <c r="S6" i="69"/>
  <c r="F63" i="37"/>
  <c r="F6" i="74"/>
  <c r="AD7" i="39"/>
  <c r="AG7" i="39"/>
  <c r="AD22" i="39"/>
  <c r="AG22" i="39"/>
  <c r="AO14" i="60"/>
  <c r="AU14" i="60"/>
  <c r="P62" i="37"/>
  <c r="AD20" i="39"/>
  <c r="AG20" i="39"/>
  <c r="O98" i="38"/>
  <c r="O98" i="59"/>
  <c r="J93" i="59"/>
  <c r="L15" i="59"/>
  <c r="Z9" i="39"/>
  <c r="Y9" i="39" s="1"/>
  <c r="K96" i="59"/>
  <c r="S79" i="38"/>
  <c r="AO27" i="60"/>
  <c r="AU27" i="60"/>
  <c r="AG24" i="39"/>
  <c r="AD24" i="39"/>
  <c r="M105" i="59"/>
  <c r="M105" i="38"/>
  <c r="O92" i="38"/>
  <c r="AU24" i="60"/>
  <c r="AO24" i="60"/>
  <c r="AO10" i="60"/>
  <c r="AU10" i="60"/>
  <c r="AD25" i="39"/>
  <c r="AG25" i="39"/>
  <c r="AD10" i="39"/>
  <c r="AG10" i="39"/>
  <c r="M95" i="38"/>
  <c r="M49" i="38" s="1"/>
  <c r="M94" i="38"/>
  <c r="M93" i="38"/>
  <c r="M15" i="38" s="1"/>
  <c r="AU18" i="60"/>
  <c r="AO18" i="60"/>
  <c r="K93" i="38"/>
  <c r="K95" i="38"/>
  <c r="K94" i="38"/>
  <c r="N82" i="37"/>
  <c r="N80" i="37"/>
  <c r="N81" i="37"/>
  <c r="BB2" i="60"/>
  <c r="AK2" i="39"/>
  <c r="H12" i="74"/>
  <c r="X12" i="69"/>
  <c r="I12" i="74" s="1"/>
  <c r="AA4" i="59"/>
  <c r="P111" i="59"/>
  <c r="P73" i="38"/>
  <c r="Y12" i="69"/>
  <c r="P73" i="59"/>
  <c r="Q73" i="59" s="1"/>
  <c r="AE13" i="43"/>
  <c r="V11" i="69"/>
  <c r="AA4" i="38"/>
  <c r="V204" i="69"/>
  <c r="P111" i="38"/>
  <c r="V202" i="69"/>
  <c r="V203" i="69"/>
  <c r="E62" i="37"/>
  <c r="F66" i="37"/>
  <c r="E92" i="37"/>
  <c r="E79" i="37"/>
  <c r="E77" i="37"/>
  <c r="E76" i="37"/>
  <c r="P17" i="69" s="1"/>
  <c r="AU22" i="60"/>
  <c r="AO22" i="60"/>
  <c r="AU26" i="60"/>
  <c r="AO26" i="60"/>
  <c r="AD12" i="39"/>
  <c r="AG12" i="39"/>
  <c r="AO6" i="60"/>
  <c r="AU6" i="60"/>
  <c r="AU11" i="60"/>
  <c r="AO11" i="60"/>
  <c r="L123" i="38"/>
  <c r="M123" i="38" s="1"/>
  <c r="AH19" i="60"/>
  <c r="O62" i="37"/>
  <c r="AD15" i="39"/>
  <c r="AG15" i="39"/>
  <c r="Z16" i="39"/>
  <c r="Y16" i="39" s="1"/>
  <c r="AO8" i="60"/>
  <c r="AU8" i="60"/>
  <c r="AD11" i="39"/>
  <c r="AG11" i="39"/>
  <c r="AD27" i="39"/>
  <c r="AG27" i="39"/>
  <c r="AO20" i="60"/>
  <c r="AU20" i="60"/>
  <c r="AG17" i="39"/>
  <c r="AD17" i="39"/>
  <c r="AG23" i="39"/>
  <c r="AD23" i="39"/>
  <c r="S24" i="69"/>
  <c r="F24" i="74"/>
  <c r="AO23" i="60"/>
  <c r="AU23" i="60"/>
  <c r="J94" i="59"/>
  <c r="L32" i="59"/>
  <c r="J30" i="59"/>
  <c r="K30" i="59" s="1"/>
  <c r="O92" i="59"/>
  <c r="AU7" i="60"/>
  <c r="AO7" i="60"/>
  <c r="AO21" i="60"/>
  <c r="AU21" i="60"/>
  <c r="AO25" i="60"/>
  <c r="AU25" i="60"/>
  <c r="K99" i="38"/>
  <c r="K16" i="38" s="1"/>
  <c r="J16" i="38" s="1"/>
  <c r="AG14" i="39"/>
  <c r="AD14" i="39"/>
  <c r="O8" i="38"/>
  <c r="AU15" i="60"/>
  <c r="AO15" i="60"/>
  <c r="AD6" i="39"/>
  <c r="AG6" i="39"/>
  <c r="O5" i="38"/>
  <c r="Q70" i="38"/>
  <c r="Q113" i="38"/>
  <c r="P5" i="38"/>
  <c r="P81" i="38"/>
  <c r="Q81" i="38" s="1"/>
  <c r="Q83" i="38" s="1"/>
  <c r="P27" i="38"/>
  <c r="N40" i="38"/>
  <c r="O40" i="38" s="1"/>
  <c r="N4" i="38"/>
  <c r="N75" i="38"/>
  <c r="N39" i="38"/>
  <c r="O39" i="38" s="1"/>
  <c r="N38" i="38"/>
  <c r="N25" i="38"/>
  <c r="M96" i="59" l="1"/>
  <c r="K109" i="59"/>
  <c r="K44" i="59"/>
  <c r="AD16" i="39"/>
  <c r="AC16" i="39" s="1"/>
  <c r="AO19" i="60"/>
  <c r="K102" i="38"/>
  <c r="T91" i="38"/>
  <c r="T92" i="38" s="1"/>
  <c r="Z5" i="39"/>
  <c r="J63" i="59" s="1"/>
  <c r="K11" i="59" s="1"/>
  <c r="J11" i="59" s="1"/>
  <c r="P105" i="38"/>
  <c r="P105" i="59"/>
  <c r="W204" i="69"/>
  <c r="AF46" i="43"/>
  <c r="AF47" i="43" s="1"/>
  <c r="AF48" i="43" s="1"/>
  <c r="N97" i="37"/>
  <c r="AH25" i="39"/>
  <c r="AK25" i="39"/>
  <c r="AL25" i="39" s="1"/>
  <c r="M102" i="38"/>
  <c r="M16" i="38"/>
  <c r="L16" i="38" s="1"/>
  <c r="K47" i="59"/>
  <c r="J61" i="59"/>
  <c r="K61" i="59" s="1"/>
  <c r="F62" i="37"/>
  <c r="F92" i="37"/>
  <c r="G66" i="37"/>
  <c r="G92" i="37" s="1"/>
  <c r="K109" i="38"/>
  <c r="O106" i="38"/>
  <c r="O17" i="38" s="1"/>
  <c r="AH11" i="39"/>
  <c r="AK11" i="39"/>
  <c r="AL11" i="39" s="1"/>
  <c r="N99" i="37"/>
  <c r="P117" i="38"/>
  <c r="Q117" i="38" s="1"/>
  <c r="P117" i="59"/>
  <c r="Q117" i="59" s="1"/>
  <c r="Y11" i="69"/>
  <c r="J11" i="74" s="1"/>
  <c r="Q63" i="37"/>
  <c r="X11" i="69"/>
  <c r="I11" i="74" s="1"/>
  <c r="H11" i="74"/>
  <c r="AA7" i="59"/>
  <c r="AA7" i="38"/>
  <c r="W11" i="69"/>
  <c r="T90" i="38"/>
  <c r="BB10" i="60"/>
  <c r="BC10" i="60" s="1"/>
  <c r="AV10" i="60"/>
  <c r="L93" i="59"/>
  <c r="J106" i="38"/>
  <c r="J22" i="38"/>
  <c r="K22" i="38" s="1"/>
  <c r="O106" i="59"/>
  <c r="O17" i="59" s="1"/>
  <c r="AD19" i="39"/>
  <c r="L65" i="59" s="1"/>
  <c r="M45" i="59" s="1"/>
  <c r="M44" i="59" s="1"/>
  <c r="AH6" i="39"/>
  <c r="AK6" i="39"/>
  <c r="AL6" i="39" s="1"/>
  <c r="AH12" i="39"/>
  <c r="AK12" i="39"/>
  <c r="AL12" i="39" s="1"/>
  <c r="P42" i="38"/>
  <c r="Q42" i="38" s="1"/>
  <c r="P8" i="38"/>
  <c r="Q8" i="38" s="1"/>
  <c r="N32" i="59"/>
  <c r="L30" i="59"/>
  <c r="M30" i="59" s="1"/>
  <c r="L94" i="59"/>
  <c r="BB15" i="60"/>
  <c r="BC15" i="60" s="1"/>
  <c r="AV15" i="60"/>
  <c r="AG13" i="43"/>
  <c r="AE14" i="43"/>
  <c r="S13" i="43"/>
  <c r="H13" i="43"/>
  <c r="D13" i="43"/>
  <c r="K96" i="38"/>
  <c r="AO9" i="60"/>
  <c r="AO5" i="60" s="1"/>
  <c r="AO16" i="60"/>
  <c r="AO13" i="60" s="1"/>
  <c r="Z13" i="39"/>
  <c r="J64" i="59" s="1"/>
  <c r="K28" i="59" s="1"/>
  <c r="AV23" i="60"/>
  <c r="BB23" i="60"/>
  <c r="BC23" i="60" s="1"/>
  <c r="BB8" i="60"/>
  <c r="BC8" i="60" s="1"/>
  <c r="AV8" i="60"/>
  <c r="O99" i="59"/>
  <c r="O16" i="59" s="1"/>
  <c r="BB17" i="60"/>
  <c r="BC17" i="60" s="1"/>
  <c r="AV17" i="60"/>
  <c r="BB26" i="60"/>
  <c r="BC26" i="60" s="1"/>
  <c r="AV26" i="60"/>
  <c r="AD13" i="39"/>
  <c r="L64" i="59" s="1"/>
  <c r="J12" i="74"/>
  <c r="Y41" i="37"/>
  <c r="F41" i="37" s="1"/>
  <c r="K32" i="38"/>
  <c r="J32" i="38" s="1"/>
  <c r="S81" i="38"/>
  <c r="AV24" i="60"/>
  <c r="BB24" i="60"/>
  <c r="BC24" i="60" s="1"/>
  <c r="O99" i="38"/>
  <c r="O16" i="38" s="1"/>
  <c r="H66" i="37"/>
  <c r="G62" i="37"/>
  <c r="K16" i="59"/>
  <c r="J16" i="59" s="1"/>
  <c r="K103" i="59"/>
  <c r="AH14" i="39"/>
  <c r="AK14" i="39"/>
  <c r="AL14" i="39" s="1"/>
  <c r="AV22" i="60"/>
  <c r="BB22" i="60"/>
  <c r="BC22" i="60" s="1"/>
  <c r="Q73" i="38"/>
  <c r="K49" i="38"/>
  <c r="J49" i="38" s="1"/>
  <c r="S82" i="38"/>
  <c r="O93" i="38"/>
  <c r="O15" i="38" s="1"/>
  <c r="O95" i="38"/>
  <c r="O49" i="38" s="1"/>
  <c r="O94" i="38"/>
  <c r="AH20" i="39"/>
  <c r="AK20" i="39"/>
  <c r="AL20" i="39" s="1"/>
  <c r="AH21" i="39"/>
  <c r="AK21" i="39"/>
  <c r="AL21" i="39" s="1"/>
  <c r="V24" i="69"/>
  <c r="X7" i="69"/>
  <c r="I7" i="74" s="1"/>
  <c r="V6" i="69"/>
  <c r="H7" i="74"/>
  <c r="Y7" i="69"/>
  <c r="J7" i="74" s="1"/>
  <c r="W7" i="69"/>
  <c r="AH26" i="39"/>
  <c r="AK26" i="39"/>
  <c r="AL26" i="39" s="1"/>
  <c r="J106" i="59"/>
  <c r="Q17" i="69"/>
  <c r="E17" i="74"/>
  <c r="M106" i="38"/>
  <c r="M17" i="38" s="1"/>
  <c r="L17" i="38" s="1"/>
  <c r="J99" i="38"/>
  <c r="J21" i="38"/>
  <c r="K21" i="38" s="1"/>
  <c r="E82" i="37"/>
  <c r="E80" i="37"/>
  <c r="E81" i="37"/>
  <c r="M96" i="38"/>
  <c r="AH24" i="39"/>
  <c r="AK24" i="39"/>
  <c r="AL24" i="39" s="1"/>
  <c r="BB14" i="60"/>
  <c r="BC14" i="60" s="1"/>
  <c r="AV14" i="60"/>
  <c r="F67" i="37"/>
  <c r="O66" i="37"/>
  <c r="S156" i="69"/>
  <c r="BB27" i="60"/>
  <c r="BC27" i="60" s="1"/>
  <c r="AV27" i="60"/>
  <c r="L47" i="59"/>
  <c r="L95" i="59"/>
  <c r="AK18" i="39"/>
  <c r="AL18" i="39" s="1"/>
  <c r="AH18" i="39"/>
  <c r="S80" i="38"/>
  <c r="K15" i="38"/>
  <c r="J15" i="38" s="1"/>
  <c r="L15" i="38" s="1"/>
  <c r="AV12" i="60"/>
  <c r="BB12" i="60"/>
  <c r="BC12" i="60" s="1"/>
  <c r="M106" i="59"/>
  <c r="M17" i="59" s="1"/>
  <c r="L17" i="59" s="1"/>
  <c r="BB25" i="60"/>
  <c r="BC25" i="60" s="1"/>
  <c r="AV25" i="60"/>
  <c r="AH23" i="39"/>
  <c r="AK23" i="39"/>
  <c r="AL23" i="39" s="1"/>
  <c r="F79" i="37"/>
  <c r="E78" i="37"/>
  <c r="BB18" i="60"/>
  <c r="BC18" i="60" s="1"/>
  <c r="AV18" i="60"/>
  <c r="AK17" i="39"/>
  <c r="AL17" i="39" s="1"/>
  <c r="AH17" i="39"/>
  <c r="AK8" i="39"/>
  <c r="AL8" i="39" s="1"/>
  <c r="AM8" i="39" s="1"/>
  <c r="AH22" i="39"/>
  <c r="AK22" i="39"/>
  <c r="AL22" i="39" s="1"/>
  <c r="H23" i="74"/>
  <c r="W23" i="69"/>
  <c r="X23" i="69"/>
  <c r="I23" i="74" s="1"/>
  <c r="AH15" i="39"/>
  <c r="AK15" i="39"/>
  <c r="AL15" i="39" s="1"/>
  <c r="BB21" i="60"/>
  <c r="BC21" i="60" s="1"/>
  <c r="AV21" i="60"/>
  <c r="BB20" i="60"/>
  <c r="BC20" i="60" s="1"/>
  <c r="AV20" i="60"/>
  <c r="W203" i="69"/>
  <c r="P98" i="59"/>
  <c r="P98" i="38"/>
  <c r="S100" i="38" s="1"/>
  <c r="AV11" i="60"/>
  <c r="BB11" i="60"/>
  <c r="BC11" i="60" s="1"/>
  <c r="P92" i="59"/>
  <c r="Q92" i="59" s="1"/>
  <c r="P92" i="38"/>
  <c r="Q92" i="38" s="1"/>
  <c r="W202" i="69"/>
  <c r="AH10" i="39"/>
  <c r="AK10" i="39"/>
  <c r="AL10" i="39" s="1"/>
  <c r="AH7" i="39"/>
  <c r="AK7" i="39"/>
  <c r="AL7" i="39" s="1"/>
  <c r="J82" i="59"/>
  <c r="K82" i="59" s="1"/>
  <c r="J44" i="59"/>
  <c r="J52" i="59" s="1"/>
  <c r="AV7" i="60"/>
  <c r="BB7" i="60"/>
  <c r="BC7" i="60" s="1"/>
  <c r="O94" i="59"/>
  <c r="O95" i="59"/>
  <c r="O49" i="59" s="1"/>
  <c r="N49" i="59" s="1"/>
  <c r="O93" i="59"/>
  <c r="O15" i="59" s="1"/>
  <c r="N15" i="59" s="1"/>
  <c r="AH27" i="39"/>
  <c r="AK27" i="39"/>
  <c r="AL27" i="39" s="1"/>
  <c r="AV6" i="60"/>
  <c r="BB6" i="60"/>
  <c r="BC6" i="60" s="1"/>
  <c r="N98" i="37"/>
  <c r="AD9" i="39"/>
  <c r="AC9" i="39" s="1"/>
  <c r="M99" i="59"/>
  <c r="M16" i="59" s="1"/>
  <c r="O123" i="38"/>
  <c r="Q5" i="38"/>
  <c r="O38" i="38"/>
  <c r="O4" i="38"/>
  <c r="O25" i="38"/>
  <c r="P38" i="38"/>
  <c r="P75" i="38"/>
  <c r="P40" i="38"/>
  <c r="Q40" i="38" s="1"/>
  <c r="P39" i="38"/>
  <c r="Q39" i="38" s="1"/>
  <c r="P4" i="38"/>
  <c r="P25" i="38"/>
  <c r="O75" i="38"/>
  <c r="O77" i="38" s="1"/>
  <c r="O102" i="38" l="1"/>
  <c r="K10" i="59"/>
  <c r="M109" i="38"/>
  <c r="O109" i="59"/>
  <c r="AM11" i="39"/>
  <c r="O96" i="59"/>
  <c r="K114" i="59"/>
  <c r="AM24" i="39"/>
  <c r="AM25" i="39"/>
  <c r="P123" i="38"/>
  <c r="Q123" i="38" s="1"/>
  <c r="AM18" i="39"/>
  <c r="O102" i="59"/>
  <c r="O109" i="38"/>
  <c r="M102" i="59"/>
  <c r="AH16" i="39"/>
  <c r="AG16" i="39" s="1"/>
  <c r="AM26" i="39"/>
  <c r="AV19" i="60"/>
  <c r="AM23" i="39"/>
  <c r="L45" i="59"/>
  <c r="AH9" i="39"/>
  <c r="AG9" i="39" s="1"/>
  <c r="L99" i="38"/>
  <c r="N16" i="38"/>
  <c r="L21" i="38"/>
  <c r="M21" i="38" s="1"/>
  <c r="N93" i="59"/>
  <c r="AH19" i="39"/>
  <c r="N65" i="59" s="1"/>
  <c r="O45" i="59" s="1"/>
  <c r="O44" i="59" s="1"/>
  <c r="BC16" i="60"/>
  <c r="BC13" i="60" s="1"/>
  <c r="Q62" i="37"/>
  <c r="J76" i="59"/>
  <c r="K76" i="59" s="1"/>
  <c r="J56" i="59"/>
  <c r="K56" i="59" s="1"/>
  <c r="J55" i="59"/>
  <c r="K55" i="59" s="1"/>
  <c r="J42" i="59"/>
  <c r="K42" i="59" s="1"/>
  <c r="J57" i="59"/>
  <c r="K57" i="59" s="1"/>
  <c r="J54" i="59"/>
  <c r="K54" i="59" s="1"/>
  <c r="Q95" i="59"/>
  <c r="Q49" i="59" s="1"/>
  <c r="P49" i="59" s="1"/>
  <c r="Q93" i="59"/>
  <c r="Q15" i="59" s="1"/>
  <c r="P15" i="59" s="1"/>
  <c r="Q94" i="59"/>
  <c r="O96" i="38"/>
  <c r="N17" i="38"/>
  <c r="L22" i="38"/>
  <c r="M22" i="38" s="1"/>
  <c r="L106" i="38"/>
  <c r="Q98" i="38"/>
  <c r="Q98" i="59"/>
  <c r="E98" i="37"/>
  <c r="F81" i="37"/>
  <c r="Q66" i="37"/>
  <c r="Q67" i="37" s="1"/>
  <c r="H67" i="37"/>
  <c r="E99" i="37"/>
  <c r="F82" i="37"/>
  <c r="N94" i="59"/>
  <c r="N30" i="59"/>
  <c r="O30" i="59" s="1"/>
  <c r="P32" i="59"/>
  <c r="F78" i="37"/>
  <c r="G79" i="37"/>
  <c r="M47" i="59"/>
  <c r="J95" i="38"/>
  <c r="L49" i="38"/>
  <c r="J54" i="38"/>
  <c r="K54" i="38" s="1"/>
  <c r="J47" i="38"/>
  <c r="AV9" i="60"/>
  <c r="AV5" i="60" s="1"/>
  <c r="J28" i="59"/>
  <c r="J5" i="59" s="1"/>
  <c r="K5" i="59" s="1"/>
  <c r="K27" i="59"/>
  <c r="K113" i="59" s="1"/>
  <c r="AM7" i="39"/>
  <c r="AM15" i="39"/>
  <c r="AM12" i="39"/>
  <c r="BC9" i="60"/>
  <c r="BC5" i="60" s="1"/>
  <c r="AL16" i="39"/>
  <c r="AM17" i="39"/>
  <c r="F80" i="37"/>
  <c r="E97" i="37"/>
  <c r="X6" i="69"/>
  <c r="I6" i="74" s="1"/>
  <c r="Y6" i="69"/>
  <c r="J6" i="74" s="1"/>
  <c r="W6" i="69"/>
  <c r="H6" i="74"/>
  <c r="H63" i="37"/>
  <c r="L20" i="38"/>
  <c r="L93" i="38"/>
  <c r="N15" i="38"/>
  <c r="L13" i="38"/>
  <c r="AF41" i="37"/>
  <c r="G41" i="37"/>
  <c r="G40" i="37" s="1"/>
  <c r="G6" i="37" s="1"/>
  <c r="F6" i="37" s="1"/>
  <c r="F40" i="37"/>
  <c r="J41" i="37"/>
  <c r="W156" i="69"/>
  <c r="W154" i="69" s="1"/>
  <c r="W218" i="69" s="1"/>
  <c r="N47" i="59"/>
  <c r="N95" i="59"/>
  <c r="BC19" i="60"/>
  <c r="L32" i="38"/>
  <c r="J94" i="38"/>
  <c r="J30" i="38"/>
  <c r="J37" i="38"/>
  <c r="K37" i="38" s="1"/>
  <c r="M109" i="59"/>
  <c r="S154" i="69"/>
  <c r="R155" i="69"/>
  <c r="W24" i="69"/>
  <c r="X24" i="69"/>
  <c r="I24" i="74" s="1"/>
  <c r="H24" i="74"/>
  <c r="AM14" i="39"/>
  <c r="AM6" i="39"/>
  <c r="J80" i="59"/>
  <c r="K80" i="59" s="1"/>
  <c r="J10" i="59"/>
  <c r="AD5" i="39"/>
  <c r="L63" i="59" s="1"/>
  <c r="M11" i="59" s="1"/>
  <c r="AM10" i="39"/>
  <c r="AL9" i="39"/>
  <c r="O67" i="37"/>
  <c r="O92" i="37"/>
  <c r="M28" i="59"/>
  <c r="AH5" i="39"/>
  <c r="N63" i="59" s="1"/>
  <c r="P47" i="69"/>
  <c r="J58" i="59"/>
  <c r="K58" i="59" s="1"/>
  <c r="J120" i="59"/>
  <c r="K120" i="59" s="1"/>
  <c r="J43" i="59"/>
  <c r="K43" i="59" s="1"/>
  <c r="K52" i="59"/>
  <c r="L106" i="59"/>
  <c r="AM27" i="39"/>
  <c r="Q95" i="38"/>
  <c r="Q49" i="38" s="1"/>
  <c r="Q94" i="38"/>
  <c r="Q93" i="38"/>
  <c r="Q15" i="38" s="1"/>
  <c r="AM22" i="39"/>
  <c r="F70" i="37"/>
  <c r="F72" i="37" s="1"/>
  <c r="F69" i="37"/>
  <c r="AM21" i="39"/>
  <c r="Q105" i="59"/>
  <c r="Q105" i="38"/>
  <c r="L16" i="59"/>
  <c r="J99" i="59"/>
  <c r="J103" i="59" s="1"/>
  <c r="J13" i="59"/>
  <c r="K13" i="59" s="1"/>
  <c r="J20" i="38"/>
  <c r="K20" i="38" s="1"/>
  <c r="J93" i="38"/>
  <c r="J13" i="38"/>
  <c r="AM20" i="39"/>
  <c r="AL19" i="39"/>
  <c r="AV16" i="60"/>
  <c r="AV13" i="60" s="1"/>
  <c r="AH13" i="43"/>
  <c r="AG14" i="43"/>
  <c r="N17" i="59"/>
  <c r="G67" i="37"/>
  <c r="P66" i="37"/>
  <c r="U156" i="69"/>
  <c r="U154" i="69" s="1"/>
  <c r="U218" i="69" s="1"/>
  <c r="Q38" i="38"/>
  <c r="Q25" i="38"/>
  <c r="Q4" i="38"/>
  <c r="Q75" i="38"/>
  <c r="Q77" i="38" s="1"/>
  <c r="L124" i="38" l="1"/>
  <c r="AH13" i="39"/>
  <c r="N64" i="59" s="1"/>
  <c r="O28" i="59" s="1"/>
  <c r="O27" i="59" s="1"/>
  <c r="F76" i="37"/>
  <c r="R17" i="69" s="1"/>
  <c r="Q96" i="59"/>
  <c r="N45" i="59"/>
  <c r="L82" i="59"/>
  <c r="M82" i="59" s="1"/>
  <c r="L44" i="59"/>
  <c r="L57" i="59" s="1"/>
  <c r="M57" i="59" s="1"/>
  <c r="Q96" i="38"/>
  <c r="F77" i="37"/>
  <c r="L61" i="59"/>
  <c r="M61" i="59" s="1"/>
  <c r="K70" i="59"/>
  <c r="K41" i="37"/>
  <c r="K40" i="37" s="1"/>
  <c r="K6" i="37" s="1"/>
  <c r="J40" i="37"/>
  <c r="J6" i="37" s="1"/>
  <c r="J53" i="37" s="1"/>
  <c r="N41" i="37"/>
  <c r="AM16" i="39"/>
  <c r="AK16" i="39"/>
  <c r="H79" i="37"/>
  <c r="H78" i="37" s="1"/>
  <c r="G78" i="37"/>
  <c r="O80" i="37"/>
  <c r="O81" i="37"/>
  <c r="O82" i="37"/>
  <c r="O69" i="37"/>
  <c r="O70" i="37"/>
  <c r="O72" i="37" s="1"/>
  <c r="S155" i="69"/>
  <c r="E34" i="20"/>
  <c r="E90" i="19" s="1"/>
  <c r="AF6" i="37"/>
  <c r="F53" i="37"/>
  <c r="Q99" i="59"/>
  <c r="Q16" i="59" s="1"/>
  <c r="N82" i="59"/>
  <c r="O82" i="59" s="1"/>
  <c r="N44" i="59"/>
  <c r="N52" i="59" s="1"/>
  <c r="K13" i="38"/>
  <c r="J18" i="38"/>
  <c r="S218" i="69"/>
  <c r="S220" i="69" s="1"/>
  <c r="R154" i="69"/>
  <c r="P65" i="59"/>
  <c r="Q45" i="59" s="1"/>
  <c r="Q44" i="59" s="1"/>
  <c r="AM19" i="39"/>
  <c r="L52" i="59"/>
  <c r="L54" i="59"/>
  <c r="M54" i="59" s="1"/>
  <c r="Q99" i="38"/>
  <c r="Q16" i="38" s="1"/>
  <c r="P16" i="38" s="1"/>
  <c r="W95" i="38"/>
  <c r="X95" i="38" s="1"/>
  <c r="J124" i="38"/>
  <c r="K124" i="38" s="1"/>
  <c r="W85" i="38"/>
  <c r="AC87" i="38"/>
  <c r="AD87" i="38" s="1"/>
  <c r="AK9" i="39"/>
  <c r="AM9" i="39"/>
  <c r="L18" i="38"/>
  <c r="M13" i="38"/>
  <c r="Q92" i="37"/>
  <c r="N16" i="59"/>
  <c r="L99" i="59"/>
  <c r="L13" i="59"/>
  <c r="J27" i="59"/>
  <c r="J4" i="59" s="1"/>
  <c r="K4" i="59" s="1"/>
  <c r="J81" i="59"/>
  <c r="K81" i="59" s="1"/>
  <c r="K83" i="59" s="1"/>
  <c r="M10" i="59"/>
  <c r="M114" i="59"/>
  <c r="L11" i="59"/>
  <c r="P93" i="59"/>
  <c r="K30" i="38"/>
  <c r="J35" i="38"/>
  <c r="W96" i="38"/>
  <c r="X96" i="38" s="1"/>
  <c r="J125" i="38"/>
  <c r="K125" i="38" s="1"/>
  <c r="N32" i="38"/>
  <c r="L94" i="38"/>
  <c r="L125" i="38" s="1"/>
  <c r="L30" i="38"/>
  <c r="L37" i="38"/>
  <c r="M37" i="38" s="1"/>
  <c r="J52" i="38"/>
  <c r="K47" i="38"/>
  <c r="J130" i="38"/>
  <c r="K130" i="38" s="1"/>
  <c r="J61" i="38"/>
  <c r="K61" i="38" s="1"/>
  <c r="F99" i="37"/>
  <c r="G82" i="37"/>
  <c r="P30" i="59"/>
  <c r="Q30" i="59" s="1"/>
  <c r="P94" i="59"/>
  <c r="P67" i="37"/>
  <c r="P92" i="37"/>
  <c r="G69" i="37"/>
  <c r="G70" i="37"/>
  <c r="G72" i="37" s="1"/>
  <c r="Q106" i="38"/>
  <c r="Q17" i="38" s="1"/>
  <c r="P17" i="38" s="1"/>
  <c r="AL5" i="39"/>
  <c r="N106" i="59"/>
  <c r="Q106" i="59"/>
  <c r="Q17" i="59" s="1"/>
  <c r="P17" i="59" s="1"/>
  <c r="J23" i="59"/>
  <c r="K23" i="59" s="1"/>
  <c r="J74" i="59"/>
  <c r="K74" i="59" s="1"/>
  <c r="J8" i="59"/>
  <c r="K8" i="59" s="1"/>
  <c r="J18" i="59"/>
  <c r="J20" i="59"/>
  <c r="K20" i="59" s="1"/>
  <c r="J22" i="59"/>
  <c r="K22" i="59" s="1"/>
  <c r="Q47" i="69"/>
  <c r="E50" i="74"/>
  <c r="AL13" i="39"/>
  <c r="P95" i="59"/>
  <c r="P47" i="59"/>
  <c r="L47" i="38"/>
  <c r="L95" i="38"/>
  <c r="L126" i="38" s="1"/>
  <c r="L54" i="38"/>
  <c r="M54" i="38" s="1"/>
  <c r="N49" i="38"/>
  <c r="H69" i="37"/>
  <c r="H70" i="37"/>
  <c r="H72" i="37" s="1"/>
  <c r="M20" i="38"/>
  <c r="S17" i="69"/>
  <c r="F17" i="74"/>
  <c r="O11" i="59"/>
  <c r="N61" i="59"/>
  <c r="O47" i="59"/>
  <c r="W97" i="38"/>
  <c r="X97" i="38" s="1"/>
  <c r="J126" i="38"/>
  <c r="K126" i="38" s="1"/>
  <c r="Q69" i="37"/>
  <c r="Q70" i="37"/>
  <c r="Q72" i="37" s="1"/>
  <c r="P15" i="38"/>
  <c r="N93" i="38"/>
  <c r="N20" i="38"/>
  <c r="O20" i="38" s="1"/>
  <c r="N13" i="38"/>
  <c r="H62" i="37"/>
  <c r="H92" i="37"/>
  <c r="N106" i="38"/>
  <c r="N22" i="38"/>
  <c r="O22" i="38" s="1"/>
  <c r="J21" i="59"/>
  <c r="K21" i="59" s="1"/>
  <c r="L28" i="59"/>
  <c r="M27" i="59"/>
  <c r="F97" i="37"/>
  <c r="G80" i="37"/>
  <c r="N21" i="38"/>
  <c r="O21" i="38" s="1"/>
  <c r="N99" i="38"/>
  <c r="F98" i="37"/>
  <c r="G81" i="37"/>
  <c r="L55" i="59" l="1"/>
  <c r="M55" i="59" s="1"/>
  <c r="O61" i="59"/>
  <c r="L42" i="59"/>
  <c r="M42" i="59" s="1"/>
  <c r="H76" i="37"/>
  <c r="V17" i="69" s="1"/>
  <c r="H17" i="74" s="1"/>
  <c r="L56" i="59"/>
  <c r="M56" i="59" s="1"/>
  <c r="L76" i="59"/>
  <c r="M76" i="59" s="1"/>
  <c r="Q102" i="59"/>
  <c r="G76" i="37"/>
  <c r="T17" i="69" s="1"/>
  <c r="U17" i="69" s="1"/>
  <c r="H77" i="37"/>
  <c r="M124" i="38"/>
  <c r="AM13" i="39"/>
  <c r="P64" i="59"/>
  <c r="Q28" i="59" s="1"/>
  <c r="Q27" i="59" s="1"/>
  <c r="O52" i="59"/>
  <c r="N43" i="59"/>
  <c r="N58" i="59"/>
  <c r="N120" i="59"/>
  <c r="M125" i="38"/>
  <c r="F55" i="37"/>
  <c r="D58" i="74"/>
  <c r="M83" i="37"/>
  <c r="P32" i="38"/>
  <c r="N94" i="38"/>
  <c r="N125" i="38" s="1"/>
  <c r="O125" i="38" s="1"/>
  <c r="N30" i="38"/>
  <c r="N37" i="38"/>
  <c r="O37" i="38" s="1"/>
  <c r="P69" i="37"/>
  <c r="P70" i="37"/>
  <c r="P72" i="37" s="1"/>
  <c r="P81" i="37"/>
  <c r="O98" i="37"/>
  <c r="N124" i="38"/>
  <c r="O124" i="38" s="1"/>
  <c r="N54" i="38"/>
  <c r="O54" i="38" s="1"/>
  <c r="N95" i="38"/>
  <c r="N126" i="38" s="1"/>
  <c r="O126" i="38" s="1"/>
  <c r="N47" i="38"/>
  <c r="P49" i="38"/>
  <c r="H82" i="37"/>
  <c r="G99" i="37"/>
  <c r="L80" i="59"/>
  <c r="M80" i="59" s="1"/>
  <c r="N11" i="59"/>
  <c r="L10" i="59"/>
  <c r="L18" i="59" s="1"/>
  <c r="L5" i="59"/>
  <c r="M5" i="59" s="1"/>
  <c r="J24" i="38"/>
  <c r="K24" i="38" s="1"/>
  <c r="J9" i="38"/>
  <c r="K9" i="38" s="1"/>
  <c r="K18" i="38"/>
  <c r="J118" i="38"/>
  <c r="K118" i="38" s="1"/>
  <c r="J7" i="38"/>
  <c r="K7" i="38" s="1"/>
  <c r="AG46" i="43"/>
  <c r="AG47" i="43" s="1"/>
  <c r="AG48" i="43" s="1"/>
  <c r="O97" i="37"/>
  <c r="P80" i="37"/>
  <c r="P106" i="38"/>
  <c r="P22" i="38"/>
  <c r="Q22" i="38" s="1"/>
  <c r="S222" i="69"/>
  <c r="S231" i="69"/>
  <c r="S233" i="69" s="1"/>
  <c r="R46" i="69" s="1"/>
  <c r="U220" i="69"/>
  <c r="P20" i="38"/>
  <c r="Q20" i="38" s="1"/>
  <c r="P93" i="38"/>
  <c r="P13" i="38"/>
  <c r="Q109" i="59"/>
  <c r="N18" i="38"/>
  <c r="O13" i="38"/>
  <c r="M70" i="59"/>
  <c r="M113" i="59"/>
  <c r="N56" i="59"/>
  <c r="O56" i="59" s="1"/>
  <c r="N55" i="59"/>
  <c r="O55" i="59" s="1"/>
  <c r="N57" i="59"/>
  <c r="O57" i="59" s="1"/>
  <c r="N76" i="59"/>
  <c r="N42" i="59"/>
  <c r="O42" i="59" s="1"/>
  <c r="N54" i="59"/>
  <c r="O54" i="59" s="1"/>
  <c r="P21" i="38"/>
  <c r="Q21" i="38" s="1"/>
  <c r="P99" i="38"/>
  <c r="T155" i="69"/>
  <c r="T154" i="69"/>
  <c r="O99" i="37"/>
  <c r="P82" i="37"/>
  <c r="G97" i="37"/>
  <c r="H80" i="37"/>
  <c r="M126" i="38"/>
  <c r="P106" i="59"/>
  <c r="L52" i="38"/>
  <c r="L130" i="38"/>
  <c r="M130" i="38" s="1"/>
  <c r="L61" i="38"/>
  <c r="M61" i="38" s="1"/>
  <c r="M47" i="38"/>
  <c r="Q102" i="38"/>
  <c r="P45" i="59"/>
  <c r="P61" i="59" s="1"/>
  <c r="Q61" i="59" s="1"/>
  <c r="J24" i="59"/>
  <c r="K24" i="59" s="1"/>
  <c r="J9" i="59"/>
  <c r="K9" i="59" s="1"/>
  <c r="K18" i="59"/>
  <c r="J118" i="59"/>
  <c r="K118" i="59" s="1"/>
  <c r="J39" i="59"/>
  <c r="K39" i="59" s="1"/>
  <c r="J25" i="59"/>
  <c r="K25" i="59" s="1"/>
  <c r="J40" i="59"/>
  <c r="K40" i="59" s="1"/>
  <c r="J35" i="59"/>
  <c r="J38" i="59"/>
  <c r="K38" i="59" s="1"/>
  <c r="J75" i="59"/>
  <c r="K75" i="59" s="1"/>
  <c r="K77" i="59" s="1"/>
  <c r="J37" i="59"/>
  <c r="K37" i="59" s="1"/>
  <c r="Q47" i="59"/>
  <c r="N28" i="59"/>
  <c r="L81" i="59"/>
  <c r="M81" i="59" s="1"/>
  <c r="L27" i="59"/>
  <c r="J58" i="38"/>
  <c r="J120" i="38"/>
  <c r="K120" i="38" s="1"/>
  <c r="J43" i="38"/>
  <c r="K43" i="38" s="1"/>
  <c r="K52" i="38"/>
  <c r="M13" i="59"/>
  <c r="O41" i="37"/>
  <c r="O40" i="37" s="1"/>
  <c r="O6" i="37" s="1"/>
  <c r="R41" i="37"/>
  <c r="N40" i="37"/>
  <c r="N6" i="37" s="1"/>
  <c r="N53" i="37" s="1"/>
  <c r="O10" i="59"/>
  <c r="O114" i="59"/>
  <c r="H81" i="37"/>
  <c r="G98" i="37"/>
  <c r="K35" i="38"/>
  <c r="J26" i="38"/>
  <c r="K26" i="38" s="1"/>
  <c r="J41" i="38"/>
  <c r="K41" i="38" s="1"/>
  <c r="J119" i="38"/>
  <c r="K119" i="38" s="1"/>
  <c r="L9" i="38"/>
  <c r="L24" i="38"/>
  <c r="M18" i="38"/>
  <c r="L118" i="38"/>
  <c r="P63" i="59"/>
  <c r="Q11" i="59" s="1"/>
  <c r="AM5" i="39"/>
  <c r="Q109" i="38"/>
  <c r="S99" i="59"/>
  <c r="L103" i="59"/>
  <c r="M52" i="59"/>
  <c r="L120" i="59"/>
  <c r="M120" i="59" s="1"/>
  <c r="L58" i="59"/>
  <c r="M58" i="59" s="1"/>
  <c r="L43" i="59"/>
  <c r="M43" i="59" s="1"/>
  <c r="J55" i="37"/>
  <c r="E57" i="74" s="1"/>
  <c r="E58" i="74"/>
  <c r="M30" i="38"/>
  <c r="L35" i="38"/>
  <c r="N99" i="59"/>
  <c r="P16" i="59"/>
  <c r="N13" i="59"/>
  <c r="O13" i="59" s="1"/>
  <c r="G77" i="37"/>
  <c r="W17" i="69" l="1"/>
  <c r="X17" i="69"/>
  <c r="I17" i="74" s="1"/>
  <c r="G17" i="74"/>
  <c r="L7" i="38"/>
  <c r="M7" i="38" s="1"/>
  <c r="O76" i="59"/>
  <c r="M118" i="38"/>
  <c r="M9" i="38"/>
  <c r="K121" i="38"/>
  <c r="M24" i="38"/>
  <c r="O70" i="59"/>
  <c r="O113" i="59"/>
  <c r="L43" i="38"/>
  <c r="M43" i="38" s="1"/>
  <c r="L120" i="38"/>
  <c r="M120" i="38" s="1"/>
  <c r="M121" i="38" s="1"/>
  <c r="M52" i="38"/>
  <c r="L58" i="38"/>
  <c r="H99" i="37"/>
  <c r="I99" i="37"/>
  <c r="Q10" i="59"/>
  <c r="Q114" i="59"/>
  <c r="N55" i="37"/>
  <c r="F57" i="74" s="1"/>
  <c r="F58" i="74"/>
  <c r="P95" i="38"/>
  <c r="P126" i="38" s="1"/>
  <c r="Q126" i="38" s="1"/>
  <c r="P47" i="38"/>
  <c r="P54" i="38"/>
  <c r="Q54" i="38" s="1"/>
  <c r="O30" i="38"/>
  <c r="N35" i="38"/>
  <c r="AH46" i="43"/>
  <c r="AH47" i="43" s="1"/>
  <c r="AH48" i="43" s="1"/>
  <c r="P97" i="37"/>
  <c r="Q80" i="37"/>
  <c r="N130" i="38"/>
  <c r="O130" i="38" s="1"/>
  <c r="N52" i="38"/>
  <c r="N61" i="38"/>
  <c r="O61" i="38" s="1"/>
  <c r="O47" i="38"/>
  <c r="R47" i="69"/>
  <c r="L26" i="38"/>
  <c r="M26" i="38" s="1"/>
  <c r="M35" i="38"/>
  <c r="L119" i="38"/>
  <c r="M119" i="38" s="1"/>
  <c r="L41" i="38"/>
  <c r="M41" i="38" s="1"/>
  <c r="M18" i="59"/>
  <c r="L9" i="59"/>
  <c r="M9" i="59" s="1"/>
  <c r="L118" i="59"/>
  <c r="M118" i="59" s="1"/>
  <c r="L24" i="59"/>
  <c r="M24" i="59" s="1"/>
  <c r="I97" i="37"/>
  <c r="H97" i="37"/>
  <c r="M85" i="37"/>
  <c r="N83" i="37"/>
  <c r="M86" i="37"/>
  <c r="M93" i="37"/>
  <c r="D29" i="74" s="1"/>
  <c r="M94" i="37"/>
  <c r="M100" i="37"/>
  <c r="M84" i="37"/>
  <c r="N44" i="69" s="1"/>
  <c r="N118" i="38"/>
  <c r="O118" i="38" s="1"/>
  <c r="N24" i="38"/>
  <c r="O24" i="38" s="1"/>
  <c r="N9" i="38"/>
  <c r="O9" i="38" s="1"/>
  <c r="O18" i="38"/>
  <c r="D83" i="37"/>
  <c r="D57" i="74"/>
  <c r="F47" i="37"/>
  <c r="P94" i="38"/>
  <c r="P125" i="38" s="1"/>
  <c r="Q125" i="38" s="1"/>
  <c r="P30" i="38"/>
  <c r="P37" i="38"/>
  <c r="Q37" i="38" s="1"/>
  <c r="Q82" i="37"/>
  <c r="P99" i="37"/>
  <c r="P98" i="37"/>
  <c r="Q81" i="37"/>
  <c r="P13" i="59"/>
  <c r="Q13" i="59" s="1"/>
  <c r="P99" i="59"/>
  <c r="V41" i="37"/>
  <c r="R40" i="37"/>
  <c r="R6" i="37" s="1"/>
  <c r="R53" i="37" s="1"/>
  <c r="S41" i="37"/>
  <c r="S40" i="37" s="1"/>
  <c r="S6" i="37" s="1"/>
  <c r="J119" i="59"/>
  <c r="K119" i="59" s="1"/>
  <c r="K121" i="59" s="1"/>
  <c r="J41" i="59"/>
  <c r="K41" i="59" s="1"/>
  <c r="J26" i="59"/>
  <c r="K26" i="59" s="1"/>
  <c r="K35" i="59"/>
  <c r="E46" i="74"/>
  <c r="K58" i="38"/>
  <c r="Q13" i="38"/>
  <c r="P18" i="38"/>
  <c r="O120" i="59"/>
  <c r="L40" i="59"/>
  <c r="M40" i="59" s="1"/>
  <c r="L25" i="59"/>
  <c r="M25" i="59" s="1"/>
  <c r="L38" i="59"/>
  <c r="M38" i="59" s="1"/>
  <c r="L39" i="59"/>
  <c r="M39" i="59" s="1"/>
  <c r="L35" i="59"/>
  <c r="L7" i="59" s="1"/>
  <c r="L75" i="59"/>
  <c r="M75" i="59" s="1"/>
  <c r="L37" i="59"/>
  <c r="M37" i="59" s="1"/>
  <c r="V155" i="69"/>
  <c r="V154" i="69"/>
  <c r="P124" i="38"/>
  <c r="Q124" i="38" s="1"/>
  <c r="O58" i="59"/>
  <c r="J7" i="59"/>
  <c r="K7" i="59" s="1"/>
  <c r="M83" i="59"/>
  <c r="P82" i="59"/>
  <c r="Q82" i="59" s="1"/>
  <c r="P44" i="59"/>
  <c r="U155" i="69"/>
  <c r="F34" i="20"/>
  <c r="F90" i="19" s="1"/>
  <c r="L23" i="59"/>
  <c r="M23" i="59" s="1"/>
  <c r="L74" i="59"/>
  <c r="M74" i="59" s="1"/>
  <c r="L4" i="59"/>
  <c r="M4" i="59" s="1"/>
  <c r="L8" i="59"/>
  <c r="M8" i="59" s="1"/>
  <c r="L20" i="59"/>
  <c r="M20" i="59" s="1"/>
  <c r="L22" i="59"/>
  <c r="M22" i="59" s="1"/>
  <c r="L21" i="59"/>
  <c r="M21" i="59" s="1"/>
  <c r="O43" i="59"/>
  <c r="N81" i="59"/>
  <c r="O81" i="59" s="1"/>
  <c r="N27" i="59"/>
  <c r="P28" i="59"/>
  <c r="U231" i="69"/>
  <c r="U233" i="69" s="1"/>
  <c r="T46" i="69" s="1"/>
  <c r="W220" i="69"/>
  <c r="U222" i="69"/>
  <c r="N80" i="59"/>
  <c r="O80" i="59" s="1"/>
  <c r="N10" i="59"/>
  <c r="P11" i="59"/>
  <c r="N5" i="59"/>
  <c r="O5" i="59" s="1"/>
  <c r="F49" i="74"/>
  <c r="S46" i="69"/>
  <c r="I98" i="37"/>
  <c r="H98" i="37"/>
  <c r="N7" i="38" l="1"/>
  <c r="O7" i="38" s="1"/>
  <c r="O83" i="59"/>
  <c r="M77" i="59"/>
  <c r="M7" i="59"/>
  <c r="R99" i="37"/>
  <c r="Q99" i="37"/>
  <c r="X154" i="69"/>
  <c r="Y154" i="69"/>
  <c r="P52" i="38"/>
  <c r="P61" i="38"/>
  <c r="Q61" i="38" s="1"/>
  <c r="P130" i="38"/>
  <c r="Q130" i="38" s="1"/>
  <c r="Q47" i="38"/>
  <c r="W155" i="69"/>
  <c r="Y155" i="69"/>
  <c r="X155" i="69"/>
  <c r="G34" i="20"/>
  <c r="Q30" i="38"/>
  <c r="P35" i="38"/>
  <c r="T47" i="69"/>
  <c r="Q113" i="59"/>
  <c r="Q70" i="59"/>
  <c r="S47" i="69"/>
  <c r="F50" i="74"/>
  <c r="O52" i="38"/>
  <c r="N58" i="38"/>
  <c r="N43" i="38"/>
  <c r="O43" i="38" s="1"/>
  <c r="N120" i="38"/>
  <c r="O120" i="38" s="1"/>
  <c r="G47" i="37"/>
  <c r="N41" i="69"/>
  <c r="AF47" i="37"/>
  <c r="J47" i="37"/>
  <c r="R55" i="37"/>
  <c r="G58" i="74"/>
  <c r="D100" i="37"/>
  <c r="D94" i="37"/>
  <c r="N18" i="69" s="1"/>
  <c r="D86" i="37"/>
  <c r="D93" i="37"/>
  <c r="N28" i="69" s="1"/>
  <c r="E83" i="37"/>
  <c r="E93" i="37" s="1"/>
  <c r="P28" i="69" s="1"/>
  <c r="D84" i="37"/>
  <c r="N19" i="69" s="1"/>
  <c r="D85" i="37"/>
  <c r="M58" i="38"/>
  <c r="F46" i="74"/>
  <c r="N23" i="59"/>
  <c r="O23" i="59" s="1"/>
  <c r="N74" i="59"/>
  <c r="O74" i="59" s="1"/>
  <c r="N8" i="59"/>
  <c r="O8" i="59" s="1"/>
  <c r="N18" i="59"/>
  <c r="N4" i="59"/>
  <c r="O4" i="59" s="1"/>
  <c r="N20" i="59"/>
  <c r="O20" i="59" s="1"/>
  <c r="N22" i="59"/>
  <c r="O22" i="59" s="1"/>
  <c r="N21" i="59"/>
  <c r="O21" i="59" s="1"/>
  <c r="P57" i="59"/>
  <c r="Q57" i="59" s="1"/>
  <c r="P76" i="59"/>
  <c r="Q76" i="59" s="1"/>
  <c r="P55" i="59"/>
  <c r="Q55" i="59" s="1"/>
  <c r="P56" i="59"/>
  <c r="Q56" i="59" s="1"/>
  <c r="P52" i="59"/>
  <c r="P42" i="59"/>
  <c r="Q42" i="59" s="1"/>
  <c r="P54" i="59"/>
  <c r="Q54" i="59" s="1"/>
  <c r="P118" i="38"/>
  <c r="Q118" i="38" s="1"/>
  <c r="P9" i="38"/>
  <c r="Q9" i="38" s="1"/>
  <c r="Q18" i="38"/>
  <c r="P24" i="38"/>
  <c r="Q24" i="38" s="1"/>
  <c r="AI46" i="43"/>
  <c r="AI47" i="43" s="1"/>
  <c r="AI48" i="43" s="1"/>
  <c r="V47" i="69" s="1"/>
  <c r="Q97" i="37"/>
  <c r="R97" i="37"/>
  <c r="W222" i="69"/>
  <c r="W231" i="69"/>
  <c r="W233" i="69" s="1"/>
  <c r="V46" i="69" s="1"/>
  <c r="Q98" i="37"/>
  <c r="R98" i="37"/>
  <c r="P10" i="59"/>
  <c r="P80" i="59"/>
  <c r="Q80" i="59" s="1"/>
  <c r="P5" i="59"/>
  <c r="Q5" i="59" s="1"/>
  <c r="U46" i="69"/>
  <c r="G49" i="74"/>
  <c r="N100" i="37"/>
  <c r="O83" i="37"/>
  <c r="N84" i="37"/>
  <c r="P44" i="69" s="1"/>
  <c r="N85" i="37"/>
  <c r="N86" i="37"/>
  <c r="L26" i="59"/>
  <c r="M26" i="59" s="1"/>
  <c r="M35" i="59"/>
  <c r="L119" i="59"/>
  <c r="M119" i="59" s="1"/>
  <c r="M121" i="59" s="1"/>
  <c r="L41" i="59"/>
  <c r="M41" i="59" s="1"/>
  <c r="V40" i="37"/>
  <c r="AH41" i="37"/>
  <c r="W41" i="37"/>
  <c r="W40" i="37" s="1"/>
  <c r="W6" i="37" s="1"/>
  <c r="AE41" i="37"/>
  <c r="N93" i="37"/>
  <c r="E29" i="74" s="1"/>
  <c r="N26" i="38"/>
  <c r="O26" i="38" s="1"/>
  <c r="N119" i="38"/>
  <c r="O119" i="38" s="1"/>
  <c r="O35" i="38"/>
  <c r="N41" i="38"/>
  <c r="O41" i="38" s="1"/>
  <c r="N94" i="37"/>
  <c r="P81" i="59"/>
  <c r="Q81" i="59" s="1"/>
  <c r="P27" i="59"/>
  <c r="N39" i="59"/>
  <c r="O39" i="59" s="1"/>
  <c r="N35" i="59"/>
  <c r="N40" i="59"/>
  <c r="O40" i="59" s="1"/>
  <c r="N25" i="59"/>
  <c r="O25" i="59" s="1"/>
  <c r="N75" i="59"/>
  <c r="O75" i="59" s="1"/>
  <c r="N38" i="59"/>
  <c r="O38" i="59" s="1"/>
  <c r="N37" i="59"/>
  <c r="O37" i="59" s="1"/>
  <c r="O44" i="69"/>
  <c r="D45" i="74"/>
  <c r="O121" i="38" l="1"/>
  <c r="E94" i="37"/>
  <c r="P18" i="69" s="1"/>
  <c r="O77" i="59"/>
  <c r="P7" i="38"/>
  <c r="Q7" i="38" s="1"/>
  <c r="H50" i="74"/>
  <c r="X47" i="69"/>
  <c r="I50" i="74" s="1"/>
  <c r="W47" i="69"/>
  <c r="Q28" i="69"/>
  <c r="E28" i="74"/>
  <c r="O18" i="59"/>
  <c r="N24" i="59"/>
  <c r="O24" i="59" s="1"/>
  <c r="N118" i="59"/>
  <c r="O118" i="59" s="1"/>
  <c r="N9" i="59"/>
  <c r="O9" i="59" s="1"/>
  <c r="N7" i="59"/>
  <c r="O7" i="59" s="1"/>
  <c r="G57" i="74"/>
  <c r="O100" i="37"/>
  <c r="P83" i="37"/>
  <c r="P93" i="37" s="1"/>
  <c r="G29" i="74" s="1"/>
  <c r="O85" i="37"/>
  <c r="O86" i="37"/>
  <c r="O84" i="37"/>
  <c r="R44" i="69" s="1"/>
  <c r="Q35" i="38"/>
  <c r="P26" i="38"/>
  <c r="Q26" i="38" s="1"/>
  <c r="P41" i="38"/>
  <c r="Q41" i="38" s="1"/>
  <c r="P119" i="38"/>
  <c r="Q119" i="38" s="1"/>
  <c r="P41" i="69"/>
  <c r="N47" i="37"/>
  <c r="K47" i="37"/>
  <c r="H34" i="20"/>
  <c r="G90" i="19"/>
  <c r="E18" i="74"/>
  <c r="Q18" i="69"/>
  <c r="P58" i="59"/>
  <c r="Q58" i="59" s="1"/>
  <c r="P120" i="59"/>
  <c r="Q120" i="59" s="1"/>
  <c r="Q52" i="59"/>
  <c r="P43" i="59"/>
  <c r="Q43" i="59" s="1"/>
  <c r="O58" i="38"/>
  <c r="G46" i="74"/>
  <c r="P74" i="59"/>
  <c r="Q74" i="59" s="1"/>
  <c r="P23" i="59"/>
  <c r="Q23" i="59" s="1"/>
  <c r="P8" i="59"/>
  <c r="Q8" i="59" s="1"/>
  <c r="P18" i="59"/>
  <c r="P4" i="59"/>
  <c r="Q4" i="59" s="1"/>
  <c r="P20" i="59"/>
  <c r="Q20" i="59" s="1"/>
  <c r="P22" i="59"/>
  <c r="Q22" i="59" s="1"/>
  <c r="P21" i="59"/>
  <c r="Q21" i="59" s="1"/>
  <c r="N119" i="59"/>
  <c r="O119" i="59" s="1"/>
  <c r="N26" i="59"/>
  <c r="O26" i="59" s="1"/>
  <c r="O35" i="59"/>
  <c r="N41" i="59"/>
  <c r="O41" i="59" s="1"/>
  <c r="P120" i="38"/>
  <c r="Q120" i="38" s="1"/>
  <c r="Q52" i="38"/>
  <c r="P43" i="38"/>
  <c r="Q43" i="38" s="1"/>
  <c r="P58" i="38"/>
  <c r="O19" i="69"/>
  <c r="D19" i="74"/>
  <c r="P38" i="59"/>
  <c r="Q38" i="59" s="1"/>
  <c r="P35" i="59"/>
  <c r="P25" i="59"/>
  <c r="Q25" i="59" s="1"/>
  <c r="P40" i="59"/>
  <c r="Q40" i="59" s="1"/>
  <c r="P39" i="59"/>
  <c r="Q39" i="59" s="1"/>
  <c r="P75" i="59"/>
  <c r="Q75" i="59" s="1"/>
  <c r="P37" i="59"/>
  <c r="Q37" i="59" s="1"/>
  <c r="W46" i="69"/>
  <c r="X46" i="69"/>
  <c r="I49" i="74" s="1"/>
  <c r="H49" i="74"/>
  <c r="F83" i="37"/>
  <c r="F94" i="37" s="1"/>
  <c r="R18" i="69" s="1"/>
  <c r="E100" i="37"/>
  <c r="E85" i="37"/>
  <c r="E84" i="37"/>
  <c r="P19" i="69" s="1"/>
  <c r="E86" i="37"/>
  <c r="AH40" i="37"/>
  <c r="V6" i="37"/>
  <c r="Q83" i="59"/>
  <c r="O28" i="69"/>
  <c r="D28" i="74"/>
  <c r="D42" i="74"/>
  <c r="O41" i="69"/>
  <c r="O94" i="37"/>
  <c r="Q44" i="69"/>
  <c r="E45" i="74"/>
  <c r="O18" i="69"/>
  <c r="D18" i="74"/>
  <c r="O93" i="37"/>
  <c r="F29" i="74" s="1"/>
  <c r="U47" i="69"/>
  <c r="G50" i="74"/>
  <c r="F93" i="37" l="1"/>
  <c r="R28" i="69" s="1"/>
  <c r="P94" i="37"/>
  <c r="O121" i="59"/>
  <c r="Q77" i="59"/>
  <c r="Q121" i="38"/>
  <c r="F18" i="74"/>
  <c r="S18" i="69"/>
  <c r="P100" i="37"/>
  <c r="P86" i="37"/>
  <c r="P85" i="37"/>
  <c r="P84" i="37"/>
  <c r="T44" i="69" s="1"/>
  <c r="Q35" i="59"/>
  <c r="P26" i="59"/>
  <c r="Q26" i="59" s="1"/>
  <c r="P41" i="59"/>
  <c r="Q41" i="59" s="1"/>
  <c r="P119" i="59"/>
  <c r="Q119" i="59" s="1"/>
  <c r="P24" i="59"/>
  <c r="Q24" i="59" s="1"/>
  <c r="P9" i="59"/>
  <c r="Q9" i="59" s="1"/>
  <c r="P118" i="59"/>
  <c r="Q118" i="59" s="1"/>
  <c r="Q18" i="59"/>
  <c r="P7" i="59"/>
  <c r="Q7" i="59" s="1"/>
  <c r="Q19" i="69"/>
  <c r="E19" i="74"/>
  <c r="E42" i="74"/>
  <c r="Q41" i="69"/>
  <c r="O47" i="37"/>
  <c r="R41" i="69"/>
  <c r="R47" i="37"/>
  <c r="Y53" i="37"/>
  <c r="V53" i="37"/>
  <c r="AH6" i="37"/>
  <c r="AE6" i="37"/>
  <c r="F28" i="74"/>
  <c r="S28" i="69"/>
  <c r="H46" i="74"/>
  <c r="Q58" i="38"/>
  <c r="G83" i="37"/>
  <c r="G94" i="37" s="1"/>
  <c r="T18" i="69" s="1"/>
  <c r="F100" i="37"/>
  <c r="F86" i="37"/>
  <c r="F85" i="37"/>
  <c r="F84" i="37"/>
  <c r="R19" i="69" s="1"/>
  <c r="S44" i="69"/>
  <c r="F45" i="74"/>
  <c r="I46" i="74" l="1"/>
  <c r="G100" i="37"/>
  <c r="G86" i="37"/>
  <c r="G85" i="37"/>
  <c r="G84" i="37"/>
  <c r="T19" i="69" s="1"/>
  <c r="Q121" i="59"/>
  <c r="G45" i="74"/>
  <c r="U44" i="69"/>
  <c r="F19" i="74"/>
  <c r="S19" i="69"/>
  <c r="S41" i="69"/>
  <c r="F42" i="74"/>
  <c r="V55" i="37"/>
  <c r="H83" i="37" s="1"/>
  <c r="H58" i="74"/>
  <c r="X53" i="37"/>
  <c r="G18" i="74"/>
  <c r="U18" i="69"/>
  <c r="Q83" i="37"/>
  <c r="T41" i="69"/>
  <c r="S47" i="37"/>
  <c r="G93" i="37"/>
  <c r="T28" i="69" s="1"/>
  <c r="H93" i="37" l="1"/>
  <c r="V28" i="69" s="1"/>
  <c r="X28" i="69" s="1"/>
  <c r="I28" i="74" s="1"/>
  <c r="H94" i="37"/>
  <c r="V18" i="69" s="1"/>
  <c r="W18" i="69" s="1"/>
  <c r="V47" i="37"/>
  <c r="AE47" i="37" s="1"/>
  <c r="U28" i="69"/>
  <c r="G28" i="74"/>
  <c r="U41" i="69"/>
  <c r="G42" i="74"/>
  <c r="I100" i="37"/>
  <c r="H100" i="37"/>
  <c r="H85" i="37"/>
  <c r="H86" i="37"/>
  <c r="H84" i="37"/>
  <c r="V19" i="69" s="1"/>
  <c r="AH47" i="37"/>
  <c r="V41" i="69"/>
  <c r="I58" i="74"/>
  <c r="G19" i="74"/>
  <c r="U19" i="69"/>
  <c r="Q100" i="37"/>
  <c r="R100" i="37"/>
  <c r="Q86" i="37"/>
  <c r="Q84" i="37"/>
  <c r="V44" i="69" s="1"/>
  <c r="Q85" i="37"/>
  <c r="Q93" i="37"/>
  <c r="H29" i="74" s="1"/>
  <c r="Q94" i="37"/>
  <c r="H57" i="74"/>
  <c r="X55" i="37"/>
  <c r="H28" i="74" l="1"/>
  <c r="H18" i="74"/>
  <c r="X18" i="69"/>
  <c r="I18" i="74" s="1"/>
  <c r="W28" i="69"/>
  <c r="W47" i="37"/>
  <c r="Y47" i="37"/>
  <c r="Y55" i="37"/>
  <c r="I29" i="74"/>
  <c r="W44" i="69"/>
  <c r="X44" i="69"/>
  <c r="I45" i="74" s="1"/>
  <c r="H45" i="74"/>
  <c r="X19" i="69"/>
  <c r="I19" i="74" s="1"/>
  <c r="H19" i="74"/>
  <c r="W19" i="69"/>
  <c r="I57" i="74"/>
  <c r="W41" i="69"/>
  <c r="Y41" i="69"/>
  <c r="J42" i="74" s="1"/>
  <c r="X41" i="69"/>
  <c r="I42" i="74" s="1"/>
  <c r="H42" i="74"/>
</calcChain>
</file>

<file path=xl/sharedStrings.xml><?xml version="1.0" encoding="utf-8"?>
<sst xmlns="http://schemas.openxmlformats.org/spreadsheetml/2006/main" count="4145" uniqueCount="948">
  <si>
    <t>2026-2030年盈利测算表-测算框架</t>
  </si>
  <si>
    <t>项目</t>
  </si>
  <si>
    <t>2024年</t>
  </si>
  <si>
    <t>2025年</t>
  </si>
  <si>
    <t>2026年</t>
  </si>
  <si>
    <t>2027年</t>
  </si>
  <si>
    <t>2028年</t>
  </si>
  <si>
    <t>2029年</t>
  </si>
  <si>
    <t>2030年</t>
  </si>
  <si>
    <t>十五五
平均增量</t>
  </si>
  <si>
    <t>十五五
累计增量</t>
  </si>
  <si>
    <t>十五五
复合增速</t>
  </si>
  <si>
    <t>余额</t>
  </si>
  <si>
    <t>年增</t>
  </si>
  <si>
    <t>一、盈利结果</t>
  </si>
  <si>
    <t>（一）并表口径</t>
  </si>
  <si>
    <t>归母净利润</t>
  </si>
  <si>
    <t>营业净收入</t>
  </si>
  <si>
    <t>其中：利息净收入</t>
  </si>
  <si>
    <t xml:space="preserve">         非利息净收入</t>
  </si>
  <si>
    <t>二、一级核心指标</t>
  </si>
  <si>
    <t>总资产</t>
  </si>
  <si>
    <t>ROE</t>
  </si>
  <si>
    <t>RAROC</t>
  </si>
  <si>
    <t>风险加权资产</t>
  </si>
  <si>
    <t>核心一级资本充足率</t>
  </si>
  <si>
    <t>三、二级核心指标</t>
  </si>
  <si>
    <t>生息资产占比（日均）</t>
  </si>
  <si>
    <t>净息差</t>
  </si>
  <si>
    <t>非息收入占比</t>
  </si>
  <si>
    <t>成本收入比</t>
  </si>
  <si>
    <t>风险成本率</t>
  </si>
  <si>
    <t>税务成本率</t>
  </si>
  <si>
    <t>其他（营业外收支率）</t>
  </si>
  <si>
    <t>综合风险权重</t>
  </si>
  <si>
    <t>四、权益端</t>
  </si>
  <si>
    <t>归母净资产</t>
  </si>
  <si>
    <t>其中：归属母公司普通股股东净资产</t>
  </si>
  <si>
    <t>规划报告参数</t>
  </si>
  <si>
    <t>集团净利润</t>
  </si>
  <si>
    <t>净利润</t>
  </si>
  <si>
    <t>优先股、永续债分红</t>
  </si>
  <si>
    <r>
      <rPr>
        <sz val="12"/>
        <color theme="1"/>
        <rFont val="Cambria"/>
        <family val="1"/>
      </rPr>
      <t>RWA/</t>
    </r>
    <r>
      <rPr>
        <sz val="12"/>
        <color theme="1"/>
        <rFont val="宋体"/>
        <family val="3"/>
        <charset val="134"/>
      </rPr>
      <t>总资产</t>
    </r>
  </si>
  <si>
    <t>分红率</t>
  </si>
  <si>
    <t>现金分红</t>
  </si>
  <si>
    <t>信用减值（亿元）</t>
  </si>
  <si>
    <t>第一次分红</t>
  </si>
  <si>
    <t>剩余月份</t>
  </si>
  <si>
    <t>影响1</t>
  </si>
  <si>
    <t>第二次分红</t>
  </si>
  <si>
    <t>影响2</t>
  </si>
  <si>
    <t>配股</t>
  </si>
  <si>
    <t>影响3</t>
  </si>
  <si>
    <t>ROE1</t>
  </si>
  <si>
    <t>ROE2</t>
  </si>
  <si>
    <t>归母普通股净资产</t>
  </si>
  <si>
    <t>核心一级资本净额</t>
  </si>
  <si>
    <t>一级资本净额</t>
  </si>
  <si>
    <t>资本净额</t>
  </si>
  <si>
    <t>一级资本充足率</t>
  </si>
  <si>
    <t>总资本充足率</t>
  </si>
  <si>
    <t>资本工具变动-核心一级</t>
  </si>
  <si>
    <t>资本工具变动-其他一级</t>
  </si>
  <si>
    <t>资本工具变动-二级</t>
  </si>
  <si>
    <t>资本公积波动</t>
  </si>
  <si>
    <t>少数股东资本</t>
  </si>
  <si>
    <t>内生资本补充</t>
  </si>
  <si>
    <t>积极情景</t>
  </si>
  <si>
    <t>指标</t>
  </si>
  <si>
    <t>2025实际</t>
  </si>
  <si>
    <t>2028增量</t>
  </si>
  <si>
    <t>2029增量</t>
  </si>
  <si>
    <t>2030增量</t>
  </si>
  <si>
    <t>复合增速</t>
  </si>
  <si>
    <t>财务结果</t>
  </si>
  <si>
    <t>（二）本行口径</t>
  </si>
  <si>
    <t>营业净收入（本行）</t>
  </si>
  <si>
    <t>三、二级核心指标（并表）</t>
  </si>
  <si>
    <t>生息资产日均</t>
  </si>
  <si>
    <t>其中：本行</t>
  </si>
  <si>
    <t xml:space="preserve">             子公司</t>
  </si>
  <si>
    <t>四、其他指标（本行）</t>
  </si>
  <si>
    <t>信贷资产占比（一般贷款/总资产，时点，人民币）</t>
  </si>
  <si>
    <t>自营存款占比（时点，人民币）</t>
  </si>
  <si>
    <t>零售存款占比（日均）</t>
  </si>
  <si>
    <t>对公活期占比（日均）</t>
  </si>
  <si>
    <t>零售活期占比（日均）</t>
  </si>
  <si>
    <t>人民币市场化负债占比（日均）</t>
  </si>
  <si>
    <t>存贷比（一般性贷款/自营存款，人民币时点）</t>
  </si>
  <si>
    <t>日均存贷比（一般性贷款/自营存款）</t>
  </si>
  <si>
    <t>外币资负差（负债-资产，时点，亿美元）</t>
  </si>
  <si>
    <t>AC类投资收益率</t>
  </si>
  <si>
    <t>FVOCI及FVTPL类综合收益率（含公允价值变动）</t>
  </si>
  <si>
    <t>LCR</t>
  </si>
  <si>
    <t>NSFR</t>
  </si>
  <si>
    <t>△EVE</t>
  </si>
  <si>
    <t>2025实际余额</t>
  </si>
  <si>
    <t>2026增量</t>
  </si>
  <si>
    <t>2027增量</t>
  </si>
  <si>
    <t>规模假设</t>
  </si>
  <si>
    <t>资产端</t>
  </si>
  <si>
    <t>1.人民币各项贷款（时点）</t>
  </si>
  <si>
    <t xml:space="preserve">             1.1.对公一般贷款（时点）</t>
  </si>
  <si>
    <t xml:space="preserve">                 日均</t>
  </si>
  <si>
    <t xml:space="preserve">            1.2.个人贷款（时点）</t>
  </si>
  <si>
    <t xml:space="preserve">            1.3.信用卡贷款（时点）</t>
  </si>
  <si>
    <t xml:space="preserve">             1.4.票据贴现（时点）</t>
  </si>
  <si>
    <t xml:space="preserve">                日均</t>
  </si>
  <si>
    <t xml:space="preserve">             1.5.非银贷款（时点）</t>
  </si>
  <si>
    <t xml:space="preserve">               日均</t>
  </si>
  <si>
    <t xml:space="preserve">            2.其他（时点）</t>
  </si>
  <si>
    <t>3.外币贷款（时点）</t>
  </si>
  <si>
    <t>4.1外币债券（时点）</t>
  </si>
  <si>
    <t xml:space="preserve">           3.2.同业资产（时点）</t>
  </si>
  <si>
    <t xml:space="preserve">         3.1.长期股权投资（时点）</t>
  </si>
  <si>
    <t xml:space="preserve">             日均</t>
  </si>
  <si>
    <t>附：海外分行资产（时点）</t>
  </si>
  <si>
    <t>负债端</t>
  </si>
  <si>
    <t>1.1.对公存款（时点）</t>
  </si>
  <si>
    <t xml:space="preserve">         日均</t>
  </si>
  <si>
    <t>2.外币存款（时点）</t>
  </si>
  <si>
    <t>3.外币市场化负债（时点）</t>
  </si>
  <si>
    <t>-</t>
  </si>
  <si>
    <t>并表RWA增量</t>
  </si>
  <si>
    <t>本行RWA增量</t>
  </si>
  <si>
    <t>——金市RWA增量</t>
  </si>
  <si>
    <t>——表外业务RWA增量</t>
  </si>
  <si>
    <t>——抵债资产和资管回表RWA增量</t>
  </si>
  <si>
    <t>——交易对手信用风险和市场风险RWA增量</t>
  </si>
  <si>
    <t>子公司RWA增量</t>
  </si>
  <si>
    <t>每年新投中长期贷款规模</t>
  </si>
  <si>
    <t>每年福费廷置换流贷规模</t>
  </si>
  <si>
    <t>2026-2030年盈利测算表（积极情景）</t>
  </si>
  <si>
    <t>公式问题</t>
  </si>
  <si>
    <t>回复</t>
  </si>
  <si>
    <t>2020年</t>
  </si>
  <si>
    <t>2021年</t>
  </si>
  <si>
    <t>2022年</t>
  </si>
  <si>
    <t>2023年</t>
  </si>
  <si>
    <t>十五五
总增量</t>
  </si>
  <si>
    <t>为什么要减4亿</t>
  </si>
  <si>
    <t>合并抵消经验值</t>
  </si>
  <si>
    <t>和息差表链接</t>
  </si>
  <si>
    <t>和后面链接</t>
  </si>
  <si>
    <t>为什么减1000</t>
  </si>
  <si>
    <t>0.3%%</t>
  </si>
  <si>
    <t>信贷资产占比（各项贷款/总资产，时点，人民币）</t>
  </si>
  <si>
    <t>改了公式需要核对</t>
  </si>
  <si>
    <t xml:space="preserve">       日均（一般性贷款/自营存款）</t>
  </si>
  <si>
    <t>10期国债收益率</t>
  </si>
  <si>
    <t>二、资产端</t>
  </si>
  <si>
    <t>总资产（本行，时点）</t>
  </si>
  <si>
    <t>总资产（本行，日均）</t>
  </si>
  <si>
    <t>生息资产（本行，时点）</t>
  </si>
  <si>
    <t>生息资产（本行，日均）</t>
  </si>
  <si>
    <t>收益率</t>
  </si>
  <si>
    <t>（一）人民币小计（时点）</t>
  </si>
  <si>
    <t xml:space="preserve">          日均</t>
  </si>
  <si>
    <t>1.境内人民币各项贷款（时点）</t>
  </si>
  <si>
    <t xml:space="preserve">          收益率</t>
  </si>
  <si>
    <t xml:space="preserve">                 收益率</t>
  </si>
  <si>
    <t>2.人民币非信贷类业务（时点）</t>
  </si>
  <si>
    <t xml:space="preserve">           日均</t>
  </si>
  <si>
    <t xml:space="preserve">              2.1.债券投资（时点）</t>
  </si>
  <si>
    <t xml:space="preserve">               收益率</t>
  </si>
  <si>
    <t xml:space="preserve">               2.1.1金市自营债券（人民币，时点）</t>
  </si>
  <si>
    <t xml:space="preserve">               2.1.2司库债券（时点）</t>
  </si>
  <si>
    <t xml:space="preserve">              日均</t>
  </si>
  <si>
    <t xml:space="preserve">             收益率</t>
  </si>
  <si>
    <t xml:space="preserve">              2.2.结构化融资（时点）</t>
  </si>
  <si>
    <t xml:space="preserve">              2.3.同业资产（时点，不含拆放非银）</t>
  </si>
  <si>
    <t xml:space="preserve">              收益率</t>
  </si>
  <si>
    <t xml:space="preserve">              2.4.存款准备金（时点）</t>
  </si>
  <si>
    <t>3.人民币非生息资产（时点）</t>
  </si>
  <si>
    <t xml:space="preserve">             1.TPL（时点）</t>
  </si>
  <si>
    <t>（二）外币小计（时点，亿美元）</t>
  </si>
  <si>
    <t>1.外币贷款（时点）</t>
  </si>
  <si>
    <t xml:space="preserve">           收益率</t>
  </si>
  <si>
    <t>2.外币非信贷资产（时点）</t>
  </si>
  <si>
    <t xml:space="preserve">           3.1.外币债券（时点）</t>
  </si>
  <si>
    <t>3.外币非生息资产（时点）</t>
  </si>
  <si>
    <t xml:space="preserve">         3.2.TPL（时点）</t>
  </si>
  <si>
    <t>三、负债端</t>
  </si>
  <si>
    <t>总负债（本行，时点）</t>
  </si>
  <si>
    <t>总负债（本行，日均）</t>
  </si>
  <si>
    <t>计息负债（本行，日均）</t>
  </si>
  <si>
    <t>成本率</t>
  </si>
  <si>
    <t>1.境内人民币自营存款（时点）</t>
  </si>
  <si>
    <t xml:space="preserve">   日均</t>
  </si>
  <si>
    <t xml:space="preserve">              1.1.对公存款（时点）</t>
  </si>
  <si>
    <t xml:space="preserve">                 成本率</t>
  </si>
  <si>
    <t xml:space="preserve">         其中：对公活期存款（时点）</t>
  </si>
  <si>
    <t>2026年对公活期余额逻辑是否有问题</t>
  </si>
  <si>
    <t>已调整</t>
  </si>
  <si>
    <t xml:space="preserve">              1.2.零售存款（时点）</t>
  </si>
  <si>
    <t>息差活期日均有误</t>
  </si>
  <si>
    <t>对公、零售及其活期的日均待与利率核对</t>
  </si>
  <si>
    <t xml:space="preserve">         其中：零售活期存款（时点）</t>
  </si>
  <si>
    <t>2.人民币市场化负债（时点）</t>
  </si>
  <si>
    <t>1.外币存款（时点）</t>
  </si>
  <si>
    <t>除26年多增外，外币存款与贷款增量一致</t>
  </si>
  <si>
    <t>2.外币市场化负债（时点）</t>
  </si>
  <si>
    <t>附：海外分行负债（时点）</t>
  </si>
  <si>
    <t>海外分行资产与负债增量一致</t>
  </si>
  <si>
    <t>所有者权益（本行，时点）</t>
  </si>
  <si>
    <t>没有公式联动，是不是应该和资本测算表联动</t>
  </si>
  <si>
    <t>已关联</t>
  </si>
  <si>
    <t>所有者权益（本行，日均）</t>
  </si>
  <si>
    <t>同上</t>
  </si>
  <si>
    <t xml:space="preserve">         留存收益</t>
  </si>
  <si>
    <t xml:space="preserve">         资本公积波动</t>
  </si>
  <si>
    <t xml:space="preserve">         配股</t>
  </si>
  <si>
    <t xml:space="preserve">        永续债</t>
  </si>
  <si>
    <t xml:space="preserve">         配股日均</t>
  </si>
  <si>
    <t xml:space="preserve">        永续债日均</t>
  </si>
  <si>
    <t>2024年人民币市场化负债</t>
  </si>
  <si>
    <t>手续费净收入</t>
  </si>
  <si>
    <t>其他非息收入</t>
  </si>
  <si>
    <t>其中：证券投资收益</t>
  </si>
  <si>
    <t>AC投资收益</t>
  </si>
  <si>
    <t>FVOCI投资收益</t>
  </si>
  <si>
    <t>FVTPL投资收益</t>
  </si>
  <si>
    <t>债券利息收入</t>
  </si>
  <si>
    <t>债券投资日均</t>
  </si>
  <si>
    <t>债券投资日均（FVTPL）</t>
  </si>
  <si>
    <t>债券投资综合收益率</t>
  </si>
  <si>
    <t>反推后FVTPL综合收益率（含浮盈）</t>
  </si>
  <si>
    <t>·</t>
  </si>
  <si>
    <t>FVOCI日均</t>
  </si>
  <si>
    <t>AC日均</t>
  </si>
  <si>
    <t>FVOCI/（AC+FVOCI）</t>
  </si>
  <si>
    <t>FVOCI浮盈</t>
  </si>
  <si>
    <t>FVOCI浮盈变动</t>
  </si>
  <si>
    <t>AC类浮盈</t>
  </si>
  <si>
    <t>AC浮盈变动</t>
  </si>
  <si>
    <t>FVOCI利息收入</t>
  </si>
  <si>
    <t>AC利息收入</t>
  </si>
  <si>
    <t>FVOCI利息收入占比</t>
  </si>
  <si>
    <t>外币债规模+，FVOCI占比高</t>
  </si>
  <si>
    <t>FVOCI利息收益率</t>
  </si>
  <si>
    <t>FVOCI综合收益率</t>
  </si>
  <si>
    <t>AC利息收益率</t>
  </si>
  <si>
    <t>AC综合收益率（含浮盈）</t>
  </si>
  <si>
    <t>FVTPL收益率</t>
  </si>
  <si>
    <t>FVOCI和FVTPL综合收益率</t>
  </si>
  <si>
    <t>本行净利润/营收</t>
  </si>
  <si>
    <t>PVBP</t>
  </si>
  <si>
    <t>证券投资收入/pvbp</t>
  </si>
  <si>
    <t>本行口径</t>
  </si>
  <si>
    <t>费用</t>
  </si>
  <si>
    <t>当年计提减值</t>
  </si>
  <si>
    <t>所得税</t>
  </si>
  <si>
    <t>分子</t>
  </si>
  <si>
    <t>分母流入</t>
  </si>
  <si>
    <t>分母流出</t>
  </si>
  <si>
    <t>新分子</t>
  </si>
  <si>
    <t>新分母</t>
  </si>
  <si>
    <t>分母</t>
  </si>
  <si>
    <t>中长期贷款</t>
  </si>
  <si>
    <t>金市风险资产</t>
  </si>
  <si>
    <t>板块条线收入预测（积极情景）</t>
  </si>
  <si>
    <t>板块</t>
  </si>
  <si>
    <t>当年</t>
  </si>
  <si>
    <t>比上年</t>
  </si>
  <si>
    <t>三大板块合计占比</t>
  </si>
  <si>
    <t>一、营业净收入</t>
  </si>
  <si>
    <t>　（一）利息净收入</t>
  </si>
  <si>
    <t>　（二）非息净收入</t>
  </si>
  <si>
    <t>二、净利润</t>
  </si>
  <si>
    <t>公司业务板块</t>
  </si>
  <si>
    <t>对公板块占全行营收比</t>
  </si>
  <si>
    <t>对公板块占全行净利润比</t>
  </si>
  <si>
    <t>二、营业支出</t>
  </si>
  <si>
    <t>　（一）税金及附加</t>
  </si>
  <si>
    <t>　（二）营业费用</t>
  </si>
  <si>
    <t>　（三）资产减值损失</t>
  </si>
  <si>
    <t>三、所得税费用</t>
  </si>
  <si>
    <t>四、净利润</t>
  </si>
  <si>
    <t>五、资本占用</t>
  </si>
  <si>
    <t>六、成本收入比</t>
  </si>
  <si>
    <t>七、风险成本率</t>
  </si>
  <si>
    <t>八、税务成本率</t>
  </si>
  <si>
    <t>九、营收/风险资产</t>
  </si>
  <si>
    <t>十、风险资本回报率</t>
  </si>
  <si>
    <t>零售板块</t>
  </si>
  <si>
    <t>零售板块占全行营收比</t>
  </si>
  <si>
    <t>零售板块占全行净利润比</t>
  </si>
  <si>
    <t>金融市场板块</t>
  </si>
  <si>
    <t>金市板块占全行营收比</t>
  </si>
  <si>
    <t>金市板块占全行净利润比</t>
  </si>
  <si>
    <t>RAROC目标</t>
  </si>
  <si>
    <t>反推中收</t>
  </si>
  <si>
    <t>对公</t>
  </si>
  <si>
    <t xml:space="preserve">     利息净收入（测算）</t>
  </si>
  <si>
    <t>零售</t>
  </si>
  <si>
    <t>金市</t>
  </si>
  <si>
    <t>全行</t>
  </si>
  <si>
    <t>当年计提减值占比</t>
  </si>
  <si>
    <t>营收</t>
  </si>
  <si>
    <t>利息</t>
  </si>
  <si>
    <t>非息</t>
  </si>
  <si>
    <t>所得税+税金及附加</t>
  </si>
  <si>
    <t>公司</t>
  </si>
  <si>
    <t>时点</t>
  </si>
  <si>
    <t>平均余额</t>
  </si>
  <si>
    <t>利息净收入</t>
  </si>
  <si>
    <t>FTP利差</t>
  </si>
  <si>
    <t>补贴</t>
  </si>
  <si>
    <t>补贴率</t>
  </si>
  <si>
    <t>内部利息收支</t>
  </si>
  <si>
    <t>FTP率</t>
  </si>
  <si>
    <t>调整量</t>
  </si>
  <si>
    <t>调整后日均</t>
  </si>
  <si>
    <t>FTP利差及补贴率</t>
  </si>
  <si>
    <t>外部利率</t>
  </si>
  <si>
    <t>方案1利息净收入</t>
  </si>
  <si>
    <t>按FTP折算</t>
  </si>
  <si>
    <t>方案2利息净收入</t>
  </si>
  <si>
    <t>对公条线</t>
  </si>
  <si>
    <t xml:space="preserve">             1.1.对公一般贷款</t>
  </si>
  <si>
    <t xml:space="preserve">              2.2.结构化融资</t>
  </si>
  <si>
    <t>1.境内外币贷款</t>
  </si>
  <si>
    <t xml:space="preserve">              1.1.对公存款</t>
  </si>
  <si>
    <t xml:space="preserve">         其中：对公活期存款</t>
  </si>
  <si>
    <t xml:space="preserve">         其中：对公定期存款</t>
  </si>
  <si>
    <t>1.外币存款</t>
  </si>
  <si>
    <t>零售条线</t>
  </si>
  <si>
    <t xml:space="preserve">            1.2.个人贷款</t>
  </si>
  <si>
    <t xml:space="preserve">            1.3.信用卡贷款</t>
  </si>
  <si>
    <t xml:space="preserve">              1.2.零售存款</t>
  </si>
  <si>
    <t xml:space="preserve">         其中：零售活期存款</t>
  </si>
  <si>
    <t xml:space="preserve">         其中：零售定期存款</t>
  </si>
  <si>
    <t>金市条线</t>
  </si>
  <si>
    <t xml:space="preserve">             1.4.票据贴现</t>
  </si>
  <si>
    <t xml:space="preserve">             1.5.非银贷款</t>
  </si>
  <si>
    <t xml:space="preserve">               2.1金市自营债券（人民币）</t>
  </si>
  <si>
    <t xml:space="preserve">           3.1.外币债券</t>
  </si>
  <si>
    <t xml:space="preserve">           3.2.外币同业资产</t>
  </si>
  <si>
    <t>2.人民币市场化负债</t>
  </si>
  <si>
    <t>2.外币市场化负债</t>
  </si>
  <si>
    <t>日均规模</t>
  </si>
  <si>
    <t>生息资产</t>
  </si>
  <si>
    <t>对公贷款</t>
  </si>
  <si>
    <t>其中：人民币</t>
  </si>
  <si>
    <t>外币</t>
  </si>
  <si>
    <t>个人贷款</t>
  </si>
  <si>
    <t>信用卡</t>
  </si>
  <si>
    <t>市场化资产</t>
  </si>
  <si>
    <t>债券投资</t>
  </si>
  <si>
    <t>票据+同业资产</t>
  </si>
  <si>
    <t>票据</t>
  </si>
  <si>
    <t>同业资产</t>
  </si>
  <si>
    <t>结构化融资</t>
  </si>
  <si>
    <t>存款准备金</t>
  </si>
  <si>
    <t>应收款投资</t>
  </si>
  <si>
    <t>央行备付金</t>
  </si>
  <si>
    <t>非生息</t>
  </si>
  <si>
    <t>总负债</t>
  </si>
  <si>
    <t>付息负债</t>
  </si>
  <si>
    <t>对公存款</t>
  </si>
  <si>
    <t>零售存款</t>
  </si>
  <si>
    <t>市场化负债</t>
  </si>
  <si>
    <t>权益及其他</t>
  </si>
  <si>
    <t>息差测算表（积极）</t>
  </si>
  <si>
    <t>利息收入</t>
  </si>
  <si>
    <t>利息支出</t>
  </si>
  <si>
    <t>存贷利差</t>
  </si>
  <si>
    <t>市场化利差</t>
  </si>
  <si>
    <t>每年新投1000亿5Y+中长期贷款</t>
  </si>
  <si>
    <t>年份</t>
  </si>
  <si>
    <t>当年对收入影响</t>
  </si>
  <si>
    <t>一般贷款（对公+个贷+信用卡）</t>
  </si>
  <si>
    <t>累计对收入影响</t>
  </si>
  <si>
    <t>对息差影响</t>
  </si>
  <si>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025年</t>
    </r>
  </si>
  <si>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026年</t>
    </r>
  </si>
  <si>
    <t>贷款收益率调整</t>
  </si>
  <si>
    <t>原收益率</t>
  </si>
  <si>
    <t>——人民币对公贷款</t>
  </si>
  <si>
    <t>——外币对公贷款</t>
  </si>
  <si>
    <t>每年福费廷置换流贷</t>
  </si>
  <si>
    <t>信用卡贷款</t>
  </si>
  <si>
    <t>置换收益率价差</t>
  </si>
  <si>
    <t>按揭</t>
  </si>
  <si>
    <t>近两个月按揭利率趋稳</t>
  </si>
  <si>
    <t>消费贷</t>
  </si>
  <si>
    <t>5月收益率3.35%。累计利率5.3%，每个月降0.05%，全年4.95%。渠道费1.5%</t>
  </si>
  <si>
    <t>经营贷</t>
  </si>
  <si>
    <t>1-5月2.8%，今年5月取消普惠贷款增速考核，假设后续收益率不再下降</t>
  </si>
  <si>
    <t>其他</t>
  </si>
  <si>
    <t>一般存款</t>
  </si>
  <si>
    <t>中性</t>
  </si>
  <si>
    <t>对公活期</t>
  </si>
  <si>
    <t>对公短定期</t>
  </si>
  <si>
    <t>对公三年期</t>
  </si>
  <si>
    <t>对公结构性</t>
  </si>
  <si>
    <t>个人存款</t>
  </si>
  <si>
    <t>零售活期</t>
  </si>
  <si>
    <t>零售三年期</t>
  </si>
  <si>
    <t>零售短定期</t>
  </si>
  <si>
    <t>零售结构性</t>
  </si>
  <si>
    <t>对公活期占比</t>
  </si>
  <si>
    <t>零售活期占比</t>
  </si>
  <si>
    <t>未来5年非息收入预测——积极（单位：亿）</t>
  </si>
  <si>
    <t>请选择右侧目标来源</t>
  </si>
  <si>
    <t>自下而上营收</t>
  </si>
  <si>
    <t>非息净收入</t>
  </si>
  <si>
    <t>同比</t>
  </si>
  <si>
    <t>非息净收入占营收（自下而上）比例</t>
  </si>
  <si>
    <t>非息净收入占营收（自上而下）比例</t>
  </si>
  <si>
    <t>其中：手续费净收入</t>
  </si>
  <si>
    <t>手续费净收入占营收（自下而上）比例</t>
  </si>
  <si>
    <t>手续费净收入占营收（自上而下）比例</t>
  </si>
  <si>
    <t>手续费收入主要子项</t>
  </si>
  <si>
    <t>其中：其他非息收入</t>
  </si>
  <si>
    <t>其他非息收入占营收（自下而上）比例</t>
  </si>
  <si>
    <t>其他非息收入占营收（自上而下）比例</t>
  </si>
  <si>
    <t>其他非息收入主要子项</t>
  </si>
  <si>
    <t>自上而下营收</t>
  </si>
  <si>
    <t>营收目标</t>
  </si>
  <si>
    <t>营收增速目标</t>
  </si>
  <si>
    <t>非息收入目标占比</t>
  </si>
  <si>
    <t>倒推非息收入</t>
  </si>
  <si>
    <t>倒推其他非息收入</t>
  </si>
  <si>
    <t>倒推其他非息收入较2025年增量</t>
  </si>
  <si>
    <t>分解</t>
  </si>
  <si>
    <t>财富管理</t>
  </si>
  <si>
    <t>综合融资</t>
  </si>
  <si>
    <t>银行卡</t>
  </si>
  <si>
    <t>三项占手续费净收入比例</t>
  </si>
  <si>
    <t>TPL类债券（含基金和专户）</t>
  </si>
  <si>
    <t>OCI类债券</t>
  </si>
  <si>
    <t>AC类债券</t>
  </si>
  <si>
    <t>三项占其他非息收入
比例</t>
  </si>
  <si>
    <t>OCI非息增量</t>
  </si>
  <si>
    <t>AC非息增量</t>
  </si>
  <si>
    <t>TPL非息增量</t>
  </si>
  <si>
    <t>5年复合增速</t>
  </si>
  <si>
    <t>五年复合增速</t>
  </si>
  <si>
    <r>
      <rPr>
        <b/>
        <sz val="11"/>
        <rFont val="微软雅黑"/>
        <family val="2"/>
        <charset val="134"/>
      </rPr>
      <t xml:space="preserve">  收入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 xml:space="preserve"> = 收入</t>
    </r>
    <r>
      <rPr>
        <b/>
        <vertAlign val="subscript"/>
        <sz val="11"/>
        <rFont val="微软雅黑"/>
        <family val="2"/>
        <charset val="134"/>
      </rPr>
      <t>第N-1年</t>
    </r>
    <r>
      <rPr>
        <b/>
        <sz val="11"/>
        <rFont val="微软雅黑"/>
        <family val="2"/>
        <charset val="134"/>
      </rPr>
      <t xml:space="preserve"> * (1+收入变动</t>
    </r>
    <r>
      <rPr>
        <b/>
        <vertAlign val="subscript"/>
        <sz val="11"/>
        <rFont val="微软雅黑"/>
        <family val="2"/>
        <charset val="134"/>
      </rPr>
      <t xml:space="preserve">第N年) </t>
    </r>
    <r>
      <rPr>
        <b/>
        <sz val="11"/>
        <rFont val="微软雅黑"/>
        <family val="2"/>
        <charset val="134"/>
      </rPr>
      <t>）=  收入</t>
    </r>
    <r>
      <rPr>
        <b/>
        <vertAlign val="subscript"/>
        <sz val="11"/>
        <rFont val="微软雅黑"/>
        <family val="2"/>
        <charset val="134"/>
      </rPr>
      <t xml:space="preserve">第N-1年 </t>
    </r>
    <r>
      <rPr>
        <b/>
        <sz val="11"/>
        <rFont val="微软雅黑"/>
        <family val="2"/>
        <charset val="134"/>
      </rPr>
      <t xml:space="preserve"> *（1+规模变动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）*（1+费率变动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</t>
    </r>
  </si>
  <si>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.34亿pvbp对应指标1%</t>
    </r>
  </si>
  <si>
    <r>
      <rPr>
        <b/>
        <sz val="11"/>
        <rFont val="微软雅黑"/>
        <family val="2"/>
        <charset val="134"/>
      </rPr>
      <t>收入变动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=（1+规模变动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）*（1+费率变动</t>
    </r>
    <r>
      <rPr>
        <b/>
        <vertAlign val="subscript"/>
        <sz val="11"/>
        <rFont val="微软雅黑"/>
        <family val="2"/>
        <charset val="134"/>
      </rPr>
      <t>第N年</t>
    </r>
    <r>
      <rPr>
        <b/>
        <sz val="11"/>
        <rFont val="微软雅黑"/>
        <family val="2"/>
        <charset val="134"/>
      </rPr>
      <t>） -1</t>
    </r>
  </si>
  <si>
    <t>2025年（实际）</t>
  </si>
  <si>
    <t>2026年一季度（实际）</t>
  </si>
  <si>
    <t>说明</t>
  </si>
  <si>
    <t>OCI类债券规模</t>
  </si>
  <si>
    <t>银承</t>
  </si>
  <si>
    <t>OCI类债券PVBP</t>
  </si>
  <si>
    <t>保函</t>
  </si>
  <si>
    <t>OCI类债券浮盈</t>
  </si>
  <si>
    <t>信用证</t>
  </si>
  <si>
    <t>OCI类债券浮盈增量</t>
  </si>
  <si>
    <t>假设OCI投资收益全部来自交易</t>
  </si>
  <si>
    <t>债券承销</t>
  </si>
  <si>
    <t>OCI类债券非息</t>
  </si>
  <si>
    <t>银团贷款</t>
  </si>
  <si>
    <t>AC类债券规模</t>
  </si>
  <si>
    <t>AC类债券PVBP</t>
  </si>
  <si>
    <t>其他非息</t>
  </si>
  <si>
    <t>AC类债券浮盈</t>
  </si>
  <si>
    <t>说明：金市其他非息收入2025年实际值276.2亿（全行309亿，金市占比82%），2026年预算值310亿，较上年增34亿。假定除金市外其他非息收入不变，则2026年全行其他非息增速11%。其他年份假设与研究处降息节奏保持一致，即2028年降息年份假定收入增速为5%，其他年份微增1%。</t>
  </si>
  <si>
    <t>AC类债券浮盈增量</t>
  </si>
  <si>
    <t>假设AC投资收益的一半来自浮盈转出</t>
  </si>
  <si>
    <t>AC类债券非息</t>
  </si>
  <si>
    <t>综合融资项目未来5年收入预估明细</t>
  </si>
  <si>
    <t>TPL类纯债日均</t>
  </si>
  <si>
    <t>5年累计增速</t>
  </si>
  <si>
    <t>TPL类纯债非息收入</t>
  </si>
  <si>
    <t>TPL类纯债收益率</t>
  </si>
  <si>
    <t>TPL类基金和专户日均</t>
  </si>
  <si>
    <t>银行承兑汇票</t>
  </si>
  <si>
    <t>TPL类基金和专户非息收入</t>
  </si>
  <si>
    <t>TPL类基金和专户收益率</t>
  </si>
  <si>
    <r>
      <rPr>
        <sz val="11"/>
        <color theme="1"/>
        <rFont val="微软雅黑"/>
        <family val="2"/>
        <charset val="134"/>
      </rPr>
      <t>TPL非息较</t>
    </r>
    <r>
      <rPr>
        <sz val="11"/>
        <color theme="1"/>
        <rFont val="宋体"/>
        <family val="3"/>
        <charset val="134"/>
        <scheme val="minor"/>
      </rPr>
      <t>2025年基期</t>
    </r>
  </si>
  <si>
    <t>合计</t>
  </si>
  <si>
    <t>按照非息占比目标
倒推</t>
  </si>
  <si>
    <t>假定规模倒推收益率</t>
  </si>
  <si>
    <t>假定收益率倒推规模</t>
  </si>
  <si>
    <t>规模变动假设</t>
  </si>
  <si>
    <t>财富管理（AUM规模）</t>
  </si>
  <si>
    <t>我行非存款AUM过去3年复合增速9%，2025年增速13%；同业平均分别为8%、13%。今年一季度增速为13%，假设2026年增速维持13%，随后每年增速较上年增速降1个百分点。</t>
  </si>
  <si>
    <t>敏感性测算（每增100亿）</t>
  </si>
  <si>
    <t>银承（规模）</t>
  </si>
  <si>
    <t>银承余额是GDP的同步指标，弹性更高。按照十五五规划，GDP增速4.5-5%预估市场整体银承余额增速5%。十四五期间我行银承余额复合增速5.6%，预估我行十五五期间银承增长速度4.0%</t>
  </si>
  <si>
    <t>2、活期存款净增量（亿）</t>
  </si>
  <si>
    <t>保函（规模）</t>
  </si>
  <si>
    <t>保函业务是典型的“项目驱动”“工程驱动”表外业务，规模增幅与固定资产投资、基建投资、对外承包工程新签合同额等指标强相关。保函规模影响因素暂无法预测，暂用社融规模近似计算。十四五期间，社融规模复合增幅9.2%，十五五期间预计6.0-7.5%，预估保函规模增幅将由17%降至7%</t>
  </si>
  <si>
    <t>3、三年期存款净增量（亿）</t>
  </si>
  <si>
    <t>信用证（规模）</t>
  </si>
  <si>
    <t>社融规模直接影响国内证规模；国家货物贸易出口总值直接影响国际信用证规模。十四五期间，社融规模符合增幅9.2%，十五五期间预计6.0-7.5%；十五五期间，货物贸易出口数据暂无法预估。按照近五年规模复合增速（同业17.38%，我行14.85%）粗略预估，十五五期间，同业规模增速约为11.5%，我行约为9%。</t>
  </si>
  <si>
    <t>4、5年期及以上固定利率贷款增量（亿）</t>
  </si>
  <si>
    <r>
      <rPr>
        <sz val="11"/>
        <color theme="1"/>
        <rFont val="宋体"/>
        <family val="3"/>
        <charset val="134"/>
        <scheme val="minor"/>
      </rPr>
      <t>假定5年期至</t>
    </r>
    <r>
      <rPr>
        <sz val="11"/>
        <color theme="1"/>
        <rFont val="宋体"/>
        <family val="3"/>
        <charset val="134"/>
        <scheme val="minor"/>
      </rPr>
      <t>10年期平均分布</t>
    </r>
  </si>
  <si>
    <t>债券承销（规模）</t>
  </si>
  <si>
    <t>假设与社融增速保持一致，约7%。</t>
  </si>
  <si>
    <t>5、二级资本债增量（亿）</t>
  </si>
  <si>
    <t>银团贷款（规模）</t>
  </si>
  <si>
    <t>6、一级资本增量（亿）</t>
  </si>
  <si>
    <t>银行卡（交易量）</t>
  </si>
  <si>
    <t>我行信用卡交易量过去2年复合增速-10%，2025年增速-11%；同业平均分别是-12%、-10%。今年一季度同比降幅为-6%，有所放缓，假设2026年降幅与2025年一致（-10%），后续降幅逐步收窄。</t>
  </si>
  <si>
    <r>
      <rPr>
        <sz val="11"/>
        <color theme="1"/>
        <rFont val="宋体"/>
        <family val="3"/>
        <charset val="134"/>
      </rPr>
      <t>Δ</t>
    </r>
    <r>
      <rPr>
        <sz val="9.35"/>
        <color theme="1"/>
        <rFont val="宋体"/>
        <family val="3"/>
        <charset val="134"/>
      </rPr>
      <t>EVE变动</t>
    </r>
  </si>
  <si>
    <t>2025年末</t>
  </si>
  <si>
    <t>费率变动假设</t>
  </si>
  <si>
    <t>5年累计变动</t>
  </si>
  <si>
    <t>2023年-2025年平均费率在23BP-27BP之间上下波动，考虑到大环境，假设未来5年每年费率略降1-1.5BP（对应同比降幅约为5%）。</t>
  </si>
  <si>
    <t>过去五年费率由14BP降至11BP，预计未来每年降0.5BP（对应同比降幅为4%）。</t>
  </si>
  <si>
    <t>过去五年费率由70BP降至35BP，近两年每年降3-4BP，预计未来每年降约3.5BP（对应同比降幅为10%）。</t>
  </si>
  <si>
    <t>过去五年费率基本稳定在50BP左右，预计未来每年降1BP（对应同比降幅为2%）。</t>
  </si>
  <si>
    <t>2023年-2025年平均费率从31BP降至16BP，今年一季度为0.17%,可能由于入账因素导致，年内预计仍是同比略降，假设费率下降1BP（对应同比降幅为5%），2027年起考虑反内卷政策起效果，假定费率不再下降。</t>
  </si>
  <si>
    <t>2023年-2025年平均费率在0.18%-0.22%之间波动，2026年一季度为0.22%，考虑到利率水平总体低位，银团手续费很难提升，一季度数据不一定能够持续，因此假设银团手续费维持2025年水平。</t>
  </si>
  <si>
    <t>2023年-2025年平均费率基本稳定在52BP左右，考虑到刷卡量仍未止跌，假设费率未来2年略降，每年降2.5BP（对应同比降幅为5%）随后企稳。</t>
  </si>
  <si>
    <t>2026-2030年盈利测算表（资本-积极）</t>
  </si>
  <si>
    <t>美元汇率</t>
  </si>
  <si>
    <t>十五五
年增量</t>
  </si>
  <si>
    <t>平均权重</t>
  </si>
  <si>
    <t>资产</t>
  </si>
  <si>
    <t>风险资产</t>
  </si>
  <si>
    <t>增量</t>
  </si>
  <si>
    <t>年均量RWA</t>
  </si>
  <si>
    <t>总计</t>
  </si>
  <si>
    <t>一、表内资产端</t>
  </si>
  <si>
    <t>福费廷置换影响模块</t>
  </si>
  <si>
    <t>每年福费廷置换流贷金额</t>
  </si>
  <si>
    <t>对公贷款权重</t>
  </si>
  <si>
    <t>福费廷权重</t>
  </si>
  <si>
    <t>当年对RWA影响</t>
  </si>
  <si>
    <t xml:space="preserve">                     卖出</t>
  </si>
  <si>
    <t>对当年权重影响</t>
  </si>
  <si>
    <t xml:space="preserve">            1.6其他</t>
  </si>
  <si>
    <t xml:space="preserve">             2.5其他</t>
  </si>
  <si>
    <t xml:space="preserve">             3.1.TPL（时点）</t>
  </si>
  <si>
    <t xml:space="preserve">           3. 2.其他（时点）</t>
  </si>
  <si>
    <t>1.境内外币贷款（时点）</t>
  </si>
  <si>
    <t>2.海外分行资产（时点）</t>
  </si>
  <si>
    <t>3.外币非信贷资产（时点）</t>
  </si>
  <si>
    <t>4.外币非生息资产（时点）</t>
  </si>
  <si>
    <t>5.其他</t>
  </si>
  <si>
    <t>二、表外资产</t>
  </si>
  <si>
    <t>1.银承</t>
  </si>
  <si>
    <t>2.保函</t>
  </si>
  <si>
    <t>3.信用证</t>
  </si>
  <si>
    <t>4.信用卡承诺</t>
  </si>
  <si>
    <t>5.个人贷款承诺</t>
  </si>
  <si>
    <t>6. 对公贷款承诺</t>
  </si>
  <si>
    <t>三、操作风险等其他</t>
  </si>
  <si>
    <t>1.操作风险加权资产</t>
  </si>
  <si>
    <t>1.交易市场加权资产</t>
  </si>
  <si>
    <t>2.资管并表</t>
  </si>
  <si>
    <t>3.抵债资产</t>
  </si>
  <si>
    <t>4.卖出等其他</t>
  </si>
  <si>
    <t>四、子公司合计</t>
  </si>
  <si>
    <t>五、并表合计</t>
  </si>
  <si>
    <t>金市其他</t>
  </si>
  <si>
    <t>金市合计RWA增量</t>
  </si>
  <si>
    <t>本行</t>
  </si>
  <si>
    <t>子公司</t>
  </si>
  <si>
    <t>并表</t>
  </si>
  <si>
    <t>校验</t>
  </si>
  <si>
    <t>核心一级增速</t>
  </si>
  <si>
    <t>一级增速</t>
  </si>
  <si>
    <t>资本净额增速</t>
  </si>
  <si>
    <t>RWA增速</t>
  </si>
  <si>
    <t>持股比例-华融金租</t>
  </si>
  <si>
    <t>华融少数股东当年变化</t>
  </si>
  <si>
    <t>其他子公司少数股东</t>
  </si>
  <si>
    <t>2026-2030年盈利测算表（子公司，积极）</t>
  </si>
  <si>
    <t>资产增量系数</t>
  </si>
  <si>
    <t>生息资产日均（并表）</t>
  </si>
  <si>
    <t>生息资产日均（本行）</t>
  </si>
  <si>
    <t>生息资产日均（子公司）</t>
  </si>
  <si>
    <t>生息资产日均（轧差）</t>
  </si>
  <si>
    <t>利息净收入（并表）</t>
  </si>
  <si>
    <t>利息净收入（本行）</t>
  </si>
  <si>
    <t>利息净收入（子公司）</t>
  </si>
  <si>
    <t>利息净收入（轧差）</t>
  </si>
  <si>
    <t>非息净收入（并表）</t>
  </si>
  <si>
    <t>非息净收入（本行）</t>
  </si>
  <si>
    <t>非息净收入（子公司）</t>
  </si>
  <si>
    <t>非息净收入（轧差）</t>
  </si>
  <si>
    <t>华融金租利息</t>
  </si>
  <si>
    <t>华融金租非息</t>
  </si>
  <si>
    <t>华融金租净利润</t>
  </si>
  <si>
    <t>华融金租总资产</t>
  </si>
  <si>
    <t>华融金租所有者权益</t>
  </si>
  <si>
    <t>华融金租持股比例</t>
  </si>
  <si>
    <t>少数股东损益</t>
  </si>
  <si>
    <t>港币汇率</t>
  </si>
  <si>
    <t>持股比例</t>
  </si>
  <si>
    <t>信银国际（港币）</t>
  </si>
  <si>
    <t>信银投资</t>
  </si>
  <si>
    <t>信银理财</t>
  </si>
  <si>
    <t>信银金投</t>
  </si>
  <si>
    <t>中信金租</t>
  </si>
  <si>
    <t>华融金租</t>
  </si>
  <si>
    <t>每年不同</t>
  </si>
  <si>
    <t>百信银行（未并表）</t>
  </si>
  <si>
    <t>中信金租（原始数）</t>
  </si>
  <si>
    <t>信银国际</t>
  </si>
  <si>
    <t>RWA</t>
  </si>
  <si>
    <t>2026RAROC对标</t>
  </si>
  <si>
    <t>九、营收×75%/资本</t>
  </si>
  <si>
    <t>未来宏观变量预估（中性）</t>
  </si>
  <si>
    <t>LPR1Y</t>
  </si>
  <si>
    <t>LPR5Y</t>
  </si>
  <si>
    <t>10年期中国国债</t>
  </si>
  <si>
    <t>10年期美国国债</t>
  </si>
  <si>
    <t>3Y存款利率自律上限</t>
  </si>
  <si>
    <t>1Y存款利率自律上限</t>
  </si>
  <si>
    <t>GDP</t>
  </si>
  <si>
    <t xml:space="preserve"> 社融增速</t>
  </si>
  <si>
    <t>消费指数</t>
  </si>
  <si>
    <t>资本市场景气度</t>
  </si>
  <si>
    <t>居民财富</t>
  </si>
  <si>
    <t>固定资产投资</t>
  </si>
  <si>
    <t>未来宏观变量预估（激进）</t>
  </si>
  <si>
    <t>截至日期</t>
  </si>
  <si>
    <t>全部</t>
  </si>
  <si>
    <t>银行理财</t>
  </si>
  <si>
    <t>公募基金</t>
  </si>
  <si>
    <t>保险</t>
  </si>
  <si>
    <t>信托</t>
  </si>
  <si>
    <t>私募基金</t>
  </si>
  <si>
    <t>私募资管</t>
  </si>
  <si>
    <t>规模(亿元)</t>
  </si>
  <si>
    <t>数量</t>
  </si>
  <si>
    <t>增速</t>
  </si>
  <si>
    <t>政策利率</t>
  </si>
  <si>
    <t>国债中性</t>
  </si>
  <si>
    <t>国债乐观</t>
  </si>
  <si>
    <t>国债悲观</t>
  </si>
  <si>
    <t>中性预期逻辑</t>
  </si>
  <si>
    <t>潜在利空</t>
  </si>
  <si>
    <t>潜在利好</t>
  </si>
  <si>
    <t>“十五五”开局之年，经济处于温和复苏期。央行为了配合财政发债，会维持流动性合理充裕，但不会大水漫灌。外部输入性通胀可能会逐渐向中下游传导，债市收益率中枢可能小幅上行。</t>
  </si>
  <si>
    <r>
      <rPr>
        <sz val="12"/>
        <color theme="1"/>
        <rFont val="宋体"/>
        <family val="3"/>
        <charset val="134"/>
      </rPr>
      <t>1.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房地产能在政策托举下加速修复；</t>
    </r>
  </si>
  <si>
    <r>
      <rPr>
        <sz val="12"/>
        <color theme="1"/>
        <rFont val="宋体"/>
        <family val="3"/>
        <charset val="134"/>
      </rPr>
      <t>1.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地产超预期深度调整；</t>
    </r>
  </si>
  <si>
    <t>地产市场基本止跌，经济内生动力逐步修复，通缩压力整体消除，市场对经济的悲观预期修复，但GDP实际增速温和回落，名义增速小幅下行。</t>
  </si>
  <si>
    <r>
      <rPr>
        <sz val="12"/>
        <color theme="1"/>
        <rFont val="宋体"/>
        <family val="3"/>
        <charset val="134"/>
      </rPr>
      <t>2.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AI等新动能爆发带动GDP增速重新上行区间；</t>
    </r>
  </si>
  <si>
    <r>
      <rPr>
        <sz val="12"/>
        <color theme="1"/>
        <rFont val="宋体"/>
        <family val="3"/>
        <charset val="134"/>
      </rPr>
      <t>2.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出口大幅下滑；</t>
    </r>
  </si>
  <si>
    <t>经济结构转型进入深化阶段，传统地产、基建对增长的拉动进一步弱化，经济增长更加依赖新质生产力与服务业支撑，降息窗口有望再次打开，带动债市收益率中枢继续下移。</t>
  </si>
  <si>
    <r>
      <rPr>
        <sz val="12"/>
        <color theme="1"/>
        <rFont val="宋体"/>
        <family val="3"/>
        <charset val="134"/>
      </rPr>
      <t>3.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通胀进入加速上行区间。</t>
    </r>
  </si>
  <si>
    <r>
      <rPr>
        <sz val="12"/>
        <color theme="1"/>
        <rFont val="宋体"/>
        <family val="3"/>
        <charset val="134"/>
      </rPr>
      <t>3.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经济陷入持续通缩。</t>
    </r>
  </si>
  <si>
    <t>经济进入“十五五”中后期，增长韧性逐步显现，新动能对 GDP 贡献度明显提升，经济实现温和复苏但斜率平缓。</t>
  </si>
  <si>
    <t>“十五五”收官之年，经济结构转型成果逐步兑现，增长更加均衡、可持续。经济增速接近中长期潜在水平，债市收益率中枢小幅平稳下行。</t>
  </si>
  <si>
    <t>宏观背景</t>
  </si>
  <si>
    <t>固定资产投资预测增速</t>
  </si>
  <si>
    <t>社会消费品零售预测增速</t>
  </si>
  <si>
    <t>核心驱动逻辑</t>
  </si>
  <si>
    <t>“十五五”开局，温和复苏</t>
  </si>
  <si>
    <t>3.0%-3.5%</t>
  </si>
  <si>
    <t>4.0%-4.5%</t>
  </si>
  <si>
    <t>出口有支撑，房地产跌幅收窄，消费信心初步修复。</t>
  </si>
  <si>
    <t>地产止跌，内生动力修复</t>
  </si>
  <si>
    <t>3.5%-4.0%</t>
  </si>
  <si>
    <t>出口在高基数下有下行压力，房地产投资基本企稳，出口与制造业投资对冲基建放缓，消费成为主要拉动力。</t>
  </si>
  <si>
    <t>结构转型深化，降息窗口</t>
  </si>
  <si>
    <t>2.5%-3.5%</t>
  </si>
  <si>
    <t>3.8%-4.2%</t>
  </si>
  <si>
    <t>投资中高技术产业投资占比提升；服务消费占比有望超过商品消费。</t>
  </si>
  <si>
    <t>经济韧性显现，新动能提升</t>
  </si>
  <si>
    <t>外需趋势性下行，经济增长更加依赖内需和服务业，投资端对GDP贡献率边际下降，消费贡献率上升。</t>
  </si>
  <si>
    <t>“十五五”收官，均衡可持续</t>
  </si>
  <si>
    <t>2.5%-3.0%</t>
  </si>
  <si>
    <t>经济换档基本完成，消费习惯完全转向品质化、服务化，内需韧性持续显现。</t>
  </si>
  <si>
    <t>预测涨幅</t>
  </si>
  <si>
    <t>预测逻辑</t>
  </si>
  <si>
    <r>
      <rPr>
        <b/>
        <sz val="12"/>
        <color theme="1"/>
        <rFont val="宋体"/>
        <family val="3"/>
        <charset val="134"/>
      </rPr>
      <t>上证指数</t>
    </r>
    <r>
      <rPr>
        <sz val="12"/>
        <color theme="1"/>
        <rFont val="宋体"/>
        <family val="3"/>
        <charset val="134"/>
      </rPr>
      <t>：涨幅5%-10%</t>
    </r>
  </si>
  <si>
    <t>上证指数：十五五开局政策落地见效，经济温和复苏，低估值权重补涨，北向资金持续流入，企业盈利改善</t>
  </si>
  <si>
    <r>
      <rPr>
        <b/>
        <sz val="12"/>
        <color theme="1"/>
        <rFont val="宋体"/>
        <family val="3"/>
        <charset val="134"/>
      </rPr>
      <t>上证指数</t>
    </r>
    <r>
      <rPr>
        <sz val="12"/>
        <color theme="1"/>
        <rFont val="宋体"/>
        <family val="3"/>
        <charset val="134"/>
      </rPr>
      <t>：涨幅0%-5%</t>
    </r>
  </si>
  <si>
    <t>上证指数：经济与盈利形成正循环，全A盈利增速12%-15%，资本市场改革红利释放，居民资产配置向权益市场转移，外资持续增配人民币资产，上行节奏加快</t>
  </si>
  <si>
    <r>
      <rPr>
        <b/>
        <sz val="12"/>
        <color theme="1"/>
        <rFont val="宋体"/>
        <family val="3"/>
        <charset val="134"/>
      </rPr>
      <t>上证指数</t>
    </r>
    <r>
      <rPr>
        <sz val="12"/>
        <color theme="1"/>
        <rFont val="宋体"/>
        <family val="3"/>
        <charset val="134"/>
      </rPr>
      <t>：涨幅-2.5%-0%</t>
    </r>
  </si>
  <si>
    <t>上证指数：经济平稳运行，企业盈利稳健增长，市场结构优化，长线资金占比提升，波动率下行，根据A股运行周期规律，有回归压力。</t>
  </si>
  <si>
    <t>V1.0</t>
  </si>
  <si>
    <t>AMY03</t>
  </si>
  <si>
    <t>4020701100</t>
  </si>
  <si>
    <t>机构：本行</t>
  </si>
  <si>
    <t>币种：</t>
  </si>
  <si>
    <t>本外币汇总</t>
  </si>
  <si>
    <t>日期：2025-6-30</t>
  </si>
  <si>
    <t>单位：</t>
  </si>
  <si>
    <t>元</t>
  </si>
  <si>
    <t>'VARQUERY-BEGIN</t>
  </si>
  <si>
    <t>净利息收益率分析</t>
  </si>
  <si>
    <t>本期利率起始日</t>
  </si>
  <si>
    <t>上年同期期利率起始日</t>
  </si>
  <si>
    <t>本期报告日</t>
  </si>
  <si>
    <t>上年同期期报告日</t>
  </si>
  <si>
    <t>本期利率执行天数</t>
  </si>
  <si>
    <t>上年同期利率执行天数</t>
  </si>
  <si>
    <t>本月起始日期</t>
  </si>
  <si>
    <t>本年总天数</t>
  </si>
  <si>
    <t>本月天数</t>
  </si>
  <si>
    <t>上年总天数</t>
  </si>
  <si>
    <t>上月报告日</t>
  </si>
  <si>
    <t>截止上月报告日利率执行天数</t>
  </si>
  <si>
    <t>截至</t>
  </si>
  <si>
    <t>上年同期</t>
  </si>
  <si>
    <t>本月</t>
  </si>
  <si>
    <t>占比</t>
  </si>
  <si>
    <t>M01客户贷款及垫款</t>
  </si>
  <si>
    <t>M0101公司短期贷款</t>
  </si>
  <si>
    <t>M0102公司中长期贷款</t>
  </si>
  <si>
    <t>M0103贴现</t>
  </si>
  <si>
    <t>M0104贸易融资</t>
  </si>
  <si>
    <t>M0105个人短期贷款</t>
  </si>
  <si>
    <t>M0106个人中长期贷款</t>
  </si>
  <si>
    <t>M0107公司逾期贷款</t>
  </si>
  <si>
    <t>M0108个人逾期贷款</t>
  </si>
  <si>
    <t>M02投资性金融资产</t>
  </si>
  <si>
    <t>M0202公允价值变动进权益债券投资</t>
  </si>
  <si>
    <t>M0203以摊余成本计量债券投资</t>
  </si>
  <si>
    <t>M0204应收款项类投资</t>
  </si>
  <si>
    <t>M03存放金融机构</t>
  </si>
  <si>
    <t>M0301存放中央银行</t>
  </si>
  <si>
    <t>M0302存放金融同业</t>
  </si>
  <si>
    <t>M04拆出资金</t>
  </si>
  <si>
    <t>M0401拆放金融机构</t>
  </si>
  <si>
    <t>M0402金融机构借款</t>
  </si>
  <si>
    <t>M05买入返售金融资产</t>
  </si>
  <si>
    <t>M0501买入返售金融资产</t>
  </si>
  <si>
    <t>M09存放联行</t>
  </si>
  <si>
    <t>M0901缴存总行准备金存款</t>
  </si>
  <si>
    <t>M0902系统内拆出资金</t>
  </si>
  <si>
    <t>M0903其他系统内往来</t>
  </si>
  <si>
    <t>生息资产合计</t>
  </si>
  <si>
    <t>N01客户存款</t>
  </si>
  <si>
    <t>N0101公司活期存款</t>
  </si>
  <si>
    <t>N0102公司定期存款</t>
  </si>
  <si>
    <t>N0103个人活期存款</t>
  </si>
  <si>
    <t>N0104个人定期存款</t>
  </si>
  <si>
    <t>N02金融机构存放</t>
  </si>
  <si>
    <t>N0201金融同业存放</t>
  </si>
  <si>
    <t>N03拆入资金</t>
  </si>
  <si>
    <t>N0301拆入资金</t>
  </si>
  <si>
    <t>N04向央行借款</t>
  </si>
  <si>
    <t>N0401向中央银行借款</t>
  </si>
  <si>
    <t>N05卖出回购金融资产款</t>
  </si>
  <si>
    <t>N0501卖出回购金融资产款</t>
  </si>
  <si>
    <t>N06已发行债务凭证</t>
  </si>
  <si>
    <t>N0601非交易性金融债券</t>
  </si>
  <si>
    <t>N0602存单发行</t>
  </si>
  <si>
    <t>N07其他负债</t>
  </si>
  <si>
    <t>N0701融资租入固定资产</t>
  </si>
  <si>
    <t>N0702积存金</t>
  </si>
  <si>
    <t>N0703租赁负债</t>
  </si>
  <si>
    <t>N09联行存放</t>
  </si>
  <si>
    <t>N0901分行缴存准备金存款</t>
  </si>
  <si>
    <t>N0902系统内拆入资金</t>
  </si>
  <si>
    <t>N0903其他系统内往来</t>
  </si>
  <si>
    <t>计息负债合计</t>
  </si>
  <si>
    <t>净利差</t>
  </si>
  <si>
    <t>C01FTP损益</t>
  </si>
  <si>
    <t>C0101FTP损益</t>
  </si>
  <si>
    <t>FTP调整后净息差</t>
  </si>
  <si>
    <t>一般性贷款收益率</t>
  </si>
  <si>
    <t>一般性存款成本率</t>
  </si>
  <si>
    <t>存贷款利差率</t>
  </si>
  <si>
    <t>VARQUERY-END</t>
  </si>
  <si>
    <t>利息净收入分析表（2023年9月启用）-中信银行</t>
  </si>
  <si>
    <t>日期:20251231          口径:考核口径          单位:人民币万元</t>
  </si>
  <si>
    <t>项目名称</t>
  </si>
  <si>
    <t>期末余额</t>
  </si>
  <si>
    <t>日均余额</t>
  </si>
  <si>
    <t>外部利息收入/支出</t>
  </si>
  <si>
    <t>内部利息（FTP）收入/支出</t>
  </si>
  <si>
    <t>外部收益率/成本率（%）</t>
  </si>
  <si>
    <t>内部收益率/成本率（%）</t>
  </si>
  <si>
    <t>FTP利差率（%）</t>
  </si>
  <si>
    <t>当期</t>
  </si>
  <si>
    <t>利息净收入合计</t>
  </si>
  <si>
    <t>------</t>
  </si>
  <si>
    <t>一、主要负债业务</t>
  </si>
  <si>
    <t>（一）自营存款（不含委存委贷）</t>
  </si>
  <si>
    <t>　　1.对公存款</t>
  </si>
  <si>
    <t>　　　1）人民币对公存款</t>
  </si>
  <si>
    <t>　　　　（1）对公活期</t>
  </si>
  <si>
    <t>　　　　（2）对公通知</t>
  </si>
  <si>
    <t>　　　　（3）对公担险结构性</t>
  </si>
  <si>
    <t>　　　　（4）对公大额存单</t>
  </si>
  <si>
    <t>　　　　　　　其中：三年期及以上存单</t>
  </si>
  <si>
    <t>　　　　（5）协议存款</t>
  </si>
  <si>
    <t>　　　　（6）对公一般定期</t>
  </si>
  <si>
    <t>　　　　　　　其中：一年期以下</t>
  </si>
  <si>
    <t>　　　　　　　　　　一至二年期（不含）</t>
  </si>
  <si>
    <t>　　　　　　　　　　二至三年期（不含）</t>
  </si>
  <si>
    <t>　　　　　　　　　　三年期及以上</t>
  </si>
  <si>
    <t>　　　　（2）对公定期</t>
  </si>
  <si>
    <t>　　　2）外币对公存款</t>
  </si>
  <si>
    <t>　　　　（1）活期存款</t>
  </si>
  <si>
    <t>　　　　（2）定期存款</t>
  </si>
  <si>
    <t>　　2.个人存款</t>
  </si>
  <si>
    <t>　　　1）个人活期</t>
  </si>
  <si>
    <t>　　　2）个人通知</t>
  </si>
  <si>
    <t>　　　3）个人担险结构性</t>
  </si>
  <si>
    <t>　　　4）个人大额存单</t>
  </si>
  <si>
    <t>　　　5）个人一般定期</t>
  </si>
  <si>
    <t>　　　2）个人定期</t>
  </si>
  <si>
    <t>（二）金融机构存款</t>
  </si>
  <si>
    <t>　　1.金融机构活期存款</t>
  </si>
  <si>
    <t>　　2.金融机构定期存款</t>
  </si>
  <si>
    <t>　　3.金融机构其他往来</t>
  </si>
  <si>
    <t>（三）同业拆入</t>
  </si>
  <si>
    <t>（四）卖出回购</t>
  </si>
  <si>
    <t>（五）发行存单</t>
  </si>
  <si>
    <t>（六）央行借款</t>
  </si>
  <si>
    <t>（七）发行债券</t>
  </si>
  <si>
    <t>（八）其他负债（含委存委贷）</t>
  </si>
  <si>
    <t>二、主要资产业务</t>
  </si>
  <si>
    <t>（一）自营贷款</t>
  </si>
  <si>
    <t>　　1.对公一般性贷款</t>
  </si>
  <si>
    <t>　　　1）人民币</t>
  </si>
  <si>
    <t>　　　　　　　　　　三年至五年期（不含）</t>
  </si>
  <si>
    <t>　　　　　　　　　　五年期及以上</t>
  </si>
  <si>
    <t>　　　2）外币</t>
  </si>
  <si>
    <t>　　2.票据贴现</t>
  </si>
  <si>
    <t>　　3.个人贷款</t>
  </si>
  <si>
    <t>　　4.信用卡贷款</t>
  </si>
  <si>
    <t>（二）应收款项类投资</t>
  </si>
  <si>
    <t>　　1.结构化融资</t>
  </si>
  <si>
    <t>　　2.同业投资</t>
  </si>
  <si>
    <t>　　3.其他应收款投资</t>
  </si>
  <si>
    <t>（三）同业资产</t>
  </si>
  <si>
    <t>　　1.存放同业</t>
  </si>
  <si>
    <t>　　2.拆放同业</t>
  </si>
  <si>
    <t>　　　1）拆放金融机构</t>
  </si>
  <si>
    <t>　　　2）金融机构借款</t>
  </si>
  <si>
    <t>　　3.买入返售</t>
  </si>
  <si>
    <t>（四）债券投资</t>
  </si>
  <si>
    <t>　　1.公允价值变动进权益债券投资</t>
  </si>
  <si>
    <t>　　2.以摊余成本计量债券投资</t>
  </si>
  <si>
    <t>（五）存放央行</t>
  </si>
  <si>
    <t>　　其中：清算备付金</t>
  </si>
  <si>
    <t>　　　　　法定存款准备金</t>
  </si>
  <si>
    <t>（六）联行往来</t>
  </si>
  <si>
    <t>　　1.存放联行</t>
  </si>
  <si>
    <t>　　　1）缴存总行存款准备金</t>
  </si>
  <si>
    <t>　　　2）系统内拆出资金</t>
  </si>
  <si>
    <t>　　　3）其他系统内往来</t>
  </si>
  <si>
    <t>　　2.联行存放</t>
  </si>
  <si>
    <t>　　　1）分行缴存准备金存款</t>
  </si>
  <si>
    <t>　　　2）系统内拆入资金</t>
  </si>
  <si>
    <t>三、利息补贴</t>
  </si>
  <si>
    <t>（一）总行利息补贴</t>
  </si>
  <si>
    <t>　　1.对公一般贷款</t>
  </si>
  <si>
    <t>　　4.应收款项类投资</t>
  </si>
  <si>
    <t>（二）分行利息补贴</t>
  </si>
  <si>
    <t>四、总分行转移利息净收入</t>
  </si>
  <si>
    <t>五、其他利息净收入</t>
  </si>
  <si>
    <t>（一）其他负债</t>
  </si>
  <si>
    <t>（二）其他资产</t>
  </si>
  <si>
    <t>　　其中：交易性债券</t>
  </si>
  <si>
    <t>　　　　　公允价值变动进损益债券投资</t>
  </si>
  <si>
    <t>（三）其他</t>
  </si>
  <si>
    <t>注：1.会计口径为账面数据加上总分行转移利息净收入数据；
    2.考核口径为会计口径数据加上分行间联合营销调整影响；
    3.本报表不含调整项；
    4.本报表条线已选“零售业务”、“零售业务线”、“个贷业务”、“信用卡业务”。</t>
  </si>
  <si>
    <t>注：1.会计口径为账面数据加上总分行转移利息净收入数据；
    2.考核口径为会计口径数据加上分行间联合营销调整影响；
    3.本报表不含调整项；
    4.本报表条线已选“公司业务”、“投行业务”、“国际业务”、“交易银行业务”。</t>
  </si>
  <si>
    <t>日期:20251231          口径:考核口径          单位:外币折人民币万元</t>
  </si>
  <si>
    <t>注：1.会计口径为账面数据加上总分行转移利息净收入数据；
    2.考核口径为会计口径数据加上分行间联合营销调整影响；
    3.本报表不含调整项；
    4.本报表条线已选“金融市场业务”、“金融同业业务”、“资产托管业务”。</t>
  </si>
  <si>
    <t>注：1.会计口径为账面数据加上总分行转移利息净收入数据；
    2.考核口径为会计口径数据加上分行间联合营销调整影响；
    3.本报表不含调整项；
    4.本报表条线已选“司库及其它”、“海外业务”。</t>
  </si>
  <si>
    <t>综合风险权重</t>
    <phoneticPr fontId="101" type="noConversion"/>
  </si>
  <si>
    <t>本行规模占比</t>
    <phoneticPr fontId="101" type="noConversion"/>
  </si>
  <si>
    <t>金市</t>
    <phoneticPr fontId="101" type="noConversion"/>
  </si>
  <si>
    <t>AC类处置收益</t>
    <phoneticPr fontId="101" type="noConversion"/>
  </si>
  <si>
    <t>FVOCI处置收益</t>
    <phoneticPr fontId="101" type="noConversion"/>
  </si>
  <si>
    <t>剔除AC和FVOCI处置收益后营收</t>
    <phoneticPr fontId="101" type="noConversion"/>
  </si>
  <si>
    <t>剔除AC和FVOCI处置收益后RAROC</t>
    <phoneticPr fontId="101" type="noConversion"/>
  </si>
  <si>
    <t>AC类浮盈余额</t>
    <phoneticPr fontId="101" type="noConversion"/>
  </si>
  <si>
    <t>FVOCI类浮盈余额</t>
    <phoneticPr fontId="101" type="noConversion"/>
  </si>
  <si>
    <t>剔除AC和FVOCI处置收益后净利润</t>
    <phoneticPr fontId="101" type="noConversion"/>
  </si>
  <si>
    <t>金市RAROC目标变化</t>
    <phoneticPr fontId="101" type="noConversion"/>
  </si>
  <si>
    <t>零售合计RWA增量</t>
    <phoneticPr fontId="101" type="noConversion"/>
  </si>
  <si>
    <t>公司合计RWA增量</t>
    <phoneticPr fontId="101" type="noConversion"/>
  </si>
  <si>
    <t>剔除后营收实际数</t>
    <phoneticPr fontId="101" type="noConversion"/>
  </si>
  <si>
    <t>PVBP增量（AC）</t>
    <phoneticPr fontId="101" type="noConversion"/>
  </si>
  <si>
    <t>PVBP增量（FVOCI）</t>
    <phoneticPr fontId="101" type="noConversion"/>
  </si>
  <si>
    <t>PVBP合计增量</t>
    <phoneticPr fontId="101" type="noConversion"/>
  </si>
  <si>
    <t>银行卡（费率）</t>
    <phoneticPr fontId="102" type="noConversion"/>
  </si>
  <si>
    <t>银团贷款（费率）</t>
    <phoneticPr fontId="102" type="noConversion"/>
  </si>
  <si>
    <t>债券承销（费率）</t>
    <phoneticPr fontId="102" type="noConversion"/>
  </si>
  <si>
    <t>信用证（费率）</t>
    <phoneticPr fontId="102" type="noConversion"/>
  </si>
  <si>
    <t>保函（费率）</t>
    <phoneticPr fontId="102" type="noConversion"/>
  </si>
  <si>
    <t>银承（费率）</t>
    <phoneticPr fontId="102" type="noConversion"/>
  </si>
  <si>
    <t>财富管理（费率）</t>
    <phoneticPr fontId="102" type="noConversion"/>
  </si>
  <si>
    <t>2.手续费净收入费率变化</t>
    <phoneticPr fontId="102" type="noConversion"/>
  </si>
  <si>
    <t>银行卡（交易量）增速</t>
    <phoneticPr fontId="102" type="noConversion"/>
  </si>
  <si>
    <t>银团贷款（规模）增速</t>
    <phoneticPr fontId="102" type="noConversion"/>
  </si>
  <si>
    <t>债券承销（规模）增速</t>
    <phoneticPr fontId="102" type="noConversion"/>
  </si>
  <si>
    <t>信用证（规模）增速</t>
    <phoneticPr fontId="102" type="noConversion"/>
  </si>
  <si>
    <t>保函（规模）增速</t>
    <phoneticPr fontId="102" type="noConversion"/>
  </si>
  <si>
    <t>银承（规模）增速</t>
    <phoneticPr fontId="102" type="noConversion"/>
  </si>
  <si>
    <t>财富管理（AUM规模）增速</t>
    <phoneticPr fontId="102" type="noConversion"/>
  </si>
  <si>
    <t>1.手续费净收入规模增速</t>
    <phoneticPr fontId="102" type="noConversion"/>
  </si>
  <si>
    <t>中收假设</t>
    <phoneticPr fontId="102" type="noConversion"/>
  </si>
  <si>
    <t>6.市场化负债</t>
    <phoneticPr fontId="102" type="noConversion"/>
  </si>
  <si>
    <t>5.4零售结构性粗款</t>
    <phoneticPr fontId="102" type="noConversion"/>
  </si>
  <si>
    <t>5.3零售短定期存款</t>
    <phoneticPr fontId="102" type="noConversion"/>
  </si>
  <si>
    <t>5.2零售三年期存款</t>
    <phoneticPr fontId="102" type="noConversion"/>
  </si>
  <si>
    <t>5.1零售活期存款</t>
    <phoneticPr fontId="102" type="noConversion"/>
  </si>
  <si>
    <t>4.5外币对公存款</t>
    <phoneticPr fontId="102" type="noConversion"/>
  </si>
  <si>
    <t>4.4对公结构性存款</t>
    <phoneticPr fontId="102" type="noConversion"/>
  </si>
  <si>
    <t>4.3对公三年期存款</t>
    <phoneticPr fontId="102" type="noConversion"/>
  </si>
  <si>
    <t>4.2对公短定期存款</t>
    <phoneticPr fontId="102" type="noConversion"/>
  </si>
  <si>
    <t>4.1对公活期存款</t>
    <phoneticPr fontId="102" type="noConversion"/>
  </si>
  <si>
    <t>3.6央行备付金</t>
    <phoneticPr fontId="102" type="noConversion"/>
  </si>
  <si>
    <t>3.5应收投资款</t>
    <phoneticPr fontId="102" type="noConversion"/>
  </si>
  <si>
    <t>3.4存款准备金</t>
    <phoneticPr fontId="102" type="noConversion"/>
  </si>
  <si>
    <t>3.3结构化融资</t>
    <phoneticPr fontId="102" type="noConversion"/>
  </si>
  <si>
    <t>3.2票据+同业资产</t>
    <phoneticPr fontId="102" type="noConversion"/>
  </si>
  <si>
    <t>3.1债券投资</t>
    <phoneticPr fontId="102" type="noConversion"/>
  </si>
  <si>
    <t>2.4信用卡贷款</t>
    <phoneticPr fontId="102" type="noConversion"/>
  </si>
  <si>
    <t>2.3个人经营贷款</t>
    <phoneticPr fontId="102" type="noConversion"/>
  </si>
  <si>
    <t>2.2个人消费贷款</t>
    <phoneticPr fontId="102" type="noConversion"/>
  </si>
  <si>
    <t>2.1个人按揭贷款</t>
    <phoneticPr fontId="102" type="noConversion"/>
  </si>
  <si>
    <t>1.2外币对公贷款</t>
    <phoneticPr fontId="102" type="noConversion"/>
  </si>
  <si>
    <t>1.1人民币对公贷款</t>
    <phoneticPr fontId="102" type="noConversion"/>
  </si>
  <si>
    <t>价格假设</t>
    <phoneticPr fontId="101" type="noConversion"/>
  </si>
  <si>
    <t>3.1 外币市场化负债（日均）</t>
    <phoneticPr fontId="102" type="noConversion"/>
  </si>
  <si>
    <t>零售活期占比（日均）</t>
    <phoneticPr fontId="102" type="noConversion"/>
  </si>
  <si>
    <t xml:space="preserve">    零售存款（日均）</t>
    <phoneticPr fontId="102" type="noConversion"/>
  </si>
  <si>
    <t>1.2.零售存款（时点）</t>
    <phoneticPr fontId="102" type="noConversion"/>
  </si>
  <si>
    <t>对公活期占比（日均）</t>
    <phoneticPr fontId="102" type="noConversion"/>
  </si>
  <si>
    <t xml:space="preserve">    对公存款（日均）</t>
    <phoneticPr fontId="102" type="noConversion"/>
  </si>
  <si>
    <t>4.3.2 外币FVTPL（时点）</t>
    <phoneticPr fontId="102" type="noConversion"/>
  </si>
  <si>
    <t>4.3.1.1 长期股权投资（日均）</t>
    <phoneticPr fontId="102" type="noConversion"/>
  </si>
  <si>
    <t>4.3.1 长期股权投资（时点）</t>
    <phoneticPr fontId="102" type="noConversion"/>
  </si>
  <si>
    <t>4.3 外币非生息资产</t>
    <phoneticPr fontId="102" type="noConversion"/>
  </si>
  <si>
    <t>4.2.外币同业资产（时点）</t>
    <phoneticPr fontId="102" type="noConversion"/>
  </si>
  <si>
    <t>4.外币非信贷业务</t>
    <phoneticPr fontId="102" type="noConversion"/>
  </si>
  <si>
    <t>2.5其他非生息资产（时点）</t>
    <phoneticPr fontId="102" type="noConversion"/>
  </si>
  <si>
    <t>2.4TPL（时点）</t>
    <phoneticPr fontId="102" type="noConversion"/>
  </si>
  <si>
    <t>2.2结构化融资（时点）</t>
    <phoneticPr fontId="102" type="noConversion"/>
  </si>
  <si>
    <t>2.1.2司库债券（时点）</t>
    <phoneticPr fontId="102" type="noConversion"/>
  </si>
  <si>
    <t>2.1.1金市自营债券（人民币，时点，AC和FVOCI）</t>
    <phoneticPr fontId="102" type="noConversion"/>
  </si>
  <si>
    <t>2.1 债券投资</t>
    <phoneticPr fontId="102" type="noConversion"/>
  </si>
  <si>
    <t>2.人民币非信贷业务</t>
    <phoneticPr fontId="102" type="noConversion"/>
  </si>
  <si>
    <t>十五五总增量/累计变化</t>
    <phoneticPr fontId="101" type="noConversion"/>
  </si>
  <si>
    <t>PVBP增量（FVOCI）</t>
    <phoneticPr fontId="102" type="noConversion"/>
  </si>
  <si>
    <t>PVBP增量（AC）</t>
    <phoneticPr fontId="102" type="noConversion"/>
  </si>
  <si>
    <t>FVOCI类投资收益</t>
    <phoneticPr fontId="101" type="noConversion"/>
  </si>
  <si>
    <t>AC类投资收益</t>
    <phoneticPr fontId="101" type="noConversion"/>
  </si>
  <si>
    <t>10年期国债收益率</t>
    <phoneticPr fontId="101" type="noConversion"/>
  </si>
  <si>
    <t>重要参数</t>
    <phoneticPr fontId="101" type="noConversion"/>
  </si>
  <si>
    <t>PVBP单位产出（AC和FVOCI）</t>
    <phoneticPr fontId="101" type="noConversion"/>
  </si>
  <si>
    <t>金市RAROC</t>
    <phoneticPr fontId="101" type="noConversion"/>
  </si>
  <si>
    <t>生息资产日均</t>
    <phoneticPr fontId="101" type="noConversion"/>
  </si>
  <si>
    <t xml:space="preserve"> 本行规模占比</t>
    <phoneticPr fontId="102" type="noConversion"/>
  </si>
  <si>
    <t>二、一级核心指标（并表）</t>
    <phoneticPr fontId="101" type="noConversion"/>
  </si>
  <si>
    <t>指标</t>
    <phoneticPr fontId="101" type="noConversion"/>
  </si>
  <si>
    <t>三种情景对比情况（V0708)</t>
    <phoneticPr fontId="101" type="noConversion"/>
  </si>
  <si>
    <t>金市RAROC目标（不含AC和FVOCI投资收益）</t>
    <phoneticPr fontId="10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</si>
</sst>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 * #,##0_ ;_ * \-#,##0_ ;_ * &quot;-&quot;_ ;_ @_ "/>
    <numFmt numFmtId="43" formatCode="_ * #,##0.00_ ;_ * \-#,##0.00_ ;_ * &quot;-&quot;??_ ;_ @_ "/>
    <numFmt numFmtId="176" formatCode="_([$€-2]* #,##0.00_);_([$€-2]* \(#,##0.00\);_([$€-2]* &quot;-&quot;??_)"/>
    <numFmt numFmtId="177" formatCode="#,##0.0000"/>
    <numFmt numFmtId="178" formatCode="0_ "/>
    <numFmt numFmtId="179" formatCode="0_);[Red]\(0\)"/>
    <numFmt numFmtId="180" formatCode="0.00%;\(0.00%\)"/>
    <numFmt numFmtId="181" formatCode="_(* #,##0_);[Red]_(* \(#,##0\);_(* &quot;-&quot;??_)"/>
    <numFmt numFmtId="182" formatCode="_(* #,##0;[Red]_(* \(#,##0\);_(* &quot;-&quot;??_)"/>
    <numFmt numFmtId="183" formatCode="0.0%"/>
    <numFmt numFmtId="184" formatCode="#,##0_ "/>
    <numFmt numFmtId="185" formatCode="_ * #,##0_ ;_ * \-#,##0_ ;_ * &quot;-&quot;??_ ;_ @_ "/>
    <numFmt numFmtId="186" formatCode="0.0"/>
    <numFmt numFmtId="187" formatCode="_ * #,##0.0_ ;_ * \-#,##0.0_ ;_ * &quot;-&quot;??_ ;_ @_ "/>
    <numFmt numFmtId="188" formatCode="0.0_ "/>
    <numFmt numFmtId="189" formatCode="0.000%"/>
    <numFmt numFmtId="190" formatCode="#,##0.0%"/>
    <numFmt numFmtId="191" formatCode="#,##0.00%"/>
    <numFmt numFmtId="192" formatCode="0.00000000000_ "/>
    <numFmt numFmtId="193" formatCode="0.0_);[Red]\(0.0\)"/>
  </numFmts>
  <fonts count="122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14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0"/>
      <name val="Arial"/>
      <family val="2"/>
    </font>
    <font>
      <sz val="12"/>
      <name val="楷体_GB2312"/>
      <family val="3"/>
      <charset val="134"/>
    </font>
    <font>
      <sz val="12"/>
      <color indexed="9"/>
      <name val="楷体_GB2312"/>
      <family val="3"/>
      <charset val="134"/>
    </font>
    <font>
      <sz val="12"/>
      <color indexed="9"/>
      <name val="宋体"/>
      <family val="3"/>
      <charset val="134"/>
    </font>
    <font>
      <b/>
      <sz val="12"/>
      <name val="楷体_GB2312"/>
      <family val="3"/>
      <charset val="134"/>
    </font>
    <font>
      <b/>
      <sz val="11"/>
      <name val="楷体_GB2312"/>
      <family val="3"/>
      <charset val="134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9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2"/>
      <color theme="1"/>
      <name val="Microsoft YaHei"/>
      <charset val="134"/>
    </font>
    <font>
      <sz val="11"/>
      <color theme="1"/>
      <name val="Microsoft YaHei"/>
      <charset val="134"/>
    </font>
    <font>
      <b/>
      <sz val="12"/>
      <color rgb="FFFFFFFF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华文细黑"/>
      <family val="3"/>
      <charset val="134"/>
    </font>
    <font>
      <sz val="11"/>
      <name val="华文细黑"/>
      <family val="3"/>
      <charset val="134"/>
    </font>
    <font>
      <sz val="16"/>
      <color theme="1"/>
      <name val="方正小标宋简体"/>
      <family val="3"/>
      <charset val="134"/>
    </font>
    <font>
      <b/>
      <sz val="11"/>
      <color theme="1"/>
      <name val="华文细黑"/>
      <family val="3"/>
      <charset val="134"/>
    </font>
    <font>
      <b/>
      <sz val="10"/>
      <color rgb="FF000000"/>
      <name val="华文细黑"/>
      <family val="3"/>
      <charset val="134"/>
    </font>
    <font>
      <b/>
      <sz val="10.5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华文细黑"/>
      <family val="3"/>
      <charset val="134"/>
    </font>
    <font>
      <i/>
      <sz val="10"/>
      <color theme="1"/>
      <name val="Times New Roman"/>
      <family val="1"/>
    </font>
    <font>
      <b/>
      <sz val="10.5"/>
      <color rgb="FF000000"/>
      <name val="华文细黑"/>
      <family val="3"/>
      <charset val="134"/>
    </font>
    <font>
      <i/>
      <sz val="10"/>
      <color rgb="FF000000"/>
      <name val="华文细黑"/>
      <family val="3"/>
      <charset val="134"/>
    </font>
    <font>
      <sz val="10"/>
      <color rgb="FF000000"/>
      <name val="华文细黑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10.5"/>
      <name val="Times New Roman"/>
      <family val="1"/>
    </font>
    <font>
      <b/>
      <sz val="10.5"/>
      <color rgb="FFFF0000"/>
      <name val="Times New Roman"/>
      <family val="1"/>
    </font>
    <font>
      <i/>
      <sz val="10"/>
      <color theme="1"/>
      <name val="华文细黑"/>
      <family val="3"/>
      <charset val="134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0"/>
      <color theme="1"/>
      <name val="华文细黑"/>
      <family val="3"/>
      <charset val="134"/>
    </font>
    <font>
      <b/>
      <sz val="10"/>
      <color theme="1"/>
      <name val="Times New Roman"/>
      <family val="1"/>
    </font>
    <font>
      <b/>
      <sz val="10"/>
      <color theme="1"/>
      <name val="华文细黑"/>
      <family val="3"/>
      <charset val="134"/>
    </font>
    <font>
      <sz val="11"/>
      <color theme="1"/>
      <name val="Times New Roman"/>
      <family val="1"/>
    </font>
    <font>
      <sz val="12"/>
      <color theme="1"/>
      <name val="宋体"/>
      <family val="3"/>
      <charset val="134"/>
      <scheme val="minor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华文细黑"/>
      <family val="3"/>
      <charset val="134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rgb="FFFF0000"/>
      <name val="宋体"/>
      <family val="3"/>
      <charset val="134"/>
      <scheme val="minor"/>
    </font>
    <font>
      <b/>
      <sz val="14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4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0"/>
      <color rgb="FFFF0000"/>
      <name val="华文细黑"/>
      <family val="3"/>
      <charset val="134"/>
    </font>
    <font>
      <b/>
      <sz val="12"/>
      <color indexed="8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3" tint="0.39991454817346722"/>
      <name val="华文细黑"/>
      <family val="3"/>
      <charset val="134"/>
    </font>
    <font>
      <sz val="11"/>
      <color theme="3" tint="0.39991454817346722"/>
      <name val="宋体"/>
      <family val="3"/>
      <charset val="134"/>
      <scheme val="minor"/>
    </font>
    <font>
      <sz val="11"/>
      <color rgb="FFC00000"/>
      <name val="华文细黑"/>
      <family val="3"/>
      <charset val="134"/>
    </font>
    <font>
      <b/>
      <sz val="10.5"/>
      <color indexed="8"/>
      <name val="Times New Roman"/>
      <family val="1"/>
    </font>
    <font>
      <sz val="10.5"/>
      <color theme="1"/>
      <name val="Times New Roman"/>
      <family val="1"/>
    </font>
    <font>
      <i/>
      <sz val="10.5"/>
      <color theme="1"/>
      <name val="Times New Roman"/>
      <family val="1"/>
    </font>
    <font>
      <i/>
      <sz val="10.5"/>
      <color rgb="FFFF0000"/>
      <name val="Times New Roman"/>
      <family val="1"/>
    </font>
    <font>
      <i/>
      <sz val="10"/>
      <color rgb="FFFF0000"/>
      <name val="华文细黑"/>
      <family val="3"/>
      <charset val="134"/>
    </font>
    <font>
      <b/>
      <i/>
      <sz val="10.5"/>
      <color indexed="8"/>
      <name val="Times New Roman"/>
      <family val="1"/>
    </font>
    <font>
      <b/>
      <sz val="10.5"/>
      <color theme="1"/>
      <name val="华文细黑"/>
      <family val="3"/>
      <charset val="134"/>
    </font>
    <font>
      <b/>
      <sz val="10"/>
      <color rgb="FFC00000"/>
      <name val="华文细黑"/>
      <family val="3"/>
      <charset val="134"/>
    </font>
    <font>
      <sz val="10"/>
      <color rgb="FFC00000"/>
      <name val="华文细黑"/>
      <family val="3"/>
      <charset val="134"/>
    </font>
    <font>
      <b/>
      <sz val="14"/>
      <color theme="1"/>
      <name val="华文细黑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2"/>
      <color theme="1"/>
      <name val="华文细黑"/>
      <family val="3"/>
      <charset val="134"/>
    </font>
    <font>
      <b/>
      <sz val="12"/>
      <color rgb="FF000000"/>
      <name val="华文细黑"/>
      <family val="3"/>
      <charset val="134"/>
    </font>
    <font>
      <sz val="12"/>
      <color theme="1"/>
      <name val="华文细黑"/>
      <family val="3"/>
      <charset val="134"/>
    </font>
    <font>
      <b/>
      <sz val="12"/>
      <name val="华文细黑"/>
      <family val="3"/>
      <charset val="134"/>
    </font>
    <font>
      <sz val="12"/>
      <name val="华文细黑"/>
      <family val="3"/>
      <charset val="134"/>
    </font>
    <font>
      <sz val="12"/>
      <color rgb="FFFF0000"/>
      <name val="华文细黑"/>
      <family val="3"/>
      <charset val="134"/>
    </font>
    <font>
      <b/>
      <sz val="12"/>
      <color rgb="FFC00000"/>
      <name val="华文细黑"/>
      <family val="3"/>
      <charset val="134"/>
    </font>
    <font>
      <sz val="12"/>
      <color rgb="FF000000"/>
      <name val="华文细黑"/>
      <family val="3"/>
      <charset val="134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rgb="FFFF0000"/>
      <name val="华文细黑"/>
      <family val="3"/>
      <charset val="134"/>
    </font>
    <font>
      <sz val="11"/>
      <name val="Times New Roman"/>
      <family val="1"/>
    </font>
    <font>
      <sz val="11"/>
      <color indexed="8"/>
      <name val="宋体"/>
      <family val="3"/>
      <charset val="134"/>
      <scheme val="minor"/>
    </font>
    <font>
      <sz val="12"/>
      <name val="Times New Roman"/>
      <family val="1"/>
    </font>
    <font>
      <sz val="7"/>
      <color theme="1"/>
      <name val="Times New Roman"/>
      <family val="1"/>
    </font>
    <font>
      <b/>
      <vertAlign val="subscript"/>
      <sz val="11"/>
      <name val="微软雅黑"/>
      <family val="2"/>
      <charset val="134"/>
    </font>
    <font>
      <sz val="9.35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b/>
      <sz val="18"/>
      <color theme="1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ajor"/>
    </font>
    <font>
      <b/>
      <sz val="14"/>
      <color theme="1"/>
      <name val="宋体"/>
      <family val="3"/>
      <charset val="134"/>
      <scheme val="major"/>
    </font>
    <font>
      <b/>
      <sz val="10"/>
      <color theme="1"/>
      <name val="宋体"/>
      <family val="3"/>
      <charset val="134"/>
      <scheme val="major"/>
    </font>
    <font>
      <b/>
      <sz val="10.5"/>
      <color theme="1"/>
      <name val="宋体"/>
      <family val="3"/>
      <charset val="134"/>
      <scheme val="major"/>
    </font>
    <font>
      <b/>
      <sz val="10.5"/>
      <color indexed="8"/>
      <name val="宋体"/>
      <family val="3"/>
      <charset val="134"/>
      <scheme val="major"/>
    </font>
    <font>
      <sz val="10"/>
      <color theme="1"/>
      <name val="宋体"/>
      <family val="3"/>
      <charset val="134"/>
      <scheme val="major"/>
    </font>
    <font>
      <b/>
      <sz val="10"/>
      <color rgb="FFFF0000"/>
      <name val="宋体"/>
      <family val="3"/>
      <charset val="134"/>
      <scheme val="major"/>
    </font>
    <font>
      <b/>
      <sz val="10.5"/>
      <color rgb="FFFF0000"/>
      <name val="宋体"/>
      <family val="3"/>
      <charset val="134"/>
      <scheme val="major"/>
    </font>
    <font>
      <b/>
      <sz val="11"/>
      <color rgb="FFFF0000"/>
      <name val="宋体"/>
      <family val="3"/>
      <charset val="134"/>
      <scheme val="major"/>
    </font>
    <font>
      <i/>
      <sz val="10.5"/>
      <color theme="1"/>
      <name val="宋体"/>
      <family val="3"/>
      <charset val="134"/>
      <scheme val="major"/>
    </font>
    <font>
      <i/>
      <sz val="10"/>
      <color theme="1"/>
      <name val="宋体"/>
      <family val="3"/>
      <charset val="134"/>
      <scheme val="major"/>
    </font>
    <font>
      <sz val="10.5"/>
      <name val="宋体"/>
      <family val="3"/>
      <charset val="134"/>
      <scheme val="major"/>
    </font>
    <font>
      <sz val="11"/>
      <name val="宋体"/>
      <family val="3"/>
      <charset val="134"/>
      <scheme val="major"/>
    </font>
    <font>
      <i/>
      <sz val="10"/>
      <name val="宋体"/>
      <family val="3"/>
      <charset val="134"/>
      <scheme val="major"/>
    </font>
    <font>
      <b/>
      <sz val="10"/>
      <name val="宋体"/>
      <family val="3"/>
      <charset val="134"/>
      <scheme val="major"/>
    </font>
    <font>
      <sz val="10"/>
      <name val="宋体"/>
      <family val="3"/>
      <charset val="134"/>
      <scheme val="major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66092"/>
      </patternFill>
    </fill>
    <fill>
      <patternFill patternType="solid">
        <fgColor rgb="FFDCE6F1"/>
        <bgColor rgb="FFDCE6F1"/>
      </patternFill>
    </fill>
    <fill>
      <patternFill patternType="solid">
        <fgColor theme="0"/>
        <bgColor rgb="FFE2EFDA"/>
      </patternFill>
    </fill>
    <fill>
      <patternFill patternType="solid">
        <fgColor theme="9" tint="0.79992065187536243"/>
        <bgColor rgb="FFE2EFDA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366092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3">
    <xf numFmtId="0" fontId="0" fillId="0" borderId="0"/>
    <xf numFmtId="43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95" fillId="0" borderId="0">
      <protection locked="0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176" fontId="9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6" fillId="0" borderId="0">
      <alignment vertical="center"/>
    </xf>
    <xf numFmtId="176" fontId="17" fillId="0" borderId="0"/>
    <xf numFmtId="0" fontId="17" fillId="0" borderId="0"/>
    <xf numFmtId="0" fontId="17" fillId="0" borderId="0"/>
    <xf numFmtId="0" fontId="17" fillId="0" borderId="0"/>
    <xf numFmtId="0" fontId="83" fillId="0" borderId="0"/>
    <xf numFmtId="0" fontId="3" fillId="0" borderId="0">
      <alignment vertical="center"/>
    </xf>
    <xf numFmtId="0" fontId="96" fillId="0" borderId="0">
      <alignment vertical="center"/>
    </xf>
    <xf numFmtId="0" fontId="17" fillId="0" borderId="0">
      <alignment vertical="center"/>
    </xf>
    <xf numFmtId="0" fontId="83" fillId="0" borderId="0">
      <alignment vertical="center"/>
    </xf>
    <xf numFmtId="0" fontId="17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" fillId="0" borderId="0"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protection locked="0"/>
    </xf>
    <xf numFmtId="0" fontId="8" fillId="0" borderId="0">
      <protection locked="0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220">
    <xf numFmtId="0" fontId="0" fillId="0" borderId="0" xfId="0"/>
    <xf numFmtId="0" fontId="3" fillId="0" borderId="0" xfId="16">
      <alignment vertical="center"/>
    </xf>
    <xf numFmtId="0" fontId="6" fillId="0" borderId="1" xfId="16" applyFont="1" applyBorder="1" applyAlignment="1">
      <alignment horizontal="center" vertical="center" wrapText="1" shrinkToFit="1"/>
    </xf>
    <xf numFmtId="0" fontId="7" fillId="0" borderId="1" xfId="16" applyFont="1" applyBorder="1" applyAlignment="1">
      <alignment horizontal="left" vertical="center"/>
    </xf>
    <xf numFmtId="4" fontId="7" fillId="0" borderId="1" xfId="16" applyNumberFormat="1" applyFont="1" applyBorder="1" applyAlignment="1">
      <alignment horizontal="right" vertical="center"/>
    </xf>
    <xf numFmtId="177" fontId="7" fillId="0" borderId="1" xfId="16" applyNumberFormat="1" applyFont="1" applyBorder="1" applyAlignment="1">
      <alignment horizontal="right" vertical="center"/>
    </xf>
    <xf numFmtId="4" fontId="7" fillId="2" borderId="1" xfId="16" applyNumberFormat="1" applyFont="1" applyFill="1" applyBorder="1" applyAlignment="1">
      <alignment horizontal="right" vertical="center"/>
    </xf>
    <xf numFmtId="0" fontId="3" fillId="0" borderId="0" xfId="23">
      <alignment vertical="center"/>
    </xf>
    <xf numFmtId="0" fontId="6" fillId="0" borderId="1" xfId="23" applyFont="1" applyBorder="1" applyAlignment="1">
      <alignment horizontal="center" vertical="center" wrapText="1" shrinkToFit="1"/>
    </xf>
    <xf numFmtId="0" fontId="7" fillId="0" borderId="1" xfId="23" applyFont="1" applyBorder="1" applyAlignment="1">
      <alignment horizontal="left" vertical="center"/>
    </xf>
    <xf numFmtId="4" fontId="7" fillId="0" borderId="1" xfId="23" applyNumberFormat="1" applyFont="1" applyBorder="1" applyAlignment="1">
      <alignment horizontal="right" vertical="center"/>
    </xf>
    <xf numFmtId="177" fontId="7" fillId="0" borderId="1" xfId="23" applyNumberFormat="1" applyFont="1" applyBorder="1" applyAlignment="1">
      <alignment horizontal="right" vertical="center"/>
    </xf>
    <xf numFmtId="0" fontId="8" fillId="0" borderId="0" xfId="0" applyFont="1" applyProtection="1">
      <protection locked="0"/>
    </xf>
    <xf numFmtId="0" fontId="9" fillId="0" borderId="0" xfId="0" applyFont="1"/>
    <xf numFmtId="0" fontId="8" fillId="0" borderId="0" xfId="0" applyFont="1"/>
    <xf numFmtId="0" fontId="10" fillId="0" borderId="0" xfId="34" applyFont="1" applyAlignment="1" applyProtection="1">
      <alignment horizontal="left" vertical="center"/>
    </xf>
    <xf numFmtId="0" fontId="10" fillId="0" borderId="0" xfId="30" applyFont="1" applyProtection="1"/>
    <xf numFmtId="0" fontId="10" fillId="0" borderId="0" xfId="0" applyFont="1"/>
    <xf numFmtId="0" fontId="9" fillId="0" borderId="0" xfId="34" applyFont="1" applyAlignment="1" applyProtection="1">
      <alignment vertical="center"/>
    </xf>
    <xf numFmtId="0" fontId="9" fillId="0" borderId="0" xfId="33" applyFont="1" applyProtection="1"/>
    <xf numFmtId="0" fontId="11" fillId="0" borderId="0" xfId="32" applyFont="1">
      <alignment vertical="center"/>
    </xf>
    <xf numFmtId="0" fontId="12" fillId="0" borderId="0" xfId="0" applyFont="1"/>
    <xf numFmtId="38" fontId="13" fillId="0" borderId="4" xfId="3" applyNumberFormat="1" applyFont="1" applyBorder="1" applyAlignment="1" applyProtection="1">
      <alignment horizontal="left" vertical="top"/>
    </xf>
    <xf numFmtId="14" fontId="13" fillId="0" borderId="1" xfId="31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14" fontId="13" fillId="0" borderId="1" xfId="3" applyNumberFormat="1" applyFont="1" applyBorder="1" applyAlignment="1" applyProtection="1">
      <alignment horizontal="center"/>
    </xf>
    <xf numFmtId="0" fontId="13" fillId="0" borderId="1" xfId="3" applyFont="1" applyBorder="1" applyAlignment="1" applyProtection="1">
      <alignment horizontal="center"/>
    </xf>
    <xf numFmtId="178" fontId="13" fillId="0" borderId="1" xfId="31" applyNumberFormat="1" applyFont="1" applyBorder="1" applyAlignment="1">
      <alignment horizontal="center"/>
    </xf>
    <xf numFmtId="179" fontId="13" fillId="0" borderId="1" xfId="3" applyNumberFormat="1" applyFont="1" applyBorder="1" applyAlignment="1" applyProtection="1">
      <alignment horizontal="center"/>
    </xf>
    <xf numFmtId="38" fontId="12" fillId="0" borderId="5" xfId="3" applyNumberFormat="1" applyFont="1" applyBorder="1" applyAlignment="1" applyProtection="1">
      <alignment horizontal="center"/>
    </xf>
    <xf numFmtId="38" fontId="12" fillId="0" borderId="6" xfId="3" applyNumberFormat="1" applyFont="1" applyBorder="1" applyAlignment="1" applyProtection="1">
      <alignment horizontal="center"/>
    </xf>
    <xf numFmtId="38" fontId="12" fillId="0" borderId="5" xfId="3" applyNumberFormat="1" applyFont="1" applyBorder="1" applyAlignment="1" applyProtection="1">
      <alignment horizontal="right"/>
    </xf>
    <xf numFmtId="14" fontId="12" fillId="0" borderId="7" xfId="3" applyNumberFormat="1" applyFont="1" applyBorder="1" applyAlignment="1" applyProtection="1">
      <alignment horizontal="center"/>
    </xf>
    <xf numFmtId="38" fontId="12" fillId="0" borderId="7" xfId="3" applyNumberFormat="1" applyFont="1" applyBorder="1" applyAlignment="1" applyProtection="1">
      <alignment horizontal="center"/>
    </xf>
    <xf numFmtId="180" fontId="9" fillId="0" borderId="8" xfId="5" applyNumberFormat="1" applyFont="1" applyFill="1" applyBorder="1" applyAlignment="1">
      <alignment horizontal="center" vertical="top"/>
    </xf>
    <xf numFmtId="180" fontId="9" fillId="0" borderId="9" xfId="5" applyNumberFormat="1" applyFont="1" applyFill="1" applyBorder="1" applyAlignment="1">
      <alignment horizontal="center" vertical="top"/>
    </xf>
    <xf numFmtId="181" fontId="9" fillId="0" borderId="8" xfId="3" applyNumberFormat="1" applyFont="1" applyBorder="1" applyAlignment="1" applyProtection="1">
      <alignment horizontal="center" vertical="top"/>
    </xf>
    <xf numFmtId="181" fontId="9" fillId="0" borderId="3" xfId="3" applyNumberFormat="1" applyFont="1" applyBorder="1" applyAlignment="1" applyProtection="1">
      <alignment horizontal="center" vertical="top"/>
    </xf>
    <xf numFmtId="180" fontId="9" fillId="0" borderId="3" xfId="5" applyNumberFormat="1" applyFont="1" applyFill="1" applyBorder="1" applyAlignment="1">
      <alignment horizontal="center" vertical="top"/>
    </xf>
    <xf numFmtId="9" fontId="9" fillId="0" borderId="9" xfId="3" applyNumberFormat="1" applyFont="1" applyBorder="1" applyAlignment="1" applyProtection="1">
      <alignment horizontal="center" vertical="top"/>
    </xf>
    <xf numFmtId="38" fontId="9" fillId="0" borderId="8" xfId="3" applyNumberFormat="1" applyFont="1" applyBorder="1" applyAlignment="1" applyProtection="1">
      <alignment vertical="top"/>
    </xf>
    <xf numFmtId="38" fontId="9" fillId="0" borderId="9" xfId="3" applyNumberFormat="1" applyFont="1" applyBorder="1" applyAlignment="1" applyProtection="1">
      <alignment vertical="top"/>
    </xf>
    <xf numFmtId="182" fontId="14" fillId="3" borderId="10" xfId="3" applyNumberFormat="1" applyFont="1" applyFill="1" applyBorder="1" applyAlignment="1" applyProtection="1">
      <alignment horizontal="right" vertical="center"/>
    </xf>
    <xf numFmtId="182" fontId="14" fillId="3" borderId="11" xfId="3" applyNumberFormat="1" applyFont="1" applyFill="1" applyBorder="1" applyAlignment="1" applyProtection="1">
      <alignment horizontal="right" vertical="center"/>
    </xf>
    <xf numFmtId="180" fontId="14" fillId="0" borderId="11" xfId="5" applyNumberFormat="1" applyFont="1" applyFill="1" applyBorder="1" applyAlignment="1">
      <alignment horizontal="right" vertical="top"/>
    </xf>
    <xf numFmtId="180" fontId="14" fillId="0" borderId="4" xfId="3" applyNumberFormat="1" applyFont="1" applyBorder="1" applyAlignment="1" applyProtection="1">
      <alignment horizontal="center" vertical="top"/>
    </xf>
    <xf numFmtId="38" fontId="9" fillId="0" borderId="10" xfId="3" applyNumberFormat="1" applyFont="1" applyBorder="1" applyAlignment="1" applyProtection="1">
      <alignment vertical="top"/>
    </xf>
    <xf numFmtId="38" fontId="9" fillId="0" borderId="4" xfId="3" applyNumberFormat="1" applyFont="1" applyBorder="1" applyAlignment="1" applyProtection="1">
      <alignment vertical="top"/>
    </xf>
    <xf numFmtId="180" fontId="14" fillId="0" borderId="4" xfId="5" applyNumberFormat="1" applyFont="1" applyFill="1" applyBorder="1" applyAlignment="1">
      <alignment horizontal="center" vertical="top"/>
    </xf>
    <xf numFmtId="38" fontId="9" fillId="0" borderId="11" xfId="3" applyNumberFormat="1" applyFont="1" applyBorder="1" applyAlignment="1" applyProtection="1">
      <alignment horizontal="left" vertical="top"/>
    </xf>
    <xf numFmtId="38" fontId="12" fillId="0" borderId="12" xfId="3" applyNumberFormat="1" applyFont="1" applyBorder="1" applyProtection="1"/>
    <xf numFmtId="38" fontId="12" fillId="0" borderId="4" xfId="3" applyNumberFormat="1" applyFont="1" applyBorder="1" applyAlignment="1" applyProtection="1">
      <alignment horizontal="left" vertical="top"/>
    </xf>
    <xf numFmtId="182" fontId="15" fillId="0" borderId="10" xfId="3" applyNumberFormat="1" applyFont="1" applyBorder="1" applyAlignment="1" applyProtection="1">
      <alignment vertical="top"/>
    </xf>
    <xf numFmtId="182" fontId="15" fillId="0" borderId="11" xfId="3" applyNumberFormat="1" applyFont="1" applyBorder="1" applyAlignment="1" applyProtection="1">
      <alignment vertical="top"/>
    </xf>
    <xf numFmtId="180" fontId="15" fillId="0" borderId="11" xfId="5" applyNumberFormat="1" applyFont="1" applyFill="1" applyBorder="1" applyAlignment="1">
      <alignment horizontal="right" vertical="top"/>
    </xf>
    <xf numFmtId="180" fontId="15" fillId="0" borderId="4" xfId="5" applyNumberFormat="1" applyFont="1" applyFill="1" applyBorder="1" applyAlignment="1">
      <alignment horizontal="center" vertical="top"/>
    </xf>
    <xf numFmtId="38" fontId="12" fillId="0" borderId="10" xfId="3" applyNumberFormat="1" applyFont="1" applyBorder="1" applyAlignment="1" applyProtection="1">
      <alignment vertical="top"/>
    </xf>
    <xf numFmtId="38" fontId="12" fillId="0" borderId="4" xfId="3" applyNumberFormat="1" applyFont="1" applyBorder="1" applyAlignment="1" applyProtection="1">
      <alignment vertical="top"/>
    </xf>
    <xf numFmtId="181" fontId="9" fillId="0" borderId="10" xfId="3" applyNumberFormat="1" applyFont="1" applyBorder="1" applyAlignment="1" applyProtection="1">
      <alignment horizontal="center" vertical="top"/>
    </xf>
    <xf numFmtId="181" fontId="9" fillId="0" borderId="11" xfId="3" applyNumberFormat="1" applyFont="1" applyBorder="1" applyAlignment="1" applyProtection="1">
      <alignment horizontal="center" vertical="top"/>
    </xf>
    <xf numFmtId="49" fontId="9" fillId="0" borderId="11" xfId="5" applyNumberFormat="1" applyFont="1" applyFill="1" applyBorder="1" applyAlignment="1">
      <alignment horizontal="center" vertical="top"/>
    </xf>
    <xf numFmtId="49" fontId="9" fillId="0" borderId="4" xfId="3" applyNumberFormat="1" applyFont="1" applyBorder="1" applyAlignment="1" applyProtection="1">
      <alignment horizontal="center" vertical="top"/>
    </xf>
    <xf numFmtId="38" fontId="9" fillId="0" borderId="4" xfId="3" applyNumberFormat="1" applyFont="1" applyBorder="1" applyAlignment="1" applyProtection="1">
      <alignment horizontal="left" vertical="top"/>
    </xf>
    <xf numFmtId="180" fontId="15" fillId="0" borderId="4" xfId="3" applyNumberFormat="1" applyFont="1" applyBorder="1" applyAlignment="1" applyProtection="1">
      <alignment horizontal="center" vertical="top"/>
    </xf>
    <xf numFmtId="180" fontId="15" fillId="0" borderId="11" xfId="5" applyNumberFormat="1" applyFont="1" applyFill="1" applyBorder="1" applyAlignment="1" applyProtection="1">
      <alignment horizontal="right" vertical="center"/>
    </xf>
    <xf numFmtId="180" fontId="15" fillId="0" borderId="4" xfId="3" applyNumberFormat="1" applyFont="1" applyBorder="1" applyAlignment="1" applyProtection="1">
      <alignment horizontal="right" vertical="center"/>
    </xf>
    <xf numFmtId="182" fontId="15" fillId="0" borderId="10" xfId="3" applyNumberFormat="1" applyFont="1" applyBorder="1" applyAlignment="1" applyProtection="1">
      <alignment horizontal="right" vertical="center"/>
    </xf>
    <xf numFmtId="182" fontId="15" fillId="0" borderId="11" xfId="3" applyNumberFormat="1" applyFont="1" applyBorder="1" applyAlignment="1" applyProtection="1">
      <alignment horizontal="right" vertical="center"/>
    </xf>
    <xf numFmtId="180" fontId="15" fillId="0" borderId="4" xfId="5" applyNumberFormat="1" applyFont="1" applyFill="1" applyBorder="1" applyAlignment="1" applyProtection="1">
      <alignment horizontal="right" vertical="center"/>
    </xf>
    <xf numFmtId="182" fontId="14" fillId="0" borderId="10" xfId="3" applyNumberFormat="1" applyFont="1" applyBorder="1" applyAlignment="1" applyProtection="1">
      <alignment horizontal="right" vertical="center"/>
    </xf>
    <xf numFmtId="43" fontId="14" fillId="3" borderId="11" xfId="3" applyNumberFormat="1" applyFont="1" applyFill="1" applyBorder="1" applyAlignment="1" applyProtection="1">
      <alignment horizontal="right" vertical="center"/>
    </xf>
    <xf numFmtId="180" fontId="14" fillId="0" borderId="11" xfId="5" applyNumberFormat="1" applyFont="1" applyFill="1" applyBorder="1" applyAlignment="1" applyProtection="1">
      <alignment horizontal="right" vertical="center"/>
    </xf>
    <xf numFmtId="180" fontId="14" fillId="0" borderId="4" xfId="5" applyNumberFormat="1" applyFont="1" applyFill="1" applyBorder="1" applyAlignment="1" applyProtection="1">
      <alignment horizontal="right" vertical="center"/>
    </xf>
    <xf numFmtId="0" fontId="9" fillId="0" borderId="8" xfId="0" applyFont="1" applyBorder="1"/>
    <xf numFmtId="38" fontId="12" fillId="0" borderId="3" xfId="3" applyNumberFormat="1" applyFont="1" applyBorder="1" applyAlignment="1" applyProtection="1">
      <alignment horizontal="left" vertical="top"/>
    </xf>
    <xf numFmtId="182" fontId="14" fillId="0" borderId="3" xfId="3" applyNumberFormat="1" applyFont="1" applyBorder="1" applyAlignment="1" applyProtection="1">
      <alignment horizontal="right" vertical="center"/>
    </xf>
    <xf numFmtId="180" fontId="15" fillId="0" borderId="3" xfId="5" applyNumberFormat="1" applyFont="1" applyFill="1" applyBorder="1" applyAlignment="1">
      <alignment horizontal="right" vertical="top"/>
    </xf>
    <xf numFmtId="0" fontId="16" fillId="0" borderId="9" xfId="34" applyFont="1" applyBorder="1" applyAlignment="1" applyProtection="1">
      <alignment horizontal="right" vertical="center"/>
    </xf>
    <xf numFmtId="182" fontId="14" fillId="3" borderId="8" xfId="3" applyNumberFormat="1" applyFont="1" applyFill="1" applyBorder="1" applyAlignment="1" applyProtection="1">
      <alignment horizontal="right" vertical="center"/>
    </xf>
    <xf numFmtId="0" fontId="8" fillId="0" borderId="10" xfId="0" applyFont="1" applyBorder="1"/>
    <xf numFmtId="38" fontId="12" fillId="0" borderId="11" xfId="3" applyNumberFormat="1" applyFont="1" applyBorder="1" applyAlignment="1" applyProtection="1">
      <alignment horizontal="left" vertical="top"/>
    </xf>
    <xf numFmtId="182" fontId="14" fillId="0" borderId="11" xfId="3" applyNumberFormat="1" applyFont="1" applyBorder="1" applyAlignment="1" applyProtection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13" xfId="0" applyFont="1" applyBorder="1"/>
    <xf numFmtId="38" fontId="12" fillId="0" borderId="14" xfId="3" applyNumberFormat="1" applyFont="1" applyBorder="1" applyAlignment="1" applyProtection="1">
      <alignment horizontal="left" vertical="top"/>
    </xf>
    <xf numFmtId="182" fontId="14" fillId="3" borderId="13" xfId="3" applyNumberFormat="1" applyFont="1" applyFill="1" applyBorder="1" applyAlignment="1" applyProtection="1">
      <alignment horizontal="right" vertical="center"/>
    </xf>
    <xf numFmtId="182" fontId="14" fillId="3" borderId="14" xfId="3" applyNumberFormat="1" applyFont="1" applyFill="1" applyBorder="1" applyAlignment="1" applyProtection="1">
      <alignment horizontal="right" vertical="center"/>
    </xf>
    <xf numFmtId="180" fontId="15" fillId="0" borderId="14" xfId="5" applyNumberFormat="1" applyFont="1" applyFill="1" applyBorder="1" applyAlignment="1">
      <alignment horizontal="right" vertical="top"/>
    </xf>
    <xf numFmtId="0" fontId="8" fillId="0" borderId="15" xfId="0" applyFont="1" applyBorder="1" applyAlignment="1">
      <alignment horizontal="right" vertical="center"/>
    </xf>
    <xf numFmtId="0" fontId="11" fillId="0" borderId="0" xfId="0" applyFont="1"/>
    <xf numFmtId="38" fontId="12" fillId="0" borderId="7" xfId="3" applyNumberFormat="1" applyFont="1" applyBorder="1" applyAlignment="1" applyProtection="1">
      <alignment horizontal="right"/>
    </xf>
    <xf numFmtId="9" fontId="9" fillId="0" borderId="17" xfId="3" applyNumberFormat="1" applyFont="1" applyBorder="1" applyAlignment="1" applyProtection="1">
      <alignment horizontal="center" vertical="top"/>
    </xf>
    <xf numFmtId="9" fontId="9" fillId="0" borderId="3" xfId="3" applyNumberFormat="1" applyFont="1" applyBorder="1" applyAlignment="1" applyProtection="1">
      <alignment horizontal="center" vertical="top"/>
    </xf>
    <xf numFmtId="180" fontId="14" fillId="0" borderId="11" xfId="3" applyNumberFormat="1" applyFont="1" applyBorder="1" applyAlignment="1" applyProtection="1">
      <alignment horizontal="center" vertical="top"/>
    </xf>
    <xf numFmtId="180" fontId="14" fillId="0" borderId="11" xfId="5" applyNumberFormat="1" applyFont="1" applyFill="1" applyBorder="1" applyAlignment="1">
      <alignment horizontal="center" vertical="top"/>
    </xf>
    <xf numFmtId="180" fontId="15" fillId="0" borderId="11" xfId="5" applyNumberFormat="1" applyFont="1" applyFill="1" applyBorder="1" applyAlignment="1">
      <alignment horizontal="center" vertical="top"/>
    </xf>
    <xf numFmtId="49" fontId="9" fillId="0" borderId="11" xfId="3" applyNumberFormat="1" applyFont="1" applyBorder="1" applyAlignment="1" applyProtection="1">
      <alignment horizontal="center" vertical="top"/>
    </xf>
    <xf numFmtId="180" fontId="15" fillId="0" borderId="11" xfId="3" applyNumberFormat="1" applyFont="1" applyBorder="1" applyAlignment="1" applyProtection="1">
      <alignment horizontal="center" vertical="top"/>
    </xf>
    <xf numFmtId="180" fontId="15" fillId="0" borderId="11" xfId="3" applyNumberFormat="1" applyFont="1" applyBorder="1" applyAlignment="1" applyProtection="1">
      <alignment horizontal="right" vertical="center"/>
    </xf>
    <xf numFmtId="181" fontId="15" fillId="0" borderId="10" xfId="3" applyNumberFormat="1" applyFont="1" applyBorder="1" applyAlignment="1" applyProtection="1">
      <alignment horizontal="center" vertical="top"/>
    </xf>
    <xf numFmtId="181" fontId="14" fillId="0" borderId="10" xfId="3" applyNumberFormat="1" applyFont="1" applyBorder="1" applyAlignment="1" applyProtection="1">
      <alignment horizontal="center" vertical="top"/>
    </xf>
    <xf numFmtId="182" fontId="14" fillId="3" borderId="3" xfId="3" applyNumberFormat="1" applyFont="1" applyFill="1" applyBorder="1" applyAlignment="1" applyProtection="1">
      <alignment horizontal="right" vertical="center"/>
    </xf>
    <xf numFmtId="0" fontId="9" fillId="0" borderId="9" xfId="0" applyFont="1" applyBorder="1" applyAlignment="1">
      <alignment horizontal="right" vertical="center"/>
    </xf>
    <xf numFmtId="0" fontId="9" fillId="0" borderId="17" xfId="0" applyFont="1" applyBorder="1" applyAlignment="1">
      <alignment horizontal="right" vertical="center"/>
    </xf>
    <xf numFmtId="0" fontId="8" fillId="0" borderId="18" xfId="0" applyFont="1" applyBorder="1" applyAlignment="1">
      <alignment horizontal="right" vertical="center"/>
    </xf>
    <xf numFmtId="0" fontId="8" fillId="0" borderId="19" xfId="0" applyFont="1" applyBorder="1" applyAlignment="1">
      <alignment horizontal="right" vertical="center"/>
    </xf>
    <xf numFmtId="181" fontId="15" fillId="0" borderId="11" xfId="3" applyNumberFormat="1" applyFont="1" applyBorder="1" applyAlignment="1" applyProtection="1">
      <alignment horizontal="center" vertical="top"/>
    </xf>
    <xf numFmtId="181" fontId="14" fillId="3" borderId="11" xfId="3" applyNumberFormat="1" applyFont="1" applyFill="1" applyBorder="1" applyAlignment="1" applyProtection="1">
      <alignment horizontal="center" vertical="top"/>
    </xf>
    <xf numFmtId="0" fontId="9" fillId="0" borderId="9" xfId="0" applyFont="1" applyBorder="1"/>
    <xf numFmtId="0" fontId="8" fillId="0" borderId="4" xfId="0" applyFont="1" applyBorder="1"/>
    <xf numFmtId="0" fontId="8" fillId="0" borderId="15" xfId="0" applyFont="1" applyBorder="1"/>
    <xf numFmtId="0" fontId="17" fillId="0" borderId="0" xfId="20"/>
    <xf numFmtId="0" fontId="18" fillId="0" borderId="1" xfId="20" applyFont="1" applyBorder="1" applyAlignment="1">
      <alignment horizontal="center" vertical="center"/>
    </xf>
    <xf numFmtId="0" fontId="18" fillId="0" borderId="1" xfId="20" applyFont="1" applyBorder="1" applyAlignment="1">
      <alignment vertical="center" wrapText="1"/>
    </xf>
    <xf numFmtId="179" fontId="18" fillId="0" borderId="1" xfId="20" applyNumberFormat="1" applyFont="1" applyBorder="1" applyAlignment="1">
      <alignment horizontal="center" vertical="center"/>
    </xf>
    <xf numFmtId="0" fontId="18" fillId="0" borderId="1" xfId="20" applyFont="1" applyBorder="1" applyAlignment="1">
      <alignment horizontal="center" vertical="center" wrapText="1"/>
    </xf>
    <xf numFmtId="0" fontId="17" fillId="0" borderId="1" xfId="20" applyBorder="1" applyAlignment="1">
      <alignment horizontal="center"/>
    </xf>
    <xf numFmtId="0" fontId="18" fillId="0" borderId="0" xfId="20" applyFont="1" applyAlignment="1">
      <alignment vertical="center" wrapText="1"/>
    </xf>
    <xf numFmtId="0" fontId="18" fillId="0" borderId="0" xfId="20" applyFont="1"/>
    <xf numFmtId="0" fontId="18" fillId="0" borderId="1" xfId="20" applyFont="1" applyBorder="1" applyAlignment="1">
      <alignment horizontal="center"/>
    </xf>
    <xf numFmtId="0" fontId="20" fillId="5" borderId="1" xfId="20" applyFont="1" applyFill="1" applyBorder="1" applyAlignment="1">
      <alignment horizontal="center" vertical="center"/>
    </xf>
    <xf numFmtId="0" fontId="17" fillId="0" borderId="1" xfId="20" applyBorder="1"/>
    <xf numFmtId="179" fontId="21" fillId="0" borderId="1" xfId="20" applyNumberFormat="1" applyFont="1" applyBorder="1" applyAlignment="1">
      <alignment horizontal="right" vertical="center"/>
    </xf>
    <xf numFmtId="184" fontId="21" fillId="0" borderId="1" xfId="20" applyNumberFormat="1" applyFont="1" applyBorder="1" applyAlignment="1">
      <alignment horizontal="right" vertical="center"/>
    </xf>
    <xf numFmtId="9" fontId="21" fillId="0" borderId="1" xfId="2" applyFont="1" applyBorder="1" applyAlignment="1">
      <alignment horizontal="right" vertical="center"/>
    </xf>
    <xf numFmtId="0" fontId="22" fillId="6" borderId="20" xfId="20" applyFont="1" applyFill="1" applyBorder="1" applyAlignment="1">
      <alignment horizontal="center" vertical="center" wrapText="1"/>
    </xf>
    <xf numFmtId="0" fontId="22" fillId="6" borderId="21" xfId="20" applyFont="1" applyFill="1" applyBorder="1" applyAlignment="1">
      <alignment horizontal="center" vertical="center" wrapText="1"/>
    </xf>
    <xf numFmtId="0" fontId="23" fillId="0" borderId="22" xfId="20" applyFont="1" applyBorder="1" applyAlignment="1">
      <alignment horizontal="center" vertical="center" wrapText="1"/>
    </xf>
    <xf numFmtId="0" fontId="23" fillId="0" borderId="23" xfId="20" applyFont="1" applyBorder="1" applyAlignment="1">
      <alignment horizontal="center" vertical="center" wrapText="1"/>
    </xf>
    <xf numFmtId="0" fontId="23" fillId="0" borderId="23" xfId="20" applyFont="1" applyBorder="1" applyAlignment="1">
      <alignment horizontal="left" vertical="center" wrapText="1"/>
    </xf>
    <xf numFmtId="0" fontId="23" fillId="0" borderId="24" xfId="20" applyFont="1" applyBorder="1" applyAlignment="1">
      <alignment horizontal="justify" vertical="center" wrapText="1"/>
    </xf>
    <xf numFmtId="0" fontId="17" fillId="0" borderId="24" xfId="20" applyBorder="1" applyAlignment="1">
      <alignment vertical="center" wrapText="1"/>
    </xf>
    <xf numFmtId="0" fontId="17" fillId="0" borderId="23" xfId="20" applyBorder="1" applyAlignment="1">
      <alignment vertical="center" wrapText="1"/>
    </xf>
    <xf numFmtId="0" fontId="22" fillId="6" borderId="25" xfId="20" applyFont="1" applyFill="1" applyBorder="1" applyAlignment="1">
      <alignment horizontal="center" vertical="center" wrapText="1"/>
    </xf>
    <xf numFmtId="0" fontId="22" fillId="6" borderId="26" xfId="20" applyFont="1" applyFill="1" applyBorder="1" applyAlignment="1">
      <alignment horizontal="center" vertical="center" wrapText="1"/>
    </xf>
    <xf numFmtId="0" fontId="24" fillId="0" borderId="27" xfId="20" applyFont="1" applyBorder="1" applyAlignment="1">
      <alignment horizontal="center" vertical="center" wrapText="1"/>
    </xf>
    <xf numFmtId="0" fontId="24" fillId="0" borderId="28" xfId="20" applyFont="1" applyBorder="1" applyAlignment="1">
      <alignment horizontal="center" vertical="center" wrapText="1"/>
    </xf>
    <xf numFmtId="0" fontId="24" fillId="0" borderId="28" xfId="20" applyFont="1" applyBorder="1" applyAlignment="1">
      <alignment horizontal="left" vertical="center" wrapText="1"/>
    </xf>
    <xf numFmtId="0" fontId="25" fillId="0" borderId="22" xfId="20" applyFont="1" applyBorder="1" applyAlignment="1">
      <alignment horizontal="center" vertical="center" wrapText="1"/>
    </xf>
    <xf numFmtId="0" fontId="25" fillId="0" borderId="23" xfId="20" applyFont="1" applyBorder="1" applyAlignment="1">
      <alignment horizontal="left" vertical="center" wrapText="1"/>
    </xf>
    <xf numFmtId="0" fontId="26" fillId="7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9" fillId="8" borderId="30" xfId="0" applyFont="1" applyFill="1" applyBorder="1" applyAlignment="1">
      <alignment horizontal="center"/>
    </xf>
    <xf numFmtId="0" fontId="29" fillId="9" borderId="30" xfId="0" applyFont="1" applyFill="1" applyBorder="1" applyAlignment="1">
      <alignment horizontal="center"/>
    </xf>
    <xf numFmtId="0" fontId="30" fillId="7" borderId="1" xfId="0" applyFont="1" applyFill="1" applyBorder="1" applyAlignment="1">
      <alignment horizontal="left" vertical="center" wrapText="1"/>
    </xf>
    <xf numFmtId="0" fontId="30" fillId="0" borderId="3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0" fillId="10" borderId="31" xfId="0" applyFont="1" applyFill="1" applyBorder="1" applyAlignment="1">
      <alignment horizontal="left" vertical="center" wrapText="1"/>
    </xf>
    <xf numFmtId="185" fontId="31" fillId="10" borderId="1" xfId="0" applyNumberFormat="1" applyFont="1" applyFill="1" applyBorder="1" applyAlignment="1">
      <alignment horizontal="right" vertical="center"/>
    </xf>
    <xf numFmtId="178" fontId="32" fillId="10" borderId="1" xfId="0" applyNumberFormat="1" applyFont="1" applyFill="1" applyBorder="1" applyAlignment="1">
      <alignment horizontal="right" vertical="center"/>
    </xf>
    <xf numFmtId="185" fontId="31" fillId="11" borderId="1" xfId="0" applyNumberFormat="1" applyFont="1" applyFill="1" applyBorder="1" applyAlignment="1">
      <alignment horizontal="right" vertical="center"/>
    </xf>
    <xf numFmtId="178" fontId="32" fillId="11" borderId="1" xfId="0" applyNumberFormat="1" applyFont="1" applyFill="1" applyBorder="1" applyAlignment="1">
      <alignment horizontal="right" vertical="center"/>
    </xf>
    <xf numFmtId="0" fontId="30" fillId="12" borderId="1" xfId="0" applyFont="1" applyFill="1" applyBorder="1" applyAlignment="1">
      <alignment horizontal="left" vertical="center" wrapText="1"/>
    </xf>
    <xf numFmtId="0" fontId="30" fillId="13" borderId="1" xfId="0" applyFont="1" applyFill="1" applyBorder="1" applyAlignment="1">
      <alignment horizontal="left" vertical="center" wrapText="1"/>
    </xf>
    <xf numFmtId="185" fontId="31" fillId="13" borderId="1" xfId="0" applyNumberFormat="1" applyFont="1" applyFill="1" applyBorder="1" applyAlignment="1">
      <alignment horizontal="right" vertical="center"/>
    </xf>
    <xf numFmtId="178" fontId="32" fillId="13" borderId="1" xfId="0" applyNumberFormat="1" applyFont="1" applyFill="1" applyBorder="1" applyAlignment="1">
      <alignment horizontal="right" vertical="center"/>
    </xf>
    <xf numFmtId="184" fontId="31" fillId="13" borderId="1" xfId="0" applyNumberFormat="1" applyFont="1" applyFill="1" applyBorder="1" applyAlignment="1">
      <alignment horizontal="right" vertical="center"/>
    </xf>
    <xf numFmtId="0" fontId="33" fillId="0" borderId="1" xfId="0" applyFont="1" applyBorder="1" applyAlignment="1">
      <alignment vertical="center" wrapText="1"/>
    </xf>
    <xf numFmtId="185" fontId="15" fillId="0" borderId="1" xfId="0" applyNumberFormat="1" applyFont="1" applyBorder="1" applyAlignment="1">
      <alignment horizontal="right" vertical="center"/>
    </xf>
    <xf numFmtId="0" fontId="30" fillId="0" borderId="1" xfId="0" applyFont="1" applyBorder="1" applyAlignment="1">
      <alignment vertical="center" wrapText="1"/>
    </xf>
    <xf numFmtId="10" fontId="34" fillId="0" borderId="1" xfId="4" applyNumberFormat="1" applyFont="1" applyFill="1" applyBorder="1" applyAlignment="1">
      <alignment horizontal="right" vertical="center"/>
    </xf>
    <xf numFmtId="185" fontId="30" fillId="12" borderId="1" xfId="0" applyNumberFormat="1" applyFont="1" applyFill="1" applyBorder="1" applyAlignment="1">
      <alignment horizontal="left"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35" fillId="13" borderId="1" xfId="0" applyFont="1" applyFill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185" fontId="26" fillId="0" borderId="0" xfId="0" applyNumberFormat="1" applyFont="1" applyAlignment="1">
      <alignment horizontal="center" vertical="center"/>
    </xf>
    <xf numFmtId="0" fontId="29" fillId="14" borderId="30" xfId="0" applyFont="1" applyFill="1" applyBorder="1" applyAlignment="1">
      <alignment horizontal="center"/>
    </xf>
    <xf numFmtId="178" fontId="26" fillId="7" borderId="1" xfId="0" applyNumberFormat="1" applyFont="1" applyFill="1" applyBorder="1" applyAlignment="1">
      <alignment horizontal="center"/>
    </xf>
    <xf numFmtId="178" fontId="26" fillId="0" borderId="1" xfId="0" applyNumberFormat="1" applyFont="1" applyBorder="1" applyAlignment="1">
      <alignment horizontal="center"/>
    </xf>
    <xf numFmtId="178" fontId="26" fillId="12" borderId="1" xfId="0" applyNumberFormat="1" applyFont="1" applyFill="1" applyBorder="1" applyAlignment="1">
      <alignment horizontal="center"/>
    </xf>
    <xf numFmtId="184" fontId="31" fillId="15" borderId="1" xfId="0" applyNumberFormat="1" applyFont="1" applyFill="1" applyBorder="1" applyAlignment="1">
      <alignment horizontal="right" vertical="center"/>
    </xf>
    <xf numFmtId="10" fontId="34" fillId="0" borderId="1" xfId="0" applyNumberFormat="1" applyFont="1" applyBorder="1" applyAlignment="1">
      <alignment horizontal="right" vertical="center"/>
    </xf>
    <xf numFmtId="41" fontId="31" fillId="13" borderId="1" xfId="0" applyNumberFormat="1" applyFont="1" applyFill="1" applyBorder="1" applyAlignment="1">
      <alignment horizontal="right" vertical="center"/>
    </xf>
    <xf numFmtId="185" fontId="34" fillId="0" borderId="1" xfId="0" applyNumberFormat="1" applyFont="1" applyBorder="1" applyAlignment="1">
      <alignment horizontal="right" vertical="center"/>
    </xf>
    <xf numFmtId="184" fontId="34" fillId="0" borderId="1" xfId="0" applyNumberFormat="1" applyFont="1" applyBorder="1" applyAlignment="1">
      <alignment horizontal="right" vertical="center"/>
    </xf>
    <xf numFmtId="178" fontId="26" fillId="0" borderId="0" xfId="0" applyNumberFormat="1" applyFont="1" applyAlignment="1">
      <alignment horizontal="center"/>
    </xf>
    <xf numFmtId="43" fontId="26" fillId="0" borderId="0" xfId="0" applyNumberFormat="1" applyFont="1" applyAlignment="1">
      <alignment horizontal="center"/>
    </xf>
    <xf numFmtId="185" fontId="26" fillId="0" borderId="0" xfId="0" applyNumberFormat="1" applyFont="1" applyAlignment="1">
      <alignment horizontal="center"/>
    </xf>
    <xf numFmtId="43" fontId="38" fillId="0" borderId="0" xfId="1" applyFont="1" applyFill="1" applyBorder="1" applyAlignment="1">
      <alignment horizontal="right" vertical="center"/>
    </xf>
    <xf numFmtId="185" fontId="26" fillId="0" borderId="0" xfId="0" applyNumberFormat="1" applyFont="1" applyAlignment="1">
      <alignment horizontal="left"/>
    </xf>
    <xf numFmtId="1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/>
    </xf>
    <xf numFmtId="9" fontId="26" fillId="0" borderId="0" xfId="0" applyNumberFormat="1" applyFont="1" applyAlignment="1">
      <alignment horizontal="center"/>
    </xf>
    <xf numFmtId="2" fontId="26" fillId="16" borderId="0" xfId="0" applyNumberFormat="1" applyFont="1" applyFill="1" applyAlignment="1">
      <alignment horizontal="center"/>
    </xf>
    <xf numFmtId="0" fontId="30" fillId="7" borderId="0" xfId="0" applyFont="1" applyFill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179" fontId="26" fillId="12" borderId="1" xfId="0" applyNumberFormat="1" applyFont="1" applyFill="1" applyBorder="1" applyAlignment="1">
      <alignment horizontal="center"/>
    </xf>
    <xf numFmtId="185" fontId="39" fillId="0" borderId="1" xfId="0" applyNumberFormat="1" applyFont="1" applyBorder="1" applyAlignment="1">
      <alignment horizontal="right" vertical="center"/>
    </xf>
    <xf numFmtId="185" fontId="40" fillId="0" borderId="1" xfId="0" applyNumberFormat="1" applyFont="1" applyBorder="1" applyAlignment="1">
      <alignment horizontal="right" vertical="center"/>
    </xf>
    <xf numFmtId="179" fontId="34" fillId="0" borderId="1" xfId="0" applyNumberFormat="1" applyFont="1" applyBorder="1" applyAlignment="1">
      <alignment horizontal="right" vertical="center"/>
    </xf>
    <xf numFmtId="0" fontId="41" fillId="0" borderId="1" xfId="0" applyFont="1" applyBorder="1" applyAlignment="1">
      <alignment horizontal="center" vertical="center"/>
    </xf>
    <xf numFmtId="178" fontId="37" fillId="7" borderId="1" xfId="0" applyNumberFormat="1" applyFont="1" applyFill="1" applyBorder="1" applyAlignment="1">
      <alignment horizontal="center" vertical="center" wrapText="1"/>
    </xf>
    <xf numFmtId="178" fontId="26" fillId="7" borderId="0" xfId="0" applyNumberFormat="1" applyFont="1" applyFill="1" applyAlignment="1">
      <alignment horizontal="center"/>
    </xf>
    <xf numFmtId="179" fontId="26" fillId="7" borderId="0" xfId="0" applyNumberFormat="1" applyFont="1" applyFill="1" applyAlignment="1">
      <alignment horizontal="center"/>
    </xf>
    <xf numFmtId="178" fontId="37" fillId="0" borderId="1" xfId="0" applyNumberFormat="1" applyFont="1" applyBorder="1" applyAlignment="1">
      <alignment horizontal="center" vertical="center" wrapText="1"/>
    </xf>
    <xf numFmtId="179" fontId="26" fillId="0" borderId="0" xfId="0" applyNumberFormat="1" applyFont="1" applyAlignment="1">
      <alignment horizontal="center"/>
    </xf>
    <xf numFmtId="179" fontId="26" fillId="12" borderId="1" xfId="0" applyNumberFormat="1" applyFont="1" applyFill="1" applyBorder="1" applyAlignment="1">
      <alignment horizontal="right"/>
    </xf>
    <xf numFmtId="10" fontId="32" fillId="13" borderId="1" xfId="0" applyNumberFormat="1" applyFont="1" applyFill="1" applyBorder="1" applyAlignment="1">
      <alignment horizontal="right" vertical="center"/>
    </xf>
    <xf numFmtId="10" fontId="42" fillId="0" borderId="1" xfId="0" applyNumberFormat="1" applyFont="1" applyBorder="1" applyAlignment="1">
      <alignment horizontal="right" vertical="center"/>
    </xf>
    <xf numFmtId="41" fontId="26" fillId="0" borderId="0" xfId="0" applyNumberFormat="1" applyFont="1" applyAlignment="1">
      <alignment horizontal="center"/>
    </xf>
    <xf numFmtId="10" fontId="32" fillId="11" borderId="1" xfId="0" applyNumberFormat="1" applyFont="1" applyFill="1" applyBorder="1" applyAlignment="1">
      <alignment horizontal="right" vertical="center"/>
    </xf>
    <xf numFmtId="10" fontId="43" fillId="0" borderId="1" xfId="0" applyNumberFormat="1" applyFont="1" applyBorder="1" applyAlignment="1">
      <alignment horizontal="right" vertical="center"/>
    </xf>
    <xf numFmtId="10" fontId="31" fillId="13" borderId="1" xfId="0" applyNumberFormat="1" applyFont="1" applyFill="1" applyBorder="1" applyAlignment="1">
      <alignment horizontal="right" vertical="center"/>
    </xf>
    <xf numFmtId="0" fontId="34" fillId="0" borderId="1" xfId="0" applyFont="1" applyBorder="1" applyAlignment="1">
      <alignment horizontal="center" vertical="center"/>
    </xf>
    <xf numFmtId="178" fontId="37" fillId="7" borderId="0" xfId="0" applyNumberFormat="1" applyFont="1" applyFill="1" applyAlignment="1">
      <alignment horizontal="center" vertical="center" wrapText="1"/>
    </xf>
    <xf numFmtId="178" fontId="37" fillId="0" borderId="0" xfId="0" applyNumberFormat="1" applyFont="1" applyAlignment="1">
      <alignment horizontal="center" vertical="center" wrapText="1"/>
    </xf>
    <xf numFmtId="1" fontId="26" fillId="0" borderId="0" xfId="0" applyNumberFormat="1" applyFont="1" applyAlignment="1">
      <alignment horizontal="left"/>
    </xf>
    <xf numFmtId="2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left"/>
    </xf>
    <xf numFmtId="186" fontId="26" fillId="0" borderId="0" xfId="0" applyNumberFormat="1" applyFont="1" applyAlignment="1">
      <alignment horizontal="center"/>
    </xf>
    <xf numFmtId="186" fontId="26" fillId="15" borderId="0" xfId="0" applyNumberFormat="1" applyFont="1" applyFill="1" applyAlignment="1">
      <alignment horizontal="center"/>
    </xf>
    <xf numFmtId="187" fontId="26" fillId="0" borderId="0" xfId="0" applyNumberFormat="1" applyFont="1" applyAlignment="1">
      <alignment horizontal="center" vertical="center"/>
    </xf>
    <xf numFmtId="2" fontId="26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10" fontId="26" fillId="0" borderId="0" xfId="0" applyNumberFormat="1" applyFont="1" applyAlignment="1">
      <alignment horizontal="center"/>
    </xf>
    <xf numFmtId="0" fontId="44" fillId="0" borderId="0" xfId="20" applyFont="1" applyAlignment="1">
      <alignment horizontal="center"/>
    </xf>
    <xf numFmtId="0" fontId="26" fillId="0" borderId="0" xfId="20" applyFont="1" applyAlignment="1">
      <alignment horizontal="center"/>
    </xf>
    <xf numFmtId="0" fontId="26" fillId="0" borderId="0" xfId="20" applyFont="1" applyAlignment="1">
      <alignment horizontal="left"/>
    </xf>
    <xf numFmtId="10" fontId="26" fillId="0" borderId="0" xfId="20" applyNumberFormat="1" applyFont="1" applyAlignment="1">
      <alignment horizontal="center"/>
    </xf>
    <xf numFmtId="0" fontId="28" fillId="0" borderId="0" xfId="20" applyFont="1" applyAlignment="1">
      <alignment vertical="center"/>
    </xf>
    <xf numFmtId="0" fontId="29" fillId="9" borderId="29" xfId="20" applyFont="1" applyFill="1" applyBorder="1"/>
    <xf numFmtId="0" fontId="29" fillId="9" borderId="18" xfId="20" applyFont="1" applyFill="1" applyBorder="1"/>
    <xf numFmtId="0" fontId="29" fillId="8" borderId="30" xfId="20" applyFont="1" applyFill="1" applyBorder="1" applyAlignment="1">
      <alignment horizontal="center" vertical="center"/>
    </xf>
    <xf numFmtId="0" fontId="29" fillId="9" borderId="30" xfId="20" applyFont="1" applyFill="1" applyBorder="1" applyAlignment="1">
      <alignment horizontal="center"/>
    </xf>
    <xf numFmtId="0" fontId="29" fillId="14" borderId="30" xfId="20" applyFont="1" applyFill="1" applyBorder="1" applyAlignment="1">
      <alignment horizontal="center" vertical="center"/>
    </xf>
    <xf numFmtId="0" fontId="29" fillId="9" borderId="30" xfId="20" applyFont="1" applyFill="1" applyBorder="1" applyAlignment="1">
      <alignment horizontal="center" vertical="center"/>
    </xf>
    <xf numFmtId="0" fontId="29" fillId="14" borderId="30" xfId="20" applyFont="1" applyFill="1" applyBorder="1" applyAlignment="1">
      <alignment horizontal="center"/>
    </xf>
    <xf numFmtId="0" fontId="30" fillId="12" borderId="1" xfId="20" applyFont="1" applyFill="1" applyBorder="1" applyAlignment="1">
      <alignment horizontal="left" vertical="center" wrapText="1"/>
    </xf>
    <xf numFmtId="178" fontId="26" fillId="12" borderId="1" xfId="20" applyNumberFormat="1" applyFont="1" applyFill="1" applyBorder="1" applyAlignment="1">
      <alignment horizontal="center"/>
    </xf>
    <xf numFmtId="179" fontId="26" fillId="12" borderId="1" xfId="20" applyNumberFormat="1" applyFont="1" applyFill="1" applyBorder="1" applyAlignment="1">
      <alignment horizontal="center"/>
    </xf>
    <xf numFmtId="0" fontId="30" fillId="13" borderId="1" xfId="20" applyFont="1" applyFill="1" applyBorder="1" applyAlignment="1">
      <alignment horizontal="left" vertical="center" wrapText="1"/>
    </xf>
    <xf numFmtId="185" fontId="31" fillId="13" borderId="1" xfId="20" applyNumberFormat="1" applyFont="1" applyFill="1" applyBorder="1" applyAlignment="1">
      <alignment horizontal="right" vertical="center"/>
    </xf>
    <xf numFmtId="0" fontId="30" fillId="2" borderId="1" xfId="20" applyFont="1" applyFill="1" applyBorder="1" applyAlignment="1">
      <alignment vertical="center" wrapText="1"/>
    </xf>
    <xf numFmtId="185" fontId="45" fillId="2" borderId="1" xfId="20" applyNumberFormat="1" applyFont="1" applyFill="1" applyBorder="1" applyAlignment="1">
      <alignment horizontal="right" vertical="center"/>
    </xf>
    <xf numFmtId="0" fontId="30" fillId="2" borderId="1" xfId="20" applyFont="1" applyFill="1" applyBorder="1" applyAlignment="1">
      <alignment horizontal="left" vertical="center" wrapText="1"/>
    </xf>
    <xf numFmtId="0" fontId="41" fillId="0" borderId="1" xfId="20" applyFont="1" applyBorder="1" applyAlignment="1">
      <alignment horizontal="left" vertical="center" wrapText="1"/>
    </xf>
    <xf numFmtId="185" fontId="34" fillId="0" borderId="1" xfId="20" applyNumberFormat="1" applyFont="1" applyBorder="1" applyAlignment="1">
      <alignment horizontal="right" vertical="center"/>
    </xf>
    <xf numFmtId="0" fontId="36" fillId="0" borderId="1" xfId="20" applyFont="1" applyBorder="1" applyAlignment="1">
      <alignment horizontal="left" vertical="center" wrapText="1"/>
    </xf>
    <xf numFmtId="41" fontId="31" fillId="2" borderId="1" xfId="20" applyNumberFormat="1" applyFont="1" applyFill="1" applyBorder="1" applyAlignment="1">
      <alignment horizontal="right" vertical="center"/>
    </xf>
    <xf numFmtId="41" fontId="34" fillId="0" borderId="1" xfId="20" applyNumberFormat="1" applyFont="1" applyBorder="1" applyAlignment="1">
      <alignment horizontal="right" vertical="center"/>
    </xf>
    <xf numFmtId="184" fontId="34" fillId="0" borderId="1" xfId="20" applyNumberFormat="1" applyFont="1" applyBorder="1" applyAlignment="1">
      <alignment horizontal="right" vertical="center"/>
    </xf>
    <xf numFmtId="184" fontId="31" fillId="2" borderId="1" xfId="20" applyNumberFormat="1" applyFont="1" applyFill="1" applyBorder="1" applyAlignment="1">
      <alignment horizontal="right" vertical="center"/>
    </xf>
    <xf numFmtId="185" fontId="31" fillId="2" borderId="1" xfId="20" applyNumberFormat="1" applyFont="1" applyFill="1" applyBorder="1" applyAlignment="1">
      <alignment horizontal="right" vertical="center"/>
    </xf>
    <xf numFmtId="0" fontId="30" fillId="0" borderId="1" xfId="20" applyFont="1" applyBorder="1" applyAlignment="1">
      <alignment horizontal="left" vertical="center" wrapText="1"/>
    </xf>
    <xf numFmtId="185" fontId="45" fillId="0" borderId="1" xfId="20" applyNumberFormat="1" applyFont="1" applyBorder="1" applyAlignment="1">
      <alignment horizontal="right" vertical="center"/>
    </xf>
    <xf numFmtId="0" fontId="46" fillId="0" borderId="1" xfId="20" applyFont="1" applyBorder="1" applyAlignment="1">
      <alignment horizontal="left" vertical="center" wrapText="1"/>
    </xf>
    <xf numFmtId="184" fontId="45" fillId="0" borderId="1" xfId="20" applyNumberFormat="1" applyFont="1" applyBorder="1" applyAlignment="1">
      <alignment horizontal="right" vertical="center"/>
    </xf>
    <xf numFmtId="185" fontId="47" fillId="2" borderId="1" xfId="20" applyNumberFormat="1" applyFont="1" applyFill="1" applyBorder="1" applyAlignment="1">
      <alignment horizontal="center"/>
    </xf>
    <xf numFmtId="0" fontId="41" fillId="0" borderId="1" xfId="20" applyFont="1" applyBorder="1" applyAlignment="1">
      <alignment horizontal="left" vertical="center" wrapText="1" indent="2"/>
    </xf>
    <xf numFmtId="0" fontId="47" fillId="2" borderId="1" xfId="20" applyFont="1" applyFill="1" applyBorder="1" applyAlignment="1">
      <alignment horizontal="center"/>
    </xf>
    <xf numFmtId="0" fontId="36" fillId="0" borderId="1" xfId="20" applyFont="1" applyBorder="1" applyAlignment="1">
      <alignment horizontal="left" vertical="center" wrapText="1" indent="2"/>
    </xf>
    <xf numFmtId="185" fontId="34" fillId="16" borderId="1" xfId="20" applyNumberFormat="1" applyFont="1" applyFill="1" applyBorder="1" applyAlignment="1">
      <alignment horizontal="right" vertical="center"/>
    </xf>
    <xf numFmtId="185" fontId="26" fillId="0" borderId="0" xfId="20" applyNumberFormat="1" applyFont="1" applyAlignment="1">
      <alignment horizontal="center"/>
    </xf>
    <xf numFmtId="183" fontId="26" fillId="0" borderId="0" xfId="5" applyNumberFormat="1" applyFont="1" applyAlignment="1">
      <alignment horizontal="center"/>
    </xf>
    <xf numFmtId="1" fontId="26" fillId="0" borderId="0" xfId="20" applyNumberFormat="1" applyFont="1" applyAlignment="1">
      <alignment horizontal="center"/>
    </xf>
    <xf numFmtId="0" fontId="26" fillId="0" borderId="1" xfId="20" applyFont="1" applyBorder="1" applyAlignment="1">
      <alignment horizontal="left"/>
    </xf>
    <xf numFmtId="0" fontId="26" fillId="0" borderId="1" xfId="20" applyFont="1" applyBorder="1" applyAlignment="1">
      <alignment horizontal="center"/>
    </xf>
    <xf numFmtId="185" fontId="26" fillId="0" borderId="1" xfId="20" applyNumberFormat="1" applyFont="1" applyBorder="1" applyAlignment="1">
      <alignment horizontal="center"/>
    </xf>
    <xf numFmtId="178" fontId="26" fillId="0" borderId="1" xfId="20" applyNumberFormat="1" applyFont="1" applyBorder="1" applyAlignment="1">
      <alignment horizontal="center"/>
    </xf>
    <xf numFmtId="185" fontId="26" fillId="17" borderId="1" xfId="20" applyNumberFormat="1" applyFont="1" applyFill="1" applyBorder="1" applyAlignment="1">
      <alignment horizontal="center"/>
    </xf>
    <xf numFmtId="0" fontId="26" fillId="17" borderId="1" xfId="20" applyFont="1" applyFill="1" applyBorder="1" applyAlignment="1">
      <alignment horizontal="center"/>
    </xf>
    <xf numFmtId="0" fontId="48" fillId="0" borderId="1" xfId="20" applyFont="1" applyBorder="1" applyAlignment="1">
      <alignment horizontal="center" vertical="center"/>
    </xf>
    <xf numFmtId="0" fontId="48" fillId="0" borderId="1" xfId="20" applyFont="1" applyBorder="1" applyAlignment="1">
      <alignment horizontal="left" vertical="center"/>
    </xf>
    <xf numFmtId="178" fontId="48" fillId="0" borderId="1" xfId="20" applyNumberFormat="1" applyFont="1" applyBorder="1" applyAlignment="1">
      <alignment horizontal="center" vertical="center"/>
    </xf>
    <xf numFmtId="0" fontId="48" fillId="0" borderId="1" xfId="20" applyFont="1" applyBorder="1" applyAlignment="1">
      <alignment vertical="center"/>
    </xf>
    <xf numFmtId="178" fontId="48" fillId="17" borderId="1" xfId="20" applyNumberFormat="1" applyFont="1" applyFill="1" applyBorder="1" applyAlignment="1">
      <alignment horizontal="center" vertical="center"/>
    </xf>
    <xf numFmtId="183" fontId="48" fillId="17" borderId="1" xfId="20" applyNumberFormat="1" applyFont="1" applyFill="1" applyBorder="1" applyAlignment="1">
      <alignment horizontal="center" vertical="center"/>
    </xf>
    <xf numFmtId="0" fontId="29" fillId="8" borderId="30" xfId="20" applyFont="1" applyFill="1" applyBorder="1" applyAlignment="1">
      <alignment vertical="center" wrapText="1"/>
    </xf>
    <xf numFmtId="0" fontId="29" fillId="8" borderId="31" xfId="20" applyFont="1" applyFill="1" applyBorder="1" applyAlignment="1">
      <alignment vertical="center" wrapText="1"/>
    </xf>
    <xf numFmtId="0" fontId="29" fillId="14" borderId="32" xfId="20" applyFont="1" applyFill="1" applyBorder="1" applyAlignment="1">
      <alignment horizontal="center"/>
    </xf>
    <xf numFmtId="0" fontId="29" fillId="8" borderId="31" xfId="20" applyFont="1" applyFill="1" applyBorder="1" applyAlignment="1">
      <alignment horizontal="center" vertical="center" wrapText="1"/>
    </xf>
    <xf numFmtId="185" fontId="49" fillId="2" borderId="1" xfId="20" applyNumberFormat="1" applyFont="1" applyFill="1" applyBorder="1" applyAlignment="1">
      <alignment horizontal="right" vertical="center"/>
    </xf>
    <xf numFmtId="185" fontId="50" fillId="0" borderId="1" xfId="20" applyNumberFormat="1" applyFont="1" applyBorder="1" applyAlignment="1">
      <alignment horizontal="right" vertical="center"/>
    </xf>
    <xf numFmtId="179" fontId="47" fillId="2" borderId="1" xfId="20" applyNumberFormat="1" applyFont="1" applyFill="1" applyBorder="1" applyAlignment="1">
      <alignment horizontal="center"/>
    </xf>
    <xf numFmtId="0" fontId="26" fillId="0" borderId="0" xfId="20" applyFont="1" applyAlignment="1">
      <alignment horizontal="center" vertical="center"/>
    </xf>
    <xf numFmtId="10" fontId="26" fillId="0" borderId="1" xfId="20" applyNumberFormat="1" applyFont="1" applyBorder="1" applyAlignment="1">
      <alignment horizontal="center" vertical="center"/>
    </xf>
    <xf numFmtId="10" fontId="26" fillId="0" borderId="0" xfId="20" applyNumberFormat="1" applyFont="1" applyAlignment="1">
      <alignment horizontal="center" vertical="center"/>
    </xf>
    <xf numFmtId="10" fontId="26" fillId="0" borderId="0" xfId="20" applyNumberFormat="1" applyFont="1" applyAlignment="1">
      <alignment horizontal="center" vertical="center" wrapText="1"/>
    </xf>
    <xf numFmtId="10" fontId="26" fillId="0" borderId="31" xfId="20" applyNumberFormat="1" applyFont="1" applyBorder="1" applyAlignment="1">
      <alignment horizontal="center"/>
    </xf>
    <xf numFmtId="179" fontId="26" fillId="12" borderId="1" xfId="20" applyNumberFormat="1" applyFont="1" applyFill="1" applyBorder="1" applyAlignment="1">
      <alignment horizontal="right"/>
    </xf>
    <xf numFmtId="10" fontId="26" fillId="0" borderId="1" xfId="20" applyNumberFormat="1" applyFont="1" applyBorder="1" applyAlignment="1">
      <alignment horizontal="center"/>
    </xf>
    <xf numFmtId="10" fontId="32" fillId="13" borderId="1" xfId="20" applyNumberFormat="1" applyFont="1" applyFill="1" applyBorder="1" applyAlignment="1">
      <alignment horizontal="right" vertical="center"/>
    </xf>
    <xf numFmtId="179" fontId="51" fillId="0" borderId="0" xfId="20" applyNumberFormat="1" applyFont="1" applyAlignment="1">
      <alignment horizontal="center"/>
    </xf>
    <xf numFmtId="10" fontId="32" fillId="2" borderId="1" xfId="20" applyNumberFormat="1" applyFont="1" applyFill="1" applyBorder="1" applyAlignment="1">
      <alignment horizontal="right" vertical="center"/>
    </xf>
    <xf numFmtId="10" fontId="45" fillId="2" borderId="1" xfId="20" applyNumberFormat="1" applyFont="1" applyFill="1" applyBorder="1" applyAlignment="1">
      <alignment horizontal="right" vertical="center"/>
    </xf>
    <xf numFmtId="10" fontId="34" fillId="0" borderId="1" xfId="20" applyNumberFormat="1" applyFont="1" applyBorder="1" applyAlignment="1">
      <alignment horizontal="right" vertical="center"/>
    </xf>
    <xf numFmtId="9" fontId="51" fillId="17" borderId="1" xfId="2" applyFont="1" applyFill="1" applyBorder="1" applyAlignment="1">
      <alignment horizontal="center"/>
    </xf>
    <xf numFmtId="9" fontId="51" fillId="17" borderId="1" xfId="20" applyNumberFormat="1" applyFont="1" applyFill="1" applyBorder="1" applyAlignment="1">
      <alignment horizontal="center"/>
    </xf>
    <xf numFmtId="9" fontId="26" fillId="0" borderId="1" xfId="20" applyNumberFormat="1" applyFont="1" applyBorder="1" applyAlignment="1">
      <alignment horizontal="center"/>
    </xf>
    <xf numFmtId="9" fontId="26" fillId="0" borderId="0" xfId="20" applyNumberFormat="1" applyFont="1" applyAlignment="1">
      <alignment horizontal="center"/>
    </xf>
    <xf numFmtId="10" fontId="31" fillId="2" borderId="1" xfId="20" applyNumberFormat="1" applyFont="1" applyFill="1" applyBorder="1" applyAlignment="1">
      <alignment horizontal="right" vertical="center"/>
    </xf>
    <xf numFmtId="183" fontId="26" fillId="17" borderId="1" xfId="20" applyNumberFormat="1" applyFont="1" applyFill="1" applyBorder="1" applyAlignment="1">
      <alignment horizontal="center"/>
    </xf>
    <xf numFmtId="10" fontId="51" fillId="17" borderId="1" xfId="20" applyNumberFormat="1" applyFont="1" applyFill="1" applyBorder="1" applyAlignment="1">
      <alignment horizontal="center"/>
    </xf>
    <xf numFmtId="9" fontId="26" fillId="17" borderId="1" xfId="20" applyNumberFormat="1" applyFont="1" applyFill="1" applyBorder="1" applyAlignment="1">
      <alignment horizontal="center"/>
    </xf>
    <xf numFmtId="10" fontId="34" fillId="0" borderId="1" xfId="20" applyNumberFormat="1" applyFont="1" applyBorder="1" applyAlignment="1">
      <alignment horizontal="right"/>
    </xf>
    <xf numFmtId="10" fontId="45" fillId="0" borderId="1" xfId="20" applyNumberFormat="1" applyFont="1" applyBorder="1" applyAlignment="1">
      <alignment horizontal="right" vertical="center"/>
    </xf>
    <xf numFmtId="9" fontId="44" fillId="17" borderId="1" xfId="20" applyNumberFormat="1" applyFont="1" applyFill="1" applyBorder="1" applyAlignment="1">
      <alignment horizontal="center"/>
    </xf>
    <xf numFmtId="10" fontId="34" fillId="0" borderId="1" xfId="5" applyNumberFormat="1" applyFont="1" applyBorder="1" applyAlignment="1">
      <alignment horizontal="right" vertical="center"/>
    </xf>
    <xf numFmtId="10" fontId="52" fillId="0" borderId="1" xfId="20" applyNumberFormat="1" applyFont="1" applyBorder="1" applyAlignment="1">
      <alignment horizontal="right" vertical="center"/>
    </xf>
    <xf numFmtId="179" fontId="47" fillId="2" borderId="1" xfId="20" applyNumberFormat="1" applyFont="1" applyFill="1" applyBorder="1" applyAlignment="1">
      <alignment horizontal="right"/>
    </xf>
    <xf numFmtId="9" fontId="53" fillId="0" borderId="1" xfId="5" applyFont="1" applyBorder="1" applyAlignment="1">
      <alignment horizontal="center"/>
    </xf>
    <xf numFmtId="0" fontId="47" fillId="0" borderId="1" xfId="20" applyFont="1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7" fillId="0" borderId="0" xfId="0" applyFont="1"/>
    <xf numFmtId="10" fontId="0" fillId="0" borderId="0" xfId="0" applyNumberFormat="1"/>
    <xf numFmtId="183" fontId="26" fillId="0" borderId="0" xfId="2" applyNumberFormat="1" applyFont="1" applyAlignment="1">
      <alignment horizontal="center"/>
    </xf>
    <xf numFmtId="178" fontId="54" fillId="17" borderId="1" xfId="20" applyNumberFormat="1" applyFont="1" applyFill="1" applyBorder="1" applyAlignment="1">
      <alignment horizontal="center" vertical="center"/>
    </xf>
    <xf numFmtId="10" fontId="38" fillId="0" borderId="1" xfId="20" applyNumberFormat="1" applyFont="1" applyBorder="1" applyAlignment="1">
      <alignment vertical="center"/>
    </xf>
    <xf numFmtId="10" fontId="48" fillId="0" borderId="1" xfId="20" applyNumberFormat="1" applyFont="1" applyBorder="1" applyAlignment="1">
      <alignment horizontal="center" vertical="center"/>
    </xf>
    <xf numFmtId="10" fontId="38" fillId="0" borderId="0" xfId="20" applyNumberFormat="1" applyFont="1" applyAlignment="1">
      <alignment vertical="center"/>
    </xf>
    <xf numFmtId="178" fontId="38" fillId="0" borderId="1" xfId="0" applyNumberFormat="1" applyFont="1" applyBorder="1" applyAlignment="1">
      <alignment horizontal="center" vertical="center"/>
    </xf>
    <xf numFmtId="178" fontId="48" fillId="0" borderId="1" xfId="20" applyNumberFormat="1" applyFont="1" applyBorder="1" applyAlignment="1">
      <alignment horizontal="left" vertical="center"/>
    </xf>
    <xf numFmtId="10" fontId="48" fillId="0" borderId="1" xfId="20" applyNumberFormat="1" applyFont="1" applyBorder="1" applyAlignment="1">
      <alignment horizontal="left" vertical="center"/>
    </xf>
    <xf numFmtId="0" fontId="17" fillId="0" borderId="0" xfId="20" applyAlignment="1">
      <alignment vertical="center" wrapText="1"/>
    </xf>
    <xf numFmtId="0" fontId="17" fillId="11" borderId="0" xfId="20" applyFill="1"/>
    <xf numFmtId="0" fontId="17" fillId="0" borderId="0" xfId="20" applyAlignment="1">
      <alignment wrapText="1"/>
    </xf>
    <xf numFmtId="0" fontId="17" fillId="19" borderId="0" xfId="20" applyFill="1"/>
    <xf numFmtId="0" fontId="17" fillId="0" borderId="0" xfId="20" applyAlignment="1">
      <alignment horizontal="center" vertical="center"/>
    </xf>
    <xf numFmtId="0" fontId="56" fillId="20" borderId="1" xfId="20" applyFont="1" applyFill="1" applyBorder="1" applyAlignment="1">
      <alignment horizontal="center" vertical="center" wrapText="1"/>
    </xf>
    <xf numFmtId="183" fontId="18" fillId="0" borderId="1" xfId="4" applyNumberFormat="1" applyFont="1" applyFill="1" applyBorder="1" applyAlignment="1">
      <alignment horizontal="center" vertical="center"/>
    </xf>
    <xf numFmtId="183" fontId="18" fillId="19" borderId="1" xfId="4" applyNumberFormat="1" applyFont="1" applyFill="1" applyBorder="1" applyAlignment="1">
      <alignment horizontal="center" vertical="center"/>
    </xf>
    <xf numFmtId="9" fontId="18" fillId="0" borderId="1" xfId="4" applyFont="1" applyBorder="1" applyAlignment="1">
      <alignment horizontal="center" vertical="center"/>
    </xf>
    <xf numFmtId="183" fontId="18" fillId="0" borderId="1" xfId="4" applyNumberFormat="1" applyFont="1" applyBorder="1" applyAlignment="1">
      <alignment horizontal="center" vertical="center"/>
    </xf>
    <xf numFmtId="3" fontId="18" fillId="0" borderId="1" xfId="20" applyNumberFormat="1" applyFont="1" applyBorder="1" applyAlignment="1">
      <alignment horizontal="center" vertical="center"/>
    </xf>
    <xf numFmtId="0" fontId="18" fillId="11" borderId="1" xfId="20" applyFont="1" applyFill="1" applyBorder="1" applyAlignment="1">
      <alignment horizontal="center" vertical="center"/>
    </xf>
    <xf numFmtId="179" fontId="18" fillId="11" borderId="1" xfId="20" applyNumberFormat="1" applyFont="1" applyFill="1" applyBorder="1" applyAlignment="1">
      <alignment horizontal="center" vertical="center"/>
    </xf>
    <xf numFmtId="9" fontId="18" fillId="11" borderId="1" xfId="4" applyFont="1" applyFill="1" applyBorder="1" applyAlignment="1">
      <alignment horizontal="center" vertical="center"/>
    </xf>
    <xf numFmtId="183" fontId="18" fillId="11" borderId="1" xfId="4" applyNumberFormat="1" applyFont="1" applyFill="1" applyBorder="1" applyAlignment="1">
      <alignment horizontal="center" vertical="center"/>
    </xf>
    <xf numFmtId="3" fontId="18" fillId="11" borderId="1" xfId="20" applyNumberFormat="1" applyFont="1" applyFill="1" applyBorder="1" applyAlignment="1">
      <alignment horizontal="center" vertical="center"/>
    </xf>
    <xf numFmtId="0" fontId="58" fillId="0" borderId="1" xfId="20" applyFont="1" applyBorder="1" applyAlignment="1">
      <alignment horizontal="center" vertical="center"/>
    </xf>
    <xf numFmtId="9" fontId="57" fillId="0" borderId="1" xfId="4" applyFont="1" applyBorder="1" applyAlignment="1">
      <alignment horizontal="center" vertical="center"/>
    </xf>
    <xf numFmtId="9" fontId="58" fillId="0" borderId="1" xfId="4" applyFont="1" applyBorder="1" applyAlignment="1">
      <alignment horizontal="center" vertical="center"/>
    </xf>
    <xf numFmtId="0" fontId="56" fillId="21" borderId="1" xfId="20" applyFont="1" applyFill="1" applyBorder="1" applyAlignment="1">
      <alignment horizontal="center" vertical="center" wrapText="1"/>
    </xf>
    <xf numFmtId="0" fontId="18" fillId="19" borderId="1" xfId="20" applyFont="1" applyFill="1" applyBorder="1"/>
    <xf numFmtId="9" fontId="18" fillId="19" borderId="1" xfId="20" applyNumberFormat="1" applyFont="1" applyFill="1" applyBorder="1" applyAlignment="1">
      <alignment horizontal="center" vertical="center"/>
    </xf>
    <xf numFmtId="9" fontId="18" fillId="19" borderId="1" xfId="4" applyFont="1" applyFill="1" applyBorder="1" applyAlignment="1">
      <alignment horizontal="center" vertical="center"/>
    </xf>
    <xf numFmtId="9" fontId="18" fillId="22" borderId="1" xfId="4" applyFont="1" applyFill="1" applyBorder="1" applyAlignment="1">
      <alignment horizontal="center" vertical="center"/>
    </xf>
    <xf numFmtId="0" fontId="18" fillId="19" borderId="1" xfId="20" applyFont="1" applyFill="1" applyBorder="1" applyAlignment="1">
      <alignment horizontal="left" vertical="center"/>
    </xf>
    <xf numFmtId="9" fontId="58" fillId="22" borderId="1" xfId="4" applyFont="1" applyFill="1" applyBorder="1" applyAlignment="1">
      <alignment horizontal="center" vertical="center"/>
    </xf>
    <xf numFmtId="0" fontId="18" fillId="0" borderId="1" xfId="20" applyFont="1" applyBorder="1" applyAlignment="1">
      <alignment horizontal="left" vertical="center"/>
    </xf>
    <xf numFmtId="186" fontId="18" fillId="0" borderId="1" xfId="20" applyNumberFormat="1" applyFont="1" applyBorder="1" applyAlignment="1">
      <alignment horizontal="center" vertical="center"/>
    </xf>
    <xf numFmtId="186" fontId="18" fillId="19" borderId="1" xfId="20" applyNumberFormat="1" applyFont="1" applyFill="1" applyBorder="1" applyAlignment="1">
      <alignment horizontal="center" vertical="center"/>
    </xf>
    <xf numFmtId="0" fontId="60" fillId="19" borderId="1" xfId="20" applyFont="1" applyFill="1" applyBorder="1" applyAlignment="1">
      <alignment horizontal="left" vertical="center" wrapText="1"/>
    </xf>
    <xf numFmtId="186" fontId="18" fillId="19" borderId="1" xfId="20" applyNumberFormat="1" applyFont="1" applyFill="1" applyBorder="1" applyAlignment="1">
      <alignment horizontal="center" vertical="center" wrapText="1"/>
    </xf>
    <xf numFmtId="188" fontId="18" fillId="19" borderId="1" xfId="20" applyNumberFormat="1" applyFont="1" applyFill="1" applyBorder="1" applyAlignment="1">
      <alignment horizontal="center" vertical="center" wrapText="1"/>
    </xf>
    <xf numFmtId="0" fontId="56" fillId="21" borderId="1" xfId="20" applyFont="1" applyFill="1" applyBorder="1" applyAlignment="1">
      <alignment horizontal="center" vertical="center"/>
    </xf>
    <xf numFmtId="9" fontId="18" fillId="23" borderId="1" xfId="4" applyFont="1" applyFill="1" applyBorder="1" applyAlignment="1">
      <alignment horizontal="center" vertical="center"/>
    </xf>
    <xf numFmtId="9" fontId="18" fillId="24" borderId="1" xfId="4" applyFont="1" applyFill="1" applyBorder="1" applyAlignment="1">
      <alignment horizontal="center" vertical="center"/>
    </xf>
    <xf numFmtId="9" fontId="18" fillId="17" borderId="1" xfId="4" applyFont="1" applyFill="1" applyBorder="1" applyAlignment="1">
      <alignment horizontal="center" vertical="center"/>
    </xf>
    <xf numFmtId="9" fontId="18" fillId="2" borderId="1" xfId="4" applyFont="1" applyFill="1" applyBorder="1" applyAlignment="1">
      <alignment horizontal="center" vertical="center"/>
    </xf>
    <xf numFmtId="179" fontId="18" fillId="0" borderId="1" xfId="35" applyNumberFormat="1" applyFont="1" applyBorder="1" applyAlignment="1">
      <alignment horizontal="center" vertical="center"/>
    </xf>
    <xf numFmtId="9" fontId="18" fillId="22" borderId="1" xfId="20" applyNumberFormat="1" applyFont="1" applyFill="1" applyBorder="1" applyAlignment="1">
      <alignment horizontal="center" vertical="center"/>
    </xf>
    <xf numFmtId="183" fontId="18" fillId="24" borderId="1" xfId="20" applyNumberFormat="1" applyFont="1" applyFill="1" applyBorder="1" applyAlignment="1">
      <alignment horizontal="center" vertical="center"/>
    </xf>
    <xf numFmtId="179" fontId="18" fillId="19" borderId="1" xfId="20" applyNumberFormat="1" applyFont="1" applyFill="1" applyBorder="1" applyAlignment="1">
      <alignment horizontal="center" vertical="center"/>
    </xf>
    <xf numFmtId="9" fontId="58" fillId="0" borderId="1" xfId="4" applyFont="1" applyBorder="1" applyAlignment="1">
      <alignment vertical="center"/>
    </xf>
    <xf numFmtId="9" fontId="58" fillId="0" borderId="1" xfId="20" applyNumberFormat="1" applyFont="1" applyBorder="1" applyAlignment="1">
      <alignment horizontal="center" vertical="center"/>
    </xf>
    <xf numFmtId="0" fontId="17" fillId="0" borderId="0" xfId="20" applyAlignment="1">
      <alignment horizontal="center" vertical="center" wrapText="1"/>
    </xf>
    <xf numFmtId="9" fontId="58" fillId="19" borderId="1" xfId="4" applyFont="1" applyFill="1" applyBorder="1" applyAlignment="1">
      <alignment horizontal="center" vertical="center"/>
    </xf>
    <xf numFmtId="0" fontId="17" fillId="19" borderId="0" xfId="20" applyFill="1" applyAlignment="1">
      <alignment horizontal="center" vertical="center"/>
    </xf>
    <xf numFmtId="1" fontId="18" fillId="0" borderId="1" xfId="20" applyNumberFormat="1" applyFont="1" applyBorder="1" applyAlignment="1">
      <alignment horizontal="center" vertical="center"/>
    </xf>
    <xf numFmtId="1" fontId="18" fillId="11" borderId="1" xfId="20" applyNumberFormat="1" applyFont="1" applyFill="1" applyBorder="1" applyAlignment="1">
      <alignment horizontal="center" vertical="center"/>
    </xf>
    <xf numFmtId="1" fontId="18" fillId="15" borderId="1" xfId="20" applyNumberFormat="1" applyFont="1" applyFill="1" applyBorder="1" applyAlignment="1">
      <alignment horizontal="center" vertical="center"/>
    </xf>
    <xf numFmtId="9" fontId="18" fillId="0" borderId="1" xfId="4" applyFont="1" applyFill="1" applyBorder="1" applyAlignment="1">
      <alignment horizontal="center" vertical="center"/>
    </xf>
    <xf numFmtId="179" fontId="17" fillId="0" borderId="0" xfId="20" applyNumberFormat="1"/>
    <xf numFmtId="183" fontId="17" fillId="0" borderId="0" xfId="2" applyNumberFormat="1" applyAlignment="1"/>
    <xf numFmtId="1" fontId="17" fillId="0" borderId="0" xfId="20" applyNumberFormat="1"/>
    <xf numFmtId="0" fontId="18" fillId="0" borderId="1" xfId="20" applyFont="1" applyBorder="1"/>
    <xf numFmtId="9" fontId="56" fillId="25" borderId="1" xfId="20" applyNumberFormat="1" applyFont="1" applyFill="1" applyBorder="1" applyAlignment="1">
      <alignment horizontal="center" vertical="center" wrapText="1"/>
    </xf>
    <xf numFmtId="0" fontId="17" fillId="0" borderId="1" xfId="20" applyBorder="1" applyAlignment="1">
      <alignment horizontal="center" vertical="center"/>
    </xf>
    <xf numFmtId="1" fontId="18" fillId="2" borderId="1" xfId="20" applyNumberFormat="1" applyFont="1" applyFill="1" applyBorder="1" applyAlignment="1">
      <alignment horizontal="center" vertical="center"/>
    </xf>
    <xf numFmtId="0" fontId="18" fillId="26" borderId="1" xfId="20" applyFont="1" applyFill="1" applyBorder="1" applyAlignment="1">
      <alignment horizontal="center" vertical="center"/>
    </xf>
    <xf numFmtId="10" fontId="18" fillId="0" borderId="1" xfId="4" applyNumberFormat="1" applyFont="1" applyBorder="1" applyAlignment="1">
      <alignment horizontal="center" vertical="center"/>
    </xf>
    <xf numFmtId="10" fontId="18" fillId="17" borderId="1" xfId="4" applyNumberFormat="1" applyFont="1" applyFill="1" applyBorder="1" applyAlignment="1">
      <alignment horizontal="center" vertical="center"/>
    </xf>
    <xf numFmtId="0" fontId="18" fillId="4" borderId="1" xfId="20" applyFont="1" applyFill="1" applyBorder="1" applyAlignment="1">
      <alignment horizontal="center" vertical="center"/>
    </xf>
    <xf numFmtId="0" fontId="17" fillId="19" borderId="1" xfId="20" applyFill="1" applyBorder="1"/>
    <xf numFmtId="1" fontId="62" fillId="0" borderId="1" xfId="20" applyNumberFormat="1" applyFont="1" applyBorder="1" applyAlignment="1">
      <alignment horizontal="center" vertical="center"/>
    </xf>
    <xf numFmtId="10" fontId="18" fillId="2" borderId="1" xfId="4" applyNumberFormat="1" applyFont="1" applyFill="1" applyBorder="1" applyAlignment="1">
      <alignment horizontal="center" vertical="center"/>
    </xf>
    <xf numFmtId="1" fontId="17" fillId="0" borderId="1" xfId="20" applyNumberFormat="1" applyBorder="1" applyAlignment="1">
      <alignment horizontal="center" vertical="center"/>
    </xf>
    <xf numFmtId="0" fontId="17" fillId="0" borderId="1" xfId="20" applyBorder="1" applyAlignment="1">
      <alignment horizontal="center" vertical="center" wrapText="1"/>
    </xf>
    <xf numFmtId="0" fontId="63" fillId="2" borderId="1" xfId="20" applyFont="1" applyFill="1" applyBorder="1" applyAlignment="1">
      <alignment horizontal="center" vertical="center"/>
    </xf>
    <xf numFmtId="10" fontId="17" fillId="0" borderId="1" xfId="2" applyNumberFormat="1" applyBorder="1" applyAlignment="1">
      <alignment horizontal="center" vertical="center"/>
    </xf>
    <xf numFmtId="10" fontId="17" fillId="0" borderId="0" xfId="20" applyNumberFormat="1"/>
    <xf numFmtId="0" fontId="18" fillId="4" borderId="0" xfId="20" applyFont="1" applyFill="1"/>
    <xf numFmtId="0" fontId="56" fillId="25" borderId="1" xfId="20" applyFont="1" applyFill="1" applyBorder="1" applyAlignment="1">
      <alignment horizontal="center" vertical="center" wrapText="1"/>
    </xf>
    <xf numFmtId="183" fontId="18" fillId="2" borderId="1" xfId="20" applyNumberFormat="1" applyFont="1" applyFill="1" applyBorder="1" applyAlignment="1">
      <alignment horizontal="center" vertical="center"/>
    </xf>
    <xf numFmtId="0" fontId="18" fillId="17" borderId="1" xfId="20" applyFont="1" applyFill="1" applyBorder="1" applyAlignment="1">
      <alignment horizontal="center" vertical="center"/>
    </xf>
    <xf numFmtId="186" fontId="17" fillId="0" borderId="1" xfId="20" applyNumberFormat="1" applyBorder="1" applyAlignment="1">
      <alignment horizontal="center" vertical="center"/>
    </xf>
    <xf numFmtId="0" fontId="17" fillId="0" borderId="1" xfId="20" applyBorder="1" applyAlignment="1">
      <alignment vertical="center" wrapText="1"/>
    </xf>
    <xf numFmtId="10" fontId="17" fillId="0" borderId="1" xfId="20" applyNumberFormat="1" applyBorder="1" applyAlignment="1">
      <alignment horizontal="center" vertical="center"/>
    </xf>
    <xf numFmtId="1" fontId="0" fillId="17" borderId="1" xfId="0" applyNumberFormat="1" applyFill="1" applyBorder="1"/>
    <xf numFmtId="9" fontId="0" fillId="0" borderId="0" xfId="0" applyNumberFormat="1"/>
    <xf numFmtId="0" fontId="17" fillId="0" borderId="0" xfId="19"/>
    <xf numFmtId="1" fontId="0" fillId="0" borderId="0" xfId="0" applyNumberFormat="1"/>
    <xf numFmtId="0" fontId="17" fillId="0" borderId="0" xfId="21"/>
    <xf numFmtId="0" fontId="17" fillId="0" borderId="0" xfId="21" applyAlignment="1">
      <alignment horizontal="center"/>
    </xf>
    <xf numFmtId="9" fontId="17" fillId="0" borderId="0" xfId="21" applyNumberFormat="1"/>
    <xf numFmtId="0" fontId="17" fillId="0" borderId="1" xfId="21" applyBorder="1"/>
    <xf numFmtId="0" fontId="17" fillId="0" borderId="1" xfId="21" applyBorder="1" applyAlignment="1">
      <alignment horizontal="center"/>
    </xf>
    <xf numFmtId="1" fontId="17" fillId="0" borderId="1" xfId="21" applyNumberFormat="1" applyBorder="1" applyAlignment="1">
      <alignment horizontal="center"/>
    </xf>
    <xf numFmtId="0" fontId="17" fillId="30" borderId="1" xfId="21" applyFill="1" applyBorder="1"/>
    <xf numFmtId="1" fontId="17" fillId="0" borderId="0" xfId="21" applyNumberFormat="1"/>
    <xf numFmtId="0" fontId="17" fillId="30" borderId="1" xfId="21" applyFill="1" applyBorder="1" applyAlignment="1">
      <alignment horizontal="right"/>
    </xf>
    <xf numFmtId="1" fontId="17" fillId="2" borderId="1" xfId="21" applyNumberFormat="1" applyFill="1" applyBorder="1" applyAlignment="1">
      <alignment horizontal="center"/>
    </xf>
    <xf numFmtId="0" fontId="17" fillId="2" borderId="1" xfId="21" applyFill="1" applyBorder="1" applyAlignment="1">
      <alignment horizontal="center"/>
    </xf>
    <xf numFmtId="0" fontId="17" fillId="30" borderId="1" xfId="21" applyFill="1" applyBorder="1" applyAlignment="1">
      <alignment horizontal="center"/>
    </xf>
    <xf numFmtId="0" fontId="17" fillId="0" borderId="1" xfId="21" applyBorder="1" applyAlignment="1">
      <alignment horizontal="right"/>
    </xf>
    <xf numFmtId="0" fontId="17" fillId="0" borderId="0" xfId="25">
      <alignment vertical="center"/>
    </xf>
    <xf numFmtId="0" fontId="17" fillId="0" borderId="0" xfId="25" applyAlignment="1">
      <alignment horizontal="center" vertical="center"/>
    </xf>
    <xf numFmtId="0" fontId="17" fillId="0" borderId="1" xfId="25" applyBorder="1" applyAlignment="1">
      <alignment horizontal="center" vertical="center"/>
    </xf>
    <xf numFmtId="0" fontId="46" fillId="11" borderId="1" xfId="25" applyFont="1" applyFill="1" applyBorder="1" applyAlignment="1">
      <alignment vertical="center" wrapText="1"/>
    </xf>
    <xf numFmtId="0" fontId="17" fillId="11" borderId="1" xfId="25" applyFill="1" applyBorder="1" applyAlignment="1">
      <alignment horizontal="center" vertical="center"/>
    </xf>
    <xf numFmtId="1" fontId="17" fillId="11" borderId="1" xfId="25" applyNumberFormat="1" applyFill="1" applyBorder="1" applyAlignment="1">
      <alignment horizontal="center" vertical="center"/>
    </xf>
    <xf numFmtId="0" fontId="41" fillId="0" borderId="1" xfId="25" applyFont="1" applyBorder="1" applyAlignment="1">
      <alignment horizontal="left" vertical="center" wrapText="1"/>
    </xf>
    <xf numFmtId="1" fontId="17" fillId="0" borderId="1" xfId="25" applyNumberFormat="1" applyBorder="1" applyAlignment="1">
      <alignment horizontal="center" vertical="center"/>
    </xf>
    <xf numFmtId="10" fontId="0" fillId="0" borderId="1" xfId="8" applyNumberFormat="1" applyFont="1" applyBorder="1" applyAlignment="1">
      <alignment horizontal="center" vertical="center"/>
    </xf>
    <xf numFmtId="0" fontId="66" fillId="2" borderId="1" xfId="25" applyFont="1" applyFill="1" applyBorder="1" applyAlignment="1">
      <alignment horizontal="left" vertical="center" wrapText="1"/>
    </xf>
    <xf numFmtId="184" fontId="17" fillId="31" borderId="1" xfId="25" applyNumberFormat="1" applyFill="1" applyBorder="1" applyAlignment="1">
      <alignment horizontal="center" vertical="center"/>
    </xf>
    <xf numFmtId="0" fontId="46" fillId="2" borderId="1" xfId="25" applyFont="1" applyFill="1" applyBorder="1" applyAlignment="1">
      <alignment horizontal="left" vertical="center" wrapText="1"/>
    </xf>
    <xf numFmtId="0" fontId="41" fillId="11" borderId="1" xfId="25" applyFont="1" applyFill="1" applyBorder="1" applyAlignment="1">
      <alignment horizontal="left" vertical="center" wrapText="1"/>
    </xf>
    <xf numFmtId="184" fontId="17" fillId="11" borderId="1" xfId="25" applyNumberFormat="1" applyFill="1" applyBorder="1" applyAlignment="1">
      <alignment horizontal="center" vertical="center"/>
    </xf>
    <xf numFmtId="10" fontId="0" fillId="11" borderId="1" xfId="8" applyNumberFormat="1" applyFont="1" applyFill="1" applyBorder="1" applyAlignment="1">
      <alignment horizontal="center" vertical="center"/>
    </xf>
    <xf numFmtId="1" fontId="17" fillId="32" borderId="1" xfId="25" applyNumberFormat="1" applyFill="1" applyBorder="1" applyAlignment="1">
      <alignment horizontal="center" vertical="center"/>
    </xf>
    <xf numFmtId="1" fontId="0" fillId="0" borderId="1" xfId="8" applyNumberFormat="1" applyFont="1" applyBorder="1" applyAlignment="1">
      <alignment horizontal="center" vertical="center"/>
    </xf>
    <xf numFmtId="1" fontId="0" fillId="11" borderId="1" xfId="8" applyNumberFormat="1" applyFont="1" applyFill="1" applyBorder="1" applyAlignment="1">
      <alignment horizontal="center" vertical="center"/>
    </xf>
    <xf numFmtId="2" fontId="17" fillId="0" borderId="1" xfId="25" applyNumberFormat="1" applyBorder="1" applyAlignment="1">
      <alignment horizontal="center" vertical="center"/>
    </xf>
    <xf numFmtId="10" fontId="17" fillId="0" borderId="0" xfId="2" applyNumberFormat="1" applyFont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  <xf numFmtId="10" fontId="0" fillId="32" borderId="1" xfId="8" applyNumberFormat="1" applyFont="1" applyFill="1" applyBorder="1" applyAlignment="1">
      <alignment horizontal="center" vertical="center"/>
    </xf>
    <xf numFmtId="1" fontId="0" fillId="32" borderId="1" xfId="8" applyNumberFormat="1" applyFont="1" applyFill="1" applyBorder="1" applyAlignment="1">
      <alignment horizontal="center" vertical="center"/>
    </xf>
    <xf numFmtId="10" fontId="17" fillId="0" borderId="0" xfId="2" applyNumberFormat="1" applyFont="1">
      <alignment vertical="center"/>
    </xf>
    <xf numFmtId="0" fontId="17" fillId="11" borderId="1" xfId="25" applyFill="1" applyBorder="1">
      <alignment vertical="center"/>
    </xf>
    <xf numFmtId="0" fontId="17" fillId="0" borderId="0" xfId="27">
      <alignment vertical="center"/>
    </xf>
    <xf numFmtId="0" fontId="17" fillId="0" borderId="0" xfId="27" applyAlignment="1">
      <alignment horizontal="center" vertical="center"/>
    </xf>
    <xf numFmtId="0" fontId="17" fillId="0" borderId="1" xfId="27" applyBorder="1" applyAlignment="1">
      <alignment horizontal="center" vertical="center"/>
    </xf>
    <xf numFmtId="0" fontId="17" fillId="2" borderId="1" xfId="27" applyFill="1" applyBorder="1" applyAlignment="1">
      <alignment horizontal="center" vertical="center"/>
    </xf>
    <xf numFmtId="0" fontId="46" fillId="11" borderId="1" xfId="27" applyFont="1" applyFill="1" applyBorder="1" applyAlignment="1">
      <alignment vertical="center" wrapText="1"/>
    </xf>
    <xf numFmtId="0" fontId="17" fillId="11" borderId="1" xfId="27" applyFill="1" applyBorder="1" applyAlignment="1">
      <alignment horizontal="center" vertical="center"/>
    </xf>
    <xf numFmtId="1" fontId="17" fillId="11" borderId="1" xfId="27" applyNumberFormat="1" applyFill="1" applyBorder="1" applyAlignment="1">
      <alignment horizontal="center" vertical="center"/>
    </xf>
    <xf numFmtId="0" fontId="41" fillId="0" borderId="1" xfId="27" applyFont="1" applyBorder="1" applyAlignment="1">
      <alignment horizontal="left" vertical="center" wrapText="1"/>
    </xf>
    <xf numFmtId="1" fontId="17" fillId="0" borderId="1" xfId="27" applyNumberFormat="1" applyBorder="1" applyAlignment="1">
      <alignment horizontal="center" vertical="center"/>
    </xf>
    <xf numFmtId="10" fontId="0" fillId="0" borderId="1" xfId="10" applyNumberFormat="1" applyFont="1" applyBorder="1" applyAlignment="1">
      <alignment horizontal="center" vertical="center"/>
    </xf>
    <xf numFmtId="0" fontId="66" fillId="2" borderId="1" xfId="27" applyFont="1" applyFill="1" applyBorder="1" applyAlignment="1">
      <alignment horizontal="left" vertical="center" wrapText="1"/>
    </xf>
    <xf numFmtId="184" fontId="17" fillId="31" borderId="1" xfId="27" applyNumberFormat="1" applyFill="1" applyBorder="1" applyAlignment="1">
      <alignment horizontal="center" vertical="center"/>
    </xf>
    <xf numFmtId="0" fontId="46" fillId="2" borderId="1" xfId="27" applyFont="1" applyFill="1" applyBorder="1" applyAlignment="1">
      <alignment horizontal="left" vertical="center" wrapText="1"/>
    </xf>
    <xf numFmtId="0" fontId="41" fillId="11" borderId="1" xfId="27" applyFont="1" applyFill="1" applyBorder="1" applyAlignment="1">
      <alignment horizontal="left" vertical="center" wrapText="1"/>
    </xf>
    <xf numFmtId="184" fontId="17" fillId="11" borderId="1" xfId="27" applyNumberFormat="1" applyFill="1" applyBorder="1" applyAlignment="1">
      <alignment horizontal="center" vertical="center"/>
    </xf>
    <xf numFmtId="10" fontId="0" fillId="11" borderId="1" xfId="10" applyNumberFormat="1" applyFont="1" applyFill="1" applyBorder="1" applyAlignment="1">
      <alignment horizontal="center" vertical="center"/>
    </xf>
    <xf numFmtId="1" fontId="17" fillId="32" borderId="1" xfId="27" applyNumberFormat="1" applyFill="1" applyBorder="1" applyAlignment="1">
      <alignment horizontal="center" vertical="center"/>
    </xf>
    <xf numFmtId="2" fontId="17" fillId="0" borderId="1" xfId="27" applyNumberFormat="1" applyBorder="1" applyAlignment="1">
      <alignment horizontal="center" vertical="center"/>
    </xf>
    <xf numFmtId="1" fontId="0" fillId="0" borderId="1" xfId="10" applyNumberFormat="1" applyFont="1" applyBorder="1" applyAlignment="1">
      <alignment horizontal="center" vertical="center"/>
    </xf>
    <xf numFmtId="1" fontId="0" fillId="11" borderId="1" xfId="10" applyNumberFormat="1" applyFont="1" applyFill="1" applyBorder="1" applyAlignment="1">
      <alignment horizontal="center" vertical="center"/>
    </xf>
    <xf numFmtId="183" fontId="17" fillId="0" borderId="0" xfId="11" applyNumberFormat="1" applyFont="1" applyAlignment="1">
      <alignment horizontal="center" vertical="center"/>
    </xf>
    <xf numFmtId="10" fontId="17" fillId="0" borderId="0" xfId="27" applyNumberFormat="1" applyAlignment="1">
      <alignment horizontal="center" vertical="center"/>
    </xf>
    <xf numFmtId="10" fontId="17" fillId="0" borderId="0" xfId="10" applyNumberFormat="1" applyFont="1" applyAlignment="1">
      <alignment horizontal="center" vertical="center"/>
    </xf>
    <xf numFmtId="183" fontId="17" fillId="0" borderId="1" xfId="11" applyNumberFormat="1" applyFont="1" applyBorder="1" applyAlignment="1">
      <alignment horizontal="center" vertical="center"/>
    </xf>
    <xf numFmtId="10" fontId="17" fillId="0" borderId="1" xfId="11" applyNumberFormat="1" applyFont="1" applyBorder="1" applyAlignment="1">
      <alignment horizontal="center" vertical="center"/>
    </xf>
    <xf numFmtId="10" fontId="0" fillId="32" borderId="1" xfId="10" applyNumberFormat="1" applyFont="1" applyFill="1" applyBorder="1" applyAlignment="1">
      <alignment horizontal="center" vertical="center"/>
    </xf>
    <xf numFmtId="1" fontId="0" fillId="32" borderId="1" xfId="10" applyNumberFormat="1" applyFont="1" applyFill="1" applyBorder="1" applyAlignment="1">
      <alignment horizontal="center" vertical="center"/>
    </xf>
    <xf numFmtId="10" fontId="17" fillId="0" borderId="1" xfId="27" applyNumberFormat="1" applyBorder="1" applyAlignment="1">
      <alignment horizontal="center" vertical="center"/>
    </xf>
    <xf numFmtId="10" fontId="17" fillId="18" borderId="1" xfId="27" applyNumberFormat="1" applyFill="1" applyBorder="1" applyAlignment="1">
      <alignment horizontal="center" vertical="center"/>
    </xf>
    <xf numFmtId="10" fontId="17" fillId="15" borderId="1" xfId="27" applyNumberFormat="1" applyFill="1" applyBorder="1" applyAlignment="1">
      <alignment horizontal="center" vertical="center"/>
    </xf>
    <xf numFmtId="10" fontId="17" fillId="0" borderId="0" xfId="10" applyNumberFormat="1" applyFont="1">
      <alignment vertical="center"/>
    </xf>
    <xf numFmtId="0" fontId="17" fillId="11" borderId="1" xfId="27" applyFill="1" applyBorder="1">
      <alignment vertical="center"/>
    </xf>
    <xf numFmtId="0" fontId="6" fillId="33" borderId="1" xfId="23" applyFont="1" applyFill="1" applyBorder="1" applyAlignment="1">
      <alignment horizontal="center" vertical="center" wrapText="1" shrinkToFit="1"/>
    </xf>
    <xf numFmtId="0" fontId="7" fillId="11" borderId="1" xfId="23" applyFont="1" applyFill="1" applyBorder="1" applyAlignment="1">
      <alignment horizontal="left" vertical="center" wrapText="1" shrinkToFit="1"/>
    </xf>
    <xf numFmtId="183" fontId="7" fillId="11" borderId="1" xfId="4" applyNumberFormat="1" applyFont="1" applyFill="1" applyBorder="1" applyAlignment="1">
      <alignment horizontal="center" vertical="center" wrapText="1" shrinkToFit="1"/>
    </xf>
    <xf numFmtId="0" fontId="7" fillId="0" borderId="1" xfId="23" applyFont="1" applyBorder="1" applyAlignment="1">
      <alignment horizontal="center" vertical="center" wrapText="1" shrinkToFit="1"/>
    </xf>
    <xf numFmtId="183" fontId="7" fillId="0" borderId="1" xfId="4" applyNumberFormat="1" applyFont="1" applyFill="1" applyBorder="1" applyAlignment="1">
      <alignment horizontal="center" vertical="center" wrapText="1" shrinkToFit="1"/>
    </xf>
    <xf numFmtId="0" fontId="6" fillId="0" borderId="1" xfId="23" applyFont="1" applyBorder="1" applyAlignment="1">
      <alignment horizontal="left" vertical="center"/>
    </xf>
    <xf numFmtId="3" fontId="6" fillId="0" borderId="1" xfId="23" applyNumberFormat="1" applyFont="1" applyBorder="1" applyAlignment="1">
      <alignment horizontal="center" vertical="center"/>
    </xf>
    <xf numFmtId="3" fontId="67" fillId="0" borderId="1" xfId="23" applyNumberFormat="1" applyFont="1" applyBorder="1" applyAlignment="1">
      <alignment horizontal="center" vertical="center"/>
    </xf>
    <xf numFmtId="3" fontId="7" fillId="0" borderId="1" xfId="23" applyNumberFormat="1" applyFont="1" applyBorder="1" applyAlignment="1">
      <alignment horizontal="center" vertical="center"/>
    </xf>
    <xf numFmtId="3" fontId="68" fillId="0" borderId="1" xfId="23" applyNumberFormat="1" applyFont="1" applyBorder="1" applyAlignment="1">
      <alignment horizontal="center" vertical="center"/>
    </xf>
    <xf numFmtId="1" fontId="67" fillId="0" borderId="1" xfId="23" applyNumberFormat="1" applyFont="1" applyBorder="1" applyAlignment="1">
      <alignment horizontal="center" vertical="center"/>
    </xf>
    <xf numFmtId="1" fontId="68" fillId="0" borderId="1" xfId="23" applyNumberFormat="1" applyFont="1" applyBorder="1" applyAlignment="1">
      <alignment horizontal="center" vertical="center"/>
    </xf>
    <xf numFmtId="190" fontId="7" fillId="0" borderId="1" xfId="23" applyNumberFormat="1" applyFont="1" applyBorder="1" applyAlignment="1">
      <alignment horizontal="center" vertical="center"/>
    </xf>
    <xf numFmtId="190" fontId="7" fillId="0" borderId="1" xfId="14" applyNumberFormat="1" applyFont="1" applyBorder="1" applyAlignment="1">
      <alignment horizontal="center" vertical="center"/>
    </xf>
    <xf numFmtId="10" fontId="7" fillId="0" borderId="1" xfId="2" applyNumberFormat="1" applyFont="1" applyBorder="1" applyAlignment="1">
      <alignment horizontal="center" vertical="center"/>
    </xf>
    <xf numFmtId="191" fontId="6" fillId="0" borderId="1" xfId="23" applyNumberFormat="1" applyFont="1" applyBorder="1" applyAlignment="1">
      <alignment horizontal="center" vertical="center"/>
    </xf>
    <xf numFmtId="191" fontId="6" fillId="0" borderId="1" xfId="14" applyNumberFormat="1" applyFont="1" applyBorder="1" applyAlignment="1">
      <alignment horizontal="center" vertical="center"/>
    </xf>
    <xf numFmtId="10" fontId="67" fillId="0" borderId="1" xfId="6" applyNumberFormat="1" applyFont="1" applyBorder="1" applyAlignment="1">
      <alignment horizontal="center" vertical="center"/>
    </xf>
    <xf numFmtId="191" fontId="17" fillId="0" borderId="0" xfId="20" applyNumberFormat="1"/>
    <xf numFmtId="3" fontId="17" fillId="0" borderId="0" xfId="20" applyNumberFormat="1"/>
    <xf numFmtId="0" fontId="3" fillId="0" borderId="1" xfId="23" applyBorder="1" applyAlignment="1">
      <alignment vertical="center" wrapText="1"/>
    </xf>
    <xf numFmtId="3" fontId="3" fillId="0" borderId="1" xfId="23" applyNumberFormat="1" applyBorder="1" applyAlignment="1">
      <alignment horizontal="center" vertical="center"/>
    </xf>
    <xf numFmtId="0" fontId="64" fillId="33" borderId="1" xfId="20" applyFont="1" applyFill="1" applyBorder="1" applyAlignment="1">
      <alignment horizontal="center" vertical="center"/>
    </xf>
    <xf numFmtId="1" fontId="7" fillId="11" borderId="1" xfId="23" applyNumberFormat="1" applyFont="1" applyFill="1" applyBorder="1" applyAlignment="1">
      <alignment horizontal="center" vertical="center" wrapText="1" shrinkToFit="1"/>
    </xf>
    <xf numFmtId="1" fontId="7" fillId="11" borderId="0" xfId="23" applyNumberFormat="1" applyFont="1" applyFill="1" applyAlignment="1">
      <alignment horizontal="center" vertical="center" wrapText="1" shrinkToFit="1"/>
    </xf>
    <xf numFmtId="0" fontId="69" fillId="34" borderId="20" xfId="0" applyFont="1" applyFill="1" applyBorder="1" applyAlignment="1">
      <alignment horizontal="center" vertical="center"/>
    </xf>
    <xf numFmtId="0" fontId="69" fillId="34" borderId="21" xfId="0" applyFont="1" applyFill="1" applyBorder="1" applyAlignment="1">
      <alignment horizontal="center" vertical="center"/>
    </xf>
    <xf numFmtId="0" fontId="69" fillId="0" borderId="22" xfId="0" applyFont="1" applyBorder="1" applyAlignment="1">
      <alignment horizontal="center" vertical="center"/>
    </xf>
    <xf numFmtId="0" fontId="69" fillId="0" borderId="23" xfId="0" applyFont="1" applyBorder="1" applyAlignment="1">
      <alignment horizontal="center" vertical="center"/>
    </xf>
    <xf numFmtId="188" fontId="17" fillId="0" borderId="0" xfId="20" applyNumberFormat="1"/>
    <xf numFmtId="1" fontId="17" fillId="0" borderId="0" xfId="20" applyNumberFormat="1" applyAlignment="1">
      <alignment horizontal="center" vertical="center"/>
    </xf>
    <xf numFmtId="1" fontId="17" fillId="17" borderId="0" xfId="20" applyNumberFormat="1" applyFill="1" applyAlignment="1">
      <alignment horizontal="center" vertical="center"/>
    </xf>
    <xf numFmtId="183" fontId="17" fillId="0" borderId="0" xfId="2" applyNumberFormat="1" applyAlignment="1">
      <alignment horizontal="center" vertical="center"/>
    </xf>
    <xf numFmtId="3" fontId="17" fillId="0" borderId="0" xfId="20" applyNumberFormat="1" applyAlignment="1">
      <alignment horizontal="center"/>
    </xf>
    <xf numFmtId="0" fontId="17" fillId="0" borderId="0" xfId="20" applyAlignment="1">
      <alignment horizontal="center"/>
    </xf>
    <xf numFmtId="183" fontId="17" fillId="17" borderId="0" xfId="2" applyNumberFormat="1" applyFill="1" applyAlignment="1"/>
    <xf numFmtId="1" fontId="17" fillId="17" borderId="0" xfId="20" applyNumberFormat="1" applyFill="1"/>
    <xf numFmtId="183" fontId="17" fillId="0" borderId="0" xfId="20" applyNumberFormat="1"/>
    <xf numFmtId="0" fontId="69" fillId="34" borderId="1" xfId="0" applyFont="1" applyFill="1" applyBorder="1" applyAlignment="1">
      <alignment horizontal="center" vertical="center" wrapText="1"/>
    </xf>
    <xf numFmtId="0" fontId="69" fillId="34" borderId="1" xfId="0" applyFont="1" applyFill="1" applyBorder="1" applyAlignment="1">
      <alignment horizontal="center" vertical="center"/>
    </xf>
    <xf numFmtId="0" fontId="69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/>
    </xf>
    <xf numFmtId="0" fontId="17" fillId="0" borderId="1" xfId="0" applyFont="1" applyBorder="1"/>
    <xf numFmtId="0" fontId="6" fillId="11" borderId="1" xfId="23" applyFont="1" applyFill="1" applyBorder="1" applyAlignment="1">
      <alignment horizontal="left" vertical="center" wrapText="1" shrinkToFit="1"/>
    </xf>
    <xf numFmtId="183" fontId="6" fillId="11" borderId="1" xfId="4" applyNumberFormat="1" applyFont="1" applyFill="1" applyBorder="1" applyAlignment="1">
      <alignment horizontal="center" vertical="center" wrapText="1" shrinkToFit="1"/>
    </xf>
    <xf numFmtId="1" fontId="17" fillId="0" borderId="0" xfId="20" applyNumberFormat="1" applyAlignment="1">
      <alignment vertical="center"/>
    </xf>
    <xf numFmtId="192" fontId="17" fillId="0" borderId="0" xfId="20" applyNumberFormat="1"/>
    <xf numFmtId="0" fontId="26" fillId="0" borderId="0" xfId="19" applyFont="1" applyAlignment="1">
      <alignment horizontal="center"/>
    </xf>
    <xf numFmtId="10" fontId="74" fillId="0" borderId="1" xfId="19" applyNumberFormat="1" applyFont="1" applyBorder="1" applyAlignment="1">
      <alignment horizontal="center" vertical="center"/>
    </xf>
    <xf numFmtId="183" fontId="74" fillId="0" borderId="1" xfId="19" applyNumberFormat="1" applyFont="1" applyBorder="1" applyAlignment="1">
      <alignment horizontal="right" vertical="center"/>
    </xf>
    <xf numFmtId="183" fontId="74" fillId="0" borderId="1" xfId="19" applyNumberFormat="1" applyFont="1" applyBorder="1" applyAlignment="1">
      <alignment horizontal="center" vertical="center"/>
    </xf>
    <xf numFmtId="10" fontId="74" fillId="0" borderId="1" xfId="4" applyNumberFormat="1" applyFont="1" applyFill="1" applyBorder="1" applyAlignment="1">
      <alignment horizontal="right" vertical="center"/>
    </xf>
    <xf numFmtId="10" fontId="75" fillId="0" borderId="1" xfId="4" applyNumberFormat="1" applyFont="1" applyFill="1" applyBorder="1" applyAlignment="1">
      <alignment horizontal="right" vertical="center"/>
    </xf>
    <xf numFmtId="10" fontId="75" fillId="0" borderId="1" xfId="4" applyNumberFormat="1" applyFont="1" applyFill="1" applyBorder="1" applyAlignment="1">
      <alignment horizontal="right"/>
    </xf>
    <xf numFmtId="10" fontId="75" fillId="0" borderId="1" xfId="4" applyNumberFormat="1" applyFont="1" applyFill="1" applyBorder="1" applyAlignment="1">
      <alignment horizontal="center"/>
    </xf>
    <xf numFmtId="10" fontId="75" fillId="0" borderId="1" xfId="4" applyNumberFormat="1" applyFont="1" applyFill="1" applyBorder="1" applyAlignment="1">
      <alignment horizontal="center" vertical="center"/>
    </xf>
    <xf numFmtId="185" fontId="31" fillId="2" borderId="1" xfId="4" applyNumberFormat="1" applyFont="1" applyFill="1" applyBorder="1" applyAlignment="1">
      <alignment horizontal="right" vertical="center"/>
    </xf>
    <xf numFmtId="10" fontId="26" fillId="0" borderId="0" xfId="2" applyNumberFormat="1" applyFont="1" applyAlignment="1">
      <alignment horizontal="center"/>
    </xf>
    <xf numFmtId="185" fontId="31" fillId="2" borderId="1" xfId="4" applyNumberFormat="1" applyFont="1" applyFill="1" applyBorder="1" applyAlignment="1">
      <alignment horizontal="center" vertical="center"/>
    </xf>
    <xf numFmtId="0" fontId="26" fillId="0" borderId="0" xfId="19" applyFont="1" applyAlignment="1">
      <alignment horizontal="left"/>
    </xf>
    <xf numFmtId="43" fontId="26" fillId="10" borderId="0" xfId="19" applyNumberFormat="1" applyFont="1" applyFill="1" applyAlignment="1">
      <alignment horizontal="center"/>
    </xf>
    <xf numFmtId="1" fontId="26" fillId="0" borderId="0" xfId="19" applyNumberFormat="1" applyFont="1" applyAlignment="1">
      <alignment horizontal="center"/>
    </xf>
    <xf numFmtId="0" fontId="26" fillId="10" borderId="0" xfId="19" applyFont="1" applyFill="1" applyAlignment="1">
      <alignment horizontal="center"/>
    </xf>
    <xf numFmtId="0" fontId="26" fillId="0" borderId="0" xfId="19" applyFont="1"/>
    <xf numFmtId="183" fontId="26" fillId="0" borderId="0" xfId="19" applyNumberFormat="1" applyFont="1" applyAlignment="1">
      <alignment horizontal="center"/>
    </xf>
    <xf numFmtId="0" fontId="72" fillId="0" borderId="0" xfId="19" applyFont="1" applyAlignment="1">
      <alignment horizontal="center"/>
    </xf>
    <xf numFmtId="43" fontId="31" fillId="13" borderId="1" xfId="20" applyNumberFormat="1" applyFont="1" applyFill="1" applyBorder="1" applyAlignment="1">
      <alignment horizontal="right" vertical="center"/>
    </xf>
    <xf numFmtId="186" fontId="17" fillId="0" borderId="0" xfId="20" applyNumberFormat="1"/>
    <xf numFmtId="43" fontId="34" fillId="0" borderId="1" xfId="20" applyNumberFormat="1" applyFont="1" applyBorder="1" applyAlignment="1">
      <alignment horizontal="right" vertical="center"/>
    </xf>
    <xf numFmtId="178" fontId="26" fillId="38" borderId="1" xfId="20" applyNumberFormat="1" applyFont="1" applyFill="1" applyBorder="1" applyAlignment="1">
      <alignment horizontal="center"/>
    </xf>
    <xf numFmtId="43" fontId="0" fillId="0" borderId="0" xfId="0" applyNumberFormat="1"/>
    <xf numFmtId="183" fontId="44" fillId="0" borderId="0" xfId="2" applyNumberFormat="1" applyFont="1" applyAlignment="1">
      <alignment horizontal="center"/>
    </xf>
    <xf numFmtId="10" fontId="18" fillId="17" borderId="1" xfId="2" applyNumberFormat="1" applyFont="1" applyFill="1" applyBorder="1" applyAlignment="1">
      <alignment horizontal="center" vertical="center"/>
    </xf>
    <xf numFmtId="1" fontId="17" fillId="27" borderId="1" xfId="21" applyNumberFormat="1" applyFill="1" applyBorder="1"/>
    <xf numFmtId="10" fontId="17" fillId="27" borderId="1" xfId="21" applyNumberFormat="1" applyFill="1" applyBorder="1"/>
    <xf numFmtId="10" fontId="17" fillId="0" borderId="0" xfId="21" applyNumberFormat="1"/>
    <xf numFmtId="0" fontId="64" fillId="0" borderId="1" xfId="21" applyFont="1" applyBorder="1"/>
    <xf numFmtId="1" fontId="64" fillId="0" borderId="1" xfId="21" applyNumberFormat="1" applyFont="1" applyBorder="1"/>
    <xf numFmtId="10" fontId="17" fillId="2" borderId="1" xfId="21" applyNumberFormat="1" applyFill="1" applyBorder="1"/>
    <xf numFmtId="1" fontId="17" fillId="0" borderId="1" xfId="21" applyNumberFormat="1" applyBorder="1"/>
    <xf numFmtId="10" fontId="17" fillId="0" borderId="1" xfId="21" applyNumberFormat="1" applyBorder="1"/>
    <xf numFmtId="10" fontId="17" fillId="17" borderId="1" xfId="21" applyNumberFormat="1" applyFill="1" applyBorder="1"/>
    <xf numFmtId="1" fontId="17" fillId="17" borderId="1" xfId="21" applyNumberFormat="1" applyFill="1" applyBorder="1"/>
    <xf numFmtId="10" fontId="17" fillId="29" borderId="1" xfId="21" applyNumberFormat="1" applyFill="1" applyBorder="1"/>
    <xf numFmtId="1" fontId="17" fillId="17" borderId="0" xfId="21" applyNumberFormat="1" applyFill="1"/>
    <xf numFmtId="0" fontId="64" fillId="0" borderId="1" xfId="21" applyFont="1" applyBorder="1" applyAlignment="1">
      <alignment horizontal="center"/>
    </xf>
    <xf numFmtId="10" fontId="64" fillId="0" borderId="1" xfId="21" applyNumberFormat="1" applyFont="1" applyBorder="1"/>
    <xf numFmtId="0" fontId="65" fillId="0" borderId="1" xfId="21" applyFont="1" applyBorder="1" applyAlignment="1">
      <alignment horizontal="center"/>
    </xf>
    <xf numFmtId="1" fontId="65" fillId="0" borderId="1" xfId="21" applyNumberFormat="1" applyFont="1" applyBorder="1"/>
    <xf numFmtId="10" fontId="65" fillId="17" borderId="1" xfId="21" applyNumberFormat="1" applyFont="1" applyFill="1" applyBorder="1"/>
    <xf numFmtId="189" fontId="17" fillId="2" borderId="1" xfId="21" applyNumberFormat="1" applyFill="1" applyBorder="1"/>
    <xf numFmtId="0" fontId="0" fillId="15" borderId="0" xfId="0" applyFill="1"/>
    <xf numFmtId="2" fontId="0" fillId="0" borderId="0" xfId="0" applyNumberFormat="1"/>
    <xf numFmtId="2" fontId="17" fillId="0" borderId="0" xfId="21" applyNumberFormat="1"/>
    <xf numFmtId="2" fontId="17" fillId="0" borderId="0" xfId="0" applyNumberFormat="1" applyFont="1"/>
    <xf numFmtId="189" fontId="0" fillId="0" borderId="0" xfId="2" applyNumberFormat="1" applyFont="1" applyAlignment="1"/>
    <xf numFmtId="10" fontId="0" fillId="29" borderId="1" xfId="0" applyNumberFormat="1" applyFill="1" applyBorder="1"/>
    <xf numFmtId="189" fontId="64" fillId="39" borderId="0" xfId="2" applyNumberFormat="1" applyFont="1" applyFill="1" applyAlignment="1"/>
    <xf numFmtId="1" fontId="17" fillId="2" borderId="1" xfId="21" applyNumberFormat="1" applyFill="1" applyBorder="1"/>
    <xf numFmtId="10" fontId="64" fillId="17" borderId="1" xfId="21" applyNumberFormat="1" applyFont="1" applyFill="1" applyBorder="1"/>
    <xf numFmtId="183" fontId="17" fillId="0" borderId="0" xfId="21" applyNumberFormat="1"/>
    <xf numFmtId="183" fontId="17" fillId="28" borderId="0" xfId="2" applyNumberFormat="1" applyFont="1" applyFill="1" applyAlignment="1"/>
    <xf numFmtId="183" fontId="17" fillId="0" borderId="0" xfId="2" applyNumberFormat="1" applyFont="1" applyAlignment="1"/>
    <xf numFmtId="1" fontId="17" fillId="0" borderId="0" xfId="25" applyNumberFormat="1">
      <alignment vertical="center"/>
    </xf>
    <xf numFmtId="0" fontId="26" fillId="7" borderId="0" xfId="19" applyFont="1" applyFill="1" applyAlignment="1">
      <alignment horizontal="center"/>
    </xf>
    <xf numFmtId="0" fontId="70" fillId="0" borderId="0" xfId="19" applyFont="1" applyAlignment="1">
      <alignment horizontal="center"/>
    </xf>
    <xf numFmtId="0" fontId="17" fillId="7" borderId="0" xfId="19" applyFill="1"/>
    <xf numFmtId="0" fontId="71" fillId="0" borderId="0" xfId="19" applyFont="1"/>
    <xf numFmtId="0" fontId="51" fillId="0" borderId="0" xfId="19" applyFont="1" applyAlignment="1">
      <alignment horizontal="center"/>
    </xf>
    <xf numFmtId="0" fontId="27" fillId="0" borderId="0" xfId="19" applyFont="1" applyAlignment="1">
      <alignment horizontal="center"/>
    </xf>
    <xf numFmtId="0" fontId="44" fillId="0" borderId="0" xfId="19" applyFont="1" applyAlignment="1">
      <alignment horizontal="center"/>
    </xf>
    <xf numFmtId="0" fontId="28" fillId="0" borderId="0" xfId="19" applyFont="1" applyAlignment="1">
      <alignment vertical="center"/>
    </xf>
    <xf numFmtId="0" fontId="29" fillId="8" borderId="30" xfId="19" applyFont="1" applyFill="1" applyBorder="1" applyAlignment="1">
      <alignment horizontal="center"/>
    </xf>
    <xf numFmtId="0" fontId="29" fillId="9" borderId="30" xfId="19" applyFont="1" applyFill="1" applyBorder="1" applyAlignment="1">
      <alignment horizontal="center"/>
    </xf>
    <xf numFmtId="0" fontId="46" fillId="7" borderId="1" xfId="19" applyFont="1" applyFill="1" applyBorder="1" applyAlignment="1">
      <alignment horizontal="left" vertical="center" wrapText="1"/>
    </xf>
    <xf numFmtId="0" fontId="46" fillId="0" borderId="31" xfId="19" applyFont="1" applyBorder="1" applyAlignment="1">
      <alignment horizontal="left" vertical="center" wrapText="1"/>
    </xf>
    <xf numFmtId="0" fontId="46" fillId="0" borderId="1" xfId="19" applyFont="1" applyBorder="1" applyAlignment="1">
      <alignment horizontal="left" vertical="center" wrapText="1"/>
    </xf>
    <xf numFmtId="185" fontId="31" fillId="0" borderId="1" xfId="19" applyNumberFormat="1" applyFont="1" applyBorder="1" applyAlignment="1">
      <alignment horizontal="right" vertical="center"/>
    </xf>
    <xf numFmtId="178" fontId="31" fillId="0" borderId="1" xfId="19" applyNumberFormat="1" applyFont="1" applyBorder="1" applyAlignment="1">
      <alignment horizontal="right" vertical="center"/>
    </xf>
    <xf numFmtId="0" fontId="31" fillId="0" borderId="1" xfId="19" applyFont="1" applyBorder="1" applyAlignment="1">
      <alignment horizontal="left" vertical="center" wrapText="1"/>
    </xf>
    <xf numFmtId="178" fontId="31" fillId="7" borderId="1" xfId="19" applyNumberFormat="1" applyFont="1" applyFill="1" applyBorder="1" applyAlignment="1">
      <alignment horizontal="right" vertical="center"/>
    </xf>
    <xf numFmtId="10" fontId="74" fillId="0" borderId="1" xfId="19" applyNumberFormat="1" applyFont="1" applyBorder="1" applyAlignment="1">
      <alignment horizontal="right" vertical="center"/>
    </xf>
    <xf numFmtId="0" fontId="44" fillId="0" borderId="31" xfId="19" applyFont="1" applyBorder="1" applyAlignment="1">
      <alignment horizontal="left" vertical="center" wrapText="1"/>
    </xf>
    <xf numFmtId="10" fontId="74" fillId="7" borderId="1" xfId="19" applyNumberFormat="1" applyFont="1" applyFill="1" applyBorder="1" applyAlignment="1">
      <alignment horizontal="right" vertical="center"/>
    </xf>
    <xf numFmtId="0" fontId="44" fillId="0" borderId="1" xfId="19" applyFont="1" applyBorder="1" applyAlignment="1">
      <alignment horizontal="left" vertical="center" wrapText="1"/>
    </xf>
    <xf numFmtId="0" fontId="44" fillId="7" borderId="1" xfId="19" applyFont="1" applyFill="1" applyBorder="1" applyAlignment="1">
      <alignment horizontal="left" vertical="center" wrapText="1"/>
    </xf>
    <xf numFmtId="183" fontId="74" fillId="7" borderId="1" xfId="19" applyNumberFormat="1" applyFont="1" applyFill="1" applyBorder="1" applyAlignment="1">
      <alignment horizontal="right" vertical="center"/>
    </xf>
    <xf numFmtId="183" fontId="75" fillId="0" borderId="1" xfId="19" applyNumberFormat="1" applyFont="1" applyBorder="1" applyAlignment="1">
      <alignment horizontal="right" vertical="center"/>
    </xf>
    <xf numFmtId="0" fontId="41" fillId="0" borderId="1" xfId="19" applyFont="1" applyBorder="1" applyAlignment="1">
      <alignment horizontal="left" vertical="center" wrapText="1"/>
    </xf>
    <xf numFmtId="185" fontId="74" fillId="0" borderId="1" xfId="19" applyNumberFormat="1" applyFont="1" applyBorder="1" applyAlignment="1">
      <alignment horizontal="right" vertical="center"/>
    </xf>
    <xf numFmtId="10" fontId="74" fillId="0" borderId="1" xfId="4" applyNumberFormat="1" applyFont="1" applyBorder="1" applyAlignment="1">
      <alignment horizontal="right" vertical="center"/>
    </xf>
    <xf numFmtId="0" fontId="46" fillId="12" borderId="1" xfId="19" applyFont="1" applyFill="1" applyBorder="1" applyAlignment="1">
      <alignment horizontal="left" vertical="center" wrapText="1"/>
    </xf>
    <xf numFmtId="0" fontId="31" fillId="12" borderId="1" xfId="19" applyFont="1" applyFill="1" applyBorder="1" applyAlignment="1">
      <alignment horizontal="left" vertical="center" wrapText="1"/>
    </xf>
    <xf numFmtId="0" fontId="46" fillId="13" borderId="1" xfId="19" applyFont="1" applyFill="1" applyBorder="1" applyAlignment="1">
      <alignment horizontal="left" vertical="center" wrapText="1"/>
    </xf>
    <xf numFmtId="184" fontId="31" fillId="13" borderId="1" xfId="19" applyNumberFormat="1" applyFont="1" applyFill="1" applyBorder="1" applyAlignment="1">
      <alignment horizontal="right" vertical="center"/>
    </xf>
    <xf numFmtId="185" fontId="31" fillId="13" borderId="1" xfId="19" applyNumberFormat="1" applyFont="1" applyFill="1" applyBorder="1" applyAlignment="1">
      <alignment horizontal="right" vertical="center"/>
    </xf>
    <xf numFmtId="0" fontId="46" fillId="0" borderId="1" xfId="19" applyFont="1" applyBorder="1" applyAlignment="1">
      <alignment vertical="center" wrapText="1"/>
    </xf>
    <xf numFmtId="184" fontId="31" fillId="0" borderId="1" xfId="19" applyNumberFormat="1" applyFont="1" applyBorder="1" applyAlignment="1">
      <alignment horizontal="right" vertical="center"/>
    </xf>
    <xf numFmtId="0" fontId="46" fillId="2" borderId="1" xfId="19" applyFont="1" applyFill="1" applyBorder="1" applyAlignment="1">
      <alignment vertical="center" wrapText="1"/>
    </xf>
    <xf numFmtId="185" fontId="31" fillId="2" borderId="1" xfId="19" applyNumberFormat="1" applyFont="1" applyFill="1" applyBorder="1" applyAlignment="1">
      <alignment horizontal="right" vertical="center"/>
    </xf>
    <xf numFmtId="0" fontId="46" fillId="2" borderId="1" xfId="19" applyFont="1" applyFill="1" applyBorder="1" applyAlignment="1">
      <alignment horizontal="left" vertical="center" wrapText="1"/>
    </xf>
    <xf numFmtId="184" fontId="75" fillId="0" borderId="1" xfId="19" applyNumberFormat="1" applyFont="1" applyBorder="1" applyAlignment="1">
      <alignment horizontal="right" vertical="center"/>
    </xf>
    <xf numFmtId="185" fontId="75" fillId="0" borderId="1" xfId="19" applyNumberFormat="1" applyFont="1" applyBorder="1" applyAlignment="1">
      <alignment horizontal="right" vertical="center"/>
    </xf>
    <xf numFmtId="43" fontId="28" fillId="0" borderId="0" xfId="19" applyNumberFormat="1" applyFont="1" applyAlignment="1">
      <alignment vertical="center"/>
    </xf>
    <xf numFmtId="0" fontId="29" fillId="14" borderId="30" xfId="19" applyFont="1" applyFill="1" applyBorder="1" applyAlignment="1">
      <alignment horizontal="center"/>
    </xf>
    <xf numFmtId="178" fontId="26" fillId="7" borderId="1" xfId="19" applyNumberFormat="1" applyFont="1" applyFill="1" applyBorder="1" applyAlignment="1">
      <alignment horizontal="center"/>
    </xf>
    <xf numFmtId="179" fontId="26" fillId="7" borderId="1" xfId="19" applyNumberFormat="1" applyFont="1" applyFill="1" applyBorder="1" applyAlignment="1">
      <alignment horizontal="center"/>
    </xf>
    <xf numFmtId="178" fontId="26" fillId="0" borderId="1" xfId="19" applyNumberFormat="1" applyFont="1" applyBorder="1" applyAlignment="1">
      <alignment horizontal="center"/>
    </xf>
    <xf numFmtId="183" fontId="26" fillId="0" borderId="1" xfId="4" applyNumberFormat="1" applyFont="1" applyFill="1" applyBorder="1" applyAlignment="1">
      <alignment horizontal="center"/>
    </xf>
    <xf numFmtId="178" fontId="31" fillId="0" borderId="1" xfId="19" applyNumberFormat="1" applyFont="1" applyBorder="1" applyAlignment="1">
      <alignment horizontal="center" vertical="center"/>
    </xf>
    <xf numFmtId="178" fontId="74" fillId="0" borderId="1" xfId="19" applyNumberFormat="1" applyFont="1" applyBorder="1" applyAlignment="1">
      <alignment horizontal="center"/>
    </xf>
    <xf numFmtId="179" fontId="74" fillId="0" borderId="1" xfId="19" applyNumberFormat="1" applyFont="1" applyBorder="1" applyAlignment="1">
      <alignment horizontal="center"/>
    </xf>
    <xf numFmtId="0" fontId="31" fillId="0" borderId="31" xfId="19" applyFont="1" applyBorder="1" applyAlignment="1">
      <alignment horizontal="right" vertical="center"/>
    </xf>
    <xf numFmtId="185" fontId="31" fillId="0" borderId="1" xfId="19" applyNumberFormat="1" applyFont="1" applyBorder="1" applyAlignment="1">
      <alignment horizontal="center" vertical="center"/>
    </xf>
    <xf numFmtId="0" fontId="31" fillId="7" borderId="31" xfId="19" applyFont="1" applyFill="1" applyBorder="1" applyAlignment="1">
      <alignment horizontal="right" vertical="center"/>
    </xf>
    <xf numFmtId="10" fontId="74" fillId="7" borderId="31" xfId="19" applyNumberFormat="1" applyFont="1" applyFill="1" applyBorder="1" applyAlignment="1">
      <alignment horizontal="right" vertical="center"/>
    </xf>
    <xf numFmtId="10" fontId="74" fillId="17" borderId="1" xfId="19" applyNumberFormat="1" applyFont="1" applyFill="1" applyBorder="1" applyAlignment="1">
      <alignment horizontal="center" vertical="center"/>
    </xf>
    <xf numFmtId="10" fontId="75" fillId="17" borderId="1" xfId="19" applyNumberFormat="1" applyFont="1" applyFill="1" applyBorder="1" applyAlignment="1">
      <alignment horizontal="right" vertical="center"/>
    </xf>
    <xf numFmtId="10" fontId="75" fillId="0" borderId="1" xfId="19" applyNumberFormat="1" applyFont="1" applyBorder="1" applyAlignment="1">
      <alignment horizontal="right" vertical="center"/>
    </xf>
    <xf numFmtId="178" fontId="74" fillId="12" borderId="1" xfId="19" applyNumberFormat="1" applyFont="1" applyFill="1" applyBorder="1" applyAlignment="1">
      <alignment horizontal="center"/>
    </xf>
    <xf numFmtId="179" fontId="74" fillId="12" borderId="1" xfId="19" applyNumberFormat="1" applyFont="1" applyFill="1" applyBorder="1" applyAlignment="1">
      <alignment horizontal="center"/>
    </xf>
    <xf numFmtId="185" fontId="31" fillId="17" borderId="1" xfId="19" applyNumberFormat="1" applyFont="1" applyFill="1" applyBorder="1" applyAlignment="1">
      <alignment horizontal="right" vertical="center"/>
    </xf>
    <xf numFmtId="185" fontId="75" fillId="17" borderId="1" xfId="19" applyNumberFormat="1" applyFont="1" applyFill="1" applyBorder="1" applyAlignment="1">
      <alignment horizontal="right" vertical="center"/>
    </xf>
    <xf numFmtId="184" fontId="75" fillId="17" borderId="1" xfId="19" applyNumberFormat="1" applyFont="1" applyFill="1" applyBorder="1" applyAlignment="1">
      <alignment horizontal="right" vertical="center"/>
    </xf>
    <xf numFmtId="179" fontId="26" fillId="7" borderId="1" xfId="19" applyNumberFormat="1" applyFont="1" applyFill="1" applyBorder="1"/>
    <xf numFmtId="179" fontId="26" fillId="0" borderId="1" xfId="19" applyNumberFormat="1" applyFont="1" applyBorder="1" applyAlignment="1">
      <alignment horizontal="center"/>
    </xf>
    <xf numFmtId="183" fontId="26" fillId="0" borderId="1" xfId="4" applyNumberFormat="1" applyFont="1" applyFill="1" applyBorder="1" applyAlignment="1"/>
    <xf numFmtId="178" fontId="31" fillId="7" borderId="1" xfId="19" applyNumberFormat="1" applyFont="1" applyFill="1" applyBorder="1" applyAlignment="1">
      <alignment horizontal="center" vertical="center"/>
    </xf>
    <xf numFmtId="10" fontId="74" fillId="7" borderId="1" xfId="19" applyNumberFormat="1" applyFont="1" applyFill="1" applyBorder="1" applyAlignment="1">
      <alignment horizontal="center" vertical="center"/>
    </xf>
    <xf numFmtId="183" fontId="75" fillId="0" borderId="1" xfId="19" applyNumberFormat="1" applyFont="1" applyBorder="1" applyAlignment="1">
      <alignment horizontal="center" vertical="center"/>
    </xf>
    <xf numFmtId="185" fontId="74" fillId="0" borderId="1" xfId="19" applyNumberFormat="1" applyFont="1" applyBorder="1" applyAlignment="1">
      <alignment horizontal="center" vertical="center"/>
    </xf>
    <xf numFmtId="10" fontId="74" fillId="0" borderId="1" xfId="4" applyNumberFormat="1" applyFont="1" applyBorder="1" applyAlignment="1">
      <alignment horizontal="center" vertical="center"/>
    </xf>
    <xf numFmtId="10" fontId="75" fillId="17" borderId="1" xfId="19" applyNumberFormat="1" applyFont="1" applyFill="1" applyBorder="1" applyAlignment="1">
      <alignment horizontal="center" vertical="center"/>
    </xf>
    <xf numFmtId="185" fontId="31" fillId="13" borderId="1" xfId="19" applyNumberFormat="1" applyFont="1" applyFill="1" applyBorder="1" applyAlignment="1">
      <alignment horizontal="center" vertical="center"/>
    </xf>
    <xf numFmtId="184" fontId="31" fillId="0" borderId="1" xfId="19" applyNumberFormat="1" applyFont="1" applyBorder="1" applyAlignment="1">
      <alignment horizontal="center" vertical="center"/>
    </xf>
    <xf numFmtId="10" fontId="75" fillId="0" borderId="1" xfId="19" applyNumberFormat="1" applyFont="1" applyBorder="1" applyAlignment="1">
      <alignment horizontal="center" vertical="center"/>
    </xf>
    <xf numFmtId="185" fontId="31" fillId="2" borderId="1" xfId="19" applyNumberFormat="1" applyFont="1" applyFill="1" applyBorder="1" applyAlignment="1">
      <alignment horizontal="center" vertical="center"/>
    </xf>
    <xf numFmtId="185" fontId="75" fillId="0" borderId="1" xfId="19" applyNumberFormat="1" applyFont="1" applyBorder="1" applyAlignment="1">
      <alignment horizontal="center" vertical="center"/>
    </xf>
    <xf numFmtId="183" fontId="26" fillId="7" borderId="1" xfId="4" applyNumberFormat="1" applyFont="1" applyFill="1" applyBorder="1" applyAlignment="1">
      <alignment horizontal="center" vertical="center"/>
    </xf>
    <xf numFmtId="178" fontId="26" fillId="7" borderId="0" xfId="19" applyNumberFormat="1" applyFont="1" applyFill="1" applyAlignment="1">
      <alignment horizontal="center"/>
    </xf>
    <xf numFmtId="179" fontId="26" fillId="7" borderId="0" xfId="19" applyNumberFormat="1" applyFont="1" applyFill="1" applyAlignment="1">
      <alignment horizontal="center"/>
    </xf>
    <xf numFmtId="183" fontId="26" fillId="0" borderId="1" xfId="4" applyNumberFormat="1" applyFont="1" applyFill="1" applyBorder="1" applyAlignment="1">
      <alignment horizontal="center" vertical="center"/>
    </xf>
    <xf numFmtId="178" fontId="26" fillId="0" borderId="0" xfId="19" applyNumberFormat="1" applyFont="1" applyAlignment="1">
      <alignment horizontal="center"/>
    </xf>
    <xf numFmtId="179" fontId="26" fillId="0" borderId="0" xfId="19" applyNumberFormat="1" applyFont="1" applyAlignment="1">
      <alignment horizontal="center"/>
    </xf>
    <xf numFmtId="183" fontId="31" fillId="0" borderId="1" xfId="4" applyNumberFormat="1" applyFont="1" applyFill="1" applyBorder="1" applyAlignment="1">
      <alignment horizontal="center" vertical="center"/>
    </xf>
    <xf numFmtId="183" fontId="74" fillId="0" borderId="1" xfId="4" applyNumberFormat="1" applyFont="1" applyFill="1" applyBorder="1" applyAlignment="1">
      <alignment horizontal="center" vertical="center"/>
    </xf>
    <xf numFmtId="183" fontId="31" fillId="7" borderId="1" xfId="4" applyNumberFormat="1" applyFont="1" applyFill="1" applyBorder="1" applyAlignment="1">
      <alignment horizontal="center" vertical="center"/>
    </xf>
    <xf numFmtId="183" fontId="74" fillId="7" borderId="1" xfId="4" applyNumberFormat="1" applyFont="1" applyFill="1" applyBorder="1" applyAlignment="1">
      <alignment horizontal="center" vertical="center"/>
    </xf>
    <xf numFmtId="183" fontId="75" fillId="0" borderId="1" xfId="4" applyNumberFormat="1" applyFont="1" applyFill="1" applyBorder="1" applyAlignment="1">
      <alignment horizontal="center" vertical="center"/>
    </xf>
    <xf numFmtId="183" fontId="74" fillId="0" borderId="1" xfId="4" applyNumberFormat="1" applyFont="1" applyBorder="1" applyAlignment="1">
      <alignment horizontal="center" vertical="center"/>
    </xf>
    <xf numFmtId="183" fontId="75" fillId="17" borderId="1" xfId="4" applyNumberFormat="1" applyFont="1" applyFill="1" applyBorder="1" applyAlignment="1">
      <alignment horizontal="center" vertical="center"/>
    </xf>
    <xf numFmtId="183" fontId="74" fillId="12" borderId="1" xfId="4" applyNumberFormat="1" applyFont="1" applyFill="1" applyBorder="1" applyAlignment="1">
      <alignment horizontal="center" vertical="center"/>
    </xf>
    <xf numFmtId="183" fontId="31" fillId="13" borderId="1" xfId="4" applyNumberFormat="1" applyFont="1" applyFill="1" applyBorder="1" applyAlignment="1">
      <alignment horizontal="center" vertical="center"/>
    </xf>
    <xf numFmtId="183" fontId="31" fillId="0" borderId="1" xfId="4" applyNumberFormat="1" applyFont="1" applyBorder="1" applyAlignment="1">
      <alignment horizontal="center" vertical="center"/>
    </xf>
    <xf numFmtId="183" fontId="75" fillId="0" borderId="1" xfId="4" applyNumberFormat="1" applyFont="1" applyBorder="1" applyAlignment="1">
      <alignment horizontal="center" vertical="center"/>
    </xf>
    <xf numFmtId="183" fontId="31" fillId="2" borderId="1" xfId="4" applyNumberFormat="1" applyFont="1" applyFill="1" applyBorder="1" applyAlignment="1">
      <alignment horizontal="center" vertical="center"/>
    </xf>
    <xf numFmtId="185" fontId="26" fillId="0" borderId="0" xfId="19" applyNumberFormat="1" applyFont="1" applyAlignment="1">
      <alignment horizontal="center"/>
    </xf>
    <xf numFmtId="0" fontId="30" fillId="7" borderId="0" xfId="19" applyFont="1" applyFill="1" applyAlignment="1">
      <alignment horizontal="left" vertical="center" wrapText="1"/>
    </xf>
    <xf numFmtId="0" fontId="30" fillId="0" borderId="0" xfId="19" applyFont="1" applyAlignment="1">
      <alignment horizontal="left" vertical="center" wrapText="1"/>
    </xf>
    <xf numFmtId="178" fontId="37" fillId="7" borderId="0" xfId="19" applyNumberFormat="1" applyFont="1" applyFill="1" applyAlignment="1">
      <alignment horizontal="center" vertical="center" wrapText="1"/>
    </xf>
    <xf numFmtId="178" fontId="37" fillId="0" borderId="0" xfId="19" applyNumberFormat="1" applyFont="1" applyAlignment="1">
      <alignment horizontal="center" vertical="center" wrapText="1"/>
    </xf>
    <xf numFmtId="0" fontId="46" fillId="35" borderId="1" xfId="19" applyFont="1" applyFill="1" applyBorder="1" applyAlignment="1">
      <alignment horizontal="left" vertical="center" wrapText="1"/>
    </xf>
    <xf numFmtId="41" fontId="31" fillId="35" borderId="1" xfId="19" applyNumberFormat="1" applyFont="1" applyFill="1" applyBorder="1" applyAlignment="1">
      <alignment horizontal="right" vertical="center"/>
    </xf>
    <xf numFmtId="41" fontId="75" fillId="0" borderId="1" xfId="19" applyNumberFormat="1" applyFont="1" applyBorder="1" applyAlignment="1">
      <alignment horizontal="right" vertical="center"/>
    </xf>
    <xf numFmtId="1" fontId="74" fillId="0" borderId="1" xfId="19" applyNumberFormat="1" applyFont="1" applyBorder="1" applyAlignment="1">
      <alignment horizontal="right"/>
    </xf>
    <xf numFmtId="184" fontId="31" fillId="2" borderId="1" xfId="19" applyNumberFormat="1" applyFont="1" applyFill="1" applyBorder="1" applyAlignment="1">
      <alignment horizontal="right" vertical="center"/>
    </xf>
    <xf numFmtId="0" fontId="46" fillId="36" borderId="1" xfId="19" applyFont="1" applyFill="1" applyBorder="1" applyAlignment="1">
      <alignment horizontal="left" vertical="center" wrapText="1"/>
    </xf>
    <xf numFmtId="185" fontId="31" fillId="36" borderId="1" xfId="19" applyNumberFormat="1" applyFont="1" applyFill="1" applyBorder="1" applyAlignment="1">
      <alignment horizontal="right" vertical="center"/>
    </xf>
    <xf numFmtId="0" fontId="66" fillId="2" borderId="1" xfId="19" applyFont="1" applyFill="1" applyBorder="1" applyAlignment="1">
      <alignment horizontal="left" vertical="center" wrapText="1"/>
    </xf>
    <xf numFmtId="185" fontId="40" fillId="2" borderId="1" xfId="19" applyNumberFormat="1" applyFont="1" applyFill="1" applyBorder="1" applyAlignment="1">
      <alignment horizontal="right" vertical="center"/>
    </xf>
    <xf numFmtId="185" fontId="76" fillId="0" borderId="1" xfId="19" applyNumberFormat="1" applyFont="1" applyBorder="1" applyAlignment="1">
      <alignment horizontal="right" vertical="center"/>
    </xf>
    <xf numFmtId="0" fontId="77" fillId="0" borderId="1" xfId="19" applyFont="1" applyBorder="1" applyAlignment="1">
      <alignment horizontal="left" vertical="center" wrapText="1"/>
    </xf>
    <xf numFmtId="184" fontId="76" fillId="0" borderId="1" xfId="19" applyNumberFormat="1" applyFont="1" applyBorder="1" applyAlignment="1">
      <alignment horizontal="right" vertical="center"/>
    </xf>
    <xf numFmtId="185" fontId="31" fillId="12" borderId="1" xfId="19" applyNumberFormat="1" applyFont="1" applyFill="1" applyBorder="1" applyAlignment="1">
      <alignment horizontal="left" vertical="center" wrapText="1"/>
    </xf>
    <xf numFmtId="41" fontId="31" fillId="13" borderId="1" xfId="19" applyNumberFormat="1" applyFont="1" applyFill="1" applyBorder="1" applyAlignment="1">
      <alignment horizontal="right" vertical="center"/>
    </xf>
    <xf numFmtId="185" fontId="75" fillId="0" borderId="31" xfId="19" applyNumberFormat="1" applyFont="1" applyBorder="1" applyAlignment="1">
      <alignment horizontal="right" vertical="center"/>
    </xf>
    <xf numFmtId="185" fontId="75" fillId="15" borderId="1" xfId="19" applyNumberFormat="1" applyFont="1" applyFill="1" applyBorder="1" applyAlignment="1">
      <alignment horizontal="right" vertical="center"/>
    </xf>
    <xf numFmtId="185" fontId="75" fillId="16" borderId="1" xfId="19" applyNumberFormat="1" applyFont="1" applyFill="1" applyBorder="1" applyAlignment="1">
      <alignment horizontal="right" vertical="center"/>
    </xf>
    <xf numFmtId="185" fontId="78" fillId="0" borderId="1" xfId="19" applyNumberFormat="1" applyFont="1" applyBorder="1" applyAlignment="1">
      <alignment horizontal="right" vertical="center"/>
    </xf>
    <xf numFmtId="185" fontId="40" fillId="17" borderId="1" xfId="19" applyNumberFormat="1" applyFont="1" applyFill="1" applyBorder="1" applyAlignment="1">
      <alignment horizontal="right" vertical="center"/>
    </xf>
    <xf numFmtId="185" fontId="76" fillId="17" borderId="1" xfId="19" applyNumberFormat="1" applyFont="1" applyFill="1" applyBorder="1" applyAlignment="1">
      <alignment horizontal="right" vertical="center"/>
    </xf>
    <xf numFmtId="184" fontId="76" fillId="17" borderId="1" xfId="19" applyNumberFormat="1" applyFont="1" applyFill="1" applyBorder="1" applyAlignment="1">
      <alignment horizontal="right" vertical="center"/>
    </xf>
    <xf numFmtId="185" fontId="75" fillId="38" borderId="1" xfId="19" applyNumberFormat="1" applyFont="1" applyFill="1" applyBorder="1" applyAlignment="1">
      <alignment horizontal="right" vertical="center"/>
    </xf>
    <xf numFmtId="41" fontId="31" fillId="35" borderId="1" xfId="19" applyNumberFormat="1" applyFont="1" applyFill="1" applyBorder="1" applyAlignment="1">
      <alignment horizontal="center" vertical="center"/>
    </xf>
    <xf numFmtId="41" fontId="75" fillId="0" borderId="1" xfId="19" applyNumberFormat="1" applyFont="1" applyBorder="1" applyAlignment="1">
      <alignment horizontal="center" vertical="center"/>
    </xf>
    <xf numFmtId="185" fontId="31" fillId="36" borderId="1" xfId="19" applyNumberFormat="1" applyFont="1" applyFill="1" applyBorder="1" applyAlignment="1">
      <alignment horizontal="center" vertical="center"/>
    </xf>
    <xf numFmtId="185" fontId="40" fillId="2" borderId="1" xfId="19" applyNumberFormat="1" applyFont="1" applyFill="1" applyBorder="1" applyAlignment="1">
      <alignment horizontal="center" vertical="center"/>
    </xf>
    <xf numFmtId="185" fontId="76" fillId="0" borderId="1" xfId="19" applyNumberFormat="1" applyFont="1" applyBorder="1" applyAlignment="1">
      <alignment horizontal="center" vertical="center"/>
    </xf>
    <xf numFmtId="184" fontId="76" fillId="0" borderId="1" xfId="19" applyNumberFormat="1" applyFont="1" applyBorder="1" applyAlignment="1">
      <alignment horizontal="center" vertical="center"/>
    </xf>
    <xf numFmtId="41" fontId="31" fillId="13" borderId="1" xfId="19" applyNumberFormat="1" applyFont="1" applyFill="1" applyBorder="1" applyAlignment="1">
      <alignment horizontal="center" vertical="center"/>
    </xf>
    <xf numFmtId="183" fontId="31" fillId="35" borderId="1" xfId="4" applyNumberFormat="1" applyFont="1" applyFill="1" applyBorder="1" applyAlignment="1">
      <alignment horizontal="center" vertical="center"/>
    </xf>
    <xf numFmtId="183" fontId="31" fillId="36" borderId="1" xfId="4" applyNumberFormat="1" applyFont="1" applyFill="1" applyBorder="1" applyAlignment="1">
      <alignment horizontal="center" vertical="center"/>
    </xf>
    <xf numFmtId="183" fontId="40" fillId="2" borderId="1" xfId="4" applyNumberFormat="1" applyFont="1" applyFill="1" applyBorder="1" applyAlignment="1">
      <alignment horizontal="center" vertical="center"/>
    </xf>
    <xf numFmtId="183" fontId="76" fillId="0" borderId="1" xfId="4" applyNumberFormat="1" applyFont="1" applyBorder="1" applyAlignment="1">
      <alignment horizontal="center" vertical="center"/>
    </xf>
    <xf numFmtId="41" fontId="26" fillId="0" borderId="0" xfId="19" applyNumberFormat="1" applyFont="1" applyAlignment="1">
      <alignment horizontal="center"/>
    </xf>
    <xf numFmtId="0" fontId="75" fillId="0" borderId="1" xfId="19" applyFont="1" applyBorder="1" applyAlignment="1">
      <alignment horizontal="left" vertical="center" wrapText="1"/>
    </xf>
    <xf numFmtId="0" fontId="79" fillId="13" borderId="1" xfId="19" applyFont="1" applyFill="1" applyBorder="1" applyAlignment="1">
      <alignment horizontal="left" vertical="center" wrapText="1"/>
    </xf>
    <xf numFmtId="0" fontId="37" fillId="0" borderId="0" xfId="19" applyFont="1" applyAlignment="1">
      <alignment horizontal="left" vertical="center" wrapText="1"/>
    </xf>
    <xf numFmtId="1" fontId="26" fillId="0" borderId="0" xfId="19" applyNumberFormat="1" applyFont="1" applyAlignment="1">
      <alignment horizontal="center" vertical="center"/>
    </xf>
    <xf numFmtId="10" fontId="26" fillId="0" borderId="0" xfId="4" applyNumberFormat="1" applyFont="1" applyAlignment="1">
      <alignment horizontal="center"/>
    </xf>
    <xf numFmtId="10" fontId="26" fillId="0" borderId="0" xfId="19" applyNumberFormat="1" applyFont="1" applyAlignment="1">
      <alignment horizontal="center"/>
    </xf>
    <xf numFmtId="1" fontId="26" fillId="0" borderId="0" xfId="19" applyNumberFormat="1" applyFont="1" applyAlignment="1">
      <alignment horizontal="left"/>
    </xf>
    <xf numFmtId="183" fontId="26" fillId="0" borderId="0" xfId="4" applyNumberFormat="1" applyFont="1" applyAlignment="1">
      <alignment horizontal="center" vertical="center"/>
    </xf>
    <xf numFmtId="183" fontId="26" fillId="0" borderId="0" xfId="4" applyNumberFormat="1" applyFont="1" applyAlignment="1">
      <alignment horizontal="center"/>
    </xf>
    <xf numFmtId="184" fontId="40" fillId="2" borderId="1" xfId="19" applyNumberFormat="1" applyFont="1" applyFill="1" applyBorder="1" applyAlignment="1">
      <alignment horizontal="right" vertical="center"/>
    </xf>
    <xf numFmtId="184" fontId="40" fillId="17" borderId="1" xfId="19" applyNumberFormat="1" applyFont="1" applyFill="1" applyBorder="1" applyAlignment="1">
      <alignment horizontal="right" vertical="center"/>
    </xf>
    <xf numFmtId="178" fontId="31" fillId="13" borderId="1" xfId="19" applyNumberFormat="1" applyFont="1" applyFill="1" applyBorder="1" applyAlignment="1">
      <alignment horizontal="right" vertical="center"/>
    </xf>
    <xf numFmtId="185" fontId="34" fillId="0" borderId="1" xfId="19" applyNumberFormat="1" applyFont="1" applyBorder="1" applyAlignment="1">
      <alignment horizontal="right" vertical="center"/>
    </xf>
    <xf numFmtId="178" fontId="34" fillId="17" borderId="1" xfId="19" applyNumberFormat="1" applyFont="1" applyFill="1" applyBorder="1" applyAlignment="1">
      <alignment horizontal="right" vertical="center"/>
    </xf>
    <xf numFmtId="178" fontId="34" fillId="0" borderId="1" xfId="19" applyNumberFormat="1" applyFont="1" applyBorder="1" applyAlignment="1">
      <alignment horizontal="right" vertical="center"/>
    </xf>
    <xf numFmtId="10" fontId="34" fillId="0" borderId="1" xfId="19" applyNumberFormat="1" applyFont="1" applyBorder="1" applyAlignment="1">
      <alignment horizontal="right" vertical="center"/>
    </xf>
    <xf numFmtId="184" fontId="34" fillId="0" borderId="1" xfId="19" applyNumberFormat="1" applyFont="1" applyBorder="1" applyAlignment="1">
      <alignment horizontal="right" vertical="center"/>
    </xf>
    <xf numFmtId="179" fontId="34" fillId="17" borderId="1" xfId="19" applyNumberFormat="1" applyFont="1" applyFill="1" applyBorder="1" applyAlignment="1">
      <alignment horizontal="right" vertical="center"/>
    </xf>
    <xf numFmtId="43" fontId="38" fillId="0" borderId="0" xfId="35" applyFont="1" applyFill="1" applyBorder="1" applyAlignment="1">
      <alignment horizontal="right" vertical="center"/>
    </xf>
    <xf numFmtId="178" fontId="75" fillId="0" borderId="1" xfId="19" applyNumberFormat="1" applyFont="1" applyBorder="1" applyAlignment="1">
      <alignment horizontal="right" vertical="center"/>
    </xf>
    <xf numFmtId="179" fontId="31" fillId="13" borderId="1" xfId="19" applyNumberFormat="1" applyFont="1" applyFill="1" applyBorder="1" applyAlignment="1">
      <alignment horizontal="right" vertical="center"/>
    </xf>
    <xf numFmtId="179" fontId="31" fillId="13" borderId="1" xfId="19" applyNumberFormat="1" applyFont="1" applyFill="1" applyBorder="1" applyAlignment="1">
      <alignment horizontal="center" vertical="center"/>
    </xf>
    <xf numFmtId="179" fontId="34" fillId="0" borderId="1" xfId="19" applyNumberFormat="1" applyFont="1" applyBorder="1" applyAlignment="1">
      <alignment horizontal="right" vertical="center"/>
    </xf>
    <xf numFmtId="179" fontId="34" fillId="0" borderId="1" xfId="19" applyNumberFormat="1" applyFont="1" applyBorder="1" applyAlignment="1">
      <alignment vertical="center"/>
    </xf>
    <xf numFmtId="0" fontId="41" fillId="0" borderId="1" xfId="19" applyFont="1" applyBorder="1" applyAlignment="1">
      <alignment vertical="center"/>
    </xf>
    <xf numFmtId="185" fontId="34" fillId="17" borderId="1" xfId="19" applyNumberFormat="1" applyFont="1" applyFill="1" applyBorder="1" applyAlignment="1">
      <alignment horizontal="right" vertical="center"/>
    </xf>
    <xf numFmtId="0" fontId="41" fillId="17" borderId="1" xfId="19" applyFont="1" applyFill="1" applyBorder="1" applyAlignment="1">
      <alignment vertical="center"/>
    </xf>
    <xf numFmtId="1" fontId="26" fillId="0" borderId="0" xfId="19" applyNumberFormat="1" applyFont="1" applyAlignment="1">
      <alignment vertical="center"/>
    </xf>
    <xf numFmtId="183" fontId="26" fillId="0" borderId="0" xfId="4" applyNumberFormat="1" applyFont="1" applyAlignment="1"/>
    <xf numFmtId="43" fontId="26" fillId="0" borderId="0" xfId="19" applyNumberFormat="1" applyFont="1" applyAlignment="1">
      <alignment horizontal="center"/>
    </xf>
    <xf numFmtId="0" fontId="26" fillId="37" borderId="0" xfId="19" applyFont="1" applyFill="1" applyAlignment="1">
      <alignment horizontal="left"/>
    </xf>
    <xf numFmtId="178" fontId="72" fillId="0" borderId="0" xfId="19" applyNumberFormat="1" applyFont="1" applyAlignment="1">
      <alignment horizontal="center"/>
    </xf>
    <xf numFmtId="179" fontId="72" fillId="0" borderId="0" xfId="19" applyNumberFormat="1" applyFont="1" applyAlignment="1">
      <alignment horizontal="center"/>
    </xf>
    <xf numFmtId="0" fontId="34" fillId="0" borderId="1" xfId="19" applyFont="1" applyBorder="1" applyAlignment="1">
      <alignment horizontal="center" vertical="center"/>
    </xf>
    <xf numFmtId="0" fontId="80" fillId="0" borderId="0" xfId="19" applyFont="1" applyAlignment="1">
      <alignment horizontal="left" vertical="center" wrapText="1"/>
    </xf>
    <xf numFmtId="178" fontId="81" fillId="0" borderId="0" xfId="19" applyNumberFormat="1" applyFont="1" applyAlignment="1">
      <alignment horizontal="center" vertical="center" wrapText="1"/>
    </xf>
    <xf numFmtId="0" fontId="82" fillId="0" borderId="0" xfId="19" applyFont="1" applyAlignment="1">
      <alignment horizontal="center" vertical="center"/>
    </xf>
    <xf numFmtId="186" fontId="26" fillId="0" borderId="0" xfId="19" applyNumberFormat="1" applyFont="1" applyAlignment="1">
      <alignment horizontal="center"/>
    </xf>
    <xf numFmtId="185" fontId="26" fillId="0" borderId="0" xfId="19" applyNumberFormat="1" applyFont="1" applyAlignment="1">
      <alignment horizontal="center" vertical="center"/>
    </xf>
    <xf numFmtId="0" fontId="26" fillId="0" borderId="0" xfId="19" applyFont="1" applyAlignment="1">
      <alignment horizontal="center" vertical="center"/>
    </xf>
    <xf numFmtId="10" fontId="26" fillId="0" borderId="0" xfId="19" applyNumberFormat="1" applyFont="1" applyAlignment="1">
      <alignment horizontal="center" vertical="center"/>
    </xf>
    <xf numFmtId="185" fontId="26" fillId="10" borderId="0" xfId="19" applyNumberFormat="1" applyFont="1" applyFill="1" applyAlignment="1">
      <alignment horizontal="center"/>
    </xf>
    <xf numFmtId="0" fontId="26" fillId="7" borderId="0" xfId="20" applyFont="1" applyFill="1" applyAlignment="1">
      <alignment horizontal="center"/>
    </xf>
    <xf numFmtId="0" fontId="17" fillId="7" borderId="0" xfId="20" applyFill="1"/>
    <xf numFmtId="0" fontId="84" fillId="8" borderId="29" xfId="20" applyFont="1" applyFill="1" applyBorder="1" applyAlignment="1">
      <alignment horizontal="center" vertical="center"/>
    </xf>
    <xf numFmtId="0" fontId="84" fillId="8" borderId="30" xfId="20" applyFont="1" applyFill="1" applyBorder="1" applyAlignment="1">
      <alignment horizontal="center" vertical="center"/>
    </xf>
    <xf numFmtId="0" fontId="84" fillId="9" borderId="30" xfId="20" applyFont="1" applyFill="1" applyBorder="1" applyAlignment="1">
      <alignment horizontal="center"/>
    </xf>
    <xf numFmtId="0" fontId="84" fillId="14" borderId="30" xfId="20" applyFont="1" applyFill="1" applyBorder="1" applyAlignment="1">
      <alignment horizontal="center"/>
    </xf>
    <xf numFmtId="0" fontId="85" fillId="7" borderId="1" xfId="20" applyFont="1" applyFill="1" applyBorder="1" applyAlignment="1">
      <alignment horizontal="left" vertical="center" wrapText="1"/>
    </xf>
    <xf numFmtId="178" fontId="86" fillId="7" borderId="1" xfId="20" applyNumberFormat="1" applyFont="1" applyFill="1" applyBorder="1" applyAlignment="1">
      <alignment horizontal="center"/>
    </xf>
    <xf numFmtId="179" fontId="86" fillId="7" borderId="1" xfId="20" applyNumberFormat="1" applyFont="1" applyFill="1" applyBorder="1" applyAlignment="1">
      <alignment horizontal="center"/>
    </xf>
    <xf numFmtId="0" fontId="85" fillId="0" borderId="31" xfId="20" applyFont="1" applyBorder="1" applyAlignment="1">
      <alignment horizontal="left" vertical="center" wrapText="1"/>
    </xf>
    <xf numFmtId="178" fontId="86" fillId="0" borderId="1" xfId="20" applyNumberFormat="1" applyFont="1" applyBorder="1" applyAlignment="1">
      <alignment horizontal="center"/>
    </xf>
    <xf numFmtId="179" fontId="86" fillId="0" borderId="1" xfId="20" applyNumberFormat="1" applyFont="1" applyBorder="1" applyAlignment="1">
      <alignment horizontal="center"/>
    </xf>
    <xf numFmtId="178" fontId="84" fillId="0" borderId="1" xfId="20" applyNumberFormat="1" applyFont="1" applyBorder="1" applyAlignment="1">
      <alignment horizontal="center" vertical="center"/>
    </xf>
    <xf numFmtId="0" fontId="85" fillId="0" borderId="1" xfId="20" applyFont="1" applyBorder="1" applyAlignment="1">
      <alignment horizontal="left" vertical="center" wrapText="1"/>
    </xf>
    <xf numFmtId="178" fontId="86" fillId="0" borderId="1" xfId="20" applyNumberFormat="1" applyFont="1" applyBorder="1" applyAlignment="1">
      <alignment horizontal="center" vertical="center"/>
    </xf>
    <xf numFmtId="178" fontId="84" fillId="7" borderId="1" xfId="20" applyNumberFormat="1" applyFont="1" applyFill="1" applyBorder="1" applyAlignment="1">
      <alignment horizontal="center" vertical="center"/>
    </xf>
    <xf numFmtId="0" fontId="84" fillId="7" borderId="31" xfId="20" applyFont="1" applyFill="1" applyBorder="1" applyAlignment="1">
      <alignment horizontal="center" vertical="center"/>
    </xf>
    <xf numFmtId="185" fontId="84" fillId="0" borderId="1" xfId="20" applyNumberFormat="1" applyFont="1" applyBorder="1" applyAlignment="1">
      <alignment horizontal="center" vertical="center"/>
    </xf>
    <xf numFmtId="185" fontId="86" fillId="0" borderId="1" xfId="20" applyNumberFormat="1" applyFont="1" applyBorder="1" applyAlignment="1">
      <alignment horizontal="center" vertical="center"/>
    </xf>
    <xf numFmtId="185" fontId="86" fillId="0" borderId="1" xfId="20" applyNumberFormat="1" applyFont="1" applyBorder="1" applyAlignment="1">
      <alignment vertical="center"/>
    </xf>
    <xf numFmtId="10" fontId="86" fillId="0" borderId="1" xfId="5" applyNumberFormat="1" applyFont="1" applyFill="1" applyBorder="1" applyAlignment="1">
      <alignment horizontal="center" vertical="center"/>
    </xf>
    <xf numFmtId="10" fontId="86" fillId="0" borderId="31" xfId="5" applyNumberFormat="1" applyFont="1" applyFill="1" applyBorder="1" applyAlignment="1">
      <alignment horizontal="center" vertical="center"/>
    </xf>
    <xf numFmtId="0" fontId="87" fillId="0" borderId="31" xfId="20" applyFont="1" applyBorder="1" applyAlignment="1">
      <alignment horizontal="left" vertical="center" wrapText="1"/>
    </xf>
    <xf numFmtId="10" fontId="88" fillId="0" borderId="1" xfId="20" applyNumberFormat="1" applyFont="1" applyBorder="1" applyAlignment="1">
      <alignment horizontal="center" vertical="center"/>
    </xf>
    <xf numFmtId="10" fontId="89" fillId="7" borderId="1" xfId="20" applyNumberFormat="1" applyFont="1" applyFill="1" applyBorder="1" applyAlignment="1">
      <alignment horizontal="center" vertical="center"/>
    </xf>
    <xf numFmtId="10" fontId="89" fillId="7" borderId="31" xfId="20" applyNumberFormat="1" applyFont="1" applyFill="1" applyBorder="1" applyAlignment="1">
      <alignment horizontal="center" vertical="center"/>
    </xf>
    <xf numFmtId="9" fontId="86" fillId="0" borderId="1" xfId="5" applyFont="1" applyFill="1" applyBorder="1" applyAlignment="1">
      <alignment horizontal="center" vertical="center"/>
    </xf>
    <xf numFmtId="0" fontId="86" fillId="0" borderId="31" xfId="20" applyFont="1" applyBorder="1" applyAlignment="1">
      <alignment horizontal="center" vertical="center"/>
    </xf>
    <xf numFmtId="10" fontId="86" fillId="0" borderId="1" xfId="5" applyNumberFormat="1" applyFont="1" applyBorder="1" applyAlignment="1">
      <alignment horizontal="center" vertical="center"/>
    </xf>
    <xf numFmtId="10" fontId="86" fillId="0" borderId="1" xfId="20" applyNumberFormat="1" applyFont="1" applyBorder="1" applyAlignment="1">
      <alignment horizontal="center" vertical="center"/>
    </xf>
    <xf numFmtId="0" fontId="90" fillId="0" borderId="1" xfId="20" applyFont="1" applyBorder="1" applyAlignment="1">
      <alignment horizontal="left" vertical="center" wrapText="1"/>
    </xf>
    <xf numFmtId="10" fontId="90" fillId="0" borderId="1" xfId="20" applyNumberFormat="1" applyFont="1" applyBorder="1" applyAlignment="1">
      <alignment horizontal="center" vertical="center"/>
    </xf>
    <xf numFmtId="0" fontId="91" fillId="0" borderId="1" xfId="20" applyFont="1" applyBorder="1" applyAlignment="1">
      <alignment horizontal="left" vertical="center" wrapText="1"/>
    </xf>
    <xf numFmtId="43" fontId="90" fillId="0" borderId="1" xfId="20" applyNumberFormat="1" applyFont="1" applyBorder="1" applyAlignment="1">
      <alignment horizontal="center" vertical="center"/>
    </xf>
    <xf numFmtId="10" fontId="90" fillId="42" borderId="1" xfId="0" applyNumberFormat="1" applyFont="1" applyFill="1" applyBorder="1" applyAlignment="1">
      <alignment horizontal="center" vertical="center"/>
    </xf>
    <xf numFmtId="43" fontId="86" fillId="0" borderId="1" xfId="20" applyNumberFormat="1" applyFont="1" applyBorder="1" applyAlignment="1">
      <alignment horizontal="center" vertical="center"/>
    </xf>
    <xf numFmtId="0" fontId="87" fillId="19" borderId="1" xfId="20" applyFont="1" applyFill="1" applyBorder="1" applyAlignment="1">
      <alignment horizontal="left" vertical="center" wrapText="1"/>
    </xf>
    <xf numFmtId="10" fontId="88" fillId="19" borderId="1" xfId="20" applyNumberFormat="1" applyFont="1" applyFill="1" applyBorder="1" applyAlignment="1">
      <alignment horizontal="center" vertical="center"/>
    </xf>
    <xf numFmtId="0" fontId="85" fillId="12" borderId="1" xfId="20" applyFont="1" applyFill="1" applyBorder="1" applyAlignment="1">
      <alignment horizontal="left" vertical="center" wrapText="1"/>
    </xf>
    <xf numFmtId="178" fontId="86" fillId="12" borderId="1" xfId="20" applyNumberFormat="1" applyFont="1" applyFill="1" applyBorder="1" applyAlignment="1">
      <alignment horizontal="center"/>
    </xf>
    <xf numFmtId="179" fontId="86" fillId="12" borderId="1" xfId="20" applyNumberFormat="1" applyFont="1" applyFill="1" applyBorder="1" applyAlignment="1">
      <alignment horizontal="center"/>
    </xf>
    <xf numFmtId="179" fontId="86" fillId="0" borderId="1" xfId="20" applyNumberFormat="1" applyFont="1" applyBorder="1" applyAlignment="1">
      <alignment horizontal="center" vertical="center"/>
    </xf>
    <xf numFmtId="0" fontId="48" fillId="2" borderId="1" xfId="20" applyFont="1" applyFill="1" applyBorder="1" applyAlignment="1">
      <alignment horizontal="center" vertical="center"/>
    </xf>
    <xf numFmtId="0" fontId="48" fillId="2" borderId="1" xfId="20" applyFont="1" applyFill="1" applyBorder="1" applyAlignment="1">
      <alignment horizontal="left" vertical="center"/>
    </xf>
    <xf numFmtId="178" fontId="48" fillId="2" borderId="1" xfId="20" applyNumberFormat="1" applyFont="1" applyFill="1" applyBorder="1" applyAlignment="1">
      <alignment horizontal="center" vertical="center"/>
    </xf>
    <xf numFmtId="0" fontId="48" fillId="2" borderId="1" xfId="20" applyFont="1" applyFill="1" applyBorder="1" applyAlignment="1">
      <alignment vertical="center"/>
    </xf>
    <xf numFmtId="183" fontId="48" fillId="2" borderId="1" xfId="20" applyNumberFormat="1" applyFont="1" applyFill="1" applyBorder="1" applyAlignment="1">
      <alignment horizontal="center" vertical="center"/>
    </xf>
    <xf numFmtId="178" fontId="54" fillId="2" borderId="1" xfId="20" applyNumberFormat="1" applyFont="1" applyFill="1" applyBorder="1" applyAlignment="1">
      <alignment horizontal="center" vertical="center"/>
    </xf>
    <xf numFmtId="10" fontId="38" fillId="2" borderId="1" xfId="20" applyNumberFormat="1" applyFont="1" applyFill="1" applyBorder="1" applyAlignment="1">
      <alignment vertical="center"/>
    </xf>
    <xf numFmtId="10" fontId="48" fillId="2" borderId="1" xfId="20" applyNumberFormat="1" applyFont="1" applyFill="1" applyBorder="1" applyAlignment="1">
      <alignment horizontal="center" vertical="center"/>
    </xf>
    <xf numFmtId="10" fontId="38" fillId="2" borderId="0" xfId="20" applyNumberFormat="1" applyFont="1" applyFill="1" applyAlignment="1">
      <alignment vertical="center"/>
    </xf>
    <xf numFmtId="178" fontId="38" fillId="2" borderId="1" xfId="0" applyNumberFormat="1" applyFont="1" applyFill="1" applyBorder="1" applyAlignment="1">
      <alignment horizontal="center" vertical="center"/>
    </xf>
    <xf numFmtId="178" fontId="48" fillId="2" borderId="1" xfId="20" applyNumberFormat="1" applyFont="1" applyFill="1" applyBorder="1" applyAlignment="1">
      <alignment horizontal="left" vertical="center"/>
    </xf>
    <xf numFmtId="10" fontId="48" fillId="2" borderId="1" xfId="20" applyNumberFormat="1" applyFont="1" applyFill="1" applyBorder="1" applyAlignment="1">
      <alignment horizontal="left" vertical="center"/>
    </xf>
    <xf numFmtId="0" fontId="26" fillId="2" borderId="1" xfId="20" applyFont="1" applyFill="1" applyBorder="1" applyAlignment="1">
      <alignment horizontal="left"/>
    </xf>
    <xf numFmtId="185" fontId="84" fillId="11" borderId="1" xfId="20" applyNumberFormat="1" applyFont="1" applyFill="1" applyBorder="1" applyAlignment="1">
      <alignment horizontal="center" vertical="center"/>
    </xf>
    <xf numFmtId="185" fontId="86" fillId="11" borderId="1" xfId="20" applyNumberFormat="1" applyFont="1" applyFill="1" applyBorder="1" applyAlignment="1">
      <alignment horizontal="center" vertical="center"/>
    </xf>
    <xf numFmtId="185" fontId="84" fillId="7" borderId="1" xfId="20" applyNumberFormat="1" applyFont="1" applyFill="1" applyBorder="1" applyAlignment="1">
      <alignment horizontal="center" vertical="center"/>
    </xf>
    <xf numFmtId="10" fontId="86" fillId="0" borderId="1" xfId="5" applyNumberFormat="1" applyFont="1" applyBorder="1" applyAlignment="1">
      <alignment horizontal="center"/>
    </xf>
    <xf numFmtId="0" fontId="86" fillId="7" borderId="1" xfId="20" applyFont="1" applyFill="1" applyBorder="1" applyAlignment="1">
      <alignment horizontal="center"/>
    </xf>
    <xf numFmtId="10" fontId="90" fillId="0" borderId="1" xfId="5" applyNumberFormat="1" applyFont="1" applyBorder="1" applyAlignment="1">
      <alignment horizontal="center"/>
    </xf>
    <xf numFmtId="10" fontId="90" fillId="0" borderId="1" xfId="5" applyNumberFormat="1" applyFont="1" applyBorder="1" applyAlignment="1">
      <alignment horizontal="center" vertical="center"/>
    </xf>
    <xf numFmtId="0" fontId="23" fillId="0" borderId="1" xfId="20" applyFont="1" applyBorder="1" applyAlignment="1">
      <alignment horizontal="center" wrapText="1"/>
    </xf>
    <xf numFmtId="0" fontId="92" fillId="0" borderId="1" xfId="20" applyFont="1" applyBorder="1" applyAlignment="1">
      <alignment horizontal="center" wrapText="1"/>
    </xf>
    <xf numFmtId="4" fontId="92" fillId="0" borderId="1" xfId="20" applyNumberFormat="1" applyFont="1" applyBorder="1" applyAlignment="1">
      <alignment horizontal="center" wrapText="1"/>
    </xf>
    <xf numFmtId="3" fontId="92" fillId="0" borderId="1" xfId="20" applyNumberFormat="1" applyFont="1" applyBorder="1" applyAlignment="1">
      <alignment horizontal="center" wrapText="1"/>
    </xf>
    <xf numFmtId="0" fontId="92" fillId="0" borderId="1" xfId="20" applyFont="1" applyBorder="1" applyAlignment="1">
      <alignment vertical="top" wrapText="1"/>
    </xf>
    <xf numFmtId="10" fontId="92" fillId="0" borderId="1" xfId="20" applyNumberFormat="1" applyFont="1" applyBorder="1" applyAlignment="1">
      <alignment vertical="top" wrapText="1"/>
    </xf>
    <xf numFmtId="0" fontId="23" fillId="0" borderId="1" xfId="20" applyFont="1" applyBorder="1" applyAlignment="1">
      <alignment vertical="top" wrapText="1"/>
    </xf>
    <xf numFmtId="10" fontId="93" fillId="0" borderId="1" xfId="20" applyNumberFormat="1" applyFont="1" applyBorder="1" applyAlignment="1">
      <alignment horizontal="center" vertical="top" wrapText="1"/>
    </xf>
    <xf numFmtId="10" fontId="92" fillId="0" borderId="1" xfId="20" applyNumberFormat="1" applyFont="1" applyBorder="1" applyAlignment="1">
      <alignment horizontal="center" vertical="top" wrapText="1"/>
    </xf>
    <xf numFmtId="0" fontId="92" fillId="0" borderId="1" xfId="20" applyFont="1" applyBorder="1" applyAlignment="1">
      <alignment horizontal="center" vertical="top" wrapText="1"/>
    </xf>
    <xf numFmtId="10" fontId="26" fillId="0" borderId="1" xfId="5" applyNumberFormat="1" applyFont="1" applyBorder="1" applyAlignment="1">
      <alignment horizontal="center"/>
    </xf>
    <xf numFmtId="10" fontId="92" fillId="0" borderId="1" xfId="20" applyNumberFormat="1" applyFont="1" applyBorder="1" applyAlignment="1">
      <alignment horizontal="center" wrapText="1"/>
    </xf>
    <xf numFmtId="0" fontId="23" fillId="0" borderId="20" xfId="20" applyFont="1" applyBorder="1" applyAlignment="1">
      <alignment horizontal="center" wrapText="1"/>
    </xf>
    <xf numFmtId="10" fontId="92" fillId="0" borderId="20" xfId="20" applyNumberFormat="1" applyFont="1" applyBorder="1" applyAlignment="1">
      <alignment horizontal="center" wrapText="1"/>
    </xf>
    <xf numFmtId="0" fontId="92" fillId="0" borderId="20" xfId="20" applyFont="1" applyBorder="1" applyAlignment="1">
      <alignment vertical="top" wrapText="1"/>
    </xf>
    <xf numFmtId="10" fontId="92" fillId="0" borderId="20" xfId="20" applyNumberFormat="1" applyFont="1" applyBorder="1" applyAlignment="1">
      <alignment vertical="top" wrapText="1"/>
    </xf>
    <xf numFmtId="178" fontId="91" fillId="7" borderId="1" xfId="20" applyNumberFormat="1" applyFont="1" applyFill="1" applyBorder="1" applyAlignment="1">
      <alignment horizontal="center" vertical="center" wrapText="1"/>
    </xf>
    <xf numFmtId="178" fontId="26" fillId="7" borderId="0" xfId="20" applyNumberFormat="1" applyFont="1" applyFill="1" applyAlignment="1">
      <alignment horizontal="center"/>
    </xf>
    <xf numFmtId="179" fontId="26" fillId="7" borderId="0" xfId="20" applyNumberFormat="1" applyFont="1" applyFill="1" applyAlignment="1">
      <alignment horizontal="center"/>
    </xf>
    <xf numFmtId="178" fontId="91" fillId="0" borderId="1" xfId="20" applyNumberFormat="1" applyFont="1" applyBorder="1" applyAlignment="1">
      <alignment horizontal="center" vertical="center" wrapText="1"/>
    </xf>
    <xf numFmtId="178" fontId="26" fillId="0" borderId="0" xfId="20" applyNumberFormat="1" applyFont="1" applyAlignment="1">
      <alignment horizontal="center"/>
    </xf>
    <xf numFmtId="179" fontId="26" fillId="0" borderId="0" xfId="20" applyNumberFormat="1" applyFont="1" applyAlignment="1">
      <alignment horizontal="center"/>
    </xf>
    <xf numFmtId="10" fontId="84" fillId="11" borderId="1" xfId="20" applyNumberFormat="1" applyFont="1" applyFill="1" applyBorder="1" applyAlignment="1">
      <alignment horizontal="center" vertical="center"/>
    </xf>
    <xf numFmtId="178" fontId="26" fillId="0" borderId="0" xfId="20" applyNumberFormat="1" applyFont="1" applyAlignment="1">
      <alignment horizontal="center" vertical="center"/>
    </xf>
    <xf numFmtId="179" fontId="26" fillId="0" borderId="0" xfId="20" applyNumberFormat="1" applyFont="1" applyAlignment="1">
      <alignment horizontal="center" vertical="center"/>
    </xf>
    <xf numFmtId="10" fontId="86" fillId="11" borderId="1" xfId="20" applyNumberFormat="1" applyFont="1" applyFill="1" applyBorder="1" applyAlignment="1">
      <alignment horizontal="center" vertical="center"/>
    </xf>
    <xf numFmtId="10" fontId="84" fillId="7" borderId="1" xfId="20" applyNumberFormat="1" applyFont="1" applyFill="1" applyBorder="1" applyAlignment="1">
      <alignment horizontal="center" vertical="center"/>
    </xf>
    <xf numFmtId="0" fontId="86" fillId="0" borderId="1" xfId="20" applyFont="1" applyBorder="1" applyAlignment="1">
      <alignment horizontal="center" vertical="center"/>
    </xf>
    <xf numFmtId="0" fontId="89" fillId="0" borderId="1" xfId="20" applyFont="1" applyBorder="1" applyAlignment="1">
      <alignment horizontal="center" vertical="center"/>
    </xf>
    <xf numFmtId="0" fontId="84" fillId="7" borderId="1" xfId="20" applyFont="1" applyFill="1" applyBorder="1" applyAlignment="1">
      <alignment horizontal="center" vertical="center"/>
    </xf>
    <xf numFmtId="10" fontId="84" fillId="0" borderId="1" xfId="20" applyNumberFormat="1" applyFont="1" applyBorder="1" applyAlignment="1">
      <alignment horizontal="center" vertical="center"/>
    </xf>
    <xf numFmtId="0" fontId="84" fillId="0" borderId="1" xfId="20" applyFont="1" applyBorder="1" applyAlignment="1">
      <alignment horizontal="center" vertical="center"/>
    </xf>
    <xf numFmtId="0" fontId="94" fillId="19" borderId="1" xfId="20" applyFont="1" applyFill="1" applyBorder="1" applyAlignment="1">
      <alignment horizontal="center" vertical="center"/>
    </xf>
    <xf numFmtId="10" fontId="84" fillId="0" borderId="1" xfId="2" applyNumberFormat="1" applyFont="1" applyBorder="1" applyAlignment="1">
      <alignment horizontal="center" vertical="center"/>
    </xf>
    <xf numFmtId="0" fontId="30" fillId="7" borderId="0" xfId="20" applyFont="1" applyFill="1" applyAlignment="1">
      <alignment horizontal="left" vertical="center" wrapText="1"/>
    </xf>
    <xf numFmtId="0" fontId="30" fillId="0" borderId="0" xfId="20" applyFont="1" applyAlignment="1">
      <alignment horizontal="left" vertical="center" wrapText="1"/>
    </xf>
    <xf numFmtId="178" fontId="37" fillId="0" borderId="0" xfId="20" applyNumberFormat="1" applyFont="1" applyAlignment="1">
      <alignment horizontal="center" vertical="center" wrapText="1"/>
    </xf>
    <xf numFmtId="178" fontId="37" fillId="7" borderId="0" xfId="20" applyNumberFormat="1" applyFont="1" applyFill="1" applyAlignment="1">
      <alignment horizontal="center" vertical="center" wrapText="1"/>
    </xf>
    <xf numFmtId="178" fontId="26" fillId="0" borderId="0" xfId="19" quotePrefix="1" applyNumberFormat="1" applyFont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17" fillId="0" borderId="0" xfId="38">
      <alignment vertical="center"/>
    </xf>
    <xf numFmtId="0" fontId="17" fillId="0" borderId="0" xfId="38" applyAlignment="1">
      <alignment vertical="center" wrapText="1"/>
    </xf>
    <xf numFmtId="0" fontId="17" fillId="0" borderId="0" xfId="38" applyAlignment="1">
      <alignment horizontal="center" vertical="center" wrapText="1"/>
    </xf>
    <xf numFmtId="0" fontId="17" fillId="0" borderId="1" xfId="38" applyBorder="1" applyAlignment="1">
      <alignment vertical="center" wrapText="1"/>
    </xf>
    <xf numFmtId="185" fontId="75" fillId="44" borderId="1" xfId="19" applyNumberFormat="1" applyFont="1" applyFill="1" applyBorder="1" applyAlignment="1">
      <alignment horizontal="right" vertical="center"/>
    </xf>
    <xf numFmtId="183" fontId="26" fillId="10" borderId="0" xfId="4" applyNumberFormat="1" applyFont="1" applyFill="1" applyAlignment="1">
      <alignment horizontal="center"/>
    </xf>
    <xf numFmtId="9" fontId="26" fillId="10" borderId="0" xfId="4" applyFont="1" applyFill="1" applyAlignment="1">
      <alignment horizontal="center"/>
    </xf>
    <xf numFmtId="9" fontId="26" fillId="0" borderId="0" xfId="4" applyFont="1" applyAlignment="1">
      <alignment horizontal="center"/>
    </xf>
    <xf numFmtId="43" fontId="26" fillId="10" borderId="0" xfId="4" applyNumberFormat="1" applyFont="1" applyFill="1" applyAlignment="1">
      <alignment horizontal="center"/>
    </xf>
    <xf numFmtId="183" fontId="26" fillId="0" borderId="0" xfId="4" applyNumberFormat="1" applyFont="1" applyAlignment="1">
      <alignment horizontal="left"/>
    </xf>
    <xf numFmtId="183" fontId="31" fillId="41" borderId="1" xfId="4" applyNumberFormat="1" applyFont="1" applyFill="1" applyBorder="1" applyAlignment="1">
      <alignment horizontal="center" vertical="center"/>
    </xf>
    <xf numFmtId="184" fontId="31" fillId="41" borderId="1" xfId="19" applyNumberFormat="1" applyFont="1" applyFill="1" applyBorder="1" applyAlignment="1">
      <alignment horizontal="center" vertical="center"/>
    </xf>
    <xf numFmtId="184" fontId="31" fillId="41" borderId="1" xfId="19" applyNumberFormat="1" applyFont="1" applyFill="1" applyBorder="1" applyAlignment="1">
      <alignment horizontal="right" vertical="center"/>
    </xf>
    <xf numFmtId="0" fontId="46" fillId="41" borderId="1" xfId="19" applyFont="1" applyFill="1" applyBorder="1" applyAlignment="1">
      <alignment horizontal="left" vertical="center" wrapText="1"/>
    </xf>
    <xf numFmtId="184" fontId="75" fillId="0" borderId="1" xfId="41" applyNumberFormat="1" applyFont="1" applyBorder="1" applyAlignment="1">
      <alignment horizontal="right" vertical="center"/>
    </xf>
    <xf numFmtId="185" fontId="75" fillId="0" borderId="1" xfId="41" applyNumberFormat="1" applyFont="1" applyBorder="1" applyAlignment="1">
      <alignment horizontal="right" vertical="center"/>
    </xf>
    <xf numFmtId="183" fontId="74" fillId="41" borderId="1" xfId="4" applyNumberFormat="1" applyFont="1" applyFill="1" applyBorder="1" applyAlignment="1">
      <alignment horizontal="center" vertical="center"/>
    </xf>
    <xf numFmtId="10" fontId="74" fillId="41" borderId="1" xfId="19" applyNumberFormat="1" applyFont="1" applyFill="1" applyBorder="1" applyAlignment="1">
      <alignment horizontal="center" vertical="center"/>
    </xf>
    <xf numFmtId="10" fontId="74" fillId="41" borderId="1" xfId="19" applyNumberFormat="1" applyFont="1" applyFill="1" applyBorder="1" applyAlignment="1">
      <alignment horizontal="right" vertical="center"/>
    </xf>
    <xf numFmtId="183" fontId="74" fillId="41" borderId="1" xfId="19" applyNumberFormat="1" applyFont="1" applyFill="1" applyBorder="1" applyAlignment="1">
      <alignment horizontal="right" vertical="center"/>
    </xf>
    <xf numFmtId="0" fontId="44" fillId="41" borderId="1" xfId="19" applyFont="1" applyFill="1" applyBorder="1" applyAlignment="1">
      <alignment horizontal="left" vertical="center" wrapText="1"/>
    </xf>
    <xf numFmtId="183" fontId="73" fillId="41" borderId="1" xfId="4" applyNumberFormat="1" applyFont="1" applyFill="1" applyBorder="1" applyAlignment="1">
      <alignment horizontal="center" vertical="center"/>
    </xf>
    <xf numFmtId="10" fontId="73" fillId="41" borderId="1" xfId="19" applyNumberFormat="1" applyFont="1" applyFill="1" applyBorder="1" applyAlignment="1">
      <alignment horizontal="center" vertical="center"/>
    </xf>
    <xf numFmtId="183" fontId="73" fillId="41" borderId="1" xfId="19" applyNumberFormat="1" applyFont="1" applyFill="1" applyBorder="1" applyAlignment="1">
      <alignment horizontal="center" vertical="center"/>
    </xf>
    <xf numFmtId="185" fontId="31" fillId="41" borderId="1" xfId="19" applyNumberFormat="1" applyFont="1" applyFill="1" applyBorder="1" applyAlignment="1">
      <alignment horizontal="center" vertical="center"/>
    </xf>
    <xf numFmtId="0" fontId="74" fillId="41" borderId="0" xfId="19" applyFont="1" applyFill="1" applyAlignment="1">
      <alignment horizontal="center"/>
    </xf>
    <xf numFmtId="10" fontId="73" fillId="41" borderId="1" xfId="4" applyNumberFormat="1" applyFont="1" applyFill="1" applyBorder="1" applyAlignment="1">
      <alignment horizontal="center" vertical="center"/>
    </xf>
    <xf numFmtId="10" fontId="73" fillId="41" borderId="31" xfId="4" applyNumberFormat="1" applyFont="1" applyFill="1" applyBorder="1" applyAlignment="1">
      <alignment horizontal="center" vertical="center"/>
    </xf>
    <xf numFmtId="10" fontId="73" fillId="41" borderId="1" xfId="19" applyNumberFormat="1" applyFont="1" applyFill="1" applyBorder="1" applyAlignment="1">
      <alignment horizontal="right" vertical="center"/>
    </xf>
    <xf numFmtId="185" fontId="31" fillId="41" borderId="1" xfId="19" applyNumberFormat="1" applyFont="1" applyFill="1" applyBorder="1" applyAlignment="1">
      <alignment horizontal="right" vertical="center"/>
    </xf>
    <xf numFmtId="178" fontId="31" fillId="41" borderId="1" xfId="19" applyNumberFormat="1" applyFont="1" applyFill="1" applyBorder="1" applyAlignment="1">
      <alignment horizontal="right" vertical="center"/>
    </xf>
    <xf numFmtId="0" fontId="46" fillId="41" borderId="31" xfId="19" applyFont="1" applyFill="1" applyBorder="1" applyAlignment="1">
      <alignment horizontal="left" vertical="center" wrapText="1"/>
    </xf>
    <xf numFmtId="178" fontId="31" fillId="41" borderId="1" xfId="19" applyNumberFormat="1" applyFont="1" applyFill="1" applyBorder="1" applyAlignment="1">
      <alignment horizontal="center" vertical="center"/>
    </xf>
    <xf numFmtId="185" fontId="75" fillId="45" borderId="1" xfId="19" applyNumberFormat="1" applyFont="1" applyFill="1" applyBorder="1" applyAlignment="1">
      <alignment horizontal="right" vertical="center"/>
    </xf>
    <xf numFmtId="10" fontId="17" fillId="17" borderId="51" xfId="21" applyNumberFormat="1" applyFill="1" applyBorder="1"/>
    <xf numFmtId="183" fontId="7" fillId="0" borderId="1" xfId="2" applyNumberFormat="1" applyFont="1" applyBorder="1" applyAlignment="1">
      <alignment horizontal="center" vertical="center"/>
    </xf>
    <xf numFmtId="184" fontId="75" fillId="44" borderId="1" xfId="19" applyNumberFormat="1" applyFont="1" applyFill="1" applyBorder="1" applyAlignment="1">
      <alignment horizontal="right" vertical="center"/>
    </xf>
    <xf numFmtId="10" fontId="104" fillId="0" borderId="35" xfId="39" applyNumberFormat="1" applyFont="1" applyFill="1" applyBorder="1" applyAlignment="1">
      <alignment horizontal="center" vertical="center" wrapText="1"/>
    </xf>
    <xf numFmtId="186" fontId="104" fillId="0" borderId="35" xfId="39" applyNumberFormat="1" applyFont="1" applyFill="1" applyBorder="1" applyAlignment="1">
      <alignment horizontal="center" vertical="center"/>
    </xf>
    <xf numFmtId="186" fontId="104" fillId="0" borderId="1" xfId="39" applyNumberFormat="1" applyFont="1" applyFill="1" applyBorder="1" applyAlignment="1">
      <alignment horizontal="center" vertical="center"/>
    </xf>
    <xf numFmtId="1" fontId="104" fillId="0" borderId="35" xfId="38" applyNumberFormat="1" applyFont="1" applyBorder="1" applyAlignment="1">
      <alignment horizontal="center" vertical="center" wrapText="1"/>
    </xf>
    <xf numFmtId="1" fontId="104" fillId="0" borderId="1" xfId="38" applyNumberFormat="1" applyFont="1" applyBorder="1" applyAlignment="1">
      <alignment horizontal="center" vertical="center" wrapText="1"/>
    </xf>
    <xf numFmtId="183" fontId="104" fillId="0" borderId="35" xfId="39" applyNumberFormat="1" applyFont="1" applyBorder="1" applyAlignment="1">
      <alignment horizontal="center" vertical="center" wrapText="1"/>
    </xf>
    <xf numFmtId="1" fontId="104" fillId="40" borderId="35" xfId="38" applyNumberFormat="1" applyFont="1" applyFill="1" applyBorder="1" applyAlignment="1">
      <alignment horizontal="center" vertical="center" wrapText="1"/>
    </xf>
    <xf numFmtId="1" fontId="104" fillId="40" borderId="1" xfId="38" applyNumberFormat="1" applyFont="1" applyFill="1" applyBorder="1" applyAlignment="1">
      <alignment horizontal="center" vertical="center" wrapText="1"/>
    </xf>
    <xf numFmtId="183" fontId="104" fillId="40" borderId="35" xfId="39" applyNumberFormat="1" applyFont="1" applyFill="1" applyBorder="1" applyAlignment="1">
      <alignment horizontal="center" vertical="center" wrapText="1"/>
    </xf>
    <xf numFmtId="183" fontId="103" fillId="0" borderId="35" xfId="39" applyNumberFormat="1" applyFont="1" applyFill="1" applyBorder="1" applyAlignment="1">
      <alignment horizontal="center" vertical="center"/>
    </xf>
    <xf numFmtId="183" fontId="103" fillId="0" borderId="1" xfId="39" applyNumberFormat="1" applyFont="1" applyFill="1" applyBorder="1" applyAlignment="1">
      <alignment horizontal="center" vertical="center"/>
    </xf>
    <xf numFmtId="186" fontId="0" fillId="0" borderId="1" xfId="0" applyNumberFormat="1" applyBorder="1" applyAlignment="1">
      <alignment horizontal="center" vertical="center" wrapText="1"/>
    </xf>
    <xf numFmtId="0" fontId="17" fillId="0" borderId="1" xfId="20" applyBorder="1" applyAlignment="1">
      <alignment vertical="center"/>
    </xf>
    <xf numFmtId="0" fontId="17" fillId="0" borderId="0" xfId="20" applyAlignment="1">
      <alignment vertical="center"/>
    </xf>
    <xf numFmtId="183" fontId="17" fillId="0" borderId="1" xfId="2" applyNumberFormat="1" applyBorder="1" applyAlignment="1">
      <alignment horizontal="center" vertical="center"/>
    </xf>
    <xf numFmtId="183" fontId="17" fillId="0" borderId="0" xfId="20" applyNumberFormat="1" applyAlignment="1">
      <alignment horizontal="center" vertical="center"/>
    </xf>
    <xf numFmtId="178" fontId="17" fillId="0" borderId="0" xfId="20" applyNumberFormat="1" applyAlignment="1">
      <alignment horizontal="center" vertical="center"/>
    </xf>
    <xf numFmtId="1" fontId="26" fillId="0" borderId="0" xfId="20" applyNumberFormat="1" applyFont="1" applyAlignment="1">
      <alignment horizontal="center" vertical="center"/>
    </xf>
    <xf numFmtId="0" fontId="17" fillId="46" borderId="1" xfId="20" applyFill="1" applyBorder="1" applyAlignment="1">
      <alignment vertical="center"/>
    </xf>
    <xf numFmtId="186" fontId="17" fillId="46" borderId="1" xfId="20" applyNumberFormat="1" applyFill="1" applyBorder="1" applyAlignment="1">
      <alignment horizontal="center" vertical="center"/>
    </xf>
    <xf numFmtId="0" fontId="17" fillId="46" borderId="0" xfId="20" applyFill="1" applyAlignment="1">
      <alignment vertical="center"/>
    </xf>
    <xf numFmtId="178" fontId="17" fillId="46" borderId="0" xfId="20" applyNumberFormat="1" applyFill="1" applyAlignment="1">
      <alignment horizontal="center" vertical="center"/>
    </xf>
    <xf numFmtId="1" fontId="0" fillId="45" borderId="1" xfId="10" applyNumberFormat="1" applyFont="1" applyFill="1" applyBorder="1" applyAlignment="1">
      <alignment horizontal="center" vertical="center"/>
    </xf>
    <xf numFmtId="0" fontId="106" fillId="43" borderId="37" xfId="38" applyFont="1" applyFill="1" applyBorder="1" applyAlignment="1">
      <alignment horizontal="center" vertical="center" wrapText="1"/>
    </xf>
    <xf numFmtId="183" fontId="106" fillId="43" borderId="38" xfId="39" applyNumberFormat="1" applyFont="1" applyFill="1" applyBorder="1" applyAlignment="1">
      <alignment horizontal="center" vertical="center" wrapText="1"/>
    </xf>
    <xf numFmtId="0" fontId="108" fillId="7" borderId="39" xfId="19" applyFont="1" applyFill="1" applyBorder="1" applyAlignment="1">
      <alignment horizontal="left" vertical="center" wrapText="1"/>
    </xf>
    <xf numFmtId="0" fontId="108" fillId="7" borderId="35" xfId="19" applyFont="1" applyFill="1" applyBorder="1" applyAlignment="1">
      <alignment horizontal="left" vertical="center" wrapText="1"/>
    </xf>
    <xf numFmtId="0" fontId="108" fillId="7" borderId="1" xfId="19" applyFont="1" applyFill="1" applyBorder="1" applyAlignment="1">
      <alignment horizontal="left" vertical="center" wrapText="1"/>
    </xf>
    <xf numFmtId="183" fontId="106" fillId="7" borderId="35" xfId="39" applyNumberFormat="1" applyFont="1" applyFill="1" applyBorder="1" applyAlignment="1">
      <alignment horizontal="center" vertical="center" wrapText="1"/>
    </xf>
    <xf numFmtId="0" fontId="108" fillId="0" borderId="45" xfId="19" applyFont="1" applyBorder="1" applyAlignment="1">
      <alignment horizontal="left" vertical="center" wrapText="1"/>
    </xf>
    <xf numFmtId="0" fontId="104" fillId="0" borderId="35" xfId="38" applyFont="1" applyBorder="1" applyAlignment="1">
      <alignment vertical="center" wrapText="1"/>
    </xf>
    <xf numFmtId="0" fontId="104" fillId="0" borderId="1" xfId="38" applyFont="1" applyBorder="1" applyAlignment="1">
      <alignment vertical="center" wrapText="1"/>
    </xf>
    <xf numFmtId="0" fontId="104" fillId="0" borderId="1" xfId="38" applyFont="1" applyBorder="1" applyAlignment="1">
      <alignment horizontal="center" vertical="center" wrapText="1"/>
    </xf>
    <xf numFmtId="0" fontId="108" fillId="41" borderId="45" xfId="19" applyFont="1" applyFill="1" applyBorder="1" applyAlignment="1">
      <alignment horizontal="left" vertical="center" wrapText="1"/>
    </xf>
    <xf numFmtId="1" fontId="109" fillId="41" borderId="35" xfId="19" applyNumberFormat="1" applyFont="1" applyFill="1" applyBorder="1" applyAlignment="1">
      <alignment horizontal="center" vertical="center"/>
    </xf>
    <xf numFmtId="1" fontId="109" fillId="41" borderId="1" xfId="19" applyNumberFormat="1" applyFont="1" applyFill="1" applyBorder="1" applyAlignment="1">
      <alignment horizontal="center" vertical="center"/>
    </xf>
    <xf numFmtId="183" fontId="106" fillId="0" borderId="35" xfId="39" applyNumberFormat="1" applyFont="1" applyBorder="1" applyAlignment="1">
      <alignment horizontal="center" vertical="center" wrapText="1"/>
    </xf>
    <xf numFmtId="0" fontId="108" fillId="0" borderId="39" xfId="19" applyFont="1" applyBorder="1" applyAlignment="1">
      <alignment horizontal="left" vertical="center" wrapText="1"/>
    </xf>
    <xf numFmtId="1" fontId="109" fillId="0" borderId="35" xfId="19" applyNumberFormat="1" applyFont="1" applyBorder="1" applyAlignment="1">
      <alignment horizontal="center" vertical="center"/>
    </xf>
    <xf numFmtId="1" fontId="109" fillId="0" borderId="1" xfId="19" applyNumberFormat="1" applyFont="1" applyBorder="1" applyAlignment="1">
      <alignment horizontal="center" vertical="center"/>
    </xf>
    <xf numFmtId="1" fontId="103" fillId="0" borderId="35" xfId="19" applyNumberFormat="1" applyFont="1" applyBorder="1" applyAlignment="1">
      <alignment horizontal="center"/>
    </xf>
    <xf numFmtId="1" fontId="103" fillId="0" borderId="1" xfId="19" applyNumberFormat="1" applyFont="1" applyBorder="1" applyAlignment="1">
      <alignment horizontal="center"/>
    </xf>
    <xf numFmtId="0" fontId="109" fillId="7" borderId="35" xfId="19" applyFont="1" applyFill="1" applyBorder="1" applyAlignment="1">
      <alignment horizontal="center" vertical="center"/>
    </xf>
    <xf numFmtId="0" fontId="109" fillId="7" borderId="1" xfId="19" applyFont="1" applyFill="1" applyBorder="1" applyAlignment="1">
      <alignment horizontal="center" vertical="center"/>
    </xf>
    <xf numFmtId="0" fontId="108" fillId="41" borderId="39" xfId="19" applyFont="1" applyFill="1" applyBorder="1" applyAlignment="1">
      <alignment horizontal="left" vertical="center" wrapText="1"/>
    </xf>
    <xf numFmtId="10" fontId="110" fillId="41" borderId="35" xfId="39" applyNumberFormat="1" applyFont="1" applyFill="1" applyBorder="1" applyAlignment="1">
      <alignment horizontal="center" vertical="center"/>
    </xf>
    <xf numFmtId="10" fontId="110" fillId="41" borderId="1" xfId="39" applyNumberFormat="1" applyFont="1" applyFill="1" applyBorder="1" applyAlignment="1">
      <alignment horizontal="center" vertical="center"/>
    </xf>
    <xf numFmtId="10" fontId="103" fillId="0" borderId="35" xfId="39" applyNumberFormat="1" applyFont="1" applyFill="1" applyBorder="1" applyAlignment="1">
      <alignment horizontal="center" vertical="center"/>
    </xf>
    <xf numFmtId="10" fontId="103" fillId="0" borderId="1" xfId="39" applyNumberFormat="1" applyFont="1" applyFill="1" applyBorder="1" applyAlignment="1">
      <alignment horizontal="center" vertical="center"/>
    </xf>
    <xf numFmtId="0" fontId="111" fillId="0" borderId="45" xfId="19" applyFont="1" applyBorder="1" applyAlignment="1">
      <alignment horizontal="left" vertical="center" wrapText="1"/>
    </xf>
    <xf numFmtId="0" fontId="103" fillId="7" borderId="35" xfId="19" applyFont="1" applyFill="1" applyBorder="1" applyAlignment="1">
      <alignment horizontal="center" vertical="center"/>
    </xf>
    <xf numFmtId="0" fontId="103" fillId="7" borderId="1" xfId="19" applyFont="1" applyFill="1" applyBorder="1" applyAlignment="1">
      <alignment horizontal="center" vertical="center"/>
    </xf>
    <xf numFmtId="0" fontId="112" fillId="0" borderId="39" xfId="19" applyFont="1" applyBorder="1" applyAlignment="1">
      <alignment horizontal="left" vertical="center" wrapText="1"/>
    </xf>
    <xf numFmtId="1" fontId="113" fillId="0" borderId="35" xfId="19" applyNumberFormat="1" applyFont="1" applyBorder="1" applyAlignment="1">
      <alignment horizontal="center" vertical="center"/>
    </xf>
    <xf numFmtId="1" fontId="113" fillId="0" borderId="1" xfId="19" applyNumberFormat="1" applyFont="1" applyBorder="1" applyAlignment="1">
      <alignment horizontal="center" vertical="center"/>
    </xf>
    <xf numFmtId="183" fontId="114" fillId="0" borderId="35" xfId="39" applyNumberFormat="1" applyFont="1" applyFill="1" applyBorder="1" applyAlignment="1">
      <alignment horizontal="center" vertical="center" wrapText="1"/>
    </xf>
    <xf numFmtId="183" fontId="110" fillId="0" borderId="35" xfId="39" applyNumberFormat="1" applyFont="1" applyFill="1" applyBorder="1" applyAlignment="1">
      <alignment horizontal="center" vertical="center"/>
    </xf>
    <xf numFmtId="183" fontId="110" fillId="0" borderId="1" xfId="39" applyNumberFormat="1" applyFont="1" applyFill="1" applyBorder="1" applyAlignment="1">
      <alignment horizontal="center" vertical="center"/>
    </xf>
    <xf numFmtId="183" fontId="106" fillId="0" borderId="35" xfId="39" applyNumberFormat="1" applyFont="1" applyFill="1" applyBorder="1" applyAlignment="1">
      <alignment horizontal="center" vertical="center" wrapText="1"/>
    </xf>
    <xf numFmtId="10" fontId="111" fillId="0" borderId="39" xfId="39" applyNumberFormat="1" applyFont="1" applyFill="1" applyBorder="1" applyAlignment="1" applyProtection="1">
      <alignment horizontal="left" vertical="center" wrapText="1"/>
    </xf>
    <xf numFmtId="10" fontId="106" fillId="0" borderId="35" xfId="39" applyNumberFormat="1" applyFont="1" applyBorder="1" applyAlignment="1">
      <alignment horizontal="center" vertical="center" wrapText="1"/>
    </xf>
    <xf numFmtId="10" fontId="104" fillId="0" borderId="35" xfId="39" applyNumberFormat="1" applyFont="1" applyBorder="1" applyAlignment="1">
      <alignment horizontal="center" vertical="center" wrapText="1"/>
    </xf>
    <xf numFmtId="0" fontId="111" fillId="0" borderId="39" xfId="19" applyFont="1" applyBorder="1" applyAlignment="1">
      <alignment horizontal="left" vertical="center" wrapText="1"/>
    </xf>
    <xf numFmtId="0" fontId="111" fillId="40" borderId="39" xfId="19" applyFont="1" applyFill="1" applyBorder="1" applyAlignment="1">
      <alignment horizontal="left" vertical="center" wrapText="1"/>
    </xf>
    <xf numFmtId="10" fontId="103" fillId="40" borderId="35" xfId="39" applyNumberFormat="1" applyFont="1" applyFill="1" applyBorder="1" applyAlignment="1">
      <alignment horizontal="center" vertical="center"/>
    </xf>
    <xf numFmtId="10" fontId="103" fillId="40" borderId="1" xfId="39" applyNumberFormat="1" applyFont="1" applyFill="1" applyBorder="1" applyAlignment="1">
      <alignment horizontal="center" vertical="center"/>
    </xf>
    <xf numFmtId="10" fontId="104" fillId="40" borderId="35" xfId="39" applyNumberFormat="1" applyFont="1" applyFill="1" applyBorder="1" applyAlignment="1">
      <alignment horizontal="center" vertical="center" wrapText="1"/>
    </xf>
    <xf numFmtId="183" fontId="103" fillId="40" borderId="35" xfId="39" applyNumberFormat="1" applyFont="1" applyFill="1" applyBorder="1" applyAlignment="1">
      <alignment horizontal="center" vertical="center"/>
    </xf>
    <xf numFmtId="183" fontId="103" fillId="40" borderId="1" xfId="39" applyNumberFormat="1" applyFont="1" applyFill="1" applyBorder="1" applyAlignment="1">
      <alignment horizontal="center" vertical="center"/>
    </xf>
    <xf numFmtId="183" fontId="104" fillId="0" borderId="35" xfId="39" applyNumberFormat="1" applyFont="1" applyFill="1" applyBorder="1" applyAlignment="1">
      <alignment horizontal="center" vertical="center" wrapText="1"/>
    </xf>
    <xf numFmtId="183" fontId="104" fillId="7" borderId="35" xfId="39" applyNumberFormat="1" applyFont="1" applyFill="1" applyBorder="1" applyAlignment="1">
      <alignment horizontal="center" vertical="center" wrapText="1"/>
    </xf>
    <xf numFmtId="10" fontId="111" fillId="41" borderId="39" xfId="39" applyNumberFormat="1" applyFont="1" applyFill="1" applyBorder="1" applyAlignment="1" applyProtection="1">
      <alignment horizontal="left" vertical="center" wrapText="1"/>
    </xf>
    <xf numFmtId="10" fontId="103" fillId="41" borderId="35" xfId="39" applyNumberFormat="1" applyFont="1" applyFill="1" applyBorder="1" applyAlignment="1">
      <alignment horizontal="center" vertical="center"/>
    </xf>
    <xf numFmtId="10" fontId="103" fillId="41" borderId="1" xfId="39" applyNumberFormat="1" applyFont="1" applyFill="1" applyBorder="1" applyAlignment="1">
      <alignment horizontal="center" vertical="center"/>
    </xf>
    <xf numFmtId="1" fontId="103" fillId="41" borderId="35" xfId="39" applyNumberFormat="1" applyFont="1" applyFill="1" applyBorder="1" applyAlignment="1">
      <alignment horizontal="center" vertical="center"/>
    </xf>
    <xf numFmtId="1" fontId="103" fillId="41" borderId="1" xfId="39" applyNumberFormat="1" applyFont="1" applyFill="1" applyBorder="1" applyAlignment="1">
      <alignment horizontal="center" vertical="center"/>
    </xf>
    <xf numFmtId="183" fontId="115" fillId="0" borderId="35" xfId="39" applyNumberFormat="1" applyFont="1" applyFill="1" applyBorder="1" applyAlignment="1">
      <alignment horizontal="center" vertical="center"/>
    </xf>
    <xf numFmtId="183" fontId="115" fillId="0" borderId="1" xfId="39" applyNumberFormat="1" applyFont="1" applyFill="1" applyBorder="1" applyAlignment="1">
      <alignment horizontal="center" vertical="center"/>
    </xf>
    <xf numFmtId="183" fontId="103" fillId="0" borderId="35" xfId="39" applyNumberFormat="1" applyFont="1" applyBorder="1" applyAlignment="1">
      <alignment horizontal="center" vertical="center"/>
    </xf>
    <xf numFmtId="183" fontId="103" fillId="0" borderId="1" xfId="39" applyNumberFormat="1" applyFont="1" applyBorder="1" applyAlignment="1">
      <alignment horizontal="center" vertical="center"/>
    </xf>
    <xf numFmtId="0" fontId="116" fillId="0" borderId="39" xfId="19" applyFont="1" applyBorder="1" applyAlignment="1">
      <alignment horizontal="left" vertical="center" wrapText="1"/>
    </xf>
    <xf numFmtId="1" fontId="103" fillId="0" borderId="35" xfId="39" applyNumberFormat="1" applyFont="1" applyBorder="1" applyAlignment="1">
      <alignment horizontal="center" vertical="center"/>
    </xf>
    <xf numFmtId="1" fontId="103" fillId="0" borderId="1" xfId="39" applyNumberFormat="1" applyFont="1" applyBorder="1" applyAlignment="1">
      <alignment horizontal="center" vertical="center"/>
    </xf>
    <xf numFmtId="183" fontId="117" fillId="0" borderId="35" xfId="39" applyNumberFormat="1" applyFont="1" applyFill="1" applyBorder="1" applyAlignment="1">
      <alignment horizontal="center" vertical="center"/>
    </xf>
    <xf numFmtId="183" fontId="117" fillId="0" borderId="1" xfId="39" applyNumberFormat="1" applyFont="1" applyFill="1" applyBorder="1" applyAlignment="1">
      <alignment horizontal="center" vertical="center"/>
    </xf>
    <xf numFmtId="183" fontId="118" fillId="0" borderId="35" xfId="39" applyNumberFormat="1" applyFont="1" applyBorder="1" applyAlignment="1">
      <alignment horizontal="center" vertical="center" wrapText="1"/>
    </xf>
    <xf numFmtId="0" fontId="111" fillId="0" borderId="41" xfId="38" applyFont="1" applyBorder="1" applyAlignment="1">
      <alignment horizontal="left" vertical="center" wrapText="1"/>
    </xf>
    <xf numFmtId="183" fontId="103" fillId="0" borderId="36" xfId="39" applyNumberFormat="1" applyFont="1" applyFill="1" applyBorder="1" applyAlignment="1">
      <alignment horizontal="center" vertical="center"/>
    </xf>
    <xf numFmtId="183" fontId="103" fillId="0" borderId="30" xfId="39" applyNumberFormat="1" applyFont="1" applyFill="1" applyBorder="1" applyAlignment="1">
      <alignment horizontal="center" vertical="center"/>
    </xf>
    <xf numFmtId="183" fontId="104" fillId="0" borderId="36" xfId="39" applyNumberFormat="1" applyFont="1" applyBorder="1" applyAlignment="1">
      <alignment horizontal="center" vertical="center" wrapText="1"/>
    </xf>
    <xf numFmtId="179" fontId="104" fillId="0" borderId="1" xfId="39" applyNumberFormat="1" applyFont="1" applyBorder="1" applyAlignment="1">
      <alignment horizontal="center" vertical="center" wrapText="1"/>
    </xf>
    <xf numFmtId="179" fontId="104" fillId="0" borderId="1" xfId="39" applyNumberFormat="1" applyFont="1" applyFill="1" applyBorder="1" applyAlignment="1">
      <alignment horizontal="center" vertical="center" wrapText="1"/>
    </xf>
    <xf numFmtId="1" fontId="104" fillId="0" borderId="1" xfId="39" applyNumberFormat="1" applyFont="1" applyBorder="1" applyAlignment="1">
      <alignment horizontal="center" vertical="center" wrapText="1"/>
    </xf>
    <xf numFmtId="0" fontId="104" fillId="0" borderId="35" xfId="39" applyNumberFormat="1" applyFont="1" applyBorder="1" applyAlignment="1">
      <alignment horizontal="center" vertical="center" wrapText="1"/>
    </xf>
    <xf numFmtId="0" fontId="116" fillId="41" borderId="39" xfId="19" applyFont="1" applyFill="1" applyBorder="1" applyAlignment="1">
      <alignment horizontal="left" vertical="center" wrapText="1"/>
    </xf>
    <xf numFmtId="1" fontId="104" fillId="41" borderId="35" xfId="38" applyNumberFormat="1" applyFont="1" applyFill="1" applyBorder="1" applyAlignment="1">
      <alignment horizontal="center" vertical="center" wrapText="1"/>
    </xf>
    <xf numFmtId="1" fontId="104" fillId="41" borderId="1" xfId="38" applyNumberFormat="1" applyFont="1" applyFill="1" applyBorder="1" applyAlignment="1">
      <alignment horizontal="center" vertical="center" wrapText="1"/>
    </xf>
    <xf numFmtId="179" fontId="104" fillId="41" borderId="1" xfId="39" applyNumberFormat="1" applyFont="1" applyFill="1" applyBorder="1" applyAlignment="1">
      <alignment horizontal="center" vertical="center" wrapText="1"/>
    </xf>
    <xf numFmtId="183" fontId="104" fillId="41" borderId="35" xfId="39" applyNumberFormat="1" applyFont="1" applyFill="1" applyBorder="1" applyAlignment="1">
      <alignment horizontal="center" vertical="center" wrapText="1"/>
    </xf>
    <xf numFmtId="0" fontId="106" fillId="43" borderId="10" xfId="38" applyFont="1" applyFill="1" applyBorder="1" applyAlignment="1">
      <alignment horizontal="center" vertical="center" wrapText="1"/>
    </xf>
    <xf numFmtId="0" fontId="106" fillId="43" borderId="39" xfId="38" applyFont="1" applyFill="1" applyBorder="1" applyAlignment="1">
      <alignment horizontal="center" vertical="center"/>
    </xf>
    <xf numFmtId="0" fontId="106" fillId="43" borderId="35" xfId="38" applyFont="1" applyFill="1" applyBorder="1" applyAlignment="1">
      <alignment horizontal="center" vertical="center" wrapText="1"/>
    </xf>
    <xf numFmtId="0" fontId="106" fillId="43" borderId="1" xfId="38" applyFont="1" applyFill="1" applyBorder="1" applyAlignment="1">
      <alignment horizontal="center" vertical="center" wrapText="1"/>
    </xf>
    <xf numFmtId="183" fontId="106" fillId="43" borderId="35" xfId="39" applyNumberFormat="1" applyFont="1" applyFill="1" applyBorder="1" applyAlignment="1">
      <alignment horizontal="center" vertical="center" wrapText="1"/>
    </xf>
    <xf numFmtId="0" fontId="106" fillId="41" borderId="35" xfId="38" applyFont="1" applyFill="1" applyBorder="1" applyAlignment="1">
      <alignment horizontal="center" vertical="center" wrapText="1"/>
    </xf>
    <xf numFmtId="0" fontId="106" fillId="41" borderId="1" xfId="38" applyFont="1" applyFill="1" applyBorder="1" applyAlignment="1">
      <alignment horizontal="center" vertical="center" wrapText="1"/>
    </xf>
    <xf numFmtId="183" fontId="106" fillId="41" borderId="35" xfId="39" applyNumberFormat="1" applyFont="1" applyFill="1" applyBorder="1" applyAlignment="1">
      <alignment horizontal="center" vertical="center" wrapText="1"/>
    </xf>
    <xf numFmtId="0" fontId="116" fillId="40" borderId="39" xfId="19" applyFont="1" applyFill="1" applyBorder="1" applyAlignment="1">
      <alignment horizontal="left" vertical="center" wrapText="1"/>
    </xf>
    <xf numFmtId="0" fontId="119" fillId="0" borderId="39" xfId="19" applyFont="1" applyBorder="1" applyAlignment="1">
      <alignment horizontal="left" vertical="center" wrapText="1"/>
    </xf>
    <xf numFmtId="0" fontId="120" fillId="40" borderId="39" xfId="19" applyFont="1" applyFill="1" applyBorder="1" applyAlignment="1">
      <alignment horizontal="left" vertical="center" wrapText="1"/>
    </xf>
    <xf numFmtId="0" fontId="119" fillId="40" borderId="39" xfId="19" applyFont="1" applyFill="1" applyBorder="1" applyAlignment="1">
      <alignment horizontal="left" vertical="center" wrapText="1"/>
    </xf>
    <xf numFmtId="0" fontId="120" fillId="0" borderId="39" xfId="19" applyFont="1" applyBorder="1" applyAlignment="1">
      <alignment horizontal="left" vertical="center" wrapText="1"/>
    </xf>
    <xf numFmtId="0" fontId="121" fillId="0" borderId="39" xfId="19" applyFont="1" applyBorder="1" applyAlignment="1">
      <alignment horizontal="left" vertical="center" wrapText="1"/>
    </xf>
    <xf numFmtId="0" fontId="106" fillId="43" borderId="31" xfId="38" applyFont="1" applyFill="1" applyBorder="1" applyAlignment="1">
      <alignment horizontal="center" vertical="center" wrapText="1"/>
    </xf>
    <xf numFmtId="186" fontId="104" fillId="0" borderId="35" xfId="39" applyNumberFormat="1" applyFont="1" applyBorder="1" applyAlignment="1">
      <alignment horizontal="center" vertical="center" wrapText="1"/>
    </xf>
    <xf numFmtId="9" fontId="17" fillId="0" borderId="0" xfId="20" applyNumberFormat="1"/>
    <xf numFmtId="183" fontId="18" fillId="24" borderId="1" xfId="4" applyNumberFormat="1" applyFont="1" applyFill="1" applyBorder="1" applyAlignment="1">
      <alignment horizontal="center" vertical="center"/>
    </xf>
    <xf numFmtId="183" fontId="18" fillId="22" borderId="1" xfId="4" applyNumberFormat="1" applyFont="1" applyFill="1" applyBorder="1" applyAlignment="1">
      <alignment horizontal="center" vertical="center"/>
    </xf>
    <xf numFmtId="183" fontId="56" fillId="22" borderId="1" xfId="4" applyNumberFormat="1" applyFont="1" applyFill="1" applyBorder="1" applyAlignment="1">
      <alignment horizontal="center" vertical="center"/>
    </xf>
    <xf numFmtId="10" fontId="104" fillId="0" borderId="1" xfId="42" applyNumberFormat="1" applyFont="1" applyFill="1" applyBorder="1" applyAlignment="1">
      <alignment horizontal="center" vertical="center" wrapText="1"/>
    </xf>
    <xf numFmtId="10" fontId="17" fillId="0" borderId="1" xfId="38" applyNumberFormat="1" applyBorder="1" applyAlignment="1">
      <alignment horizontal="center" vertical="center" wrapText="1"/>
    </xf>
    <xf numFmtId="10" fontId="103" fillId="0" borderId="1" xfId="42" applyNumberFormat="1" applyFont="1" applyFill="1" applyBorder="1" applyAlignment="1">
      <alignment horizontal="center" vertical="center"/>
    </xf>
    <xf numFmtId="1" fontId="104" fillId="0" borderId="30" xfId="38" applyNumberFormat="1" applyFont="1" applyBorder="1" applyAlignment="1">
      <alignment horizontal="center" vertical="center" wrapText="1"/>
    </xf>
    <xf numFmtId="1" fontId="104" fillId="0" borderId="36" xfId="38" applyNumberFormat="1" applyFont="1" applyBorder="1" applyAlignment="1">
      <alignment horizontal="center" vertical="center" wrapText="1"/>
    </xf>
    <xf numFmtId="0" fontId="119" fillId="0" borderId="41" xfId="19" applyFont="1" applyBorder="1" applyAlignment="1">
      <alignment horizontal="left" vertical="center" wrapText="1"/>
    </xf>
    <xf numFmtId="2" fontId="104" fillId="0" borderId="1" xfId="39" applyNumberFormat="1" applyFont="1" applyBorder="1" applyAlignment="1">
      <alignment horizontal="center" vertical="center" wrapText="1"/>
    </xf>
    <xf numFmtId="2" fontId="104" fillId="0" borderId="1" xfId="38" applyNumberFormat="1" applyFont="1" applyBorder="1" applyAlignment="1">
      <alignment horizontal="center" vertical="center" wrapText="1"/>
    </xf>
    <xf numFmtId="183" fontId="17" fillId="0" borderId="1" xfId="42" applyNumberFormat="1" applyFont="1" applyBorder="1" applyAlignment="1">
      <alignment horizontal="center" vertical="center" wrapText="1"/>
    </xf>
    <xf numFmtId="183" fontId="64" fillId="41" borderId="1" xfId="38" applyNumberFormat="1" applyFont="1" applyFill="1" applyBorder="1" applyAlignment="1">
      <alignment horizontal="center" vertical="center" wrapText="1"/>
    </xf>
    <xf numFmtId="0" fontId="64" fillId="41" borderId="1" xfId="38" applyFont="1" applyFill="1" applyBorder="1" applyAlignment="1">
      <alignment vertical="center" wrapText="1"/>
    </xf>
    <xf numFmtId="183" fontId="17" fillId="0" borderId="1" xfId="38" applyNumberFormat="1" applyBorder="1" applyAlignment="1">
      <alignment horizontal="center" vertical="center" wrapText="1"/>
    </xf>
    <xf numFmtId="9" fontId="116" fillId="0" borderId="39" xfId="2" applyFont="1" applyBorder="1" applyAlignment="1">
      <alignment horizontal="left" vertical="center" wrapText="1"/>
    </xf>
    <xf numFmtId="183" fontId="104" fillId="0" borderId="35" xfId="2" applyNumberFormat="1" applyFont="1" applyBorder="1" applyAlignment="1">
      <alignment horizontal="center" vertical="center" wrapText="1"/>
    </xf>
    <xf numFmtId="183" fontId="104" fillId="0" borderId="1" xfId="2" applyNumberFormat="1" applyFont="1" applyBorder="1" applyAlignment="1">
      <alignment horizontal="center" vertical="center" wrapText="1"/>
    </xf>
    <xf numFmtId="10" fontId="104" fillId="0" borderId="35" xfId="2" applyNumberFormat="1" applyFont="1" applyBorder="1" applyAlignment="1">
      <alignment horizontal="center" vertical="center" wrapText="1"/>
    </xf>
    <xf numFmtId="10" fontId="104" fillId="0" borderId="1" xfId="2" applyNumberFormat="1" applyFont="1" applyBorder="1" applyAlignment="1">
      <alignment horizontal="center" vertical="center" wrapText="1"/>
    </xf>
    <xf numFmtId="10" fontId="64" fillId="41" borderId="37" xfId="38" applyNumberFormat="1" applyFont="1" applyFill="1" applyBorder="1" applyAlignment="1">
      <alignment horizontal="center" vertical="center" wrapText="1"/>
    </xf>
    <xf numFmtId="10" fontId="106" fillId="41" borderId="37" xfId="42" applyNumberFormat="1" applyFont="1" applyFill="1" applyBorder="1" applyAlignment="1">
      <alignment horizontal="center" vertical="center" wrapText="1"/>
    </xf>
    <xf numFmtId="0" fontId="64" fillId="41" borderId="38" xfId="38" applyFont="1" applyFill="1" applyBorder="1" applyAlignment="1">
      <alignment vertical="center" wrapText="1"/>
    </xf>
    <xf numFmtId="0" fontId="17" fillId="0" borderId="35" xfId="38" applyBorder="1" applyAlignment="1">
      <alignment vertical="center" wrapText="1"/>
    </xf>
    <xf numFmtId="0" fontId="64" fillId="41" borderId="35" xfId="38" applyFont="1" applyFill="1" applyBorder="1" applyAlignment="1">
      <alignment vertical="center" wrapText="1"/>
    </xf>
    <xf numFmtId="183" fontId="17" fillId="0" borderId="54" xfId="42" applyNumberFormat="1" applyFont="1" applyBorder="1" applyAlignment="1">
      <alignment horizontal="center" vertical="center" wrapText="1"/>
    </xf>
    <xf numFmtId="0" fontId="17" fillId="0" borderId="54" xfId="38" applyBorder="1" applyAlignment="1">
      <alignment vertical="center" wrapText="1"/>
    </xf>
    <xf numFmtId="0" fontId="17" fillId="0" borderId="55" xfId="38" applyBorder="1" applyAlignment="1">
      <alignment vertical="center" wrapText="1"/>
    </xf>
    <xf numFmtId="10" fontId="104" fillId="0" borderId="37" xfId="42" applyNumberFormat="1" applyFont="1" applyFill="1" applyBorder="1" applyAlignment="1">
      <alignment horizontal="center" vertical="center" wrapText="1"/>
    </xf>
    <xf numFmtId="10" fontId="104" fillId="0" borderId="38" xfId="42" applyNumberFormat="1" applyFont="1" applyFill="1" applyBorder="1" applyAlignment="1">
      <alignment horizontal="center" vertical="center" wrapText="1"/>
    </xf>
    <xf numFmtId="10" fontId="104" fillId="0" borderId="35" xfId="42" applyNumberFormat="1" applyFont="1" applyFill="1" applyBorder="1" applyAlignment="1">
      <alignment horizontal="center" vertical="center" wrapText="1"/>
    </xf>
    <xf numFmtId="10" fontId="17" fillId="0" borderId="54" xfId="38" applyNumberFormat="1" applyBorder="1" applyAlignment="1">
      <alignment horizontal="center" vertical="center" wrapText="1"/>
    </xf>
    <xf numFmtId="10" fontId="104" fillId="0" borderId="54" xfId="42" applyNumberFormat="1" applyFont="1" applyFill="1" applyBorder="1" applyAlignment="1">
      <alignment horizontal="center" vertical="center" wrapText="1"/>
    </xf>
    <xf numFmtId="0" fontId="106" fillId="43" borderId="56" xfId="38" applyFont="1" applyFill="1" applyBorder="1" applyAlignment="1">
      <alignment horizontal="center" vertical="center" wrapText="1"/>
    </xf>
    <xf numFmtId="0" fontId="108" fillId="7" borderId="18" xfId="19" applyFont="1" applyFill="1" applyBorder="1" applyAlignment="1">
      <alignment horizontal="left" vertical="center" wrapText="1"/>
    </xf>
    <xf numFmtId="0" fontId="104" fillId="0" borderId="18" xfId="38" applyFont="1" applyBorder="1" applyAlignment="1">
      <alignment vertical="center" wrapText="1"/>
    </xf>
    <xf numFmtId="1" fontId="109" fillId="41" borderId="18" xfId="19" applyNumberFormat="1" applyFont="1" applyFill="1" applyBorder="1" applyAlignment="1">
      <alignment horizontal="center" vertical="center"/>
    </xf>
    <xf numFmtId="1" fontId="109" fillId="0" borderId="18" xfId="19" applyNumberFormat="1" applyFont="1" applyBorder="1" applyAlignment="1">
      <alignment horizontal="center" vertical="center"/>
    </xf>
    <xf numFmtId="1" fontId="103" fillId="0" borderId="18" xfId="19" applyNumberFormat="1" applyFont="1" applyBorder="1" applyAlignment="1">
      <alignment horizontal="center"/>
    </xf>
    <xf numFmtId="0" fontId="109" fillId="7" borderId="18" xfId="19" applyFont="1" applyFill="1" applyBorder="1" applyAlignment="1">
      <alignment horizontal="center" vertical="center"/>
    </xf>
    <xf numFmtId="10" fontId="110" fillId="41" borderId="18" xfId="39" applyNumberFormat="1" applyFont="1" applyFill="1" applyBorder="1" applyAlignment="1">
      <alignment horizontal="center" vertical="center"/>
    </xf>
    <xf numFmtId="10" fontId="103" fillId="0" borderId="18" xfId="39" applyNumberFormat="1" applyFont="1" applyFill="1" applyBorder="1" applyAlignment="1">
      <alignment horizontal="center" vertical="center"/>
    </xf>
    <xf numFmtId="0" fontId="103" fillId="7" borderId="18" xfId="19" applyFont="1" applyFill="1" applyBorder="1" applyAlignment="1">
      <alignment horizontal="center" vertical="center"/>
    </xf>
    <xf numFmtId="1" fontId="113" fillId="0" borderId="18" xfId="19" applyNumberFormat="1" applyFont="1" applyBorder="1" applyAlignment="1">
      <alignment horizontal="center" vertical="center"/>
    </xf>
    <xf numFmtId="183" fontId="110" fillId="0" borderId="18" xfId="39" applyNumberFormat="1" applyFont="1" applyFill="1" applyBorder="1" applyAlignment="1">
      <alignment horizontal="center" vertical="center"/>
    </xf>
    <xf numFmtId="183" fontId="103" fillId="0" borderId="18" xfId="39" applyNumberFormat="1" applyFont="1" applyFill="1" applyBorder="1" applyAlignment="1">
      <alignment horizontal="center" vertical="center"/>
    </xf>
    <xf numFmtId="10" fontId="103" fillId="40" borderId="18" xfId="39" applyNumberFormat="1" applyFont="1" applyFill="1" applyBorder="1" applyAlignment="1">
      <alignment horizontal="center" vertical="center"/>
    </xf>
    <xf numFmtId="183" fontId="103" fillId="40" borderId="18" xfId="39" applyNumberFormat="1" applyFont="1" applyFill="1" applyBorder="1" applyAlignment="1">
      <alignment horizontal="center" vertical="center"/>
    </xf>
    <xf numFmtId="10" fontId="103" fillId="41" borderId="18" xfId="39" applyNumberFormat="1" applyFont="1" applyFill="1" applyBorder="1" applyAlignment="1">
      <alignment horizontal="center" vertical="center"/>
    </xf>
    <xf numFmtId="1" fontId="103" fillId="41" borderId="18" xfId="39" applyNumberFormat="1" applyFont="1" applyFill="1" applyBorder="1" applyAlignment="1">
      <alignment horizontal="center" vertical="center"/>
    </xf>
    <xf numFmtId="183" fontId="115" fillId="0" borderId="18" xfId="39" applyNumberFormat="1" applyFont="1" applyFill="1" applyBorder="1" applyAlignment="1">
      <alignment horizontal="center" vertical="center"/>
    </xf>
    <xf numFmtId="183" fontId="103" fillId="0" borderId="18" xfId="39" applyNumberFormat="1" applyFont="1" applyBorder="1" applyAlignment="1">
      <alignment horizontal="center" vertical="center"/>
    </xf>
    <xf numFmtId="1" fontId="103" fillId="0" borderId="18" xfId="39" applyNumberFormat="1" applyFont="1" applyBorder="1" applyAlignment="1">
      <alignment horizontal="center" vertical="center"/>
    </xf>
    <xf numFmtId="186" fontId="104" fillId="0" borderId="18" xfId="39" applyNumberFormat="1" applyFont="1" applyFill="1" applyBorder="1" applyAlignment="1">
      <alignment horizontal="center" vertical="center"/>
    </xf>
    <xf numFmtId="183" fontId="117" fillId="0" borderId="18" xfId="39" applyNumberFormat="1" applyFont="1" applyFill="1" applyBorder="1" applyAlignment="1">
      <alignment horizontal="center" vertical="center"/>
    </xf>
    <xf numFmtId="183" fontId="103" fillId="0" borderId="57" xfId="39" applyNumberFormat="1" applyFont="1" applyFill="1" applyBorder="1" applyAlignment="1">
      <alignment horizontal="center" vertical="center"/>
    </xf>
    <xf numFmtId="10" fontId="104" fillId="0" borderId="18" xfId="2" applyNumberFormat="1" applyFont="1" applyBorder="1" applyAlignment="1">
      <alignment horizontal="center" vertical="center" wrapText="1"/>
    </xf>
    <xf numFmtId="183" fontId="104" fillId="0" borderId="18" xfId="2" applyNumberFormat="1" applyFont="1" applyBorder="1" applyAlignment="1">
      <alignment horizontal="center" vertical="center" wrapText="1"/>
    </xf>
    <xf numFmtId="1" fontId="104" fillId="0" borderId="18" xfId="38" applyNumberFormat="1" applyFont="1" applyBorder="1" applyAlignment="1">
      <alignment horizontal="center" vertical="center" wrapText="1"/>
    </xf>
    <xf numFmtId="1" fontId="104" fillId="41" borderId="18" xfId="38" applyNumberFormat="1" applyFont="1" applyFill="1" applyBorder="1" applyAlignment="1">
      <alignment horizontal="center" vertical="center" wrapText="1"/>
    </xf>
    <xf numFmtId="2" fontId="104" fillId="0" borderId="18" xfId="38" applyNumberFormat="1" applyFont="1" applyBorder="1" applyAlignment="1">
      <alignment horizontal="center" vertical="center" wrapText="1"/>
    </xf>
    <xf numFmtId="0" fontId="106" fillId="43" borderId="18" xfId="38" applyFont="1" applyFill="1" applyBorder="1" applyAlignment="1">
      <alignment horizontal="center" vertical="center" wrapText="1"/>
    </xf>
    <xf numFmtId="0" fontId="106" fillId="41" borderId="18" xfId="38" applyFont="1" applyFill="1" applyBorder="1" applyAlignment="1">
      <alignment horizontal="center" vertical="center" wrapText="1"/>
    </xf>
    <xf numFmtId="1" fontId="104" fillId="40" borderId="18" xfId="38" applyNumberFormat="1" applyFont="1" applyFill="1" applyBorder="1" applyAlignment="1">
      <alignment horizontal="center" vertical="center" wrapText="1"/>
    </xf>
    <xf numFmtId="1" fontId="104" fillId="0" borderId="57" xfId="38" applyNumberFormat="1" applyFont="1" applyBorder="1" applyAlignment="1">
      <alignment horizontal="center" vertical="center" wrapText="1"/>
    </xf>
    <xf numFmtId="10" fontId="104" fillId="0" borderId="56" xfId="42" applyNumberFormat="1" applyFont="1" applyFill="1" applyBorder="1" applyAlignment="1">
      <alignment horizontal="center" vertical="center" wrapText="1"/>
    </xf>
    <xf numFmtId="10" fontId="104" fillId="0" borderId="18" xfId="42" applyNumberFormat="1" applyFont="1" applyFill="1" applyBorder="1" applyAlignment="1">
      <alignment horizontal="center" vertical="center" wrapText="1"/>
    </xf>
    <xf numFmtId="10" fontId="103" fillId="0" borderId="18" xfId="42" applyNumberFormat="1" applyFont="1" applyFill="1" applyBorder="1" applyAlignment="1">
      <alignment horizontal="center" vertical="center"/>
    </xf>
    <xf numFmtId="10" fontId="17" fillId="0" borderId="18" xfId="38" applyNumberFormat="1" applyBorder="1" applyAlignment="1">
      <alignment horizontal="center" vertical="center" wrapText="1"/>
    </xf>
    <xf numFmtId="10" fontId="17" fillId="0" borderId="19" xfId="38" applyNumberFormat="1" applyBorder="1" applyAlignment="1">
      <alignment horizontal="center" vertical="center" wrapText="1"/>
    </xf>
    <xf numFmtId="10" fontId="64" fillId="41" borderId="56" xfId="38" applyNumberFormat="1" applyFont="1" applyFill="1" applyBorder="1" applyAlignment="1">
      <alignment horizontal="center" vertical="center" wrapText="1"/>
    </xf>
    <xf numFmtId="183" fontId="17" fillId="0" borderId="18" xfId="38" applyNumberFormat="1" applyBorder="1" applyAlignment="1">
      <alignment horizontal="center" vertical="center" wrapText="1"/>
    </xf>
    <xf numFmtId="183" fontId="64" fillId="41" borderId="18" xfId="38" applyNumberFormat="1" applyFont="1" applyFill="1" applyBorder="1" applyAlignment="1">
      <alignment horizontal="center" vertical="center" wrapText="1"/>
    </xf>
    <xf numFmtId="183" fontId="17" fillId="0" borderId="18" xfId="42" applyNumberFormat="1" applyFont="1" applyBorder="1" applyAlignment="1">
      <alignment horizontal="center" vertical="center" wrapText="1"/>
    </xf>
    <xf numFmtId="183" fontId="17" fillId="0" borderId="19" xfId="42" applyNumberFormat="1" applyFont="1" applyBorder="1" applyAlignment="1">
      <alignment horizontal="center" vertical="center" wrapText="1"/>
    </xf>
    <xf numFmtId="0" fontId="17" fillId="0" borderId="40" xfId="19" applyBorder="1" applyAlignment="1">
      <alignment horizontal="left" vertical="center"/>
    </xf>
    <xf numFmtId="0" fontId="17" fillId="0" borderId="39" xfId="19" applyBorder="1" applyAlignment="1">
      <alignment horizontal="left" vertical="center"/>
    </xf>
    <xf numFmtId="10" fontId="103" fillId="0" borderId="35" xfId="42" applyNumberFormat="1" applyFont="1" applyFill="1" applyBorder="1" applyAlignment="1">
      <alignment horizontal="center" vertical="center"/>
    </xf>
    <xf numFmtId="10" fontId="17" fillId="0" borderId="35" xfId="38" applyNumberFormat="1" applyBorder="1" applyAlignment="1">
      <alignment horizontal="center" vertical="center" wrapText="1"/>
    </xf>
    <xf numFmtId="0" fontId="17" fillId="0" borderId="58" xfId="19" applyBorder="1" applyAlignment="1">
      <alignment horizontal="left" vertical="center"/>
    </xf>
    <xf numFmtId="10" fontId="17" fillId="0" borderId="55" xfId="38" applyNumberFormat="1" applyBorder="1" applyAlignment="1">
      <alignment horizontal="center" vertical="center" wrapText="1"/>
    </xf>
    <xf numFmtId="10" fontId="64" fillId="41" borderId="38" xfId="38" applyNumberFormat="1" applyFont="1" applyFill="1" applyBorder="1" applyAlignment="1">
      <alignment horizontal="center" vertical="center" wrapText="1"/>
    </xf>
    <xf numFmtId="9" fontId="17" fillId="0" borderId="35" xfId="38" applyNumberFormat="1" applyBorder="1" applyAlignment="1">
      <alignment horizontal="center" vertical="center" wrapText="1"/>
    </xf>
    <xf numFmtId="9" fontId="64" fillId="41" borderId="35" xfId="38" applyNumberFormat="1" applyFont="1" applyFill="1" applyBorder="1" applyAlignment="1">
      <alignment horizontal="center" vertical="center" wrapText="1"/>
    </xf>
    <xf numFmtId="0" fontId="17" fillId="0" borderId="35" xfId="38" applyBorder="1" applyAlignment="1">
      <alignment horizontal="center" vertical="center" wrapText="1"/>
    </xf>
    <xf numFmtId="0" fontId="17" fillId="0" borderId="55" xfId="38" applyBorder="1" applyAlignment="1">
      <alignment horizontal="center" vertical="center" wrapText="1"/>
    </xf>
    <xf numFmtId="185" fontId="75" fillId="15" borderId="1" xfId="0" applyNumberFormat="1" applyFont="1" applyFill="1" applyBorder="1" applyAlignment="1">
      <alignment horizontal="right" vertical="center"/>
    </xf>
    <xf numFmtId="185" fontId="75" fillId="17" borderId="1" xfId="0" applyNumberFormat="1" applyFont="1" applyFill="1" applyBorder="1" applyAlignment="1">
      <alignment horizontal="right" vertical="center"/>
    </xf>
    <xf numFmtId="185" fontId="75" fillId="0" borderId="1" xfId="0" applyNumberFormat="1" applyFont="1" applyBorder="1" applyAlignment="1">
      <alignment horizontal="right" vertical="center"/>
    </xf>
    <xf numFmtId="1" fontId="0" fillId="38" borderId="1" xfId="0" applyNumberFormat="1" applyFill="1" applyBorder="1"/>
    <xf numFmtId="10" fontId="53" fillId="0" borderId="1" xfId="5" applyNumberFormat="1" applyFont="1" applyBorder="1" applyAlignment="1">
      <alignment horizontal="center"/>
    </xf>
    <xf numFmtId="179" fontId="31" fillId="13" borderId="1" xfId="0" applyNumberFormat="1" applyFont="1" applyFill="1" applyBorder="1" applyAlignment="1">
      <alignment horizontal="right" vertical="center"/>
    </xf>
    <xf numFmtId="4" fontId="17" fillId="0" borderId="0" xfId="20" applyNumberFormat="1" applyAlignment="1">
      <alignment horizontal="center" vertical="center"/>
    </xf>
    <xf numFmtId="193" fontId="17" fillId="0" borderId="0" xfId="20" applyNumberFormat="1"/>
    <xf numFmtId="189" fontId="17" fillId="0" borderId="0" xfId="20" applyNumberFormat="1" applyAlignment="1">
      <alignment horizontal="center" vertical="center"/>
    </xf>
    <xf numFmtId="0" fontId="17" fillId="41" borderId="40" xfId="19" applyFill="1" applyBorder="1" applyAlignment="1">
      <alignment horizontal="left" vertical="center"/>
    </xf>
    <xf numFmtId="0" fontId="17" fillId="41" borderId="39" xfId="19" applyFill="1" applyBorder="1" applyAlignment="1">
      <alignment horizontal="left" vertical="center"/>
    </xf>
    <xf numFmtId="0" fontId="17" fillId="0" borderId="39" xfId="20" applyBorder="1" applyAlignment="1">
      <alignment horizontal="left" vertical="center"/>
    </xf>
    <xf numFmtId="0" fontId="17" fillId="0" borderId="58" xfId="20" applyBorder="1" applyAlignment="1">
      <alignment horizontal="left" vertical="center"/>
    </xf>
    <xf numFmtId="0" fontId="17" fillId="0" borderId="47" xfId="38" applyBorder="1" applyAlignment="1">
      <alignment horizontal="center" vertical="center" wrapText="1"/>
    </xf>
    <xf numFmtId="0" fontId="17" fillId="0" borderId="53" xfId="38" applyBorder="1" applyAlignment="1">
      <alignment horizontal="center" vertical="center" wrapText="1"/>
    </xf>
    <xf numFmtId="0" fontId="17" fillId="0" borderId="22" xfId="38" applyBorder="1" applyAlignment="1">
      <alignment horizontal="center" vertical="center" wrapText="1"/>
    </xf>
    <xf numFmtId="0" fontId="106" fillId="43" borderId="49" xfId="38" applyFont="1" applyFill="1" applyBorder="1" applyAlignment="1">
      <alignment horizontal="center" vertical="center" wrapText="1"/>
    </xf>
    <xf numFmtId="0" fontId="106" fillId="43" borderId="45" xfId="38" applyFont="1" applyFill="1" applyBorder="1" applyAlignment="1">
      <alignment horizontal="center" vertical="center" wrapText="1"/>
    </xf>
    <xf numFmtId="0" fontId="106" fillId="43" borderId="50" xfId="38" applyFont="1" applyFill="1" applyBorder="1" applyAlignment="1">
      <alignment horizontal="center" vertical="center" wrapText="1"/>
    </xf>
    <xf numFmtId="0" fontId="106" fillId="43" borderId="46" xfId="38" applyFont="1" applyFill="1" applyBorder="1" applyAlignment="1">
      <alignment horizontal="center" vertical="center" wrapText="1"/>
    </xf>
    <xf numFmtId="0" fontId="106" fillId="43" borderId="47" xfId="38" applyFont="1" applyFill="1" applyBorder="1" applyAlignment="1">
      <alignment horizontal="center" vertical="center" wrapText="1"/>
    </xf>
    <xf numFmtId="0" fontId="106" fillId="43" borderId="48" xfId="38" applyFont="1" applyFill="1" applyBorder="1" applyAlignment="1">
      <alignment horizontal="center" vertical="center" wrapText="1"/>
    </xf>
    <xf numFmtId="0" fontId="104" fillId="0" borderId="44" xfId="38" applyFont="1" applyBorder="1" applyAlignment="1">
      <alignment horizontal="center" vertical="center" wrapText="1"/>
    </xf>
    <xf numFmtId="0" fontId="104" fillId="0" borderId="12" xfId="38" applyFont="1" applyBorder="1" applyAlignment="1">
      <alignment horizontal="center" vertical="center" wrapText="1"/>
    </xf>
    <xf numFmtId="0" fontId="104" fillId="0" borderId="52" xfId="38" applyFont="1" applyBorder="1" applyAlignment="1">
      <alignment horizontal="center" vertical="center" wrapText="1"/>
    </xf>
    <xf numFmtId="0" fontId="104" fillId="0" borderId="53" xfId="38" applyFont="1" applyBorder="1" applyAlignment="1">
      <alignment horizontal="center" vertical="center" wrapText="1"/>
    </xf>
    <xf numFmtId="0" fontId="104" fillId="0" borderId="22" xfId="38" applyFont="1" applyBorder="1" applyAlignment="1">
      <alignment horizontal="center" vertical="center" wrapText="1"/>
    </xf>
    <xf numFmtId="0" fontId="107" fillId="43" borderId="42" xfId="38" applyFont="1" applyFill="1" applyBorder="1" applyAlignment="1">
      <alignment horizontal="center" vertical="center" wrapText="1"/>
    </xf>
    <xf numFmtId="0" fontId="107" fillId="43" borderId="21" xfId="38" applyFont="1" applyFill="1" applyBorder="1" applyAlignment="1">
      <alignment horizontal="center" vertical="center" wrapText="1"/>
    </xf>
    <xf numFmtId="0" fontId="105" fillId="0" borderId="34" xfId="38" applyFont="1" applyBorder="1" applyAlignment="1">
      <alignment horizontal="center" vertical="center" wrapText="1"/>
    </xf>
    <xf numFmtId="0" fontId="105" fillId="0" borderId="0" xfId="38" applyFont="1" applyAlignment="1">
      <alignment horizontal="center" vertical="center" wrapText="1"/>
    </xf>
    <xf numFmtId="0" fontId="106" fillId="43" borderId="43" xfId="38" applyFont="1" applyFill="1" applyBorder="1" applyAlignment="1">
      <alignment horizontal="center" vertical="center" wrapText="1"/>
    </xf>
    <xf numFmtId="0" fontId="106" fillId="43" borderId="10" xfId="38" applyFont="1" applyFill="1" applyBorder="1" applyAlignment="1">
      <alignment horizontal="center" vertical="center" wrapText="1"/>
    </xf>
    <xf numFmtId="0" fontId="106" fillId="43" borderId="6" xfId="38" applyFont="1" applyFill="1" applyBorder="1" applyAlignment="1">
      <alignment horizontal="center" vertical="center" wrapText="1"/>
    </xf>
    <xf numFmtId="0" fontId="106" fillId="43" borderId="9" xfId="38" applyFont="1" applyFill="1" applyBorder="1" applyAlignment="1">
      <alignment horizontal="center" vertical="center" wrapText="1"/>
    </xf>
    <xf numFmtId="0" fontId="107" fillId="43" borderId="40" xfId="38" applyFont="1" applyFill="1" applyBorder="1" applyAlignment="1">
      <alignment horizontal="center" vertical="center" wrapText="1"/>
    </xf>
    <xf numFmtId="0" fontId="107" fillId="43" borderId="39" xfId="38" applyFont="1" applyFill="1" applyBorder="1" applyAlignment="1">
      <alignment horizontal="center" vertical="center" wrapText="1"/>
    </xf>
    <xf numFmtId="0" fontId="26" fillId="0" borderId="0" xfId="20" applyFont="1" applyAlignment="1">
      <alignment horizontal="center"/>
    </xf>
    <xf numFmtId="0" fontId="84" fillId="8" borderId="1" xfId="20" applyFont="1" applyFill="1" applyBorder="1" applyAlignment="1">
      <alignment horizontal="center" vertical="center"/>
    </xf>
    <xf numFmtId="0" fontId="84" fillId="8" borderId="30" xfId="20" applyFont="1" applyFill="1" applyBorder="1" applyAlignment="1">
      <alignment horizontal="center" vertical="center"/>
    </xf>
    <xf numFmtId="0" fontId="84" fillId="8" borderId="1" xfId="20" applyFont="1" applyFill="1" applyBorder="1" applyAlignment="1">
      <alignment horizontal="center" vertical="center" wrapText="1"/>
    </xf>
    <xf numFmtId="0" fontId="28" fillId="0" borderId="0" xfId="20" applyFont="1" applyAlignment="1">
      <alignment horizontal="center" vertical="center"/>
    </xf>
    <xf numFmtId="0" fontId="84" fillId="9" borderId="29" xfId="20" applyFont="1" applyFill="1" applyBorder="1" applyAlignment="1">
      <alignment horizontal="center"/>
    </xf>
    <xf numFmtId="0" fontId="84" fillId="9" borderId="18" xfId="20" applyFont="1" applyFill="1" applyBorder="1" applyAlignment="1">
      <alignment horizontal="center"/>
    </xf>
    <xf numFmtId="0" fontId="84" fillId="14" borderId="29" xfId="20" applyFont="1" applyFill="1" applyBorder="1" applyAlignment="1">
      <alignment horizontal="center"/>
    </xf>
    <xf numFmtId="0" fontId="84" fillId="14" borderId="18" xfId="20" applyFont="1" applyFill="1" applyBorder="1" applyAlignment="1">
      <alignment horizontal="center"/>
    </xf>
    <xf numFmtId="0" fontId="29" fillId="8" borderId="1" xfId="19" applyFont="1" applyFill="1" applyBorder="1" applyAlignment="1">
      <alignment horizontal="center" vertical="center"/>
    </xf>
    <xf numFmtId="0" fontId="29" fillId="8" borderId="30" xfId="19" applyFont="1" applyFill="1" applyBorder="1" applyAlignment="1">
      <alignment horizontal="center" vertical="center"/>
    </xf>
    <xf numFmtId="0" fontId="29" fillId="8" borderId="29" xfId="19" applyFont="1" applyFill="1" applyBorder="1" applyAlignment="1">
      <alignment horizontal="center"/>
    </xf>
    <xf numFmtId="0" fontId="29" fillId="8" borderId="18" xfId="19" applyFont="1" applyFill="1" applyBorder="1" applyAlignment="1">
      <alignment horizontal="center"/>
    </xf>
    <xf numFmtId="0" fontId="29" fillId="9" borderId="29" xfId="19" applyFont="1" applyFill="1" applyBorder="1" applyAlignment="1">
      <alignment horizontal="center"/>
    </xf>
    <xf numFmtId="0" fontId="29" fillId="9" borderId="18" xfId="19" applyFont="1" applyFill="1" applyBorder="1" applyAlignment="1">
      <alignment horizontal="center"/>
    </xf>
    <xf numFmtId="0" fontId="29" fillId="14" borderId="29" xfId="19" applyFont="1" applyFill="1" applyBorder="1" applyAlignment="1">
      <alignment horizontal="center"/>
    </xf>
    <xf numFmtId="0" fontId="29" fillId="14" borderId="18" xfId="19" applyFont="1" applyFill="1" applyBorder="1" applyAlignment="1">
      <alignment horizontal="center"/>
    </xf>
    <xf numFmtId="0" fontId="29" fillId="8" borderId="30" xfId="19" applyFont="1" applyFill="1" applyBorder="1" applyAlignment="1">
      <alignment vertical="center" wrapText="1"/>
    </xf>
    <xf numFmtId="0" fontId="29" fillId="8" borderId="31" xfId="19" applyFont="1" applyFill="1" applyBorder="1" applyAlignment="1">
      <alignment vertical="center" wrapText="1"/>
    </xf>
    <xf numFmtId="0" fontId="29" fillId="8" borderId="30" xfId="19" applyFont="1" applyFill="1" applyBorder="1" applyAlignment="1">
      <alignment horizontal="center" vertical="center" wrapText="1"/>
    </xf>
    <xf numFmtId="0" fontId="29" fillId="8" borderId="31" xfId="19" applyFont="1" applyFill="1" applyBorder="1" applyAlignment="1">
      <alignment horizontal="center" vertical="center" wrapText="1"/>
    </xf>
    <xf numFmtId="0" fontId="7" fillId="11" borderId="30" xfId="23" applyFont="1" applyFill="1" applyBorder="1" applyAlignment="1">
      <alignment horizontal="center" vertical="center" wrapText="1" shrinkToFit="1"/>
    </xf>
    <xf numFmtId="0" fontId="7" fillId="11" borderId="32" xfId="23" applyFont="1" applyFill="1" applyBorder="1" applyAlignment="1">
      <alignment horizontal="center" vertical="center" wrapText="1" shrinkToFit="1"/>
    </xf>
    <xf numFmtId="0" fontId="7" fillId="11" borderId="31" xfId="23" applyFont="1" applyFill="1" applyBorder="1" applyAlignment="1">
      <alignment horizontal="center" vertical="center" wrapText="1" shrinkToFit="1"/>
    </xf>
    <xf numFmtId="0" fontId="3" fillId="0" borderId="30" xfId="23" applyBorder="1" applyAlignment="1">
      <alignment horizontal="center" vertical="center" wrapText="1"/>
    </xf>
    <xf numFmtId="0" fontId="3" fillId="0" borderId="32" xfId="23" applyBorder="1" applyAlignment="1">
      <alignment horizontal="center" vertical="center" wrapText="1"/>
    </xf>
    <xf numFmtId="0" fontId="3" fillId="0" borderId="31" xfId="23" applyBorder="1" applyAlignment="1">
      <alignment horizontal="center" vertical="center" wrapText="1"/>
    </xf>
    <xf numFmtId="0" fontId="6" fillId="33" borderId="1" xfId="23" applyFont="1" applyFill="1" applyBorder="1" applyAlignment="1">
      <alignment horizontal="center" vertical="center" wrapText="1" shrinkToFit="1"/>
    </xf>
    <xf numFmtId="0" fontId="4" fillId="0" borderId="0" xfId="23" applyFont="1" applyAlignment="1">
      <alignment horizontal="center" vertical="center"/>
    </xf>
    <xf numFmtId="0" fontId="17" fillId="0" borderId="1" xfId="27" applyBorder="1" applyAlignment="1">
      <alignment horizontal="center" vertical="center"/>
    </xf>
    <xf numFmtId="0" fontId="17" fillId="0" borderId="29" xfId="27" applyBorder="1" applyAlignment="1">
      <alignment horizontal="center" vertical="center"/>
    </xf>
    <xf numFmtId="0" fontId="17" fillId="0" borderId="11" xfId="27" applyBorder="1" applyAlignment="1">
      <alignment horizontal="center" vertical="center"/>
    </xf>
    <xf numFmtId="0" fontId="17" fillId="0" borderId="18" xfId="27" applyBorder="1" applyAlignment="1">
      <alignment horizontal="center" vertical="center"/>
    </xf>
    <xf numFmtId="0" fontId="17" fillId="0" borderId="1" xfId="25" applyBorder="1" applyAlignment="1">
      <alignment horizontal="center" vertical="center"/>
    </xf>
    <xf numFmtId="0" fontId="64" fillId="0" borderId="3" xfId="0" applyFont="1" applyBorder="1" applyAlignment="1">
      <alignment horizontal="center"/>
    </xf>
    <xf numFmtId="0" fontId="18" fillId="2" borderId="0" xfId="20" applyFont="1" applyFill="1" applyAlignment="1">
      <alignment horizontal="center" vertical="center" wrapText="1"/>
    </xf>
    <xf numFmtId="0" fontId="18" fillId="2" borderId="33" xfId="20" applyFont="1" applyFill="1" applyBorder="1" applyAlignment="1">
      <alignment horizontal="center" vertical="center" wrapText="1"/>
    </xf>
    <xf numFmtId="0" fontId="59" fillId="0" borderId="1" xfId="20" applyFont="1" applyBorder="1" applyAlignment="1">
      <alignment horizontal="left" vertical="center" wrapText="1"/>
    </xf>
    <xf numFmtId="0" fontId="18" fillId="0" borderId="1" xfId="20" applyFont="1" applyBorder="1" applyAlignment="1">
      <alignment horizontal="center" vertical="center"/>
    </xf>
    <xf numFmtId="0" fontId="57" fillId="0" borderId="0" xfId="20" applyFont="1" applyAlignment="1">
      <alignment horizontal="center" vertical="center"/>
    </xf>
    <xf numFmtId="0" fontId="56" fillId="21" borderId="1" xfId="20" applyFont="1" applyFill="1" applyBorder="1" applyAlignment="1">
      <alignment horizontal="center" vertical="center" wrapText="1"/>
    </xf>
    <xf numFmtId="0" fontId="56" fillId="20" borderId="1" xfId="20" applyFont="1" applyFill="1" applyBorder="1" applyAlignment="1">
      <alignment horizontal="center" vertical="center" wrapText="1"/>
    </xf>
    <xf numFmtId="0" fontId="57" fillId="20" borderId="30" xfId="20" applyFont="1" applyFill="1" applyBorder="1" applyAlignment="1">
      <alignment horizontal="center" vertical="center" wrapText="1"/>
    </xf>
    <xf numFmtId="0" fontId="57" fillId="20" borderId="31" xfId="20" applyFont="1" applyFill="1" applyBorder="1" applyAlignment="1">
      <alignment horizontal="center" vertical="center" wrapText="1"/>
    </xf>
    <xf numFmtId="0" fontId="57" fillId="20" borderId="1" xfId="20" applyFont="1" applyFill="1" applyBorder="1" applyAlignment="1">
      <alignment horizontal="center" vertical="center" wrapText="1"/>
    </xf>
    <xf numFmtId="0" fontId="57" fillId="0" borderId="3" xfId="20" applyFont="1" applyBorder="1" applyAlignment="1">
      <alignment horizontal="center" vertical="center"/>
    </xf>
    <xf numFmtId="0" fontId="59" fillId="0" borderId="2" xfId="20" applyFont="1" applyBorder="1" applyAlignment="1">
      <alignment horizontal="left" vertical="center" wrapText="1"/>
    </xf>
    <xf numFmtId="9" fontId="57" fillId="0" borderId="29" xfId="4" applyFont="1" applyBorder="1" applyAlignment="1">
      <alignment horizontal="center" vertical="center"/>
    </xf>
    <xf numFmtId="9" fontId="57" fillId="0" borderId="18" xfId="4" applyFont="1" applyBorder="1" applyAlignment="1">
      <alignment horizontal="center" vertical="center"/>
    </xf>
    <xf numFmtId="9" fontId="58" fillId="0" borderId="1" xfId="4" applyFont="1" applyBorder="1" applyAlignment="1">
      <alignment horizontal="center" vertical="center"/>
    </xf>
    <xf numFmtId="9" fontId="58" fillId="0" borderId="29" xfId="4" applyFont="1" applyBorder="1" applyAlignment="1">
      <alignment horizontal="center" vertical="center"/>
    </xf>
    <xf numFmtId="9" fontId="58" fillId="0" borderId="18" xfId="4" applyFont="1" applyBorder="1" applyAlignment="1">
      <alignment horizontal="center" vertical="center"/>
    </xf>
    <xf numFmtId="0" fontId="55" fillId="0" borderId="0" xfId="20" applyFont="1" applyAlignment="1">
      <alignment horizontal="center" vertical="center"/>
    </xf>
    <xf numFmtId="0" fontId="58" fillId="0" borderId="3" xfId="20" applyFont="1" applyBorder="1" applyAlignment="1">
      <alignment horizontal="center"/>
    </xf>
    <xf numFmtId="0" fontId="61" fillId="19" borderId="29" xfId="20" applyFont="1" applyFill="1" applyBorder="1" applyAlignment="1">
      <alignment horizontal="center" vertical="center"/>
    </xf>
    <xf numFmtId="0" fontId="61" fillId="19" borderId="11" xfId="20" applyFont="1" applyFill="1" applyBorder="1" applyAlignment="1">
      <alignment horizontal="center" vertical="center"/>
    </xf>
    <xf numFmtId="0" fontId="61" fillId="19" borderId="18" xfId="20" applyFont="1" applyFill="1" applyBorder="1" applyAlignment="1">
      <alignment horizontal="center" vertical="center"/>
    </xf>
    <xf numFmtId="0" fontId="18" fillId="0" borderId="1" xfId="20" applyFont="1" applyBorder="1" applyAlignment="1">
      <alignment horizontal="center"/>
    </xf>
    <xf numFmtId="0" fontId="18" fillId="0" borderId="1" xfId="20" applyFont="1" applyBorder="1" applyAlignment="1">
      <alignment horizontal="center" vertical="center" wrapText="1"/>
    </xf>
    <xf numFmtId="10" fontId="26" fillId="0" borderId="1" xfId="20" applyNumberFormat="1" applyFont="1" applyBorder="1" applyAlignment="1">
      <alignment horizontal="center" vertical="center"/>
    </xf>
    <xf numFmtId="0" fontId="29" fillId="8" borderId="1" xfId="20" applyFont="1" applyFill="1" applyBorder="1" applyAlignment="1">
      <alignment horizontal="center" vertical="center"/>
    </xf>
    <xf numFmtId="0" fontId="29" fillId="8" borderId="30" xfId="20" applyFont="1" applyFill="1" applyBorder="1" applyAlignment="1">
      <alignment horizontal="center" vertical="center"/>
    </xf>
    <xf numFmtId="0" fontId="29" fillId="14" borderId="29" xfId="20" applyFont="1" applyFill="1" applyBorder="1" applyAlignment="1">
      <alignment horizontal="center" vertical="center"/>
    </xf>
    <xf numFmtId="0" fontId="29" fillId="14" borderId="11" xfId="20" applyFont="1" applyFill="1" applyBorder="1" applyAlignment="1">
      <alignment horizontal="center" vertical="center"/>
    </xf>
    <xf numFmtId="0" fontId="29" fillId="14" borderId="18" xfId="2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8" borderId="29" xfId="0" applyFont="1" applyFill="1" applyBorder="1" applyAlignment="1">
      <alignment horizontal="center"/>
    </xf>
    <xf numFmtId="0" fontId="29" fillId="8" borderId="18" xfId="0" applyFont="1" applyFill="1" applyBorder="1" applyAlignment="1">
      <alignment horizontal="center"/>
    </xf>
    <xf numFmtId="0" fontId="29" fillId="9" borderId="29" xfId="0" applyFont="1" applyFill="1" applyBorder="1" applyAlignment="1">
      <alignment horizontal="center"/>
    </xf>
    <xf numFmtId="0" fontId="29" fillId="9" borderId="18" xfId="0" applyFont="1" applyFill="1" applyBorder="1" applyAlignment="1">
      <alignment horizontal="center"/>
    </xf>
    <xf numFmtId="0" fontId="29" fillId="14" borderId="29" xfId="0" applyFont="1" applyFill="1" applyBorder="1" applyAlignment="1">
      <alignment horizontal="center"/>
    </xf>
    <xf numFmtId="0" fontId="29" fillId="14" borderId="18" xfId="0" applyFont="1" applyFill="1" applyBorder="1" applyAlignment="1">
      <alignment horizontal="center"/>
    </xf>
    <xf numFmtId="0" fontId="29" fillId="8" borderId="1" xfId="0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0" fillId="5" borderId="1" xfId="20" applyFont="1" applyFill="1" applyBorder="1" applyAlignment="1">
      <alignment horizontal="center" vertical="center"/>
    </xf>
    <xf numFmtId="0" fontId="17" fillId="0" borderId="1" xfId="20" applyBorder="1"/>
    <xf numFmtId="0" fontId="20" fillId="5" borderId="1" xfId="20" applyFont="1" applyFill="1" applyBorder="1" applyAlignment="1">
      <alignment horizontal="left" vertical="center"/>
    </xf>
    <xf numFmtId="0" fontId="19" fillId="0" borderId="3" xfId="20" applyFont="1" applyBorder="1" applyAlignment="1">
      <alignment horizontal="center" vertical="center"/>
    </xf>
    <xf numFmtId="0" fontId="12" fillId="0" borderId="2" xfId="0" applyFont="1" applyBorder="1" applyAlignment="1">
      <alignment horizontal="left"/>
    </xf>
    <xf numFmtId="0" fontId="9" fillId="0" borderId="3" xfId="0" applyFont="1" applyBorder="1" applyAlignment="1">
      <alignment horizontal="center"/>
    </xf>
    <xf numFmtId="38" fontId="12" fillId="0" borderId="7" xfId="3" applyNumberFormat="1" applyFont="1" applyBorder="1" applyAlignment="1" applyProtection="1">
      <alignment horizontal="center"/>
    </xf>
    <xf numFmtId="38" fontId="12" fillId="0" borderId="16" xfId="3" applyNumberFormat="1" applyFont="1" applyBorder="1" applyAlignment="1" applyProtection="1">
      <alignment horizontal="center"/>
    </xf>
    <xf numFmtId="38" fontId="12" fillId="0" borderId="5" xfId="3" applyNumberFormat="1" applyFont="1" applyBorder="1" applyAlignment="1" applyProtection="1">
      <alignment horizontal="center"/>
    </xf>
    <xf numFmtId="38" fontId="12" fillId="0" borderId="6" xfId="3" applyNumberFormat="1" applyFont="1" applyBorder="1" applyAlignment="1" applyProtection="1">
      <alignment horizontal="center"/>
    </xf>
    <xf numFmtId="0" fontId="7" fillId="0" borderId="0" xfId="23" applyFont="1" applyAlignment="1">
      <alignment horizontal="left" vertical="center" wrapText="1"/>
    </xf>
    <xf numFmtId="0" fontId="3" fillId="0" borderId="0" xfId="23">
      <alignment vertical="center"/>
    </xf>
    <xf numFmtId="0" fontId="6" fillId="0" borderId="1" xfId="23" applyFont="1" applyBorder="1" applyAlignment="1">
      <alignment horizontal="center" vertical="center" wrapText="1" shrinkToFit="1"/>
    </xf>
    <xf numFmtId="0" fontId="5" fillId="0" borderId="0" xfId="23" applyFont="1" applyAlignment="1">
      <alignment horizontal="left" vertical="center"/>
    </xf>
    <xf numFmtId="0" fontId="7" fillId="0" borderId="0" xfId="16" applyFont="1" applyAlignment="1">
      <alignment horizontal="left" vertical="center" wrapText="1"/>
    </xf>
    <xf numFmtId="0" fontId="3" fillId="0" borderId="0" xfId="16">
      <alignment vertical="center"/>
    </xf>
    <xf numFmtId="0" fontId="6" fillId="0" borderId="1" xfId="16" applyFont="1" applyBorder="1" applyAlignment="1">
      <alignment horizontal="center" vertical="center" wrapText="1" shrinkToFit="1"/>
    </xf>
    <xf numFmtId="0" fontId="4" fillId="0" borderId="0" xfId="16" applyFont="1" applyAlignment="1">
      <alignment horizontal="center" vertical="center"/>
    </xf>
    <xf numFmtId="0" fontId="5" fillId="0" borderId="0" xfId="16" applyFont="1" applyAlignment="1">
      <alignment horizontal="left" vertical="center"/>
    </xf>
  </cellXfs>
  <cellStyles count="43">
    <cellStyle name="?鹎%U龡&amp;H?_x0008__x001c__x001c_?_x0007__x0001__x0001_" xfId="3" xr:uid="{00000000-0005-0000-0000-000000000000}"/>
    <cellStyle name="百分比" xfId="2" builtinId="5"/>
    <cellStyle name="百分比 2" xfId="4" xr:uid="{00000000-0005-0000-0000-000002000000}"/>
    <cellStyle name="百分比 3" xfId="5" xr:uid="{00000000-0005-0000-0000-000003000000}"/>
    <cellStyle name="百分比 4" xfId="6" xr:uid="{00000000-0005-0000-0000-000004000000}"/>
    <cellStyle name="百分比 4 2" xfId="7" xr:uid="{00000000-0005-0000-0000-000005000000}"/>
    <cellStyle name="百分比 5" xfId="8" xr:uid="{00000000-0005-0000-0000-000006000000}"/>
    <cellStyle name="百分比 5 2" xfId="9" xr:uid="{00000000-0005-0000-0000-000007000000}"/>
    <cellStyle name="百分比 5 3" xfId="10" xr:uid="{00000000-0005-0000-0000-000008000000}"/>
    <cellStyle name="百分比 6" xfId="11" xr:uid="{00000000-0005-0000-0000-000009000000}"/>
    <cellStyle name="百分比 7" xfId="12" xr:uid="{00000000-0005-0000-0000-00000A000000}"/>
    <cellStyle name="百分比 7 2" xfId="39" xr:uid="{00000000-0005-0000-0000-00000B000000}"/>
    <cellStyle name="百分比 8" xfId="42" xr:uid="{00000000-0005-0000-0000-00000C000000}"/>
    <cellStyle name="常规" xfId="0" builtinId="0"/>
    <cellStyle name="常规 2" xfId="13" xr:uid="{00000000-0005-0000-0000-00000E000000}"/>
    <cellStyle name="常规 2 2" xfId="14" xr:uid="{00000000-0005-0000-0000-00000F000000}"/>
    <cellStyle name="常规 2 2 2" xfId="15" xr:uid="{00000000-0005-0000-0000-000010000000}"/>
    <cellStyle name="常规 2 3" xfId="16" xr:uid="{00000000-0005-0000-0000-000011000000}"/>
    <cellStyle name="常规 2 3 2" xfId="17" xr:uid="{00000000-0005-0000-0000-000012000000}"/>
    <cellStyle name="常规 2 4" xfId="18" xr:uid="{00000000-0005-0000-0000-000013000000}"/>
    <cellStyle name="常规 2 5" xfId="19" xr:uid="{00000000-0005-0000-0000-000014000000}"/>
    <cellStyle name="常规 3" xfId="20" xr:uid="{00000000-0005-0000-0000-000015000000}"/>
    <cellStyle name="常规 4" xfId="21" xr:uid="{00000000-0005-0000-0000-000016000000}"/>
    <cellStyle name="常规 4 2" xfId="22" xr:uid="{00000000-0005-0000-0000-000017000000}"/>
    <cellStyle name="常规 5" xfId="23" xr:uid="{00000000-0005-0000-0000-000018000000}"/>
    <cellStyle name="常规 5 2" xfId="24" xr:uid="{00000000-0005-0000-0000-000019000000}"/>
    <cellStyle name="常规 6" xfId="25" xr:uid="{00000000-0005-0000-0000-00001A000000}"/>
    <cellStyle name="常规 6 2" xfId="26" xr:uid="{00000000-0005-0000-0000-00001B000000}"/>
    <cellStyle name="常规 6 3" xfId="27" xr:uid="{00000000-0005-0000-0000-00001C000000}"/>
    <cellStyle name="常规 7" xfId="28" xr:uid="{00000000-0005-0000-0000-00001D000000}"/>
    <cellStyle name="常规 7 2" xfId="41" xr:uid="{00000000-0005-0000-0000-00001E000000}"/>
    <cellStyle name="常规 8" xfId="29" xr:uid="{00000000-0005-0000-0000-00001F000000}"/>
    <cellStyle name="常规 8 2" xfId="38" xr:uid="{00000000-0005-0000-0000-000020000000}"/>
    <cellStyle name="常规 9" xfId="40" xr:uid="{00000000-0005-0000-0000-000021000000}"/>
    <cellStyle name="常规_1.2资产负债项目分析李婷v3_" xfId="30" xr:uid="{00000000-0005-0000-0000-000022000000}"/>
    <cellStyle name="常规_1001 M04014__ 收益率分析汇总表.v1" xfId="31" xr:uid="{00000000-0005-0000-0000-000023000000}"/>
    <cellStyle name="常规_BZ02C净利息收入分析" xfId="32" xr:uid="{00000000-0005-0000-0000-000024000000}"/>
    <cellStyle name="常规_楼坚.抵债资产表单清理" xfId="33" xr:uid="{00000000-0005-0000-0000-000025000000}"/>
    <cellStyle name="常规_披露表-资产负债表梁冬梅v3" xfId="34" xr:uid="{00000000-0005-0000-0000-000026000000}"/>
    <cellStyle name="千位分隔" xfId="1" builtinId="3"/>
    <cellStyle name="千位分隔 2" xfId="35" xr:uid="{00000000-0005-0000-0000-000028000000}"/>
    <cellStyle name="千位分隔 2 2" xfId="36" xr:uid="{00000000-0005-0000-0000-000029000000}"/>
    <cellStyle name="千位分隔 3" xfId="37" xr:uid="{00000000-0005-0000-0000-00002A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externalLink" Target="externalLinks/externalLink1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16;&#19994;&#23545;&#26631;&#25968;&#25454;&#24211;\V20260430\&#12304;&#24182;&#34920;&#12305;&#23433;&#20840;&#24615;&#12289;&#27969;&#21160;&#24615;&#21644;&#24066;&#20540;&#25351;&#26631;&#65288;&#21547;&#36164;&#26412;&#12289;&#36136;&#37327;&#65289;-V05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edi\AppData\Local\Temp\20202019&#36151;&#27454;&#23384;&#27454;&#27979;&#31639;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angshunbao\Desktop\2021-2026&#36151;&#27454;&#27719;&#24635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08;&#26376;&#20221;&#37325;&#35201;&#25253;&#34920;\&#20928;&#24687;&#24046;&#25253;&#34920;\2026&#24180;3&#26376;%202026040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2026-2030&#30408;&#21033;&#27979;&#31639;-&#21033;&#29575;&#2278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2025&#24180;12&#26376;%202026010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edi\AppData\Local\Temp\2019-2026&#31080;&#25454;&#36148;&#29616;&#21450;&#38750;&#38134;&#21382;&#24180;&#25968;&#2545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08;&#26376;&#20221;&#37325;&#35201;&#25253;&#34920;\&#26376;&#24230;&#32463;&#33829;&#25351;&#26631;&#24555;&#25253;\&#12304;&#27719;&#24635;&#34920;&#12305;&#36880;&#26376;&#24555;&#25253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&#20928;&#24687;&#24046;&#21464;&#21160;&#22240;&#32032;&#20998;&#26512;&#34920;&#8212;2026&#24180;3&#26376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0%20&#19968;&#23395;&#24230;QA\&#19968;&#23395;&#24230;&#23384;&#27454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7%20&#28378;&#21160;&#27979;&#31639;2026&#24180;&#20928;&#24687;&#24046;\2026&#24180;3&#26376;%202026040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nminghao\Desktop\2026.4.2%20&#26410;&#26469;&#20116;&#24180;&#30408;&#21033;&#27979;&#31639;\2026.4.21%20&#29256;&#26412;\2026-2030&#30408;&#21033;&#27979;&#31639;-&#21033;&#29575;&#22788;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2.&#36164;&#36127;&#31649;&#29702;/2026-2030&#24180;&#36164;&#20135;&#36127;&#20538;&#21450;&#36164;&#26412;&#35268;&#21010;/2026-2030&#30408;&#21033;&#27979;&#31639;/2026-2030&#24180;&#30408;&#21033;&#27979;&#31639;&#34920;0716.xlsx" TargetMode="External"/><Relationship Id="rId1" Type="http://schemas.openxmlformats.org/officeDocument/2006/relationships/externalLinkPath" Target="/2.&#36164;&#36127;&#31649;&#29702;/2026-2030&#24180;&#36164;&#20135;&#36127;&#20538;&#21450;&#36164;&#26412;&#35268;&#21010;/2026-2030&#30408;&#21033;&#27979;&#31639;/2026-2030&#24180;&#30408;&#21033;&#27979;&#31639;&#34920;07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2788;&#23460;&#31227;&#20132;&#24037;&#20316;\&#36164;&#36127;&#35268;&#21010;&#21450;&#24037;&#20316;&#35745;&#21010;\&#36164;&#26412;&#31649;&#29702;&#26041;&#26696;\2026-2030&#20116;&#24180;&#36164;&#26412;&#35268;&#21010;\&#37096;&#38376;&#20869;&#37096;&#36164;&#26412;&#12289;&#36130;&#21153;&#25968;&#25454;&#27979;&#31639;-&#24352;&#39034;&#33862;\&#12304;0421&#12305;2026-2030&#24180;&#36164;&#26412;&#20805;&#36275;&#29575;&#35268;&#21010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1508;&#26376;&#20221;&#37325;&#35201;&#25253;&#34920;\&#26376;&#24230;&#32463;&#33829;&#25351;&#26631;&#24555;&#25253;\202512&#20013;&#20449;&#38134;&#34892;&#26376;&#24230;&#32463;&#33829;&#25351;&#26631;&#24555;&#25253;v9%20-%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8468;&#20214;&#65306;&#20013;&#20449;&#38134;&#34892;&#65288;&#22269;&#38469;&#65289;&#8220;&#21313;&#20116;&#20116;&#8221;&#35268;&#21010;&#20027;&#35201;&#21457;&#23637;&#30446;&#26631;%20(&#25253;&#27597;&#34892;)_&#27809;&#27880;&#36164;&#24773;&#26223;%20_&#35036;&#20805;&#27719;&#29575;&#27979;&#31639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20449;&#38134;&#29702;&#36130;&#8220;&#21313;&#20116;&#20116;&#8221;&#35268;&#21010;&#20027;&#35201;&#21457;&#23637;&#30446;&#26631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20449;&#38134;&#37329;&#25237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8468;&#20214;&#65306;&#20013;&#20449;&#37329;&#31199;&#8220;&#21313;&#20116;&#20116;&#8221;&#35268;&#21010;&#20027;&#35201;&#21457;&#23637;&#30446;&#26631;-20260527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8468;&#20214;2&#65306;&#8220;&#21313;&#20116;&#20116;&#8221;&#35268;&#21010;&#25968;&#25454;&#34920;2026.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UXIA~1\AppData\Local\Temp\&#23376;&#20844;&#21496;&#35268;&#21010;&#25968;&#25454;\&#30334;&#20449;&#38134;&#34892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o%20Yang\Downloads\2026-2030&#24180;&#30408;&#21033;&#27979;&#31639;&#34920;07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风险加权资产（并表）"/>
      <sheetName val="1.1核心一级资本充足率（并表）"/>
      <sheetName val="1.2一级资本充足率（并表）"/>
      <sheetName val="1.3资本充足率（并表）"/>
      <sheetName val="2.年化RAROC（并表）"/>
      <sheetName val="3.内生资本增速-RWA增速（并表）"/>
      <sheetName val="4.1LCR、NSFR"/>
      <sheetName val="5.△EVE"/>
      <sheetName val="6.1不良贷款率（并表）"/>
      <sheetName val="6.2问题贷款率（并表）"/>
      <sheetName val="6.3拨备覆盖率（并表）"/>
      <sheetName val="1.1总市值1（不同市场分开计算）"/>
      <sheetName val="1.2总市值2（仅看A股市场）"/>
      <sheetName val="2.市净率"/>
      <sheetName val="3.股息率"/>
      <sheetName val="4.现金分红比例"/>
      <sheetName val="全行业自动底稿"/>
      <sheetName val="全行业中间表"/>
      <sheetName val="1.风险加权资产（并表）-底稿"/>
      <sheetName val="2.1核心一级资本净额"/>
      <sheetName val="2.2一级资本净额"/>
      <sheetName val="2.3资本净额"/>
      <sheetName val="1.1核心一级资本充足率（并表）-底稿"/>
      <sheetName val="1.2一级资本充足率（并表）-底稿"/>
      <sheetName val="1.3资本充足率（并表）-底稿"/>
      <sheetName val="2.年化RAROC（并表）-底稿"/>
      <sheetName val="3.内生资本增速-RWA增速（并表）-底稿"/>
      <sheetName val="4.1LCR（并表）-底稿"/>
      <sheetName val="4.2NSFR（并表）-底稿"/>
      <sheetName val="5.△EVE-底稿"/>
      <sheetName val="6.1不良贷款率（并表）-底稿"/>
      <sheetName val="6.1.1不良贷款余额（并表）-底稿"/>
      <sheetName val="6.2问题贷款率（并表）-底稿"/>
      <sheetName val="6.2.1问题贷款余额（并表）-底稿"/>
      <sheetName val="6.2.1.1关注类贷款余额"/>
      <sheetName val="6.3拨备覆盖率（并表）-底稿"/>
      <sheetName val="6.1.1贷款余额（并表)"/>
      <sheetName val="5.1 贷款减值准备（并表）"/>
      <sheetName val="1.1总市值1（不同市场分开计算）-底稿"/>
      <sheetName val="1.2总市值2（仅看A股市场）-底稿"/>
      <sheetName val="2.市净率-底稿"/>
      <sheetName val="3.股息率-底稿"/>
      <sheetName val="4.现金分红比例-底稿"/>
      <sheetName val="1.营业净收入"/>
      <sheetName val="1.1利息净收入"/>
      <sheetName val="1.2非息净收入"/>
      <sheetName val="2.1管理费用"/>
      <sheetName val="2.2信用减值损失"/>
      <sheetName val="2.3税金及附加"/>
      <sheetName val="4.1所得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4">
          <cell r="E14">
            <v>8.6900000000000005E-2</v>
          </cell>
          <cell r="I14">
            <v>8.7400000000000005E-2</v>
          </cell>
        </row>
      </sheetData>
      <sheetData sheetId="23" refreshError="1"/>
      <sheetData sheetId="24" refreshError="1"/>
      <sheetData sheetId="25">
        <row r="13">
          <cell r="I13">
            <v>8.5713917617403698E-2</v>
          </cell>
          <cell r="M13">
            <v>9.1498466195226502E-2</v>
          </cell>
          <cell r="Q13">
            <v>9.4395275635666895E-2</v>
          </cell>
          <cell r="U13">
            <v>9.4876188852683493E-2</v>
          </cell>
          <cell r="Y13">
            <v>9.1549249046225203E-2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贷款"/>
      <sheetName val="存款"/>
      <sheetName val="2020贷款"/>
      <sheetName val="2020存款"/>
      <sheetName val="2019贷款"/>
      <sheetName val="2019存款"/>
      <sheetName val="2021存款"/>
      <sheetName val="2022存款"/>
      <sheetName val="2023存款"/>
    </sheetNames>
    <sheetDataSet>
      <sheetData sheetId="0" refreshError="1">
        <row r="4">
          <cell r="C4">
            <v>16542.362882928399</v>
          </cell>
          <cell r="G4">
            <v>11070.9240037086</v>
          </cell>
          <cell r="K4">
            <v>5008.3399789198802</v>
          </cell>
        </row>
        <row r="5">
          <cell r="C5">
            <v>16989.91947185</v>
          </cell>
          <cell r="G5">
            <v>11777.425511319199</v>
          </cell>
          <cell r="K5">
            <v>5138.3197629115002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026"/>
      <sheetName val="2025"/>
      <sheetName val="2024"/>
      <sheetName val="2023"/>
      <sheetName val="2022"/>
      <sheetName val="2021"/>
    </sheetNames>
    <sheetDataSet>
      <sheetData sheetId="0" refreshError="1">
        <row r="4">
          <cell r="B4">
            <v>19859.873526252199</v>
          </cell>
          <cell r="C4">
            <v>21011.1026519101</v>
          </cell>
          <cell r="D4">
            <v>23707.663523745799</v>
          </cell>
          <cell r="E4">
            <v>25679.844418658002</v>
          </cell>
          <cell r="F4">
            <v>28337.351404321998</v>
          </cell>
          <cell r="J4">
            <v>14206.9568997967</v>
          </cell>
          <cell r="K4">
            <v>15179.3546756005</v>
          </cell>
          <cell r="L4">
            <v>16284.213955007701</v>
          </cell>
          <cell r="R4">
            <v>5127.8054220189297</v>
          </cell>
          <cell r="S4">
            <v>5253.4456404451803</v>
          </cell>
          <cell r="T4">
            <v>5154.2295618423695</v>
          </cell>
        </row>
        <row r="5">
          <cell r="B5">
            <v>20148.3137796419</v>
          </cell>
          <cell r="C5">
            <v>22032.6627759849</v>
          </cell>
          <cell r="D5">
            <v>23939.635707311601</v>
          </cell>
          <cell r="E5">
            <v>25906.176469469399</v>
          </cell>
          <cell r="J5">
            <v>14776.2622343734</v>
          </cell>
          <cell r="K5">
            <v>15535.428615397101</v>
          </cell>
          <cell r="L5">
            <v>17109.008207612998</v>
          </cell>
          <cell r="M5">
            <v>18154.119773852799</v>
          </cell>
          <cell r="N5">
            <v>18334.920633011701</v>
          </cell>
          <cell r="R5">
            <v>5275.3073920261004</v>
          </cell>
          <cell r="S5">
            <v>5102.0065544558001</v>
          </cell>
          <cell r="T5">
            <v>5203.1620121588003</v>
          </cell>
          <cell r="U5">
            <v>4874.8707481331003</v>
          </cell>
          <cell r="V5">
            <v>4615.1775840763003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2025年1-3月比上年-存款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0">
          <cell r="C10">
            <v>18261.238087276699</v>
          </cell>
          <cell r="H10">
            <v>17635.701500016501</v>
          </cell>
        </row>
        <row r="14">
          <cell r="C14">
            <v>4568.4939360712997</v>
          </cell>
          <cell r="H14">
            <v>4976.6324294654996</v>
          </cell>
        </row>
        <row r="19">
          <cell r="C19">
            <v>2620.9618136613999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32">
          <cell r="H32">
            <v>37660.355739162696</v>
          </cell>
        </row>
      </sheetData>
      <sheetData sheetId="9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收益成本率测算 (2)"/>
      <sheetName val="收益成本率测算"/>
      <sheetName val="负债"/>
      <sheetName val="债券"/>
    </sheetNames>
    <sheetDataSet>
      <sheetData sheetId="0" refreshError="1"/>
      <sheetData sheetId="1" refreshError="1">
        <row r="73">
          <cell r="B73">
            <v>7.6565210954357005E-2</v>
          </cell>
        </row>
      </sheetData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特殊因素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2025年1-3月比上年-存款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4">
          <cell r="P14">
            <v>-6.8749865588434199E-3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展示"/>
      <sheetName val="2019-2026"/>
    </sheetNames>
    <sheetDataSet>
      <sheetData sheetId="0" refreshError="1">
        <row r="5">
          <cell r="B5">
            <v>2654.9248126114098</v>
          </cell>
          <cell r="D5">
            <v>4086.2957140681001</v>
          </cell>
          <cell r="E5">
            <v>4618.4591554520703</v>
          </cell>
          <cell r="F5">
            <v>4632.1221166988798</v>
          </cell>
          <cell r="G5">
            <v>3975.1957462865098</v>
          </cell>
          <cell r="L5">
            <v>1298.0576774138899</v>
          </cell>
          <cell r="N5">
            <v>1246.9974971188501</v>
          </cell>
          <cell r="O5">
            <v>1441.66309589041</v>
          </cell>
          <cell r="P5">
            <v>1571.9499433296601</v>
          </cell>
          <cell r="Q5">
            <v>2167.2446721311499</v>
          </cell>
        </row>
        <row r="6">
          <cell r="B6">
            <v>3116.7467660696002</v>
          </cell>
          <cell r="D6">
            <v>4663.4601942501004</v>
          </cell>
          <cell r="E6">
            <v>5118.2348009953002</v>
          </cell>
          <cell r="F6">
            <v>5168.8794172567996</v>
          </cell>
          <cell r="G6">
            <v>4484.7700920254001</v>
          </cell>
          <cell r="L6">
            <v>1186.25</v>
          </cell>
          <cell r="N6">
            <v>998.2</v>
          </cell>
          <cell r="O6">
            <v>1606.77</v>
          </cell>
          <cell r="P6">
            <v>1481.5</v>
          </cell>
          <cell r="Q6">
            <v>2700.7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006"/>
      <sheetName val="202012"/>
      <sheetName val="202106"/>
      <sheetName val="202112"/>
      <sheetName val="202201"/>
      <sheetName val="202202"/>
      <sheetName val="202203"/>
      <sheetName val="202204"/>
      <sheetName val="202205"/>
      <sheetName val="202206"/>
      <sheetName val="202207"/>
      <sheetName val="202208"/>
      <sheetName val="202209"/>
      <sheetName val="202210"/>
      <sheetName val="202211"/>
      <sheetName val="202212"/>
      <sheetName val="202301"/>
      <sheetName val="202302"/>
      <sheetName val="202303"/>
      <sheetName val="202304"/>
      <sheetName val="202305"/>
      <sheetName val="202306"/>
      <sheetName val="202307"/>
      <sheetName val="202308"/>
      <sheetName val="202309"/>
      <sheetName val="202310"/>
      <sheetName val="202311"/>
      <sheetName val="202312"/>
      <sheetName val="202401"/>
      <sheetName val="202402"/>
      <sheetName val="202403"/>
      <sheetName val="202404"/>
      <sheetName val="202405"/>
      <sheetName val="202406"/>
      <sheetName val="202407"/>
      <sheetName val="202408"/>
      <sheetName val="202409"/>
      <sheetName val="202410"/>
      <sheetName val="202411"/>
      <sheetName val="202412"/>
      <sheetName val="202501"/>
      <sheetName val="202502"/>
      <sheetName val="202503"/>
      <sheetName val="202504"/>
      <sheetName val="202505"/>
      <sheetName val="202506"/>
      <sheetName val="202507"/>
      <sheetName val="202508"/>
      <sheetName val="202509"/>
      <sheetName val="202512"/>
      <sheetName val="快报注释 (2)"/>
      <sheetName val="子公司1-上年末快报v6"/>
      <sheetName val="子公司2-上年末快报v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19">
          <cell r="G19">
            <v>611.72</v>
          </cell>
          <cell r="H19">
            <v>643.09</v>
          </cell>
        </row>
        <row r="21">
          <cell r="G21">
            <v>553.96</v>
          </cell>
          <cell r="H21">
            <v>576.5</v>
          </cell>
        </row>
      </sheetData>
      <sheetData sheetId="50"/>
      <sheetData sheetId="51"/>
      <sheetData sheetId="5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2025年1-3月比上年-存款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7">
          <cell r="C7">
            <v>28337.351404321998</v>
          </cell>
        </row>
        <row r="16">
          <cell r="C16">
            <v>1449.3617357183</v>
          </cell>
        </row>
        <row r="20">
          <cell r="C20">
            <v>2620.9618136613999</v>
          </cell>
        </row>
        <row r="21">
          <cell r="C21">
            <v>5441.1360583896003</v>
          </cell>
        </row>
        <row r="25">
          <cell r="C25">
            <v>652.17352548049996</v>
          </cell>
        </row>
        <row r="28">
          <cell r="C28">
            <v>223.2014464547</v>
          </cell>
        </row>
        <row r="32">
          <cell r="C32">
            <v>39797.125066051798</v>
          </cell>
        </row>
        <row r="40">
          <cell r="F40">
            <v>2.7618242063447099E-2</v>
          </cell>
        </row>
        <row r="43">
          <cell r="C43">
            <v>15327.2163671292</v>
          </cell>
        </row>
        <row r="49">
          <cell r="F49">
            <v>1.7475310013487198E-2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"/>
      <sheetName val="底稿"/>
      <sheetName val="基础"/>
      <sheetName val="2025年1-3月比上年-存款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分析表-2025年11月环比10月"/>
      <sheetName val="2025年11月比10月 (调整后)"/>
      <sheetName val="2025年11月比10月"/>
      <sheetName val="分析表-2025年1-11月比上年"/>
      <sheetName val="2025年1-11月比上年"/>
      <sheetName val="分析表-2025年10月环比三季度"/>
      <sheetName val="2025年10月比三季度 (调整后)"/>
      <sheetName val="2025年10月比三季度"/>
      <sheetName val="2025年1-10月比上年-存款"/>
      <sheetName val="分析表-2025年1-10月比上年"/>
      <sheetName val="2025年1-10月比上年"/>
      <sheetName val="分析表-2025年10月环比9月"/>
      <sheetName val="2025年10月比9月 (调整后)"/>
      <sheetName val="2025年10月比9月-存款"/>
      <sheetName val="2025年10月比9月"/>
      <sheetName val="分析表-2025年9月环比8月"/>
      <sheetName val="2025年9月比8月 (调整后)"/>
      <sheetName val="2025年9月比8月"/>
      <sheetName val="分析表-2025年三季度环比二季度"/>
      <sheetName val="2025年三季度比二季度 (调整后)"/>
      <sheetName val="2025年三季度比二季度"/>
      <sheetName val="2025年1-9月比上年"/>
      <sheetName val="2025年8月比7月-存款"/>
      <sheetName val="2025年8月比7月"/>
      <sheetName val="2025年1-8月比上年-存款"/>
      <sheetName val="2025年1-8月比上年"/>
      <sheetName val="2025年7月比二季度"/>
      <sheetName val="2025年1-7月比上年-存款"/>
      <sheetName val="2025年7月比6月-存款"/>
      <sheetName val="2025年1-7月同比"/>
      <sheetName val="2025年7月比6月 (调整后)"/>
      <sheetName val="2025年7月比6月"/>
      <sheetName val="2025年1-7月比上年"/>
      <sheetName val="2025年1-6月比一季度 (仅调整2.1)"/>
      <sheetName val="2025年1-6月比一季度 (调整多项)"/>
      <sheetName val="2025年1-6月比一季度"/>
      <sheetName val="2025年1-6月比上年"/>
      <sheetName val="2025年1-6月同比"/>
      <sheetName val="分析表-2025年二季度环比一季度"/>
      <sheetName val="2025年二季度环比一季度 (调整后)"/>
      <sheetName val="2025年二季度环比一季度"/>
      <sheetName val="分析表-2025年6月环比5月"/>
      <sheetName val="2025年6月比5月 (调整后)"/>
      <sheetName val="2025年6月比5月"/>
      <sheetName val="2025年1-5月同比"/>
      <sheetName val="2025年1-5月比上年"/>
      <sheetName val="2025年1-5月比上年-存款"/>
      <sheetName val="2025年5月环比一季度"/>
      <sheetName val="2025年5月比4月 (调整后)"/>
      <sheetName val="2025年5月比4月"/>
      <sheetName val="2025年5月比4月-存款"/>
      <sheetName val="分析表-2025年1-4月比上年"/>
      <sheetName val="2025年1-4月比上年"/>
      <sheetName val="2025年1-4月比上年-存款"/>
      <sheetName val="分析表-2025年4月环比一季度"/>
      <sheetName val="2025年4月环比一季度"/>
      <sheetName val="2025年4月环比一季度-存款"/>
      <sheetName val="分析表-2025年4月环比3月"/>
      <sheetName val="2025年4月环比"/>
      <sheetName val="2025年4月比3月-存款"/>
      <sheetName val="2025年1-4月同比"/>
      <sheetName val="2025年1-3月比上年"/>
      <sheetName val="分析表-2025年3月环比"/>
      <sheetName val="2025年3月环比 (调整后)"/>
      <sheetName val="2025年3月环比"/>
      <sheetName val="分析表-2025年1季度环比"/>
      <sheetName val="2025年1季度环比"/>
      <sheetName val="分析表-2025年1-3月同比"/>
      <sheetName val="2025年1-3月同比"/>
      <sheetName val="分析表-2025年1月同比"/>
      <sheetName val="2024年同比"/>
      <sheetName val="参考资料"/>
    </sheetNames>
    <sheetDataSet>
      <sheetData sheetId="0" refreshError="1"/>
      <sheetData sheetId="1" refreshError="1"/>
      <sheetData sheetId="2">
        <row r="8">
          <cell r="AT8">
            <v>1005.293434166</v>
          </cell>
        </row>
        <row r="48">
          <cell r="AT48">
            <v>26688.097516836799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6年3月比2025年"/>
      <sheetName val="2026年一季度比去年 (调整后) (2)"/>
      <sheetName val="月度"/>
      <sheetName val="底稿"/>
      <sheetName val="基础"/>
      <sheetName val="特殊因素"/>
      <sheetName val="2026年3月比2月"/>
      <sheetName val="2026年一季度比去年四季度 (调整后)"/>
      <sheetName val="2026年一季度比去年四季度"/>
      <sheetName val="2026年1-2月同比"/>
      <sheetName val="2026年1-2月比上年"/>
      <sheetName val="2026年2月比1月"/>
      <sheetName val="2026年1月比2025年四季度 (调整后)"/>
      <sheetName val="2026年1月比2025年四季度"/>
      <sheetName val="2026年1月比2025年12月 (调整后)"/>
      <sheetName val="2026年1月比2025年12月"/>
      <sheetName val="2026年1月同比"/>
      <sheetName val="分析表-2025年四季度环比三季度"/>
      <sheetName val="2025年四季度比三季度（调整后）"/>
      <sheetName val="2025年四季度比三季度"/>
      <sheetName val="分析表-2025年12月环比11月"/>
      <sheetName val="2025年12月比11月 (调整后)"/>
      <sheetName val="2025年12月比11月"/>
      <sheetName val="分析表-2025年同比"/>
      <sheetName val="2025年1-12月同比"/>
      <sheetName val="参考资料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32">
          <cell r="C32">
            <v>38055.866668286202</v>
          </cell>
        </row>
        <row r="39">
          <cell r="C39">
            <v>1741.25839776559</v>
          </cell>
        </row>
      </sheetData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收益成本率测算 (2)"/>
      <sheetName val="收益成本率测算"/>
      <sheetName val="负债"/>
      <sheetName val="债券"/>
    </sheetNames>
    <sheetDataSet>
      <sheetData sheetId="0" refreshError="1"/>
      <sheetData sheetId="1" refreshError="1"/>
      <sheetData sheetId="2" refreshError="1">
        <row r="5">
          <cell r="B5">
            <v>4.7577932558649097E-3</v>
          </cell>
        </row>
        <row r="11">
          <cell r="B11">
            <v>17433.250502710602</v>
          </cell>
        </row>
        <row r="18">
          <cell r="B18">
            <v>1.45609618148459E-2</v>
          </cell>
        </row>
        <row r="23">
          <cell r="B23">
            <v>11119.8286671981</v>
          </cell>
        </row>
        <row r="27">
          <cell r="B27">
            <v>2.7942068275281499E-2</v>
          </cell>
        </row>
        <row r="32">
          <cell r="B32">
            <v>7301.8708742720901</v>
          </cell>
        </row>
        <row r="35">
          <cell r="B35">
            <v>1.9069524575933201E-2</v>
          </cell>
        </row>
        <row r="42">
          <cell r="B42">
            <v>6.7778313383226303E-4</v>
          </cell>
        </row>
        <row r="48">
          <cell r="B48">
            <v>4152.2168636561</v>
          </cell>
        </row>
        <row r="57">
          <cell r="B57">
            <v>7463.70596334333</v>
          </cell>
        </row>
        <row r="58">
          <cell r="B58">
            <v>2.7942068275281499E-2</v>
          </cell>
        </row>
        <row r="63">
          <cell r="B63">
            <v>1.92705664554861E-2</v>
          </cell>
        </row>
        <row r="64">
          <cell r="B64">
            <v>759.4618635631</v>
          </cell>
        </row>
        <row r="70">
          <cell r="B70">
            <v>2951.83167656667</v>
          </cell>
        </row>
        <row r="71">
          <cell r="B71">
            <v>1.23933588300283E-2</v>
          </cell>
        </row>
      </sheetData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理论测算 "/>
      <sheetName val="息差测算表（积极-审慎）"/>
      <sheetName val="息差测算表（积极-中性）"/>
      <sheetName val="2026-2030年盈利测算表（积极-中性）"/>
      <sheetName val="汇总展示表"/>
      <sheetName val="2026-2030年盈利测算表（积极）"/>
      <sheetName val="板块（积极-原版本）"/>
      <sheetName val="板块-利息（积极-纯账面）"/>
      <sheetName val="板块-利息（积极-原版本）"/>
      <sheetName val="息差中间表（积极）"/>
      <sheetName val="2026-2030年盈利测算表（中性）"/>
      <sheetName val="息差测算表（积极）"/>
      <sheetName val="息差测算表（中性）"/>
      <sheetName val="息差测算表（审慎）"/>
      <sheetName val="中收测算表（积极）"/>
      <sheetName val="中收测算表（中性）"/>
      <sheetName val="中收测算表（审慎）"/>
      <sheetName val="板块（积极）"/>
      <sheetName val="板块（中性）"/>
      <sheetName val="板块（审慎）"/>
      <sheetName val="板块（中性-原版本）"/>
      <sheetName val="板块-利息（中性-原版本）"/>
      <sheetName val="息差中间表（中性）"/>
      <sheetName val="资本（积极）"/>
      <sheetName val="资本（中性）"/>
      <sheetName val="资本（审慎）"/>
      <sheetName val="板块-利息（中性-纯账面）"/>
      <sheetName val="子公司（积极）"/>
      <sheetName val="子公司（中性）"/>
      <sheetName val="子公司（审慎）"/>
      <sheetName val="2026-2030年盈利测算表（审慎）"/>
      <sheetName val="板块（审慎-原版本）"/>
      <sheetName val="板块-利息（审慎-纯账面）"/>
      <sheetName val="板块-利息（审慎-原版本）"/>
      <sheetName val="息差中间表（审慎）"/>
      <sheetName val="宏观及利率情景"/>
      <sheetName val="中收占比测算"/>
      <sheetName val="【底稿】收益率核心表"/>
      <sheetName val="2025零售人民币"/>
      <sheetName val="2025对公人民币"/>
      <sheetName val="2025对公外币"/>
      <sheetName val="2025金市人民币"/>
      <sheetName val="2025司库人民币"/>
      <sheetName val="2025零售外币"/>
      <sheetName val="2025金市外币"/>
      <sheetName val="2025司库外币"/>
    </sheetNames>
    <sheetDataSet>
      <sheetData sheetId="0"/>
      <sheetData sheetId="1"/>
      <sheetData sheetId="2"/>
      <sheetData sheetId="3"/>
      <sheetData sheetId="4">
        <row r="6">
          <cell r="K6">
            <v>758.90218879559563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1">
          <cell r="B11">
            <v>664.41835525607212</v>
          </cell>
          <cell r="F11">
            <v>307.4003313265631</v>
          </cell>
          <cell r="Q11">
            <v>357.01802392950907</v>
          </cell>
        </row>
        <row r="12">
          <cell r="B12">
            <v>704.16807958273409</v>
          </cell>
          <cell r="F12">
            <v>325.52471942225998</v>
          </cell>
          <cell r="Q12">
            <v>378.64336016047412</v>
          </cell>
        </row>
        <row r="13">
          <cell r="B13">
            <v>749.25435261496796</v>
          </cell>
          <cell r="F13">
            <v>343.77391802451149</v>
          </cell>
          <cell r="Q13">
            <v>405.48043459045641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三年规划参考"/>
      <sheetName val="数据表"/>
      <sheetName val="十五五资本补充"/>
      <sheetName val="金控展示（配股400）"/>
      <sheetName val="计算底稿（配股400）"/>
      <sheetName val="金控展示（配股四百）"/>
      <sheetName val="三种情形-张莲"/>
      <sheetName val="计算底稿（不考虑外部资本补充）"/>
      <sheetName val="分红"/>
      <sheetName val="分红透视"/>
      <sheetName val="存量资本工具"/>
      <sheetName val="资本补充测算"/>
      <sheetName val="参数调整表"/>
      <sheetName val="Sheet2"/>
      <sheetName val="CP表-2025"/>
      <sheetName val="RWA-结构"/>
      <sheetName val="压力测试"/>
      <sheetName val="风险加权资产测算表"/>
      <sheetName val="报告中缺口表"/>
      <sheetName val="表格"/>
      <sheetName val="最终结果"/>
      <sheetName val="（2）压力测试结果（资本减少情况）（并表）"/>
      <sheetName val="（3）不良及拨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8">
          <cell r="G8">
            <v>0.41607657947894</v>
          </cell>
        </row>
        <row r="9">
          <cell r="G9">
            <v>0.66290000000000004</v>
          </cell>
        </row>
        <row r="10">
          <cell r="G10">
            <v>0.4496</v>
          </cell>
        </row>
        <row r="16">
          <cell r="G16">
            <v>0.9425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经营指标-竖版"/>
      <sheetName val="快报注释 (2)"/>
      <sheetName val="子公司1-上年末快报v6"/>
      <sheetName val="子公司2-上年末快报v6"/>
    </sheetNames>
    <sheetDataSet>
      <sheetData sheetId="0"/>
      <sheetData sheetId="1"/>
      <sheetData sheetId="2">
        <row r="10">
          <cell r="B10">
            <v>71.697623157723797</v>
          </cell>
          <cell r="C10">
            <v>71.351738277032496</v>
          </cell>
          <cell r="F10">
            <v>-0.36670701020500002</v>
          </cell>
          <cell r="G10">
            <v>-1.70688889097136</v>
          </cell>
        </row>
        <row r="12">
          <cell r="B12">
            <v>28.249369230074201</v>
          </cell>
          <cell r="C12">
            <v>26.636550676961001</v>
          </cell>
          <cell r="F12">
            <v>6.6751897952472001</v>
          </cell>
          <cell r="G12">
            <v>11.740180815604401</v>
          </cell>
        </row>
        <row r="20">
          <cell r="B20">
            <v>4939.1499665518304</v>
          </cell>
          <cell r="C20">
            <v>4611.1662086548904</v>
          </cell>
          <cell r="F20">
            <v>408.21682730483599</v>
          </cell>
          <cell r="G20">
            <v>380.827286985721</v>
          </cell>
        </row>
      </sheetData>
      <sheetData sheetId="3">
        <row r="9">
          <cell r="B9">
            <v>35.470407854000001</v>
          </cell>
        </row>
        <row r="10">
          <cell r="B10">
            <v>10.5881791894</v>
          </cell>
          <cell r="C10">
            <v>12.760949077913301</v>
          </cell>
          <cell r="F10">
            <v>1.5154659800000001</v>
          </cell>
          <cell r="G10">
            <v>1.6907364412000001</v>
          </cell>
          <cell r="J10">
            <v>0.12747447719999999</v>
          </cell>
        </row>
        <row r="12">
          <cell r="B12">
            <v>24.882228664599999</v>
          </cell>
          <cell r="C12">
            <v>4.2070695474867303</v>
          </cell>
          <cell r="F12">
            <v>42.560423590500001</v>
          </cell>
          <cell r="G12">
            <v>38.608215643599998</v>
          </cell>
          <cell r="J12">
            <v>-7.0000000000069998E-6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CNCB"/>
    </sheetNames>
    <sheetDataSet>
      <sheetData sheetId="0">
        <row r="3">
          <cell r="C3">
            <v>3915.4336326090001</v>
          </cell>
          <cell r="D3">
            <v>4153.8367575000002</v>
          </cell>
          <cell r="E3">
            <v>4491.6906834329002</v>
          </cell>
          <cell r="F3">
            <v>4676.6817114793002</v>
          </cell>
          <cell r="G3">
            <v>4870.6138780291003</v>
          </cell>
          <cell r="H3">
            <v>5481.1469443427004</v>
          </cell>
          <cell r="K3">
            <v>5756.45147359371</v>
          </cell>
          <cell r="L3">
            <v>6159.4030767452696</v>
          </cell>
          <cell r="M3">
            <v>6713.7493536523398</v>
          </cell>
          <cell r="N3">
            <v>7317.9867954810597</v>
          </cell>
          <cell r="O3">
            <v>8122.96534298397</v>
          </cell>
        </row>
        <row r="4">
          <cell r="C4">
            <v>2.9123069853446901E-2</v>
          </cell>
          <cell r="D4">
            <v>5.2079074016022603E-2</v>
          </cell>
          <cell r="E4">
            <v>5.4654187783288899E-2</v>
          </cell>
          <cell r="F4">
            <v>6.0035061479938603E-2</v>
          </cell>
          <cell r="G4">
            <v>6.0115428737544697E-2</v>
          </cell>
          <cell r="H4">
            <v>6.1637502095145999E-2</v>
          </cell>
          <cell r="K4">
            <v>6.3975172987289705E-2</v>
          </cell>
          <cell r="L4">
            <v>7.3137689208239501E-2</v>
          </cell>
          <cell r="M4">
            <v>7.9833089239224705E-2</v>
          </cell>
          <cell r="N4">
            <v>8.8068037094131899E-2</v>
          </cell>
          <cell r="O4">
            <v>9.6468680489877598E-2</v>
          </cell>
        </row>
        <row r="5">
          <cell r="C5">
            <v>73.180000000000007</v>
          </cell>
          <cell r="D5">
            <v>81.98</v>
          </cell>
          <cell r="E5">
            <v>84.057550431399903</v>
          </cell>
          <cell r="F5">
            <v>99.828131379460004</v>
          </cell>
          <cell r="G5">
            <v>105.66966050750401</v>
          </cell>
          <cell r="H5">
            <v>108.43189610890001</v>
          </cell>
          <cell r="K5">
            <v>112.00116130807</v>
          </cell>
          <cell r="L5">
            <v>120.78115082849099</v>
          </cell>
          <cell r="M5">
            <v>130.74205585748999</v>
          </cell>
          <cell r="N5">
            <v>143.44432272237901</v>
          </cell>
          <cell r="O5">
            <v>158.446040060771</v>
          </cell>
        </row>
        <row r="6">
          <cell r="C6">
            <v>11.559505597399999</v>
          </cell>
          <cell r="D6">
            <v>21.282311471700002</v>
          </cell>
          <cell r="E6">
            <v>22.533804649199901</v>
          </cell>
          <cell r="F6">
            <v>25.869297002560099</v>
          </cell>
          <cell r="G6">
            <v>27.4178505931899</v>
          </cell>
          <cell r="H6">
            <v>30.479187497226</v>
          </cell>
          <cell r="K6">
            <v>33.269140333881097</v>
          </cell>
          <cell r="L6">
            <v>40.462646635443903</v>
          </cell>
          <cell r="M6">
            <v>47.417278390230102</v>
          </cell>
          <cell r="N6">
            <v>56.588844707925503</v>
          </cell>
          <cell r="O6">
            <v>67.600721449123299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>
            <v>59.92</v>
          </cell>
          <cell r="D3">
            <v>82</v>
          </cell>
          <cell r="E3">
            <v>103.4</v>
          </cell>
          <cell r="F3">
            <v>122.92</v>
          </cell>
          <cell r="G3">
            <v>120.62</v>
          </cell>
          <cell r="H3">
            <v>149.4</v>
          </cell>
          <cell r="K3">
            <v>165.55366793342</v>
          </cell>
          <cell r="L3">
            <v>192.16015964525101</v>
          </cell>
          <cell r="M3">
            <v>221.116217067809</v>
          </cell>
          <cell r="N3">
            <v>247.992031462054</v>
          </cell>
          <cell r="O3">
            <v>275.03425087206398</v>
          </cell>
        </row>
        <row r="5">
          <cell r="C5">
            <v>9.75</v>
          </cell>
          <cell r="D5">
            <v>30.4</v>
          </cell>
          <cell r="E5">
            <v>35.53</v>
          </cell>
          <cell r="F5">
            <v>34.799999999999997</v>
          </cell>
          <cell r="G5">
            <v>40.299999999999997</v>
          </cell>
          <cell r="H5">
            <v>44.08</v>
          </cell>
          <cell r="K5">
            <v>46.670753758080799</v>
          </cell>
          <cell r="L5">
            <v>49.427633486431098</v>
          </cell>
          <cell r="M5">
            <v>52.347364362975597</v>
          </cell>
          <cell r="N5">
            <v>55.439566138693998</v>
          </cell>
          <cell r="O5">
            <v>58.714426811151903</v>
          </cell>
        </row>
        <row r="6">
          <cell r="C6">
            <v>5.95</v>
          </cell>
          <cell r="D6">
            <v>18.059999999999999</v>
          </cell>
          <cell r="E6">
            <v>20.478283767099999</v>
          </cell>
          <cell r="F6">
            <v>22.548264831899999</v>
          </cell>
          <cell r="G6">
            <v>24.92</v>
          </cell>
          <cell r="H6">
            <v>26.64</v>
          </cell>
          <cell r="K6">
            <v>28.112139643166799</v>
          </cell>
          <cell r="L6">
            <v>29.664008075118499</v>
          </cell>
          <cell r="M6">
            <v>31.3015439681975</v>
          </cell>
          <cell r="N6">
            <v>33.029476404937498</v>
          </cell>
          <cell r="O6">
            <v>34.852795526403803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H3">
            <v>100.44</v>
          </cell>
          <cell r="K3">
            <v>100</v>
          </cell>
          <cell r="L3">
            <v>210</v>
          </cell>
          <cell r="M3">
            <v>320</v>
          </cell>
          <cell r="N3">
            <v>460</v>
          </cell>
          <cell r="O3">
            <v>586</v>
          </cell>
        </row>
        <row r="5">
          <cell r="H5">
            <v>0.13</v>
          </cell>
          <cell r="K5">
            <v>2.5099999999999998</v>
          </cell>
          <cell r="L5">
            <v>6.7</v>
          </cell>
          <cell r="M5">
            <v>10.56</v>
          </cell>
          <cell r="N5">
            <v>14.79</v>
          </cell>
          <cell r="O5">
            <v>18.45</v>
          </cell>
        </row>
        <row r="6">
          <cell r="H6">
            <v>0.08</v>
          </cell>
          <cell r="K6">
            <v>1.1499999999999999</v>
          </cell>
          <cell r="L6">
            <v>5.05</v>
          </cell>
          <cell r="M6">
            <v>8.61</v>
          </cell>
          <cell r="N6">
            <v>12.76</v>
          </cell>
          <cell r="O6">
            <v>16.329999999999998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>
            <v>532.91</v>
          </cell>
          <cell r="D3">
            <v>516.51</v>
          </cell>
          <cell r="E3">
            <v>507.82</v>
          </cell>
          <cell r="F3">
            <v>603.83000000000004</v>
          </cell>
          <cell r="G3">
            <v>834.19</v>
          </cell>
          <cell r="H3">
            <v>1220.53</v>
          </cell>
          <cell r="K3">
            <v>1447</v>
          </cell>
          <cell r="L3">
            <v>1643</v>
          </cell>
          <cell r="M3">
            <v>1850</v>
          </cell>
          <cell r="N3">
            <v>2050</v>
          </cell>
          <cell r="O3">
            <v>2200</v>
          </cell>
        </row>
        <row r="5">
          <cell r="C5">
            <v>19.059999999999999</v>
          </cell>
          <cell r="D5">
            <v>16.75</v>
          </cell>
          <cell r="E5">
            <v>18.149999999999999</v>
          </cell>
          <cell r="F5">
            <v>17.84</v>
          </cell>
          <cell r="G5">
            <v>16.97</v>
          </cell>
          <cell r="H5">
            <v>22.39</v>
          </cell>
          <cell r="K5">
            <v>26</v>
          </cell>
          <cell r="L5">
            <v>30</v>
          </cell>
          <cell r="M5">
            <v>34.5</v>
          </cell>
          <cell r="N5">
            <v>40</v>
          </cell>
          <cell r="O5">
            <v>45</v>
          </cell>
        </row>
        <row r="6">
          <cell r="C6">
            <v>2.62</v>
          </cell>
          <cell r="D6">
            <v>2.76</v>
          </cell>
          <cell r="E6">
            <v>7.08</v>
          </cell>
          <cell r="F6">
            <v>8.3800000000000008</v>
          </cell>
          <cell r="G6">
            <v>9.36</v>
          </cell>
          <cell r="H6">
            <v>15.06</v>
          </cell>
          <cell r="K6">
            <v>16</v>
          </cell>
          <cell r="L6">
            <v>18.100000000000001</v>
          </cell>
          <cell r="M6">
            <v>20.6</v>
          </cell>
          <cell r="N6">
            <v>24.2</v>
          </cell>
          <cell r="O6">
            <v>30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4">
          <cell r="I4">
            <v>1382.8040679671999</v>
          </cell>
          <cell r="J4">
            <v>1179.82</v>
          </cell>
          <cell r="K4">
            <v>1079</v>
          </cell>
          <cell r="L4">
            <v>1176.42</v>
          </cell>
          <cell r="M4">
            <v>1396.11</v>
          </cell>
          <cell r="N4">
            <v>1768.9480576670001</v>
          </cell>
          <cell r="O4">
            <v>1870.45</v>
          </cell>
          <cell r="P4">
            <v>1989.4305219325299</v>
          </cell>
          <cell r="Q4">
            <v>2111.6601859268499</v>
          </cell>
          <cell r="R4">
            <v>2280.1041193495798</v>
          </cell>
          <cell r="S4">
            <v>2500.6213894707198</v>
          </cell>
        </row>
        <row r="7">
          <cell r="I7">
            <v>35.367699999999999</v>
          </cell>
          <cell r="J7">
            <v>32.546100000000003</v>
          </cell>
          <cell r="K7">
            <v>33.604599999999998</v>
          </cell>
          <cell r="L7">
            <v>25.433800000000002</v>
          </cell>
          <cell r="M7">
            <v>28.9938</v>
          </cell>
          <cell r="N7">
            <v>38.869999999999997</v>
          </cell>
          <cell r="O7">
            <v>41.05</v>
          </cell>
          <cell r="P7">
            <v>43.4</v>
          </cell>
          <cell r="Q7">
            <v>45.8</v>
          </cell>
          <cell r="R7">
            <v>49.2</v>
          </cell>
          <cell r="S7">
            <v>51.9</v>
          </cell>
        </row>
        <row r="8">
          <cell r="I8">
            <v>15.603999999999999</v>
          </cell>
          <cell r="J8">
            <v>15.14</v>
          </cell>
          <cell r="K8">
            <v>12.14</v>
          </cell>
          <cell r="L8">
            <v>1.58</v>
          </cell>
          <cell r="M8">
            <v>15.02</v>
          </cell>
          <cell r="N8">
            <v>15.326599999999999</v>
          </cell>
          <cell r="O8">
            <v>20.2</v>
          </cell>
          <cell r="P8">
            <v>22</v>
          </cell>
          <cell r="Q8">
            <v>24</v>
          </cell>
          <cell r="R8">
            <v>26.3</v>
          </cell>
          <cell r="S8">
            <v>28.8</v>
          </cell>
        </row>
        <row r="10">
          <cell r="I10">
            <v>9.5329305298986505E-2</v>
          </cell>
          <cell r="J10">
            <v>8.6999999999999994E-2</v>
          </cell>
          <cell r="K10">
            <v>6.4399999999999999E-2</v>
          </cell>
          <cell r="L10">
            <v>8.0999999999999996E-3</v>
          </cell>
          <cell r="M10">
            <v>7.3400000000000007E-2</v>
          </cell>
          <cell r="N10">
            <v>7.0499999999999993E-2</v>
          </cell>
          <cell r="O10">
            <v>8.8200000000000001E-2</v>
          </cell>
          <cell r="P10">
            <v>9.5769847613379297E-2</v>
          </cell>
          <cell r="Q10">
            <v>0.10071485888373299</v>
          </cell>
          <cell r="R10">
            <v>0.10454108083491701</v>
          </cell>
          <cell r="S10">
            <v>0.11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>
            <v>664.72843794000005</v>
          </cell>
          <cell r="D3">
            <v>794.06009093612602</v>
          </cell>
          <cell r="E3">
            <v>969.22309110681897</v>
          </cell>
          <cell r="F3">
            <v>1125.1075811610999</v>
          </cell>
          <cell r="G3">
            <v>1172.8960578235001</v>
          </cell>
          <cell r="H3">
            <v>1280.8581967428499</v>
          </cell>
          <cell r="K3">
            <v>1200</v>
          </cell>
          <cell r="L3">
            <v>1250</v>
          </cell>
          <cell r="M3">
            <v>1300</v>
          </cell>
          <cell r="N3">
            <v>1400</v>
          </cell>
          <cell r="O3">
            <v>1500</v>
          </cell>
        </row>
        <row r="5">
          <cell r="C5">
            <v>17.22661626</v>
          </cell>
          <cell r="D5">
            <v>29.9821748978</v>
          </cell>
          <cell r="E5">
            <v>39.682369869267099</v>
          </cell>
          <cell r="F5">
            <v>45.3441245697</v>
          </cell>
          <cell r="G5">
            <v>46.261759342300003</v>
          </cell>
          <cell r="H5">
            <v>59.286388434899997</v>
          </cell>
          <cell r="K5">
            <v>41</v>
          </cell>
          <cell r="L5">
            <v>47</v>
          </cell>
          <cell r="M5">
            <v>49</v>
          </cell>
          <cell r="N5">
            <v>54</v>
          </cell>
          <cell r="O5">
            <v>60</v>
          </cell>
        </row>
        <row r="6">
          <cell r="C6">
            <v>-3.8636511499999999</v>
          </cell>
          <cell r="D6">
            <v>2.63187273</v>
          </cell>
          <cell r="E6">
            <v>6.5641360200000003</v>
          </cell>
          <cell r="F6">
            <v>8.5497652899999999</v>
          </cell>
          <cell r="G6">
            <v>6.5217026100000002</v>
          </cell>
          <cell r="H6">
            <v>4.5272686047000104</v>
          </cell>
          <cell r="K6">
            <v>-3</v>
          </cell>
          <cell r="L6">
            <v>0.5</v>
          </cell>
          <cell r="M6">
            <v>1</v>
          </cell>
          <cell r="N6">
            <v>2</v>
          </cell>
          <cell r="O6">
            <v>5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理论测算 "/>
      <sheetName val="息差测算表（积极-审慎）"/>
      <sheetName val="息差测算表（积极-中性）"/>
      <sheetName val="2026-2030年盈利测算表（积极-中性）"/>
      <sheetName val="汇总展示表"/>
      <sheetName val="2026-2030年盈利测算表（积极）"/>
      <sheetName val="板块（积极）"/>
      <sheetName val="板块（积极-原版本）"/>
      <sheetName val="板块-利息（积极-纯账面）"/>
      <sheetName val="板块-利息（积极-原版本）"/>
      <sheetName val="息差中间表（积极）"/>
      <sheetName val="息差测算表（积极）"/>
      <sheetName val="中收测算表（积极）"/>
      <sheetName val="资本（积极）"/>
      <sheetName val="子公司（积极）"/>
      <sheetName val="2026-2030年盈利测算表（中性）"/>
      <sheetName val="板块（中性）"/>
      <sheetName val="板块（中性-原版本）"/>
      <sheetName val="板块-利息（中性-原版本）"/>
      <sheetName val="息差中间表（中性）"/>
      <sheetName val="息差测算表（中性）"/>
      <sheetName val="中收测算表（中性）"/>
      <sheetName val="资本（中性）"/>
      <sheetName val="板块-利息（中性-纯账面）"/>
      <sheetName val="子公司（中性）"/>
      <sheetName val="2026-2030年盈利测算表（审慎）"/>
      <sheetName val="板块（审慎）"/>
      <sheetName val="板块（审慎-原版本）"/>
      <sheetName val="板块-利息（审慎-纯账面）"/>
      <sheetName val="板块-利息（审慎-原版本）"/>
      <sheetName val="息差中间表（审慎）"/>
      <sheetName val="息差测算表（审慎）"/>
      <sheetName val="中收测算表（审慎）"/>
      <sheetName val="资本（审慎）"/>
      <sheetName val="子公司（审慎）"/>
      <sheetName val="宏观及利率情景"/>
      <sheetName val="中收占比测算"/>
      <sheetName val="【底稿】收益率核心表"/>
      <sheetName val="2025零售人民币"/>
      <sheetName val="2025对公人民币"/>
      <sheetName val="2025对公外币"/>
      <sheetName val="2025金市人民币"/>
      <sheetName val="2025司库人民币"/>
      <sheetName val="2025零售外币"/>
      <sheetName val="2025金市外币"/>
      <sheetName val="2025司库外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2">
          <cell r="F52">
            <v>1100</v>
          </cell>
          <cell r="J52">
            <v>2643</v>
          </cell>
          <cell r="N52">
            <v>863</v>
          </cell>
          <cell r="R52">
            <v>935</v>
          </cell>
          <cell r="V52">
            <v>960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EV66"/>
  <sheetViews>
    <sheetView zoomScale="85" zoomScaleNormal="85" workbookViewId="0">
      <selection activeCell="A17" sqref="A17"/>
    </sheetView>
  </sheetViews>
  <sheetFormatPr defaultColWidth="9" defaultRowHeight="16.5"/>
  <cols>
    <col min="1" max="1" width="38.1328125" style="221" customWidth="1"/>
    <col min="2" max="2" width="15.1328125" style="221" hidden="1" customWidth="1"/>
    <col min="3" max="3" width="10.1328125" style="220" customWidth="1"/>
    <col min="4" max="4" width="12.59765625" style="220" customWidth="1"/>
    <col min="5" max="17" width="10.1328125" style="220" customWidth="1"/>
    <col min="18" max="19" width="9" style="220"/>
    <col min="20" max="21" width="10.86328125" style="220" customWidth="1"/>
    <col min="22" max="16384" width="9" style="220"/>
  </cols>
  <sheetData>
    <row r="1" spans="1:16376" ht="31.5" customHeight="1">
      <c r="A1" s="1129" t="s">
        <v>0</v>
      </c>
      <c r="B1" s="1129"/>
      <c r="C1" s="1129"/>
      <c r="D1" s="1129"/>
      <c r="E1" s="1129"/>
      <c r="F1" s="1129"/>
      <c r="G1" s="1129"/>
      <c r="H1" s="1129"/>
      <c r="I1" s="1129"/>
      <c r="J1" s="1129"/>
      <c r="K1" s="1129"/>
      <c r="L1" s="1129"/>
      <c r="M1" s="1129"/>
      <c r="N1" s="1129"/>
      <c r="O1" s="1129"/>
      <c r="P1" s="1129"/>
      <c r="Q1" s="1129"/>
    </row>
    <row r="2" spans="1:16376" ht="18" customHeight="1">
      <c r="A2" s="1126" t="s">
        <v>1</v>
      </c>
      <c r="B2" s="749" t="s">
        <v>2</v>
      </c>
      <c r="C2" s="1130" t="s">
        <v>3</v>
      </c>
      <c r="D2" s="1131"/>
      <c r="E2" s="1132" t="s">
        <v>4</v>
      </c>
      <c r="F2" s="1133"/>
      <c r="G2" s="1132" t="s">
        <v>5</v>
      </c>
      <c r="H2" s="1133"/>
      <c r="I2" s="1132" t="s">
        <v>6</v>
      </c>
      <c r="J2" s="1133"/>
      <c r="K2" s="1132" t="s">
        <v>7</v>
      </c>
      <c r="L2" s="1133"/>
      <c r="M2" s="1132" t="s">
        <v>8</v>
      </c>
      <c r="N2" s="1133"/>
      <c r="O2" s="1128" t="s">
        <v>9</v>
      </c>
      <c r="P2" s="1128" t="s">
        <v>10</v>
      </c>
      <c r="Q2" s="1128" t="s">
        <v>11</v>
      </c>
    </row>
    <row r="3" spans="1:16376" ht="18" customHeight="1">
      <c r="A3" s="1127"/>
      <c r="B3" s="750"/>
      <c r="C3" s="751" t="s">
        <v>12</v>
      </c>
      <c r="D3" s="751" t="s">
        <v>13</v>
      </c>
      <c r="E3" s="752" t="s">
        <v>12</v>
      </c>
      <c r="F3" s="752" t="s">
        <v>13</v>
      </c>
      <c r="G3" s="752" t="s">
        <v>12</v>
      </c>
      <c r="H3" s="752" t="s">
        <v>13</v>
      </c>
      <c r="I3" s="752" t="s">
        <v>12</v>
      </c>
      <c r="J3" s="752" t="s">
        <v>13</v>
      </c>
      <c r="K3" s="752" t="s">
        <v>12</v>
      </c>
      <c r="L3" s="752" t="s">
        <v>13</v>
      </c>
      <c r="M3" s="752" t="s">
        <v>12</v>
      </c>
      <c r="N3" s="752" t="s">
        <v>13</v>
      </c>
      <c r="O3" s="1128"/>
      <c r="P3" s="1128"/>
      <c r="Q3" s="1128"/>
    </row>
    <row r="4" spans="1:16376" s="747" customFormat="1" ht="17.45" customHeight="1">
      <c r="A4" s="753" t="s">
        <v>14</v>
      </c>
      <c r="B4" s="753"/>
      <c r="C4" s="754"/>
      <c r="D4" s="754"/>
      <c r="E4" s="754"/>
      <c r="F4" s="754"/>
      <c r="G4" s="755"/>
      <c r="H4" s="755"/>
      <c r="I4" s="755"/>
      <c r="J4" s="755"/>
      <c r="K4" s="755"/>
      <c r="L4" s="755"/>
      <c r="M4" s="755"/>
      <c r="N4" s="755"/>
      <c r="O4" s="755"/>
      <c r="P4" s="753"/>
      <c r="Q4" s="825"/>
      <c r="R4" s="826"/>
      <c r="S4" s="826"/>
      <c r="T4" s="826"/>
      <c r="U4" s="826"/>
      <c r="V4" s="826"/>
      <c r="W4" s="826"/>
      <c r="X4" s="827"/>
      <c r="Y4" s="827"/>
      <c r="Z4" s="827"/>
      <c r="AA4" s="827"/>
      <c r="AB4" s="827"/>
      <c r="AC4" s="827"/>
      <c r="AD4" s="827"/>
      <c r="AE4" s="827"/>
      <c r="AF4" s="843"/>
      <c r="AG4" s="846"/>
      <c r="AH4" s="826"/>
      <c r="AI4" s="826"/>
      <c r="AJ4" s="826"/>
      <c r="AK4" s="826"/>
      <c r="AL4" s="826"/>
      <c r="AM4" s="826"/>
      <c r="AN4" s="827"/>
      <c r="AO4" s="827"/>
      <c r="AP4" s="827"/>
      <c r="AQ4" s="827"/>
      <c r="AR4" s="827"/>
      <c r="AS4" s="827"/>
      <c r="AT4" s="827"/>
      <c r="AU4" s="827"/>
      <c r="AV4" s="843"/>
      <c r="AW4" s="846"/>
      <c r="AX4" s="826"/>
      <c r="AY4" s="826"/>
      <c r="AZ4" s="826"/>
      <c r="BA4" s="826"/>
      <c r="BB4" s="826"/>
      <c r="BC4" s="826"/>
      <c r="BD4" s="827"/>
      <c r="BE4" s="827"/>
      <c r="BF4" s="827"/>
      <c r="BG4" s="827"/>
      <c r="BH4" s="827"/>
      <c r="BI4" s="827"/>
      <c r="BJ4" s="827"/>
      <c r="BK4" s="827"/>
      <c r="BL4" s="843"/>
      <c r="BM4" s="846"/>
      <c r="BN4" s="826"/>
      <c r="BO4" s="826"/>
      <c r="BP4" s="826"/>
      <c r="BQ4" s="826"/>
      <c r="BR4" s="826"/>
      <c r="BS4" s="826"/>
      <c r="BT4" s="827"/>
      <c r="BU4" s="827"/>
      <c r="BV4" s="827"/>
      <c r="BW4" s="827"/>
      <c r="BX4" s="827"/>
      <c r="BY4" s="827"/>
      <c r="BZ4" s="827"/>
      <c r="CA4" s="827"/>
      <c r="CB4" s="843"/>
      <c r="CC4" s="846"/>
      <c r="CD4" s="826"/>
      <c r="CE4" s="826"/>
      <c r="CF4" s="826"/>
      <c r="CG4" s="826"/>
      <c r="CH4" s="826"/>
      <c r="CI4" s="826"/>
      <c r="CJ4" s="827"/>
      <c r="CK4" s="827"/>
      <c r="CL4" s="827"/>
      <c r="CM4" s="827"/>
      <c r="CN4" s="827"/>
      <c r="CO4" s="827"/>
      <c r="CP4" s="827"/>
      <c r="CQ4" s="827"/>
      <c r="CR4" s="843"/>
      <c r="CS4" s="846"/>
      <c r="CT4" s="826"/>
      <c r="CU4" s="826"/>
      <c r="CV4" s="826"/>
      <c r="CW4" s="826"/>
      <c r="CX4" s="826"/>
      <c r="CY4" s="826"/>
      <c r="CZ4" s="827"/>
      <c r="DA4" s="827"/>
      <c r="DB4" s="827"/>
      <c r="DC4" s="827"/>
      <c r="DD4" s="827"/>
      <c r="DE4" s="827"/>
      <c r="DF4" s="827"/>
      <c r="DG4" s="827"/>
      <c r="DH4" s="843"/>
      <c r="DI4" s="846"/>
      <c r="DJ4" s="826"/>
      <c r="DK4" s="826"/>
      <c r="DL4" s="826"/>
      <c r="DM4" s="826"/>
      <c r="DN4" s="826"/>
      <c r="DO4" s="826"/>
      <c r="DP4" s="827"/>
      <c r="DQ4" s="827"/>
      <c r="DR4" s="827"/>
      <c r="DS4" s="827"/>
      <c r="DT4" s="827"/>
      <c r="DU4" s="827"/>
      <c r="DV4" s="827"/>
      <c r="DW4" s="827"/>
      <c r="DX4" s="843"/>
      <c r="DY4" s="846"/>
      <c r="DZ4" s="826"/>
      <c r="EA4" s="826"/>
      <c r="EB4" s="826"/>
      <c r="EC4" s="826"/>
      <c r="ED4" s="826"/>
      <c r="EE4" s="826"/>
      <c r="EF4" s="827"/>
      <c r="EG4" s="827"/>
      <c r="EH4" s="827"/>
      <c r="EI4" s="827"/>
      <c r="EJ4" s="827"/>
      <c r="EK4" s="827"/>
      <c r="EL4" s="827"/>
      <c r="EM4" s="827"/>
      <c r="EN4" s="843"/>
      <c r="EO4" s="846"/>
      <c r="EP4" s="826"/>
      <c r="EQ4" s="826"/>
      <c r="ER4" s="826"/>
      <c r="ES4" s="826"/>
      <c r="ET4" s="826"/>
      <c r="EU4" s="826"/>
      <c r="EV4" s="827"/>
      <c r="EW4" s="827"/>
      <c r="EX4" s="827"/>
      <c r="EY4" s="827"/>
      <c r="EZ4" s="827"/>
      <c r="FA4" s="827"/>
      <c r="FB4" s="827"/>
      <c r="FC4" s="827"/>
      <c r="FD4" s="843"/>
      <c r="FE4" s="846"/>
      <c r="FF4" s="826"/>
      <c r="FG4" s="826"/>
      <c r="FH4" s="826"/>
      <c r="FI4" s="826"/>
      <c r="FJ4" s="826"/>
      <c r="FK4" s="826"/>
      <c r="FL4" s="827"/>
      <c r="FM4" s="827"/>
      <c r="FN4" s="827"/>
      <c r="FO4" s="827"/>
      <c r="FP4" s="827"/>
      <c r="FQ4" s="827"/>
      <c r="FR4" s="827"/>
      <c r="FS4" s="827"/>
      <c r="FT4" s="843"/>
      <c r="FU4" s="846"/>
      <c r="FV4" s="826"/>
      <c r="FW4" s="826"/>
      <c r="FX4" s="826"/>
      <c r="FY4" s="826"/>
      <c r="FZ4" s="826"/>
      <c r="GA4" s="826"/>
      <c r="GB4" s="827"/>
      <c r="GC4" s="827"/>
      <c r="GD4" s="827"/>
      <c r="GE4" s="827"/>
      <c r="GF4" s="827"/>
      <c r="GG4" s="827"/>
      <c r="GH4" s="827"/>
      <c r="GI4" s="827"/>
      <c r="GJ4" s="843"/>
      <c r="GK4" s="846"/>
      <c r="GL4" s="826"/>
      <c r="GM4" s="826"/>
      <c r="GN4" s="826"/>
      <c r="GO4" s="826"/>
      <c r="GP4" s="826"/>
      <c r="GQ4" s="826"/>
      <c r="GR4" s="827"/>
      <c r="GS4" s="827"/>
      <c r="GT4" s="827"/>
      <c r="GU4" s="827"/>
      <c r="GV4" s="827"/>
      <c r="GW4" s="827"/>
      <c r="GX4" s="827"/>
      <c r="GY4" s="827"/>
      <c r="GZ4" s="843"/>
      <c r="HA4" s="846"/>
      <c r="HB4" s="826"/>
      <c r="HC4" s="826"/>
      <c r="HD4" s="826"/>
      <c r="HE4" s="826"/>
      <c r="HF4" s="826"/>
      <c r="HG4" s="826"/>
      <c r="HH4" s="827"/>
      <c r="HI4" s="827"/>
      <c r="HJ4" s="827"/>
      <c r="HK4" s="827"/>
      <c r="HL4" s="827"/>
      <c r="HM4" s="827"/>
      <c r="HN4" s="827"/>
      <c r="HO4" s="827"/>
      <c r="HP4" s="843"/>
      <c r="HQ4" s="846"/>
      <c r="HR4" s="826"/>
      <c r="HS4" s="826"/>
      <c r="HT4" s="826"/>
      <c r="HU4" s="826"/>
      <c r="HV4" s="826"/>
      <c r="HW4" s="826"/>
      <c r="HX4" s="827"/>
      <c r="HY4" s="827"/>
      <c r="HZ4" s="827"/>
      <c r="IA4" s="827"/>
      <c r="IB4" s="827"/>
      <c r="IC4" s="827"/>
      <c r="ID4" s="827"/>
      <c r="IE4" s="827"/>
      <c r="IF4" s="843"/>
      <c r="IG4" s="846"/>
      <c r="IH4" s="826"/>
      <c r="II4" s="826"/>
      <c r="IJ4" s="826"/>
      <c r="IK4" s="826"/>
      <c r="IL4" s="826"/>
      <c r="IM4" s="826"/>
      <c r="IN4" s="827"/>
      <c r="IO4" s="827"/>
      <c r="IP4" s="827"/>
      <c r="IQ4" s="827"/>
      <c r="IR4" s="827"/>
      <c r="IS4" s="827"/>
      <c r="IT4" s="827"/>
      <c r="IU4" s="827"/>
      <c r="IV4" s="843"/>
      <c r="IW4" s="846"/>
      <c r="IX4" s="826"/>
      <c r="IY4" s="826"/>
      <c r="IZ4" s="826"/>
      <c r="JA4" s="826"/>
      <c r="JB4" s="826"/>
      <c r="JC4" s="826"/>
      <c r="JD4" s="827"/>
      <c r="JE4" s="827"/>
      <c r="JF4" s="827"/>
      <c r="JG4" s="827"/>
      <c r="JH4" s="827"/>
      <c r="JI4" s="827"/>
      <c r="JJ4" s="827"/>
      <c r="JK4" s="827"/>
      <c r="JL4" s="843"/>
      <c r="JM4" s="846"/>
      <c r="JN4" s="826"/>
      <c r="JO4" s="826"/>
      <c r="JP4" s="826"/>
      <c r="JQ4" s="826"/>
      <c r="JR4" s="826"/>
      <c r="JS4" s="826"/>
      <c r="JT4" s="827"/>
      <c r="JU4" s="827"/>
      <c r="JV4" s="827"/>
      <c r="JW4" s="827"/>
      <c r="JX4" s="827"/>
      <c r="JY4" s="827"/>
      <c r="JZ4" s="827"/>
      <c r="KA4" s="827"/>
      <c r="KB4" s="843"/>
      <c r="KC4" s="846"/>
      <c r="KD4" s="826"/>
      <c r="KE4" s="826"/>
      <c r="KF4" s="826"/>
      <c r="KG4" s="826"/>
      <c r="KH4" s="826"/>
      <c r="KI4" s="826"/>
      <c r="KJ4" s="827"/>
      <c r="KK4" s="827"/>
      <c r="KL4" s="827"/>
      <c r="KM4" s="827"/>
      <c r="KN4" s="827"/>
      <c r="KO4" s="827"/>
      <c r="KP4" s="827"/>
      <c r="KQ4" s="827"/>
      <c r="KR4" s="843"/>
      <c r="KS4" s="846"/>
      <c r="KT4" s="826"/>
      <c r="KU4" s="826"/>
      <c r="KV4" s="826"/>
      <c r="KW4" s="826"/>
      <c r="KX4" s="826"/>
      <c r="KY4" s="826"/>
      <c r="KZ4" s="827"/>
      <c r="LA4" s="827"/>
      <c r="LB4" s="827"/>
      <c r="LC4" s="827"/>
      <c r="LD4" s="827"/>
      <c r="LE4" s="827"/>
      <c r="LF4" s="827"/>
      <c r="LG4" s="827"/>
      <c r="LH4" s="843"/>
      <c r="LI4" s="846"/>
      <c r="LJ4" s="826"/>
      <c r="LK4" s="826"/>
      <c r="LL4" s="826"/>
      <c r="LM4" s="826"/>
      <c r="LN4" s="826"/>
      <c r="LO4" s="826"/>
      <c r="LP4" s="827"/>
      <c r="LQ4" s="827"/>
      <c r="LR4" s="827"/>
      <c r="LS4" s="827"/>
      <c r="LT4" s="827"/>
      <c r="LU4" s="827"/>
      <c r="LV4" s="827"/>
      <c r="LW4" s="827"/>
      <c r="LX4" s="843"/>
      <c r="LY4" s="846"/>
      <c r="LZ4" s="826"/>
      <c r="MA4" s="826"/>
      <c r="MB4" s="826"/>
      <c r="MC4" s="826"/>
      <c r="MD4" s="826"/>
      <c r="ME4" s="826"/>
      <c r="MF4" s="827"/>
      <c r="MG4" s="827"/>
      <c r="MH4" s="827"/>
      <c r="MI4" s="827"/>
      <c r="MJ4" s="827"/>
      <c r="MK4" s="827"/>
      <c r="ML4" s="827"/>
      <c r="MM4" s="827"/>
      <c r="MN4" s="843"/>
      <c r="MO4" s="846"/>
      <c r="MP4" s="826"/>
      <c r="MQ4" s="826"/>
      <c r="MR4" s="826"/>
      <c r="MS4" s="826"/>
      <c r="MT4" s="826"/>
      <c r="MU4" s="826"/>
      <c r="MV4" s="827"/>
      <c r="MW4" s="827"/>
      <c r="MX4" s="827"/>
      <c r="MY4" s="827"/>
      <c r="MZ4" s="827"/>
      <c r="NA4" s="827"/>
      <c r="NB4" s="827"/>
      <c r="NC4" s="827"/>
      <c r="ND4" s="843"/>
      <c r="NE4" s="846"/>
      <c r="NF4" s="826"/>
      <c r="NG4" s="826"/>
      <c r="NH4" s="826"/>
      <c r="NI4" s="826"/>
      <c r="NJ4" s="826"/>
      <c r="NK4" s="826"/>
      <c r="NL4" s="827"/>
      <c r="NM4" s="827"/>
      <c r="NN4" s="827"/>
      <c r="NO4" s="827"/>
      <c r="NP4" s="827"/>
      <c r="NQ4" s="827"/>
      <c r="NR4" s="827"/>
      <c r="NS4" s="827"/>
      <c r="NT4" s="843"/>
      <c r="NU4" s="846"/>
      <c r="NV4" s="826"/>
      <c r="NW4" s="826"/>
      <c r="NX4" s="826"/>
      <c r="NY4" s="826"/>
      <c r="NZ4" s="826"/>
      <c r="OA4" s="826"/>
      <c r="OB4" s="827"/>
      <c r="OC4" s="827"/>
      <c r="OD4" s="827"/>
      <c r="OE4" s="827"/>
      <c r="OF4" s="827"/>
      <c r="OG4" s="827"/>
      <c r="OH4" s="827"/>
      <c r="OI4" s="827"/>
      <c r="OJ4" s="843"/>
      <c r="OK4" s="846"/>
      <c r="OL4" s="826"/>
      <c r="OM4" s="826"/>
      <c r="ON4" s="826"/>
      <c r="OO4" s="826"/>
      <c r="OP4" s="826"/>
      <c r="OQ4" s="826"/>
      <c r="OR4" s="827"/>
      <c r="OS4" s="827"/>
      <c r="OT4" s="827"/>
      <c r="OU4" s="827"/>
      <c r="OV4" s="827"/>
      <c r="OW4" s="827"/>
      <c r="OX4" s="827"/>
      <c r="OY4" s="827"/>
      <c r="OZ4" s="843"/>
      <c r="PA4" s="846"/>
      <c r="PB4" s="826"/>
      <c r="PC4" s="826"/>
      <c r="PD4" s="826"/>
      <c r="PE4" s="826"/>
      <c r="PF4" s="826"/>
      <c r="PG4" s="826"/>
      <c r="PH4" s="827"/>
      <c r="PI4" s="827"/>
      <c r="PJ4" s="827"/>
      <c r="PK4" s="827"/>
      <c r="PL4" s="827"/>
      <c r="PM4" s="827"/>
      <c r="PN4" s="827"/>
      <c r="PO4" s="827"/>
      <c r="PP4" s="843"/>
      <c r="PQ4" s="846"/>
      <c r="PR4" s="826"/>
      <c r="PS4" s="826"/>
      <c r="PT4" s="826"/>
      <c r="PU4" s="826"/>
      <c r="PV4" s="826"/>
      <c r="PW4" s="826"/>
      <c r="PX4" s="827"/>
      <c r="PY4" s="827"/>
      <c r="PZ4" s="827"/>
      <c r="QA4" s="827"/>
      <c r="QB4" s="827"/>
      <c r="QC4" s="827"/>
      <c r="QD4" s="827"/>
      <c r="QE4" s="827"/>
      <c r="QF4" s="843"/>
      <c r="QG4" s="846"/>
      <c r="QH4" s="826"/>
      <c r="QI4" s="826"/>
      <c r="QJ4" s="826"/>
      <c r="QK4" s="826"/>
      <c r="QL4" s="826"/>
      <c r="QM4" s="826"/>
      <c r="QN4" s="827"/>
      <c r="QO4" s="827"/>
      <c r="QP4" s="827"/>
      <c r="QQ4" s="827"/>
      <c r="QR4" s="827"/>
      <c r="QS4" s="827"/>
      <c r="QT4" s="827"/>
      <c r="QU4" s="827"/>
      <c r="QV4" s="843"/>
      <c r="QW4" s="846"/>
      <c r="QX4" s="826"/>
      <c r="QY4" s="826"/>
      <c r="QZ4" s="826"/>
      <c r="RA4" s="826"/>
      <c r="RB4" s="826"/>
      <c r="RC4" s="826"/>
      <c r="RD4" s="827"/>
      <c r="RE4" s="827"/>
      <c r="RF4" s="827"/>
      <c r="RG4" s="827"/>
      <c r="RH4" s="827"/>
      <c r="RI4" s="827"/>
      <c r="RJ4" s="827"/>
      <c r="RK4" s="827"/>
      <c r="RL4" s="843"/>
      <c r="RM4" s="846"/>
      <c r="RN4" s="826"/>
      <c r="RO4" s="826"/>
      <c r="RP4" s="826"/>
      <c r="RQ4" s="826"/>
      <c r="RR4" s="826"/>
      <c r="RS4" s="826"/>
      <c r="RT4" s="827"/>
      <c r="RU4" s="827"/>
      <c r="RV4" s="827"/>
      <c r="RW4" s="827"/>
      <c r="RX4" s="827"/>
      <c r="RY4" s="827"/>
      <c r="RZ4" s="827"/>
      <c r="SA4" s="827"/>
      <c r="SB4" s="843"/>
      <c r="SC4" s="846"/>
      <c r="SD4" s="826"/>
      <c r="SE4" s="826"/>
      <c r="SF4" s="826"/>
      <c r="SG4" s="826"/>
      <c r="SH4" s="826"/>
      <c r="SI4" s="826"/>
      <c r="SJ4" s="827"/>
      <c r="SK4" s="827"/>
      <c r="SL4" s="827"/>
      <c r="SM4" s="827"/>
      <c r="SN4" s="827"/>
      <c r="SO4" s="827"/>
      <c r="SP4" s="827"/>
      <c r="SQ4" s="827"/>
      <c r="SR4" s="843"/>
      <c r="SS4" s="846"/>
      <c r="ST4" s="826"/>
      <c r="SU4" s="826"/>
      <c r="SV4" s="826"/>
      <c r="SW4" s="826"/>
      <c r="SX4" s="826"/>
      <c r="SY4" s="826"/>
      <c r="SZ4" s="827"/>
      <c r="TA4" s="827"/>
      <c r="TB4" s="827"/>
      <c r="TC4" s="827"/>
      <c r="TD4" s="827"/>
      <c r="TE4" s="827"/>
      <c r="TF4" s="827"/>
      <c r="TG4" s="827"/>
      <c r="TH4" s="843"/>
      <c r="TI4" s="846"/>
      <c r="TJ4" s="826"/>
      <c r="TK4" s="826"/>
      <c r="TL4" s="826"/>
      <c r="TM4" s="826"/>
      <c r="TN4" s="826"/>
      <c r="TO4" s="826"/>
      <c r="TP4" s="827"/>
      <c r="TQ4" s="827"/>
      <c r="TR4" s="827"/>
      <c r="TS4" s="827"/>
      <c r="TT4" s="827"/>
      <c r="TU4" s="827"/>
      <c r="TV4" s="827"/>
      <c r="TW4" s="827"/>
      <c r="TX4" s="843"/>
      <c r="TY4" s="846"/>
      <c r="TZ4" s="826"/>
      <c r="UA4" s="826"/>
      <c r="UB4" s="826"/>
      <c r="UC4" s="826"/>
      <c r="UD4" s="826"/>
      <c r="UE4" s="826"/>
      <c r="UF4" s="827"/>
      <c r="UG4" s="827"/>
      <c r="UH4" s="827"/>
      <c r="UI4" s="827"/>
      <c r="UJ4" s="827"/>
      <c r="UK4" s="827"/>
      <c r="UL4" s="827"/>
      <c r="UM4" s="827"/>
      <c r="UN4" s="843"/>
      <c r="UO4" s="846"/>
      <c r="UP4" s="826"/>
      <c r="UQ4" s="826"/>
      <c r="UR4" s="826"/>
      <c r="US4" s="826"/>
      <c r="UT4" s="826"/>
      <c r="UU4" s="826"/>
      <c r="UV4" s="827"/>
      <c r="UW4" s="827"/>
      <c r="UX4" s="827"/>
      <c r="UY4" s="827"/>
      <c r="UZ4" s="827"/>
      <c r="VA4" s="827"/>
      <c r="VB4" s="827"/>
      <c r="VC4" s="827"/>
      <c r="VD4" s="843"/>
      <c r="VE4" s="846"/>
      <c r="VF4" s="826"/>
      <c r="VG4" s="826"/>
      <c r="VH4" s="826"/>
      <c r="VI4" s="826"/>
      <c r="VJ4" s="826"/>
      <c r="VK4" s="826"/>
      <c r="VL4" s="827"/>
      <c r="VM4" s="827"/>
      <c r="VN4" s="827"/>
      <c r="VO4" s="827"/>
      <c r="VP4" s="827"/>
      <c r="VQ4" s="827"/>
      <c r="VR4" s="827"/>
      <c r="VS4" s="827"/>
      <c r="VT4" s="843"/>
      <c r="VU4" s="846"/>
      <c r="VV4" s="826"/>
      <c r="VW4" s="826"/>
      <c r="VX4" s="826"/>
      <c r="VY4" s="826"/>
      <c r="VZ4" s="826"/>
      <c r="WA4" s="826"/>
      <c r="WB4" s="827"/>
      <c r="WC4" s="827"/>
      <c r="WD4" s="827"/>
      <c r="WE4" s="827"/>
      <c r="WF4" s="827"/>
      <c r="WG4" s="827"/>
      <c r="WH4" s="827"/>
      <c r="WI4" s="827"/>
      <c r="WJ4" s="843"/>
      <c r="WK4" s="846"/>
      <c r="WL4" s="826"/>
      <c r="WM4" s="826"/>
      <c r="WN4" s="826"/>
      <c r="WO4" s="826"/>
      <c r="WP4" s="826"/>
      <c r="WQ4" s="826"/>
      <c r="WR4" s="827"/>
      <c r="WS4" s="827"/>
      <c r="WT4" s="827"/>
      <c r="WU4" s="827"/>
      <c r="WV4" s="827"/>
      <c r="WW4" s="827"/>
      <c r="WX4" s="827"/>
      <c r="WY4" s="827"/>
      <c r="WZ4" s="843"/>
      <c r="XA4" s="846"/>
      <c r="XB4" s="826"/>
      <c r="XC4" s="826"/>
      <c r="XD4" s="826"/>
      <c r="XE4" s="826"/>
      <c r="XF4" s="826"/>
      <c r="XG4" s="826"/>
      <c r="XH4" s="827"/>
      <c r="XI4" s="827"/>
      <c r="XJ4" s="827"/>
      <c r="XK4" s="827"/>
      <c r="XL4" s="827"/>
      <c r="XM4" s="827"/>
      <c r="XN4" s="827"/>
      <c r="XO4" s="827"/>
      <c r="XP4" s="843"/>
      <c r="XQ4" s="846"/>
      <c r="XR4" s="826"/>
      <c r="XS4" s="826"/>
      <c r="XT4" s="826"/>
      <c r="XU4" s="826"/>
      <c r="XV4" s="826"/>
      <c r="XW4" s="826"/>
      <c r="XX4" s="827"/>
      <c r="XY4" s="827"/>
      <c r="XZ4" s="827"/>
      <c r="YA4" s="827"/>
      <c r="YB4" s="827"/>
      <c r="YC4" s="827"/>
      <c r="YD4" s="827"/>
      <c r="YE4" s="827"/>
      <c r="YF4" s="843"/>
      <c r="YG4" s="846"/>
      <c r="YH4" s="826"/>
      <c r="YI4" s="826"/>
      <c r="YJ4" s="826"/>
      <c r="YK4" s="826"/>
      <c r="YL4" s="826"/>
      <c r="YM4" s="826"/>
      <c r="YN4" s="827"/>
      <c r="YO4" s="827"/>
      <c r="YP4" s="827"/>
      <c r="YQ4" s="827"/>
      <c r="YR4" s="827"/>
      <c r="YS4" s="827"/>
      <c r="YT4" s="827"/>
      <c r="YU4" s="827"/>
      <c r="YV4" s="843"/>
      <c r="YW4" s="846"/>
      <c r="YX4" s="826"/>
      <c r="YY4" s="826"/>
      <c r="YZ4" s="826"/>
      <c r="ZA4" s="826"/>
      <c r="ZB4" s="826"/>
      <c r="ZC4" s="826"/>
      <c r="ZD4" s="827"/>
      <c r="ZE4" s="827"/>
      <c r="ZF4" s="827"/>
      <c r="ZG4" s="827"/>
      <c r="ZH4" s="827"/>
      <c r="ZI4" s="827"/>
      <c r="ZJ4" s="827"/>
      <c r="ZK4" s="827"/>
      <c r="ZL4" s="843"/>
      <c r="ZM4" s="846"/>
      <c r="ZN4" s="826"/>
      <c r="ZO4" s="826"/>
      <c r="ZP4" s="826"/>
      <c r="ZQ4" s="826"/>
      <c r="ZR4" s="826"/>
      <c r="ZS4" s="826"/>
      <c r="ZT4" s="827"/>
      <c r="ZU4" s="827"/>
      <c r="ZV4" s="827"/>
      <c r="ZW4" s="827"/>
      <c r="ZX4" s="827"/>
      <c r="ZY4" s="827"/>
      <c r="ZZ4" s="827"/>
      <c r="AAA4" s="827"/>
      <c r="AAB4" s="843"/>
      <c r="AAC4" s="846"/>
      <c r="AAD4" s="826"/>
      <c r="AAE4" s="826"/>
      <c r="AAF4" s="826"/>
      <c r="AAG4" s="826"/>
      <c r="AAH4" s="826"/>
      <c r="AAI4" s="826"/>
      <c r="AAJ4" s="827"/>
      <c r="AAK4" s="827"/>
      <c r="AAL4" s="827"/>
      <c r="AAM4" s="827"/>
      <c r="AAN4" s="827"/>
      <c r="AAO4" s="827"/>
      <c r="AAP4" s="827"/>
      <c r="AAQ4" s="827"/>
      <c r="AAR4" s="843"/>
      <c r="AAS4" s="846"/>
      <c r="AAT4" s="826"/>
      <c r="AAU4" s="826"/>
      <c r="AAV4" s="826"/>
      <c r="AAW4" s="826"/>
      <c r="AAX4" s="826"/>
      <c r="AAY4" s="826"/>
      <c r="AAZ4" s="827"/>
      <c r="ABA4" s="827"/>
      <c r="ABB4" s="827"/>
      <c r="ABC4" s="827"/>
      <c r="ABD4" s="827"/>
      <c r="ABE4" s="827"/>
      <c r="ABF4" s="827"/>
      <c r="ABG4" s="827"/>
      <c r="ABH4" s="843"/>
      <c r="ABI4" s="846"/>
      <c r="ABJ4" s="826"/>
      <c r="ABK4" s="826"/>
      <c r="ABL4" s="826"/>
      <c r="ABM4" s="826"/>
      <c r="ABN4" s="826"/>
      <c r="ABO4" s="826"/>
      <c r="ABP4" s="827"/>
      <c r="ABQ4" s="827"/>
      <c r="ABR4" s="827"/>
      <c r="ABS4" s="827"/>
      <c r="ABT4" s="827"/>
      <c r="ABU4" s="827"/>
      <c r="ABV4" s="827"/>
      <c r="ABW4" s="827"/>
      <c r="ABX4" s="843"/>
      <c r="ABY4" s="846"/>
      <c r="ABZ4" s="826"/>
      <c r="ACA4" s="826"/>
      <c r="ACB4" s="826"/>
      <c r="ACC4" s="826"/>
      <c r="ACD4" s="826"/>
      <c r="ACE4" s="826"/>
      <c r="ACF4" s="827"/>
      <c r="ACG4" s="827"/>
      <c r="ACH4" s="827"/>
      <c r="ACI4" s="827"/>
      <c r="ACJ4" s="827"/>
      <c r="ACK4" s="827"/>
      <c r="ACL4" s="827"/>
      <c r="ACM4" s="827"/>
      <c r="ACN4" s="843"/>
      <c r="ACO4" s="846"/>
      <c r="ACP4" s="826"/>
      <c r="ACQ4" s="826"/>
      <c r="ACR4" s="826"/>
      <c r="ACS4" s="826"/>
      <c r="ACT4" s="826"/>
      <c r="ACU4" s="826"/>
      <c r="ACV4" s="827"/>
      <c r="ACW4" s="827"/>
      <c r="ACX4" s="827"/>
      <c r="ACY4" s="827"/>
      <c r="ACZ4" s="827"/>
      <c r="ADA4" s="827"/>
      <c r="ADB4" s="827"/>
      <c r="ADC4" s="827"/>
      <c r="ADD4" s="843"/>
      <c r="ADE4" s="846"/>
      <c r="ADF4" s="826"/>
      <c r="ADG4" s="826"/>
      <c r="ADH4" s="826"/>
      <c r="ADI4" s="826"/>
      <c r="ADJ4" s="826"/>
      <c r="ADK4" s="826"/>
      <c r="ADL4" s="827"/>
      <c r="ADM4" s="827"/>
      <c r="ADN4" s="827"/>
      <c r="ADO4" s="827"/>
      <c r="ADP4" s="827"/>
      <c r="ADQ4" s="827"/>
      <c r="ADR4" s="827"/>
      <c r="ADS4" s="827"/>
      <c r="ADT4" s="843"/>
      <c r="ADU4" s="846"/>
      <c r="ADV4" s="826"/>
      <c r="ADW4" s="826"/>
      <c r="ADX4" s="826"/>
      <c r="ADY4" s="826"/>
      <c r="ADZ4" s="826"/>
      <c r="AEA4" s="826"/>
      <c r="AEB4" s="827"/>
      <c r="AEC4" s="827"/>
      <c r="AED4" s="827"/>
      <c r="AEE4" s="827"/>
      <c r="AEF4" s="827"/>
      <c r="AEG4" s="827"/>
      <c r="AEH4" s="827"/>
      <c r="AEI4" s="827"/>
      <c r="AEJ4" s="843"/>
      <c r="AEK4" s="846"/>
      <c r="AEL4" s="826"/>
      <c r="AEM4" s="826"/>
      <c r="AEN4" s="826"/>
      <c r="AEO4" s="826"/>
      <c r="AEP4" s="826"/>
      <c r="AEQ4" s="826"/>
      <c r="AER4" s="827"/>
      <c r="AES4" s="827"/>
      <c r="AET4" s="827"/>
      <c r="AEU4" s="827"/>
      <c r="AEV4" s="827"/>
      <c r="AEW4" s="827"/>
      <c r="AEX4" s="827"/>
      <c r="AEY4" s="827"/>
      <c r="AEZ4" s="843"/>
      <c r="AFA4" s="846"/>
      <c r="AFB4" s="826"/>
      <c r="AFC4" s="826"/>
      <c r="AFD4" s="826"/>
      <c r="AFE4" s="826"/>
      <c r="AFF4" s="826"/>
      <c r="AFG4" s="826"/>
      <c r="AFH4" s="827"/>
      <c r="AFI4" s="827"/>
      <c r="AFJ4" s="827"/>
      <c r="AFK4" s="827"/>
      <c r="AFL4" s="827"/>
      <c r="AFM4" s="827"/>
      <c r="AFN4" s="827"/>
      <c r="AFO4" s="827"/>
      <c r="AFP4" s="843"/>
      <c r="AFQ4" s="846"/>
      <c r="AFR4" s="826"/>
      <c r="AFS4" s="826"/>
      <c r="AFT4" s="826"/>
      <c r="AFU4" s="826"/>
      <c r="AFV4" s="826"/>
      <c r="AFW4" s="826"/>
      <c r="AFX4" s="827"/>
      <c r="AFY4" s="827"/>
      <c r="AFZ4" s="827"/>
      <c r="AGA4" s="827"/>
      <c r="AGB4" s="827"/>
      <c r="AGC4" s="827"/>
      <c r="AGD4" s="827"/>
      <c r="AGE4" s="827"/>
      <c r="AGF4" s="843"/>
      <c r="AGG4" s="846"/>
      <c r="AGH4" s="826"/>
      <c r="AGI4" s="826"/>
      <c r="AGJ4" s="826"/>
      <c r="AGK4" s="826"/>
      <c r="AGL4" s="826"/>
      <c r="AGM4" s="826"/>
      <c r="AGN4" s="827"/>
      <c r="AGO4" s="827"/>
      <c r="AGP4" s="827"/>
      <c r="AGQ4" s="827"/>
      <c r="AGR4" s="827"/>
      <c r="AGS4" s="827"/>
      <c r="AGT4" s="827"/>
      <c r="AGU4" s="827"/>
      <c r="AGV4" s="843"/>
      <c r="AGW4" s="846"/>
      <c r="AGX4" s="826"/>
      <c r="AGY4" s="826"/>
      <c r="AGZ4" s="826"/>
      <c r="AHA4" s="826"/>
      <c r="AHB4" s="826"/>
      <c r="AHC4" s="826"/>
      <c r="AHD4" s="827"/>
      <c r="AHE4" s="827"/>
      <c r="AHF4" s="827"/>
      <c r="AHG4" s="827"/>
      <c r="AHH4" s="827"/>
      <c r="AHI4" s="827"/>
      <c r="AHJ4" s="827"/>
      <c r="AHK4" s="827"/>
      <c r="AHL4" s="843"/>
      <c r="AHM4" s="846"/>
      <c r="AHN4" s="826"/>
      <c r="AHO4" s="826"/>
      <c r="AHP4" s="826"/>
      <c r="AHQ4" s="826"/>
      <c r="AHR4" s="826"/>
      <c r="AHS4" s="826"/>
      <c r="AHT4" s="827"/>
      <c r="AHU4" s="827"/>
      <c r="AHV4" s="827"/>
      <c r="AHW4" s="827"/>
      <c r="AHX4" s="827"/>
      <c r="AHY4" s="827"/>
      <c r="AHZ4" s="827"/>
      <c r="AIA4" s="827"/>
      <c r="AIB4" s="843"/>
      <c r="AIC4" s="846"/>
      <c r="AID4" s="826"/>
      <c r="AIE4" s="826"/>
      <c r="AIF4" s="826"/>
      <c r="AIG4" s="826"/>
      <c r="AIH4" s="826"/>
      <c r="AII4" s="826"/>
      <c r="AIJ4" s="827"/>
      <c r="AIK4" s="827"/>
      <c r="AIL4" s="827"/>
      <c r="AIM4" s="827"/>
      <c r="AIN4" s="827"/>
      <c r="AIO4" s="827"/>
      <c r="AIP4" s="827"/>
      <c r="AIQ4" s="827"/>
      <c r="AIR4" s="843"/>
      <c r="AIS4" s="846"/>
      <c r="AIT4" s="826"/>
      <c r="AIU4" s="826"/>
      <c r="AIV4" s="826"/>
      <c r="AIW4" s="826"/>
      <c r="AIX4" s="826"/>
      <c r="AIY4" s="826"/>
      <c r="AIZ4" s="827"/>
      <c r="AJA4" s="827"/>
      <c r="AJB4" s="827"/>
      <c r="AJC4" s="827"/>
      <c r="AJD4" s="827"/>
      <c r="AJE4" s="827"/>
      <c r="AJF4" s="827"/>
      <c r="AJG4" s="827"/>
      <c r="AJH4" s="843"/>
      <c r="AJI4" s="846"/>
      <c r="AJJ4" s="826"/>
      <c r="AJK4" s="826"/>
      <c r="AJL4" s="826"/>
      <c r="AJM4" s="826"/>
      <c r="AJN4" s="826"/>
      <c r="AJO4" s="826"/>
      <c r="AJP4" s="827"/>
      <c r="AJQ4" s="827"/>
      <c r="AJR4" s="827"/>
      <c r="AJS4" s="827"/>
      <c r="AJT4" s="827"/>
      <c r="AJU4" s="827"/>
      <c r="AJV4" s="827"/>
      <c r="AJW4" s="827"/>
      <c r="AJX4" s="843"/>
      <c r="AJY4" s="846"/>
      <c r="AJZ4" s="826"/>
      <c r="AKA4" s="826"/>
      <c r="AKB4" s="826"/>
      <c r="AKC4" s="826"/>
      <c r="AKD4" s="826"/>
      <c r="AKE4" s="826"/>
      <c r="AKF4" s="827"/>
      <c r="AKG4" s="827"/>
      <c r="AKH4" s="827"/>
      <c r="AKI4" s="827"/>
      <c r="AKJ4" s="827"/>
      <c r="AKK4" s="827"/>
      <c r="AKL4" s="827"/>
      <c r="AKM4" s="827"/>
      <c r="AKN4" s="843"/>
      <c r="AKO4" s="846"/>
      <c r="AKP4" s="826"/>
      <c r="AKQ4" s="826"/>
      <c r="AKR4" s="826"/>
      <c r="AKS4" s="826"/>
      <c r="AKT4" s="826"/>
      <c r="AKU4" s="826"/>
      <c r="AKV4" s="827"/>
      <c r="AKW4" s="827"/>
      <c r="AKX4" s="827"/>
      <c r="AKY4" s="827"/>
      <c r="AKZ4" s="827"/>
      <c r="ALA4" s="827"/>
      <c r="ALB4" s="827"/>
      <c r="ALC4" s="827"/>
      <c r="ALD4" s="843"/>
      <c r="ALE4" s="846"/>
      <c r="ALF4" s="826"/>
      <c r="ALG4" s="826"/>
      <c r="ALH4" s="826"/>
      <c r="ALI4" s="826"/>
      <c r="ALJ4" s="826"/>
      <c r="ALK4" s="826"/>
      <c r="ALL4" s="827"/>
      <c r="ALM4" s="827"/>
      <c r="ALN4" s="827"/>
      <c r="ALO4" s="827"/>
      <c r="ALP4" s="827"/>
      <c r="ALQ4" s="827"/>
      <c r="ALR4" s="827"/>
      <c r="ALS4" s="827"/>
      <c r="ALT4" s="843"/>
      <c r="ALU4" s="846"/>
      <c r="ALV4" s="826"/>
      <c r="ALW4" s="826"/>
      <c r="ALX4" s="826"/>
      <c r="ALY4" s="826"/>
      <c r="ALZ4" s="826"/>
      <c r="AMA4" s="826"/>
      <c r="AMB4" s="827"/>
      <c r="AMC4" s="827"/>
      <c r="AMD4" s="827"/>
      <c r="AME4" s="827"/>
      <c r="AMF4" s="827"/>
      <c r="AMG4" s="827"/>
      <c r="AMH4" s="827"/>
      <c r="AMI4" s="827"/>
      <c r="AMJ4" s="843"/>
      <c r="AMK4" s="846"/>
      <c r="AML4" s="826"/>
      <c r="AMM4" s="826"/>
      <c r="AMN4" s="826"/>
      <c r="AMO4" s="826"/>
      <c r="AMP4" s="826"/>
      <c r="AMQ4" s="826"/>
      <c r="AMR4" s="827"/>
      <c r="AMS4" s="827"/>
      <c r="AMT4" s="827"/>
      <c r="AMU4" s="827"/>
      <c r="AMV4" s="827"/>
      <c r="AMW4" s="827"/>
      <c r="AMX4" s="827"/>
      <c r="AMY4" s="827"/>
      <c r="AMZ4" s="843"/>
      <c r="ANA4" s="846"/>
      <c r="ANB4" s="826"/>
      <c r="ANC4" s="826"/>
      <c r="AND4" s="826"/>
      <c r="ANE4" s="826"/>
      <c r="ANF4" s="826"/>
      <c r="ANG4" s="826"/>
      <c r="ANH4" s="827"/>
      <c r="ANI4" s="827"/>
      <c r="ANJ4" s="827"/>
      <c r="ANK4" s="827"/>
      <c r="ANL4" s="827"/>
      <c r="ANM4" s="827"/>
      <c r="ANN4" s="827"/>
      <c r="ANO4" s="827"/>
      <c r="ANP4" s="843"/>
      <c r="ANQ4" s="846"/>
      <c r="ANR4" s="826"/>
      <c r="ANS4" s="826"/>
      <c r="ANT4" s="826"/>
      <c r="ANU4" s="826"/>
      <c r="ANV4" s="826"/>
      <c r="ANW4" s="826"/>
      <c r="ANX4" s="827"/>
      <c r="ANY4" s="827"/>
      <c r="ANZ4" s="827"/>
      <c r="AOA4" s="827"/>
      <c r="AOB4" s="827"/>
      <c r="AOC4" s="827"/>
      <c r="AOD4" s="827"/>
      <c r="AOE4" s="827"/>
      <c r="AOF4" s="843"/>
      <c r="AOG4" s="846"/>
      <c r="AOH4" s="826"/>
      <c r="AOI4" s="826"/>
      <c r="AOJ4" s="826"/>
      <c r="AOK4" s="826"/>
      <c r="AOL4" s="826"/>
      <c r="AOM4" s="826"/>
      <c r="AON4" s="827"/>
      <c r="AOO4" s="827"/>
      <c r="AOP4" s="827"/>
      <c r="AOQ4" s="827"/>
      <c r="AOR4" s="827"/>
      <c r="AOS4" s="827"/>
      <c r="AOT4" s="827"/>
      <c r="AOU4" s="827"/>
      <c r="AOV4" s="843"/>
      <c r="AOW4" s="846"/>
      <c r="AOX4" s="826"/>
      <c r="AOY4" s="826"/>
      <c r="AOZ4" s="826"/>
      <c r="APA4" s="826"/>
      <c r="APB4" s="826"/>
      <c r="APC4" s="826"/>
      <c r="APD4" s="827"/>
      <c r="APE4" s="827"/>
      <c r="APF4" s="827"/>
      <c r="APG4" s="827"/>
      <c r="APH4" s="827"/>
      <c r="API4" s="827"/>
      <c r="APJ4" s="827"/>
      <c r="APK4" s="827"/>
      <c r="APL4" s="843"/>
      <c r="APM4" s="846"/>
      <c r="APN4" s="826"/>
      <c r="APO4" s="826"/>
      <c r="APP4" s="826"/>
      <c r="APQ4" s="826"/>
      <c r="APR4" s="826"/>
      <c r="APS4" s="826"/>
      <c r="APT4" s="827"/>
      <c r="APU4" s="827"/>
      <c r="APV4" s="827"/>
      <c r="APW4" s="827"/>
      <c r="APX4" s="827"/>
      <c r="APY4" s="827"/>
      <c r="APZ4" s="827"/>
      <c r="AQA4" s="827"/>
      <c r="AQB4" s="843"/>
      <c r="AQC4" s="846"/>
      <c r="AQD4" s="826"/>
      <c r="AQE4" s="826"/>
      <c r="AQF4" s="826"/>
      <c r="AQG4" s="826"/>
      <c r="AQH4" s="826"/>
      <c r="AQI4" s="826"/>
      <c r="AQJ4" s="827"/>
      <c r="AQK4" s="827"/>
      <c r="AQL4" s="827"/>
      <c r="AQM4" s="827"/>
      <c r="AQN4" s="827"/>
      <c r="AQO4" s="827"/>
      <c r="AQP4" s="827"/>
      <c r="AQQ4" s="827"/>
      <c r="AQR4" s="843"/>
      <c r="AQS4" s="846"/>
      <c r="AQT4" s="826"/>
      <c r="AQU4" s="826"/>
      <c r="AQV4" s="826"/>
      <c r="AQW4" s="826"/>
      <c r="AQX4" s="826"/>
      <c r="AQY4" s="826"/>
      <c r="AQZ4" s="827"/>
      <c r="ARA4" s="827"/>
      <c r="ARB4" s="827"/>
      <c r="ARC4" s="827"/>
      <c r="ARD4" s="827"/>
      <c r="ARE4" s="827"/>
      <c r="ARF4" s="827"/>
      <c r="ARG4" s="827"/>
      <c r="ARH4" s="843"/>
      <c r="ARI4" s="846"/>
      <c r="ARJ4" s="826"/>
      <c r="ARK4" s="826"/>
      <c r="ARL4" s="826"/>
      <c r="ARM4" s="826"/>
      <c r="ARN4" s="826"/>
      <c r="ARO4" s="826"/>
      <c r="ARP4" s="827"/>
      <c r="ARQ4" s="827"/>
      <c r="ARR4" s="827"/>
      <c r="ARS4" s="827"/>
      <c r="ART4" s="827"/>
      <c r="ARU4" s="827"/>
      <c r="ARV4" s="827"/>
      <c r="ARW4" s="827"/>
      <c r="ARX4" s="843"/>
      <c r="ARY4" s="846"/>
      <c r="ARZ4" s="826"/>
      <c r="ASA4" s="826"/>
      <c r="ASB4" s="826"/>
      <c r="ASC4" s="826"/>
      <c r="ASD4" s="826"/>
      <c r="ASE4" s="826"/>
      <c r="ASF4" s="827"/>
      <c r="ASG4" s="827"/>
      <c r="ASH4" s="827"/>
      <c r="ASI4" s="827"/>
      <c r="ASJ4" s="827"/>
      <c r="ASK4" s="827"/>
      <c r="ASL4" s="827"/>
      <c r="ASM4" s="827"/>
      <c r="ASN4" s="843"/>
      <c r="ASO4" s="846"/>
      <c r="ASP4" s="826"/>
      <c r="ASQ4" s="826"/>
      <c r="ASR4" s="826"/>
      <c r="ASS4" s="826"/>
      <c r="AST4" s="826"/>
      <c r="ASU4" s="826"/>
      <c r="ASV4" s="827"/>
      <c r="ASW4" s="827"/>
      <c r="ASX4" s="827"/>
      <c r="ASY4" s="827"/>
      <c r="ASZ4" s="827"/>
      <c r="ATA4" s="827"/>
      <c r="ATB4" s="827"/>
      <c r="ATC4" s="827"/>
      <c r="ATD4" s="843"/>
      <c r="ATE4" s="846"/>
      <c r="ATF4" s="826"/>
      <c r="ATG4" s="826"/>
      <c r="ATH4" s="826"/>
      <c r="ATI4" s="826"/>
      <c r="ATJ4" s="826"/>
      <c r="ATK4" s="826"/>
      <c r="ATL4" s="827"/>
      <c r="ATM4" s="827"/>
      <c r="ATN4" s="827"/>
      <c r="ATO4" s="827"/>
      <c r="ATP4" s="827"/>
      <c r="ATQ4" s="827"/>
      <c r="ATR4" s="827"/>
      <c r="ATS4" s="827"/>
      <c r="ATT4" s="843"/>
      <c r="ATU4" s="846"/>
      <c r="ATV4" s="826"/>
      <c r="ATW4" s="826"/>
      <c r="ATX4" s="826"/>
      <c r="ATY4" s="826"/>
      <c r="ATZ4" s="826"/>
      <c r="AUA4" s="826"/>
      <c r="AUB4" s="827"/>
      <c r="AUC4" s="827"/>
      <c r="AUD4" s="827"/>
      <c r="AUE4" s="827"/>
      <c r="AUF4" s="827"/>
      <c r="AUG4" s="827"/>
      <c r="AUH4" s="827"/>
      <c r="AUI4" s="827"/>
      <c r="AUJ4" s="843"/>
      <c r="AUK4" s="846"/>
      <c r="AUL4" s="826"/>
      <c r="AUM4" s="826"/>
      <c r="AUN4" s="826"/>
      <c r="AUO4" s="826"/>
      <c r="AUP4" s="826"/>
      <c r="AUQ4" s="826"/>
      <c r="AUR4" s="827"/>
      <c r="AUS4" s="827"/>
      <c r="AUT4" s="827"/>
      <c r="AUU4" s="827"/>
      <c r="AUV4" s="827"/>
      <c r="AUW4" s="827"/>
      <c r="AUX4" s="827"/>
      <c r="AUY4" s="827"/>
      <c r="AUZ4" s="843"/>
      <c r="AVA4" s="846"/>
      <c r="AVB4" s="826"/>
      <c r="AVC4" s="826"/>
      <c r="AVD4" s="826"/>
      <c r="AVE4" s="826"/>
      <c r="AVF4" s="826"/>
      <c r="AVG4" s="826"/>
      <c r="AVH4" s="827"/>
      <c r="AVI4" s="827"/>
      <c r="AVJ4" s="827"/>
      <c r="AVK4" s="827"/>
      <c r="AVL4" s="827"/>
      <c r="AVM4" s="827"/>
      <c r="AVN4" s="827"/>
      <c r="AVO4" s="827"/>
      <c r="AVP4" s="843"/>
      <c r="AVQ4" s="846"/>
      <c r="AVR4" s="826"/>
      <c r="AVS4" s="826"/>
      <c r="AVT4" s="826"/>
      <c r="AVU4" s="826"/>
      <c r="AVV4" s="826"/>
      <c r="AVW4" s="826"/>
      <c r="AVX4" s="827"/>
      <c r="AVY4" s="827"/>
      <c r="AVZ4" s="827"/>
      <c r="AWA4" s="827"/>
      <c r="AWB4" s="827"/>
      <c r="AWC4" s="827"/>
      <c r="AWD4" s="827"/>
      <c r="AWE4" s="827"/>
      <c r="AWF4" s="843"/>
      <c r="AWG4" s="846"/>
      <c r="AWH4" s="826"/>
      <c r="AWI4" s="826"/>
      <c r="AWJ4" s="826"/>
      <c r="AWK4" s="826"/>
      <c r="AWL4" s="826"/>
      <c r="AWM4" s="826"/>
      <c r="AWN4" s="827"/>
      <c r="AWO4" s="827"/>
      <c r="AWP4" s="827"/>
      <c r="AWQ4" s="827"/>
      <c r="AWR4" s="827"/>
      <c r="AWS4" s="827"/>
      <c r="AWT4" s="827"/>
      <c r="AWU4" s="827"/>
      <c r="AWV4" s="843"/>
      <c r="AWW4" s="846"/>
      <c r="AWX4" s="826"/>
      <c r="AWY4" s="826"/>
      <c r="AWZ4" s="826"/>
      <c r="AXA4" s="826"/>
      <c r="AXB4" s="826"/>
      <c r="AXC4" s="826"/>
      <c r="AXD4" s="827"/>
      <c r="AXE4" s="827"/>
      <c r="AXF4" s="827"/>
      <c r="AXG4" s="827"/>
      <c r="AXH4" s="827"/>
      <c r="AXI4" s="827"/>
      <c r="AXJ4" s="827"/>
      <c r="AXK4" s="827"/>
      <c r="AXL4" s="843"/>
      <c r="AXM4" s="846"/>
      <c r="AXN4" s="826"/>
      <c r="AXO4" s="826"/>
      <c r="AXP4" s="826"/>
      <c r="AXQ4" s="826"/>
      <c r="AXR4" s="826"/>
      <c r="AXS4" s="826"/>
      <c r="AXT4" s="827"/>
      <c r="AXU4" s="827"/>
      <c r="AXV4" s="827"/>
      <c r="AXW4" s="827"/>
      <c r="AXX4" s="827"/>
      <c r="AXY4" s="827"/>
      <c r="AXZ4" s="827"/>
      <c r="AYA4" s="827"/>
      <c r="AYB4" s="843"/>
      <c r="AYC4" s="846"/>
      <c r="AYD4" s="826"/>
      <c r="AYE4" s="826"/>
      <c r="AYF4" s="826"/>
      <c r="AYG4" s="826"/>
      <c r="AYH4" s="826"/>
      <c r="AYI4" s="826"/>
      <c r="AYJ4" s="827"/>
      <c r="AYK4" s="827"/>
      <c r="AYL4" s="827"/>
      <c r="AYM4" s="827"/>
      <c r="AYN4" s="827"/>
      <c r="AYO4" s="827"/>
      <c r="AYP4" s="827"/>
      <c r="AYQ4" s="827"/>
      <c r="AYR4" s="843"/>
      <c r="AYS4" s="846"/>
      <c r="AYT4" s="826"/>
      <c r="AYU4" s="826"/>
      <c r="AYV4" s="826"/>
      <c r="AYW4" s="826"/>
      <c r="AYX4" s="826"/>
      <c r="AYY4" s="826"/>
      <c r="AYZ4" s="827"/>
      <c r="AZA4" s="827"/>
      <c r="AZB4" s="827"/>
      <c r="AZC4" s="827"/>
      <c r="AZD4" s="827"/>
      <c r="AZE4" s="827"/>
      <c r="AZF4" s="827"/>
      <c r="AZG4" s="827"/>
      <c r="AZH4" s="843"/>
      <c r="AZI4" s="846"/>
      <c r="AZJ4" s="826"/>
      <c r="AZK4" s="826"/>
      <c r="AZL4" s="826"/>
      <c r="AZM4" s="826"/>
      <c r="AZN4" s="826"/>
      <c r="AZO4" s="826"/>
      <c r="AZP4" s="827"/>
      <c r="AZQ4" s="827"/>
      <c r="AZR4" s="827"/>
      <c r="AZS4" s="827"/>
      <c r="AZT4" s="827"/>
      <c r="AZU4" s="827"/>
      <c r="AZV4" s="827"/>
      <c r="AZW4" s="827"/>
      <c r="AZX4" s="843"/>
      <c r="AZY4" s="846"/>
      <c r="AZZ4" s="826"/>
      <c r="BAA4" s="826"/>
      <c r="BAB4" s="826"/>
      <c r="BAC4" s="826"/>
      <c r="BAD4" s="826"/>
      <c r="BAE4" s="826"/>
      <c r="BAF4" s="827"/>
      <c r="BAG4" s="827"/>
      <c r="BAH4" s="827"/>
      <c r="BAI4" s="827"/>
      <c r="BAJ4" s="827"/>
      <c r="BAK4" s="827"/>
      <c r="BAL4" s="827"/>
      <c r="BAM4" s="827"/>
      <c r="BAN4" s="843"/>
      <c r="BAO4" s="846"/>
      <c r="BAP4" s="826"/>
      <c r="BAQ4" s="826"/>
      <c r="BAR4" s="826"/>
      <c r="BAS4" s="826"/>
      <c r="BAT4" s="826"/>
      <c r="BAU4" s="826"/>
      <c r="BAV4" s="827"/>
      <c r="BAW4" s="827"/>
      <c r="BAX4" s="827"/>
      <c r="BAY4" s="827"/>
      <c r="BAZ4" s="827"/>
      <c r="BBA4" s="827"/>
      <c r="BBB4" s="827"/>
      <c r="BBC4" s="827"/>
      <c r="BBD4" s="843"/>
      <c r="BBE4" s="846"/>
      <c r="BBF4" s="826"/>
      <c r="BBG4" s="826"/>
      <c r="BBH4" s="826"/>
      <c r="BBI4" s="826"/>
      <c r="BBJ4" s="826"/>
      <c r="BBK4" s="826"/>
      <c r="BBL4" s="827"/>
      <c r="BBM4" s="827"/>
      <c r="BBN4" s="827"/>
      <c r="BBO4" s="827"/>
      <c r="BBP4" s="827"/>
      <c r="BBQ4" s="827"/>
      <c r="BBR4" s="827"/>
      <c r="BBS4" s="827"/>
      <c r="BBT4" s="843"/>
      <c r="BBU4" s="846"/>
      <c r="BBV4" s="826"/>
      <c r="BBW4" s="826"/>
      <c r="BBX4" s="826"/>
      <c r="BBY4" s="826"/>
      <c r="BBZ4" s="826"/>
      <c r="BCA4" s="826"/>
      <c r="BCB4" s="827"/>
      <c r="BCC4" s="827"/>
      <c r="BCD4" s="827"/>
      <c r="BCE4" s="827"/>
      <c r="BCF4" s="827"/>
      <c r="BCG4" s="827"/>
      <c r="BCH4" s="827"/>
      <c r="BCI4" s="827"/>
      <c r="BCJ4" s="843"/>
      <c r="BCK4" s="846"/>
      <c r="BCL4" s="826"/>
      <c r="BCM4" s="826"/>
      <c r="BCN4" s="826"/>
      <c r="BCO4" s="826"/>
      <c r="BCP4" s="826"/>
      <c r="BCQ4" s="826"/>
      <c r="BCR4" s="827"/>
      <c r="BCS4" s="827"/>
      <c r="BCT4" s="827"/>
      <c r="BCU4" s="827"/>
      <c r="BCV4" s="827"/>
      <c r="BCW4" s="827"/>
      <c r="BCX4" s="827"/>
      <c r="BCY4" s="827"/>
      <c r="BCZ4" s="843"/>
      <c r="BDA4" s="846"/>
      <c r="BDB4" s="826"/>
      <c r="BDC4" s="826"/>
      <c r="BDD4" s="826"/>
      <c r="BDE4" s="826"/>
      <c r="BDF4" s="826"/>
      <c r="BDG4" s="826"/>
      <c r="BDH4" s="827"/>
      <c r="BDI4" s="827"/>
      <c r="BDJ4" s="827"/>
      <c r="BDK4" s="827"/>
      <c r="BDL4" s="827"/>
      <c r="BDM4" s="827"/>
      <c r="BDN4" s="827"/>
      <c r="BDO4" s="827"/>
      <c r="BDP4" s="843"/>
      <c r="BDQ4" s="846"/>
      <c r="BDR4" s="826"/>
      <c r="BDS4" s="826"/>
      <c r="BDT4" s="826"/>
      <c r="BDU4" s="826"/>
      <c r="BDV4" s="826"/>
      <c r="BDW4" s="826"/>
      <c r="BDX4" s="827"/>
      <c r="BDY4" s="827"/>
      <c r="BDZ4" s="827"/>
      <c r="BEA4" s="827"/>
      <c r="BEB4" s="827"/>
      <c r="BEC4" s="827"/>
      <c r="BED4" s="827"/>
      <c r="BEE4" s="827"/>
      <c r="BEF4" s="843"/>
      <c r="BEG4" s="846"/>
      <c r="BEH4" s="826"/>
      <c r="BEI4" s="826"/>
      <c r="BEJ4" s="826"/>
      <c r="BEK4" s="826"/>
      <c r="BEL4" s="826"/>
      <c r="BEM4" s="826"/>
      <c r="BEN4" s="827"/>
      <c r="BEO4" s="827"/>
      <c r="BEP4" s="827"/>
      <c r="BEQ4" s="827"/>
      <c r="BER4" s="827"/>
      <c r="BES4" s="827"/>
      <c r="BET4" s="827"/>
      <c r="BEU4" s="827"/>
      <c r="BEV4" s="843"/>
      <c r="BEW4" s="846"/>
      <c r="BEX4" s="826"/>
      <c r="BEY4" s="826"/>
      <c r="BEZ4" s="826"/>
      <c r="BFA4" s="826"/>
      <c r="BFB4" s="826"/>
      <c r="BFC4" s="826"/>
      <c r="BFD4" s="827"/>
      <c r="BFE4" s="827"/>
      <c r="BFF4" s="827"/>
      <c r="BFG4" s="827"/>
      <c r="BFH4" s="827"/>
      <c r="BFI4" s="827"/>
      <c r="BFJ4" s="827"/>
      <c r="BFK4" s="827"/>
      <c r="BFL4" s="843"/>
      <c r="BFM4" s="846"/>
      <c r="BFN4" s="826"/>
      <c r="BFO4" s="826"/>
      <c r="BFP4" s="826"/>
      <c r="BFQ4" s="826"/>
      <c r="BFR4" s="826"/>
      <c r="BFS4" s="826"/>
      <c r="BFT4" s="827"/>
      <c r="BFU4" s="827"/>
      <c r="BFV4" s="827"/>
      <c r="BFW4" s="827"/>
      <c r="BFX4" s="827"/>
      <c r="BFY4" s="827"/>
      <c r="BFZ4" s="827"/>
      <c r="BGA4" s="827"/>
      <c r="BGB4" s="843"/>
      <c r="BGC4" s="846"/>
      <c r="BGD4" s="826"/>
      <c r="BGE4" s="826"/>
      <c r="BGF4" s="826"/>
      <c r="BGG4" s="826"/>
      <c r="BGH4" s="826"/>
      <c r="BGI4" s="826"/>
      <c r="BGJ4" s="827"/>
      <c r="BGK4" s="827"/>
      <c r="BGL4" s="827"/>
      <c r="BGM4" s="827"/>
      <c r="BGN4" s="827"/>
      <c r="BGO4" s="827"/>
      <c r="BGP4" s="827"/>
      <c r="BGQ4" s="827"/>
      <c r="BGR4" s="843"/>
      <c r="BGS4" s="846"/>
      <c r="BGT4" s="826"/>
      <c r="BGU4" s="826"/>
      <c r="BGV4" s="826"/>
      <c r="BGW4" s="826"/>
      <c r="BGX4" s="826"/>
      <c r="BGY4" s="826"/>
      <c r="BGZ4" s="827"/>
      <c r="BHA4" s="827"/>
      <c r="BHB4" s="827"/>
      <c r="BHC4" s="827"/>
      <c r="BHD4" s="827"/>
      <c r="BHE4" s="827"/>
      <c r="BHF4" s="827"/>
      <c r="BHG4" s="827"/>
      <c r="BHH4" s="843"/>
      <c r="BHI4" s="846"/>
      <c r="BHJ4" s="826"/>
      <c r="BHK4" s="826"/>
      <c r="BHL4" s="826"/>
      <c r="BHM4" s="826"/>
      <c r="BHN4" s="826"/>
      <c r="BHO4" s="826"/>
      <c r="BHP4" s="827"/>
      <c r="BHQ4" s="827"/>
      <c r="BHR4" s="827"/>
      <c r="BHS4" s="827"/>
      <c r="BHT4" s="827"/>
      <c r="BHU4" s="827"/>
      <c r="BHV4" s="827"/>
      <c r="BHW4" s="827"/>
      <c r="BHX4" s="843"/>
      <c r="BHY4" s="846"/>
      <c r="BHZ4" s="826"/>
      <c r="BIA4" s="826"/>
      <c r="BIB4" s="826"/>
      <c r="BIC4" s="826"/>
      <c r="BID4" s="826"/>
      <c r="BIE4" s="826"/>
      <c r="BIF4" s="827"/>
      <c r="BIG4" s="827"/>
      <c r="BIH4" s="827"/>
      <c r="BII4" s="827"/>
      <c r="BIJ4" s="827"/>
      <c r="BIK4" s="827"/>
      <c r="BIL4" s="827"/>
      <c r="BIM4" s="827"/>
      <c r="BIN4" s="843"/>
      <c r="BIO4" s="846"/>
      <c r="BIP4" s="826"/>
      <c r="BIQ4" s="826"/>
      <c r="BIR4" s="826"/>
      <c r="BIS4" s="826"/>
      <c r="BIT4" s="826"/>
      <c r="BIU4" s="826"/>
      <c r="BIV4" s="827"/>
      <c r="BIW4" s="827"/>
      <c r="BIX4" s="827"/>
      <c r="BIY4" s="827"/>
      <c r="BIZ4" s="827"/>
      <c r="BJA4" s="827"/>
      <c r="BJB4" s="827"/>
      <c r="BJC4" s="827"/>
      <c r="BJD4" s="843"/>
      <c r="BJE4" s="846"/>
      <c r="BJF4" s="826"/>
      <c r="BJG4" s="826"/>
      <c r="BJH4" s="826"/>
      <c r="BJI4" s="826"/>
      <c r="BJJ4" s="826"/>
      <c r="BJK4" s="826"/>
      <c r="BJL4" s="827"/>
      <c r="BJM4" s="827"/>
      <c r="BJN4" s="827"/>
      <c r="BJO4" s="827"/>
      <c r="BJP4" s="827"/>
      <c r="BJQ4" s="827"/>
      <c r="BJR4" s="827"/>
      <c r="BJS4" s="827"/>
      <c r="BJT4" s="843"/>
      <c r="BJU4" s="846"/>
      <c r="BJV4" s="826"/>
      <c r="BJW4" s="826"/>
      <c r="BJX4" s="826"/>
      <c r="BJY4" s="826"/>
      <c r="BJZ4" s="826"/>
      <c r="BKA4" s="826"/>
      <c r="BKB4" s="827"/>
      <c r="BKC4" s="827"/>
      <c r="BKD4" s="827"/>
      <c r="BKE4" s="827"/>
      <c r="BKF4" s="827"/>
      <c r="BKG4" s="827"/>
      <c r="BKH4" s="827"/>
      <c r="BKI4" s="827"/>
      <c r="BKJ4" s="843"/>
      <c r="BKK4" s="846"/>
      <c r="BKL4" s="826"/>
      <c r="BKM4" s="826"/>
      <c r="BKN4" s="826"/>
      <c r="BKO4" s="826"/>
      <c r="BKP4" s="826"/>
      <c r="BKQ4" s="826"/>
      <c r="BKR4" s="827"/>
      <c r="BKS4" s="827"/>
      <c r="BKT4" s="827"/>
      <c r="BKU4" s="827"/>
      <c r="BKV4" s="827"/>
      <c r="BKW4" s="827"/>
      <c r="BKX4" s="827"/>
      <c r="BKY4" s="827"/>
      <c r="BKZ4" s="843"/>
      <c r="BLA4" s="846"/>
      <c r="BLB4" s="826"/>
      <c r="BLC4" s="826"/>
      <c r="BLD4" s="826"/>
      <c r="BLE4" s="826"/>
      <c r="BLF4" s="826"/>
      <c r="BLG4" s="826"/>
      <c r="BLH4" s="827"/>
      <c r="BLI4" s="827"/>
      <c r="BLJ4" s="827"/>
      <c r="BLK4" s="827"/>
      <c r="BLL4" s="827"/>
      <c r="BLM4" s="827"/>
      <c r="BLN4" s="827"/>
      <c r="BLO4" s="827"/>
      <c r="BLP4" s="843"/>
      <c r="BLQ4" s="846"/>
      <c r="BLR4" s="826"/>
      <c r="BLS4" s="826"/>
      <c r="BLT4" s="826"/>
      <c r="BLU4" s="826"/>
      <c r="BLV4" s="826"/>
      <c r="BLW4" s="826"/>
      <c r="BLX4" s="827"/>
      <c r="BLY4" s="827"/>
      <c r="BLZ4" s="827"/>
      <c r="BMA4" s="827"/>
      <c r="BMB4" s="827"/>
      <c r="BMC4" s="827"/>
      <c r="BMD4" s="827"/>
      <c r="BME4" s="827"/>
      <c r="BMF4" s="843"/>
      <c r="BMG4" s="846"/>
      <c r="BMH4" s="826"/>
      <c r="BMI4" s="826"/>
      <c r="BMJ4" s="826"/>
      <c r="BMK4" s="826"/>
      <c r="BML4" s="826"/>
      <c r="BMM4" s="826"/>
      <c r="BMN4" s="827"/>
      <c r="BMO4" s="827"/>
      <c r="BMP4" s="827"/>
      <c r="BMQ4" s="827"/>
      <c r="BMR4" s="827"/>
      <c r="BMS4" s="827"/>
      <c r="BMT4" s="827"/>
      <c r="BMU4" s="827"/>
      <c r="BMV4" s="843"/>
      <c r="BMW4" s="846"/>
      <c r="BMX4" s="826"/>
      <c r="BMY4" s="826"/>
      <c r="BMZ4" s="826"/>
      <c r="BNA4" s="826"/>
      <c r="BNB4" s="826"/>
      <c r="BNC4" s="826"/>
      <c r="BND4" s="827"/>
      <c r="BNE4" s="827"/>
      <c r="BNF4" s="827"/>
      <c r="BNG4" s="827"/>
      <c r="BNH4" s="827"/>
      <c r="BNI4" s="827"/>
      <c r="BNJ4" s="827"/>
      <c r="BNK4" s="827"/>
      <c r="BNL4" s="843"/>
      <c r="BNM4" s="846"/>
      <c r="BNN4" s="826"/>
      <c r="BNO4" s="826"/>
      <c r="BNP4" s="826"/>
      <c r="BNQ4" s="826"/>
      <c r="BNR4" s="826"/>
      <c r="BNS4" s="826"/>
      <c r="BNT4" s="827"/>
      <c r="BNU4" s="827"/>
      <c r="BNV4" s="827"/>
      <c r="BNW4" s="827"/>
      <c r="BNX4" s="827"/>
      <c r="BNY4" s="827"/>
      <c r="BNZ4" s="827"/>
      <c r="BOA4" s="827"/>
      <c r="BOB4" s="843"/>
      <c r="BOC4" s="846"/>
      <c r="BOD4" s="826"/>
      <c r="BOE4" s="826"/>
      <c r="BOF4" s="826"/>
      <c r="BOG4" s="826"/>
      <c r="BOH4" s="826"/>
      <c r="BOI4" s="826"/>
      <c r="BOJ4" s="827"/>
      <c r="BOK4" s="827"/>
      <c r="BOL4" s="827"/>
      <c r="BOM4" s="827"/>
      <c r="BON4" s="827"/>
      <c r="BOO4" s="827"/>
      <c r="BOP4" s="827"/>
      <c r="BOQ4" s="827"/>
      <c r="BOR4" s="843"/>
      <c r="BOS4" s="846"/>
      <c r="BOT4" s="826"/>
      <c r="BOU4" s="826"/>
      <c r="BOV4" s="826"/>
      <c r="BOW4" s="826"/>
      <c r="BOX4" s="826"/>
      <c r="BOY4" s="826"/>
      <c r="BOZ4" s="827"/>
      <c r="BPA4" s="827"/>
      <c r="BPB4" s="827"/>
      <c r="BPC4" s="827"/>
      <c r="BPD4" s="827"/>
      <c r="BPE4" s="827"/>
      <c r="BPF4" s="827"/>
      <c r="BPG4" s="827"/>
      <c r="BPH4" s="843"/>
      <c r="BPI4" s="846"/>
      <c r="BPJ4" s="826"/>
      <c r="BPK4" s="826"/>
      <c r="BPL4" s="826"/>
      <c r="BPM4" s="826"/>
      <c r="BPN4" s="826"/>
      <c r="BPO4" s="826"/>
      <c r="BPP4" s="827"/>
      <c r="BPQ4" s="827"/>
      <c r="BPR4" s="827"/>
      <c r="BPS4" s="827"/>
      <c r="BPT4" s="827"/>
      <c r="BPU4" s="827"/>
      <c r="BPV4" s="827"/>
      <c r="BPW4" s="827"/>
      <c r="BPX4" s="843"/>
      <c r="BPY4" s="846"/>
      <c r="BPZ4" s="826"/>
      <c r="BQA4" s="826"/>
      <c r="BQB4" s="826"/>
      <c r="BQC4" s="826"/>
      <c r="BQD4" s="826"/>
      <c r="BQE4" s="826"/>
      <c r="BQF4" s="827"/>
      <c r="BQG4" s="827"/>
      <c r="BQH4" s="827"/>
      <c r="BQI4" s="827"/>
      <c r="BQJ4" s="827"/>
      <c r="BQK4" s="827"/>
      <c r="BQL4" s="827"/>
      <c r="BQM4" s="827"/>
      <c r="BQN4" s="843"/>
      <c r="BQO4" s="846"/>
      <c r="BQP4" s="826"/>
      <c r="BQQ4" s="826"/>
      <c r="BQR4" s="826"/>
      <c r="BQS4" s="826"/>
      <c r="BQT4" s="826"/>
      <c r="BQU4" s="826"/>
      <c r="BQV4" s="827"/>
      <c r="BQW4" s="827"/>
      <c r="BQX4" s="827"/>
      <c r="BQY4" s="827"/>
      <c r="BQZ4" s="827"/>
      <c r="BRA4" s="827"/>
      <c r="BRB4" s="827"/>
      <c r="BRC4" s="827"/>
      <c r="BRD4" s="843"/>
      <c r="BRE4" s="846"/>
      <c r="BRF4" s="826"/>
      <c r="BRG4" s="826"/>
      <c r="BRH4" s="826"/>
      <c r="BRI4" s="826"/>
      <c r="BRJ4" s="826"/>
      <c r="BRK4" s="826"/>
      <c r="BRL4" s="827"/>
      <c r="BRM4" s="827"/>
      <c r="BRN4" s="827"/>
      <c r="BRO4" s="827"/>
      <c r="BRP4" s="827"/>
      <c r="BRQ4" s="827"/>
      <c r="BRR4" s="827"/>
      <c r="BRS4" s="827"/>
      <c r="BRT4" s="843"/>
      <c r="BRU4" s="846"/>
      <c r="BRV4" s="826"/>
      <c r="BRW4" s="826"/>
      <c r="BRX4" s="826"/>
      <c r="BRY4" s="826"/>
      <c r="BRZ4" s="826"/>
      <c r="BSA4" s="826"/>
      <c r="BSB4" s="827"/>
      <c r="BSC4" s="827"/>
      <c r="BSD4" s="827"/>
      <c r="BSE4" s="827"/>
      <c r="BSF4" s="827"/>
      <c r="BSG4" s="827"/>
      <c r="BSH4" s="827"/>
      <c r="BSI4" s="827"/>
      <c r="BSJ4" s="843"/>
      <c r="BSK4" s="846"/>
      <c r="BSL4" s="826"/>
      <c r="BSM4" s="826"/>
      <c r="BSN4" s="826"/>
      <c r="BSO4" s="826"/>
      <c r="BSP4" s="826"/>
      <c r="BSQ4" s="826"/>
      <c r="BSR4" s="827"/>
      <c r="BSS4" s="827"/>
      <c r="BST4" s="827"/>
      <c r="BSU4" s="827"/>
      <c r="BSV4" s="827"/>
      <c r="BSW4" s="827"/>
      <c r="BSX4" s="827"/>
      <c r="BSY4" s="827"/>
      <c r="BSZ4" s="843"/>
      <c r="BTA4" s="846"/>
      <c r="BTB4" s="826"/>
      <c r="BTC4" s="826"/>
      <c r="BTD4" s="826"/>
      <c r="BTE4" s="826"/>
      <c r="BTF4" s="826"/>
      <c r="BTG4" s="826"/>
      <c r="BTH4" s="827"/>
      <c r="BTI4" s="827"/>
      <c r="BTJ4" s="827"/>
      <c r="BTK4" s="827"/>
      <c r="BTL4" s="827"/>
      <c r="BTM4" s="827"/>
      <c r="BTN4" s="827"/>
      <c r="BTO4" s="827"/>
      <c r="BTP4" s="843"/>
      <c r="BTQ4" s="846"/>
      <c r="BTR4" s="826"/>
      <c r="BTS4" s="826"/>
      <c r="BTT4" s="826"/>
      <c r="BTU4" s="826"/>
      <c r="BTV4" s="826"/>
      <c r="BTW4" s="826"/>
      <c r="BTX4" s="827"/>
      <c r="BTY4" s="827"/>
      <c r="BTZ4" s="827"/>
      <c r="BUA4" s="827"/>
      <c r="BUB4" s="827"/>
      <c r="BUC4" s="827"/>
      <c r="BUD4" s="827"/>
      <c r="BUE4" s="827"/>
      <c r="BUF4" s="843"/>
      <c r="BUG4" s="846"/>
      <c r="BUH4" s="826"/>
      <c r="BUI4" s="826"/>
      <c r="BUJ4" s="826"/>
      <c r="BUK4" s="826"/>
      <c r="BUL4" s="826"/>
      <c r="BUM4" s="826"/>
      <c r="BUN4" s="827"/>
      <c r="BUO4" s="827"/>
      <c r="BUP4" s="827"/>
      <c r="BUQ4" s="827"/>
      <c r="BUR4" s="827"/>
      <c r="BUS4" s="827"/>
      <c r="BUT4" s="827"/>
      <c r="BUU4" s="827"/>
      <c r="BUV4" s="843"/>
      <c r="BUW4" s="846"/>
      <c r="BUX4" s="826"/>
      <c r="BUY4" s="826"/>
      <c r="BUZ4" s="826"/>
      <c r="BVA4" s="826"/>
      <c r="BVB4" s="826"/>
      <c r="BVC4" s="826"/>
      <c r="BVD4" s="827"/>
      <c r="BVE4" s="827"/>
      <c r="BVF4" s="827"/>
      <c r="BVG4" s="827"/>
      <c r="BVH4" s="827"/>
      <c r="BVI4" s="827"/>
      <c r="BVJ4" s="827"/>
      <c r="BVK4" s="827"/>
      <c r="BVL4" s="843"/>
      <c r="BVM4" s="846"/>
      <c r="BVN4" s="826"/>
      <c r="BVO4" s="826"/>
      <c r="BVP4" s="826"/>
      <c r="BVQ4" s="826"/>
      <c r="BVR4" s="826"/>
      <c r="BVS4" s="826"/>
      <c r="BVT4" s="827"/>
      <c r="BVU4" s="827"/>
      <c r="BVV4" s="827"/>
      <c r="BVW4" s="827"/>
      <c r="BVX4" s="827"/>
      <c r="BVY4" s="827"/>
      <c r="BVZ4" s="827"/>
      <c r="BWA4" s="827"/>
      <c r="BWB4" s="843"/>
      <c r="BWC4" s="846"/>
      <c r="BWD4" s="826"/>
      <c r="BWE4" s="826"/>
      <c r="BWF4" s="826"/>
      <c r="BWG4" s="826"/>
      <c r="BWH4" s="826"/>
      <c r="BWI4" s="826"/>
      <c r="BWJ4" s="827"/>
      <c r="BWK4" s="827"/>
      <c r="BWL4" s="827"/>
      <c r="BWM4" s="827"/>
      <c r="BWN4" s="827"/>
      <c r="BWO4" s="827"/>
      <c r="BWP4" s="827"/>
      <c r="BWQ4" s="827"/>
      <c r="BWR4" s="843"/>
      <c r="BWS4" s="846"/>
      <c r="BWT4" s="826"/>
      <c r="BWU4" s="826"/>
      <c r="BWV4" s="826"/>
      <c r="BWW4" s="826"/>
      <c r="BWX4" s="826"/>
      <c r="BWY4" s="826"/>
      <c r="BWZ4" s="827"/>
      <c r="BXA4" s="827"/>
      <c r="BXB4" s="827"/>
      <c r="BXC4" s="827"/>
      <c r="BXD4" s="827"/>
      <c r="BXE4" s="827"/>
      <c r="BXF4" s="827"/>
      <c r="BXG4" s="827"/>
      <c r="BXH4" s="843"/>
      <c r="BXI4" s="846"/>
      <c r="BXJ4" s="826"/>
      <c r="BXK4" s="826"/>
      <c r="BXL4" s="826"/>
      <c r="BXM4" s="826"/>
      <c r="BXN4" s="826"/>
      <c r="BXO4" s="826"/>
      <c r="BXP4" s="827"/>
      <c r="BXQ4" s="827"/>
      <c r="BXR4" s="827"/>
      <c r="BXS4" s="827"/>
      <c r="BXT4" s="827"/>
      <c r="BXU4" s="827"/>
      <c r="BXV4" s="827"/>
      <c r="BXW4" s="827"/>
      <c r="BXX4" s="843"/>
      <c r="BXY4" s="846"/>
      <c r="BXZ4" s="826"/>
      <c r="BYA4" s="826"/>
      <c r="BYB4" s="826"/>
      <c r="BYC4" s="826"/>
      <c r="BYD4" s="826"/>
      <c r="BYE4" s="826"/>
      <c r="BYF4" s="827"/>
      <c r="BYG4" s="827"/>
      <c r="BYH4" s="827"/>
      <c r="BYI4" s="827"/>
      <c r="BYJ4" s="827"/>
      <c r="BYK4" s="827"/>
      <c r="BYL4" s="827"/>
      <c r="BYM4" s="827"/>
      <c r="BYN4" s="843"/>
      <c r="BYO4" s="846"/>
      <c r="BYP4" s="826"/>
      <c r="BYQ4" s="826"/>
      <c r="BYR4" s="826"/>
      <c r="BYS4" s="826"/>
      <c r="BYT4" s="826"/>
      <c r="BYU4" s="826"/>
      <c r="BYV4" s="827"/>
      <c r="BYW4" s="827"/>
      <c r="BYX4" s="827"/>
      <c r="BYY4" s="827"/>
      <c r="BYZ4" s="827"/>
      <c r="BZA4" s="827"/>
      <c r="BZB4" s="827"/>
      <c r="BZC4" s="827"/>
      <c r="BZD4" s="843"/>
      <c r="BZE4" s="846"/>
      <c r="BZF4" s="826"/>
      <c r="BZG4" s="826"/>
      <c r="BZH4" s="826"/>
      <c r="BZI4" s="826"/>
      <c r="BZJ4" s="826"/>
      <c r="BZK4" s="826"/>
      <c r="BZL4" s="827"/>
      <c r="BZM4" s="827"/>
      <c r="BZN4" s="827"/>
      <c r="BZO4" s="827"/>
      <c r="BZP4" s="827"/>
      <c r="BZQ4" s="827"/>
      <c r="BZR4" s="827"/>
      <c r="BZS4" s="827"/>
      <c r="BZT4" s="843"/>
      <c r="BZU4" s="846"/>
      <c r="BZV4" s="826"/>
      <c r="BZW4" s="826"/>
      <c r="BZX4" s="826"/>
      <c r="BZY4" s="826"/>
      <c r="BZZ4" s="826"/>
      <c r="CAA4" s="826"/>
      <c r="CAB4" s="827"/>
      <c r="CAC4" s="827"/>
      <c r="CAD4" s="827"/>
      <c r="CAE4" s="827"/>
      <c r="CAF4" s="827"/>
      <c r="CAG4" s="827"/>
      <c r="CAH4" s="827"/>
      <c r="CAI4" s="827"/>
      <c r="CAJ4" s="843"/>
      <c r="CAK4" s="846"/>
      <c r="CAL4" s="826"/>
      <c r="CAM4" s="826"/>
      <c r="CAN4" s="826"/>
      <c r="CAO4" s="826"/>
      <c r="CAP4" s="826"/>
      <c r="CAQ4" s="826"/>
      <c r="CAR4" s="827"/>
      <c r="CAS4" s="827"/>
      <c r="CAT4" s="827"/>
      <c r="CAU4" s="827"/>
      <c r="CAV4" s="827"/>
      <c r="CAW4" s="827"/>
      <c r="CAX4" s="827"/>
      <c r="CAY4" s="827"/>
      <c r="CAZ4" s="843"/>
      <c r="CBA4" s="846"/>
      <c r="CBB4" s="826"/>
      <c r="CBC4" s="826"/>
      <c r="CBD4" s="826"/>
      <c r="CBE4" s="826"/>
      <c r="CBF4" s="826"/>
      <c r="CBG4" s="826"/>
      <c r="CBH4" s="827"/>
      <c r="CBI4" s="827"/>
      <c r="CBJ4" s="827"/>
      <c r="CBK4" s="827"/>
      <c r="CBL4" s="827"/>
      <c r="CBM4" s="827"/>
      <c r="CBN4" s="827"/>
      <c r="CBO4" s="827"/>
      <c r="CBP4" s="843"/>
      <c r="CBQ4" s="846"/>
      <c r="CBR4" s="826"/>
      <c r="CBS4" s="826"/>
      <c r="CBT4" s="826"/>
      <c r="CBU4" s="826"/>
      <c r="CBV4" s="826"/>
      <c r="CBW4" s="826"/>
      <c r="CBX4" s="827"/>
      <c r="CBY4" s="827"/>
      <c r="CBZ4" s="827"/>
      <c r="CCA4" s="827"/>
      <c r="CCB4" s="827"/>
      <c r="CCC4" s="827"/>
      <c r="CCD4" s="827"/>
      <c r="CCE4" s="827"/>
      <c r="CCF4" s="843"/>
      <c r="CCG4" s="846"/>
      <c r="CCH4" s="826"/>
      <c r="CCI4" s="826"/>
      <c r="CCJ4" s="826"/>
      <c r="CCK4" s="826"/>
      <c r="CCL4" s="826"/>
      <c r="CCM4" s="826"/>
      <c r="CCN4" s="827"/>
      <c r="CCO4" s="827"/>
      <c r="CCP4" s="827"/>
      <c r="CCQ4" s="827"/>
      <c r="CCR4" s="827"/>
      <c r="CCS4" s="827"/>
      <c r="CCT4" s="827"/>
      <c r="CCU4" s="827"/>
      <c r="CCV4" s="843"/>
      <c r="CCW4" s="846"/>
      <c r="CCX4" s="826"/>
      <c r="CCY4" s="826"/>
      <c r="CCZ4" s="826"/>
      <c r="CDA4" s="826"/>
      <c r="CDB4" s="826"/>
      <c r="CDC4" s="826"/>
      <c r="CDD4" s="827"/>
      <c r="CDE4" s="827"/>
      <c r="CDF4" s="827"/>
      <c r="CDG4" s="827"/>
      <c r="CDH4" s="827"/>
      <c r="CDI4" s="827"/>
      <c r="CDJ4" s="827"/>
      <c r="CDK4" s="827"/>
      <c r="CDL4" s="843"/>
      <c r="CDM4" s="846"/>
      <c r="CDN4" s="826"/>
      <c r="CDO4" s="826"/>
      <c r="CDP4" s="826"/>
      <c r="CDQ4" s="826"/>
      <c r="CDR4" s="826"/>
      <c r="CDS4" s="826"/>
      <c r="CDT4" s="827"/>
      <c r="CDU4" s="827"/>
      <c r="CDV4" s="827"/>
      <c r="CDW4" s="827"/>
      <c r="CDX4" s="827"/>
      <c r="CDY4" s="827"/>
      <c r="CDZ4" s="827"/>
      <c r="CEA4" s="827"/>
      <c r="CEB4" s="843"/>
      <c r="CEC4" s="846"/>
      <c r="CED4" s="826"/>
      <c r="CEE4" s="826"/>
      <c r="CEF4" s="826"/>
      <c r="CEG4" s="826"/>
      <c r="CEH4" s="826"/>
      <c r="CEI4" s="826"/>
      <c r="CEJ4" s="827"/>
      <c r="CEK4" s="827"/>
      <c r="CEL4" s="827"/>
      <c r="CEM4" s="827"/>
      <c r="CEN4" s="827"/>
      <c r="CEO4" s="827"/>
      <c r="CEP4" s="827"/>
      <c r="CEQ4" s="827"/>
      <c r="CER4" s="843"/>
      <c r="CES4" s="846"/>
      <c r="CET4" s="826"/>
      <c r="CEU4" s="826"/>
      <c r="CEV4" s="826"/>
      <c r="CEW4" s="826"/>
      <c r="CEX4" s="826"/>
      <c r="CEY4" s="826"/>
      <c r="CEZ4" s="827"/>
      <c r="CFA4" s="827"/>
      <c r="CFB4" s="827"/>
      <c r="CFC4" s="827"/>
      <c r="CFD4" s="827"/>
      <c r="CFE4" s="827"/>
      <c r="CFF4" s="827"/>
      <c r="CFG4" s="827"/>
      <c r="CFH4" s="843"/>
      <c r="CFI4" s="846"/>
      <c r="CFJ4" s="826"/>
      <c r="CFK4" s="826"/>
      <c r="CFL4" s="826"/>
      <c r="CFM4" s="826"/>
      <c r="CFN4" s="826"/>
      <c r="CFO4" s="826"/>
      <c r="CFP4" s="827"/>
      <c r="CFQ4" s="827"/>
      <c r="CFR4" s="827"/>
      <c r="CFS4" s="827"/>
      <c r="CFT4" s="827"/>
      <c r="CFU4" s="827"/>
      <c r="CFV4" s="827"/>
      <c r="CFW4" s="827"/>
      <c r="CFX4" s="843"/>
      <c r="CFY4" s="846"/>
      <c r="CFZ4" s="826"/>
      <c r="CGA4" s="826"/>
      <c r="CGB4" s="826"/>
      <c r="CGC4" s="826"/>
      <c r="CGD4" s="826"/>
      <c r="CGE4" s="826"/>
      <c r="CGF4" s="827"/>
      <c r="CGG4" s="827"/>
      <c r="CGH4" s="827"/>
      <c r="CGI4" s="827"/>
      <c r="CGJ4" s="827"/>
      <c r="CGK4" s="827"/>
      <c r="CGL4" s="827"/>
      <c r="CGM4" s="827"/>
      <c r="CGN4" s="843"/>
      <c r="CGO4" s="846"/>
      <c r="CGP4" s="826"/>
      <c r="CGQ4" s="826"/>
      <c r="CGR4" s="826"/>
      <c r="CGS4" s="826"/>
      <c r="CGT4" s="826"/>
      <c r="CGU4" s="826"/>
      <c r="CGV4" s="827"/>
      <c r="CGW4" s="827"/>
      <c r="CGX4" s="827"/>
      <c r="CGY4" s="827"/>
      <c r="CGZ4" s="827"/>
      <c r="CHA4" s="827"/>
      <c r="CHB4" s="827"/>
      <c r="CHC4" s="827"/>
      <c r="CHD4" s="843"/>
      <c r="CHE4" s="846"/>
      <c r="CHF4" s="826"/>
      <c r="CHG4" s="826"/>
      <c r="CHH4" s="826"/>
      <c r="CHI4" s="826"/>
      <c r="CHJ4" s="826"/>
      <c r="CHK4" s="826"/>
      <c r="CHL4" s="827"/>
      <c r="CHM4" s="827"/>
      <c r="CHN4" s="827"/>
      <c r="CHO4" s="827"/>
      <c r="CHP4" s="827"/>
      <c r="CHQ4" s="827"/>
      <c r="CHR4" s="827"/>
      <c r="CHS4" s="827"/>
      <c r="CHT4" s="843"/>
      <c r="CHU4" s="846"/>
      <c r="CHV4" s="826"/>
      <c r="CHW4" s="826"/>
      <c r="CHX4" s="826"/>
      <c r="CHY4" s="826"/>
      <c r="CHZ4" s="826"/>
      <c r="CIA4" s="826"/>
      <c r="CIB4" s="827"/>
      <c r="CIC4" s="827"/>
      <c r="CID4" s="827"/>
      <c r="CIE4" s="827"/>
      <c r="CIF4" s="827"/>
      <c r="CIG4" s="827"/>
      <c r="CIH4" s="827"/>
      <c r="CII4" s="827"/>
      <c r="CIJ4" s="843"/>
      <c r="CIK4" s="846"/>
      <c r="CIL4" s="826"/>
      <c r="CIM4" s="826"/>
      <c r="CIN4" s="826"/>
      <c r="CIO4" s="826"/>
      <c r="CIP4" s="826"/>
      <c r="CIQ4" s="826"/>
      <c r="CIR4" s="827"/>
      <c r="CIS4" s="827"/>
      <c r="CIT4" s="827"/>
      <c r="CIU4" s="827"/>
      <c r="CIV4" s="827"/>
      <c r="CIW4" s="827"/>
      <c r="CIX4" s="827"/>
      <c r="CIY4" s="827"/>
      <c r="CIZ4" s="843"/>
      <c r="CJA4" s="846"/>
      <c r="CJB4" s="826"/>
      <c r="CJC4" s="826"/>
      <c r="CJD4" s="826"/>
      <c r="CJE4" s="826"/>
      <c r="CJF4" s="826"/>
      <c r="CJG4" s="826"/>
      <c r="CJH4" s="827"/>
      <c r="CJI4" s="827"/>
      <c r="CJJ4" s="827"/>
      <c r="CJK4" s="827"/>
      <c r="CJL4" s="827"/>
      <c r="CJM4" s="827"/>
      <c r="CJN4" s="827"/>
      <c r="CJO4" s="827"/>
      <c r="CJP4" s="843"/>
      <c r="CJQ4" s="846"/>
      <c r="CJR4" s="826"/>
      <c r="CJS4" s="826"/>
      <c r="CJT4" s="826"/>
      <c r="CJU4" s="826"/>
      <c r="CJV4" s="826"/>
      <c r="CJW4" s="826"/>
      <c r="CJX4" s="827"/>
      <c r="CJY4" s="827"/>
      <c r="CJZ4" s="827"/>
      <c r="CKA4" s="827"/>
      <c r="CKB4" s="827"/>
      <c r="CKC4" s="827"/>
      <c r="CKD4" s="827"/>
      <c r="CKE4" s="827"/>
      <c r="CKF4" s="843"/>
      <c r="CKG4" s="846"/>
      <c r="CKH4" s="826"/>
      <c r="CKI4" s="826"/>
      <c r="CKJ4" s="826"/>
      <c r="CKK4" s="826"/>
      <c r="CKL4" s="826"/>
      <c r="CKM4" s="826"/>
      <c r="CKN4" s="827"/>
      <c r="CKO4" s="827"/>
      <c r="CKP4" s="827"/>
      <c r="CKQ4" s="827"/>
      <c r="CKR4" s="827"/>
      <c r="CKS4" s="827"/>
      <c r="CKT4" s="827"/>
      <c r="CKU4" s="827"/>
      <c r="CKV4" s="843"/>
      <c r="CKW4" s="846"/>
      <c r="CKX4" s="826"/>
      <c r="CKY4" s="826"/>
      <c r="CKZ4" s="826"/>
      <c r="CLA4" s="826"/>
      <c r="CLB4" s="826"/>
      <c r="CLC4" s="826"/>
      <c r="CLD4" s="827"/>
      <c r="CLE4" s="827"/>
      <c r="CLF4" s="827"/>
      <c r="CLG4" s="827"/>
      <c r="CLH4" s="827"/>
      <c r="CLI4" s="827"/>
      <c r="CLJ4" s="827"/>
      <c r="CLK4" s="827"/>
      <c r="CLL4" s="843"/>
      <c r="CLM4" s="846"/>
      <c r="CLN4" s="826"/>
      <c r="CLO4" s="826"/>
      <c r="CLP4" s="826"/>
      <c r="CLQ4" s="826"/>
      <c r="CLR4" s="826"/>
      <c r="CLS4" s="826"/>
      <c r="CLT4" s="827"/>
      <c r="CLU4" s="827"/>
      <c r="CLV4" s="827"/>
      <c r="CLW4" s="827"/>
      <c r="CLX4" s="827"/>
      <c r="CLY4" s="827"/>
      <c r="CLZ4" s="827"/>
      <c r="CMA4" s="827"/>
      <c r="CMB4" s="843"/>
      <c r="CMC4" s="846"/>
      <c r="CMD4" s="826"/>
      <c r="CME4" s="826"/>
      <c r="CMF4" s="826"/>
      <c r="CMG4" s="826"/>
      <c r="CMH4" s="826"/>
      <c r="CMI4" s="826"/>
      <c r="CMJ4" s="827"/>
      <c r="CMK4" s="827"/>
      <c r="CML4" s="827"/>
      <c r="CMM4" s="827"/>
      <c r="CMN4" s="827"/>
      <c r="CMO4" s="827"/>
      <c r="CMP4" s="827"/>
      <c r="CMQ4" s="827"/>
      <c r="CMR4" s="843"/>
      <c r="CMS4" s="846"/>
      <c r="CMT4" s="826"/>
      <c r="CMU4" s="826"/>
      <c r="CMV4" s="826"/>
      <c r="CMW4" s="826"/>
      <c r="CMX4" s="826"/>
      <c r="CMY4" s="826"/>
      <c r="CMZ4" s="827"/>
      <c r="CNA4" s="827"/>
      <c r="CNB4" s="827"/>
      <c r="CNC4" s="827"/>
      <c r="CND4" s="827"/>
      <c r="CNE4" s="827"/>
      <c r="CNF4" s="827"/>
      <c r="CNG4" s="827"/>
      <c r="CNH4" s="843"/>
      <c r="CNI4" s="846"/>
      <c r="CNJ4" s="826"/>
      <c r="CNK4" s="826"/>
      <c r="CNL4" s="826"/>
      <c r="CNM4" s="826"/>
      <c r="CNN4" s="826"/>
      <c r="CNO4" s="826"/>
      <c r="CNP4" s="827"/>
      <c r="CNQ4" s="827"/>
      <c r="CNR4" s="827"/>
      <c r="CNS4" s="827"/>
      <c r="CNT4" s="827"/>
      <c r="CNU4" s="827"/>
      <c r="CNV4" s="827"/>
      <c r="CNW4" s="827"/>
      <c r="CNX4" s="843"/>
      <c r="CNY4" s="846"/>
      <c r="CNZ4" s="826"/>
      <c r="COA4" s="826"/>
      <c r="COB4" s="826"/>
      <c r="COC4" s="826"/>
      <c r="COD4" s="826"/>
      <c r="COE4" s="826"/>
      <c r="COF4" s="827"/>
      <c r="COG4" s="827"/>
      <c r="COH4" s="827"/>
      <c r="COI4" s="827"/>
      <c r="COJ4" s="827"/>
      <c r="COK4" s="827"/>
      <c r="COL4" s="827"/>
      <c r="COM4" s="827"/>
      <c r="CON4" s="843"/>
      <c r="COO4" s="846"/>
      <c r="COP4" s="826"/>
      <c r="COQ4" s="826"/>
      <c r="COR4" s="826"/>
      <c r="COS4" s="826"/>
      <c r="COT4" s="826"/>
      <c r="COU4" s="826"/>
      <c r="COV4" s="827"/>
      <c r="COW4" s="827"/>
      <c r="COX4" s="827"/>
      <c r="COY4" s="827"/>
      <c r="COZ4" s="827"/>
      <c r="CPA4" s="827"/>
      <c r="CPB4" s="827"/>
      <c r="CPC4" s="827"/>
      <c r="CPD4" s="843"/>
      <c r="CPE4" s="846"/>
      <c r="CPF4" s="826"/>
      <c r="CPG4" s="826"/>
      <c r="CPH4" s="826"/>
      <c r="CPI4" s="826"/>
      <c r="CPJ4" s="826"/>
      <c r="CPK4" s="826"/>
      <c r="CPL4" s="827"/>
      <c r="CPM4" s="827"/>
      <c r="CPN4" s="827"/>
      <c r="CPO4" s="827"/>
      <c r="CPP4" s="827"/>
      <c r="CPQ4" s="827"/>
      <c r="CPR4" s="827"/>
      <c r="CPS4" s="827"/>
      <c r="CPT4" s="843"/>
      <c r="CPU4" s="846"/>
      <c r="CPV4" s="826"/>
      <c r="CPW4" s="826"/>
      <c r="CPX4" s="826"/>
      <c r="CPY4" s="826"/>
      <c r="CPZ4" s="826"/>
      <c r="CQA4" s="826"/>
      <c r="CQB4" s="827"/>
      <c r="CQC4" s="827"/>
      <c r="CQD4" s="827"/>
      <c r="CQE4" s="827"/>
      <c r="CQF4" s="827"/>
      <c r="CQG4" s="827"/>
      <c r="CQH4" s="827"/>
      <c r="CQI4" s="827"/>
      <c r="CQJ4" s="843"/>
      <c r="CQK4" s="846"/>
      <c r="CQL4" s="826"/>
      <c r="CQM4" s="826"/>
      <c r="CQN4" s="826"/>
      <c r="CQO4" s="826"/>
      <c r="CQP4" s="826"/>
      <c r="CQQ4" s="826"/>
      <c r="CQR4" s="827"/>
      <c r="CQS4" s="827"/>
      <c r="CQT4" s="827"/>
      <c r="CQU4" s="827"/>
      <c r="CQV4" s="827"/>
      <c r="CQW4" s="827"/>
      <c r="CQX4" s="827"/>
      <c r="CQY4" s="827"/>
      <c r="CQZ4" s="843"/>
      <c r="CRA4" s="846"/>
      <c r="CRB4" s="826"/>
      <c r="CRC4" s="826"/>
      <c r="CRD4" s="826"/>
      <c r="CRE4" s="826"/>
      <c r="CRF4" s="826"/>
      <c r="CRG4" s="826"/>
      <c r="CRH4" s="827"/>
      <c r="CRI4" s="827"/>
      <c r="CRJ4" s="827"/>
      <c r="CRK4" s="827"/>
      <c r="CRL4" s="827"/>
      <c r="CRM4" s="827"/>
      <c r="CRN4" s="827"/>
      <c r="CRO4" s="827"/>
      <c r="CRP4" s="843"/>
      <c r="CRQ4" s="846"/>
      <c r="CRR4" s="826"/>
      <c r="CRS4" s="826"/>
      <c r="CRT4" s="826"/>
      <c r="CRU4" s="826"/>
      <c r="CRV4" s="826"/>
      <c r="CRW4" s="826"/>
      <c r="CRX4" s="827"/>
      <c r="CRY4" s="827"/>
      <c r="CRZ4" s="827"/>
      <c r="CSA4" s="827"/>
      <c r="CSB4" s="827"/>
      <c r="CSC4" s="827"/>
      <c r="CSD4" s="827"/>
      <c r="CSE4" s="827"/>
      <c r="CSF4" s="843"/>
      <c r="CSG4" s="846"/>
      <c r="CSH4" s="826"/>
      <c r="CSI4" s="826"/>
      <c r="CSJ4" s="826"/>
      <c r="CSK4" s="826"/>
      <c r="CSL4" s="826"/>
      <c r="CSM4" s="826"/>
      <c r="CSN4" s="827"/>
      <c r="CSO4" s="827"/>
      <c r="CSP4" s="827"/>
      <c r="CSQ4" s="827"/>
      <c r="CSR4" s="827"/>
      <c r="CSS4" s="827"/>
      <c r="CST4" s="827"/>
      <c r="CSU4" s="827"/>
      <c r="CSV4" s="843"/>
      <c r="CSW4" s="846"/>
      <c r="CSX4" s="826"/>
      <c r="CSY4" s="826"/>
      <c r="CSZ4" s="826"/>
      <c r="CTA4" s="826"/>
      <c r="CTB4" s="826"/>
      <c r="CTC4" s="826"/>
      <c r="CTD4" s="827"/>
      <c r="CTE4" s="827"/>
      <c r="CTF4" s="827"/>
      <c r="CTG4" s="827"/>
      <c r="CTH4" s="827"/>
      <c r="CTI4" s="827"/>
      <c r="CTJ4" s="827"/>
      <c r="CTK4" s="827"/>
      <c r="CTL4" s="843"/>
      <c r="CTM4" s="846"/>
      <c r="CTN4" s="826"/>
      <c r="CTO4" s="826"/>
      <c r="CTP4" s="826"/>
      <c r="CTQ4" s="826"/>
      <c r="CTR4" s="826"/>
      <c r="CTS4" s="826"/>
      <c r="CTT4" s="827"/>
      <c r="CTU4" s="827"/>
      <c r="CTV4" s="827"/>
      <c r="CTW4" s="827"/>
      <c r="CTX4" s="827"/>
      <c r="CTY4" s="827"/>
      <c r="CTZ4" s="827"/>
      <c r="CUA4" s="827"/>
      <c r="CUB4" s="843"/>
      <c r="CUC4" s="846"/>
      <c r="CUD4" s="826"/>
      <c r="CUE4" s="826"/>
      <c r="CUF4" s="826"/>
      <c r="CUG4" s="826"/>
      <c r="CUH4" s="826"/>
      <c r="CUI4" s="826"/>
      <c r="CUJ4" s="827"/>
      <c r="CUK4" s="827"/>
      <c r="CUL4" s="827"/>
      <c r="CUM4" s="827"/>
      <c r="CUN4" s="827"/>
      <c r="CUO4" s="827"/>
      <c r="CUP4" s="827"/>
      <c r="CUQ4" s="827"/>
      <c r="CUR4" s="843"/>
      <c r="CUS4" s="846"/>
      <c r="CUT4" s="826"/>
      <c r="CUU4" s="826"/>
      <c r="CUV4" s="826"/>
      <c r="CUW4" s="826"/>
      <c r="CUX4" s="826"/>
      <c r="CUY4" s="826"/>
      <c r="CUZ4" s="827"/>
      <c r="CVA4" s="827"/>
      <c r="CVB4" s="827"/>
      <c r="CVC4" s="827"/>
      <c r="CVD4" s="827"/>
      <c r="CVE4" s="827"/>
      <c r="CVF4" s="827"/>
      <c r="CVG4" s="827"/>
      <c r="CVH4" s="843"/>
      <c r="CVI4" s="846"/>
      <c r="CVJ4" s="826"/>
      <c r="CVK4" s="826"/>
      <c r="CVL4" s="826"/>
      <c r="CVM4" s="826"/>
      <c r="CVN4" s="826"/>
      <c r="CVO4" s="826"/>
      <c r="CVP4" s="827"/>
      <c r="CVQ4" s="827"/>
      <c r="CVR4" s="827"/>
      <c r="CVS4" s="827"/>
      <c r="CVT4" s="827"/>
      <c r="CVU4" s="827"/>
      <c r="CVV4" s="827"/>
      <c r="CVW4" s="827"/>
      <c r="CVX4" s="843"/>
      <c r="CVY4" s="846"/>
      <c r="CVZ4" s="826"/>
      <c r="CWA4" s="826"/>
      <c r="CWB4" s="826"/>
      <c r="CWC4" s="826"/>
      <c r="CWD4" s="826"/>
      <c r="CWE4" s="826"/>
      <c r="CWF4" s="827"/>
      <c r="CWG4" s="827"/>
      <c r="CWH4" s="827"/>
      <c r="CWI4" s="827"/>
      <c r="CWJ4" s="827"/>
      <c r="CWK4" s="827"/>
      <c r="CWL4" s="827"/>
      <c r="CWM4" s="827"/>
      <c r="CWN4" s="843"/>
      <c r="CWO4" s="846"/>
      <c r="CWP4" s="826"/>
      <c r="CWQ4" s="826"/>
      <c r="CWR4" s="826"/>
      <c r="CWS4" s="826"/>
      <c r="CWT4" s="826"/>
      <c r="CWU4" s="826"/>
      <c r="CWV4" s="827"/>
      <c r="CWW4" s="827"/>
      <c r="CWX4" s="827"/>
      <c r="CWY4" s="827"/>
      <c r="CWZ4" s="827"/>
      <c r="CXA4" s="827"/>
      <c r="CXB4" s="827"/>
      <c r="CXC4" s="827"/>
      <c r="CXD4" s="843"/>
      <c r="CXE4" s="846"/>
      <c r="CXF4" s="826"/>
      <c r="CXG4" s="826"/>
      <c r="CXH4" s="826"/>
      <c r="CXI4" s="826"/>
      <c r="CXJ4" s="826"/>
      <c r="CXK4" s="826"/>
      <c r="CXL4" s="827"/>
      <c r="CXM4" s="827"/>
      <c r="CXN4" s="827"/>
      <c r="CXO4" s="827"/>
      <c r="CXP4" s="827"/>
      <c r="CXQ4" s="827"/>
      <c r="CXR4" s="827"/>
      <c r="CXS4" s="827"/>
      <c r="CXT4" s="843"/>
      <c r="CXU4" s="846"/>
      <c r="CXV4" s="826"/>
      <c r="CXW4" s="826"/>
      <c r="CXX4" s="826"/>
      <c r="CXY4" s="826"/>
      <c r="CXZ4" s="826"/>
      <c r="CYA4" s="826"/>
      <c r="CYB4" s="827"/>
      <c r="CYC4" s="827"/>
      <c r="CYD4" s="827"/>
      <c r="CYE4" s="827"/>
      <c r="CYF4" s="827"/>
      <c r="CYG4" s="827"/>
      <c r="CYH4" s="827"/>
      <c r="CYI4" s="827"/>
      <c r="CYJ4" s="843"/>
      <c r="CYK4" s="846"/>
      <c r="CYL4" s="826"/>
      <c r="CYM4" s="826"/>
      <c r="CYN4" s="826"/>
      <c r="CYO4" s="826"/>
      <c r="CYP4" s="826"/>
      <c r="CYQ4" s="826"/>
      <c r="CYR4" s="827"/>
      <c r="CYS4" s="827"/>
      <c r="CYT4" s="827"/>
      <c r="CYU4" s="827"/>
      <c r="CYV4" s="827"/>
      <c r="CYW4" s="827"/>
      <c r="CYX4" s="827"/>
      <c r="CYY4" s="827"/>
      <c r="CYZ4" s="843"/>
      <c r="CZA4" s="846"/>
      <c r="CZB4" s="826"/>
      <c r="CZC4" s="826"/>
      <c r="CZD4" s="826"/>
      <c r="CZE4" s="826"/>
      <c r="CZF4" s="826"/>
      <c r="CZG4" s="826"/>
      <c r="CZH4" s="827"/>
      <c r="CZI4" s="827"/>
      <c r="CZJ4" s="827"/>
      <c r="CZK4" s="827"/>
      <c r="CZL4" s="827"/>
      <c r="CZM4" s="827"/>
      <c r="CZN4" s="827"/>
      <c r="CZO4" s="827"/>
      <c r="CZP4" s="843"/>
      <c r="CZQ4" s="846"/>
      <c r="CZR4" s="826"/>
      <c r="CZS4" s="826"/>
      <c r="CZT4" s="826"/>
      <c r="CZU4" s="826"/>
      <c r="CZV4" s="826"/>
      <c r="CZW4" s="826"/>
      <c r="CZX4" s="827"/>
      <c r="CZY4" s="827"/>
      <c r="CZZ4" s="827"/>
      <c r="DAA4" s="827"/>
      <c r="DAB4" s="827"/>
      <c r="DAC4" s="827"/>
      <c r="DAD4" s="827"/>
      <c r="DAE4" s="827"/>
      <c r="DAF4" s="843"/>
      <c r="DAG4" s="846"/>
      <c r="DAH4" s="826"/>
      <c r="DAI4" s="826"/>
      <c r="DAJ4" s="826"/>
      <c r="DAK4" s="826"/>
      <c r="DAL4" s="826"/>
      <c r="DAM4" s="826"/>
      <c r="DAN4" s="827"/>
      <c r="DAO4" s="827"/>
      <c r="DAP4" s="827"/>
      <c r="DAQ4" s="827"/>
      <c r="DAR4" s="827"/>
      <c r="DAS4" s="827"/>
      <c r="DAT4" s="827"/>
      <c r="DAU4" s="827"/>
      <c r="DAV4" s="843"/>
      <c r="DAW4" s="846"/>
      <c r="DAX4" s="826"/>
      <c r="DAY4" s="826"/>
      <c r="DAZ4" s="826"/>
      <c r="DBA4" s="826"/>
      <c r="DBB4" s="826"/>
      <c r="DBC4" s="826"/>
      <c r="DBD4" s="827"/>
      <c r="DBE4" s="827"/>
      <c r="DBF4" s="827"/>
      <c r="DBG4" s="827"/>
      <c r="DBH4" s="827"/>
      <c r="DBI4" s="827"/>
      <c r="DBJ4" s="827"/>
      <c r="DBK4" s="827"/>
      <c r="DBL4" s="843"/>
      <c r="DBM4" s="846"/>
      <c r="DBN4" s="826"/>
      <c r="DBO4" s="826"/>
      <c r="DBP4" s="826"/>
      <c r="DBQ4" s="826"/>
      <c r="DBR4" s="826"/>
      <c r="DBS4" s="826"/>
      <c r="DBT4" s="827"/>
      <c r="DBU4" s="827"/>
      <c r="DBV4" s="827"/>
      <c r="DBW4" s="827"/>
      <c r="DBX4" s="827"/>
      <c r="DBY4" s="827"/>
      <c r="DBZ4" s="827"/>
      <c r="DCA4" s="827"/>
      <c r="DCB4" s="843"/>
      <c r="DCC4" s="846"/>
      <c r="DCD4" s="826"/>
      <c r="DCE4" s="826"/>
      <c r="DCF4" s="826"/>
      <c r="DCG4" s="826"/>
      <c r="DCH4" s="826"/>
      <c r="DCI4" s="826"/>
      <c r="DCJ4" s="827"/>
      <c r="DCK4" s="827"/>
      <c r="DCL4" s="827"/>
      <c r="DCM4" s="827"/>
      <c r="DCN4" s="827"/>
      <c r="DCO4" s="827"/>
      <c r="DCP4" s="827"/>
      <c r="DCQ4" s="827"/>
      <c r="DCR4" s="843"/>
      <c r="DCS4" s="846"/>
      <c r="DCT4" s="826"/>
      <c r="DCU4" s="826"/>
      <c r="DCV4" s="826"/>
      <c r="DCW4" s="826"/>
      <c r="DCX4" s="826"/>
      <c r="DCY4" s="826"/>
      <c r="DCZ4" s="827"/>
      <c r="DDA4" s="827"/>
      <c r="DDB4" s="827"/>
      <c r="DDC4" s="827"/>
      <c r="DDD4" s="827"/>
      <c r="DDE4" s="827"/>
      <c r="DDF4" s="827"/>
      <c r="DDG4" s="827"/>
      <c r="DDH4" s="843"/>
      <c r="DDI4" s="846"/>
      <c r="DDJ4" s="826"/>
      <c r="DDK4" s="826"/>
      <c r="DDL4" s="826"/>
      <c r="DDM4" s="826"/>
      <c r="DDN4" s="826"/>
      <c r="DDO4" s="826"/>
      <c r="DDP4" s="827"/>
      <c r="DDQ4" s="827"/>
      <c r="DDR4" s="827"/>
      <c r="DDS4" s="827"/>
      <c r="DDT4" s="827"/>
      <c r="DDU4" s="827"/>
      <c r="DDV4" s="827"/>
      <c r="DDW4" s="827"/>
      <c r="DDX4" s="843"/>
      <c r="DDY4" s="846"/>
      <c r="DDZ4" s="826"/>
      <c r="DEA4" s="826"/>
      <c r="DEB4" s="826"/>
      <c r="DEC4" s="826"/>
      <c r="DED4" s="826"/>
      <c r="DEE4" s="826"/>
      <c r="DEF4" s="827"/>
      <c r="DEG4" s="827"/>
      <c r="DEH4" s="827"/>
      <c r="DEI4" s="827"/>
      <c r="DEJ4" s="827"/>
      <c r="DEK4" s="827"/>
      <c r="DEL4" s="827"/>
      <c r="DEM4" s="827"/>
      <c r="DEN4" s="843"/>
      <c r="DEO4" s="846"/>
      <c r="DEP4" s="826"/>
      <c r="DEQ4" s="826"/>
      <c r="DER4" s="826"/>
      <c r="DES4" s="826"/>
      <c r="DET4" s="826"/>
      <c r="DEU4" s="826"/>
      <c r="DEV4" s="827"/>
      <c r="DEW4" s="827"/>
      <c r="DEX4" s="827"/>
      <c r="DEY4" s="827"/>
      <c r="DEZ4" s="827"/>
      <c r="DFA4" s="827"/>
      <c r="DFB4" s="827"/>
      <c r="DFC4" s="827"/>
      <c r="DFD4" s="843"/>
      <c r="DFE4" s="846"/>
      <c r="DFF4" s="826"/>
      <c r="DFG4" s="826"/>
      <c r="DFH4" s="826"/>
      <c r="DFI4" s="826"/>
      <c r="DFJ4" s="826"/>
      <c r="DFK4" s="826"/>
      <c r="DFL4" s="827"/>
      <c r="DFM4" s="827"/>
      <c r="DFN4" s="827"/>
      <c r="DFO4" s="827"/>
      <c r="DFP4" s="827"/>
      <c r="DFQ4" s="827"/>
      <c r="DFR4" s="827"/>
      <c r="DFS4" s="827"/>
      <c r="DFT4" s="843"/>
      <c r="DFU4" s="846"/>
      <c r="DFV4" s="826"/>
      <c r="DFW4" s="826"/>
      <c r="DFX4" s="826"/>
      <c r="DFY4" s="826"/>
      <c r="DFZ4" s="826"/>
      <c r="DGA4" s="826"/>
      <c r="DGB4" s="827"/>
      <c r="DGC4" s="827"/>
      <c r="DGD4" s="827"/>
      <c r="DGE4" s="827"/>
      <c r="DGF4" s="827"/>
      <c r="DGG4" s="827"/>
      <c r="DGH4" s="827"/>
      <c r="DGI4" s="827"/>
      <c r="DGJ4" s="843"/>
      <c r="DGK4" s="846"/>
      <c r="DGL4" s="826"/>
      <c r="DGM4" s="826"/>
      <c r="DGN4" s="826"/>
      <c r="DGO4" s="826"/>
      <c r="DGP4" s="826"/>
      <c r="DGQ4" s="826"/>
      <c r="DGR4" s="827"/>
      <c r="DGS4" s="827"/>
      <c r="DGT4" s="827"/>
      <c r="DGU4" s="827"/>
      <c r="DGV4" s="827"/>
      <c r="DGW4" s="827"/>
      <c r="DGX4" s="827"/>
      <c r="DGY4" s="827"/>
      <c r="DGZ4" s="843"/>
      <c r="DHA4" s="846"/>
      <c r="DHB4" s="826"/>
      <c r="DHC4" s="826"/>
      <c r="DHD4" s="826"/>
      <c r="DHE4" s="826"/>
      <c r="DHF4" s="826"/>
      <c r="DHG4" s="826"/>
      <c r="DHH4" s="827"/>
      <c r="DHI4" s="827"/>
      <c r="DHJ4" s="827"/>
      <c r="DHK4" s="827"/>
      <c r="DHL4" s="827"/>
      <c r="DHM4" s="827"/>
      <c r="DHN4" s="827"/>
      <c r="DHO4" s="827"/>
      <c r="DHP4" s="843"/>
      <c r="DHQ4" s="846"/>
      <c r="DHR4" s="826"/>
      <c r="DHS4" s="826"/>
      <c r="DHT4" s="826"/>
      <c r="DHU4" s="826"/>
      <c r="DHV4" s="826"/>
      <c r="DHW4" s="826"/>
      <c r="DHX4" s="827"/>
      <c r="DHY4" s="827"/>
      <c r="DHZ4" s="827"/>
      <c r="DIA4" s="827"/>
      <c r="DIB4" s="827"/>
      <c r="DIC4" s="827"/>
      <c r="DID4" s="827"/>
      <c r="DIE4" s="827"/>
      <c r="DIF4" s="843"/>
      <c r="DIG4" s="846"/>
      <c r="DIH4" s="826"/>
      <c r="DII4" s="826"/>
      <c r="DIJ4" s="826"/>
      <c r="DIK4" s="826"/>
      <c r="DIL4" s="826"/>
      <c r="DIM4" s="826"/>
      <c r="DIN4" s="827"/>
      <c r="DIO4" s="827"/>
      <c r="DIP4" s="827"/>
      <c r="DIQ4" s="827"/>
      <c r="DIR4" s="827"/>
      <c r="DIS4" s="827"/>
      <c r="DIT4" s="827"/>
      <c r="DIU4" s="827"/>
      <c r="DIV4" s="843"/>
      <c r="DIW4" s="846"/>
      <c r="DIX4" s="826"/>
      <c r="DIY4" s="826"/>
      <c r="DIZ4" s="826"/>
      <c r="DJA4" s="826"/>
      <c r="DJB4" s="826"/>
      <c r="DJC4" s="826"/>
      <c r="DJD4" s="827"/>
      <c r="DJE4" s="827"/>
      <c r="DJF4" s="827"/>
      <c r="DJG4" s="827"/>
      <c r="DJH4" s="827"/>
      <c r="DJI4" s="827"/>
      <c r="DJJ4" s="827"/>
      <c r="DJK4" s="827"/>
      <c r="DJL4" s="843"/>
      <c r="DJM4" s="846"/>
      <c r="DJN4" s="826"/>
      <c r="DJO4" s="826"/>
      <c r="DJP4" s="826"/>
      <c r="DJQ4" s="826"/>
      <c r="DJR4" s="826"/>
      <c r="DJS4" s="826"/>
      <c r="DJT4" s="827"/>
      <c r="DJU4" s="827"/>
      <c r="DJV4" s="827"/>
      <c r="DJW4" s="827"/>
      <c r="DJX4" s="827"/>
      <c r="DJY4" s="827"/>
      <c r="DJZ4" s="827"/>
      <c r="DKA4" s="827"/>
      <c r="DKB4" s="843"/>
      <c r="DKC4" s="846"/>
      <c r="DKD4" s="826"/>
      <c r="DKE4" s="826"/>
      <c r="DKF4" s="826"/>
      <c r="DKG4" s="826"/>
      <c r="DKH4" s="826"/>
      <c r="DKI4" s="826"/>
      <c r="DKJ4" s="827"/>
      <c r="DKK4" s="827"/>
      <c r="DKL4" s="827"/>
      <c r="DKM4" s="827"/>
      <c r="DKN4" s="827"/>
      <c r="DKO4" s="827"/>
      <c r="DKP4" s="827"/>
      <c r="DKQ4" s="827"/>
      <c r="DKR4" s="843"/>
      <c r="DKS4" s="846"/>
      <c r="DKT4" s="826"/>
      <c r="DKU4" s="826"/>
      <c r="DKV4" s="826"/>
      <c r="DKW4" s="826"/>
      <c r="DKX4" s="826"/>
      <c r="DKY4" s="826"/>
      <c r="DKZ4" s="827"/>
      <c r="DLA4" s="827"/>
      <c r="DLB4" s="827"/>
      <c r="DLC4" s="827"/>
      <c r="DLD4" s="827"/>
      <c r="DLE4" s="827"/>
      <c r="DLF4" s="827"/>
      <c r="DLG4" s="827"/>
      <c r="DLH4" s="843"/>
      <c r="DLI4" s="846"/>
      <c r="DLJ4" s="826"/>
      <c r="DLK4" s="826"/>
      <c r="DLL4" s="826"/>
      <c r="DLM4" s="826"/>
      <c r="DLN4" s="826"/>
      <c r="DLO4" s="826"/>
      <c r="DLP4" s="827"/>
      <c r="DLQ4" s="827"/>
      <c r="DLR4" s="827"/>
      <c r="DLS4" s="827"/>
      <c r="DLT4" s="827"/>
      <c r="DLU4" s="827"/>
      <c r="DLV4" s="827"/>
      <c r="DLW4" s="827"/>
      <c r="DLX4" s="843"/>
      <c r="DLY4" s="846"/>
      <c r="DLZ4" s="826"/>
      <c r="DMA4" s="826"/>
      <c r="DMB4" s="826"/>
      <c r="DMC4" s="826"/>
      <c r="DMD4" s="826"/>
      <c r="DME4" s="826"/>
      <c r="DMF4" s="827"/>
      <c r="DMG4" s="827"/>
      <c r="DMH4" s="827"/>
      <c r="DMI4" s="827"/>
      <c r="DMJ4" s="827"/>
      <c r="DMK4" s="827"/>
      <c r="DML4" s="827"/>
      <c r="DMM4" s="827"/>
      <c r="DMN4" s="843"/>
      <c r="DMO4" s="846"/>
      <c r="DMP4" s="826"/>
      <c r="DMQ4" s="826"/>
      <c r="DMR4" s="826"/>
      <c r="DMS4" s="826"/>
      <c r="DMT4" s="826"/>
      <c r="DMU4" s="826"/>
      <c r="DMV4" s="827"/>
      <c r="DMW4" s="827"/>
      <c r="DMX4" s="827"/>
      <c r="DMY4" s="827"/>
      <c r="DMZ4" s="827"/>
      <c r="DNA4" s="827"/>
      <c r="DNB4" s="827"/>
      <c r="DNC4" s="827"/>
      <c r="DND4" s="843"/>
      <c r="DNE4" s="846"/>
      <c r="DNF4" s="826"/>
      <c r="DNG4" s="826"/>
      <c r="DNH4" s="826"/>
      <c r="DNI4" s="826"/>
      <c r="DNJ4" s="826"/>
      <c r="DNK4" s="826"/>
      <c r="DNL4" s="827"/>
      <c r="DNM4" s="827"/>
      <c r="DNN4" s="827"/>
      <c r="DNO4" s="827"/>
      <c r="DNP4" s="827"/>
      <c r="DNQ4" s="827"/>
      <c r="DNR4" s="827"/>
      <c r="DNS4" s="827"/>
      <c r="DNT4" s="843"/>
      <c r="DNU4" s="846"/>
      <c r="DNV4" s="826"/>
      <c r="DNW4" s="826"/>
      <c r="DNX4" s="826"/>
      <c r="DNY4" s="826"/>
      <c r="DNZ4" s="826"/>
      <c r="DOA4" s="826"/>
      <c r="DOB4" s="827"/>
      <c r="DOC4" s="827"/>
      <c r="DOD4" s="827"/>
      <c r="DOE4" s="827"/>
      <c r="DOF4" s="827"/>
      <c r="DOG4" s="827"/>
      <c r="DOH4" s="827"/>
      <c r="DOI4" s="827"/>
      <c r="DOJ4" s="843"/>
      <c r="DOK4" s="846"/>
      <c r="DOL4" s="826"/>
      <c r="DOM4" s="826"/>
      <c r="DON4" s="826"/>
      <c r="DOO4" s="826"/>
      <c r="DOP4" s="826"/>
      <c r="DOQ4" s="826"/>
      <c r="DOR4" s="827"/>
      <c r="DOS4" s="827"/>
      <c r="DOT4" s="827"/>
      <c r="DOU4" s="827"/>
      <c r="DOV4" s="827"/>
      <c r="DOW4" s="827"/>
      <c r="DOX4" s="827"/>
      <c r="DOY4" s="827"/>
      <c r="DOZ4" s="843"/>
      <c r="DPA4" s="846"/>
      <c r="DPB4" s="826"/>
      <c r="DPC4" s="826"/>
      <c r="DPD4" s="826"/>
      <c r="DPE4" s="826"/>
      <c r="DPF4" s="826"/>
      <c r="DPG4" s="826"/>
      <c r="DPH4" s="827"/>
      <c r="DPI4" s="827"/>
      <c r="DPJ4" s="827"/>
      <c r="DPK4" s="827"/>
      <c r="DPL4" s="827"/>
      <c r="DPM4" s="827"/>
      <c r="DPN4" s="827"/>
      <c r="DPO4" s="827"/>
      <c r="DPP4" s="843"/>
      <c r="DPQ4" s="846"/>
      <c r="DPR4" s="826"/>
      <c r="DPS4" s="826"/>
      <c r="DPT4" s="826"/>
      <c r="DPU4" s="826"/>
      <c r="DPV4" s="826"/>
      <c r="DPW4" s="826"/>
      <c r="DPX4" s="827"/>
      <c r="DPY4" s="827"/>
      <c r="DPZ4" s="827"/>
      <c r="DQA4" s="827"/>
      <c r="DQB4" s="827"/>
      <c r="DQC4" s="827"/>
      <c r="DQD4" s="827"/>
      <c r="DQE4" s="827"/>
      <c r="DQF4" s="843"/>
      <c r="DQG4" s="846"/>
      <c r="DQH4" s="826"/>
      <c r="DQI4" s="826"/>
      <c r="DQJ4" s="826"/>
      <c r="DQK4" s="826"/>
      <c r="DQL4" s="826"/>
      <c r="DQM4" s="826"/>
      <c r="DQN4" s="827"/>
      <c r="DQO4" s="827"/>
      <c r="DQP4" s="827"/>
      <c r="DQQ4" s="827"/>
      <c r="DQR4" s="827"/>
      <c r="DQS4" s="827"/>
      <c r="DQT4" s="827"/>
      <c r="DQU4" s="827"/>
      <c r="DQV4" s="843"/>
      <c r="DQW4" s="846"/>
      <c r="DQX4" s="826"/>
      <c r="DQY4" s="826"/>
      <c r="DQZ4" s="826"/>
      <c r="DRA4" s="826"/>
      <c r="DRB4" s="826"/>
      <c r="DRC4" s="826"/>
      <c r="DRD4" s="827"/>
      <c r="DRE4" s="827"/>
      <c r="DRF4" s="827"/>
      <c r="DRG4" s="827"/>
      <c r="DRH4" s="827"/>
      <c r="DRI4" s="827"/>
      <c r="DRJ4" s="827"/>
      <c r="DRK4" s="827"/>
      <c r="DRL4" s="843"/>
      <c r="DRM4" s="846"/>
      <c r="DRN4" s="826"/>
      <c r="DRO4" s="826"/>
      <c r="DRP4" s="826"/>
      <c r="DRQ4" s="826"/>
      <c r="DRR4" s="826"/>
      <c r="DRS4" s="826"/>
      <c r="DRT4" s="827"/>
      <c r="DRU4" s="827"/>
      <c r="DRV4" s="827"/>
      <c r="DRW4" s="827"/>
      <c r="DRX4" s="827"/>
      <c r="DRY4" s="827"/>
      <c r="DRZ4" s="827"/>
      <c r="DSA4" s="827"/>
      <c r="DSB4" s="843"/>
      <c r="DSC4" s="846"/>
      <c r="DSD4" s="826"/>
      <c r="DSE4" s="826"/>
      <c r="DSF4" s="826"/>
      <c r="DSG4" s="826"/>
      <c r="DSH4" s="826"/>
      <c r="DSI4" s="826"/>
      <c r="DSJ4" s="827"/>
      <c r="DSK4" s="827"/>
      <c r="DSL4" s="827"/>
      <c r="DSM4" s="827"/>
      <c r="DSN4" s="827"/>
      <c r="DSO4" s="827"/>
      <c r="DSP4" s="827"/>
      <c r="DSQ4" s="827"/>
      <c r="DSR4" s="843"/>
      <c r="DSS4" s="846"/>
      <c r="DST4" s="826"/>
      <c r="DSU4" s="826"/>
      <c r="DSV4" s="826"/>
      <c r="DSW4" s="826"/>
      <c r="DSX4" s="826"/>
      <c r="DSY4" s="826"/>
      <c r="DSZ4" s="827"/>
      <c r="DTA4" s="827"/>
      <c r="DTB4" s="827"/>
      <c r="DTC4" s="827"/>
      <c r="DTD4" s="827"/>
      <c r="DTE4" s="827"/>
      <c r="DTF4" s="827"/>
      <c r="DTG4" s="827"/>
      <c r="DTH4" s="843"/>
      <c r="DTI4" s="846"/>
      <c r="DTJ4" s="826"/>
      <c r="DTK4" s="826"/>
      <c r="DTL4" s="826"/>
      <c r="DTM4" s="826"/>
      <c r="DTN4" s="826"/>
      <c r="DTO4" s="826"/>
      <c r="DTP4" s="827"/>
      <c r="DTQ4" s="827"/>
      <c r="DTR4" s="827"/>
      <c r="DTS4" s="827"/>
      <c r="DTT4" s="827"/>
      <c r="DTU4" s="827"/>
      <c r="DTV4" s="827"/>
      <c r="DTW4" s="827"/>
      <c r="DTX4" s="843"/>
      <c r="DTY4" s="846"/>
      <c r="DTZ4" s="826"/>
      <c r="DUA4" s="826"/>
      <c r="DUB4" s="826"/>
      <c r="DUC4" s="826"/>
      <c r="DUD4" s="826"/>
      <c r="DUE4" s="826"/>
      <c r="DUF4" s="827"/>
      <c r="DUG4" s="827"/>
      <c r="DUH4" s="827"/>
      <c r="DUI4" s="827"/>
      <c r="DUJ4" s="827"/>
      <c r="DUK4" s="827"/>
      <c r="DUL4" s="827"/>
      <c r="DUM4" s="827"/>
      <c r="DUN4" s="843"/>
      <c r="DUO4" s="846"/>
      <c r="DUP4" s="826"/>
      <c r="DUQ4" s="826"/>
      <c r="DUR4" s="826"/>
      <c r="DUS4" s="826"/>
      <c r="DUT4" s="826"/>
      <c r="DUU4" s="826"/>
      <c r="DUV4" s="827"/>
      <c r="DUW4" s="827"/>
      <c r="DUX4" s="827"/>
      <c r="DUY4" s="827"/>
      <c r="DUZ4" s="827"/>
      <c r="DVA4" s="827"/>
      <c r="DVB4" s="827"/>
      <c r="DVC4" s="827"/>
      <c r="DVD4" s="843"/>
      <c r="DVE4" s="846"/>
      <c r="DVF4" s="826"/>
      <c r="DVG4" s="826"/>
      <c r="DVH4" s="826"/>
      <c r="DVI4" s="826"/>
      <c r="DVJ4" s="826"/>
      <c r="DVK4" s="826"/>
      <c r="DVL4" s="827"/>
      <c r="DVM4" s="827"/>
      <c r="DVN4" s="827"/>
      <c r="DVO4" s="827"/>
      <c r="DVP4" s="827"/>
      <c r="DVQ4" s="827"/>
      <c r="DVR4" s="827"/>
      <c r="DVS4" s="827"/>
      <c r="DVT4" s="843"/>
      <c r="DVU4" s="846"/>
      <c r="DVV4" s="826"/>
      <c r="DVW4" s="826"/>
      <c r="DVX4" s="826"/>
      <c r="DVY4" s="826"/>
      <c r="DVZ4" s="826"/>
      <c r="DWA4" s="826"/>
      <c r="DWB4" s="827"/>
      <c r="DWC4" s="827"/>
      <c r="DWD4" s="827"/>
      <c r="DWE4" s="827"/>
      <c r="DWF4" s="827"/>
      <c r="DWG4" s="827"/>
      <c r="DWH4" s="827"/>
      <c r="DWI4" s="827"/>
      <c r="DWJ4" s="843"/>
      <c r="DWK4" s="846"/>
      <c r="DWL4" s="826"/>
      <c r="DWM4" s="826"/>
      <c r="DWN4" s="826"/>
      <c r="DWO4" s="826"/>
      <c r="DWP4" s="826"/>
      <c r="DWQ4" s="826"/>
      <c r="DWR4" s="827"/>
      <c r="DWS4" s="827"/>
      <c r="DWT4" s="827"/>
      <c r="DWU4" s="827"/>
      <c r="DWV4" s="827"/>
      <c r="DWW4" s="827"/>
      <c r="DWX4" s="827"/>
      <c r="DWY4" s="827"/>
      <c r="DWZ4" s="843"/>
      <c r="DXA4" s="846"/>
      <c r="DXB4" s="826"/>
      <c r="DXC4" s="826"/>
      <c r="DXD4" s="826"/>
      <c r="DXE4" s="826"/>
      <c r="DXF4" s="826"/>
      <c r="DXG4" s="826"/>
      <c r="DXH4" s="827"/>
      <c r="DXI4" s="827"/>
      <c r="DXJ4" s="827"/>
      <c r="DXK4" s="827"/>
      <c r="DXL4" s="827"/>
      <c r="DXM4" s="827"/>
      <c r="DXN4" s="827"/>
      <c r="DXO4" s="827"/>
      <c r="DXP4" s="843"/>
      <c r="DXQ4" s="846"/>
      <c r="DXR4" s="826"/>
      <c r="DXS4" s="826"/>
      <c r="DXT4" s="826"/>
      <c r="DXU4" s="826"/>
      <c r="DXV4" s="826"/>
      <c r="DXW4" s="826"/>
      <c r="DXX4" s="827"/>
      <c r="DXY4" s="827"/>
      <c r="DXZ4" s="827"/>
      <c r="DYA4" s="827"/>
      <c r="DYB4" s="827"/>
      <c r="DYC4" s="827"/>
      <c r="DYD4" s="827"/>
      <c r="DYE4" s="827"/>
      <c r="DYF4" s="843"/>
      <c r="DYG4" s="846"/>
      <c r="DYH4" s="826"/>
      <c r="DYI4" s="826"/>
      <c r="DYJ4" s="826"/>
      <c r="DYK4" s="826"/>
      <c r="DYL4" s="826"/>
      <c r="DYM4" s="826"/>
      <c r="DYN4" s="827"/>
      <c r="DYO4" s="827"/>
      <c r="DYP4" s="827"/>
      <c r="DYQ4" s="827"/>
      <c r="DYR4" s="827"/>
      <c r="DYS4" s="827"/>
      <c r="DYT4" s="827"/>
      <c r="DYU4" s="827"/>
      <c r="DYV4" s="843"/>
      <c r="DYW4" s="846"/>
      <c r="DYX4" s="826"/>
      <c r="DYY4" s="826"/>
      <c r="DYZ4" s="826"/>
      <c r="DZA4" s="826"/>
      <c r="DZB4" s="826"/>
      <c r="DZC4" s="826"/>
      <c r="DZD4" s="827"/>
      <c r="DZE4" s="827"/>
      <c r="DZF4" s="827"/>
      <c r="DZG4" s="827"/>
      <c r="DZH4" s="827"/>
      <c r="DZI4" s="827"/>
      <c r="DZJ4" s="827"/>
      <c r="DZK4" s="827"/>
      <c r="DZL4" s="843"/>
      <c r="DZM4" s="846"/>
      <c r="DZN4" s="826"/>
      <c r="DZO4" s="826"/>
      <c r="DZP4" s="826"/>
      <c r="DZQ4" s="826"/>
      <c r="DZR4" s="826"/>
      <c r="DZS4" s="826"/>
      <c r="DZT4" s="827"/>
      <c r="DZU4" s="827"/>
      <c r="DZV4" s="827"/>
      <c r="DZW4" s="827"/>
      <c r="DZX4" s="827"/>
      <c r="DZY4" s="827"/>
      <c r="DZZ4" s="827"/>
      <c r="EAA4" s="827"/>
      <c r="EAB4" s="843"/>
      <c r="EAC4" s="846"/>
      <c r="EAD4" s="826"/>
      <c r="EAE4" s="826"/>
      <c r="EAF4" s="826"/>
      <c r="EAG4" s="826"/>
      <c r="EAH4" s="826"/>
      <c r="EAI4" s="826"/>
      <c r="EAJ4" s="827"/>
      <c r="EAK4" s="827"/>
      <c r="EAL4" s="827"/>
      <c r="EAM4" s="827"/>
      <c r="EAN4" s="827"/>
      <c r="EAO4" s="827"/>
      <c r="EAP4" s="827"/>
      <c r="EAQ4" s="827"/>
      <c r="EAR4" s="843"/>
      <c r="EAS4" s="846"/>
      <c r="EAT4" s="826"/>
      <c r="EAU4" s="826"/>
      <c r="EAV4" s="826"/>
      <c r="EAW4" s="826"/>
      <c r="EAX4" s="826"/>
      <c r="EAY4" s="826"/>
      <c r="EAZ4" s="827"/>
      <c r="EBA4" s="827"/>
      <c r="EBB4" s="827"/>
      <c r="EBC4" s="827"/>
      <c r="EBD4" s="827"/>
      <c r="EBE4" s="827"/>
      <c r="EBF4" s="827"/>
      <c r="EBG4" s="827"/>
      <c r="EBH4" s="843"/>
      <c r="EBI4" s="846"/>
      <c r="EBJ4" s="826"/>
      <c r="EBK4" s="826"/>
      <c r="EBL4" s="826"/>
      <c r="EBM4" s="826"/>
      <c r="EBN4" s="826"/>
      <c r="EBO4" s="826"/>
      <c r="EBP4" s="827"/>
      <c r="EBQ4" s="827"/>
      <c r="EBR4" s="827"/>
      <c r="EBS4" s="827"/>
      <c r="EBT4" s="827"/>
      <c r="EBU4" s="827"/>
      <c r="EBV4" s="827"/>
      <c r="EBW4" s="827"/>
      <c r="EBX4" s="843"/>
      <c r="EBY4" s="846"/>
      <c r="EBZ4" s="826"/>
      <c r="ECA4" s="826"/>
      <c r="ECB4" s="826"/>
      <c r="ECC4" s="826"/>
      <c r="ECD4" s="826"/>
      <c r="ECE4" s="826"/>
      <c r="ECF4" s="827"/>
      <c r="ECG4" s="827"/>
      <c r="ECH4" s="827"/>
      <c r="ECI4" s="827"/>
      <c r="ECJ4" s="827"/>
      <c r="ECK4" s="827"/>
      <c r="ECL4" s="827"/>
      <c r="ECM4" s="827"/>
      <c r="ECN4" s="843"/>
      <c r="ECO4" s="846"/>
      <c r="ECP4" s="826"/>
      <c r="ECQ4" s="826"/>
      <c r="ECR4" s="826"/>
      <c r="ECS4" s="826"/>
      <c r="ECT4" s="826"/>
      <c r="ECU4" s="826"/>
      <c r="ECV4" s="827"/>
      <c r="ECW4" s="827"/>
      <c r="ECX4" s="827"/>
      <c r="ECY4" s="827"/>
      <c r="ECZ4" s="827"/>
      <c r="EDA4" s="827"/>
      <c r="EDB4" s="827"/>
      <c r="EDC4" s="827"/>
      <c r="EDD4" s="843"/>
      <c r="EDE4" s="846"/>
      <c r="EDF4" s="826"/>
      <c r="EDG4" s="826"/>
      <c r="EDH4" s="826"/>
      <c r="EDI4" s="826"/>
      <c r="EDJ4" s="826"/>
      <c r="EDK4" s="826"/>
      <c r="EDL4" s="827"/>
      <c r="EDM4" s="827"/>
      <c r="EDN4" s="827"/>
      <c r="EDO4" s="827"/>
      <c r="EDP4" s="827"/>
      <c r="EDQ4" s="827"/>
      <c r="EDR4" s="827"/>
      <c r="EDS4" s="827"/>
      <c r="EDT4" s="843"/>
      <c r="EDU4" s="846"/>
      <c r="EDV4" s="826"/>
      <c r="EDW4" s="826"/>
      <c r="EDX4" s="826"/>
      <c r="EDY4" s="826"/>
      <c r="EDZ4" s="826"/>
      <c r="EEA4" s="826"/>
      <c r="EEB4" s="827"/>
      <c r="EEC4" s="827"/>
      <c r="EED4" s="827"/>
      <c r="EEE4" s="827"/>
      <c r="EEF4" s="827"/>
      <c r="EEG4" s="827"/>
      <c r="EEH4" s="827"/>
      <c r="EEI4" s="827"/>
      <c r="EEJ4" s="843"/>
      <c r="EEK4" s="846"/>
      <c r="EEL4" s="826"/>
      <c r="EEM4" s="826"/>
      <c r="EEN4" s="826"/>
      <c r="EEO4" s="826"/>
      <c r="EEP4" s="826"/>
      <c r="EEQ4" s="826"/>
      <c r="EER4" s="827"/>
      <c r="EES4" s="827"/>
      <c r="EET4" s="827"/>
      <c r="EEU4" s="827"/>
      <c r="EEV4" s="827"/>
      <c r="EEW4" s="827"/>
      <c r="EEX4" s="827"/>
      <c r="EEY4" s="827"/>
      <c r="EEZ4" s="843"/>
      <c r="EFA4" s="846"/>
      <c r="EFB4" s="826"/>
      <c r="EFC4" s="826"/>
      <c r="EFD4" s="826"/>
      <c r="EFE4" s="826"/>
      <c r="EFF4" s="826"/>
      <c r="EFG4" s="826"/>
      <c r="EFH4" s="827"/>
      <c r="EFI4" s="827"/>
      <c r="EFJ4" s="827"/>
      <c r="EFK4" s="827"/>
      <c r="EFL4" s="827"/>
      <c r="EFM4" s="827"/>
      <c r="EFN4" s="827"/>
      <c r="EFO4" s="827"/>
      <c r="EFP4" s="843"/>
      <c r="EFQ4" s="846"/>
      <c r="EFR4" s="826"/>
      <c r="EFS4" s="826"/>
      <c r="EFT4" s="826"/>
      <c r="EFU4" s="826"/>
      <c r="EFV4" s="826"/>
      <c r="EFW4" s="826"/>
      <c r="EFX4" s="827"/>
      <c r="EFY4" s="827"/>
      <c r="EFZ4" s="827"/>
      <c r="EGA4" s="827"/>
      <c r="EGB4" s="827"/>
      <c r="EGC4" s="827"/>
      <c r="EGD4" s="827"/>
      <c r="EGE4" s="827"/>
      <c r="EGF4" s="843"/>
      <c r="EGG4" s="846"/>
      <c r="EGH4" s="826"/>
      <c r="EGI4" s="826"/>
      <c r="EGJ4" s="826"/>
      <c r="EGK4" s="826"/>
      <c r="EGL4" s="826"/>
      <c r="EGM4" s="826"/>
      <c r="EGN4" s="827"/>
      <c r="EGO4" s="827"/>
      <c r="EGP4" s="827"/>
      <c r="EGQ4" s="827"/>
      <c r="EGR4" s="827"/>
      <c r="EGS4" s="827"/>
      <c r="EGT4" s="827"/>
      <c r="EGU4" s="827"/>
      <c r="EGV4" s="843"/>
      <c r="EGW4" s="846"/>
      <c r="EGX4" s="826"/>
      <c r="EGY4" s="826"/>
      <c r="EGZ4" s="826"/>
      <c r="EHA4" s="826"/>
      <c r="EHB4" s="826"/>
      <c r="EHC4" s="826"/>
      <c r="EHD4" s="827"/>
      <c r="EHE4" s="827"/>
      <c r="EHF4" s="827"/>
      <c r="EHG4" s="827"/>
      <c r="EHH4" s="827"/>
      <c r="EHI4" s="827"/>
      <c r="EHJ4" s="827"/>
      <c r="EHK4" s="827"/>
      <c r="EHL4" s="843"/>
      <c r="EHM4" s="846"/>
      <c r="EHN4" s="826"/>
      <c r="EHO4" s="826"/>
      <c r="EHP4" s="826"/>
      <c r="EHQ4" s="826"/>
      <c r="EHR4" s="826"/>
      <c r="EHS4" s="826"/>
      <c r="EHT4" s="827"/>
      <c r="EHU4" s="827"/>
      <c r="EHV4" s="827"/>
      <c r="EHW4" s="827"/>
      <c r="EHX4" s="827"/>
      <c r="EHY4" s="827"/>
      <c r="EHZ4" s="827"/>
      <c r="EIA4" s="827"/>
      <c r="EIB4" s="843"/>
      <c r="EIC4" s="846"/>
      <c r="EID4" s="826"/>
      <c r="EIE4" s="826"/>
      <c r="EIF4" s="826"/>
      <c r="EIG4" s="826"/>
      <c r="EIH4" s="826"/>
      <c r="EII4" s="826"/>
      <c r="EIJ4" s="827"/>
      <c r="EIK4" s="827"/>
      <c r="EIL4" s="827"/>
      <c r="EIM4" s="827"/>
      <c r="EIN4" s="827"/>
      <c r="EIO4" s="827"/>
      <c r="EIP4" s="827"/>
      <c r="EIQ4" s="827"/>
      <c r="EIR4" s="843"/>
      <c r="EIS4" s="846"/>
      <c r="EIT4" s="826"/>
      <c r="EIU4" s="826"/>
      <c r="EIV4" s="826"/>
      <c r="EIW4" s="826"/>
      <c r="EIX4" s="826"/>
      <c r="EIY4" s="826"/>
      <c r="EIZ4" s="827"/>
      <c r="EJA4" s="827"/>
      <c r="EJB4" s="827"/>
      <c r="EJC4" s="827"/>
      <c r="EJD4" s="827"/>
      <c r="EJE4" s="827"/>
      <c r="EJF4" s="827"/>
      <c r="EJG4" s="827"/>
      <c r="EJH4" s="843"/>
      <c r="EJI4" s="846"/>
      <c r="EJJ4" s="826"/>
      <c r="EJK4" s="826"/>
      <c r="EJL4" s="826"/>
      <c r="EJM4" s="826"/>
      <c r="EJN4" s="826"/>
      <c r="EJO4" s="826"/>
      <c r="EJP4" s="827"/>
      <c r="EJQ4" s="827"/>
      <c r="EJR4" s="827"/>
      <c r="EJS4" s="827"/>
      <c r="EJT4" s="827"/>
      <c r="EJU4" s="827"/>
      <c r="EJV4" s="827"/>
      <c r="EJW4" s="827"/>
      <c r="EJX4" s="843"/>
      <c r="EJY4" s="846"/>
      <c r="EJZ4" s="826"/>
      <c r="EKA4" s="826"/>
      <c r="EKB4" s="826"/>
      <c r="EKC4" s="826"/>
      <c r="EKD4" s="826"/>
      <c r="EKE4" s="826"/>
      <c r="EKF4" s="827"/>
      <c r="EKG4" s="827"/>
      <c r="EKH4" s="827"/>
      <c r="EKI4" s="827"/>
      <c r="EKJ4" s="827"/>
      <c r="EKK4" s="827"/>
      <c r="EKL4" s="827"/>
      <c r="EKM4" s="827"/>
      <c r="EKN4" s="843"/>
      <c r="EKO4" s="846"/>
      <c r="EKP4" s="826"/>
      <c r="EKQ4" s="826"/>
      <c r="EKR4" s="826"/>
      <c r="EKS4" s="826"/>
      <c r="EKT4" s="826"/>
      <c r="EKU4" s="826"/>
      <c r="EKV4" s="827"/>
      <c r="EKW4" s="827"/>
      <c r="EKX4" s="827"/>
      <c r="EKY4" s="827"/>
      <c r="EKZ4" s="827"/>
      <c r="ELA4" s="827"/>
      <c r="ELB4" s="827"/>
      <c r="ELC4" s="827"/>
      <c r="ELD4" s="843"/>
      <c r="ELE4" s="846"/>
      <c r="ELF4" s="826"/>
      <c r="ELG4" s="826"/>
      <c r="ELH4" s="826"/>
      <c r="ELI4" s="826"/>
      <c r="ELJ4" s="826"/>
      <c r="ELK4" s="826"/>
      <c r="ELL4" s="827"/>
      <c r="ELM4" s="827"/>
      <c r="ELN4" s="827"/>
      <c r="ELO4" s="827"/>
      <c r="ELP4" s="827"/>
      <c r="ELQ4" s="827"/>
      <c r="ELR4" s="827"/>
      <c r="ELS4" s="827"/>
      <c r="ELT4" s="843"/>
      <c r="ELU4" s="846"/>
      <c r="ELV4" s="826"/>
      <c r="ELW4" s="826"/>
      <c r="ELX4" s="826"/>
      <c r="ELY4" s="826"/>
      <c r="ELZ4" s="826"/>
      <c r="EMA4" s="826"/>
      <c r="EMB4" s="827"/>
      <c r="EMC4" s="827"/>
      <c r="EMD4" s="827"/>
      <c r="EME4" s="827"/>
      <c r="EMF4" s="827"/>
      <c r="EMG4" s="827"/>
      <c r="EMH4" s="827"/>
      <c r="EMI4" s="827"/>
      <c r="EMJ4" s="843"/>
      <c r="EMK4" s="846"/>
      <c r="EML4" s="826"/>
      <c r="EMM4" s="826"/>
      <c r="EMN4" s="826"/>
      <c r="EMO4" s="826"/>
      <c r="EMP4" s="826"/>
      <c r="EMQ4" s="826"/>
      <c r="EMR4" s="827"/>
      <c r="EMS4" s="827"/>
      <c r="EMT4" s="827"/>
      <c r="EMU4" s="827"/>
      <c r="EMV4" s="827"/>
      <c r="EMW4" s="827"/>
      <c r="EMX4" s="827"/>
      <c r="EMY4" s="827"/>
      <c r="EMZ4" s="843"/>
      <c r="ENA4" s="846"/>
      <c r="ENB4" s="826"/>
      <c r="ENC4" s="826"/>
      <c r="END4" s="826"/>
      <c r="ENE4" s="826"/>
      <c r="ENF4" s="826"/>
      <c r="ENG4" s="826"/>
      <c r="ENH4" s="827"/>
      <c r="ENI4" s="827"/>
      <c r="ENJ4" s="827"/>
      <c r="ENK4" s="827"/>
      <c r="ENL4" s="827"/>
      <c r="ENM4" s="827"/>
      <c r="ENN4" s="827"/>
      <c r="ENO4" s="827"/>
      <c r="ENP4" s="843"/>
      <c r="ENQ4" s="846"/>
      <c r="ENR4" s="826"/>
      <c r="ENS4" s="826"/>
      <c r="ENT4" s="826"/>
      <c r="ENU4" s="826"/>
      <c r="ENV4" s="826"/>
      <c r="ENW4" s="826"/>
      <c r="ENX4" s="827"/>
      <c r="ENY4" s="827"/>
      <c r="ENZ4" s="827"/>
      <c r="EOA4" s="827"/>
      <c r="EOB4" s="827"/>
      <c r="EOC4" s="827"/>
      <c r="EOD4" s="827"/>
      <c r="EOE4" s="827"/>
      <c r="EOF4" s="843"/>
      <c r="EOG4" s="846"/>
      <c r="EOH4" s="826"/>
      <c r="EOI4" s="826"/>
      <c r="EOJ4" s="826"/>
      <c r="EOK4" s="826"/>
      <c r="EOL4" s="826"/>
      <c r="EOM4" s="826"/>
      <c r="EON4" s="827"/>
      <c r="EOO4" s="827"/>
      <c r="EOP4" s="827"/>
      <c r="EOQ4" s="827"/>
      <c r="EOR4" s="827"/>
      <c r="EOS4" s="827"/>
      <c r="EOT4" s="827"/>
      <c r="EOU4" s="827"/>
      <c r="EOV4" s="843"/>
      <c r="EOW4" s="846"/>
      <c r="EOX4" s="826"/>
      <c r="EOY4" s="826"/>
      <c r="EOZ4" s="826"/>
      <c r="EPA4" s="826"/>
      <c r="EPB4" s="826"/>
      <c r="EPC4" s="826"/>
      <c r="EPD4" s="827"/>
      <c r="EPE4" s="827"/>
      <c r="EPF4" s="827"/>
      <c r="EPG4" s="827"/>
      <c r="EPH4" s="827"/>
      <c r="EPI4" s="827"/>
      <c r="EPJ4" s="827"/>
      <c r="EPK4" s="827"/>
      <c r="EPL4" s="843"/>
      <c r="EPM4" s="846"/>
      <c r="EPN4" s="826"/>
      <c r="EPO4" s="826"/>
      <c r="EPP4" s="826"/>
      <c r="EPQ4" s="826"/>
      <c r="EPR4" s="826"/>
      <c r="EPS4" s="826"/>
      <c r="EPT4" s="827"/>
      <c r="EPU4" s="827"/>
      <c r="EPV4" s="827"/>
      <c r="EPW4" s="827"/>
      <c r="EPX4" s="827"/>
      <c r="EPY4" s="827"/>
      <c r="EPZ4" s="827"/>
      <c r="EQA4" s="827"/>
      <c r="EQB4" s="843"/>
      <c r="EQC4" s="846"/>
      <c r="EQD4" s="826"/>
      <c r="EQE4" s="826"/>
      <c r="EQF4" s="826"/>
      <c r="EQG4" s="826"/>
      <c r="EQH4" s="826"/>
      <c r="EQI4" s="826"/>
      <c r="EQJ4" s="827"/>
      <c r="EQK4" s="827"/>
      <c r="EQL4" s="827"/>
      <c r="EQM4" s="827"/>
      <c r="EQN4" s="827"/>
      <c r="EQO4" s="827"/>
      <c r="EQP4" s="827"/>
      <c r="EQQ4" s="827"/>
      <c r="EQR4" s="843"/>
      <c r="EQS4" s="846"/>
      <c r="EQT4" s="826"/>
      <c r="EQU4" s="826"/>
      <c r="EQV4" s="826"/>
      <c r="EQW4" s="826"/>
      <c r="EQX4" s="826"/>
      <c r="EQY4" s="826"/>
      <c r="EQZ4" s="827"/>
      <c r="ERA4" s="827"/>
      <c r="ERB4" s="827"/>
      <c r="ERC4" s="827"/>
      <c r="ERD4" s="827"/>
      <c r="ERE4" s="827"/>
      <c r="ERF4" s="827"/>
      <c r="ERG4" s="827"/>
      <c r="ERH4" s="843"/>
      <c r="ERI4" s="846"/>
      <c r="ERJ4" s="826"/>
      <c r="ERK4" s="826"/>
      <c r="ERL4" s="826"/>
      <c r="ERM4" s="826"/>
      <c r="ERN4" s="826"/>
      <c r="ERO4" s="826"/>
      <c r="ERP4" s="827"/>
      <c r="ERQ4" s="827"/>
      <c r="ERR4" s="827"/>
      <c r="ERS4" s="827"/>
      <c r="ERT4" s="827"/>
      <c r="ERU4" s="827"/>
      <c r="ERV4" s="827"/>
      <c r="ERW4" s="827"/>
      <c r="ERX4" s="843"/>
      <c r="ERY4" s="846"/>
      <c r="ERZ4" s="826"/>
      <c r="ESA4" s="826"/>
      <c r="ESB4" s="826"/>
      <c r="ESC4" s="826"/>
      <c r="ESD4" s="826"/>
      <c r="ESE4" s="826"/>
      <c r="ESF4" s="827"/>
      <c r="ESG4" s="827"/>
      <c r="ESH4" s="827"/>
      <c r="ESI4" s="827"/>
      <c r="ESJ4" s="827"/>
      <c r="ESK4" s="827"/>
      <c r="ESL4" s="827"/>
      <c r="ESM4" s="827"/>
      <c r="ESN4" s="843"/>
      <c r="ESO4" s="846"/>
      <c r="ESP4" s="826"/>
      <c r="ESQ4" s="826"/>
      <c r="ESR4" s="826"/>
      <c r="ESS4" s="826"/>
      <c r="EST4" s="826"/>
      <c r="ESU4" s="826"/>
      <c r="ESV4" s="827"/>
      <c r="ESW4" s="827"/>
      <c r="ESX4" s="827"/>
      <c r="ESY4" s="827"/>
      <c r="ESZ4" s="827"/>
      <c r="ETA4" s="827"/>
      <c r="ETB4" s="827"/>
      <c r="ETC4" s="827"/>
      <c r="ETD4" s="843"/>
      <c r="ETE4" s="846"/>
      <c r="ETF4" s="826"/>
      <c r="ETG4" s="826"/>
      <c r="ETH4" s="826"/>
      <c r="ETI4" s="826"/>
      <c r="ETJ4" s="826"/>
      <c r="ETK4" s="826"/>
      <c r="ETL4" s="827"/>
      <c r="ETM4" s="827"/>
      <c r="ETN4" s="827"/>
      <c r="ETO4" s="827"/>
      <c r="ETP4" s="827"/>
      <c r="ETQ4" s="827"/>
      <c r="ETR4" s="827"/>
      <c r="ETS4" s="827"/>
      <c r="ETT4" s="843"/>
      <c r="ETU4" s="846"/>
      <c r="ETV4" s="826"/>
      <c r="ETW4" s="826"/>
      <c r="ETX4" s="826"/>
      <c r="ETY4" s="826"/>
      <c r="ETZ4" s="826"/>
      <c r="EUA4" s="826"/>
      <c r="EUB4" s="827"/>
      <c r="EUC4" s="827"/>
      <c r="EUD4" s="827"/>
      <c r="EUE4" s="827"/>
      <c r="EUF4" s="827"/>
      <c r="EUG4" s="827"/>
      <c r="EUH4" s="827"/>
      <c r="EUI4" s="827"/>
      <c r="EUJ4" s="843"/>
      <c r="EUK4" s="846"/>
      <c r="EUL4" s="826"/>
      <c r="EUM4" s="826"/>
      <c r="EUN4" s="826"/>
      <c r="EUO4" s="826"/>
      <c r="EUP4" s="826"/>
      <c r="EUQ4" s="826"/>
      <c r="EUR4" s="827"/>
      <c r="EUS4" s="827"/>
      <c r="EUT4" s="827"/>
      <c r="EUU4" s="827"/>
      <c r="EUV4" s="827"/>
      <c r="EUW4" s="827"/>
      <c r="EUX4" s="827"/>
      <c r="EUY4" s="827"/>
      <c r="EUZ4" s="843"/>
      <c r="EVA4" s="846"/>
      <c r="EVB4" s="826"/>
      <c r="EVC4" s="826"/>
      <c r="EVD4" s="826"/>
      <c r="EVE4" s="826"/>
      <c r="EVF4" s="826"/>
      <c r="EVG4" s="826"/>
      <c r="EVH4" s="827"/>
      <c r="EVI4" s="827"/>
      <c r="EVJ4" s="827"/>
      <c r="EVK4" s="827"/>
      <c r="EVL4" s="827"/>
      <c r="EVM4" s="827"/>
      <c r="EVN4" s="827"/>
      <c r="EVO4" s="827"/>
      <c r="EVP4" s="843"/>
      <c r="EVQ4" s="846"/>
      <c r="EVR4" s="826"/>
      <c r="EVS4" s="826"/>
      <c r="EVT4" s="826"/>
      <c r="EVU4" s="826"/>
      <c r="EVV4" s="826"/>
      <c r="EVW4" s="826"/>
      <c r="EVX4" s="827"/>
      <c r="EVY4" s="827"/>
      <c r="EVZ4" s="827"/>
      <c r="EWA4" s="827"/>
      <c r="EWB4" s="827"/>
      <c r="EWC4" s="827"/>
      <c r="EWD4" s="827"/>
      <c r="EWE4" s="827"/>
      <c r="EWF4" s="843"/>
      <c r="EWG4" s="846"/>
      <c r="EWH4" s="826"/>
      <c r="EWI4" s="826"/>
      <c r="EWJ4" s="826"/>
      <c r="EWK4" s="826"/>
      <c r="EWL4" s="826"/>
      <c r="EWM4" s="826"/>
      <c r="EWN4" s="827"/>
      <c r="EWO4" s="827"/>
      <c r="EWP4" s="827"/>
      <c r="EWQ4" s="827"/>
      <c r="EWR4" s="827"/>
      <c r="EWS4" s="827"/>
      <c r="EWT4" s="827"/>
      <c r="EWU4" s="827"/>
      <c r="EWV4" s="843"/>
      <c r="EWW4" s="846"/>
      <c r="EWX4" s="826"/>
      <c r="EWY4" s="826"/>
      <c r="EWZ4" s="826"/>
      <c r="EXA4" s="826"/>
      <c r="EXB4" s="826"/>
      <c r="EXC4" s="826"/>
      <c r="EXD4" s="827"/>
      <c r="EXE4" s="827"/>
      <c r="EXF4" s="827"/>
      <c r="EXG4" s="827"/>
      <c r="EXH4" s="827"/>
      <c r="EXI4" s="827"/>
      <c r="EXJ4" s="827"/>
      <c r="EXK4" s="827"/>
      <c r="EXL4" s="843"/>
      <c r="EXM4" s="846"/>
      <c r="EXN4" s="826"/>
      <c r="EXO4" s="826"/>
      <c r="EXP4" s="826"/>
      <c r="EXQ4" s="826"/>
      <c r="EXR4" s="826"/>
      <c r="EXS4" s="826"/>
      <c r="EXT4" s="827"/>
      <c r="EXU4" s="827"/>
      <c r="EXV4" s="827"/>
      <c r="EXW4" s="827"/>
      <c r="EXX4" s="827"/>
      <c r="EXY4" s="827"/>
      <c r="EXZ4" s="827"/>
      <c r="EYA4" s="827"/>
      <c r="EYB4" s="843"/>
      <c r="EYC4" s="846"/>
      <c r="EYD4" s="826"/>
      <c r="EYE4" s="826"/>
      <c r="EYF4" s="826"/>
      <c r="EYG4" s="826"/>
      <c r="EYH4" s="826"/>
      <c r="EYI4" s="826"/>
      <c r="EYJ4" s="827"/>
      <c r="EYK4" s="827"/>
      <c r="EYL4" s="827"/>
      <c r="EYM4" s="827"/>
      <c r="EYN4" s="827"/>
      <c r="EYO4" s="827"/>
      <c r="EYP4" s="827"/>
      <c r="EYQ4" s="827"/>
      <c r="EYR4" s="843"/>
      <c r="EYS4" s="846"/>
      <c r="EYT4" s="826"/>
      <c r="EYU4" s="826"/>
      <c r="EYV4" s="826"/>
      <c r="EYW4" s="826"/>
      <c r="EYX4" s="826"/>
      <c r="EYY4" s="826"/>
      <c r="EYZ4" s="827"/>
      <c r="EZA4" s="827"/>
      <c r="EZB4" s="827"/>
      <c r="EZC4" s="827"/>
      <c r="EZD4" s="827"/>
      <c r="EZE4" s="827"/>
      <c r="EZF4" s="827"/>
      <c r="EZG4" s="827"/>
      <c r="EZH4" s="843"/>
      <c r="EZI4" s="846"/>
      <c r="EZJ4" s="826"/>
      <c r="EZK4" s="826"/>
      <c r="EZL4" s="826"/>
      <c r="EZM4" s="826"/>
      <c r="EZN4" s="826"/>
      <c r="EZO4" s="826"/>
      <c r="EZP4" s="827"/>
      <c r="EZQ4" s="827"/>
      <c r="EZR4" s="827"/>
      <c r="EZS4" s="827"/>
      <c r="EZT4" s="827"/>
      <c r="EZU4" s="827"/>
      <c r="EZV4" s="827"/>
      <c r="EZW4" s="827"/>
      <c r="EZX4" s="843"/>
      <c r="EZY4" s="846"/>
      <c r="EZZ4" s="826"/>
      <c r="FAA4" s="826"/>
      <c r="FAB4" s="826"/>
      <c r="FAC4" s="826"/>
      <c r="FAD4" s="826"/>
      <c r="FAE4" s="826"/>
      <c r="FAF4" s="827"/>
      <c r="FAG4" s="827"/>
      <c r="FAH4" s="827"/>
      <c r="FAI4" s="827"/>
      <c r="FAJ4" s="827"/>
      <c r="FAK4" s="827"/>
      <c r="FAL4" s="827"/>
      <c r="FAM4" s="827"/>
      <c r="FAN4" s="843"/>
      <c r="FAO4" s="846"/>
      <c r="FAP4" s="826"/>
      <c r="FAQ4" s="826"/>
      <c r="FAR4" s="826"/>
      <c r="FAS4" s="826"/>
      <c r="FAT4" s="826"/>
      <c r="FAU4" s="826"/>
      <c r="FAV4" s="827"/>
      <c r="FAW4" s="827"/>
      <c r="FAX4" s="827"/>
      <c r="FAY4" s="827"/>
      <c r="FAZ4" s="827"/>
      <c r="FBA4" s="827"/>
      <c r="FBB4" s="827"/>
      <c r="FBC4" s="827"/>
      <c r="FBD4" s="843"/>
      <c r="FBE4" s="846"/>
      <c r="FBF4" s="826"/>
      <c r="FBG4" s="826"/>
      <c r="FBH4" s="826"/>
      <c r="FBI4" s="826"/>
      <c r="FBJ4" s="826"/>
      <c r="FBK4" s="826"/>
      <c r="FBL4" s="827"/>
      <c r="FBM4" s="827"/>
      <c r="FBN4" s="827"/>
      <c r="FBO4" s="827"/>
      <c r="FBP4" s="827"/>
      <c r="FBQ4" s="827"/>
      <c r="FBR4" s="827"/>
      <c r="FBS4" s="827"/>
      <c r="FBT4" s="843"/>
      <c r="FBU4" s="846"/>
      <c r="FBV4" s="826"/>
      <c r="FBW4" s="826"/>
      <c r="FBX4" s="826"/>
      <c r="FBY4" s="826"/>
      <c r="FBZ4" s="826"/>
      <c r="FCA4" s="826"/>
      <c r="FCB4" s="827"/>
      <c r="FCC4" s="827"/>
      <c r="FCD4" s="827"/>
      <c r="FCE4" s="827"/>
      <c r="FCF4" s="827"/>
      <c r="FCG4" s="827"/>
      <c r="FCH4" s="827"/>
      <c r="FCI4" s="827"/>
      <c r="FCJ4" s="843"/>
      <c r="FCK4" s="846"/>
      <c r="FCL4" s="826"/>
      <c r="FCM4" s="826"/>
      <c r="FCN4" s="826"/>
      <c r="FCO4" s="826"/>
      <c r="FCP4" s="826"/>
      <c r="FCQ4" s="826"/>
      <c r="FCR4" s="827"/>
      <c r="FCS4" s="827"/>
      <c r="FCT4" s="827"/>
      <c r="FCU4" s="827"/>
      <c r="FCV4" s="827"/>
      <c r="FCW4" s="827"/>
      <c r="FCX4" s="827"/>
      <c r="FCY4" s="827"/>
      <c r="FCZ4" s="843"/>
      <c r="FDA4" s="846"/>
      <c r="FDB4" s="826"/>
      <c r="FDC4" s="826"/>
      <c r="FDD4" s="826"/>
      <c r="FDE4" s="826"/>
      <c r="FDF4" s="826"/>
      <c r="FDG4" s="826"/>
      <c r="FDH4" s="827"/>
      <c r="FDI4" s="827"/>
      <c r="FDJ4" s="827"/>
      <c r="FDK4" s="827"/>
      <c r="FDL4" s="827"/>
      <c r="FDM4" s="827"/>
      <c r="FDN4" s="827"/>
      <c r="FDO4" s="827"/>
      <c r="FDP4" s="843"/>
      <c r="FDQ4" s="846"/>
      <c r="FDR4" s="826"/>
      <c r="FDS4" s="826"/>
      <c r="FDT4" s="826"/>
      <c r="FDU4" s="826"/>
      <c r="FDV4" s="826"/>
      <c r="FDW4" s="826"/>
      <c r="FDX4" s="827"/>
      <c r="FDY4" s="827"/>
      <c r="FDZ4" s="827"/>
      <c r="FEA4" s="827"/>
      <c r="FEB4" s="827"/>
      <c r="FEC4" s="827"/>
      <c r="FED4" s="827"/>
      <c r="FEE4" s="827"/>
      <c r="FEF4" s="843"/>
      <c r="FEG4" s="846"/>
      <c r="FEH4" s="826"/>
      <c r="FEI4" s="826"/>
      <c r="FEJ4" s="826"/>
      <c r="FEK4" s="826"/>
      <c r="FEL4" s="826"/>
      <c r="FEM4" s="826"/>
      <c r="FEN4" s="827"/>
      <c r="FEO4" s="827"/>
      <c r="FEP4" s="827"/>
      <c r="FEQ4" s="827"/>
      <c r="FER4" s="827"/>
      <c r="FES4" s="827"/>
      <c r="FET4" s="827"/>
      <c r="FEU4" s="827"/>
      <c r="FEV4" s="843"/>
      <c r="FEW4" s="846"/>
      <c r="FEX4" s="826"/>
      <c r="FEY4" s="826"/>
      <c r="FEZ4" s="826"/>
      <c r="FFA4" s="826"/>
      <c r="FFB4" s="826"/>
      <c r="FFC4" s="826"/>
      <c r="FFD4" s="827"/>
      <c r="FFE4" s="827"/>
      <c r="FFF4" s="827"/>
      <c r="FFG4" s="827"/>
      <c r="FFH4" s="827"/>
      <c r="FFI4" s="827"/>
      <c r="FFJ4" s="827"/>
      <c r="FFK4" s="827"/>
      <c r="FFL4" s="843"/>
      <c r="FFM4" s="846"/>
      <c r="FFN4" s="826"/>
      <c r="FFO4" s="826"/>
      <c r="FFP4" s="826"/>
      <c r="FFQ4" s="826"/>
      <c r="FFR4" s="826"/>
      <c r="FFS4" s="826"/>
      <c r="FFT4" s="827"/>
      <c r="FFU4" s="827"/>
      <c r="FFV4" s="827"/>
      <c r="FFW4" s="827"/>
      <c r="FFX4" s="827"/>
      <c r="FFY4" s="827"/>
      <c r="FFZ4" s="827"/>
      <c r="FGA4" s="827"/>
      <c r="FGB4" s="843"/>
      <c r="FGC4" s="846"/>
      <c r="FGD4" s="826"/>
      <c r="FGE4" s="826"/>
      <c r="FGF4" s="826"/>
      <c r="FGG4" s="826"/>
      <c r="FGH4" s="826"/>
      <c r="FGI4" s="826"/>
      <c r="FGJ4" s="827"/>
      <c r="FGK4" s="827"/>
      <c r="FGL4" s="827"/>
      <c r="FGM4" s="827"/>
      <c r="FGN4" s="827"/>
      <c r="FGO4" s="827"/>
      <c r="FGP4" s="827"/>
      <c r="FGQ4" s="827"/>
      <c r="FGR4" s="843"/>
      <c r="FGS4" s="846"/>
      <c r="FGT4" s="826"/>
      <c r="FGU4" s="826"/>
      <c r="FGV4" s="826"/>
      <c r="FGW4" s="826"/>
      <c r="FGX4" s="826"/>
      <c r="FGY4" s="826"/>
      <c r="FGZ4" s="827"/>
      <c r="FHA4" s="827"/>
      <c r="FHB4" s="827"/>
      <c r="FHC4" s="827"/>
      <c r="FHD4" s="827"/>
      <c r="FHE4" s="827"/>
      <c r="FHF4" s="827"/>
      <c r="FHG4" s="827"/>
      <c r="FHH4" s="843"/>
      <c r="FHI4" s="846"/>
      <c r="FHJ4" s="826"/>
      <c r="FHK4" s="826"/>
      <c r="FHL4" s="826"/>
      <c r="FHM4" s="826"/>
      <c r="FHN4" s="826"/>
      <c r="FHO4" s="826"/>
      <c r="FHP4" s="827"/>
      <c r="FHQ4" s="827"/>
      <c r="FHR4" s="827"/>
      <c r="FHS4" s="827"/>
      <c r="FHT4" s="827"/>
      <c r="FHU4" s="827"/>
      <c r="FHV4" s="827"/>
      <c r="FHW4" s="827"/>
      <c r="FHX4" s="843"/>
      <c r="FHY4" s="846"/>
      <c r="FHZ4" s="826"/>
      <c r="FIA4" s="826"/>
      <c r="FIB4" s="826"/>
      <c r="FIC4" s="826"/>
      <c r="FID4" s="826"/>
      <c r="FIE4" s="826"/>
      <c r="FIF4" s="827"/>
      <c r="FIG4" s="827"/>
      <c r="FIH4" s="827"/>
      <c r="FII4" s="827"/>
      <c r="FIJ4" s="827"/>
      <c r="FIK4" s="827"/>
      <c r="FIL4" s="827"/>
      <c r="FIM4" s="827"/>
      <c r="FIN4" s="843"/>
      <c r="FIO4" s="846"/>
      <c r="FIP4" s="826"/>
      <c r="FIQ4" s="826"/>
      <c r="FIR4" s="826"/>
      <c r="FIS4" s="826"/>
      <c r="FIT4" s="826"/>
      <c r="FIU4" s="826"/>
      <c r="FIV4" s="827"/>
      <c r="FIW4" s="827"/>
      <c r="FIX4" s="827"/>
      <c r="FIY4" s="827"/>
      <c r="FIZ4" s="827"/>
      <c r="FJA4" s="827"/>
      <c r="FJB4" s="827"/>
      <c r="FJC4" s="827"/>
      <c r="FJD4" s="843"/>
      <c r="FJE4" s="846"/>
      <c r="FJF4" s="826"/>
      <c r="FJG4" s="826"/>
      <c r="FJH4" s="826"/>
      <c r="FJI4" s="826"/>
      <c r="FJJ4" s="826"/>
      <c r="FJK4" s="826"/>
      <c r="FJL4" s="827"/>
      <c r="FJM4" s="827"/>
      <c r="FJN4" s="827"/>
      <c r="FJO4" s="827"/>
      <c r="FJP4" s="827"/>
      <c r="FJQ4" s="827"/>
      <c r="FJR4" s="827"/>
      <c r="FJS4" s="827"/>
      <c r="FJT4" s="843"/>
      <c r="FJU4" s="846"/>
      <c r="FJV4" s="826"/>
      <c r="FJW4" s="826"/>
      <c r="FJX4" s="826"/>
      <c r="FJY4" s="826"/>
      <c r="FJZ4" s="826"/>
      <c r="FKA4" s="826"/>
      <c r="FKB4" s="827"/>
      <c r="FKC4" s="827"/>
      <c r="FKD4" s="827"/>
      <c r="FKE4" s="827"/>
      <c r="FKF4" s="827"/>
      <c r="FKG4" s="827"/>
      <c r="FKH4" s="827"/>
      <c r="FKI4" s="827"/>
      <c r="FKJ4" s="843"/>
      <c r="FKK4" s="846"/>
      <c r="FKL4" s="826"/>
      <c r="FKM4" s="826"/>
      <c r="FKN4" s="826"/>
      <c r="FKO4" s="826"/>
      <c r="FKP4" s="826"/>
      <c r="FKQ4" s="826"/>
      <c r="FKR4" s="827"/>
      <c r="FKS4" s="827"/>
      <c r="FKT4" s="827"/>
      <c r="FKU4" s="827"/>
      <c r="FKV4" s="827"/>
      <c r="FKW4" s="827"/>
      <c r="FKX4" s="827"/>
      <c r="FKY4" s="827"/>
      <c r="FKZ4" s="843"/>
      <c r="FLA4" s="846"/>
      <c r="FLB4" s="826"/>
      <c r="FLC4" s="826"/>
      <c r="FLD4" s="826"/>
      <c r="FLE4" s="826"/>
      <c r="FLF4" s="826"/>
      <c r="FLG4" s="826"/>
      <c r="FLH4" s="827"/>
      <c r="FLI4" s="827"/>
      <c r="FLJ4" s="827"/>
      <c r="FLK4" s="827"/>
      <c r="FLL4" s="827"/>
      <c r="FLM4" s="827"/>
      <c r="FLN4" s="827"/>
      <c r="FLO4" s="827"/>
      <c r="FLP4" s="843"/>
      <c r="FLQ4" s="846"/>
      <c r="FLR4" s="826"/>
      <c r="FLS4" s="826"/>
      <c r="FLT4" s="826"/>
      <c r="FLU4" s="826"/>
      <c r="FLV4" s="826"/>
      <c r="FLW4" s="826"/>
      <c r="FLX4" s="827"/>
      <c r="FLY4" s="827"/>
      <c r="FLZ4" s="827"/>
      <c r="FMA4" s="827"/>
      <c r="FMB4" s="827"/>
      <c r="FMC4" s="827"/>
      <c r="FMD4" s="827"/>
      <c r="FME4" s="827"/>
      <c r="FMF4" s="843"/>
      <c r="FMG4" s="846"/>
      <c r="FMH4" s="826"/>
      <c r="FMI4" s="826"/>
      <c r="FMJ4" s="826"/>
      <c r="FMK4" s="826"/>
      <c r="FML4" s="826"/>
      <c r="FMM4" s="826"/>
      <c r="FMN4" s="827"/>
      <c r="FMO4" s="827"/>
      <c r="FMP4" s="827"/>
      <c r="FMQ4" s="827"/>
      <c r="FMR4" s="827"/>
      <c r="FMS4" s="827"/>
      <c r="FMT4" s="827"/>
      <c r="FMU4" s="827"/>
      <c r="FMV4" s="843"/>
      <c r="FMW4" s="846"/>
      <c r="FMX4" s="826"/>
      <c r="FMY4" s="826"/>
      <c r="FMZ4" s="826"/>
      <c r="FNA4" s="826"/>
      <c r="FNB4" s="826"/>
      <c r="FNC4" s="826"/>
      <c r="FND4" s="827"/>
      <c r="FNE4" s="827"/>
      <c r="FNF4" s="827"/>
      <c r="FNG4" s="827"/>
      <c r="FNH4" s="827"/>
      <c r="FNI4" s="827"/>
      <c r="FNJ4" s="827"/>
      <c r="FNK4" s="827"/>
      <c r="FNL4" s="843"/>
      <c r="FNM4" s="846"/>
      <c r="FNN4" s="826"/>
      <c r="FNO4" s="826"/>
      <c r="FNP4" s="826"/>
      <c r="FNQ4" s="826"/>
      <c r="FNR4" s="826"/>
      <c r="FNS4" s="826"/>
      <c r="FNT4" s="827"/>
      <c r="FNU4" s="827"/>
      <c r="FNV4" s="827"/>
      <c r="FNW4" s="827"/>
      <c r="FNX4" s="827"/>
      <c r="FNY4" s="827"/>
      <c r="FNZ4" s="827"/>
      <c r="FOA4" s="827"/>
      <c r="FOB4" s="843"/>
      <c r="FOC4" s="846"/>
      <c r="FOD4" s="826"/>
      <c r="FOE4" s="826"/>
      <c r="FOF4" s="826"/>
      <c r="FOG4" s="826"/>
      <c r="FOH4" s="826"/>
      <c r="FOI4" s="826"/>
      <c r="FOJ4" s="827"/>
      <c r="FOK4" s="827"/>
      <c r="FOL4" s="827"/>
      <c r="FOM4" s="827"/>
      <c r="FON4" s="827"/>
      <c r="FOO4" s="827"/>
      <c r="FOP4" s="827"/>
      <c r="FOQ4" s="827"/>
      <c r="FOR4" s="843"/>
      <c r="FOS4" s="846"/>
      <c r="FOT4" s="826"/>
      <c r="FOU4" s="826"/>
      <c r="FOV4" s="826"/>
      <c r="FOW4" s="826"/>
      <c r="FOX4" s="826"/>
      <c r="FOY4" s="826"/>
      <c r="FOZ4" s="827"/>
      <c r="FPA4" s="827"/>
      <c r="FPB4" s="827"/>
      <c r="FPC4" s="827"/>
      <c r="FPD4" s="827"/>
      <c r="FPE4" s="827"/>
      <c r="FPF4" s="827"/>
      <c r="FPG4" s="827"/>
      <c r="FPH4" s="843"/>
      <c r="FPI4" s="846"/>
      <c r="FPJ4" s="826"/>
      <c r="FPK4" s="826"/>
      <c r="FPL4" s="826"/>
      <c r="FPM4" s="826"/>
      <c r="FPN4" s="826"/>
      <c r="FPO4" s="826"/>
      <c r="FPP4" s="827"/>
      <c r="FPQ4" s="827"/>
      <c r="FPR4" s="827"/>
      <c r="FPS4" s="827"/>
      <c r="FPT4" s="827"/>
      <c r="FPU4" s="827"/>
      <c r="FPV4" s="827"/>
      <c r="FPW4" s="827"/>
      <c r="FPX4" s="843"/>
      <c r="FPY4" s="846"/>
      <c r="FPZ4" s="826"/>
      <c r="FQA4" s="826"/>
      <c r="FQB4" s="826"/>
      <c r="FQC4" s="826"/>
      <c r="FQD4" s="826"/>
      <c r="FQE4" s="826"/>
      <c r="FQF4" s="827"/>
      <c r="FQG4" s="827"/>
      <c r="FQH4" s="827"/>
      <c r="FQI4" s="827"/>
      <c r="FQJ4" s="827"/>
      <c r="FQK4" s="827"/>
      <c r="FQL4" s="827"/>
      <c r="FQM4" s="827"/>
      <c r="FQN4" s="843"/>
      <c r="FQO4" s="846"/>
      <c r="FQP4" s="826"/>
      <c r="FQQ4" s="826"/>
      <c r="FQR4" s="826"/>
      <c r="FQS4" s="826"/>
      <c r="FQT4" s="826"/>
      <c r="FQU4" s="826"/>
      <c r="FQV4" s="827"/>
      <c r="FQW4" s="827"/>
      <c r="FQX4" s="827"/>
      <c r="FQY4" s="827"/>
      <c r="FQZ4" s="827"/>
      <c r="FRA4" s="827"/>
      <c r="FRB4" s="827"/>
      <c r="FRC4" s="827"/>
      <c r="FRD4" s="843"/>
      <c r="FRE4" s="846"/>
      <c r="FRF4" s="826"/>
      <c r="FRG4" s="826"/>
      <c r="FRH4" s="826"/>
      <c r="FRI4" s="826"/>
      <c r="FRJ4" s="826"/>
      <c r="FRK4" s="826"/>
      <c r="FRL4" s="827"/>
      <c r="FRM4" s="827"/>
      <c r="FRN4" s="827"/>
      <c r="FRO4" s="827"/>
      <c r="FRP4" s="827"/>
      <c r="FRQ4" s="827"/>
      <c r="FRR4" s="827"/>
      <c r="FRS4" s="827"/>
      <c r="FRT4" s="843"/>
      <c r="FRU4" s="846"/>
      <c r="FRV4" s="826"/>
      <c r="FRW4" s="826"/>
      <c r="FRX4" s="826"/>
      <c r="FRY4" s="826"/>
      <c r="FRZ4" s="826"/>
      <c r="FSA4" s="826"/>
      <c r="FSB4" s="827"/>
      <c r="FSC4" s="827"/>
      <c r="FSD4" s="827"/>
      <c r="FSE4" s="827"/>
      <c r="FSF4" s="827"/>
      <c r="FSG4" s="827"/>
      <c r="FSH4" s="827"/>
      <c r="FSI4" s="827"/>
      <c r="FSJ4" s="843"/>
      <c r="FSK4" s="846"/>
      <c r="FSL4" s="826"/>
      <c r="FSM4" s="826"/>
      <c r="FSN4" s="826"/>
      <c r="FSO4" s="826"/>
      <c r="FSP4" s="826"/>
      <c r="FSQ4" s="826"/>
      <c r="FSR4" s="827"/>
      <c r="FSS4" s="827"/>
      <c r="FST4" s="827"/>
      <c r="FSU4" s="827"/>
      <c r="FSV4" s="827"/>
      <c r="FSW4" s="827"/>
      <c r="FSX4" s="827"/>
      <c r="FSY4" s="827"/>
      <c r="FSZ4" s="843"/>
      <c r="FTA4" s="846"/>
      <c r="FTB4" s="826"/>
      <c r="FTC4" s="826"/>
      <c r="FTD4" s="826"/>
      <c r="FTE4" s="826"/>
      <c r="FTF4" s="826"/>
      <c r="FTG4" s="826"/>
      <c r="FTH4" s="827"/>
      <c r="FTI4" s="827"/>
      <c r="FTJ4" s="827"/>
      <c r="FTK4" s="827"/>
      <c r="FTL4" s="827"/>
      <c r="FTM4" s="827"/>
      <c r="FTN4" s="827"/>
      <c r="FTO4" s="827"/>
      <c r="FTP4" s="843"/>
      <c r="FTQ4" s="846"/>
      <c r="FTR4" s="826"/>
      <c r="FTS4" s="826"/>
      <c r="FTT4" s="826"/>
      <c r="FTU4" s="826"/>
      <c r="FTV4" s="826"/>
      <c r="FTW4" s="826"/>
      <c r="FTX4" s="827"/>
      <c r="FTY4" s="827"/>
      <c r="FTZ4" s="827"/>
      <c r="FUA4" s="827"/>
      <c r="FUB4" s="827"/>
      <c r="FUC4" s="827"/>
      <c r="FUD4" s="827"/>
      <c r="FUE4" s="827"/>
      <c r="FUF4" s="843"/>
      <c r="FUG4" s="846"/>
      <c r="FUH4" s="826"/>
      <c r="FUI4" s="826"/>
      <c r="FUJ4" s="826"/>
      <c r="FUK4" s="826"/>
      <c r="FUL4" s="826"/>
      <c r="FUM4" s="826"/>
      <c r="FUN4" s="827"/>
      <c r="FUO4" s="827"/>
      <c r="FUP4" s="827"/>
      <c r="FUQ4" s="827"/>
      <c r="FUR4" s="827"/>
      <c r="FUS4" s="827"/>
      <c r="FUT4" s="827"/>
      <c r="FUU4" s="827"/>
      <c r="FUV4" s="843"/>
      <c r="FUW4" s="846"/>
      <c r="FUX4" s="826"/>
      <c r="FUY4" s="826"/>
      <c r="FUZ4" s="826"/>
      <c r="FVA4" s="826"/>
      <c r="FVB4" s="826"/>
      <c r="FVC4" s="826"/>
      <c r="FVD4" s="827"/>
      <c r="FVE4" s="827"/>
      <c r="FVF4" s="827"/>
      <c r="FVG4" s="827"/>
      <c r="FVH4" s="827"/>
      <c r="FVI4" s="827"/>
      <c r="FVJ4" s="827"/>
      <c r="FVK4" s="827"/>
      <c r="FVL4" s="843"/>
      <c r="FVM4" s="846"/>
      <c r="FVN4" s="826"/>
      <c r="FVO4" s="826"/>
      <c r="FVP4" s="826"/>
      <c r="FVQ4" s="826"/>
      <c r="FVR4" s="826"/>
      <c r="FVS4" s="826"/>
      <c r="FVT4" s="827"/>
      <c r="FVU4" s="827"/>
      <c r="FVV4" s="827"/>
      <c r="FVW4" s="827"/>
      <c r="FVX4" s="827"/>
      <c r="FVY4" s="827"/>
      <c r="FVZ4" s="827"/>
      <c r="FWA4" s="827"/>
      <c r="FWB4" s="843"/>
      <c r="FWC4" s="846"/>
      <c r="FWD4" s="826"/>
      <c r="FWE4" s="826"/>
      <c r="FWF4" s="826"/>
      <c r="FWG4" s="826"/>
      <c r="FWH4" s="826"/>
      <c r="FWI4" s="826"/>
      <c r="FWJ4" s="827"/>
      <c r="FWK4" s="827"/>
      <c r="FWL4" s="827"/>
      <c r="FWM4" s="827"/>
      <c r="FWN4" s="827"/>
      <c r="FWO4" s="827"/>
      <c r="FWP4" s="827"/>
      <c r="FWQ4" s="827"/>
      <c r="FWR4" s="843"/>
      <c r="FWS4" s="846"/>
      <c r="FWT4" s="826"/>
      <c r="FWU4" s="826"/>
      <c r="FWV4" s="826"/>
      <c r="FWW4" s="826"/>
      <c r="FWX4" s="826"/>
      <c r="FWY4" s="826"/>
      <c r="FWZ4" s="827"/>
      <c r="FXA4" s="827"/>
      <c r="FXB4" s="827"/>
      <c r="FXC4" s="827"/>
      <c r="FXD4" s="827"/>
      <c r="FXE4" s="827"/>
      <c r="FXF4" s="827"/>
      <c r="FXG4" s="827"/>
      <c r="FXH4" s="843"/>
      <c r="FXI4" s="846"/>
      <c r="FXJ4" s="826"/>
      <c r="FXK4" s="826"/>
      <c r="FXL4" s="826"/>
      <c r="FXM4" s="826"/>
      <c r="FXN4" s="826"/>
      <c r="FXO4" s="826"/>
      <c r="FXP4" s="827"/>
      <c r="FXQ4" s="827"/>
      <c r="FXR4" s="827"/>
      <c r="FXS4" s="827"/>
      <c r="FXT4" s="827"/>
      <c r="FXU4" s="827"/>
      <c r="FXV4" s="827"/>
      <c r="FXW4" s="827"/>
      <c r="FXX4" s="843"/>
      <c r="FXY4" s="846"/>
      <c r="FXZ4" s="826"/>
      <c r="FYA4" s="826"/>
      <c r="FYB4" s="826"/>
      <c r="FYC4" s="826"/>
      <c r="FYD4" s="826"/>
      <c r="FYE4" s="826"/>
      <c r="FYF4" s="827"/>
      <c r="FYG4" s="827"/>
      <c r="FYH4" s="827"/>
      <c r="FYI4" s="827"/>
      <c r="FYJ4" s="827"/>
      <c r="FYK4" s="827"/>
      <c r="FYL4" s="827"/>
      <c r="FYM4" s="827"/>
      <c r="FYN4" s="843"/>
      <c r="FYO4" s="846"/>
      <c r="FYP4" s="826"/>
      <c r="FYQ4" s="826"/>
      <c r="FYR4" s="826"/>
      <c r="FYS4" s="826"/>
      <c r="FYT4" s="826"/>
      <c r="FYU4" s="826"/>
      <c r="FYV4" s="827"/>
      <c r="FYW4" s="827"/>
      <c r="FYX4" s="827"/>
      <c r="FYY4" s="827"/>
      <c r="FYZ4" s="827"/>
      <c r="FZA4" s="827"/>
      <c r="FZB4" s="827"/>
      <c r="FZC4" s="827"/>
      <c r="FZD4" s="843"/>
      <c r="FZE4" s="846"/>
      <c r="FZF4" s="826"/>
      <c r="FZG4" s="826"/>
      <c r="FZH4" s="826"/>
      <c r="FZI4" s="826"/>
      <c r="FZJ4" s="826"/>
      <c r="FZK4" s="826"/>
      <c r="FZL4" s="827"/>
      <c r="FZM4" s="827"/>
      <c r="FZN4" s="827"/>
      <c r="FZO4" s="827"/>
      <c r="FZP4" s="827"/>
      <c r="FZQ4" s="827"/>
      <c r="FZR4" s="827"/>
      <c r="FZS4" s="827"/>
      <c r="FZT4" s="843"/>
      <c r="FZU4" s="846"/>
      <c r="FZV4" s="826"/>
      <c r="FZW4" s="826"/>
      <c r="FZX4" s="826"/>
      <c r="FZY4" s="826"/>
      <c r="FZZ4" s="826"/>
      <c r="GAA4" s="826"/>
      <c r="GAB4" s="827"/>
      <c r="GAC4" s="827"/>
      <c r="GAD4" s="827"/>
      <c r="GAE4" s="827"/>
      <c r="GAF4" s="827"/>
      <c r="GAG4" s="827"/>
      <c r="GAH4" s="827"/>
      <c r="GAI4" s="827"/>
      <c r="GAJ4" s="843"/>
      <c r="GAK4" s="846"/>
      <c r="GAL4" s="826"/>
      <c r="GAM4" s="826"/>
      <c r="GAN4" s="826"/>
      <c r="GAO4" s="826"/>
      <c r="GAP4" s="826"/>
      <c r="GAQ4" s="826"/>
      <c r="GAR4" s="827"/>
      <c r="GAS4" s="827"/>
      <c r="GAT4" s="827"/>
      <c r="GAU4" s="827"/>
      <c r="GAV4" s="827"/>
      <c r="GAW4" s="827"/>
      <c r="GAX4" s="827"/>
      <c r="GAY4" s="827"/>
      <c r="GAZ4" s="843"/>
      <c r="GBA4" s="846"/>
      <c r="GBB4" s="826"/>
      <c r="GBC4" s="826"/>
      <c r="GBD4" s="826"/>
      <c r="GBE4" s="826"/>
      <c r="GBF4" s="826"/>
      <c r="GBG4" s="826"/>
      <c r="GBH4" s="827"/>
      <c r="GBI4" s="827"/>
      <c r="GBJ4" s="827"/>
      <c r="GBK4" s="827"/>
      <c r="GBL4" s="827"/>
      <c r="GBM4" s="827"/>
      <c r="GBN4" s="827"/>
      <c r="GBO4" s="827"/>
      <c r="GBP4" s="843"/>
      <c r="GBQ4" s="846"/>
      <c r="GBR4" s="826"/>
      <c r="GBS4" s="826"/>
      <c r="GBT4" s="826"/>
      <c r="GBU4" s="826"/>
      <c r="GBV4" s="826"/>
      <c r="GBW4" s="826"/>
      <c r="GBX4" s="827"/>
      <c r="GBY4" s="827"/>
      <c r="GBZ4" s="827"/>
      <c r="GCA4" s="827"/>
      <c r="GCB4" s="827"/>
      <c r="GCC4" s="827"/>
      <c r="GCD4" s="827"/>
      <c r="GCE4" s="827"/>
      <c r="GCF4" s="843"/>
      <c r="GCG4" s="846"/>
      <c r="GCH4" s="826"/>
      <c r="GCI4" s="826"/>
      <c r="GCJ4" s="826"/>
      <c r="GCK4" s="826"/>
      <c r="GCL4" s="826"/>
      <c r="GCM4" s="826"/>
      <c r="GCN4" s="827"/>
      <c r="GCO4" s="827"/>
      <c r="GCP4" s="827"/>
      <c r="GCQ4" s="827"/>
      <c r="GCR4" s="827"/>
      <c r="GCS4" s="827"/>
      <c r="GCT4" s="827"/>
      <c r="GCU4" s="827"/>
      <c r="GCV4" s="843"/>
      <c r="GCW4" s="846"/>
      <c r="GCX4" s="826"/>
      <c r="GCY4" s="826"/>
      <c r="GCZ4" s="826"/>
      <c r="GDA4" s="826"/>
      <c r="GDB4" s="826"/>
      <c r="GDC4" s="826"/>
      <c r="GDD4" s="827"/>
      <c r="GDE4" s="827"/>
      <c r="GDF4" s="827"/>
      <c r="GDG4" s="827"/>
      <c r="GDH4" s="827"/>
      <c r="GDI4" s="827"/>
      <c r="GDJ4" s="827"/>
      <c r="GDK4" s="827"/>
      <c r="GDL4" s="843"/>
      <c r="GDM4" s="846"/>
      <c r="GDN4" s="826"/>
      <c r="GDO4" s="826"/>
      <c r="GDP4" s="826"/>
      <c r="GDQ4" s="826"/>
      <c r="GDR4" s="826"/>
      <c r="GDS4" s="826"/>
      <c r="GDT4" s="827"/>
      <c r="GDU4" s="827"/>
      <c r="GDV4" s="827"/>
      <c r="GDW4" s="827"/>
      <c r="GDX4" s="827"/>
      <c r="GDY4" s="827"/>
      <c r="GDZ4" s="827"/>
      <c r="GEA4" s="827"/>
      <c r="GEB4" s="843"/>
      <c r="GEC4" s="846"/>
      <c r="GED4" s="826"/>
      <c r="GEE4" s="826"/>
      <c r="GEF4" s="826"/>
      <c r="GEG4" s="826"/>
      <c r="GEH4" s="826"/>
      <c r="GEI4" s="826"/>
      <c r="GEJ4" s="827"/>
      <c r="GEK4" s="827"/>
      <c r="GEL4" s="827"/>
      <c r="GEM4" s="827"/>
      <c r="GEN4" s="827"/>
      <c r="GEO4" s="827"/>
      <c r="GEP4" s="827"/>
      <c r="GEQ4" s="827"/>
      <c r="GER4" s="843"/>
      <c r="GES4" s="846"/>
      <c r="GET4" s="826"/>
      <c r="GEU4" s="826"/>
      <c r="GEV4" s="826"/>
      <c r="GEW4" s="826"/>
      <c r="GEX4" s="826"/>
      <c r="GEY4" s="826"/>
      <c r="GEZ4" s="827"/>
      <c r="GFA4" s="827"/>
      <c r="GFB4" s="827"/>
      <c r="GFC4" s="827"/>
      <c r="GFD4" s="827"/>
      <c r="GFE4" s="827"/>
      <c r="GFF4" s="827"/>
      <c r="GFG4" s="827"/>
      <c r="GFH4" s="843"/>
      <c r="GFI4" s="846"/>
      <c r="GFJ4" s="826"/>
      <c r="GFK4" s="826"/>
      <c r="GFL4" s="826"/>
      <c r="GFM4" s="826"/>
      <c r="GFN4" s="826"/>
      <c r="GFO4" s="826"/>
      <c r="GFP4" s="827"/>
      <c r="GFQ4" s="827"/>
      <c r="GFR4" s="827"/>
      <c r="GFS4" s="827"/>
      <c r="GFT4" s="827"/>
      <c r="GFU4" s="827"/>
      <c r="GFV4" s="827"/>
      <c r="GFW4" s="827"/>
      <c r="GFX4" s="843"/>
      <c r="GFY4" s="846"/>
      <c r="GFZ4" s="826"/>
      <c r="GGA4" s="826"/>
      <c r="GGB4" s="826"/>
      <c r="GGC4" s="826"/>
      <c r="GGD4" s="826"/>
      <c r="GGE4" s="826"/>
      <c r="GGF4" s="827"/>
      <c r="GGG4" s="827"/>
      <c r="GGH4" s="827"/>
      <c r="GGI4" s="827"/>
      <c r="GGJ4" s="827"/>
      <c r="GGK4" s="827"/>
      <c r="GGL4" s="827"/>
      <c r="GGM4" s="827"/>
      <c r="GGN4" s="843"/>
      <c r="GGO4" s="846"/>
      <c r="GGP4" s="826"/>
      <c r="GGQ4" s="826"/>
      <c r="GGR4" s="826"/>
      <c r="GGS4" s="826"/>
      <c r="GGT4" s="826"/>
      <c r="GGU4" s="826"/>
      <c r="GGV4" s="827"/>
      <c r="GGW4" s="827"/>
      <c r="GGX4" s="827"/>
      <c r="GGY4" s="827"/>
      <c r="GGZ4" s="827"/>
      <c r="GHA4" s="827"/>
      <c r="GHB4" s="827"/>
      <c r="GHC4" s="827"/>
      <c r="GHD4" s="843"/>
      <c r="GHE4" s="846"/>
      <c r="GHF4" s="826"/>
      <c r="GHG4" s="826"/>
      <c r="GHH4" s="826"/>
      <c r="GHI4" s="826"/>
      <c r="GHJ4" s="826"/>
      <c r="GHK4" s="826"/>
      <c r="GHL4" s="827"/>
      <c r="GHM4" s="827"/>
      <c r="GHN4" s="827"/>
      <c r="GHO4" s="827"/>
      <c r="GHP4" s="827"/>
      <c r="GHQ4" s="827"/>
      <c r="GHR4" s="827"/>
      <c r="GHS4" s="827"/>
      <c r="GHT4" s="843"/>
      <c r="GHU4" s="846"/>
      <c r="GHV4" s="826"/>
      <c r="GHW4" s="826"/>
      <c r="GHX4" s="826"/>
      <c r="GHY4" s="826"/>
      <c r="GHZ4" s="826"/>
      <c r="GIA4" s="826"/>
      <c r="GIB4" s="827"/>
      <c r="GIC4" s="827"/>
      <c r="GID4" s="827"/>
      <c r="GIE4" s="827"/>
      <c r="GIF4" s="827"/>
      <c r="GIG4" s="827"/>
      <c r="GIH4" s="827"/>
      <c r="GII4" s="827"/>
      <c r="GIJ4" s="843"/>
      <c r="GIK4" s="846"/>
      <c r="GIL4" s="826"/>
      <c r="GIM4" s="826"/>
      <c r="GIN4" s="826"/>
      <c r="GIO4" s="826"/>
      <c r="GIP4" s="826"/>
      <c r="GIQ4" s="826"/>
      <c r="GIR4" s="827"/>
      <c r="GIS4" s="827"/>
      <c r="GIT4" s="827"/>
      <c r="GIU4" s="827"/>
      <c r="GIV4" s="827"/>
      <c r="GIW4" s="827"/>
      <c r="GIX4" s="827"/>
      <c r="GIY4" s="827"/>
      <c r="GIZ4" s="843"/>
      <c r="GJA4" s="846"/>
      <c r="GJB4" s="826"/>
      <c r="GJC4" s="826"/>
      <c r="GJD4" s="826"/>
      <c r="GJE4" s="826"/>
      <c r="GJF4" s="826"/>
      <c r="GJG4" s="826"/>
      <c r="GJH4" s="827"/>
      <c r="GJI4" s="827"/>
      <c r="GJJ4" s="827"/>
      <c r="GJK4" s="827"/>
      <c r="GJL4" s="827"/>
      <c r="GJM4" s="827"/>
      <c r="GJN4" s="827"/>
      <c r="GJO4" s="827"/>
      <c r="GJP4" s="843"/>
      <c r="GJQ4" s="846"/>
      <c r="GJR4" s="826"/>
      <c r="GJS4" s="826"/>
      <c r="GJT4" s="826"/>
      <c r="GJU4" s="826"/>
      <c r="GJV4" s="826"/>
      <c r="GJW4" s="826"/>
      <c r="GJX4" s="827"/>
      <c r="GJY4" s="827"/>
      <c r="GJZ4" s="827"/>
      <c r="GKA4" s="827"/>
      <c r="GKB4" s="827"/>
      <c r="GKC4" s="827"/>
      <c r="GKD4" s="827"/>
      <c r="GKE4" s="827"/>
      <c r="GKF4" s="843"/>
      <c r="GKG4" s="846"/>
      <c r="GKH4" s="826"/>
      <c r="GKI4" s="826"/>
      <c r="GKJ4" s="826"/>
      <c r="GKK4" s="826"/>
      <c r="GKL4" s="826"/>
      <c r="GKM4" s="826"/>
      <c r="GKN4" s="827"/>
      <c r="GKO4" s="827"/>
      <c r="GKP4" s="827"/>
      <c r="GKQ4" s="827"/>
      <c r="GKR4" s="827"/>
      <c r="GKS4" s="827"/>
      <c r="GKT4" s="827"/>
      <c r="GKU4" s="827"/>
      <c r="GKV4" s="843"/>
      <c r="GKW4" s="846"/>
      <c r="GKX4" s="826"/>
      <c r="GKY4" s="826"/>
      <c r="GKZ4" s="826"/>
      <c r="GLA4" s="826"/>
      <c r="GLB4" s="826"/>
      <c r="GLC4" s="826"/>
      <c r="GLD4" s="827"/>
      <c r="GLE4" s="827"/>
      <c r="GLF4" s="827"/>
      <c r="GLG4" s="827"/>
      <c r="GLH4" s="827"/>
      <c r="GLI4" s="827"/>
      <c r="GLJ4" s="827"/>
      <c r="GLK4" s="827"/>
      <c r="GLL4" s="843"/>
      <c r="GLM4" s="846"/>
      <c r="GLN4" s="826"/>
      <c r="GLO4" s="826"/>
      <c r="GLP4" s="826"/>
      <c r="GLQ4" s="826"/>
      <c r="GLR4" s="826"/>
      <c r="GLS4" s="826"/>
      <c r="GLT4" s="827"/>
      <c r="GLU4" s="827"/>
      <c r="GLV4" s="827"/>
      <c r="GLW4" s="827"/>
      <c r="GLX4" s="827"/>
      <c r="GLY4" s="827"/>
      <c r="GLZ4" s="827"/>
      <c r="GMA4" s="827"/>
      <c r="GMB4" s="843"/>
      <c r="GMC4" s="846"/>
      <c r="GMD4" s="826"/>
      <c r="GME4" s="826"/>
      <c r="GMF4" s="826"/>
      <c r="GMG4" s="826"/>
      <c r="GMH4" s="826"/>
      <c r="GMI4" s="826"/>
      <c r="GMJ4" s="827"/>
      <c r="GMK4" s="827"/>
      <c r="GML4" s="827"/>
      <c r="GMM4" s="827"/>
      <c r="GMN4" s="827"/>
      <c r="GMO4" s="827"/>
      <c r="GMP4" s="827"/>
      <c r="GMQ4" s="827"/>
      <c r="GMR4" s="843"/>
      <c r="GMS4" s="846"/>
      <c r="GMT4" s="826"/>
      <c r="GMU4" s="826"/>
      <c r="GMV4" s="826"/>
      <c r="GMW4" s="826"/>
      <c r="GMX4" s="826"/>
      <c r="GMY4" s="826"/>
      <c r="GMZ4" s="827"/>
      <c r="GNA4" s="827"/>
      <c r="GNB4" s="827"/>
      <c r="GNC4" s="827"/>
      <c r="GND4" s="827"/>
      <c r="GNE4" s="827"/>
      <c r="GNF4" s="827"/>
      <c r="GNG4" s="827"/>
      <c r="GNH4" s="843"/>
      <c r="GNI4" s="846"/>
      <c r="GNJ4" s="826"/>
      <c r="GNK4" s="826"/>
      <c r="GNL4" s="826"/>
      <c r="GNM4" s="826"/>
      <c r="GNN4" s="826"/>
      <c r="GNO4" s="826"/>
      <c r="GNP4" s="827"/>
      <c r="GNQ4" s="827"/>
      <c r="GNR4" s="827"/>
      <c r="GNS4" s="827"/>
      <c r="GNT4" s="827"/>
      <c r="GNU4" s="827"/>
      <c r="GNV4" s="827"/>
      <c r="GNW4" s="827"/>
      <c r="GNX4" s="843"/>
      <c r="GNY4" s="846"/>
      <c r="GNZ4" s="826"/>
      <c r="GOA4" s="826"/>
      <c r="GOB4" s="826"/>
      <c r="GOC4" s="826"/>
      <c r="GOD4" s="826"/>
      <c r="GOE4" s="826"/>
      <c r="GOF4" s="827"/>
      <c r="GOG4" s="827"/>
      <c r="GOH4" s="827"/>
      <c r="GOI4" s="827"/>
      <c r="GOJ4" s="827"/>
      <c r="GOK4" s="827"/>
      <c r="GOL4" s="827"/>
      <c r="GOM4" s="827"/>
      <c r="GON4" s="843"/>
      <c r="GOO4" s="846"/>
      <c r="GOP4" s="826"/>
      <c r="GOQ4" s="826"/>
      <c r="GOR4" s="826"/>
      <c r="GOS4" s="826"/>
      <c r="GOT4" s="826"/>
      <c r="GOU4" s="826"/>
      <c r="GOV4" s="827"/>
      <c r="GOW4" s="827"/>
      <c r="GOX4" s="827"/>
      <c r="GOY4" s="827"/>
      <c r="GOZ4" s="827"/>
      <c r="GPA4" s="827"/>
      <c r="GPB4" s="827"/>
      <c r="GPC4" s="827"/>
      <c r="GPD4" s="843"/>
      <c r="GPE4" s="846"/>
      <c r="GPF4" s="826"/>
      <c r="GPG4" s="826"/>
      <c r="GPH4" s="826"/>
      <c r="GPI4" s="826"/>
      <c r="GPJ4" s="826"/>
      <c r="GPK4" s="826"/>
      <c r="GPL4" s="827"/>
      <c r="GPM4" s="827"/>
      <c r="GPN4" s="827"/>
      <c r="GPO4" s="827"/>
      <c r="GPP4" s="827"/>
      <c r="GPQ4" s="827"/>
      <c r="GPR4" s="827"/>
      <c r="GPS4" s="827"/>
      <c r="GPT4" s="843"/>
      <c r="GPU4" s="846"/>
      <c r="GPV4" s="826"/>
      <c r="GPW4" s="826"/>
      <c r="GPX4" s="826"/>
      <c r="GPY4" s="826"/>
      <c r="GPZ4" s="826"/>
      <c r="GQA4" s="826"/>
      <c r="GQB4" s="827"/>
      <c r="GQC4" s="827"/>
      <c r="GQD4" s="827"/>
      <c r="GQE4" s="827"/>
      <c r="GQF4" s="827"/>
      <c r="GQG4" s="827"/>
      <c r="GQH4" s="827"/>
      <c r="GQI4" s="827"/>
      <c r="GQJ4" s="843"/>
      <c r="GQK4" s="846"/>
      <c r="GQL4" s="826"/>
      <c r="GQM4" s="826"/>
      <c r="GQN4" s="826"/>
      <c r="GQO4" s="826"/>
      <c r="GQP4" s="826"/>
      <c r="GQQ4" s="826"/>
      <c r="GQR4" s="827"/>
      <c r="GQS4" s="827"/>
      <c r="GQT4" s="827"/>
      <c r="GQU4" s="827"/>
      <c r="GQV4" s="827"/>
      <c r="GQW4" s="827"/>
      <c r="GQX4" s="827"/>
      <c r="GQY4" s="827"/>
      <c r="GQZ4" s="843"/>
      <c r="GRA4" s="846"/>
      <c r="GRB4" s="826"/>
      <c r="GRC4" s="826"/>
      <c r="GRD4" s="826"/>
      <c r="GRE4" s="826"/>
      <c r="GRF4" s="826"/>
      <c r="GRG4" s="826"/>
      <c r="GRH4" s="827"/>
      <c r="GRI4" s="827"/>
      <c r="GRJ4" s="827"/>
      <c r="GRK4" s="827"/>
      <c r="GRL4" s="827"/>
      <c r="GRM4" s="827"/>
      <c r="GRN4" s="827"/>
      <c r="GRO4" s="827"/>
      <c r="GRP4" s="843"/>
      <c r="GRQ4" s="846"/>
      <c r="GRR4" s="826"/>
      <c r="GRS4" s="826"/>
      <c r="GRT4" s="826"/>
      <c r="GRU4" s="826"/>
      <c r="GRV4" s="826"/>
      <c r="GRW4" s="826"/>
      <c r="GRX4" s="827"/>
      <c r="GRY4" s="827"/>
      <c r="GRZ4" s="827"/>
      <c r="GSA4" s="827"/>
      <c r="GSB4" s="827"/>
      <c r="GSC4" s="827"/>
      <c r="GSD4" s="827"/>
      <c r="GSE4" s="827"/>
      <c r="GSF4" s="843"/>
      <c r="GSG4" s="846"/>
      <c r="GSH4" s="826"/>
      <c r="GSI4" s="826"/>
      <c r="GSJ4" s="826"/>
      <c r="GSK4" s="826"/>
      <c r="GSL4" s="826"/>
      <c r="GSM4" s="826"/>
      <c r="GSN4" s="827"/>
      <c r="GSO4" s="827"/>
      <c r="GSP4" s="827"/>
      <c r="GSQ4" s="827"/>
      <c r="GSR4" s="827"/>
      <c r="GSS4" s="827"/>
      <c r="GST4" s="827"/>
      <c r="GSU4" s="827"/>
      <c r="GSV4" s="843"/>
      <c r="GSW4" s="846"/>
      <c r="GSX4" s="826"/>
      <c r="GSY4" s="826"/>
      <c r="GSZ4" s="826"/>
      <c r="GTA4" s="826"/>
      <c r="GTB4" s="826"/>
      <c r="GTC4" s="826"/>
      <c r="GTD4" s="827"/>
      <c r="GTE4" s="827"/>
      <c r="GTF4" s="827"/>
      <c r="GTG4" s="827"/>
      <c r="GTH4" s="827"/>
      <c r="GTI4" s="827"/>
      <c r="GTJ4" s="827"/>
      <c r="GTK4" s="827"/>
      <c r="GTL4" s="843"/>
      <c r="GTM4" s="846"/>
      <c r="GTN4" s="826"/>
      <c r="GTO4" s="826"/>
      <c r="GTP4" s="826"/>
      <c r="GTQ4" s="826"/>
      <c r="GTR4" s="826"/>
      <c r="GTS4" s="826"/>
      <c r="GTT4" s="827"/>
      <c r="GTU4" s="827"/>
      <c r="GTV4" s="827"/>
      <c r="GTW4" s="827"/>
      <c r="GTX4" s="827"/>
      <c r="GTY4" s="827"/>
      <c r="GTZ4" s="827"/>
      <c r="GUA4" s="827"/>
      <c r="GUB4" s="843"/>
      <c r="GUC4" s="846"/>
      <c r="GUD4" s="826"/>
      <c r="GUE4" s="826"/>
      <c r="GUF4" s="826"/>
      <c r="GUG4" s="826"/>
      <c r="GUH4" s="826"/>
      <c r="GUI4" s="826"/>
      <c r="GUJ4" s="827"/>
      <c r="GUK4" s="827"/>
      <c r="GUL4" s="827"/>
      <c r="GUM4" s="827"/>
      <c r="GUN4" s="827"/>
      <c r="GUO4" s="827"/>
      <c r="GUP4" s="827"/>
      <c r="GUQ4" s="827"/>
      <c r="GUR4" s="843"/>
      <c r="GUS4" s="846"/>
      <c r="GUT4" s="826"/>
      <c r="GUU4" s="826"/>
      <c r="GUV4" s="826"/>
      <c r="GUW4" s="826"/>
      <c r="GUX4" s="826"/>
      <c r="GUY4" s="826"/>
      <c r="GUZ4" s="827"/>
      <c r="GVA4" s="827"/>
      <c r="GVB4" s="827"/>
      <c r="GVC4" s="827"/>
      <c r="GVD4" s="827"/>
      <c r="GVE4" s="827"/>
      <c r="GVF4" s="827"/>
      <c r="GVG4" s="827"/>
      <c r="GVH4" s="843"/>
      <c r="GVI4" s="846"/>
      <c r="GVJ4" s="826"/>
      <c r="GVK4" s="826"/>
      <c r="GVL4" s="826"/>
      <c r="GVM4" s="826"/>
      <c r="GVN4" s="826"/>
      <c r="GVO4" s="826"/>
      <c r="GVP4" s="827"/>
      <c r="GVQ4" s="827"/>
      <c r="GVR4" s="827"/>
      <c r="GVS4" s="827"/>
      <c r="GVT4" s="827"/>
      <c r="GVU4" s="827"/>
      <c r="GVV4" s="827"/>
      <c r="GVW4" s="827"/>
      <c r="GVX4" s="843"/>
      <c r="GVY4" s="846"/>
      <c r="GVZ4" s="826"/>
      <c r="GWA4" s="826"/>
      <c r="GWB4" s="826"/>
      <c r="GWC4" s="826"/>
      <c r="GWD4" s="826"/>
      <c r="GWE4" s="826"/>
      <c r="GWF4" s="827"/>
      <c r="GWG4" s="827"/>
      <c r="GWH4" s="827"/>
      <c r="GWI4" s="827"/>
      <c r="GWJ4" s="827"/>
      <c r="GWK4" s="827"/>
      <c r="GWL4" s="827"/>
      <c r="GWM4" s="827"/>
      <c r="GWN4" s="843"/>
      <c r="GWO4" s="846"/>
      <c r="GWP4" s="826"/>
      <c r="GWQ4" s="826"/>
      <c r="GWR4" s="826"/>
      <c r="GWS4" s="826"/>
      <c r="GWT4" s="826"/>
      <c r="GWU4" s="826"/>
      <c r="GWV4" s="827"/>
      <c r="GWW4" s="827"/>
      <c r="GWX4" s="827"/>
      <c r="GWY4" s="827"/>
      <c r="GWZ4" s="827"/>
      <c r="GXA4" s="827"/>
      <c r="GXB4" s="827"/>
      <c r="GXC4" s="827"/>
      <c r="GXD4" s="843"/>
      <c r="GXE4" s="846"/>
      <c r="GXF4" s="826"/>
      <c r="GXG4" s="826"/>
      <c r="GXH4" s="826"/>
      <c r="GXI4" s="826"/>
      <c r="GXJ4" s="826"/>
      <c r="GXK4" s="826"/>
      <c r="GXL4" s="827"/>
      <c r="GXM4" s="827"/>
      <c r="GXN4" s="827"/>
      <c r="GXO4" s="827"/>
      <c r="GXP4" s="827"/>
      <c r="GXQ4" s="827"/>
      <c r="GXR4" s="827"/>
      <c r="GXS4" s="827"/>
      <c r="GXT4" s="843"/>
      <c r="GXU4" s="846"/>
      <c r="GXV4" s="826"/>
      <c r="GXW4" s="826"/>
      <c r="GXX4" s="826"/>
      <c r="GXY4" s="826"/>
      <c r="GXZ4" s="826"/>
      <c r="GYA4" s="826"/>
      <c r="GYB4" s="827"/>
      <c r="GYC4" s="827"/>
      <c r="GYD4" s="827"/>
      <c r="GYE4" s="827"/>
      <c r="GYF4" s="827"/>
      <c r="GYG4" s="827"/>
      <c r="GYH4" s="827"/>
      <c r="GYI4" s="827"/>
      <c r="GYJ4" s="843"/>
      <c r="GYK4" s="846"/>
      <c r="GYL4" s="826"/>
      <c r="GYM4" s="826"/>
      <c r="GYN4" s="826"/>
      <c r="GYO4" s="826"/>
      <c r="GYP4" s="826"/>
      <c r="GYQ4" s="826"/>
      <c r="GYR4" s="827"/>
      <c r="GYS4" s="827"/>
      <c r="GYT4" s="827"/>
      <c r="GYU4" s="827"/>
      <c r="GYV4" s="827"/>
      <c r="GYW4" s="827"/>
      <c r="GYX4" s="827"/>
      <c r="GYY4" s="827"/>
      <c r="GYZ4" s="843"/>
      <c r="GZA4" s="846"/>
      <c r="GZB4" s="826"/>
      <c r="GZC4" s="826"/>
      <c r="GZD4" s="826"/>
      <c r="GZE4" s="826"/>
      <c r="GZF4" s="826"/>
      <c r="GZG4" s="826"/>
      <c r="GZH4" s="827"/>
      <c r="GZI4" s="827"/>
      <c r="GZJ4" s="827"/>
      <c r="GZK4" s="827"/>
      <c r="GZL4" s="827"/>
      <c r="GZM4" s="827"/>
      <c r="GZN4" s="827"/>
      <c r="GZO4" s="827"/>
      <c r="GZP4" s="843"/>
      <c r="GZQ4" s="846"/>
      <c r="GZR4" s="826"/>
      <c r="GZS4" s="826"/>
      <c r="GZT4" s="826"/>
      <c r="GZU4" s="826"/>
      <c r="GZV4" s="826"/>
      <c r="GZW4" s="826"/>
      <c r="GZX4" s="827"/>
      <c r="GZY4" s="827"/>
      <c r="GZZ4" s="827"/>
      <c r="HAA4" s="827"/>
      <c r="HAB4" s="827"/>
      <c r="HAC4" s="827"/>
      <c r="HAD4" s="827"/>
      <c r="HAE4" s="827"/>
      <c r="HAF4" s="843"/>
      <c r="HAG4" s="846"/>
      <c r="HAH4" s="826"/>
      <c r="HAI4" s="826"/>
      <c r="HAJ4" s="826"/>
      <c r="HAK4" s="826"/>
      <c r="HAL4" s="826"/>
      <c r="HAM4" s="826"/>
      <c r="HAN4" s="827"/>
      <c r="HAO4" s="827"/>
      <c r="HAP4" s="827"/>
      <c r="HAQ4" s="827"/>
      <c r="HAR4" s="827"/>
      <c r="HAS4" s="827"/>
      <c r="HAT4" s="827"/>
      <c r="HAU4" s="827"/>
      <c r="HAV4" s="843"/>
      <c r="HAW4" s="846"/>
      <c r="HAX4" s="826"/>
      <c r="HAY4" s="826"/>
      <c r="HAZ4" s="826"/>
      <c r="HBA4" s="826"/>
      <c r="HBB4" s="826"/>
      <c r="HBC4" s="826"/>
      <c r="HBD4" s="827"/>
      <c r="HBE4" s="827"/>
      <c r="HBF4" s="827"/>
      <c r="HBG4" s="827"/>
      <c r="HBH4" s="827"/>
      <c r="HBI4" s="827"/>
      <c r="HBJ4" s="827"/>
      <c r="HBK4" s="827"/>
      <c r="HBL4" s="843"/>
      <c r="HBM4" s="846"/>
      <c r="HBN4" s="826"/>
      <c r="HBO4" s="826"/>
      <c r="HBP4" s="826"/>
      <c r="HBQ4" s="826"/>
      <c r="HBR4" s="826"/>
      <c r="HBS4" s="826"/>
      <c r="HBT4" s="827"/>
      <c r="HBU4" s="827"/>
      <c r="HBV4" s="827"/>
      <c r="HBW4" s="827"/>
      <c r="HBX4" s="827"/>
      <c r="HBY4" s="827"/>
      <c r="HBZ4" s="827"/>
      <c r="HCA4" s="827"/>
      <c r="HCB4" s="843"/>
      <c r="HCC4" s="846"/>
      <c r="HCD4" s="826"/>
      <c r="HCE4" s="826"/>
      <c r="HCF4" s="826"/>
      <c r="HCG4" s="826"/>
      <c r="HCH4" s="826"/>
      <c r="HCI4" s="826"/>
      <c r="HCJ4" s="827"/>
      <c r="HCK4" s="827"/>
      <c r="HCL4" s="827"/>
      <c r="HCM4" s="827"/>
      <c r="HCN4" s="827"/>
      <c r="HCO4" s="827"/>
      <c r="HCP4" s="827"/>
      <c r="HCQ4" s="827"/>
      <c r="HCR4" s="843"/>
      <c r="HCS4" s="846"/>
      <c r="HCT4" s="826"/>
      <c r="HCU4" s="826"/>
      <c r="HCV4" s="826"/>
      <c r="HCW4" s="826"/>
      <c r="HCX4" s="826"/>
      <c r="HCY4" s="826"/>
      <c r="HCZ4" s="827"/>
      <c r="HDA4" s="827"/>
      <c r="HDB4" s="827"/>
      <c r="HDC4" s="827"/>
      <c r="HDD4" s="827"/>
      <c r="HDE4" s="827"/>
      <c r="HDF4" s="827"/>
      <c r="HDG4" s="827"/>
      <c r="HDH4" s="843"/>
      <c r="HDI4" s="846"/>
      <c r="HDJ4" s="826"/>
      <c r="HDK4" s="826"/>
      <c r="HDL4" s="826"/>
      <c r="HDM4" s="826"/>
      <c r="HDN4" s="826"/>
      <c r="HDO4" s="826"/>
      <c r="HDP4" s="827"/>
      <c r="HDQ4" s="827"/>
      <c r="HDR4" s="827"/>
      <c r="HDS4" s="827"/>
      <c r="HDT4" s="827"/>
      <c r="HDU4" s="827"/>
      <c r="HDV4" s="827"/>
      <c r="HDW4" s="827"/>
      <c r="HDX4" s="843"/>
      <c r="HDY4" s="846"/>
      <c r="HDZ4" s="826"/>
      <c r="HEA4" s="826"/>
      <c r="HEB4" s="826"/>
      <c r="HEC4" s="826"/>
      <c r="HED4" s="826"/>
      <c r="HEE4" s="826"/>
      <c r="HEF4" s="827"/>
      <c r="HEG4" s="827"/>
      <c r="HEH4" s="827"/>
      <c r="HEI4" s="827"/>
      <c r="HEJ4" s="827"/>
      <c r="HEK4" s="827"/>
      <c r="HEL4" s="827"/>
      <c r="HEM4" s="827"/>
      <c r="HEN4" s="843"/>
      <c r="HEO4" s="846"/>
      <c r="HEP4" s="826"/>
      <c r="HEQ4" s="826"/>
      <c r="HER4" s="826"/>
      <c r="HES4" s="826"/>
      <c r="HET4" s="826"/>
      <c r="HEU4" s="826"/>
      <c r="HEV4" s="827"/>
      <c r="HEW4" s="827"/>
      <c r="HEX4" s="827"/>
      <c r="HEY4" s="827"/>
      <c r="HEZ4" s="827"/>
      <c r="HFA4" s="827"/>
      <c r="HFB4" s="827"/>
      <c r="HFC4" s="827"/>
      <c r="HFD4" s="843"/>
      <c r="HFE4" s="846"/>
      <c r="HFF4" s="826"/>
      <c r="HFG4" s="826"/>
      <c r="HFH4" s="826"/>
      <c r="HFI4" s="826"/>
      <c r="HFJ4" s="826"/>
      <c r="HFK4" s="826"/>
      <c r="HFL4" s="827"/>
      <c r="HFM4" s="827"/>
      <c r="HFN4" s="827"/>
      <c r="HFO4" s="827"/>
      <c r="HFP4" s="827"/>
      <c r="HFQ4" s="827"/>
      <c r="HFR4" s="827"/>
      <c r="HFS4" s="827"/>
      <c r="HFT4" s="843"/>
      <c r="HFU4" s="846"/>
      <c r="HFV4" s="826"/>
      <c r="HFW4" s="826"/>
      <c r="HFX4" s="826"/>
      <c r="HFY4" s="826"/>
      <c r="HFZ4" s="826"/>
      <c r="HGA4" s="826"/>
      <c r="HGB4" s="827"/>
      <c r="HGC4" s="827"/>
      <c r="HGD4" s="827"/>
      <c r="HGE4" s="827"/>
      <c r="HGF4" s="827"/>
      <c r="HGG4" s="827"/>
      <c r="HGH4" s="827"/>
      <c r="HGI4" s="827"/>
      <c r="HGJ4" s="843"/>
      <c r="HGK4" s="846"/>
      <c r="HGL4" s="826"/>
      <c r="HGM4" s="826"/>
      <c r="HGN4" s="826"/>
      <c r="HGO4" s="826"/>
      <c r="HGP4" s="826"/>
      <c r="HGQ4" s="826"/>
      <c r="HGR4" s="827"/>
      <c r="HGS4" s="827"/>
      <c r="HGT4" s="827"/>
      <c r="HGU4" s="827"/>
      <c r="HGV4" s="827"/>
      <c r="HGW4" s="827"/>
      <c r="HGX4" s="827"/>
      <c r="HGY4" s="827"/>
      <c r="HGZ4" s="843"/>
      <c r="HHA4" s="846"/>
      <c r="HHB4" s="826"/>
      <c r="HHC4" s="826"/>
      <c r="HHD4" s="826"/>
      <c r="HHE4" s="826"/>
      <c r="HHF4" s="826"/>
      <c r="HHG4" s="826"/>
      <c r="HHH4" s="827"/>
      <c r="HHI4" s="827"/>
      <c r="HHJ4" s="827"/>
      <c r="HHK4" s="827"/>
      <c r="HHL4" s="827"/>
      <c r="HHM4" s="827"/>
      <c r="HHN4" s="827"/>
      <c r="HHO4" s="827"/>
      <c r="HHP4" s="843"/>
      <c r="HHQ4" s="846"/>
      <c r="HHR4" s="826"/>
      <c r="HHS4" s="826"/>
      <c r="HHT4" s="826"/>
      <c r="HHU4" s="826"/>
      <c r="HHV4" s="826"/>
      <c r="HHW4" s="826"/>
      <c r="HHX4" s="827"/>
      <c r="HHY4" s="827"/>
      <c r="HHZ4" s="827"/>
      <c r="HIA4" s="827"/>
      <c r="HIB4" s="827"/>
      <c r="HIC4" s="827"/>
      <c r="HID4" s="827"/>
      <c r="HIE4" s="827"/>
      <c r="HIF4" s="843"/>
      <c r="HIG4" s="846"/>
      <c r="HIH4" s="826"/>
      <c r="HII4" s="826"/>
      <c r="HIJ4" s="826"/>
      <c r="HIK4" s="826"/>
      <c r="HIL4" s="826"/>
      <c r="HIM4" s="826"/>
      <c r="HIN4" s="827"/>
      <c r="HIO4" s="827"/>
      <c r="HIP4" s="827"/>
      <c r="HIQ4" s="827"/>
      <c r="HIR4" s="827"/>
      <c r="HIS4" s="827"/>
      <c r="HIT4" s="827"/>
      <c r="HIU4" s="827"/>
      <c r="HIV4" s="843"/>
      <c r="HIW4" s="846"/>
      <c r="HIX4" s="826"/>
      <c r="HIY4" s="826"/>
      <c r="HIZ4" s="826"/>
      <c r="HJA4" s="826"/>
      <c r="HJB4" s="826"/>
      <c r="HJC4" s="826"/>
      <c r="HJD4" s="827"/>
      <c r="HJE4" s="827"/>
      <c r="HJF4" s="827"/>
      <c r="HJG4" s="827"/>
      <c r="HJH4" s="827"/>
      <c r="HJI4" s="827"/>
      <c r="HJJ4" s="827"/>
      <c r="HJK4" s="827"/>
      <c r="HJL4" s="843"/>
      <c r="HJM4" s="846"/>
      <c r="HJN4" s="826"/>
      <c r="HJO4" s="826"/>
      <c r="HJP4" s="826"/>
      <c r="HJQ4" s="826"/>
      <c r="HJR4" s="826"/>
      <c r="HJS4" s="826"/>
      <c r="HJT4" s="827"/>
      <c r="HJU4" s="827"/>
      <c r="HJV4" s="827"/>
      <c r="HJW4" s="827"/>
      <c r="HJX4" s="827"/>
      <c r="HJY4" s="827"/>
      <c r="HJZ4" s="827"/>
      <c r="HKA4" s="827"/>
      <c r="HKB4" s="843"/>
      <c r="HKC4" s="846"/>
      <c r="HKD4" s="826"/>
      <c r="HKE4" s="826"/>
      <c r="HKF4" s="826"/>
      <c r="HKG4" s="826"/>
      <c r="HKH4" s="826"/>
      <c r="HKI4" s="826"/>
      <c r="HKJ4" s="827"/>
      <c r="HKK4" s="827"/>
      <c r="HKL4" s="827"/>
      <c r="HKM4" s="827"/>
      <c r="HKN4" s="827"/>
      <c r="HKO4" s="827"/>
      <c r="HKP4" s="827"/>
      <c r="HKQ4" s="827"/>
      <c r="HKR4" s="843"/>
      <c r="HKS4" s="846"/>
      <c r="HKT4" s="826"/>
      <c r="HKU4" s="826"/>
      <c r="HKV4" s="826"/>
      <c r="HKW4" s="826"/>
      <c r="HKX4" s="826"/>
      <c r="HKY4" s="826"/>
      <c r="HKZ4" s="827"/>
      <c r="HLA4" s="827"/>
      <c r="HLB4" s="827"/>
      <c r="HLC4" s="827"/>
      <c r="HLD4" s="827"/>
      <c r="HLE4" s="827"/>
      <c r="HLF4" s="827"/>
      <c r="HLG4" s="827"/>
      <c r="HLH4" s="843"/>
      <c r="HLI4" s="846"/>
      <c r="HLJ4" s="826"/>
      <c r="HLK4" s="826"/>
      <c r="HLL4" s="826"/>
      <c r="HLM4" s="826"/>
      <c r="HLN4" s="826"/>
      <c r="HLO4" s="826"/>
      <c r="HLP4" s="827"/>
      <c r="HLQ4" s="827"/>
      <c r="HLR4" s="827"/>
      <c r="HLS4" s="827"/>
      <c r="HLT4" s="827"/>
      <c r="HLU4" s="827"/>
      <c r="HLV4" s="827"/>
      <c r="HLW4" s="827"/>
      <c r="HLX4" s="843"/>
      <c r="HLY4" s="846"/>
      <c r="HLZ4" s="826"/>
      <c r="HMA4" s="826"/>
      <c r="HMB4" s="826"/>
      <c r="HMC4" s="826"/>
      <c r="HMD4" s="826"/>
      <c r="HME4" s="826"/>
      <c r="HMF4" s="827"/>
      <c r="HMG4" s="827"/>
      <c r="HMH4" s="827"/>
      <c r="HMI4" s="827"/>
      <c r="HMJ4" s="827"/>
      <c r="HMK4" s="827"/>
      <c r="HML4" s="827"/>
      <c r="HMM4" s="827"/>
      <c r="HMN4" s="843"/>
      <c r="HMO4" s="846"/>
      <c r="HMP4" s="826"/>
      <c r="HMQ4" s="826"/>
      <c r="HMR4" s="826"/>
      <c r="HMS4" s="826"/>
      <c r="HMT4" s="826"/>
      <c r="HMU4" s="826"/>
      <c r="HMV4" s="827"/>
      <c r="HMW4" s="827"/>
      <c r="HMX4" s="827"/>
      <c r="HMY4" s="827"/>
      <c r="HMZ4" s="827"/>
      <c r="HNA4" s="827"/>
      <c r="HNB4" s="827"/>
      <c r="HNC4" s="827"/>
      <c r="HND4" s="843"/>
      <c r="HNE4" s="846"/>
      <c r="HNF4" s="826"/>
      <c r="HNG4" s="826"/>
      <c r="HNH4" s="826"/>
      <c r="HNI4" s="826"/>
      <c r="HNJ4" s="826"/>
      <c r="HNK4" s="826"/>
      <c r="HNL4" s="827"/>
      <c r="HNM4" s="827"/>
      <c r="HNN4" s="827"/>
      <c r="HNO4" s="827"/>
      <c r="HNP4" s="827"/>
      <c r="HNQ4" s="827"/>
      <c r="HNR4" s="827"/>
      <c r="HNS4" s="827"/>
      <c r="HNT4" s="843"/>
      <c r="HNU4" s="846"/>
      <c r="HNV4" s="826"/>
      <c r="HNW4" s="826"/>
      <c r="HNX4" s="826"/>
      <c r="HNY4" s="826"/>
      <c r="HNZ4" s="826"/>
      <c r="HOA4" s="826"/>
      <c r="HOB4" s="827"/>
      <c r="HOC4" s="827"/>
      <c r="HOD4" s="827"/>
      <c r="HOE4" s="827"/>
      <c r="HOF4" s="827"/>
      <c r="HOG4" s="827"/>
      <c r="HOH4" s="827"/>
      <c r="HOI4" s="827"/>
      <c r="HOJ4" s="843"/>
      <c r="HOK4" s="846"/>
      <c r="HOL4" s="826"/>
      <c r="HOM4" s="826"/>
      <c r="HON4" s="826"/>
      <c r="HOO4" s="826"/>
      <c r="HOP4" s="826"/>
      <c r="HOQ4" s="826"/>
      <c r="HOR4" s="827"/>
      <c r="HOS4" s="827"/>
      <c r="HOT4" s="827"/>
      <c r="HOU4" s="827"/>
      <c r="HOV4" s="827"/>
      <c r="HOW4" s="827"/>
      <c r="HOX4" s="827"/>
      <c r="HOY4" s="827"/>
      <c r="HOZ4" s="843"/>
      <c r="HPA4" s="846"/>
      <c r="HPB4" s="826"/>
      <c r="HPC4" s="826"/>
      <c r="HPD4" s="826"/>
      <c r="HPE4" s="826"/>
      <c r="HPF4" s="826"/>
      <c r="HPG4" s="826"/>
      <c r="HPH4" s="827"/>
      <c r="HPI4" s="827"/>
      <c r="HPJ4" s="827"/>
      <c r="HPK4" s="827"/>
      <c r="HPL4" s="827"/>
      <c r="HPM4" s="827"/>
      <c r="HPN4" s="827"/>
      <c r="HPO4" s="827"/>
      <c r="HPP4" s="843"/>
      <c r="HPQ4" s="846"/>
      <c r="HPR4" s="826"/>
      <c r="HPS4" s="826"/>
      <c r="HPT4" s="826"/>
      <c r="HPU4" s="826"/>
      <c r="HPV4" s="826"/>
      <c r="HPW4" s="826"/>
      <c r="HPX4" s="827"/>
      <c r="HPY4" s="827"/>
      <c r="HPZ4" s="827"/>
      <c r="HQA4" s="827"/>
      <c r="HQB4" s="827"/>
      <c r="HQC4" s="827"/>
      <c r="HQD4" s="827"/>
      <c r="HQE4" s="827"/>
      <c r="HQF4" s="843"/>
      <c r="HQG4" s="846"/>
      <c r="HQH4" s="826"/>
      <c r="HQI4" s="826"/>
      <c r="HQJ4" s="826"/>
      <c r="HQK4" s="826"/>
      <c r="HQL4" s="826"/>
      <c r="HQM4" s="826"/>
      <c r="HQN4" s="827"/>
      <c r="HQO4" s="827"/>
      <c r="HQP4" s="827"/>
      <c r="HQQ4" s="827"/>
      <c r="HQR4" s="827"/>
      <c r="HQS4" s="827"/>
      <c r="HQT4" s="827"/>
      <c r="HQU4" s="827"/>
      <c r="HQV4" s="843"/>
      <c r="HQW4" s="846"/>
      <c r="HQX4" s="826"/>
      <c r="HQY4" s="826"/>
      <c r="HQZ4" s="826"/>
      <c r="HRA4" s="826"/>
      <c r="HRB4" s="826"/>
      <c r="HRC4" s="826"/>
      <c r="HRD4" s="827"/>
      <c r="HRE4" s="827"/>
      <c r="HRF4" s="827"/>
      <c r="HRG4" s="827"/>
      <c r="HRH4" s="827"/>
      <c r="HRI4" s="827"/>
      <c r="HRJ4" s="827"/>
      <c r="HRK4" s="827"/>
      <c r="HRL4" s="843"/>
      <c r="HRM4" s="846"/>
      <c r="HRN4" s="826"/>
      <c r="HRO4" s="826"/>
      <c r="HRP4" s="826"/>
      <c r="HRQ4" s="826"/>
      <c r="HRR4" s="826"/>
      <c r="HRS4" s="826"/>
      <c r="HRT4" s="827"/>
      <c r="HRU4" s="827"/>
      <c r="HRV4" s="827"/>
      <c r="HRW4" s="827"/>
      <c r="HRX4" s="827"/>
      <c r="HRY4" s="827"/>
      <c r="HRZ4" s="827"/>
      <c r="HSA4" s="827"/>
      <c r="HSB4" s="843"/>
      <c r="HSC4" s="846"/>
      <c r="HSD4" s="826"/>
      <c r="HSE4" s="826"/>
      <c r="HSF4" s="826"/>
      <c r="HSG4" s="826"/>
      <c r="HSH4" s="826"/>
      <c r="HSI4" s="826"/>
      <c r="HSJ4" s="827"/>
      <c r="HSK4" s="827"/>
      <c r="HSL4" s="827"/>
      <c r="HSM4" s="827"/>
      <c r="HSN4" s="827"/>
      <c r="HSO4" s="827"/>
      <c r="HSP4" s="827"/>
      <c r="HSQ4" s="827"/>
      <c r="HSR4" s="843"/>
      <c r="HSS4" s="846"/>
      <c r="HST4" s="826"/>
      <c r="HSU4" s="826"/>
      <c r="HSV4" s="826"/>
      <c r="HSW4" s="826"/>
      <c r="HSX4" s="826"/>
      <c r="HSY4" s="826"/>
      <c r="HSZ4" s="827"/>
      <c r="HTA4" s="827"/>
      <c r="HTB4" s="827"/>
      <c r="HTC4" s="827"/>
      <c r="HTD4" s="827"/>
      <c r="HTE4" s="827"/>
      <c r="HTF4" s="827"/>
      <c r="HTG4" s="827"/>
      <c r="HTH4" s="843"/>
      <c r="HTI4" s="846"/>
      <c r="HTJ4" s="826"/>
      <c r="HTK4" s="826"/>
      <c r="HTL4" s="826"/>
      <c r="HTM4" s="826"/>
      <c r="HTN4" s="826"/>
      <c r="HTO4" s="826"/>
      <c r="HTP4" s="827"/>
      <c r="HTQ4" s="827"/>
      <c r="HTR4" s="827"/>
      <c r="HTS4" s="827"/>
      <c r="HTT4" s="827"/>
      <c r="HTU4" s="827"/>
      <c r="HTV4" s="827"/>
      <c r="HTW4" s="827"/>
      <c r="HTX4" s="843"/>
      <c r="HTY4" s="846"/>
      <c r="HTZ4" s="826"/>
      <c r="HUA4" s="826"/>
      <c r="HUB4" s="826"/>
      <c r="HUC4" s="826"/>
      <c r="HUD4" s="826"/>
      <c r="HUE4" s="826"/>
      <c r="HUF4" s="827"/>
      <c r="HUG4" s="827"/>
      <c r="HUH4" s="827"/>
      <c r="HUI4" s="827"/>
      <c r="HUJ4" s="827"/>
      <c r="HUK4" s="827"/>
      <c r="HUL4" s="827"/>
      <c r="HUM4" s="827"/>
      <c r="HUN4" s="843"/>
      <c r="HUO4" s="846"/>
      <c r="HUP4" s="826"/>
      <c r="HUQ4" s="826"/>
      <c r="HUR4" s="826"/>
      <c r="HUS4" s="826"/>
      <c r="HUT4" s="826"/>
      <c r="HUU4" s="826"/>
      <c r="HUV4" s="827"/>
      <c r="HUW4" s="827"/>
      <c r="HUX4" s="827"/>
      <c r="HUY4" s="827"/>
      <c r="HUZ4" s="827"/>
      <c r="HVA4" s="827"/>
      <c r="HVB4" s="827"/>
      <c r="HVC4" s="827"/>
      <c r="HVD4" s="843"/>
      <c r="HVE4" s="846"/>
      <c r="HVF4" s="826"/>
      <c r="HVG4" s="826"/>
      <c r="HVH4" s="826"/>
      <c r="HVI4" s="826"/>
      <c r="HVJ4" s="826"/>
      <c r="HVK4" s="826"/>
      <c r="HVL4" s="827"/>
      <c r="HVM4" s="827"/>
      <c r="HVN4" s="827"/>
      <c r="HVO4" s="827"/>
      <c r="HVP4" s="827"/>
      <c r="HVQ4" s="827"/>
      <c r="HVR4" s="827"/>
      <c r="HVS4" s="827"/>
      <c r="HVT4" s="843"/>
      <c r="HVU4" s="846"/>
      <c r="HVV4" s="826"/>
      <c r="HVW4" s="826"/>
      <c r="HVX4" s="826"/>
      <c r="HVY4" s="826"/>
      <c r="HVZ4" s="826"/>
      <c r="HWA4" s="826"/>
      <c r="HWB4" s="827"/>
      <c r="HWC4" s="827"/>
      <c r="HWD4" s="827"/>
      <c r="HWE4" s="827"/>
      <c r="HWF4" s="827"/>
      <c r="HWG4" s="827"/>
      <c r="HWH4" s="827"/>
      <c r="HWI4" s="827"/>
      <c r="HWJ4" s="843"/>
      <c r="HWK4" s="846"/>
      <c r="HWL4" s="826"/>
      <c r="HWM4" s="826"/>
      <c r="HWN4" s="826"/>
      <c r="HWO4" s="826"/>
      <c r="HWP4" s="826"/>
      <c r="HWQ4" s="826"/>
      <c r="HWR4" s="827"/>
      <c r="HWS4" s="827"/>
      <c r="HWT4" s="827"/>
      <c r="HWU4" s="827"/>
      <c r="HWV4" s="827"/>
      <c r="HWW4" s="827"/>
      <c r="HWX4" s="827"/>
      <c r="HWY4" s="827"/>
      <c r="HWZ4" s="843"/>
      <c r="HXA4" s="846"/>
      <c r="HXB4" s="826"/>
      <c r="HXC4" s="826"/>
      <c r="HXD4" s="826"/>
      <c r="HXE4" s="826"/>
      <c r="HXF4" s="826"/>
      <c r="HXG4" s="826"/>
      <c r="HXH4" s="827"/>
      <c r="HXI4" s="827"/>
      <c r="HXJ4" s="827"/>
      <c r="HXK4" s="827"/>
      <c r="HXL4" s="827"/>
      <c r="HXM4" s="827"/>
      <c r="HXN4" s="827"/>
      <c r="HXO4" s="827"/>
      <c r="HXP4" s="843"/>
      <c r="HXQ4" s="846"/>
      <c r="HXR4" s="826"/>
      <c r="HXS4" s="826"/>
      <c r="HXT4" s="826"/>
      <c r="HXU4" s="826"/>
      <c r="HXV4" s="826"/>
      <c r="HXW4" s="826"/>
      <c r="HXX4" s="827"/>
      <c r="HXY4" s="827"/>
      <c r="HXZ4" s="827"/>
      <c r="HYA4" s="827"/>
      <c r="HYB4" s="827"/>
      <c r="HYC4" s="827"/>
      <c r="HYD4" s="827"/>
      <c r="HYE4" s="827"/>
      <c r="HYF4" s="843"/>
      <c r="HYG4" s="846"/>
      <c r="HYH4" s="826"/>
      <c r="HYI4" s="826"/>
      <c r="HYJ4" s="826"/>
      <c r="HYK4" s="826"/>
      <c r="HYL4" s="826"/>
      <c r="HYM4" s="826"/>
      <c r="HYN4" s="827"/>
      <c r="HYO4" s="827"/>
      <c r="HYP4" s="827"/>
      <c r="HYQ4" s="827"/>
      <c r="HYR4" s="827"/>
      <c r="HYS4" s="827"/>
      <c r="HYT4" s="827"/>
      <c r="HYU4" s="827"/>
      <c r="HYV4" s="843"/>
      <c r="HYW4" s="846"/>
      <c r="HYX4" s="826"/>
      <c r="HYY4" s="826"/>
      <c r="HYZ4" s="826"/>
      <c r="HZA4" s="826"/>
      <c r="HZB4" s="826"/>
      <c r="HZC4" s="826"/>
      <c r="HZD4" s="827"/>
      <c r="HZE4" s="827"/>
      <c r="HZF4" s="827"/>
      <c r="HZG4" s="827"/>
      <c r="HZH4" s="827"/>
      <c r="HZI4" s="827"/>
      <c r="HZJ4" s="827"/>
      <c r="HZK4" s="827"/>
      <c r="HZL4" s="843"/>
      <c r="HZM4" s="846"/>
      <c r="HZN4" s="826"/>
      <c r="HZO4" s="826"/>
      <c r="HZP4" s="826"/>
      <c r="HZQ4" s="826"/>
      <c r="HZR4" s="826"/>
      <c r="HZS4" s="826"/>
      <c r="HZT4" s="827"/>
      <c r="HZU4" s="827"/>
      <c r="HZV4" s="827"/>
      <c r="HZW4" s="827"/>
      <c r="HZX4" s="827"/>
      <c r="HZY4" s="827"/>
      <c r="HZZ4" s="827"/>
      <c r="IAA4" s="827"/>
      <c r="IAB4" s="843"/>
      <c r="IAC4" s="846"/>
      <c r="IAD4" s="826"/>
      <c r="IAE4" s="826"/>
      <c r="IAF4" s="826"/>
      <c r="IAG4" s="826"/>
      <c r="IAH4" s="826"/>
      <c r="IAI4" s="826"/>
      <c r="IAJ4" s="827"/>
      <c r="IAK4" s="827"/>
      <c r="IAL4" s="827"/>
      <c r="IAM4" s="827"/>
      <c r="IAN4" s="827"/>
      <c r="IAO4" s="827"/>
      <c r="IAP4" s="827"/>
      <c r="IAQ4" s="827"/>
      <c r="IAR4" s="843"/>
      <c r="IAS4" s="846"/>
      <c r="IAT4" s="826"/>
      <c r="IAU4" s="826"/>
      <c r="IAV4" s="826"/>
      <c r="IAW4" s="826"/>
      <c r="IAX4" s="826"/>
      <c r="IAY4" s="826"/>
      <c r="IAZ4" s="827"/>
      <c r="IBA4" s="827"/>
      <c r="IBB4" s="827"/>
      <c r="IBC4" s="827"/>
      <c r="IBD4" s="827"/>
      <c r="IBE4" s="827"/>
      <c r="IBF4" s="827"/>
      <c r="IBG4" s="827"/>
      <c r="IBH4" s="843"/>
      <c r="IBI4" s="846"/>
      <c r="IBJ4" s="826"/>
      <c r="IBK4" s="826"/>
      <c r="IBL4" s="826"/>
      <c r="IBM4" s="826"/>
      <c r="IBN4" s="826"/>
      <c r="IBO4" s="826"/>
      <c r="IBP4" s="827"/>
      <c r="IBQ4" s="827"/>
      <c r="IBR4" s="827"/>
      <c r="IBS4" s="827"/>
      <c r="IBT4" s="827"/>
      <c r="IBU4" s="827"/>
      <c r="IBV4" s="827"/>
      <c r="IBW4" s="827"/>
      <c r="IBX4" s="843"/>
      <c r="IBY4" s="846"/>
      <c r="IBZ4" s="826"/>
      <c r="ICA4" s="826"/>
      <c r="ICB4" s="826"/>
      <c r="ICC4" s="826"/>
      <c r="ICD4" s="826"/>
      <c r="ICE4" s="826"/>
      <c r="ICF4" s="827"/>
      <c r="ICG4" s="827"/>
      <c r="ICH4" s="827"/>
      <c r="ICI4" s="827"/>
      <c r="ICJ4" s="827"/>
      <c r="ICK4" s="827"/>
      <c r="ICL4" s="827"/>
      <c r="ICM4" s="827"/>
      <c r="ICN4" s="843"/>
      <c r="ICO4" s="846"/>
      <c r="ICP4" s="826"/>
      <c r="ICQ4" s="826"/>
      <c r="ICR4" s="826"/>
      <c r="ICS4" s="826"/>
      <c r="ICT4" s="826"/>
      <c r="ICU4" s="826"/>
      <c r="ICV4" s="827"/>
      <c r="ICW4" s="827"/>
      <c r="ICX4" s="827"/>
      <c r="ICY4" s="827"/>
      <c r="ICZ4" s="827"/>
      <c r="IDA4" s="827"/>
      <c r="IDB4" s="827"/>
      <c r="IDC4" s="827"/>
      <c r="IDD4" s="843"/>
      <c r="IDE4" s="846"/>
      <c r="IDF4" s="826"/>
      <c r="IDG4" s="826"/>
      <c r="IDH4" s="826"/>
      <c r="IDI4" s="826"/>
      <c r="IDJ4" s="826"/>
      <c r="IDK4" s="826"/>
      <c r="IDL4" s="827"/>
      <c r="IDM4" s="827"/>
      <c r="IDN4" s="827"/>
      <c r="IDO4" s="827"/>
      <c r="IDP4" s="827"/>
      <c r="IDQ4" s="827"/>
      <c r="IDR4" s="827"/>
      <c r="IDS4" s="827"/>
      <c r="IDT4" s="843"/>
      <c r="IDU4" s="846"/>
      <c r="IDV4" s="826"/>
      <c r="IDW4" s="826"/>
      <c r="IDX4" s="826"/>
      <c r="IDY4" s="826"/>
      <c r="IDZ4" s="826"/>
      <c r="IEA4" s="826"/>
      <c r="IEB4" s="827"/>
      <c r="IEC4" s="827"/>
      <c r="IED4" s="827"/>
      <c r="IEE4" s="827"/>
      <c r="IEF4" s="827"/>
      <c r="IEG4" s="827"/>
      <c r="IEH4" s="827"/>
      <c r="IEI4" s="827"/>
      <c r="IEJ4" s="843"/>
      <c r="IEK4" s="846"/>
      <c r="IEL4" s="826"/>
      <c r="IEM4" s="826"/>
      <c r="IEN4" s="826"/>
      <c r="IEO4" s="826"/>
      <c r="IEP4" s="826"/>
      <c r="IEQ4" s="826"/>
      <c r="IER4" s="827"/>
      <c r="IES4" s="827"/>
      <c r="IET4" s="827"/>
      <c r="IEU4" s="827"/>
      <c r="IEV4" s="827"/>
      <c r="IEW4" s="827"/>
      <c r="IEX4" s="827"/>
      <c r="IEY4" s="827"/>
      <c r="IEZ4" s="843"/>
      <c r="IFA4" s="846"/>
      <c r="IFB4" s="826"/>
      <c r="IFC4" s="826"/>
      <c r="IFD4" s="826"/>
      <c r="IFE4" s="826"/>
      <c r="IFF4" s="826"/>
      <c r="IFG4" s="826"/>
      <c r="IFH4" s="827"/>
      <c r="IFI4" s="827"/>
      <c r="IFJ4" s="827"/>
      <c r="IFK4" s="827"/>
      <c r="IFL4" s="827"/>
      <c r="IFM4" s="827"/>
      <c r="IFN4" s="827"/>
      <c r="IFO4" s="827"/>
      <c r="IFP4" s="843"/>
      <c r="IFQ4" s="846"/>
      <c r="IFR4" s="826"/>
      <c r="IFS4" s="826"/>
      <c r="IFT4" s="826"/>
      <c r="IFU4" s="826"/>
      <c r="IFV4" s="826"/>
      <c r="IFW4" s="826"/>
      <c r="IFX4" s="827"/>
      <c r="IFY4" s="827"/>
      <c r="IFZ4" s="827"/>
      <c r="IGA4" s="827"/>
      <c r="IGB4" s="827"/>
      <c r="IGC4" s="827"/>
      <c r="IGD4" s="827"/>
      <c r="IGE4" s="827"/>
      <c r="IGF4" s="843"/>
      <c r="IGG4" s="846"/>
      <c r="IGH4" s="826"/>
      <c r="IGI4" s="826"/>
      <c r="IGJ4" s="826"/>
      <c r="IGK4" s="826"/>
      <c r="IGL4" s="826"/>
      <c r="IGM4" s="826"/>
      <c r="IGN4" s="827"/>
      <c r="IGO4" s="827"/>
      <c r="IGP4" s="827"/>
      <c r="IGQ4" s="827"/>
      <c r="IGR4" s="827"/>
      <c r="IGS4" s="827"/>
      <c r="IGT4" s="827"/>
      <c r="IGU4" s="827"/>
      <c r="IGV4" s="843"/>
      <c r="IGW4" s="846"/>
      <c r="IGX4" s="826"/>
      <c r="IGY4" s="826"/>
      <c r="IGZ4" s="826"/>
      <c r="IHA4" s="826"/>
      <c r="IHB4" s="826"/>
      <c r="IHC4" s="826"/>
      <c r="IHD4" s="827"/>
      <c r="IHE4" s="827"/>
      <c r="IHF4" s="827"/>
      <c r="IHG4" s="827"/>
      <c r="IHH4" s="827"/>
      <c r="IHI4" s="827"/>
      <c r="IHJ4" s="827"/>
      <c r="IHK4" s="827"/>
      <c r="IHL4" s="843"/>
      <c r="IHM4" s="846"/>
      <c r="IHN4" s="826"/>
      <c r="IHO4" s="826"/>
      <c r="IHP4" s="826"/>
      <c r="IHQ4" s="826"/>
      <c r="IHR4" s="826"/>
      <c r="IHS4" s="826"/>
      <c r="IHT4" s="827"/>
      <c r="IHU4" s="827"/>
      <c r="IHV4" s="827"/>
      <c r="IHW4" s="827"/>
      <c r="IHX4" s="827"/>
      <c r="IHY4" s="827"/>
      <c r="IHZ4" s="827"/>
      <c r="IIA4" s="827"/>
      <c r="IIB4" s="843"/>
      <c r="IIC4" s="846"/>
      <c r="IID4" s="826"/>
      <c r="IIE4" s="826"/>
      <c r="IIF4" s="826"/>
      <c r="IIG4" s="826"/>
      <c r="IIH4" s="826"/>
      <c r="III4" s="826"/>
      <c r="IIJ4" s="827"/>
      <c r="IIK4" s="827"/>
      <c r="IIL4" s="827"/>
      <c r="IIM4" s="827"/>
      <c r="IIN4" s="827"/>
      <c r="IIO4" s="827"/>
      <c r="IIP4" s="827"/>
      <c r="IIQ4" s="827"/>
      <c r="IIR4" s="843"/>
      <c r="IIS4" s="846"/>
      <c r="IIT4" s="826"/>
      <c r="IIU4" s="826"/>
      <c r="IIV4" s="826"/>
      <c r="IIW4" s="826"/>
      <c r="IIX4" s="826"/>
      <c r="IIY4" s="826"/>
      <c r="IIZ4" s="827"/>
      <c r="IJA4" s="827"/>
      <c r="IJB4" s="827"/>
      <c r="IJC4" s="827"/>
      <c r="IJD4" s="827"/>
      <c r="IJE4" s="827"/>
      <c r="IJF4" s="827"/>
      <c r="IJG4" s="827"/>
      <c r="IJH4" s="843"/>
      <c r="IJI4" s="846"/>
      <c r="IJJ4" s="826"/>
      <c r="IJK4" s="826"/>
      <c r="IJL4" s="826"/>
      <c r="IJM4" s="826"/>
      <c r="IJN4" s="826"/>
      <c r="IJO4" s="826"/>
      <c r="IJP4" s="827"/>
      <c r="IJQ4" s="827"/>
      <c r="IJR4" s="827"/>
      <c r="IJS4" s="827"/>
      <c r="IJT4" s="827"/>
      <c r="IJU4" s="827"/>
      <c r="IJV4" s="827"/>
      <c r="IJW4" s="827"/>
      <c r="IJX4" s="843"/>
      <c r="IJY4" s="846"/>
      <c r="IJZ4" s="826"/>
      <c r="IKA4" s="826"/>
      <c r="IKB4" s="826"/>
      <c r="IKC4" s="826"/>
      <c r="IKD4" s="826"/>
      <c r="IKE4" s="826"/>
      <c r="IKF4" s="827"/>
      <c r="IKG4" s="827"/>
      <c r="IKH4" s="827"/>
      <c r="IKI4" s="827"/>
      <c r="IKJ4" s="827"/>
      <c r="IKK4" s="827"/>
      <c r="IKL4" s="827"/>
      <c r="IKM4" s="827"/>
      <c r="IKN4" s="843"/>
      <c r="IKO4" s="846"/>
      <c r="IKP4" s="826"/>
      <c r="IKQ4" s="826"/>
      <c r="IKR4" s="826"/>
      <c r="IKS4" s="826"/>
      <c r="IKT4" s="826"/>
      <c r="IKU4" s="826"/>
      <c r="IKV4" s="827"/>
      <c r="IKW4" s="827"/>
      <c r="IKX4" s="827"/>
      <c r="IKY4" s="827"/>
      <c r="IKZ4" s="827"/>
      <c r="ILA4" s="827"/>
      <c r="ILB4" s="827"/>
      <c r="ILC4" s="827"/>
      <c r="ILD4" s="843"/>
      <c r="ILE4" s="846"/>
      <c r="ILF4" s="826"/>
      <c r="ILG4" s="826"/>
      <c r="ILH4" s="826"/>
      <c r="ILI4" s="826"/>
      <c r="ILJ4" s="826"/>
      <c r="ILK4" s="826"/>
      <c r="ILL4" s="827"/>
      <c r="ILM4" s="827"/>
      <c r="ILN4" s="827"/>
      <c r="ILO4" s="827"/>
      <c r="ILP4" s="827"/>
      <c r="ILQ4" s="827"/>
      <c r="ILR4" s="827"/>
      <c r="ILS4" s="827"/>
      <c r="ILT4" s="843"/>
      <c r="ILU4" s="846"/>
      <c r="ILV4" s="826"/>
      <c r="ILW4" s="826"/>
      <c r="ILX4" s="826"/>
      <c r="ILY4" s="826"/>
      <c r="ILZ4" s="826"/>
      <c r="IMA4" s="826"/>
      <c r="IMB4" s="827"/>
      <c r="IMC4" s="827"/>
      <c r="IMD4" s="827"/>
      <c r="IME4" s="827"/>
      <c r="IMF4" s="827"/>
      <c r="IMG4" s="827"/>
      <c r="IMH4" s="827"/>
      <c r="IMI4" s="827"/>
      <c r="IMJ4" s="843"/>
      <c r="IMK4" s="846"/>
      <c r="IML4" s="826"/>
      <c r="IMM4" s="826"/>
      <c r="IMN4" s="826"/>
      <c r="IMO4" s="826"/>
      <c r="IMP4" s="826"/>
      <c r="IMQ4" s="826"/>
      <c r="IMR4" s="827"/>
      <c r="IMS4" s="827"/>
      <c r="IMT4" s="827"/>
      <c r="IMU4" s="827"/>
      <c r="IMV4" s="827"/>
      <c r="IMW4" s="827"/>
      <c r="IMX4" s="827"/>
      <c r="IMY4" s="827"/>
      <c r="IMZ4" s="843"/>
      <c r="INA4" s="846"/>
      <c r="INB4" s="826"/>
      <c r="INC4" s="826"/>
      <c r="IND4" s="826"/>
      <c r="INE4" s="826"/>
      <c r="INF4" s="826"/>
      <c r="ING4" s="826"/>
      <c r="INH4" s="827"/>
      <c r="INI4" s="827"/>
      <c r="INJ4" s="827"/>
      <c r="INK4" s="827"/>
      <c r="INL4" s="827"/>
      <c r="INM4" s="827"/>
      <c r="INN4" s="827"/>
      <c r="INO4" s="827"/>
      <c r="INP4" s="843"/>
      <c r="INQ4" s="846"/>
      <c r="INR4" s="826"/>
      <c r="INS4" s="826"/>
      <c r="INT4" s="826"/>
      <c r="INU4" s="826"/>
      <c r="INV4" s="826"/>
      <c r="INW4" s="826"/>
      <c r="INX4" s="827"/>
      <c r="INY4" s="827"/>
      <c r="INZ4" s="827"/>
      <c r="IOA4" s="827"/>
      <c r="IOB4" s="827"/>
      <c r="IOC4" s="827"/>
      <c r="IOD4" s="827"/>
      <c r="IOE4" s="827"/>
      <c r="IOF4" s="843"/>
      <c r="IOG4" s="846"/>
      <c r="IOH4" s="826"/>
      <c r="IOI4" s="826"/>
      <c r="IOJ4" s="826"/>
      <c r="IOK4" s="826"/>
      <c r="IOL4" s="826"/>
      <c r="IOM4" s="826"/>
      <c r="ION4" s="827"/>
      <c r="IOO4" s="827"/>
      <c r="IOP4" s="827"/>
      <c r="IOQ4" s="827"/>
      <c r="IOR4" s="827"/>
      <c r="IOS4" s="827"/>
      <c r="IOT4" s="827"/>
      <c r="IOU4" s="827"/>
      <c r="IOV4" s="843"/>
      <c r="IOW4" s="846"/>
      <c r="IOX4" s="826"/>
      <c r="IOY4" s="826"/>
      <c r="IOZ4" s="826"/>
      <c r="IPA4" s="826"/>
      <c r="IPB4" s="826"/>
      <c r="IPC4" s="826"/>
      <c r="IPD4" s="827"/>
      <c r="IPE4" s="827"/>
      <c r="IPF4" s="827"/>
      <c r="IPG4" s="827"/>
      <c r="IPH4" s="827"/>
      <c r="IPI4" s="827"/>
      <c r="IPJ4" s="827"/>
      <c r="IPK4" s="827"/>
      <c r="IPL4" s="843"/>
      <c r="IPM4" s="846"/>
      <c r="IPN4" s="826"/>
      <c r="IPO4" s="826"/>
      <c r="IPP4" s="826"/>
      <c r="IPQ4" s="826"/>
      <c r="IPR4" s="826"/>
      <c r="IPS4" s="826"/>
      <c r="IPT4" s="827"/>
      <c r="IPU4" s="827"/>
      <c r="IPV4" s="827"/>
      <c r="IPW4" s="827"/>
      <c r="IPX4" s="827"/>
      <c r="IPY4" s="827"/>
      <c r="IPZ4" s="827"/>
      <c r="IQA4" s="827"/>
      <c r="IQB4" s="843"/>
      <c r="IQC4" s="846"/>
      <c r="IQD4" s="826"/>
      <c r="IQE4" s="826"/>
      <c r="IQF4" s="826"/>
      <c r="IQG4" s="826"/>
      <c r="IQH4" s="826"/>
      <c r="IQI4" s="826"/>
      <c r="IQJ4" s="827"/>
      <c r="IQK4" s="827"/>
      <c r="IQL4" s="827"/>
      <c r="IQM4" s="827"/>
      <c r="IQN4" s="827"/>
      <c r="IQO4" s="827"/>
      <c r="IQP4" s="827"/>
      <c r="IQQ4" s="827"/>
      <c r="IQR4" s="843"/>
      <c r="IQS4" s="846"/>
      <c r="IQT4" s="826"/>
      <c r="IQU4" s="826"/>
      <c r="IQV4" s="826"/>
      <c r="IQW4" s="826"/>
      <c r="IQX4" s="826"/>
      <c r="IQY4" s="826"/>
      <c r="IQZ4" s="827"/>
      <c r="IRA4" s="827"/>
      <c r="IRB4" s="827"/>
      <c r="IRC4" s="827"/>
      <c r="IRD4" s="827"/>
      <c r="IRE4" s="827"/>
      <c r="IRF4" s="827"/>
      <c r="IRG4" s="827"/>
      <c r="IRH4" s="843"/>
      <c r="IRI4" s="846"/>
      <c r="IRJ4" s="826"/>
      <c r="IRK4" s="826"/>
      <c r="IRL4" s="826"/>
      <c r="IRM4" s="826"/>
      <c r="IRN4" s="826"/>
      <c r="IRO4" s="826"/>
      <c r="IRP4" s="827"/>
      <c r="IRQ4" s="827"/>
      <c r="IRR4" s="827"/>
      <c r="IRS4" s="827"/>
      <c r="IRT4" s="827"/>
      <c r="IRU4" s="827"/>
      <c r="IRV4" s="827"/>
      <c r="IRW4" s="827"/>
      <c r="IRX4" s="843"/>
      <c r="IRY4" s="846"/>
      <c r="IRZ4" s="826"/>
      <c r="ISA4" s="826"/>
      <c r="ISB4" s="826"/>
      <c r="ISC4" s="826"/>
      <c r="ISD4" s="826"/>
      <c r="ISE4" s="826"/>
      <c r="ISF4" s="827"/>
      <c r="ISG4" s="827"/>
      <c r="ISH4" s="827"/>
      <c r="ISI4" s="827"/>
      <c r="ISJ4" s="827"/>
      <c r="ISK4" s="827"/>
      <c r="ISL4" s="827"/>
      <c r="ISM4" s="827"/>
      <c r="ISN4" s="843"/>
      <c r="ISO4" s="846"/>
      <c r="ISP4" s="826"/>
      <c r="ISQ4" s="826"/>
      <c r="ISR4" s="826"/>
      <c r="ISS4" s="826"/>
      <c r="IST4" s="826"/>
      <c r="ISU4" s="826"/>
      <c r="ISV4" s="827"/>
      <c r="ISW4" s="827"/>
      <c r="ISX4" s="827"/>
      <c r="ISY4" s="827"/>
      <c r="ISZ4" s="827"/>
      <c r="ITA4" s="827"/>
      <c r="ITB4" s="827"/>
      <c r="ITC4" s="827"/>
      <c r="ITD4" s="843"/>
      <c r="ITE4" s="846"/>
      <c r="ITF4" s="826"/>
      <c r="ITG4" s="826"/>
      <c r="ITH4" s="826"/>
      <c r="ITI4" s="826"/>
      <c r="ITJ4" s="826"/>
      <c r="ITK4" s="826"/>
      <c r="ITL4" s="827"/>
      <c r="ITM4" s="827"/>
      <c r="ITN4" s="827"/>
      <c r="ITO4" s="827"/>
      <c r="ITP4" s="827"/>
      <c r="ITQ4" s="827"/>
      <c r="ITR4" s="827"/>
      <c r="ITS4" s="827"/>
      <c r="ITT4" s="843"/>
      <c r="ITU4" s="846"/>
      <c r="ITV4" s="826"/>
      <c r="ITW4" s="826"/>
      <c r="ITX4" s="826"/>
      <c r="ITY4" s="826"/>
      <c r="ITZ4" s="826"/>
      <c r="IUA4" s="826"/>
      <c r="IUB4" s="827"/>
      <c r="IUC4" s="827"/>
      <c r="IUD4" s="827"/>
      <c r="IUE4" s="827"/>
      <c r="IUF4" s="827"/>
      <c r="IUG4" s="827"/>
      <c r="IUH4" s="827"/>
      <c r="IUI4" s="827"/>
      <c r="IUJ4" s="843"/>
      <c r="IUK4" s="846"/>
      <c r="IUL4" s="826"/>
      <c r="IUM4" s="826"/>
      <c r="IUN4" s="826"/>
      <c r="IUO4" s="826"/>
      <c r="IUP4" s="826"/>
      <c r="IUQ4" s="826"/>
      <c r="IUR4" s="827"/>
      <c r="IUS4" s="827"/>
      <c r="IUT4" s="827"/>
      <c r="IUU4" s="827"/>
      <c r="IUV4" s="827"/>
      <c r="IUW4" s="827"/>
      <c r="IUX4" s="827"/>
      <c r="IUY4" s="827"/>
      <c r="IUZ4" s="843"/>
      <c r="IVA4" s="846"/>
      <c r="IVB4" s="826"/>
      <c r="IVC4" s="826"/>
      <c r="IVD4" s="826"/>
      <c r="IVE4" s="826"/>
      <c r="IVF4" s="826"/>
      <c r="IVG4" s="826"/>
      <c r="IVH4" s="827"/>
      <c r="IVI4" s="827"/>
      <c r="IVJ4" s="827"/>
      <c r="IVK4" s="827"/>
      <c r="IVL4" s="827"/>
      <c r="IVM4" s="827"/>
      <c r="IVN4" s="827"/>
      <c r="IVO4" s="827"/>
      <c r="IVP4" s="843"/>
      <c r="IVQ4" s="846"/>
      <c r="IVR4" s="826"/>
      <c r="IVS4" s="826"/>
      <c r="IVT4" s="826"/>
      <c r="IVU4" s="826"/>
      <c r="IVV4" s="826"/>
      <c r="IVW4" s="826"/>
      <c r="IVX4" s="827"/>
      <c r="IVY4" s="827"/>
      <c r="IVZ4" s="827"/>
      <c r="IWA4" s="827"/>
      <c r="IWB4" s="827"/>
      <c r="IWC4" s="827"/>
      <c r="IWD4" s="827"/>
      <c r="IWE4" s="827"/>
      <c r="IWF4" s="843"/>
      <c r="IWG4" s="846"/>
      <c r="IWH4" s="826"/>
      <c r="IWI4" s="826"/>
      <c r="IWJ4" s="826"/>
      <c r="IWK4" s="826"/>
      <c r="IWL4" s="826"/>
      <c r="IWM4" s="826"/>
      <c r="IWN4" s="827"/>
      <c r="IWO4" s="827"/>
      <c r="IWP4" s="827"/>
      <c r="IWQ4" s="827"/>
      <c r="IWR4" s="827"/>
      <c r="IWS4" s="827"/>
      <c r="IWT4" s="827"/>
      <c r="IWU4" s="827"/>
      <c r="IWV4" s="843"/>
      <c r="IWW4" s="846"/>
      <c r="IWX4" s="826"/>
      <c r="IWY4" s="826"/>
      <c r="IWZ4" s="826"/>
      <c r="IXA4" s="826"/>
      <c r="IXB4" s="826"/>
      <c r="IXC4" s="826"/>
      <c r="IXD4" s="827"/>
      <c r="IXE4" s="827"/>
      <c r="IXF4" s="827"/>
      <c r="IXG4" s="827"/>
      <c r="IXH4" s="827"/>
      <c r="IXI4" s="827"/>
      <c r="IXJ4" s="827"/>
      <c r="IXK4" s="827"/>
      <c r="IXL4" s="843"/>
      <c r="IXM4" s="846"/>
      <c r="IXN4" s="826"/>
      <c r="IXO4" s="826"/>
      <c r="IXP4" s="826"/>
      <c r="IXQ4" s="826"/>
      <c r="IXR4" s="826"/>
      <c r="IXS4" s="826"/>
      <c r="IXT4" s="827"/>
      <c r="IXU4" s="827"/>
      <c r="IXV4" s="827"/>
      <c r="IXW4" s="827"/>
      <c r="IXX4" s="827"/>
      <c r="IXY4" s="827"/>
      <c r="IXZ4" s="827"/>
      <c r="IYA4" s="827"/>
      <c r="IYB4" s="843"/>
      <c r="IYC4" s="846"/>
      <c r="IYD4" s="826"/>
      <c r="IYE4" s="826"/>
      <c r="IYF4" s="826"/>
      <c r="IYG4" s="826"/>
      <c r="IYH4" s="826"/>
      <c r="IYI4" s="826"/>
      <c r="IYJ4" s="827"/>
      <c r="IYK4" s="827"/>
      <c r="IYL4" s="827"/>
      <c r="IYM4" s="827"/>
      <c r="IYN4" s="827"/>
      <c r="IYO4" s="827"/>
      <c r="IYP4" s="827"/>
      <c r="IYQ4" s="827"/>
      <c r="IYR4" s="843"/>
      <c r="IYS4" s="846"/>
      <c r="IYT4" s="826"/>
      <c r="IYU4" s="826"/>
      <c r="IYV4" s="826"/>
      <c r="IYW4" s="826"/>
      <c r="IYX4" s="826"/>
      <c r="IYY4" s="826"/>
      <c r="IYZ4" s="827"/>
      <c r="IZA4" s="827"/>
      <c r="IZB4" s="827"/>
      <c r="IZC4" s="827"/>
      <c r="IZD4" s="827"/>
      <c r="IZE4" s="827"/>
      <c r="IZF4" s="827"/>
      <c r="IZG4" s="827"/>
      <c r="IZH4" s="843"/>
      <c r="IZI4" s="846"/>
      <c r="IZJ4" s="826"/>
      <c r="IZK4" s="826"/>
      <c r="IZL4" s="826"/>
      <c r="IZM4" s="826"/>
      <c r="IZN4" s="826"/>
      <c r="IZO4" s="826"/>
      <c r="IZP4" s="827"/>
      <c r="IZQ4" s="827"/>
      <c r="IZR4" s="827"/>
      <c r="IZS4" s="827"/>
      <c r="IZT4" s="827"/>
      <c r="IZU4" s="827"/>
      <c r="IZV4" s="827"/>
      <c r="IZW4" s="827"/>
      <c r="IZX4" s="843"/>
      <c r="IZY4" s="846"/>
      <c r="IZZ4" s="826"/>
      <c r="JAA4" s="826"/>
      <c r="JAB4" s="826"/>
      <c r="JAC4" s="826"/>
      <c r="JAD4" s="826"/>
      <c r="JAE4" s="826"/>
      <c r="JAF4" s="827"/>
      <c r="JAG4" s="827"/>
      <c r="JAH4" s="827"/>
      <c r="JAI4" s="827"/>
      <c r="JAJ4" s="827"/>
      <c r="JAK4" s="827"/>
      <c r="JAL4" s="827"/>
      <c r="JAM4" s="827"/>
      <c r="JAN4" s="843"/>
      <c r="JAO4" s="846"/>
      <c r="JAP4" s="826"/>
      <c r="JAQ4" s="826"/>
      <c r="JAR4" s="826"/>
      <c r="JAS4" s="826"/>
      <c r="JAT4" s="826"/>
      <c r="JAU4" s="826"/>
      <c r="JAV4" s="827"/>
      <c r="JAW4" s="827"/>
      <c r="JAX4" s="827"/>
      <c r="JAY4" s="827"/>
      <c r="JAZ4" s="827"/>
      <c r="JBA4" s="827"/>
      <c r="JBB4" s="827"/>
      <c r="JBC4" s="827"/>
      <c r="JBD4" s="843"/>
      <c r="JBE4" s="846"/>
      <c r="JBF4" s="826"/>
      <c r="JBG4" s="826"/>
      <c r="JBH4" s="826"/>
      <c r="JBI4" s="826"/>
      <c r="JBJ4" s="826"/>
      <c r="JBK4" s="826"/>
      <c r="JBL4" s="827"/>
      <c r="JBM4" s="827"/>
      <c r="JBN4" s="827"/>
      <c r="JBO4" s="827"/>
      <c r="JBP4" s="827"/>
      <c r="JBQ4" s="827"/>
      <c r="JBR4" s="827"/>
      <c r="JBS4" s="827"/>
      <c r="JBT4" s="843"/>
      <c r="JBU4" s="846"/>
      <c r="JBV4" s="826"/>
      <c r="JBW4" s="826"/>
      <c r="JBX4" s="826"/>
      <c r="JBY4" s="826"/>
      <c r="JBZ4" s="826"/>
      <c r="JCA4" s="826"/>
      <c r="JCB4" s="827"/>
      <c r="JCC4" s="827"/>
      <c r="JCD4" s="827"/>
      <c r="JCE4" s="827"/>
      <c r="JCF4" s="827"/>
      <c r="JCG4" s="827"/>
      <c r="JCH4" s="827"/>
      <c r="JCI4" s="827"/>
      <c r="JCJ4" s="843"/>
      <c r="JCK4" s="846"/>
      <c r="JCL4" s="826"/>
      <c r="JCM4" s="826"/>
      <c r="JCN4" s="826"/>
      <c r="JCO4" s="826"/>
      <c r="JCP4" s="826"/>
      <c r="JCQ4" s="826"/>
      <c r="JCR4" s="827"/>
      <c r="JCS4" s="827"/>
      <c r="JCT4" s="827"/>
      <c r="JCU4" s="827"/>
      <c r="JCV4" s="827"/>
      <c r="JCW4" s="827"/>
      <c r="JCX4" s="827"/>
      <c r="JCY4" s="827"/>
      <c r="JCZ4" s="843"/>
      <c r="JDA4" s="846"/>
      <c r="JDB4" s="826"/>
      <c r="JDC4" s="826"/>
      <c r="JDD4" s="826"/>
      <c r="JDE4" s="826"/>
      <c r="JDF4" s="826"/>
      <c r="JDG4" s="826"/>
      <c r="JDH4" s="827"/>
      <c r="JDI4" s="827"/>
      <c r="JDJ4" s="827"/>
      <c r="JDK4" s="827"/>
      <c r="JDL4" s="827"/>
      <c r="JDM4" s="827"/>
      <c r="JDN4" s="827"/>
      <c r="JDO4" s="827"/>
      <c r="JDP4" s="843"/>
      <c r="JDQ4" s="846"/>
      <c r="JDR4" s="826"/>
      <c r="JDS4" s="826"/>
      <c r="JDT4" s="826"/>
      <c r="JDU4" s="826"/>
      <c r="JDV4" s="826"/>
      <c r="JDW4" s="826"/>
      <c r="JDX4" s="827"/>
      <c r="JDY4" s="827"/>
      <c r="JDZ4" s="827"/>
      <c r="JEA4" s="827"/>
      <c r="JEB4" s="827"/>
      <c r="JEC4" s="827"/>
      <c r="JED4" s="827"/>
      <c r="JEE4" s="827"/>
      <c r="JEF4" s="843"/>
      <c r="JEG4" s="846"/>
      <c r="JEH4" s="826"/>
      <c r="JEI4" s="826"/>
      <c r="JEJ4" s="826"/>
      <c r="JEK4" s="826"/>
      <c r="JEL4" s="826"/>
      <c r="JEM4" s="826"/>
      <c r="JEN4" s="827"/>
      <c r="JEO4" s="827"/>
      <c r="JEP4" s="827"/>
      <c r="JEQ4" s="827"/>
      <c r="JER4" s="827"/>
      <c r="JES4" s="827"/>
      <c r="JET4" s="827"/>
      <c r="JEU4" s="827"/>
      <c r="JEV4" s="843"/>
      <c r="JEW4" s="846"/>
      <c r="JEX4" s="826"/>
      <c r="JEY4" s="826"/>
      <c r="JEZ4" s="826"/>
      <c r="JFA4" s="826"/>
      <c r="JFB4" s="826"/>
      <c r="JFC4" s="826"/>
      <c r="JFD4" s="827"/>
      <c r="JFE4" s="827"/>
      <c r="JFF4" s="827"/>
      <c r="JFG4" s="827"/>
      <c r="JFH4" s="827"/>
      <c r="JFI4" s="827"/>
      <c r="JFJ4" s="827"/>
      <c r="JFK4" s="827"/>
      <c r="JFL4" s="843"/>
      <c r="JFM4" s="846"/>
      <c r="JFN4" s="826"/>
      <c r="JFO4" s="826"/>
      <c r="JFP4" s="826"/>
      <c r="JFQ4" s="826"/>
      <c r="JFR4" s="826"/>
      <c r="JFS4" s="826"/>
      <c r="JFT4" s="827"/>
      <c r="JFU4" s="827"/>
      <c r="JFV4" s="827"/>
      <c r="JFW4" s="827"/>
      <c r="JFX4" s="827"/>
      <c r="JFY4" s="827"/>
      <c r="JFZ4" s="827"/>
      <c r="JGA4" s="827"/>
      <c r="JGB4" s="843"/>
      <c r="JGC4" s="846"/>
      <c r="JGD4" s="826"/>
      <c r="JGE4" s="826"/>
      <c r="JGF4" s="826"/>
      <c r="JGG4" s="826"/>
      <c r="JGH4" s="826"/>
      <c r="JGI4" s="826"/>
      <c r="JGJ4" s="827"/>
      <c r="JGK4" s="827"/>
      <c r="JGL4" s="827"/>
      <c r="JGM4" s="827"/>
      <c r="JGN4" s="827"/>
      <c r="JGO4" s="827"/>
      <c r="JGP4" s="827"/>
      <c r="JGQ4" s="827"/>
      <c r="JGR4" s="843"/>
      <c r="JGS4" s="846"/>
      <c r="JGT4" s="826"/>
      <c r="JGU4" s="826"/>
      <c r="JGV4" s="826"/>
      <c r="JGW4" s="826"/>
      <c r="JGX4" s="826"/>
      <c r="JGY4" s="826"/>
      <c r="JGZ4" s="827"/>
      <c r="JHA4" s="827"/>
      <c r="JHB4" s="827"/>
      <c r="JHC4" s="827"/>
      <c r="JHD4" s="827"/>
      <c r="JHE4" s="827"/>
      <c r="JHF4" s="827"/>
      <c r="JHG4" s="827"/>
      <c r="JHH4" s="843"/>
      <c r="JHI4" s="846"/>
      <c r="JHJ4" s="826"/>
      <c r="JHK4" s="826"/>
      <c r="JHL4" s="826"/>
      <c r="JHM4" s="826"/>
      <c r="JHN4" s="826"/>
      <c r="JHO4" s="826"/>
      <c r="JHP4" s="827"/>
      <c r="JHQ4" s="827"/>
      <c r="JHR4" s="827"/>
      <c r="JHS4" s="827"/>
      <c r="JHT4" s="827"/>
      <c r="JHU4" s="827"/>
      <c r="JHV4" s="827"/>
      <c r="JHW4" s="827"/>
      <c r="JHX4" s="843"/>
      <c r="JHY4" s="846"/>
      <c r="JHZ4" s="826"/>
      <c r="JIA4" s="826"/>
      <c r="JIB4" s="826"/>
      <c r="JIC4" s="826"/>
      <c r="JID4" s="826"/>
      <c r="JIE4" s="826"/>
      <c r="JIF4" s="827"/>
      <c r="JIG4" s="827"/>
      <c r="JIH4" s="827"/>
      <c r="JII4" s="827"/>
      <c r="JIJ4" s="827"/>
      <c r="JIK4" s="827"/>
      <c r="JIL4" s="827"/>
      <c r="JIM4" s="827"/>
      <c r="JIN4" s="843"/>
      <c r="JIO4" s="846"/>
      <c r="JIP4" s="826"/>
      <c r="JIQ4" s="826"/>
      <c r="JIR4" s="826"/>
      <c r="JIS4" s="826"/>
      <c r="JIT4" s="826"/>
      <c r="JIU4" s="826"/>
      <c r="JIV4" s="827"/>
      <c r="JIW4" s="827"/>
      <c r="JIX4" s="827"/>
      <c r="JIY4" s="827"/>
      <c r="JIZ4" s="827"/>
      <c r="JJA4" s="827"/>
      <c r="JJB4" s="827"/>
      <c r="JJC4" s="827"/>
      <c r="JJD4" s="843"/>
      <c r="JJE4" s="846"/>
      <c r="JJF4" s="826"/>
      <c r="JJG4" s="826"/>
      <c r="JJH4" s="826"/>
      <c r="JJI4" s="826"/>
      <c r="JJJ4" s="826"/>
      <c r="JJK4" s="826"/>
      <c r="JJL4" s="827"/>
      <c r="JJM4" s="827"/>
      <c r="JJN4" s="827"/>
      <c r="JJO4" s="827"/>
      <c r="JJP4" s="827"/>
      <c r="JJQ4" s="827"/>
      <c r="JJR4" s="827"/>
      <c r="JJS4" s="827"/>
      <c r="JJT4" s="843"/>
      <c r="JJU4" s="846"/>
      <c r="JJV4" s="826"/>
      <c r="JJW4" s="826"/>
      <c r="JJX4" s="826"/>
      <c r="JJY4" s="826"/>
      <c r="JJZ4" s="826"/>
      <c r="JKA4" s="826"/>
      <c r="JKB4" s="827"/>
      <c r="JKC4" s="827"/>
      <c r="JKD4" s="827"/>
      <c r="JKE4" s="827"/>
      <c r="JKF4" s="827"/>
      <c r="JKG4" s="827"/>
      <c r="JKH4" s="827"/>
      <c r="JKI4" s="827"/>
      <c r="JKJ4" s="843"/>
      <c r="JKK4" s="846"/>
      <c r="JKL4" s="826"/>
      <c r="JKM4" s="826"/>
      <c r="JKN4" s="826"/>
      <c r="JKO4" s="826"/>
      <c r="JKP4" s="826"/>
      <c r="JKQ4" s="826"/>
      <c r="JKR4" s="827"/>
      <c r="JKS4" s="827"/>
      <c r="JKT4" s="827"/>
      <c r="JKU4" s="827"/>
      <c r="JKV4" s="827"/>
      <c r="JKW4" s="827"/>
      <c r="JKX4" s="827"/>
      <c r="JKY4" s="827"/>
      <c r="JKZ4" s="843"/>
      <c r="JLA4" s="846"/>
      <c r="JLB4" s="826"/>
      <c r="JLC4" s="826"/>
      <c r="JLD4" s="826"/>
      <c r="JLE4" s="826"/>
      <c r="JLF4" s="826"/>
      <c r="JLG4" s="826"/>
      <c r="JLH4" s="827"/>
      <c r="JLI4" s="827"/>
      <c r="JLJ4" s="827"/>
      <c r="JLK4" s="827"/>
      <c r="JLL4" s="827"/>
      <c r="JLM4" s="827"/>
      <c r="JLN4" s="827"/>
      <c r="JLO4" s="827"/>
      <c r="JLP4" s="843"/>
      <c r="JLQ4" s="846"/>
      <c r="JLR4" s="826"/>
      <c r="JLS4" s="826"/>
      <c r="JLT4" s="826"/>
      <c r="JLU4" s="826"/>
      <c r="JLV4" s="826"/>
      <c r="JLW4" s="826"/>
      <c r="JLX4" s="827"/>
      <c r="JLY4" s="827"/>
      <c r="JLZ4" s="827"/>
      <c r="JMA4" s="827"/>
      <c r="JMB4" s="827"/>
      <c r="JMC4" s="827"/>
      <c r="JMD4" s="827"/>
      <c r="JME4" s="827"/>
      <c r="JMF4" s="843"/>
      <c r="JMG4" s="846"/>
      <c r="JMH4" s="826"/>
      <c r="JMI4" s="826"/>
      <c r="JMJ4" s="826"/>
      <c r="JMK4" s="826"/>
      <c r="JML4" s="826"/>
      <c r="JMM4" s="826"/>
      <c r="JMN4" s="827"/>
      <c r="JMO4" s="827"/>
      <c r="JMP4" s="827"/>
      <c r="JMQ4" s="827"/>
      <c r="JMR4" s="827"/>
      <c r="JMS4" s="827"/>
      <c r="JMT4" s="827"/>
      <c r="JMU4" s="827"/>
      <c r="JMV4" s="843"/>
      <c r="JMW4" s="846"/>
      <c r="JMX4" s="826"/>
      <c r="JMY4" s="826"/>
      <c r="JMZ4" s="826"/>
      <c r="JNA4" s="826"/>
      <c r="JNB4" s="826"/>
      <c r="JNC4" s="826"/>
      <c r="JND4" s="827"/>
      <c r="JNE4" s="827"/>
      <c r="JNF4" s="827"/>
      <c r="JNG4" s="827"/>
      <c r="JNH4" s="827"/>
      <c r="JNI4" s="827"/>
      <c r="JNJ4" s="827"/>
      <c r="JNK4" s="827"/>
      <c r="JNL4" s="843"/>
      <c r="JNM4" s="846"/>
      <c r="JNN4" s="826"/>
      <c r="JNO4" s="826"/>
      <c r="JNP4" s="826"/>
      <c r="JNQ4" s="826"/>
      <c r="JNR4" s="826"/>
      <c r="JNS4" s="826"/>
      <c r="JNT4" s="827"/>
      <c r="JNU4" s="827"/>
      <c r="JNV4" s="827"/>
      <c r="JNW4" s="827"/>
      <c r="JNX4" s="827"/>
      <c r="JNY4" s="827"/>
      <c r="JNZ4" s="827"/>
      <c r="JOA4" s="827"/>
      <c r="JOB4" s="843"/>
      <c r="JOC4" s="846"/>
      <c r="JOD4" s="826"/>
      <c r="JOE4" s="826"/>
      <c r="JOF4" s="826"/>
      <c r="JOG4" s="826"/>
      <c r="JOH4" s="826"/>
      <c r="JOI4" s="826"/>
      <c r="JOJ4" s="827"/>
      <c r="JOK4" s="827"/>
      <c r="JOL4" s="827"/>
      <c r="JOM4" s="827"/>
      <c r="JON4" s="827"/>
      <c r="JOO4" s="827"/>
      <c r="JOP4" s="827"/>
      <c r="JOQ4" s="827"/>
      <c r="JOR4" s="843"/>
      <c r="JOS4" s="846"/>
      <c r="JOT4" s="826"/>
      <c r="JOU4" s="826"/>
      <c r="JOV4" s="826"/>
      <c r="JOW4" s="826"/>
      <c r="JOX4" s="826"/>
      <c r="JOY4" s="826"/>
      <c r="JOZ4" s="827"/>
      <c r="JPA4" s="827"/>
      <c r="JPB4" s="827"/>
      <c r="JPC4" s="827"/>
      <c r="JPD4" s="827"/>
      <c r="JPE4" s="827"/>
      <c r="JPF4" s="827"/>
      <c r="JPG4" s="827"/>
      <c r="JPH4" s="843"/>
      <c r="JPI4" s="846"/>
      <c r="JPJ4" s="826"/>
      <c r="JPK4" s="826"/>
      <c r="JPL4" s="826"/>
      <c r="JPM4" s="826"/>
      <c r="JPN4" s="826"/>
      <c r="JPO4" s="826"/>
      <c r="JPP4" s="827"/>
      <c r="JPQ4" s="827"/>
      <c r="JPR4" s="827"/>
      <c r="JPS4" s="827"/>
      <c r="JPT4" s="827"/>
      <c r="JPU4" s="827"/>
      <c r="JPV4" s="827"/>
      <c r="JPW4" s="827"/>
      <c r="JPX4" s="843"/>
      <c r="JPY4" s="846"/>
      <c r="JPZ4" s="826"/>
      <c r="JQA4" s="826"/>
      <c r="JQB4" s="826"/>
      <c r="JQC4" s="826"/>
      <c r="JQD4" s="826"/>
      <c r="JQE4" s="826"/>
      <c r="JQF4" s="827"/>
      <c r="JQG4" s="827"/>
      <c r="JQH4" s="827"/>
      <c r="JQI4" s="827"/>
      <c r="JQJ4" s="827"/>
      <c r="JQK4" s="827"/>
      <c r="JQL4" s="827"/>
      <c r="JQM4" s="827"/>
      <c r="JQN4" s="843"/>
      <c r="JQO4" s="846"/>
      <c r="JQP4" s="826"/>
      <c r="JQQ4" s="826"/>
      <c r="JQR4" s="826"/>
      <c r="JQS4" s="826"/>
      <c r="JQT4" s="826"/>
      <c r="JQU4" s="826"/>
      <c r="JQV4" s="827"/>
      <c r="JQW4" s="827"/>
      <c r="JQX4" s="827"/>
      <c r="JQY4" s="827"/>
      <c r="JQZ4" s="827"/>
      <c r="JRA4" s="827"/>
      <c r="JRB4" s="827"/>
      <c r="JRC4" s="827"/>
      <c r="JRD4" s="843"/>
      <c r="JRE4" s="846"/>
      <c r="JRF4" s="826"/>
      <c r="JRG4" s="826"/>
      <c r="JRH4" s="826"/>
      <c r="JRI4" s="826"/>
      <c r="JRJ4" s="826"/>
      <c r="JRK4" s="826"/>
      <c r="JRL4" s="827"/>
      <c r="JRM4" s="827"/>
      <c r="JRN4" s="827"/>
      <c r="JRO4" s="827"/>
      <c r="JRP4" s="827"/>
      <c r="JRQ4" s="827"/>
      <c r="JRR4" s="827"/>
      <c r="JRS4" s="827"/>
      <c r="JRT4" s="843"/>
      <c r="JRU4" s="846"/>
      <c r="JRV4" s="826"/>
      <c r="JRW4" s="826"/>
      <c r="JRX4" s="826"/>
      <c r="JRY4" s="826"/>
      <c r="JRZ4" s="826"/>
      <c r="JSA4" s="826"/>
      <c r="JSB4" s="827"/>
      <c r="JSC4" s="827"/>
      <c r="JSD4" s="827"/>
      <c r="JSE4" s="827"/>
      <c r="JSF4" s="827"/>
      <c r="JSG4" s="827"/>
      <c r="JSH4" s="827"/>
      <c r="JSI4" s="827"/>
      <c r="JSJ4" s="843"/>
      <c r="JSK4" s="846"/>
      <c r="JSL4" s="826"/>
      <c r="JSM4" s="826"/>
      <c r="JSN4" s="826"/>
      <c r="JSO4" s="826"/>
      <c r="JSP4" s="826"/>
      <c r="JSQ4" s="826"/>
      <c r="JSR4" s="827"/>
      <c r="JSS4" s="827"/>
      <c r="JST4" s="827"/>
      <c r="JSU4" s="827"/>
      <c r="JSV4" s="827"/>
      <c r="JSW4" s="827"/>
      <c r="JSX4" s="827"/>
      <c r="JSY4" s="827"/>
      <c r="JSZ4" s="843"/>
      <c r="JTA4" s="846"/>
      <c r="JTB4" s="826"/>
      <c r="JTC4" s="826"/>
      <c r="JTD4" s="826"/>
      <c r="JTE4" s="826"/>
      <c r="JTF4" s="826"/>
      <c r="JTG4" s="826"/>
      <c r="JTH4" s="827"/>
      <c r="JTI4" s="827"/>
      <c r="JTJ4" s="827"/>
      <c r="JTK4" s="827"/>
      <c r="JTL4" s="827"/>
      <c r="JTM4" s="827"/>
      <c r="JTN4" s="827"/>
      <c r="JTO4" s="827"/>
      <c r="JTP4" s="843"/>
      <c r="JTQ4" s="846"/>
      <c r="JTR4" s="826"/>
      <c r="JTS4" s="826"/>
      <c r="JTT4" s="826"/>
      <c r="JTU4" s="826"/>
      <c r="JTV4" s="826"/>
      <c r="JTW4" s="826"/>
      <c r="JTX4" s="827"/>
      <c r="JTY4" s="827"/>
      <c r="JTZ4" s="827"/>
      <c r="JUA4" s="827"/>
      <c r="JUB4" s="827"/>
      <c r="JUC4" s="827"/>
      <c r="JUD4" s="827"/>
      <c r="JUE4" s="827"/>
      <c r="JUF4" s="843"/>
      <c r="JUG4" s="846"/>
      <c r="JUH4" s="826"/>
      <c r="JUI4" s="826"/>
      <c r="JUJ4" s="826"/>
      <c r="JUK4" s="826"/>
      <c r="JUL4" s="826"/>
      <c r="JUM4" s="826"/>
      <c r="JUN4" s="827"/>
      <c r="JUO4" s="827"/>
      <c r="JUP4" s="827"/>
      <c r="JUQ4" s="827"/>
      <c r="JUR4" s="827"/>
      <c r="JUS4" s="827"/>
      <c r="JUT4" s="827"/>
      <c r="JUU4" s="827"/>
      <c r="JUV4" s="843"/>
      <c r="JUW4" s="846"/>
      <c r="JUX4" s="826"/>
      <c r="JUY4" s="826"/>
      <c r="JUZ4" s="826"/>
      <c r="JVA4" s="826"/>
      <c r="JVB4" s="826"/>
      <c r="JVC4" s="826"/>
      <c r="JVD4" s="827"/>
      <c r="JVE4" s="827"/>
      <c r="JVF4" s="827"/>
      <c r="JVG4" s="827"/>
      <c r="JVH4" s="827"/>
      <c r="JVI4" s="827"/>
      <c r="JVJ4" s="827"/>
      <c r="JVK4" s="827"/>
      <c r="JVL4" s="843"/>
      <c r="JVM4" s="846"/>
      <c r="JVN4" s="826"/>
      <c r="JVO4" s="826"/>
      <c r="JVP4" s="826"/>
      <c r="JVQ4" s="826"/>
      <c r="JVR4" s="826"/>
      <c r="JVS4" s="826"/>
      <c r="JVT4" s="827"/>
      <c r="JVU4" s="827"/>
      <c r="JVV4" s="827"/>
      <c r="JVW4" s="827"/>
      <c r="JVX4" s="827"/>
      <c r="JVY4" s="827"/>
      <c r="JVZ4" s="827"/>
      <c r="JWA4" s="827"/>
      <c r="JWB4" s="843"/>
      <c r="JWC4" s="846"/>
      <c r="JWD4" s="826"/>
      <c r="JWE4" s="826"/>
      <c r="JWF4" s="826"/>
      <c r="JWG4" s="826"/>
      <c r="JWH4" s="826"/>
      <c r="JWI4" s="826"/>
      <c r="JWJ4" s="827"/>
      <c r="JWK4" s="827"/>
      <c r="JWL4" s="827"/>
      <c r="JWM4" s="827"/>
      <c r="JWN4" s="827"/>
      <c r="JWO4" s="827"/>
      <c r="JWP4" s="827"/>
      <c r="JWQ4" s="827"/>
      <c r="JWR4" s="843"/>
      <c r="JWS4" s="846"/>
      <c r="JWT4" s="826"/>
      <c r="JWU4" s="826"/>
      <c r="JWV4" s="826"/>
      <c r="JWW4" s="826"/>
      <c r="JWX4" s="826"/>
      <c r="JWY4" s="826"/>
      <c r="JWZ4" s="827"/>
      <c r="JXA4" s="827"/>
      <c r="JXB4" s="827"/>
      <c r="JXC4" s="827"/>
      <c r="JXD4" s="827"/>
      <c r="JXE4" s="827"/>
      <c r="JXF4" s="827"/>
      <c r="JXG4" s="827"/>
      <c r="JXH4" s="843"/>
      <c r="JXI4" s="846"/>
      <c r="JXJ4" s="826"/>
      <c r="JXK4" s="826"/>
      <c r="JXL4" s="826"/>
      <c r="JXM4" s="826"/>
      <c r="JXN4" s="826"/>
      <c r="JXO4" s="826"/>
      <c r="JXP4" s="827"/>
      <c r="JXQ4" s="827"/>
      <c r="JXR4" s="827"/>
      <c r="JXS4" s="827"/>
      <c r="JXT4" s="827"/>
      <c r="JXU4" s="827"/>
      <c r="JXV4" s="827"/>
      <c r="JXW4" s="827"/>
      <c r="JXX4" s="843"/>
      <c r="JXY4" s="846"/>
      <c r="JXZ4" s="826"/>
      <c r="JYA4" s="826"/>
      <c r="JYB4" s="826"/>
      <c r="JYC4" s="826"/>
      <c r="JYD4" s="826"/>
      <c r="JYE4" s="826"/>
      <c r="JYF4" s="827"/>
      <c r="JYG4" s="827"/>
      <c r="JYH4" s="827"/>
      <c r="JYI4" s="827"/>
      <c r="JYJ4" s="827"/>
      <c r="JYK4" s="827"/>
      <c r="JYL4" s="827"/>
      <c r="JYM4" s="827"/>
      <c r="JYN4" s="843"/>
      <c r="JYO4" s="846"/>
      <c r="JYP4" s="826"/>
      <c r="JYQ4" s="826"/>
      <c r="JYR4" s="826"/>
      <c r="JYS4" s="826"/>
      <c r="JYT4" s="826"/>
      <c r="JYU4" s="826"/>
      <c r="JYV4" s="827"/>
      <c r="JYW4" s="827"/>
      <c r="JYX4" s="827"/>
      <c r="JYY4" s="827"/>
      <c r="JYZ4" s="827"/>
      <c r="JZA4" s="827"/>
      <c r="JZB4" s="827"/>
      <c r="JZC4" s="827"/>
      <c r="JZD4" s="843"/>
      <c r="JZE4" s="846"/>
      <c r="JZF4" s="826"/>
      <c r="JZG4" s="826"/>
      <c r="JZH4" s="826"/>
      <c r="JZI4" s="826"/>
      <c r="JZJ4" s="826"/>
      <c r="JZK4" s="826"/>
      <c r="JZL4" s="827"/>
      <c r="JZM4" s="827"/>
      <c r="JZN4" s="827"/>
      <c r="JZO4" s="827"/>
      <c r="JZP4" s="827"/>
      <c r="JZQ4" s="827"/>
      <c r="JZR4" s="827"/>
      <c r="JZS4" s="827"/>
      <c r="JZT4" s="843"/>
      <c r="JZU4" s="846"/>
      <c r="JZV4" s="826"/>
      <c r="JZW4" s="826"/>
      <c r="JZX4" s="826"/>
      <c r="JZY4" s="826"/>
      <c r="JZZ4" s="826"/>
      <c r="KAA4" s="826"/>
      <c r="KAB4" s="827"/>
      <c r="KAC4" s="827"/>
      <c r="KAD4" s="827"/>
      <c r="KAE4" s="827"/>
      <c r="KAF4" s="827"/>
      <c r="KAG4" s="827"/>
      <c r="KAH4" s="827"/>
      <c r="KAI4" s="827"/>
      <c r="KAJ4" s="843"/>
      <c r="KAK4" s="846"/>
      <c r="KAL4" s="826"/>
      <c r="KAM4" s="826"/>
      <c r="KAN4" s="826"/>
      <c r="KAO4" s="826"/>
      <c r="KAP4" s="826"/>
      <c r="KAQ4" s="826"/>
      <c r="KAR4" s="827"/>
      <c r="KAS4" s="827"/>
      <c r="KAT4" s="827"/>
      <c r="KAU4" s="827"/>
      <c r="KAV4" s="827"/>
      <c r="KAW4" s="827"/>
      <c r="KAX4" s="827"/>
      <c r="KAY4" s="827"/>
      <c r="KAZ4" s="843"/>
      <c r="KBA4" s="846"/>
      <c r="KBB4" s="826"/>
      <c r="KBC4" s="826"/>
      <c r="KBD4" s="826"/>
      <c r="KBE4" s="826"/>
      <c r="KBF4" s="826"/>
      <c r="KBG4" s="826"/>
      <c r="KBH4" s="827"/>
      <c r="KBI4" s="827"/>
      <c r="KBJ4" s="827"/>
      <c r="KBK4" s="827"/>
      <c r="KBL4" s="827"/>
      <c r="KBM4" s="827"/>
      <c r="KBN4" s="827"/>
      <c r="KBO4" s="827"/>
      <c r="KBP4" s="843"/>
      <c r="KBQ4" s="846"/>
      <c r="KBR4" s="826"/>
      <c r="KBS4" s="826"/>
      <c r="KBT4" s="826"/>
      <c r="KBU4" s="826"/>
      <c r="KBV4" s="826"/>
      <c r="KBW4" s="826"/>
      <c r="KBX4" s="827"/>
      <c r="KBY4" s="827"/>
      <c r="KBZ4" s="827"/>
      <c r="KCA4" s="827"/>
      <c r="KCB4" s="827"/>
      <c r="KCC4" s="827"/>
      <c r="KCD4" s="827"/>
      <c r="KCE4" s="827"/>
      <c r="KCF4" s="843"/>
      <c r="KCG4" s="846"/>
      <c r="KCH4" s="826"/>
      <c r="KCI4" s="826"/>
      <c r="KCJ4" s="826"/>
      <c r="KCK4" s="826"/>
      <c r="KCL4" s="826"/>
      <c r="KCM4" s="826"/>
      <c r="KCN4" s="827"/>
      <c r="KCO4" s="827"/>
      <c r="KCP4" s="827"/>
      <c r="KCQ4" s="827"/>
      <c r="KCR4" s="827"/>
      <c r="KCS4" s="827"/>
      <c r="KCT4" s="827"/>
      <c r="KCU4" s="827"/>
      <c r="KCV4" s="843"/>
      <c r="KCW4" s="846"/>
      <c r="KCX4" s="826"/>
      <c r="KCY4" s="826"/>
      <c r="KCZ4" s="826"/>
      <c r="KDA4" s="826"/>
      <c r="KDB4" s="826"/>
      <c r="KDC4" s="826"/>
      <c r="KDD4" s="827"/>
      <c r="KDE4" s="827"/>
      <c r="KDF4" s="827"/>
      <c r="KDG4" s="827"/>
      <c r="KDH4" s="827"/>
      <c r="KDI4" s="827"/>
      <c r="KDJ4" s="827"/>
      <c r="KDK4" s="827"/>
      <c r="KDL4" s="843"/>
      <c r="KDM4" s="846"/>
      <c r="KDN4" s="826"/>
      <c r="KDO4" s="826"/>
      <c r="KDP4" s="826"/>
      <c r="KDQ4" s="826"/>
      <c r="KDR4" s="826"/>
      <c r="KDS4" s="826"/>
      <c r="KDT4" s="827"/>
      <c r="KDU4" s="827"/>
      <c r="KDV4" s="827"/>
      <c r="KDW4" s="827"/>
      <c r="KDX4" s="827"/>
      <c r="KDY4" s="827"/>
      <c r="KDZ4" s="827"/>
      <c r="KEA4" s="827"/>
      <c r="KEB4" s="843"/>
      <c r="KEC4" s="846"/>
      <c r="KED4" s="826"/>
      <c r="KEE4" s="826"/>
      <c r="KEF4" s="826"/>
      <c r="KEG4" s="826"/>
      <c r="KEH4" s="826"/>
      <c r="KEI4" s="826"/>
      <c r="KEJ4" s="827"/>
      <c r="KEK4" s="827"/>
      <c r="KEL4" s="827"/>
      <c r="KEM4" s="827"/>
      <c r="KEN4" s="827"/>
      <c r="KEO4" s="827"/>
      <c r="KEP4" s="827"/>
      <c r="KEQ4" s="827"/>
      <c r="KER4" s="843"/>
      <c r="KES4" s="846"/>
      <c r="KET4" s="826"/>
      <c r="KEU4" s="826"/>
      <c r="KEV4" s="826"/>
      <c r="KEW4" s="826"/>
      <c r="KEX4" s="826"/>
      <c r="KEY4" s="826"/>
      <c r="KEZ4" s="827"/>
      <c r="KFA4" s="827"/>
      <c r="KFB4" s="827"/>
      <c r="KFC4" s="827"/>
      <c r="KFD4" s="827"/>
      <c r="KFE4" s="827"/>
      <c r="KFF4" s="827"/>
      <c r="KFG4" s="827"/>
      <c r="KFH4" s="843"/>
      <c r="KFI4" s="846"/>
      <c r="KFJ4" s="826"/>
      <c r="KFK4" s="826"/>
      <c r="KFL4" s="826"/>
      <c r="KFM4" s="826"/>
      <c r="KFN4" s="826"/>
      <c r="KFO4" s="826"/>
      <c r="KFP4" s="827"/>
      <c r="KFQ4" s="827"/>
      <c r="KFR4" s="827"/>
      <c r="KFS4" s="827"/>
      <c r="KFT4" s="827"/>
      <c r="KFU4" s="827"/>
      <c r="KFV4" s="827"/>
      <c r="KFW4" s="827"/>
      <c r="KFX4" s="843"/>
      <c r="KFY4" s="846"/>
      <c r="KFZ4" s="826"/>
      <c r="KGA4" s="826"/>
      <c r="KGB4" s="826"/>
      <c r="KGC4" s="826"/>
      <c r="KGD4" s="826"/>
      <c r="KGE4" s="826"/>
      <c r="KGF4" s="827"/>
      <c r="KGG4" s="827"/>
      <c r="KGH4" s="827"/>
      <c r="KGI4" s="827"/>
      <c r="KGJ4" s="827"/>
      <c r="KGK4" s="827"/>
      <c r="KGL4" s="827"/>
      <c r="KGM4" s="827"/>
      <c r="KGN4" s="843"/>
      <c r="KGO4" s="846"/>
      <c r="KGP4" s="826"/>
      <c r="KGQ4" s="826"/>
      <c r="KGR4" s="826"/>
      <c r="KGS4" s="826"/>
      <c r="KGT4" s="826"/>
      <c r="KGU4" s="826"/>
      <c r="KGV4" s="827"/>
      <c r="KGW4" s="827"/>
      <c r="KGX4" s="827"/>
      <c r="KGY4" s="827"/>
      <c r="KGZ4" s="827"/>
      <c r="KHA4" s="827"/>
      <c r="KHB4" s="827"/>
      <c r="KHC4" s="827"/>
      <c r="KHD4" s="843"/>
      <c r="KHE4" s="846"/>
      <c r="KHF4" s="826"/>
      <c r="KHG4" s="826"/>
      <c r="KHH4" s="826"/>
      <c r="KHI4" s="826"/>
      <c r="KHJ4" s="826"/>
      <c r="KHK4" s="826"/>
      <c r="KHL4" s="827"/>
      <c r="KHM4" s="827"/>
      <c r="KHN4" s="827"/>
      <c r="KHO4" s="827"/>
      <c r="KHP4" s="827"/>
      <c r="KHQ4" s="827"/>
      <c r="KHR4" s="827"/>
      <c r="KHS4" s="827"/>
      <c r="KHT4" s="843"/>
      <c r="KHU4" s="846"/>
      <c r="KHV4" s="826"/>
      <c r="KHW4" s="826"/>
      <c r="KHX4" s="826"/>
      <c r="KHY4" s="826"/>
      <c r="KHZ4" s="826"/>
      <c r="KIA4" s="826"/>
      <c r="KIB4" s="827"/>
      <c r="KIC4" s="827"/>
      <c r="KID4" s="827"/>
      <c r="KIE4" s="827"/>
      <c r="KIF4" s="827"/>
      <c r="KIG4" s="827"/>
      <c r="KIH4" s="827"/>
      <c r="KII4" s="827"/>
      <c r="KIJ4" s="843"/>
      <c r="KIK4" s="846"/>
      <c r="KIL4" s="826"/>
      <c r="KIM4" s="826"/>
      <c r="KIN4" s="826"/>
      <c r="KIO4" s="826"/>
      <c r="KIP4" s="826"/>
      <c r="KIQ4" s="826"/>
      <c r="KIR4" s="827"/>
      <c r="KIS4" s="827"/>
      <c r="KIT4" s="827"/>
      <c r="KIU4" s="827"/>
      <c r="KIV4" s="827"/>
      <c r="KIW4" s="827"/>
      <c r="KIX4" s="827"/>
      <c r="KIY4" s="827"/>
      <c r="KIZ4" s="843"/>
      <c r="KJA4" s="846"/>
      <c r="KJB4" s="826"/>
      <c r="KJC4" s="826"/>
      <c r="KJD4" s="826"/>
      <c r="KJE4" s="826"/>
      <c r="KJF4" s="826"/>
      <c r="KJG4" s="826"/>
      <c r="KJH4" s="827"/>
      <c r="KJI4" s="827"/>
      <c r="KJJ4" s="827"/>
      <c r="KJK4" s="827"/>
      <c r="KJL4" s="827"/>
      <c r="KJM4" s="827"/>
      <c r="KJN4" s="827"/>
      <c r="KJO4" s="827"/>
      <c r="KJP4" s="843"/>
      <c r="KJQ4" s="846"/>
      <c r="KJR4" s="826"/>
      <c r="KJS4" s="826"/>
      <c r="KJT4" s="826"/>
      <c r="KJU4" s="826"/>
      <c r="KJV4" s="826"/>
      <c r="KJW4" s="826"/>
      <c r="KJX4" s="827"/>
      <c r="KJY4" s="827"/>
      <c r="KJZ4" s="827"/>
      <c r="KKA4" s="827"/>
      <c r="KKB4" s="827"/>
      <c r="KKC4" s="827"/>
      <c r="KKD4" s="827"/>
      <c r="KKE4" s="827"/>
      <c r="KKF4" s="843"/>
      <c r="KKG4" s="846"/>
      <c r="KKH4" s="826"/>
      <c r="KKI4" s="826"/>
      <c r="KKJ4" s="826"/>
      <c r="KKK4" s="826"/>
      <c r="KKL4" s="826"/>
      <c r="KKM4" s="826"/>
      <c r="KKN4" s="827"/>
      <c r="KKO4" s="827"/>
      <c r="KKP4" s="827"/>
      <c r="KKQ4" s="827"/>
      <c r="KKR4" s="827"/>
      <c r="KKS4" s="827"/>
      <c r="KKT4" s="827"/>
      <c r="KKU4" s="827"/>
      <c r="KKV4" s="843"/>
      <c r="KKW4" s="846"/>
      <c r="KKX4" s="826"/>
      <c r="KKY4" s="826"/>
      <c r="KKZ4" s="826"/>
      <c r="KLA4" s="826"/>
      <c r="KLB4" s="826"/>
      <c r="KLC4" s="826"/>
      <c r="KLD4" s="827"/>
      <c r="KLE4" s="827"/>
      <c r="KLF4" s="827"/>
      <c r="KLG4" s="827"/>
      <c r="KLH4" s="827"/>
      <c r="KLI4" s="827"/>
      <c r="KLJ4" s="827"/>
      <c r="KLK4" s="827"/>
      <c r="KLL4" s="843"/>
      <c r="KLM4" s="846"/>
      <c r="KLN4" s="826"/>
      <c r="KLO4" s="826"/>
      <c r="KLP4" s="826"/>
      <c r="KLQ4" s="826"/>
      <c r="KLR4" s="826"/>
      <c r="KLS4" s="826"/>
      <c r="KLT4" s="827"/>
      <c r="KLU4" s="827"/>
      <c r="KLV4" s="827"/>
      <c r="KLW4" s="827"/>
      <c r="KLX4" s="827"/>
      <c r="KLY4" s="827"/>
      <c r="KLZ4" s="827"/>
      <c r="KMA4" s="827"/>
      <c r="KMB4" s="843"/>
      <c r="KMC4" s="846"/>
      <c r="KMD4" s="826"/>
      <c r="KME4" s="826"/>
      <c r="KMF4" s="826"/>
      <c r="KMG4" s="826"/>
      <c r="KMH4" s="826"/>
      <c r="KMI4" s="826"/>
      <c r="KMJ4" s="827"/>
      <c r="KMK4" s="827"/>
      <c r="KML4" s="827"/>
      <c r="KMM4" s="827"/>
      <c r="KMN4" s="827"/>
      <c r="KMO4" s="827"/>
      <c r="KMP4" s="827"/>
      <c r="KMQ4" s="827"/>
      <c r="KMR4" s="843"/>
      <c r="KMS4" s="846"/>
      <c r="KMT4" s="826"/>
      <c r="KMU4" s="826"/>
      <c r="KMV4" s="826"/>
      <c r="KMW4" s="826"/>
      <c r="KMX4" s="826"/>
      <c r="KMY4" s="826"/>
      <c r="KMZ4" s="827"/>
      <c r="KNA4" s="827"/>
      <c r="KNB4" s="827"/>
      <c r="KNC4" s="827"/>
      <c r="KND4" s="827"/>
      <c r="KNE4" s="827"/>
      <c r="KNF4" s="827"/>
      <c r="KNG4" s="827"/>
      <c r="KNH4" s="843"/>
      <c r="KNI4" s="846"/>
      <c r="KNJ4" s="826"/>
      <c r="KNK4" s="826"/>
      <c r="KNL4" s="826"/>
      <c r="KNM4" s="826"/>
      <c r="KNN4" s="826"/>
      <c r="KNO4" s="826"/>
      <c r="KNP4" s="827"/>
      <c r="KNQ4" s="827"/>
      <c r="KNR4" s="827"/>
      <c r="KNS4" s="827"/>
      <c r="KNT4" s="827"/>
      <c r="KNU4" s="827"/>
      <c r="KNV4" s="827"/>
      <c r="KNW4" s="827"/>
      <c r="KNX4" s="843"/>
      <c r="KNY4" s="846"/>
      <c r="KNZ4" s="826"/>
      <c r="KOA4" s="826"/>
      <c r="KOB4" s="826"/>
      <c r="KOC4" s="826"/>
      <c r="KOD4" s="826"/>
      <c r="KOE4" s="826"/>
      <c r="KOF4" s="827"/>
      <c r="KOG4" s="827"/>
      <c r="KOH4" s="827"/>
      <c r="KOI4" s="827"/>
      <c r="KOJ4" s="827"/>
      <c r="KOK4" s="827"/>
      <c r="KOL4" s="827"/>
      <c r="KOM4" s="827"/>
      <c r="KON4" s="843"/>
      <c r="KOO4" s="846"/>
      <c r="KOP4" s="826"/>
      <c r="KOQ4" s="826"/>
      <c r="KOR4" s="826"/>
      <c r="KOS4" s="826"/>
      <c r="KOT4" s="826"/>
      <c r="KOU4" s="826"/>
      <c r="KOV4" s="827"/>
      <c r="KOW4" s="827"/>
      <c r="KOX4" s="827"/>
      <c r="KOY4" s="827"/>
      <c r="KOZ4" s="827"/>
      <c r="KPA4" s="827"/>
      <c r="KPB4" s="827"/>
      <c r="KPC4" s="827"/>
      <c r="KPD4" s="843"/>
      <c r="KPE4" s="846"/>
      <c r="KPF4" s="826"/>
      <c r="KPG4" s="826"/>
      <c r="KPH4" s="826"/>
      <c r="KPI4" s="826"/>
      <c r="KPJ4" s="826"/>
      <c r="KPK4" s="826"/>
      <c r="KPL4" s="827"/>
      <c r="KPM4" s="827"/>
      <c r="KPN4" s="827"/>
      <c r="KPO4" s="827"/>
      <c r="KPP4" s="827"/>
      <c r="KPQ4" s="827"/>
      <c r="KPR4" s="827"/>
      <c r="KPS4" s="827"/>
      <c r="KPT4" s="843"/>
      <c r="KPU4" s="846"/>
      <c r="KPV4" s="826"/>
      <c r="KPW4" s="826"/>
      <c r="KPX4" s="826"/>
      <c r="KPY4" s="826"/>
      <c r="KPZ4" s="826"/>
      <c r="KQA4" s="826"/>
      <c r="KQB4" s="827"/>
      <c r="KQC4" s="827"/>
      <c r="KQD4" s="827"/>
      <c r="KQE4" s="827"/>
      <c r="KQF4" s="827"/>
      <c r="KQG4" s="827"/>
      <c r="KQH4" s="827"/>
      <c r="KQI4" s="827"/>
      <c r="KQJ4" s="843"/>
      <c r="KQK4" s="846"/>
      <c r="KQL4" s="826"/>
      <c r="KQM4" s="826"/>
      <c r="KQN4" s="826"/>
      <c r="KQO4" s="826"/>
      <c r="KQP4" s="826"/>
      <c r="KQQ4" s="826"/>
      <c r="KQR4" s="827"/>
      <c r="KQS4" s="827"/>
      <c r="KQT4" s="827"/>
      <c r="KQU4" s="827"/>
      <c r="KQV4" s="827"/>
      <c r="KQW4" s="827"/>
      <c r="KQX4" s="827"/>
      <c r="KQY4" s="827"/>
      <c r="KQZ4" s="843"/>
      <c r="KRA4" s="846"/>
      <c r="KRB4" s="826"/>
      <c r="KRC4" s="826"/>
      <c r="KRD4" s="826"/>
      <c r="KRE4" s="826"/>
      <c r="KRF4" s="826"/>
      <c r="KRG4" s="826"/>
      <c r="KRH4" s="827"/>
      <c r="KRI4" s="827"/>
      <c r="KRJ4" s="827"/>
      <c r="KRK4" s="827"/>
      <c r="KRL4" s="827"/>
      <c r="KRM4" s="827"/>
      <c r="KRN4" s="827"/>
      <c r="KRO4" s="827"/>
      <c r="KRP4" s="843"/>
      <c r="KRQ4" s="846"/>
      <c r="KRR4" s="826"/>
      <c r="KRS4" s="826"/>
      <c r="KRT4" s="826"/>
      <c r="KRU4" s="826"/>
      <c r="KRV4" s="826"/>
      <c r="KRW4" s="826"/>
      <c r="KRX4" s="827"/>
      <c r="KRY4" s="827"/>
      <c r="KRZ4" s="827"/>
      <c r="KSA4" s="827"/>
      <c r="KSB4" s="827"/>
      <c r="KSC4" s="827"/>
      <c r="KSD4" s="827"/>
      <c r="KSE4" s="827"/>
      <c r="KSF4" s="843"/>
      <c r="KSG4" s="846"/>
      <c r="KSH4" s="826"/>
      <c r="KSI4" s="826"/>
      <c r="KSJ4" s="826"/>
      <c r="KSK4" s="826"/>
      <c r="KSL4" s="826"/>
      <c r="KSM4" s="826"/>
      <c r="KSN4" s="827"/>
      <c r="KSO4" s="827"/>
      <c r="KSP4" s="827"/>
      <c r="KSQ4" s="827"/>
      <c r="KSR4" s="827"/>
      <c r="KSS4" s="827"/>
      <c r="KST4" s="827"/>
      <c r="KSU4" s="827"/>
      <c r="KSV4" s="843"/>
      <c r="KSW4" s="846"/>
      <c r="KSX4" s="826"/>
      <c r="KSY4" s="826"/>
      <c r="KSZ4" s="826"/>
      <c r="KTA4" s="826"/>
      <c r="KTB4" s="826"/>
      <c r="KTC4" s="826"/>
      <c r="KTD4" s="827"/>
      <c r="KTE4" s="827"/>
      <c r="KTF4" s="827"/>
      <c r="KTG4" s="827"/>
      <c r="KTH4" s="827"/>
      <c r="KTI4" s="827"/>
      <c r="KTJ4" s="827"/>
      <c r="KTK4" s="827"/>
      <c r="KTL4" s="843"/>
      <c r="KTM4" s="846"/>
      <c r="KTN4" s="826"/>
      <c r="KTO4" s="826"/>
      <c r="KTP4" s="826"/>
      <c r="KTQ4" s="826"/>
      <c r="KTR4" s="826"/>
      <c r="KTS4" s="826"/>
      <c r="KTT4" s="827"/>
      <c r="KTU4" s="827"/>
      <c r="KTV4" s="827"/>
      <c r="KTW4" s="827"/>
      <c r="KTX4" s="827"/>
      <c r="KTY4" s="827"/>
      <c r="KTZ4" s="827"/>
      <c r="KUA4" s="827"/>
      <c r="KUB4" s="843"/>
      <c r="KUC4" s="846"/>
      <c r="KUD4" s="826"/>
      <c r="KUE4" s="826"/>
      <c r="KUF4" s="826"/>
      <c r="KUG4" s="826"/>
      <c r="KUH4" s="826"/>
      <c r="KUI4" s="826"/>
      <c r="KUJ4" s="827"/>
      <c r="KUK4" s="827"/>
      <c r="KUL4" s="827"/>
      <c r="KUM4" s="827"/>
      <c r="KUN4" s="827"/>
      <c r="KUO4" s="827"/>
      <c r="KUP4" s="827"/>
      <c r="KUQ4" s="827"/>
      <c r="KUR4" s="843"/>
      <c r="KUS4" s="846"/>
      <c r="KUT4" s="826"/>
      <c r="KUU4" s="826"/>
      <c r="KUV4" s="826"/>
      <c r="KUW4" s="826"/>
      <c r="KUX4" s="826"/>
      <c r="KUY4" s="826"/>
      <c r="KUZ4" s="827"/>
      <c r="KVA4" s="827"/>
      <c r="KVB4" s="827"/>
      <c r="KVC4" s="827"/>
      <c r="KVD4" s="827"/>
      <c r="KVE4" s="827"/>
      <c r="KVF4" s="827"/>
      <c r="KVG4" s="827"/>
      <c r="KVH4" s="843"/>
      <c r="KVI4" s="846"/>
      <c r="KVJ4" s="826"/>
      <c r="KVK4" s="826"/>
      <c r="KVL4" s="826"/>
      <c r="KVM4" s="826"/>
      <c r="KVN4" s="826"/>
      <c r="KVO4" s="826"/>
      <c r="KVP4" s="827"/>
      <c r="KVQ4" s="827"/>
      <c r="KVR4" s="827"/>
      <c r="KVS4" s="827"/>
      <c r="KVT4" s="827"/>
      <c r="KVU4" s="827"/>
      <c r="KVV4" s="827"/>
      <c r="KVW4" s="827"/>
      <c r="KVX4" s="843"/>
      <c r="KVY4" s="846"/>
      <c r="KVZ4" s="826"/>
      <c r="KWA4" s="826"/>
      <c r="KWB4" s="826"/>
      <c r="KWC4" s="826"/>
      <c r="KWD4" s="826"/>
      <c r="KWE4" s="826"/>
      <c r="KWF4" s="827"/>
      <c r="KWG4" s="827"/>
      <c r="KWH4" s="827"/>
      <c r="KWI4" s="827"/>
      <c r="KWJ4" s="827"/>
      <c r="KWK4" s="827"/>
      <c r="KWL4" s="827"/>
      <c r="KWM4" s="827"/>
      <c r="KWN4" s="843"/>
      <c r="KWO4" s="846"/>
      <c r="KWP4" s="826"/>
      <c r="KWQ4" s="826"/>
      <c r="KWR4" s="826"/>
      <c r="KWS4" s="826"/>
      <c r="KWT4" s="826"/>
      <c r="KWU4" s="826"/>
      <c r="KWV4" s="827"/>
      <c r="KWW4" s="827"/>
      <c r="KWX4" s="827"/>
      <c r="KWY4" s="827"/>
      <c r="KWZ4" s="827"/>
      <c r="KXA4" s="827"/>
      <c r="KXB4" s="827"/>
      <c r="KXC4" s="827"/>
      <c r="KXD4" s="843"/>
      <c r="KXE4" s="846"/>
      <c r="KXF4" s="826"/>
      <c r="KXG4" s="826"/>
      <c r="KXH4" s="826"/>
      <c r="KXI4" s="826"/>
      <c r="KXJ4" s="826"/>
      <c r="KXK4" s="826"/>
      <c r="KXL4" s="827"/>
      <c r="KXM4" s="827"/>
      <c r="KXN4" s="827"/>
      <c r="KXO4" s="827"/>
      <c r="KXP4" s="827"/>
      <c r="KXQ4" s="827"/>
      <c r="KXR4" s="827"/>
      <c r="KXS4" s="827"/>
      <c r="KXT4" s="843"/>
      <c r="KXU4" s="846"/>
      <c r="KXV4" s="826"/>
      <c r="KXW4" s="826"/>
      <c r="KXX4" s="826"/>
      <c r="KXY4" s="826"/>
      <c r="KXZ4" s="826"/>
      <c r="KYA4" s="826"/>
      <c r="KYB4" s="827"/>
      <c r="KYC4" s="827"/>
      <c r="KYD4" s="827"/>
      <c r="KYE4" s="827"/>
      <c r="KYF4" s="827"/>
      <c r="KYG4" s="827"/>
      <c r="KYH4" s="827"/>
      <c r="KYI4" s="827"/>
      <c r="KYJ4" s="843"/>
      <c r="KYK4" s="846"/>
      <c r="KYL4" s="826"/>
      <c r="KYM4" s="826"/>
      <c r="KYN4" s="826"/>
      <c r="KYO4" s="826"/>
      <c r="KYP4" s="826"/>
      <c r="KYQ4" s="826"/>
      <c r="KYR4" s="827"/>
      <c r="KYS4" s="827"/>
      <c r="KYT4" s="827"/>
      <c r="KYU4" s="827"/>
      <c r="KYV4" s="827"/>
      <c r="KYW4" s="827"/>
      <c r="KYX4" s="827"/>
      <c r="KYY4" s="827"/>
      <c r="KYZ4" s="843"/>
      <c r="KZA4" s="846"/>
      <c r="KZB4" s="826"/>
      <c r="KZC4" s="826"/>
      <c r="KZD4" s="826"/>
      <c r="KZE4" s="826"/>
      <c r="KZF4" s="826"/>
      <c r="KZG4" s="826"/>
      <c r="KZH4" s="827"/>
      <c r="KZI4" s="827"/>
      <c r="KZJ4" s="827"/>
      <c r="KZK4" s="827"/>
      <c r="KZL4" s="827"/>
      <c r="KZM4" s="827"/>
      <c r="KZN4" s="827"/>
      <c r="KZO4" s="827"/>
      <c r="KZP4" s="843"/>
      <c r="KZQ4" s="846"/>
      <c r="KZR4" s="826"/>
      <c r="KZS4" s="826"/>
      <c r="KZT4" s="826"/>
      <c r="KZU4" s="826"/>
      <c r="KZV4" s="826"/>
      <c r="KZW4" s="826"/>
      <c r="KZX4" s="827"/>
      <c r="KZY4" s="827"/>
      <c r="KZZ4" s="827"/>
      <c r="LAA4" s="827"/>
      <c r="LAB4" s="827"/>
      <c r="LAC4" s="827"/>
      <c r="LAD4" s="827"/>
      <c r="LAE4" s="827"/>
      <c r="LAF4" s="843"/>
      <c r="LAG4" s="846"/>
      <c r="LAH4" s="826"/>
      <c r="LAI4" s="826"/>
      <c r="LAJ4" s="826"/>
      <c r="LAK4" s="826"/>
      <c r="LAL4" s="826"/>
      <c r="LAM4" s="826"/>
      <c r="LAN4" s="827"/>
      <c r="LAO4" s="827"/>
      <c r="LAP4" s="827"/>
      <c r="LAQ4" s="827"/>
      <c r="LAR4" s="827"/>
      <c r="LAS4" s="827"/>
      <c r="LAT4" s="827"/>
      <c r="LAU4" s="827"/>
      <c r="LAV4" s="843"/>
      <c r="LAW4" s="846"/>
      <c r="LAX4" s="826"/>
      <c r="LAY4" s="826"/>
      <c r="LAZ4" s="826"/>
      <c r="LBA4" s="826"/>
      <c r="LBB4" s="826"/>
      <c r="LBC4" s="826"/>
      <c r="LBD4" s="827"/>
      <c r="LBE4" s="827"/>
      <c r="LBF4" s="827"/>
      <c r="LBG4" s="827"/>
      <c r="LBH4" s="827"/>
      <c r="LBI4" s="827"/>
      <c r="LBJ4" s="827"/>
      <c r="LBK4" s="827"/>
      <c r="LBL4" s="843"/>
      <c r="LBM4" s="846"/>
      <c r="LBN4" s="826"/>
      <c r="LBO4" s="826"/>
      <c r="LBP4" s="826"/>
      <c r="LBQ4" s="826"/>
      <c r="LBR4" s="826"/>
      <c r="LBS4" s="826"/>
      <c r="LBT4" s="827"/>
      <c r="LBU4" s="827"/>
      <c r="LBV4" s="827"/>
      <c r="LBW4" s="827"/>
      <c r="LBX4" s="827"/>
      <c r="LBY4" s="827"/>
      <c r="LBZ4" s="827"/>
      <c r="LCA4" s="827"/>
      <c r="LCB4" s="843"/>
      <c r="LCC4" s="846"/>
      <c r="LCD4" s="826"/>
      <c r="LCE4" s="826"/>
      <c r="LCF4" s="826"/>
      <c r="LCG4" s="826"/>
      <c r="LCH4" s="826"/>
      <c r="LCI4" s="826"/>
      <c r="LCJ4" s="827"/>
      <c r="LCK4" s="827"/>
      <c r="LCL4" s="827"/>
      <c r="LCM4" s="827"/>
      <c r="LCN4" s="827"/>
      <c r="LCO4" s="827"/>
      <c r="LCP4" s="827"/>
      <c r="LCQ4" s="827"/>
      <c r="LCR4" s="843"/>
      <c r="LCS4" s="846"/>
      <c r="LCT4" s="826"/>
      <c r="LCU4" s="826"/>
      <c r="LCV4" s="826"/>
      <c r="LCW4" s="826"/>
      <c r="LCX4" s="826"/>
      <c r="LCY4" s="826"/>
      <c r="LCZ4" s="827"/>
      <c r="LDA4" s="827"/>
      <c r="LDB4" s="827"/>
      <c r="LDC4" s="827"/>
      <c r="LDD4" s="827"/>
      <c r="LDE4" s="827"/>
      <c r="LDF4" s="827"/>
      <c r="LDG4" s="827"/>
      <c r="LDH4" s="843"/>
      <c r="LDI4" s="846"/>
      <c r="LDJ4" s="826"/>
      <c r="LDK4" s="826"/>
      <c r="LDL4" s="826"/>
      <c r="LDM4" s="826"/>
      <c r="LDN4" s="826"/>
      <c r="LDO4" s="826"/>
      <c r="LDP4" s="827"/>
      <c r="LDQ4" s="827"/>
      <c r="LDR4" s="827"/>
      <c r="LDS4" s="827"/>
      <c r="LDT4" s="827"/>
      <c r="LDU4" s="827"/>
      <c r="LDV4" s="827"/>
      <c r="LDW4" s="827"/>
      <c r="LDX4" s="843"/>
      <c r="LDY4" s="846"/>
      <c r="LDZ4" s="826"/>
      <c r="LEA4" s="826"/>
      <c r="LEB4" s="826"/>
      <c r="LEC4" s="826"/>
      <c r="LED4" s="826"/>
      <c r="LEE4" s="826"/>
      <c r="LEF4" s="827"/>
      <c r="LEG4" s="827"/>
      <c r="LEH4" s="827"/>
      <c r="LEI4" s="827"/>
      <c r="LEJ4" s="827"/>
      <c r="LEK4" s="827"/>
      <c r="LEL4" s="827"/>
      <c r="LEM4" s="827"/>
      <c r="LEN4" s="843"/>
      <c r="LEO4" s="846"/>
      <c r="LEP4" s="826"/>
      <c r="LEQ4" s="826"/>
      <c r="LER4" s="826"/>
      <c r="LES4" s="826"/>
      <c r="LET4" s="826"/>
      <c r="LEU4" s="826"/>
      <c r="LEV4" s="827"/>
      <c r="LEW4" s="827"/>
      <c r="LEX4" s="827"/>
      <c r="LEY4" s="827"/>
      <c r="LEZ4" s="827"/>
      <c r="LFA4" s="827"/>
      <c r="LFB4" s="827"/>
      <c r="LFC4" s="827"/>
      <c r="LFD4" s="843"/>
      <c r="LFE4" s="846"/>
      <c r="LFF4" s="826"/>
      <c r="LFG4" s="826"/>
      <c r="LFH4" s="826"/>
      <c r="LFI4" s="826"/>
      <c r="LFJ4" s="826"/>
      <c r="LFK4" s="826"/>
      <c r="LFL4" s="827"/>
      <c r="LFM4" s="827"/>
      <c r="LFN4" s="827"/>
      <c r="LFO4" s="827"/>
      <c r="LFP4" s="827"/>
      <c r="LFQ4" s="827"/>
      <c r="LFR4" s="827"/>
      <c r="LFS4" s="827"/>
      <c r="LFT4" s="843"/>
      <c r="LFU4" s="846"/>
      <c r="LFV4" s="826"/>
      <c r="LFW4" s="826"/>
      <c r="LFX4" s="826"/>
      <c r="LFY4" s="826"/>
      <c r="LFZ4" s="826"/>
      <c r="LGA4" s="826"/>
      <c r="LGB4" s="827"/>
      <c r="LGC4" s="827"/>
      <c r="LGD4" s="827"/>
      <c r="LGE4" s="827"/>
      <c r="LGF4" s="827"/>
      <c r="LGG4" s="827"/>
      <c r="LGH4" s="827"/>
      <c r="LGI4" s="827"/>
      <c r="LGJ4" s="843"/>
      <c r="LGK4" s="846"/>
      <c r="LGL4" s="826"/>
      <c r="LGM4" s="826"/>
      <c r="LGN4" s="826"/>
      <c r="LGO4" s="826"/>
      <c r="LGP4" s="826"/>
      <c r="LGQ4" s="826"/>
      <c r="LGR4" s="827"/>
      <c r="LGS4" s="827"/>
      <c r="LGT4" s="827"/>
      <c r="LGU4" s="827"/>
      <c r="LGV4" s="827"/>
      <c r="LGW4" s="827"/>
      <c r="LGX4" s="827"/>
      <c r="LGY4" s="827"/>
      <c r="LGZ4" s="843"/>
      <c r="LHA4" s="846"/>
      <c r="LHB4" s="826"/>
      <c r="LHC4" s="826"/>
      <c r="LHD4" s="826"/>
      <c r="LHE4" s="826"/>
      <c r="LHF4" s="826"/>
      <c r="LHG4" s="826"/>
      <c r="LHH4" s="827"/>
      <c r="LHI4" s="827"/>
      <c r="LHJ4" s="827"/>
      <c r="LHK4" s="827"/>
      <c r="LHL4" s="827"/>
      <c r="LHM4" s="827"/>
      <c r="LHN4" s="827"/>
      <c r="LHO4" s="827"/>
      <c r="LHP4" s="843"/>
      <c r="LHQ4" s="846"/>
      <c r="LHR4" s="826"/>
      <c r="LHS4" s="826"/>
      <c r="LHT4" s="826"/>
      <c r="LHU4" s="826"/>
      <c r="LHV4" s="826"/>
      <c r="LHW4" s="826"/>
      <c r="LHX4" s="827"/>
      <c r="LHY4" s="827"/>
      <c r="LHZ4" s="827"/>
      <c r="LIA4" s="827"/>
      <c r="LIB4" s="827"/>
      <c r="LIC4" s="827"/>
      <c r="LID4" s="827"/>
      <c r="LIE4" s="827"/>
      <c r="LIF4" s="843"/>
      <c r="LIG4" s="846"/>
      <c r="LIH4" s="826"/>
      <c r="LII4" s="826"/>
      <c r="LIJ4" s="826"/>
      <c r="LIK4" s="826"/>
      <c r="LIL4" s="826"/>
      <c r="LIM4" s="826"/>
      <c r="LIN4" s="827"/>
      <c r="LIO4" s="827"/>
      <c r="LIP4" s="827"/>
      <c r="LIQ4" s="827"/>
      <c r="LIR4" s="827"/>
      <c r="LIS4" s="827"/>
      <c r="LIT4" s="827"/>
      <c r="LIU4" s="827"/>
      <c r="LIV4" s="843"/>
      <c r="LIW4" s="846"/>
      <c r="LIX4" s="826"/>
      <c r="LIY4" s="826"/>
      <c r="LIZ4" s="826"/>
      <c r="LJA4" s="826"/>
      <c r="LJB4" s="826"/>
      <c r="LJC4" s="826"/>
      <c r="LJD4" s="827"/>
      <c r="LJE4" s="827"/>
      <c r="LJF4" s="827"/>
      <c r="LJG4" s="827"/>
      <c r="LJH4" s="827"/>
      <c r="LJI4" s="827"/>
      <c r="LJJ4" s="827"/>
      <c r="LJK4" s="827"/>
      <c r="LJL4" s="843"/>
      <c r="LJM4" s="846"/>
      <c r="LJN4" s="826"/>
      <c r="LJO4" s="826"/>
      <c r="LJP4" s="826"/>
      <c r="LJQ4" s="826"/>
      <c r="LJR4" s="826"/>
      <c r="LJS4" s="826"/>
      <c r="LJT4" s="827"/>
      <c r="LJU4" s="827"/>
      <c r="LJV4" s="827"/>
      <c r="LJW4" s="827"/>
      <c r="LJX4" s="827"/>
      <c r="LJY4" s="827"/>
      <c r="LJZ4" s="827"/>
      <c r="LKA4" s="827"/>
      <c r="LKB4" s="843"/>
      <c r="LKC4" s="846"/>
      <c r="LKD4" s="826"/>
      <c r="LKE4" s="826"/>
      <c r="LKF4" s="826"/>
      <c r="LKG4" s="826"/>
      <c r="LKH4" s="826"/>
      <c r="LKI4" s="826"/>
      <c r="LKJ4" s="827"/>
      <c r="LKK4" s="827"/>
      <c r="LKL4" s="827"/>
      <c r="LKM4" s="827"/>
      <c r="LKN4" s="827"/>
      <c r="LKO4" s="827"/>
      <c r="LKP4" s="827"/>
      <c r="LKQ4" s="827"/>
      <c r="LKR4" s="843"/>
      <c r="LKS4" s="846"/>
      <c r="LKT4" s="826"/>
      <c r="LKU4" s="826"/>
      <c r="LKV4" s="826"/>
      <c r="LKW4" s="826"/>
      <c r="LKX4" s="826"/>
      <c r="LKY4" s="826"/>
      <c r="LKZ4" s="827"/>
      <c r="LLA4" s="827"/>
      <c r="LLB4" s="827"/>
      <c r="LLC4" s="827"/>
      <c r="LLD4" s="827"/>
      <c r="LLE4" s="827"/>
      <c r="LLF4" s="827"/>
      <c r="LLG4" s="827"/>
      <c r="LLH4" s="843"/>
      <c r="LLI4" s="846"/>
      <c r="LLJ4" s="826"/>
      <c r="LLK4" s="826"/>
      <c r="LLL4" s="826"/>
      <c r="LLM4" s="826"/>
      <c r="LLN4" s="826"/>
      <c r="LLO4" s="826"/>
      <c r="LLP4" s="827"/>
      <c r="LLQ4" s="827"/>
      <c r="LLR4" s="827"/>
      <c r="LLS4" s="827"/>
      <c r="LLT4" s="827"/>
      <c r="LLU4" s="827"/>
      <c r="LLV4" s="827"/>
      <c r="LLW4" s="827"/>
      <c r="LLX4" s="843"/>
      <c r="LLY4" s="846"/>
      <c r="LLZ4" s="826"/>
      <c r="LMA4" s="826"/>
      <c r="LMB4" s="826"/>
      <c r="LMC4" s="826"/>
      <c r="LMD4" s="826"/>
      <c r="LME4" s="826"/>
      <c r="LMF4" s="827"/>
      <c r="LMG4" s="827"/>
      <c r="LMH4" s="827"/>
      <c r="LMI4" s="827"/>
      <c r="LMJ4" s="827"/>
      <c r="LMK4" s="827"/>
      <c r="LML4" s="827"/>
      <c r="LMM4" s="827"/>
      <c r="LMN4" s="843"/>
      <c r="LMO4" s="846"/>
      <c r="LMP4" s="826"/>
      <c r="LMQ4" s="826"/>
      <c r="LMR4" s="826"/>
      <c r="LMS4" s="826"/>
      <c r="LMT4" s="826"/>
      <c r="LMU4" s="826"/>
      <c r="LMV4" s="827"/>
      <c r="LMW4" s="827"/>
      <c r="LMX4" s="827"/>
      <c r="LMY4" s="827"/>
      <c r="LMZ4" s="827"/>
      <c r="LNA4" s="827"/>
      <c r="LNB4" s="827"/>
      <c r="LNC4" s="827"/>
      <c r="LND4" s="843"/>
      <c r="LNE4" s="846"/>
      <c r="LNF4" s="826"/>
      <c r="LNG4" s="826"/>
      <c r="LNH4" s="826"/>
      <c r="LNI4" s="826"/>
      <c r="LNJ4" s="826"/>
      <c r="LNK4" s="826"/>
      <c r="LNL4" s="827"/>
      <c r="LNM4" s="827"/>
      <c r="LNN4" s="827"/>
      <c r="LNO4" s="827"/>
      <c r="LNP4" s="827"/>
      <c r="LNQ4" s="827"/>
      <c r="LNR4" s="827"/>
      <c r="LNS4" s="827"/>
      <c r="LNT4" s="843"/>
      <c r="LNU4" s="846"/>
      <c r="LNV4" s="826"/>
      <c r="LNW4" s="826"/>
      <c r="LNX4" s="826"/>
      <c r="LNY4" s="826"/>
      <c r="LNZ4" s="826"/>
      <c r="LOA4" s="826"/>
      <c r="LOB4" s="827"/>
      <c r="LOC4" s="827"/>
      <c r="LOD4" s="827"/>
      <c r="LOE4" s="827"/>
      <c r="LOF4" s="827"/>
      <c r="LOG4" s="827"/>
      <c r="LOH4" s="827"/>
      <c r="LOI4" s="827"/>
      <c r="LOJ4" s="843"/>
      <c r="LOK4" s="846"/>
      <c r="LOL4" s="826"/>
      <c r="LOM4" s="826"/>
      <c r="LON4" s="826"/>
      <c r="LOO4" s="826"/>
      <c r="LOP4" s="826"/>
      <c r="LOQ4" s="826"/>
      <c r="LOR4" s="827"/>
      <c r="LOS4" s="827"/>
      <c r="LOT4" s="827"/>
      <c r="LOU4" s="827"/>
      <c r="LOV4" s="827"/>
      <c r="LOW4" s="827"/>
      <c r="LOX4" s="827"/>
      <c r="LOY4" s="827"/>
      <c r="LOZ4" s="843"/>
      <c r="LPA4" s="846"/>
      <c r="LPB4" s="826"/>
      <c r="LPC4" s="826"/>
      <c r="LPD4" s="826"/>
      <c r="LPE4" s="826"/>
      <c r="LPF4" s="826"/>
      <c r="LPG4" s="826"/>
      <c r="LPH4" s="827"/>
      <c r="LPI4" s="827"/>
      <c r="LPJ4" s="827"/>
      <c r="LPK4" s="827"/>
      <c r="LPL4" s="827"/>
      <c r="LPM4" s="827"/>
      <c r="LPN4" s="827"/>
      <c r="LPO4" s="827"/>
      <c r="LPP4" s="843"/>
      <c r="LPQ4" s="846"/>
      <c r="LPR4" s="826"/>
      <c r="LPS4" s="826"/>
      <c r="LPT4" s="826"/>
      <c r="LPU4" s="826"/>
      <c r="LPV4" s="826"/>
      <c r="LPW4" s="826"/>
      <c r="LPX4" s="827"/>
      <c r="LPY4" s="827"/>
      <c r="LPZ4" s="827"/>
      <c r="LQA4" s="827"/>
      <c r="LQB4" s="827"/>
      <c r="LQC4" s="827"/>
      <c r="LQD4" s="827"/>
      <c r="LQE4" s="827"/>
      <c r="LQF4" s="843"/>
      <c r="LQG4" s="846"/>
      <c r="LQH4" s="826"/>
      <c r="LQI4" s="826"/>
      <c r="LQJ4" s="826"/>
      <c r="LQK4" s="826"/>
      <c r="LQL4" s="826"/>
      <c r="LQM4" s="826"/>
      <c r="LQN4" s="827"/>
      <c r="LQO4" s="827"/>
      <c r="LQP4" s="827"/>
      <c r="LQQ4" s="827"/>
      <c r="LQR4" s="827"/>
      <c r="LQS4" s="827"/>
      <c r="LQT4" s="827"/>
      <c r="LQU4" s="827"/>
      <c r="LQV4" s="843"/>
      <c r="LQW4" s="846"/>
      <c r="LQX4" s="826"/>
      <c r="LQY4" s="826"/>
      <c r="LQZ4" s="826"/>
      <c r="LRA4" s="826"/>
      <c r="LRB4" s="826"/>
      <c r="LRC4" s="826"/>
      <c r="LRD4" s="827"/>
      <c r="LRE4" s="827"/>
      <c r="LRF4" s="827"/>
      <c r="LRG4" s="827"/>
      <c r="LRH4" s="827"/>
      <c r="LRI4" s="827"/>
      <c r="LRJ4" s="827"/>
      <c r="LRK4" s="827"/>
      <c r="LRL4" s="843"/>
      <c r="LRM4" s="846"/>
      <c r="LRN4" s="826"/>
      <c r="LRO4" s="826"/>
      <c r="LRP4" s="826"/>
      <c r="LRQ4" s="826"/>
      <c r="LRR4" s="826"/>
      <c r="LRS4" s="826"/>
      <c r="LRT4" s="827"/>
      <c r="LRU4" s="827"/>
      <c r="LRV4" s="827"/>
      <c r="LRW4" s="827"/>
      <c r="LRX4" s="827"/>
      <c r="LRY4" s="827"/>
      <c r="LRZ4" s="827"/>
      <c r="LSA4" s="827"/>
      <c r="LSB4" s="843"/>
      <c r="LSC4" s="846"/>
      <c r="LSD4" s="826"/>
      <c r="LSE4" s="826"/>
      <c r="LSF4" s="826"/>
      <c r="LSG4" s="826"/>
      <c r="LSH4" s="826"/>
      <c r="LSI4" s="826"/>
      <c r="LSJ4" s="827"/>
      <c r="LSK4" s="827"/>
      <c r="LSL4" s="827"/>
      <c r="LSM4" s="827"/>
      <c r="LSN4" s="827"/>
      <c r="LSO4" s="827"/>
      <c r="LSP4" s="827"/>
      <c r="LSQ4" s="827"/>
      <c r="LSR4" s="843"/>
      <c r="LSS4" s="846"/>
      <c r="LST4" s="826"/>
      <c r="LSU4" s="826"/>
      <c r="LSV4" s="826"/>
      <c r="LSW4" s="826"/>
      <c r="LSX4" s="826"/>
      <c r="LSY4" s="826"/>
      <c r="LSZ4" s="827"/>
      <c r="LTA4" s="827"/>
      <c r="LTB4" s="827"/>
      <c r="LTC4" s="827"/>
      <c r="LTD4" s="827"/>
      <c r="LTE4" s="827"/>
      <c r="LTF4" s="827"/>
      <c r="LTG4" s="827"/>
      <c r="LTH4" s="843"/>
      <c r="LTI4" s="846"/>
      <c r="LTJ4" s="826"/>
      <c r="LTK4" s="826"/>
      <c r="LTL4" s="826"/>
      <c r="LTM4" s="826"/>
      <c r="LTN4" s="826"/>
      <c r="LTO4" s="826"/>
      <c r="LTP4" s="827"/>
      <c r="LTQ4" s="827"/>
      <c r="LTR4" s="827"/>
      <c r="LTS4" s="827"/>
      <c r="LTT4" s="827"/>
      <c r="LTU4" s="827"/>
      <c r="LTV4" s="827"/>
      <c r="LTW4" s="827"/>
      <c r="LTX4" s="843"/>
      <c r="LTY4" s="846"/>
      <c r="LTZ4" s="826"/>
      <c r="LUA4" s="826"/>
      <c r="LUB4" s="826"/>
      <c r="LUC4" s="826"/>
      <c r="LUD4" s="826"/>
      <c r="LUE4" s="826"/>
      <c r="LUF4" s="827"/>
      <c r="LUG4" s="827"/>
      <c r="LUH4" s="827"/>
      <c r="LUI4" s="827"/>
      <c r="LUJ4" s="827"/>
      <c r="LUK4" s="827"/>
      <c r="LUL4" s="827"/>
      <c r="LUM4" s="827"/>
      <c r="LUN4" s="843"/>
      <c r="LUO4" s="846"/>
      <c r="LUP4" s="826"/>
      <c r="LUQ4" s="826"/>
      <c r="LUR4" s="826"/>
      <c r="LUS4" s="826"/>
      <c r="LUT4" s="826"/>
      <c r="LUU4" s="826"/>
      <c r="LUV4" s="827"/>
      <c r="LUW4" s="827"/>
      <c r="LUX4" s="827"/>
      <c r="LUY4" s="827"/>
      <c r="LUZ4" s="827"/>
      <c r="LVA4" s="827"/>
      <c r="LVB4" s="827"/>
      <c r="LVC4" s="827"/>
      <c r="LVD4" s="843"/>
      <c r="LVE4" s="846"/>
      <c r="LVF4" s="826"/>
      <c r="LVG4" s="826"/>
      <c r="LVH4" s="826"/>
      <c r="LVI4" s="826"/>
      <c r="LVJ4" s="826"/>
      <c r="LVK4" s="826"/>
      <c r="LVL4" s="827"/>
      <c r="LVM4" s="827"/>
      <c r="LVN4" s="827"/>
      <c r="LVO4" s="827"/>
      <c r="LVP4" s="827"/>
      <c r="LVQ4" s="827"/>
      <c r="LVR4" s="827"/>
      <c r="LVS4" s="827"/>
      <c r="LVT4" s="843"/>
      <c r="LVU4" s="846"/>
      <c r="LVV4" s="826"/>
      <c r="LVW4" s="826"/>
      <c r="LVX4" s="826"/>
      <c r="LVY4" s="826"/>
      <c r="LVZ4" s="826"/>
      <c r="LWA4" s="826"/>
      <c r="LWB4" s="827"/>
      <c r="LWC4" s="827"/>
      <c r="LWD4" s="827"/>
      <c r="LWE4" s="827"/>
      <c r="LWF4" s="827"/>
      <c r="LWG4" s="827"/>
      <c r="LWH4" s="827"/>
      <c r="LWI4" s="827"/>
      <c r="LWJ4" s="843"/>
      <c r="LWK4" s="846"/>
      <c r="LWL4" s="826"/>
      <c r="LWM4" s="826"/>
      <c r="LWN4" s="826"/>
      <c r="LWO4" s="826"/>
      <c r="LWP4" s="826"/>
      <c r="LWQ4" s="826"/>
      <c r="LWR4" s="827"/>
      <c r="LWS4" s="827"/>
      <c r="LWT4" s="827"/>
      <c r="LWU4" s="827"/>
      <c r="LWV4" s="827"/>
      <c r="LWW4" s="827"/>
      <c r="LWX4" s="827"/>
      <c r="LWY4" s="827"/>
      <c r="LWZ4" s="843"/>
      <c r="LXA4" s="846"/>
      <c r="LXB4" s="826"/>
      <c r="LXC4" s="826"/>
      <c r="LXD4" s="826"/>
      <c r="LXE4" s="826"/>
      <c r="LXF4" s="826"/>
      <c r="LXG4" s="826"/>
      <c r="LXH4" s="827"/>
      <c r="LXI4" s="827"/>
      <c r="LXJ4" s="827"/>
      <c r="LXK4" s="827"/>
      <c r="LXL4" s="827"/>
      <c r="LXM4" s="827"/>
      <c r="LXN4" s="827"/>
      <c r="LXO4" s="827"/>
      <c r="LXP4" s="843"/>
      <c r="LXQ4" s="846"/>
      <c r="LXR4" s="826"/>
      <c r="LXS4" s="826"/>
      <c r="LXT4" s="826"/>
      <c r="LXU4" s="826"/>
      <c r="LXV4" s="826"/>
      <c r="LXW4" s="826"/>
      <c r="LXX4" s="827"/>
      <c r="LXY4" s="827"/>
      <c r="LXZ4" s="827"/>
      <c r="LYA4" s="827"/>
      <c r="LYB4" s="827"/>
      <c r="LYC4" s="827"/>
      <c r="LYD4" s="827"/>
      <c r="LYE4" s="827"/>
      <c r="LYF4" s="843"/>
      <c r="LYG4" s="846"/>
      <c r="LYH4" s="826"/>
      <c r="LYI4" s="826"/>
      <c r="LYJ4" s="826"/>
      <c r="LYK4" s="826"/>
      <c r="LYL4" s="826"/>
      <c r="LYM4" s="826"/>
      <c r="LYN4" s="827"/>
      <c r="LYO4" s="827"/>
      <c r="LYP4" s="827"/>
      <c r="LYQ4" s="827"/>
      <c r="LYR4" s="827"/>
      <c r="LYS4" s="827"/>
      <c r="LYT4" s="827"/>
      <c r="LYU4" s="827"/>
      <c r="LYV4" s="843"/>
      <c r="LYW4" s="846"/>
      <c r="LYX4" s="826"/>
      <c r="LYY4" s="826"/>
      <c r="LYZ4" s="826"/>
      <c r="LZA4" s="826"/>
      <c r="LZB4" s="826"/>
      <c r="LZC4" s="826"/>
      <c r="LZD4" s="827"/>
      <c r="LZE4" s="827"/>
      <c r="LZF4" s="827"/>
      <c r="LZG4" s="827"/>
      <c r="LZH4" s="827"/>
      <c r="LZI4" s="827"/>
      <c r="LZJ4" s="827"/>
      <c r="LZK4" s="827"/>
      <c r="LZL4" s="843"/>
      <c r="LZM4" s="846"/>
      <c r="LZN4" s="826"/>
      <c r="LZO4" s="826"/>
      <c r="LZP4" s="826"/>
      <c r="LZQ4" s="826"/>
      <c r="LZR4" s="826"/>
      <c r="LZS4" s="826"/>
      <c r="LZT4" s="827"/>
      <c r="LZU4" s="827"/>
      <c r="LZV4" s="827"/>
      <c r="LZW4" s="827"/>
      <c r="LZX4" s="827"/>
      <c r="LZY4" s="827"/>
      <c r="LZZ4" s="827"/>
      <c r="MAA4" s="827"/>
      <c r="MAB4" s="843"/>
      <c r="MAC4" s="846"/>
      <c r="MAD4" s="826"/>
      <c r="MAE4" s="826"/>
      <c r="MAF4" s="826"/>
      <c r="MAG4" s="826"/>
      <c r="MAH4" s="826"/>
      <c r="MAI4" s="826"/>
      <c r="MAJ4" s="827"/>
      <c r="MAK4" s="827"/>
      <c r="MAL4" s="827"/>
      <c r="MAM4" s="827"/>
      <c r="MAN4" s="827"/>
      <c r="MAO4" s="827"/>
      <c r="MAP4" s="827"/>
      <c r="MAQ4" s="827"/>
      <c r="MAR4" s="843"/>
      <c r="MAS4" s="846"/>
      <c r="MAT4" s="826"/>
      <c r="MAU4" s="826"/>
      <c r="MAV4" s="826"/>
      <c r="MAW4" s="826"/>
      <c r="MAX4" s="826"/>
      <c r="MAY4" s="826"/>
      <c r="MAZ4" s="827"/>
      <c r="MBA4" s="827"/>
      <c r="MBB4" s="827"/>
      <c r="MBC4" s="827"/>
      <c r="MBD4" s="827"/>
      <c r="MBE4" s="827"/>
      <c r="MBF4" s="827"/>
      <c r="MBG4" s="827"/>
      <c r="MBH4" s="843"/>
      <c r="MBI4" s="846"/>
      <c r="MBJ4" s="826"/>
      <c r="MBK4" s="826"/>
      <c r="MBL4" s="826"/>
      <c r="MBM4" s="826"/>
      <c r="MBN4" s="826"/>
      <c r="MBO4" s="826"/>
      <c r="MBP4" s="827"/>
      <c r="MBQ4" s="827"/>
      <c r="MBR4" s="827"/>
      <c r="MBS4" s="827"/>
      <c r="MBT4" s="827"/>
      <c r="MBU4" s="827"/>
      <c r="MBV4" s="827"/>
      <c r="MBW4" s="827"/>
      <c r="MBX4" s="843"/>
      <c r="MBY4" s="846"/>
      <c r="MBZ4" s="826"/>
      <c r="MCA4" s="826"/>
      <c r="MCB4" s="826"/>
      <c r="MCC4" s="826"/>
      <c r="MCD4" s="826"/>
      <c r="MCE4" s="826"/>
      <c r="MCF4" s="827"/>
      <c r="MCG4" s="827"/>
      <c r="MCH4" s="827"/>
      <c r="MCI4" s="827"/>
      <c r="MCJ4" s="827"/>
      <c r="MCK4" s="827"/>
      <c r="MCL4" s="827"/>
      <c r="MCM4" s="827"/>
      <c r="MCN4" s="843"/>
      <c r="MCO4" s="846"/>
      <c r="MCP4" s="826"/>
      <c r="MCQ4" s="826"/>
      <c r="MCR4" s="826"/>
      <c r="MCS4" s="826"/>
      <c r="MCT4" s="826"/>
      <c r="MCU4" s="826"/>
      <c r="MCV4" s="827"/>
      <c r="MCW4" s="827"/>
      <c r="MCX4" s="827"/>
      <c r="MCY4" s="827"/>
      <c r="MCZ4" s="827"/>
      <c r="MDA4" s="827"/>
      <c r="MDB4" s="827"/>
      <c r="MDC4" s="827"/>
      <c r="MDD4" s="843"/>
      <c r="MDE4" s="846"/>
      <c r="MDF4" s="826"/>
      <c r="MDG4" s="826"/>
      <c r="MDH4" s="826"/>
      <c r="MDI4" s="826"/>
      <c r="MDJ4" s="826"/>
      <c r="MDK4" s="826"/>
      <c r="MDL4" s="827"/>
      <c r="MDM4" s="827"/>
      <c r="MDN4" s="827"/>
      <c r="MDO4" s="827"/>
      <c r="MDP4" s="827"/>
      <c r="MDQ4" s="827"/>
      <c r="MDR4" s="827"/>
      <c r="MDS4" s="827"/>
      <c r="MDT4" s="843"/>
      <c r="MDU4" s="846"/>
      <c r="MDV4" s="826"/>
      <c r="MDW4" s="826"/>
      <c r="MDX4" s="826"/>
      <c r="MDY4" s="826"/>
      <c r="MDZ4" s="826"/>
      <c r="MEA4" s="826"/>
      <c r="MEB4" s="827"/>
      <c r="MEC4" s="827"/>
      <c r="MED4" s="827"/>
      <c r="MEE4" s="827"/>
      <c r="MEF4" s="827"/>
      <c r="MEG4" s="827"/>
      <c r="MEH4" s="827"/>
      <c r="MEI4" s="827"/>
      <c r="MEJ4" s="843"/>
      <c r="MEK4" s="846"/>
      <c r="MEL4" s="826"/>
      <c r="MEM4" s="826"/>
      <c r="MEN4" s="826"/>
      <c r="MEO4" s="826"/>
      <c r="MEP4" s="826"/>
      <c r="MEQ4" s="826"/>
      <c r="MER4" s="827"/>
      <c r="MES4" s="827"/>
      <c r="MET4" s="827"/>
      <c r="MEU4" s="827"/>
      <c r="MEV4" s="827"/>
      <c r="MEW4" s="827"/>
      <c r="MEX4" s="827"/>
      <c r="MEY4" s="827"/>
      <c r="MEZ4" s="843"/>
      <c r="MFA4" s="846"/>
      <c r="MFB4" s="826"/>
      <c r="MFC4" s="826"/>
      <c r="MFD4" s="826"/>
      <c r="MFE4" s="826"/>
      <c r="MFF4" s="826"/>
      <c r="MFG4" s="826"/>
      <c r="MFH4" s="827"/>
      <c r="MFI4" s="827"/>
      <c r="MFJ4" s="827"/>
      <c r="MFK4" s="827"/>
      <c r="MFL4" s="827"/>
      <c r="MFM4" s="827"/>
      <c r="MFN4" s="827"/>
      <c r="MFO4" s="827"/>
      <c r="MFP4" s="843"/>
      <c r="MFQ4" s="846"/>
      <c r="MFR4" s="826"/>
      <c r="MFS4" s="826"/>
      <c r="MFT4" s="826"/>
      <c r="MFU4" s="826"/>
      <c r="MFV4" s="826"/>
      <c r="MFW4" s="826"/>
      <c r="MFX4" s="827"/>
      <c r="MFY4" s="827"/>
      <c r="MFZ4" s="827"/>
      <c r="MGA4" s="827"/>
      <c r="MGB4" s="827"/>
      <c r="MGC4" s="827"/>
      <c r="MGD4" s="827"/>
      <c r="MGE4" s="827"/>
      <c r="MGF4" s="843"/>
      <c r="MGG4" s="846"/>
      <c r="MGH4" s="826"/>
      <c r="MGI4" s="826"/>
      <c r="MGJ4" s="826"/>
      <c r="MGK4" s="826"/>
      <c r="MGL4" s="826"/>
      <c r="MGM4" s="826"/>
      <c r="MGN4" s="827"/>
      <c r="MGO4" s="827"/>
      <c r="MGP4" s="827"/>
      <c r="MGQ4" s="827"/>
      <c r="MGR4" s="827"/>
      <c r="MGS4" s="827"/>
      <c r="MGT4" s="827"/>
      <c r="MGU4" s="827"/>
      <c r="MGV4" s="843"/>
      <c r="MGW4" s="846"/>
      <c r="MGX4" s="826"/>
      <c r="MGY4" s="826"/>
      <c r="MGZ4" s="826"/>
      <c r="MHA4" s="826"/>
      <c r="MHB4" s="826"/>
      <c r="MHC4" s="826"/>
      <c r="MHD4" s="827"/>
      <c r="MHE4" s="827"/>
      <c r="MHF4" s="827"/>
      <c r="MHG4" s="827"/>
      <c r="MHH4" s="827"/>
      <c r="MHI4" s="827"/>
      <c r="MHJ4" s="827"/>
      <c r="MHK4" s="827"/>
      <c r="MHL4" s="843"/>
      <c r="MHM4" s="846"/>
      <c r="MHN4" s="826"/>
      <c r="MHO4" s="826"/>
      <c r="MHP4" s="826"/>
      <c r="MHQ4" s="826"/>
      <c r="MHR4" s="826"/>
      <c r="MHS4" s="826"/>
      <c r="MHT4" s="827"/>
      <c r="MHU4" s="827"/>
      <c r="MHV4" s="827"/>
      <c r="MHW4" s="827"/>
      <c r="MHX4" s="827"/>
      <c r="MHY4" s="827"/>
      <c r="MHZ4" s="827"/>
      <c r="MIA4" s="827"/>
      <c r="MIB4" s="843"/>
      <c r="MIC4" s="846"/>
      <c r="MID4" s="826"/>
      <c r="MIE4" s="826"/>
      <c r="MIF4" s="826"/>
      <c r="MIG4" s="826"/>
      <c r="MIH4" s="826"/>
      <c r="MII4" s="826"/>
      <c r="MIJ4" s="827"/>
      <c r="MIK4" s="827"/>
      <c r="MIL4" s="827"/>
      <c r="MIM4" s="827"/>
      <c r="MIN4" s="827"/>
      <c r="MIO4" s="827"/>
      <c r="MIP4" s="827"/>
      <c r="MIQ4" s="827"/>
      <c r="MIR4" s="843"/>
      <c r="MIS4" s="846"/>
      <c r="MIT4" s="826"/>
      <c r="MIU4" s="826"/>
      <c r="MIV4" s="826"/>
      <c r="MIW4" s="826"/>
      <c r="MIX4" s="826"/>
      <c r="MIY4" s="826"/>
      <c r="MIZ4" s="827"/>
      <c r="MJA4" s="827"/>
      <c r="MJB4" s="827"/>
      <c r="MJC4" s="827"/>
      <c r="MJD4" s="827"/>
      <c r="MJE4" s="827"/>
      <c r="MJF4" s="827"/>
      <c r="MJG4" s="827"/>
      <c r="MJH4" s="843"/>
      <c r="MJI4" s="846"/>
      <c r="MJJ4" s="826"/>
      <c r="MJK4" s="826"/>
      <c r="MJL4" s="826"/>
      <c r="MJM4" s="826"/>
      <c r="MJN4" s="826"/>
      <c r="MJO4" s="826"/>
      <c r="MJP4" s="827"/>
      <c r="MJQ4" s="827"/>
      <c r="MJR4" s="827"/>
      <c r="MJS4" s="827"/>
      <c r="MJT4" s="827"/>
      <c r="MJU4" s="827"/>
      <c r="MJV4" s="827"/>
      <c r="MJW4" s="827"/>
      <c r="MJX4" s="843"/>
      <c r="MJY4" s="846"/>
      <c r="MJZ4" s="826"/>
      <c r="MKA4" s="826"/>
      <c r="MKB4" s="826"/>
      <c r="MKC4" s="826"/>
      <c r="MKD4" s="826"/>
      <c r="MKE4" s="826"/>
      <c r="MKF4" s="827"/>
      <c r="MKG4" s="827"/>
      <c r="MKH4" s="827"/>
      <c r="MKI4" s="827"/>
      <c r="MKJ4" s="827"/>
      <c r="MKK4" s="827"/>
      <c r="MKL4" s="827"/>
      <c r="MKM4" s="827"/>
      <c r="MKN4" s="843"/>
      <c r="MKO4" s="846"/>
      <c r="MKP4" s="826"/>
      <c r="MKQ4" s="826"/>
      <c r="MKR4" s="826"/>
      <c r="MKS4" s="826"/>
      <c r="MKT4" s="826"/>
      <c r="MKU4" s="826"/>
      <c r="MKV4" s="827"/>
      <c r="MKW4" s="827"/>
      <c r="MKX4" s="827"/>
      <c r="MKY4" s="827"/>
      <c r="MKZ4" s="827"/>
      <c r="MLA4" s="827"/>
      <c r="MLB4" s="827"/>
      <c r="MLC4" s="827"/>
      <c r="MLD4" s="843"/>
      <c r="MLE4" s="846"/>
      <c r="MLF4" s="826"/>
      <c r="MLG4" s="826"/>
      <c r="MLH4" s="826"/>
      <c r="MLI4" s="826"/>
      <c r="MLJ4" s="826"/>
      <c r="MLK4" s="826"/>
      <c r="MLL4" s="827"/>
      <c r="MLM4" s="827"/>
      <c r="MLN4" s="827"/>
      <c r="MLO4" s="827"/>
      <c r="MLP4" s="827"/>
      <c r="MLQ4" s="827"/>
      <c r="MLR4" s="827"/>
      <c r="MLS4" s="827"/>
      <c r="MLT4" s="843"/>
      <c r="MLU4" s="846"/>
      <c r="MLV4" s="826"/>
      <c r="MLW4" s="826"/>
      <c r="MLX4" s="826"/>
      <c r="MLY4" s="826"/>
      <c r="MLZ4" s="826"/>
      <c r="MMA4" s="826"/>
      <c r="MMB4" s="827"/>
      <c r="MMC4" s="827"/>
      <c r="MMD4" s="827"/>
      <c r="MME4" s="827"/>
      <c r="MMF4" s="827"/>
      <c r="MMG4" s="827"/>
      <c r="MMH4" s="827"/>
      <c r="MMI4" s="827"/>
      <c r="MMJ4" s="843"/>
      <c r="MMK4" s="846"/>
      <c r="MML4" s="826"/>
      <c r="MMM4" s="826"/>
      <c r="MMN4" s="826"/>
      <c r="MMO4" s="826"/>
      <c r="MMP4" s="826"/>
      <c r="MMQ4" s="826"/>
      <c r="MMR4" s="827"/>
      <c r="MMS4" s="827"/>
      <c r="MMT4" s="827"/>
      <c r="MMU4" s="827"/>
      <c r="MMV4" s="827"/>
      <c r="MMW4" s="827"/>
      <c r="MMX4" s="827"/>
      <c r="MMY4" s="827"/>
      <c r="MMZ4" s="843"/>
      <c r="MNA4" s="846"/>
      <c r="MNB4" s="826"/>
      <c r="MNC4" s="826"/>
      <c r="MND4" s="826"/>
      <c r="MNE4" s="826"/>
      <c r="MNF4" s="826"/>
      <c r="MNG4" s="826"/>
      <c r="MNH4" s="827"/>
      <c r="MNI4" s="827"/>
      <c r="MNJ4" s="827"/>
      <c r="MNK4" s="827"/>
      <c r="MNL4" s="827"/>
      <c r="MNM4" s="827"/>
      <c r="MNN4" s="827"/>
      <c r="MNO4" s="827"/>
      <c r="MNP4" s="843"/>
      <c r="MNQ4" s="846"/>
      <c r="MNR4" s="826"/>
      <c r="MNS4" s="826"/>
      <c r="MNT4" s="826"/>
      <c r="MNU4" s="826"/>
      <c r="MNV4" s="826"/>
      <c r="MNW4" s="826"/>
      <c r="MNX4" s="827"/>
      <c r="MNY4" s="827"/>
      <c r="MNZ4" s="827"/>
      <c r="MOA4" s="827"/>
      <c r="MOB4" s="827"/>
      <c r="MOC4" s="827"/>
      <c r="MOD4" s="827"/>
      <c r="MOE4" s="827"/>
      <c r="MOF4" s="843"/>
      <c r="MOG4" s="846"/>
      <c r="MOH4" s="826"/>
      <c r="MOI4" s="826"/>
      <c r="MOJ4" s="826"/>
      <c r="MOK4" s="826"/>
      <c r="MOL4" s="826"/>
      <c r="MOM4" s="826"/>
      <c r="MON4" s="827"/>
      <c r="MOO4" s="827"/>
      <c r="MOP4" s="827"/>
      <c r="MOQ4" s="827"/>
      <c r="MOR4" s="827"/>
      <c r="MOS4" s="827"/>
      <c r="MOT4" s="827"/>
      <c r="MOU4" s="827"/>
      <c r="MOV4" s="843"/>
      <c r="MOW4" s="846"/>
      <c r="MOX4" s="826"/>
      <c r="MOY4" s="826"/>
      <c r="MOZ4" s="826"/>
      <c r="MPA4" s="826"/>
      <c r="MPB4" s="826"/>
      <c r="MPC4" s="826"/>
      <c r="MPD4" s="827"/>
      <c r="MPE4" s="827"/>
      <c r="MPF4" s="827"/>
      <c r="MPG4" s="827"/>
      <c r="MPH4" s="827"/>
      <c r="MPI4" s="827"/>
      <c r="MPJ4" s="827"/>
      <c r="MPK4" s="827"/>
      <c r="MPL4" s="843"/>
      <c r="MPM4" s="846"/>
      <c r="MPN4" s="826"/>
      <c r="MPO4" s="826"/>
      <c r="MPP4" s="826"/>
      <c r="MPQ4" s="826"/>
      <c r="MPR4" s="826"/>
      <c r="MPS4" s="826"/>
      <c r="MPT4" s="827"/>
      <c r="MPU4" s="827"/>
      <c r="MPV4" s="827"/>
      <c r="MPW4" s="827"/>
      <c r="MPX4" s="827"/>
      <c r="MPY4" s="827"/>
      <c r="MPZ4" s="827"/>
      <c r="MQA4" s="827"/>
      <c r="MQB4" s="843"/>
      <c r="MQC4" s="846"/>
      <c r="MQD4" s="826"/>
      <c r="MQE4" s="826"/>
      <c r="MQF4" s="826"/>
      <c r="MQG4" s="826"/>
      <c r="MQH4" s="826"/>
      <c r="MQI4" s="826"/>
      <c r="MQJ4" s="827"/>
      <c r="MQK4" s="827"/>
      <c r="MQL4" s="827"/>
      <c r="MQM4" s="827"/>
      <c r="MQN4" s="827"/>
      <c r="MQO4" s="827"/>
      <c r="MQP4" s="827"/>
      <c r="MQQ4" s="827"/>
      <c r="MQR4" s="843"/>
      <c r="MQS4" s="846"/>
      <c r="MQT4" s="826"/>
      <c r="MQU4" s="826"/>
      <c r="MQV4" s="826"/>
      <c r="MQW4" s="826"/>
      <c r="MQX4" s="826"/>
      <c r="MQY4" s="826"/>
      <c r="MQZ4" s="827"/>
      <c r="MRA4" s="827"/>
      <c r="MRB4" s="827"/>
      <c r="MRC4" s="827"/>
      <c r="MRD4" s="827"/>
      <c r="MRE4" s="827"/>
      <c r="MRF4" s="827"/>
      <c r="MRG4" s="827"/>
      <c r="MRH4" s="843"/>
      <c r="MRI4" s="846"/>
      <c r="MRJ4" s="826"/>
      <c r="MRK4" s="826"/>
      <c r="MRL4" s="826"/>
      <c r="MRM4" s="826"/>
      <c r="MRN4" s="826"/>
      <c r="MRO4" s="826"/>
      <c r="MRP4" s="827"/>
      <c r="MRQ4" s="827"/>
      <c r="MRR4" s="827"/>
      <c r="MRS4" s="827"/>
      <c r="MRT4" s="827"/>
      <c r="MRU4" s="827"/>
      <c r="MRV4" s="827"/>
      <c r="MRW4" s="827"/>
      <c r="MRX4" s="843"/>
      <c r="MRY4" s="846"/>
      <c r="MRZ4" s="826"/>
      <c r="MSA4" s="826"/>
      <c r="MSB4" s="826"/>
      <c r="MSC4" s="826"/>
      <c r="MSD4" s="826"/>
      <c r="MSE4" s="826"/>
      <c r="MSF4" s="827"/>
      <c r="MSG4" s="827"/>
      <c r="MSH4" s="827"/>
      <c r="MSI4" s="827"/>
      <c r="MSJ4" s="827"/>
      <c r="MSK4" s="827"/>
      <c r="MSL4" s="827"/>
      <c r="MSM4" s="827"/>
      <c r="MSN4" s="843"/>
      <c r="MSO4" s="846"/>
      <c r="MSP4" s="826"/>
      <c r="MSQ4" s="826"/>
      <c r="MSR4" s="826"/>
      <c r="MSS4" s="826"/>
      <c r="MST4" s="826"/>
      <c r="MSU4" s="826"/>
      <c r="MSV4" s="827"/>
      <c r="MSW4" s="827"/>
      <c r="MSX4" s="827"/>
      <c r="MSY4" s="827"/>
      <c r="MSZ4" s="827"/>
      <c r="MTA4" s="827"/>
      <c r="MTB4" s="827"/>
      <c r="MTC4" s="827"/>
      <c r="MTD4" s="843"/>
      <c r="MTE4" s="846"/>
      <c r="MTF4" s="826"/>
      <c r="MTG4" s="826"/>
      <c r="MTH4" s="826"/>
      <c r="MTI4" s="826"/>
      <c r="MTJ4" s="826"/>
      <c r="MTK4" s="826"/>
      <c r="MTL4" s="827"/>
      <c r="MTM4" s="827"/>
      <c r="MTN4" s="827"/>
      <c r="MTO4" s="827"/>
      <c r="MTP4" s="827"/>
      <c r="MTQ4" s="827"/>
      <c r="MTR4" s="827"/>
      <c r="MTS4" s="827"/>
      <c r="MTT4" s="843"/>
      <c r="MTU4" s="846"/>
      <c r="MTV4" s="826"/>
      <c r="MTW4" s="826"/>
      <c r="MTX4" s="826"/>
      <c r="MTY4" s="826"/>
      <c r="MTZ4" s="826"/>
      <c r="MUA4" s="826"/>
      <c r="MUB4" s="827"/>
      <c r="MUC4" s="827"/>
      <c r="MUD4" s="827"/>
      <c r="MUE4" s="827"/>
      <c r="MUF4" s="827"/>
      <c r="MUG4" s="827"/>
      <c r="MUH4" s="827"/>
      <c r="MUI4" s="827"/>
      <c r="MUJ4" s="843"/>
      <c r="MUK4" s="846"/>
      <c r="MUL4" s="826"/>
      <c r="MUM4" s="826"/>
      <c r="MUN4" s="826"/>
      <c r="MUO4" s="826"/>
      <c r="MUP4" s="826"/>
      <c r="MUQ4" s="826"/>
      <c r="MUR4" s="827"/>
      <c r="MUS4" s="827"/>
      <c r="MUT4" s="827"/>
      <c r="MUU4" s="827"/>
      <c r="MUV4" s="827"/>
      <c r="MUW4" s="827"/>
      <c r="MUX4" s="827"/>
      <c r="MUY4" s="827"/>
      <c r="MUZ4" s="843"/>
      <c r="MVA4" s="846"/>
      <c r="MVB4" s="826"/>
      <c r="MVC4" s="826"/>
      <c r="MVD4" s="826"/>
      <c r="MVE4" s="826"/>
      <c r="MVF4" s="826"/>
      <c r="MVG4" s="826"/>
      <c r="MVH4" s="827"/>
      <c r="MVI4" s="827"/>
      <c r="MVJ4" s="827"/>
      <c r="MVK4" s="827"/>
      <c r="MVL4" s="827"/>
      <c r="MVM4" s="827"/>
      <c r="MVN4" s="827"/>
      <c r="MVO4" s="827"/>
      <c r="MVP4" s="843"/>
      <c r="MVQ4" s="846"/>
      <c r="MVR4" s="826"/>
      <c r="MVS4" s="826"/>
      <c r="MVT4" s="826"/>
      <c r="MVU4" s="826"/>
      <c r="MVV4" s="826"/>
      <c r="MVW4" s="826"/>
      <c r="MVX4" s="827"/>
      <c r="MVY4" s="827"/>
      <c r="MVZ4" s="827"/>
      <c r="MWA4" s="827"/>
      <c r="MWB4" s="827"/>
      <c r="MWC4" s="827"/>
      <c r="MWD4" s="827"/>
      <c r="MWE4" s="827"/>
      <c r="MWF4" s="843"/>
      <c r="MWG4" s="846"/>
      <c r="MWH4" s="826"/>
      <c r="MWI4" s="826"/>
      <c r="MWJ4" s="826"/>
      <c r="MWK4" s="826"/>
      <c r="MWL4" s="826"/>
      <c r="MWM4" s="826"/>
      <c r="MWN4" s="827"/>
      <c r="MWO4" s="827"/>
      <c r="MWP4" s="827"/>
      <c r="MWQ4" s="827"/>
      <c r="MWR4" s="827"/>
      <c r="MWS4" s="827"/>
      <c r="MWT4" s="827"/>
      <c r="MWU4" s="827"/>
      <c r="MWV4" s="843"/>
      <c r="MWW4" s="846"/>
      <c r="MWX4" s="826"/>
      <c r="MWY4" s="826"/>
      <c r="MWZ4" s="826"/>
      <c r="MXA4" s="826"/>
      <c r="MXB4" s="826"/>
      <c r="MXC4" s="826"/>
      <c r="MXD4" s="827"/>
      <c r="MXE4" s="827"/>
      <c r="MXF4" s="827"/>
      <c r="MXG4" s="827"/>
      <c r="MXH4" s="827"/>
      <c r="MXI4" s="827"/>
      <c r="MXJ4" s="827"/>
      <c r="MXK4" s="827"/>
      <c r="MXL4" s="843"/>
      <c r="MXM4" s="846"/>
      <c r="MXN4" s="826"/>
      <c r="MXO4" s="826"/>
      <c r="MXP4" s="826"/>
      <c r="MXQ4" s="826"/>
      <c r="MXR4" s="826"/>
      <c r="MXS4" s="826"/>
      <c r="MXT4" s="827"/>
      <c r="MXU4" s="827"/>
      <c r="MXV4" s="827"/>
      <c r="MXW4" s="827"/>
      <c r="MXX4" s="827"/>
      <c r="MXY4" s="827"/>
      <c r="MXZ4" s="827"/>
      <c r="MYA4" s="827"/>
      <c r="MYB4" s="843"/>
      <c r="MYC4" s="846"/>
      <c r="MYD4" s="826"/>
      <c r="MYE4" s="826"/>
      <c r="MYF4" s="826"/>
      <c r="MYG4" s="826"/>
      <c r="MYH4" s="826"/>
      <c r="MYI4" s="826"/>
      <c r="MYJ4" s="827"/>
      <c r="MYK4" s="827"/>
      <c r="MYL4" s="827"/>
      <c r="MYM4" s="827"/>
      <c r="MYN4" s="827"/>
      <c r="MYO4" s="827"/>
      <c r="MYP4" s="827"/>
      <c r="MYQ4" s="827"/>
      <c r="MYR4" s="843"/>
      <c r="MYS4" s="846"/>
      <c r="MYT4" s="826"/>
      <c r="MYU4" s="826"/>
      <c r="MYV4" s="826"/>
      <c r="MYW4" s="826"/>
      <c r="MYX4" s="826"/>
      <c r="MYY4" s="826"/>
      <c r="MYZ4" s="827"/>
      <c r="MZA4" s="827"/>
      <c r="MZB4" s="827"/>
      <c r="MZC4" s="827"/>
      <c r="MZD4" s="827"/>
      <c r="MZE4" s="827"/>
      <c r="MZF4" s="827"/>
      <c r="MZG4" s="827"/>
      <c r="MZH4" s="843"/>
      <c r="MZI4" s="846"/>
      <c r="MZJ4" s="826"/>
      <c r="MZK4" s="826"/>
      <c r="MZL4" s="826"/>
      <c r="MZM4" s="826"/>
      <c r="MZN4" s="826"/>
      <c r="MZO4" s="826"/>
      <c r="MZP4" s="827"/>
      <c r="MZQ4" s="827"/>
      <c r="MZR4" s="827"/>
      <c r="MZS4" s="827"/>
      <c r="MZT4" s="827"/>
      <c r="MZU4" s="827"/>
      <c r="MZV4" s="827"/>
      <c r="MZW4" s="827"/>
      <c r="MZX4" s="843"/>
      <c r="MZY4" s="846"/>
      <c r="MZZ4" s="826"/>
      <c r="NAA4" s="826"/>
      <c r="NAB4" s="826"/>
      <c r="NAC4" s="826"/>
      <c r="NAD4" s="826"/>
      <c r="NAE4" s="826"/>
      <c r="NAF4" s="827"/>
      <c r="NAG4" s="827"/>
      <c r="NAH4" s="827"/>
      <c r="NAI4" s="827"/>
      <c r="NAJ4" s="827"/>
      <c r="NAK4" s="827"/>
      <c r="NAL4" s="827"/>
      <c r="NAM4" s="827"/>
      <c r="NAN4" s="843"/>
      <c r="NAO4" s="846"/>
      <c r="NAP4" s="826"/>
      <c r="NAQ4" s="826"/>
      <c r="NAR4" s="826"/>
      <c r="NAS4" s="826"/>
      <c r="NAT4" s="826"/>
      <c r="NAU4" s="826"/>
      <c r="NAV4" s="827"/>
      <c r="NAW4" s="827"/>
      <c r="NAX4" s="827"/>
      <c r="NAY4" s="827"/>
      <c r="NAZ4" s="827"/>
      <c r="NBA4" s="827"/>
      <c r="NBB4" s="827"/>
      <c r="NBC4" s="827"/>
      <c r="NBD4" s="843"/>
      <c r="NBE4" s="846"/>
      <c r="NBF4" s="826"/>
      <c r="NBG4" s="826"/>
      <c r="NBH4" s="826"/>
      <c r="NBI4" s="826"/>
      <c r="NBJ4" s="826"/>
      <c r="NBK4" s="826"/>
      <c r="NBL4" s="827"/>
      <c r="NBM4" s="827"/>
      <c r="NBN4" s="827"/>
      <c r="NBO4" s="827"/>
      <c r="NBP4" s="827"/>
      <c r="NBQ4" s="827"/>
      <c r="NBR4" s="827"/>
      <c r="NBS4" s="827"/>
      <c r="NBT4" s="843"/>
      <c r="NBU4" s="846"/>
      <c r="NBV4" s="826"/>
      <c r="NBW4" s="826"/>
      <c r="NBX4" s="826"/>
      <c r="NBY4" s="826"/>
      <c r="NBZ4" s="826"/>
      <c r="NCA4" s="826"/>
      <c r="NCB4" s="827"/>
      <c r="NCC4" s="827"/>
      <c r="NCD4" s="827"/>
      <c r="NCE4" s="827"/>
      <c r="NCF4" s="827"/>
      <c r="NCG4" s="827"/>
      <c r="NCH4" s="827"/>
      <c r="NCI4" s="827"/>
      <c r="NCJ4" s="843"/>
      <c r="NCK4" s="846"/>
      <c r="NCL4" s="826"/>
      <c r="NCM4" s="826"/>
      <c r="NCN4" s="826"/>
      <c r="NCO4" s="826"/>
      <c r="NCP4" s="826"/>
      <c r="NCQ4" s="826"/>
      <c r="NCR4" s="827"/>
      <c r="NCS4" s="827"/>
      <c r="NCT4" s="827"/>
      <c r="NCU4" s="827"/>
      <c r="NCV4" s="827"/>
      <c r="NCW4" s="827"/>
      <c r="NCX4" s="827"/>
      <c r="NCY4" s="827"/>
      <c r="NCZ4" s="843"/>
      <c r="NDA4" s="846"/>
      <c r="NDB4" s="826"/>
      <c r="NDC4" s="826"/>
      <c r="NDD4" s="826"/>
      <c r="NDE4" s="826"/>
      <c r="NDF4" s="826"/>
      <c r="NDG4" s="826"/>
      <c r="NDH4" s="827"/>
      <c r="NDI4" s="827"/>
      <c r="NDJ4" s="827"/>
      <c r="NDK4" s="827"/>
      <c r="NDL4" s="827"/>
      <c r="NDM4" s="827"/>
      <c r="NDN4" s="827"/>
      <c r="NDO4" s="827"/>
      <c r="NDP4" s="843"/>
      <c r="NDQ4" s="846"/>
      <c r="NDR4" s="826"/>
      <c r="NDS4" s="826"/>
      <c r="NDT4" s="826"/>
      <c r="NDU4" s="826"/>
      <c r="NDV4" s="826"/>
      <c r="NDW4" s="826"/>
      <c r="NDX4" s="827"/>
      <c r="NDY4" s="827"/>
      <c r="NDZ4" s="827"/>
      <c r="NEA4" s="827"/>
      <c r="NEB4" s="827"/>
      <c r="NEC4" s="827"/>
      <c r="NED4" s="827"/>
      <c r="NEE4" s="827"/>
      <c r="NEF4" s="843"/>
      <c r="NEG4" s="846"/>
      <c r="NEH4" s="826"/>
      <c r="NEI4" s="826"/>
      <c r="NEJ4" s="826"/>
      <c r="NEK4" s="826"/>
      <c r="NEL4" s="826"/>
      <c r="NEM4" s="826"/>
      <c r="NEN4" s="827"/>
      <c r="NEO4" s="827"/>
      <c r="NEP4" s="827"/>
      <c r="NEQ4" s="827"/>
      <c r="NER4" s="827"/>
      <c r="NES4" s="827"/>
      <c r="NET4" s="827"/>
      <c r="NEU4" s="827"/>
      <c r="NEV4" s="843"/>
      <c r="NEW4" s="846"/>
      <c r="NEX4" s="826"/>
      <c r="NEY4" s="826"/>
      <c r="NEZ4" s="826"/>
      <c r="NFA4" s="826"/>
      <c r="NFB4" s="826"/>
      <c r="NFC4" s="826"/>
      <c r="NFD4" s="827"/>
      <c r="NFE4" s="827"/>
      <c r="NFF4" s="827"/>
      <c r="NFG4" s="827"/>
      <c r="NFH4" s="827"/>
      <c r="NFI4" s="827"/>
      <c r="NFJ4" s="827"/>
      <c r="NFK4" s="827"/>
      <c r="NFL4" s="843"/>
      <c r="NFM4" s="846"/>
      <c r="NFN4" s="826"/>
      <c r="NFO4" s="826"/>
      <c r="NFP4" s="826"/>
      <c r="NFQ4" s="826"/>
      <c r="NFR4" s="826"/>
      <c r="NFS4" s="826"/>
      <c r="NFT4" s="827"/>
      <c r="NFU4" s="827"/>
      <c r="NFV4" s="827"/>
      <c r="NFW4" s="827"/>
      <c r="NFX4" s="827"/>
      <c r="NFY4" s="827"/>
      <c r="NFZ4" s="827"/>
      <c r="NGA4" s="827"/>
      <c r="NGB4" s="843"/>
      <c r="NGC4" s="846"/>
      <c r="NGD4" s="826"/>
      <c r="NGE4" s="826"/>
      <c r="NGF4" s="826"/>
      <c r="NGG4" s="826"/>
      <c r="NGH4" s="826"/>
      <c r="NGI4" s="826"/>
      <c r="NGJ4" s="827"/>
      <c r="NGK4" s="827"/>
      <c r="NGL4" s="827"/>
      <c r="NGM4" s="827"/>
      <c r="NGN4" s="827"/>
      <c r="NGO4" s="827"/>
      <c r="NGP4" s="827"/>
      <c r="NGQ4" s="827"/>
      <c r="NGR4" s="843"/>
      <c r="NGS4" s="846"/>
      <c r="NGT4" s="826"/>
      <c r="NGU4" s="826"/>
      <c r="NGV4" s="826"/>
      <c r="NGW4" s="826"/>
      <c r="NGX4" s="826"/>
      <c r="NGY4" s="826"/>
      <c r="NGZ4" s="827"/>
      <c r="NHA4" s="827"/>
      <c r="NHB4" s="827"/>
      <c r="NHC4" s="827"/>
      <c r="NHD4" s="827"/>
      <c r="NHE4" s="827"/>
      <c r="NHF4" s="827"/>
      <c r="NHG4" s="827"/>
      <c r="NHH4" s="843"/>
      <c r="NHI4" s="846"/>
      <c r="NHJ4" s="826"/>
      <c r="NHK4" s="826"/>
      <c r="NHL4" s="826"/>
      <c r="NHM4" s="826"/>
      <c r="NHN4" s="826"/>
      <c r="NHO4" s="826"/>
      <c r="NHP4" s="827"/>
      <c r="NHQ4" s="827"/>
      <c r="NHR4" s="827"/>
      <c r="NHS4" s="827"/>
      <c r="NHT4" s="827"/>
      <c r="NHU4" s="827"/>
      <c r="NHV4" s="827"/>
      <c r="NHW4" s="827"/>
      <c r="NHX4" s="843"/>
      <c r="NHY4" s="846"/>
      <c r="NHZ4" s="826"/>
      <c r="NIA4" s="826"/>
      <c r="NIB4" s="826"/>
      <c r="NIC4" s="826"/>
      <c r="NID4" s="826"/>
      <c r="NIE4" s="826"/>
      <c r="NIF4" s="827"/>
      <c r="NIG4" s="827"/>
      <c r="NIH4" s="827"/>
      <c r="NII4" s="827"/>
      <c r="NIJ4" s="827"/>
      <c r="NIK4" s="827"/>
      <c r="NIL4" s="827"/>
      <c r="NIM4" s="827"/>
      <c r="NIN4" s="843"/>
      <c r="NIO4" s="846"/>
      <c r="NIP4" s="826"/>
      <c r="NIQ4" s="826"/>
      <c r="NIR4" s="826"/>
      <c r="NIS4" s="826"/>
      <c r="NIT4" s="826"/>
      <c r="NIU4" s="826"/>
      <c r="NIV4" s="827"/>
      <c r="NIW4" s="827"/>
      <c r="NIX4" s="827"/>
      <c r="NIY4" s="827"/>
      <c r="NIZ4" s="827"/>
      <c r="NJA4" s="827"/>
      <c r="NJB4" s="827"/>
      <c r="NJC4" s="827"/>
      <c r="NJD4" s="843"/>
      <c r="NJE4" s="846"/>
      <c r="NJF4" s="826"/>
      <c r="NJG4" s="826"/>
      <c r="NJH4" s="826"/>
      <c r="NJI4" s="826"/>
      <c r="NJJ4" s="826"/>
      <c r="NJK4" s="826"/>
      <c r="NJL4" s="827"/>
      <c r="NJM4" s="827"/>
      <c r="NJN4" s="827"/>
      <c r="NJO4" s="827"/>
      <c r="NJP4" s="827"/>
      <c r="NJQ4" s="827"/>
      <c r="NJR4" s="827"/>
      <c r="NJS4" s="827"/>
      <c r="NJT4" s="843"/>
      <c r="NJU4" s="846"/>
      <c r="NJV4" s="826"/>
      <c r="NJW4" s="826"/>
      <c r="NJX4" s="826"/>
      <c r="NJY4" s="826"/>
      <c r="NJZ4" s="826"/>
      <c r="NKA4" s="826"/>
      <c r="NKB4" s="827"/>
      <c r="NKC4" s="827"/>
      <c r="NKD4" s="827"/>
      <c r="NKE4" s="827"/>
      <c r="NKF4" s="827"/>
      <c r="NKG4" s="827"/>
      <c r="NKH4" s="827"/>
      <c r="NKI4" s="827"/>
      <c r="NKJ4" s="843"/>
      <c r="NKK4" s="846"/>
      <c r="NKL4" s="826"/>
      <c r="NKM4" s="826"/>
      <c r="NKN4" s="826"/>
      <c r="NKO4" s="826"/>
      <c r="NKP4" s="826"/>
      <c r="NKQ4" s="826"/>
      <c r="NKR4" s="827"/>
      <c r="NKS4" s="827"/>
      <c r="NKT4" s="827"/>
      <c r="NKU4" s="827"/>
      <c r="NKV4" s="827"/>
      <c r="NKW4" s="827"/>
      <c r="NKX4" s="827"/>
      <c r="NKY4" s="827"/>
      <c r="NKZ4" s="843"/>
      <c r="NLA4" s="846"/>
      <c r="NLB4" s="826"/>
      <c r="NLC4" s="826"/>
      <c r="NLD4" s="826"/>
      <c r="NLE4" s="826"/>
      <c r="NLF4" s="826"/>
      <c r="NLG4" s="826"/>
      <c r="NLH4" s="827"/>
      <c r="NLI4" s="827"/>
      <c r="NLJ4" s="827"/>
      <c r="NLK4" s="827"/>
      <c r="NLL4" s="827"/>
      <c r="NLM4" s="827"/>
      <c r="NLN4" s="827"/>
      <c r="NLO4" s="827"/>
      <c r="NLP4" s="843"/>
      <c r="NLQ4" s="846"/>
      <c r="NLR4" s="826"/>
      <c r="NLS4" s="826"/>
      <c r="NLT4" s="826"/>
      <c r="NLU4" s="826"/>
      <c r="NLV4" s="826"/>
      <c r="NLW4" s="826"/>
      <c r="NLX4" s="827"/>
      <c r="NLY4" s="827"/>
      <c r="NLZ4" s="827"/>
      <c r="NMA4" s="827"/>
      <c r="NMB4" s="827"/>
      <c r="NMC4" s="827"/>
      <c r="NMD4" s="827"/>
      <c r="NME4" s="827"/>
      <c r="NMF4" s="843"/>
      <c r="NMG4" s="846"/>
      <c r="NMH4" s="826"/>
      <c r="NMI4" s="826"/>
      <c r="NMJ4" s="826"/>
      <c r="NMK4" s="826"/>
      <c r="NML4" s="826"/>
      <c r="NMM4" s="826"/>
      <c r="NMN4" s="827"/>
      <c r="NMO4" s="827"/>
      <c r="NMP4" s="827"/>
      <c r="NMQ4" s="827"/>
      <c r="NMR4" s="827"/>
      <c r="NMS4" s="827"/>
      <c r="NMT4" s="827"/>
      <c r="NMU4" s="827"/>
      <c r="NMV4" s="843"/>
      <c r="NMW4" s="846"/>
      <c r="NMX4" s="826"/>
      <c r="NMY4" s="826"/>
      <c r="NMZ4" s="826"/>
      <c r="NNA4" s="826"/>
      <c r="NNB4" s="826"/>
      <c r="NNC4" s="826"/>
      <c r="NND4" s="827"/>
      <c r="NNE4" s="827"/>
      <c r="NNF4" s="827"/>
      <c r="NNG4" s="827"/>
      <c r="NNH4" s="827"/>
      <c r="NNI4" s="827"/>
      <c r="NNJ4" s="827"/>
      <c r="NNK4" s="827"/>
      <c r="NNL4" s="843"/>
      <c r="NNM4" s="846"/>
      <c r="NNN4" s="826"/>
      <c r="NNO4" s="826"/>
      <c r="NNP4" s="826"/>
      <c r="NNQ4" s="826"/>
      <c r="NNR4" s="826"/>
      <c r="NNS4" s="826"/>
      <c r="NNT4" s="827"/>
      <c r="NNU4" s="827"/>
      <c r="NNV4" s="827"/>
      <c r="NNW4" s="827"/>
      <c r="NNX4" s="827"/>
      <c r="NNY4" s="827"/>
      <c r="NNZ4" s="827"/>
      <c r="NOA4" s="827"/>
      <c r="NOB4" s="843"/>
      <c r="NOC4" s="846"/>
      <c r="NOD4" s="826"/>
      <c r="NOE4" s="826"/>
      <c r="NOF4" s="826"/>
      <c r="NOG4" s="826"/>
      <c r="NOH4" s="826"/>
      <c r="NOI4" s="826"/>
      <c r="NOJ4" s="827"/>
      <c r="NOK4" s="827"/>
      <c r="NOL4" s="827"/>
      <c r="NOM4" s="827"/>
      <c r="NON4" s="827"/>
      <c r="NOO4" s="827"/>
      <c r="NOP4" s="827"/>
      <c r="NOQ4" s="827"/>
      <c r="NOR4" s="843"/>
      <c r="NOS4" s="846"/>
      <c r="NOT4" s="826"/>
      <c r="NOU4" s="826"/>
      <c r="NOV4" s="826"/>
      <c r="NOW4" s="826"/>
      <c r="NOX4" s="826"/>
      <c r="NOY4" s="826"/>
      <c r="NOZ4" s="827"/>
      <c r="NPA4" s="827"/>
      <c r="NPB4" s="827"/>
      <c r="NPC4" s="827"/>
      <c r="NPD4" s="827"/>
      <c r="NPE4" s="827"/>
      <c r="NPF4" s="827"/>
      <c r="NPG4" s="827"/>
      <c r="NPH4" s="843"/>
      <c r="NPI4" s="846"/>
      <c r="NPJ4" s="826"/>
      <c r="NPK4" s="826"/>
      <c r="NPL4" s="826"/>
      <c r="NPM4" s="826"/>
      <c r="NPN4" s="826"/>
      <c r="NPO4" s="826"/>
      <c r="NPP4" s="827"/>
      <c r="NPQ4" s="827"/>
      <c r="NPR4" s="827"/>
      <c r="NPS4" s="827"/>
      <c r="NPT4" s="827"/>
      <c r="NPU4" s="827"/>
      <c r="NPV4" s="827"/>
      <c r="NPW4" s="827"/>
      <c r="NPX4" s="843"/>
      <c r="NPY4" s="846"/>
      <c r="NPZ4" s="826"/>
      <c r="NQA4" s="826"/>
      <c r="NQB4" s="826"/>
      <c r="NQC4" s="826"/>
      <c r="NQD4" s="826"/>
      <c r="NQE4" s="826"/>
      <c r="NQF4" s="827"/>
      <c r="NQG4" s="827"/>
      <c r="NQH4" s="827"/>
      <c r="NQI4" s="827"/>
      <c r="NQJ4" s="827"/>
      <c r="NQK4" s="827"/>
      <c r="NQL4" s="827"/>
      <c r="NQM4" s="827"/>
      <c r="NQN4" s="843"/>
      <c r="NQO4" s="846"/>
      <c r="NQP4" s="826"/>
      <c r="NQQ4" s="826"/>
      <c r="NQR4" s="826"/>
      <c r="NQS4" s="826"/>
      <c r="NQT4" s="826"/>
      <c r="NQU4" s="826"/>
      <c r="NQV4" s="827"/>
      <c r="NQW4" s="827"/>
      <c r="NQX4" s="827"/>
      <c r="NQY4" s="827"/>
      <c r="NQZ4" s="827"/>
      <c r="NRA4" s="827"/>
      <c r="NRB4" s="827"/>
      <c r="NRC4" s="827"/>
      <c r="NRD4" s="843"/>
      <c r="NRE4" s="846"/>
      <c r="NRF4" s="826"/>
      <c r="NRG4" s="826"/>
      <c r="NRH4" s="826"/>
      <c r="NRI4" s="826"/>
      <c r="NRJ4" s="826"/>
      <c r="NRK4" s="826"/>
      <c r="NRL4" s="827"/>
      <c r="NRM4" s="827"/>
      <c r="NRN4" s="827"/>
      <c r="NRO4" s="827"/>
      <c r="NRP4" s="827"/>
      <c r="NRQ4" s="827"/>
      <c r="NRR4" s="827"/>
      <c r="NRS4" s="827"/>
      <c r="NRT4" s="843"/>
      <c r="NRU4" s="846"/>
      <c r="NRV4" s="826"/>
      <c r="NRW4" s="826"/>
      <c r="NRX4" s="826"/>
      <c r="NRY4" s="826"/>
      <c r="NRZ4" s="826"/>
      <c r="NSA4" s="826"/>
      <c r="NSB4" s="827"/>
      <c r="NSC4" s="827"/>
      <c r="NSD4" s="827"/>
      <c r="NSE4" s="827"/>
      <c r="NSF4" s="827"/>
      <c r="NSG4" s="827"/>
      <c r="NSH4" s="827"/>
      <c r="NSI4" s="827"/>
      <c r="NSJ4" s="843"/>
      <c r="NSK4" s="846"/>
      <c r="NSL4" s="826"/>
      <c r="NSM4" s="826"/>
      <c r="NSN4" s="826"/>
      <c r="NSO4" s="826"/>
      <c r="NSP4" s="826"/>
      <c r="NSQ4" s="826"/>
      <c r="NSR4" s="827"/>
      <c r="NSS4" s="827"/>
      <c r="NST4" s="827"/>
      <c r="NSU4" s="827"/>
      <c r="NSV4" s="827"/>
      <c r="NSW4" s="827"/>
      <c r="NSX4" s="827"/>
      <c r="NSY4" s="827"/>
      <c r="NSZ4" s="843"/>
      <c r="NTA4" s="846"/>
      <c r="NTB4" s="826"/>
      <c r="NTC4" s="826"/>
      <c r="NTD4" s="826"/>
      <c r="NTE4" s="826"/>
      <c r="NTF4" s="826"/>
      <c r="NTG4" s="826"/>
      <c r="NTH4" s="827"/>
      <c r="NTI4" s="827"/>
      <c r="NTJ4" s="827"/>
      <c r="NTK4" s="827"/>
      <c r="NTL4" s="827"/>
      <c r="NTM4" s="827"/>
      <c r="NTN4" s="827"/>
      <c r="NTO4" s="827"/>
      <c r="NTP4" s="843"/>
      <c r="NTQ4" s="846"/>
      <c r="NTR4" s="826"/>
      <c r="NTS4" s="826"/>
      <c r="NTT4" s="826"/>
      <c r="NTU4" s="826"/>
      <c r="NTV4" s="826"/>
      <c r="NTW4" s="826"/>
      <c r="NTX4" s="827"/>
      <c r="NTY4" s="827"/>
      <c r="NTZ4" s="827"/>
      <c r="NUA4" s="827"/>
      <c r="NUB4" s="827"/>
      <c r="NUC4" s="827"/>
      <c r="NUD4" s="827"/>
      <c r="NUE4" s="827"/>
      <c r="NUF4" s="843"/>
      <c r="NUG4" s="846"/>
      <c r="NUH4" s="826"/>
      <c r="NUI4" s="826"/>
      <c r="NUJ4" s="826"/>
      <c r="NUK4" s="826"/>
      <c r="NUL4" s="826"/>
      <c r="NUM4" s="826"/>
      <c r="NUN4" s="827"/>
      <c r="NUO4" s="827"/>
      <c r="NUP4" s="827"/>
      <c r="NUQ4" s="827"/>
      <c r="NUR4" s="827"/>
      <c r="NUS4" s="827"/>
      <c r="NUT4" s="827"/>
      <c r="NUU4" s="827"/>
      <c r="NUV4" s="843"/>
      <c r="NUW4" s="846"/>
      <c r="NUX4" s="826"/>
      <c r="NUY4" s="826"/>
      <c r="NUZ4" s="826"/>
      <c r="NVA4" s="826"/>
      <c r="NVB4" s="826"/>
      <c r="NVC4" s="826"/>
      <c r="NVD4" s="827"/>
      <c r="NVE4" s="827"/>
      <c r="NVF4" s="827"/>
      <c r="NVG4" s="827"/>
      <c r="NVH4" s="827"/>
      <c r="NVI4" s="827"/>
      <c r="NVJ4" s="827"/>
      <c r="NVK4" s="827"/>
      <c r="NVL4" s="843"/>
      <c r="NVM4" s="846"/>
      <c r="NVN4" s="826"/>
      <c r="NVO4" s="826"/>
      <c r="NVP4" s="826"/>
      <c r="NVQ4" s="826"/>
      <c r="NVR4" s="826"/>
      <c r="NVS4" s="826"/>
      <c r="NVT4" s="827"/>
      <c r="NVU4" s="827"/>
      <c r="NVV4" s="827"/>
      <c r="NVW4" s="827"/>
      <c r="NVX4" s="827"/>
      <c r="NVY4" s="827"/>
      <c r="NVZ4" s="827"/>
      <c r="NWA4" s="827"/>
      <c r="NWB4" s="843"/>
      <c r="NWC4" s="846"/>
      <c r="NWD4" s="826"/>
      <c r="NWE4" s="826"/>
      <c r="NWF4" s="826"/>
      <c r="NWG4" s="826"/>
      <c r="NWH4" s="826"/>
      <c r="NWI4" s="826"/>
      <c r="NWJ4" s="827"/>
      <c r="NWK4" s="827"/>
      <c r="NWL4" s="827"/>
      <c r="NWM4" s="827"/>
      <c r="NWN4" s="827"/>
      <c r="NWO4" s="827"/>
      <c r="NWP4" s="827"/>
      <c r="NWQ4" s="827"/>
      <c r="NWR4" s="843"/>
      <c r="NWS4" s="846"/>
      <c r="NWT4" s="826"/>
      <c r="NWU4" s="826"/>
      <c r="NWV4" s="826"/>
      <c r="NWW4" s="826"/>
      <c r="NWX4" s="826"/>
      <c r="NWY4" s="826"/>
      <c r="NWZ4" s="827"/>
      <c r="NXA4" s="827"/>
      <c r="NXB4" s="827"/>
      <c r="NXC4" s="827"/>
      <c r="NXD4" s="827"/>
      <c r="NXE4" s="827"/>
      <c r="NXF4" s="827"/>
      <c r="NXG4" s="827"/>
      <c r="NXH4" s="843"/>
      <c r="NXI4" s="846"/>
      <c r="NXJ4" s="826"/>
      <c r="NXK4" s="826"/>
      <c r="NXL4" s="826"/>
      <c r="NXM4" s="826"/>
      <c r="NXN4" s="826"/>
      <c r="NXO4" s="826"/>
      <c r="NXP4" s="827"/>
      <c r="NXQ4" s="827"/>
      <c r="NXR4" s="827"/>
      <c r="NXS4" s="827"/>
      <c r="NXT4" s="827"/>
      <c r="NXU4" s="827"/>
      <c r="NXV4" s="827"/>
      <c r="NXW4" s="827"/>
      <c r="NXX4" s="843"/>
      <c r="NXY4" s="846"/>
      <c r="NXZ4" s="826"/>
      <c r="NYA4" s="826"/>
      <c r="NYB4" s="826"/>
      <c r="NYC4" s="826"/>
      <c r="NYD4" s="826"/>
      <c r="NYE4" s="826"/>
      <c r="NYF4" s="827"/>
      <c r="NYG4" s="827"/>
      <c r="NYH4" s="827"/>
      <c r="NYI4" s="827"/>
      <c r="NYJ4" s="827"/>
      <c r="NYK4" s="827"/>
      <c r="NYL4" s="827"/>
      <c r="NYM4" s="827"/>
      <c r="NYN4" s="843"/>
      <c r="NYO4" s="846"/>
      <c r="NYP4" s="826"/>
      <c r="NYQ4" s="826"/>
      <c r="NYR4" s="826"/>
      <c r="NYS4" s="826"/>
      <c r="NYT4" s="826"/>
      <c r="NYU4" s="826"/>
      <c r="NYV4" s="827"/>
      <c r="NYW4" s="827"/>
      <c r="NYX4" s="827"/>
      <c r="NYY4" s="827"/>
      <c r="NYZ4" s="827"/>
      <c r="NZA4" s="827"/>
      <c r="NZB4" s="827"/>
      <c r="NZC4" s="827"/>
      <c r="NZD4" s="843"/>
      <c r="NZE4" s="846"/>
      <c r="NZF4" s="826"/>
      <c r="NZG4" s="826"/>
      <c r="NZH4" s="826"/>
      <c r="NZI4" s="826"/>
      <c r="NZJ4" s="826"/>
      <c r="NZK4" s="826"/>
      <c r="NZL4" s="827"/>
      <c r="NZM4" s="827"/>
      <c r="NZN4" s="827"/>
      <c r="NZO4" s="827"/>
      <c r="NZP4" s="827"/>
      <c r="NZQ4" s="827"/>
      <c r="NZR4" s="827"/>
      <c r="NZS4" s="827"/>
      <c r="NZT4" s="843"/>
      <c r="NZU4" s="846"/>
      <c r="NZV4" s="826"/>
      <c r="NZW4" s="826"/>
      <c r="NZX4" s="826"/>
      <c r="NZY4" s="826"/>
      <c r="NZZ4" s="826"/>
      <c r="OAA4" s="826"/>
      <c r="OAB4" s="827"/>
      <c r="OAC4" s="827"/>
      <c r="OAD4" s="827"/>
      <c r="OAE4" s="827"/>
      <c r="OAF4" s="827"/>
      <c r="OAG4" s="827"/>
      <c r="OAH4" s="827"/>
      <c r="OAI4" s="827"/>
      <c r="OAJ4" s="843"/>
      <c r="OAK4" s="846"/>
      <c r="OAL4" s="826"/>
      <c r="OAM4" s="826"/>
      <c r="OAN4" s="826"/>
      <c r="OAO4" s="826"/>
      <c r="OAP4" s="826"/>
      <c r="OAQ4" s="826"/>
      <c r="OAR4" s="827"/>
      <c r="OAS4" s="827"/>
      <c r="OAT4" s="827"/>
      <c r="OAU4" s="827"/>
      <c r="OAV4" s="827"/>
      <c r="OAW4" s="827"/>
      <c r="OAX4" s="827"/>
      <c r="OAY4" s="827"/>
      <c r="OAZ4" s="843"/>
      <c r="OBA4" s="846"/>
      <c r="OBB4" s="826"/>
      <c r="OBC4" s="826"/>
      <c r="OBD4" s="826"/>
      <c r="OBE4" s="826"/>
      <c r="OBF4" s="826"/>
      <c r="OBG4" s="826"/>
      <c r="OBH4" s="827"/>
      <c r="OBI4" s="827"/>
      <c r="OBJ4" s="827"/>
      <c r="OBK4" s="827"/>
      <c r="OBL4" s="827"/>
      <c r="OBM4" s="827"/>
      <c r="OBN4" s="827"/>
      <c r="OBO4" s="827"/>
      <c r="OBP4" s="843"/>
      <c r="OBQ4" s="846"/>
      <c r="OBR4" s="826"/>
      <c r="OBS4" s="826"/>
      <c r="OBT4" s="826"/>
      <c r="OBU4" s="826"/>
      <c r="OBV4" s="826"/>
      <c r="OBW4" s="826"/>
      <c r="OBX4" s="827"/>
      <c r="OBY4" s="827"/>
      <c r="OBZ4" s="827"/>
      <c r="OCA4" s="827"/>
      <c r="OCB4" s="827"/>
      <c r="OCC4" s="827"/>
      <c r="OCD4" s="827"/>
      <c r="OCE4" s="827"/>
      <c r="OCF4" s="843"/>
      <c r="OCG4" s="846"/>
      <c r="OCH4" s="826"/>
      <c r="OCI4" s="826"/>
      <c r="OCJ4" s="826"/>
      <c r="OCK4" s="826"/>
      <c r="OCL4" s="826"/>
      <c r="OCM4" s="826"/>
      <c r="OCN4" s="827"/>
      <c r="OCO4" s="827"/>
      <c r="OCP4" s="827"/>
      <c r="OCQ4" s="827"/>
      <c r="OCR4" s="827"/>
      <c r="OCS4" s="827"/>
      <c r="OCT4" s="827"/>
      <c r="OCU4" s="827"/>
      <c r="OCV4" s="843"/>
      <c r="OCW4" s="846"/>
      <c r="OCX4" s="826"/>
      <c r="OCY4" s="826"/>
      <c r="OCZ4" s="826"/>
      <c r="ODA4" s="826"/>
      <c r="ODB4" s="826"/>
      <c r="ODC4" s="826"/>
      <c r="ODD4" s="827"/>
      <c r="ODE4" s="827"/>
      <c r="ODF4" s="827"/>
      <c r="ODG4" s="827"/>
      <c r="ODH4" s="827"/>
      <c r="ODI4" s="827"/>
      <c r="ODJ4" s="827"/>
      <c r="ODK4" s="827"/>
      <c r="ODL4" s="843"/>
      <c r="ODM4" s="846"/>
      <c r="ODN4" s="826"/>
      <c r="ODO4" s="826"/>
      <c r="ODP4" s="826"/>
      <c r="ODQ4" s="826"/>
      <c r="ODR4" s="826"/>
      <c r="ODS4" s="826"/>
      <c r="ODT4" s="827"/>
      <c r="ODU4" s="827"/>
      <c r="ODV4" s="827"/>
      <c r="ODW4" s="827"/>
      <c r="ODX4" s="827"/>
      <c r="ODY4" s="827"/>
      <c r="ODZ4" s="827"/>
      <c r="OEA4" s="827"/>
      <c r="OEB4" s="843"/>
      <c r="OEC4" s="846"/>
      <c r="OED4" s="826"/>
      <c r="OEE4" s="826"/>
      <c r="OEF4" s="826"/>
      <c r="OEG4" s="826"/>
      <c r="OEH4" s="826"/>
      <c r="OEI4" s="826"/>
      <c r="OEJ4" s="827"/>
      <c r="OEK4" s="827"/>
      <c r="OEL4" s="827"/>
      <c r="OEM4" s="827"/>
      <c r="OEN4" s="827"/>
      <c r="OEO4" s="827"/>
      <c r="OEP4" s="827"/>
      <c r="OEQ4" s="827"/>
      <c r="OER4" s="843"/>
      <c r="OES4" s="846"/>
      <c r="OET4" s="826"/>
      <c r="OEU4" s="826"/>
      <c r="OEV4" s="826"/>
      <c r="OEW4" s="826"/>
      <c r="OEX4" s="826"/>
      <c r="OEY4" s="826"/>
      <c r="OEZ4" s="827"/>
      <c r="OFA4" s="827"/>
      <c r="OFB4" s="827"/>
      <c r="OFC4" s="827"/>
      <c r="OFD4" s="827"/>
      <c r="OFE4" s="827"/>
      <c r="OFF4" s="827"/>
      <c r="OFG4" s="827"/>
      <c r="OFH4" s="843"/>
      <c r="OFI4" s="846"/>
      <c r="OFJ4" s="826"/>
      <c r="OFK4" s="826"/>
      <c r="OFL4" s="826"/>
      <c r="OFM4" s="826"/>
      <c r="OFN4" s="826"/>
      <c r="OFO4" s="826"/>
      <c r="OFP4" s="827"/>
      <c r="OFQ4" s="827"/>
      <c r="OFR4" s="827"/>
      <c r="OFS4" s="827"/>
      <c r="OFT4" s="827"/>
      <c r="OFU4" s="827"/>
      <c r="OFV4" s="827"/>
      <c r="OFW4" s="827"/>
      <c r="OFX4" s="843"/>
      <c r="OFY4" s="846"/>
      <c r="OFZ4" s="826"/>
      <c r="OGA4" s="826"/>
      <c r="OGB4" s="826"/>
      <c r="OGC4" s="826"/>
      <c r="OGD4" s="826"/>
      <c r="OGE4" s="826"/>
      <c r="OGF4" s="827"/>
      <c r="OGG4" s="827"/>
      <c r="OGH4" s="827"/>
      <c r="OGI4" s="827"/>
      <c r="OGJ4" s="827"/>
      <c r="OGK4" s="827"/>
      <c r="OGL4" s="827"/>
      <c r="OGM4" s="827"/>
      <c r="OGN4" s="843"/>
      <c r="OGO4" s="846"/>
      <c r="OGP4" s="826"/>
      <c r="OGQ4" s="826"/>
      <c r="OGR4" s="826"/>
      <c r="OGS4" s="826"/>
      <c r="OGT4" s="826"/>
      <c r="OGU4" s="826"/>
      <c r="OGV4" s="827"/>
      <c r="OGW4" s="827"/>
      <c r="OGX4" s="827"/>
      <c r="OGY4" s="827"/>
      <c r="OGZ4" s="827"/>
      <c r="OHA4" s="827"/>
      <c r="OHB4" s="827"/>
      <c r="OHC4" s="827"/>
      <c r="OHD4" s="843"/>
      <c r="OHE4" s="846"/>
      <c r="OHF4" s="826"/>
      <c r="OHG4" s="826"/>
      <c r="OHH4" s="826"/>
      <c r="OHI4" s="826"/>
      <c r="OHJ4" s="826"/>
      <c r="OHK4" s="826"/>
      <c r="OHL4" s="827"/>
      <c r="OHM4" s="827"/>
      <c r="OHN4" s="827"/>
      <c r="OHO4" s="827"/>
      <c r="OHP4" s="827"/>
      <c r="OHQ4" s="827"/>
      <c r="OHR4" s="827"/>
      <c r="OHS4" s="827"/>
      <c r="OHT4" s="843"/>
      <c r="OHU4" s="846"/>
      <c r="OHV4" s="826"/>
      <c r="OHW4" s="826"/>
      <c r="OHX4" s="826"/>
      <c r="OHY4" s="826"/>
      <c r="OHZ4" s="826"/>
      <c r="OIA4" s="826"/>
      <c r="OIB4" s="827"/>
      <c r="OIC4" s="827"/>
      <c r="OID4" s="827"/>
      <c r="OIE4" s="827"/>
      <c r="OIF4" s="827"/>
      <c r="OIG4" s="827"/>
      <c r="OIH4" s="827"/>
      <c r="OII4" s="827"/>
      <c r="OIJ4" s="843"/>
      <c r="OIK4" s="846"/>
      <c r="OIL4" s="826"/>
      <c r="OIM4" s="826"/>
      <c r="OIN4" s="826"/>
      <c r="OIO4" s="826"/>
      <c r="OIP4" s="826"/>
      <c r="OIQ4" s="826"/>
      <c r="OIR4" s="827"/>
      <c r="OIS4" s="827"/>
      <c r="OIT4" s="827"/>
      <c r="OIU4" s="827"/>
      <c r="OIV4" s="827"/>
      <c r="OIW4" s="827"/>
      <c r="OIX4" s="827"/>
      <c r="OIY4" s="827"/>
      <c r="OIZ4" s="843"/>
      <c r="OJA4" s="846"/>
      <c r="OJB4" s="826"/>
      <c r="OJC4" s="826"/>
      <c r="OJD4" s="826"/>
      <c r="OJE4" s="826"/>
      <c r="OJF4" s="826"/>
      <c r="OJG4" s="826"/>
      <c r="OJH4" s="827"/>
      <c r="OJI4" s="827"/>
      <c r="OJJ4" s="827"/>
      <c r="OJK4" s="827"/>
      <c r="OJL4" s="827"/>
      <c r="OJM4" s="827"/>
      <c r="OJN4" s="827"/>
      <c r="OJO4" s="827"/>
      <c r="OJP4" s="843"/>
      <c r="OJQ4" s="846"/>
      <c r="OJR4" s="826"/>
      <c r="OJS4" s="826"/>
      <c r="OJT4" s="826"/>
      <c r="OJU4" s="826"/>
      <c r="OJV4" s="826"/>
      <c r="OJW4" s="826"/>
      <c r="OJX4" s="827"/>
      <c r="OJY4" s="827"/>
      <c r="OJZ4" s="827"/>
      <c r="OKA4" s="827"/>
      <c r="OKB4" s="827"/>
      <c r="OKC4" s="827"/>
      <c r="OKD4" s="827"/>
      <c r="OKE4" s="827"/>
      <c r="OKF4" s="843"/>
      <c r="OKG4" s="846"/>
      <c r="OKH4" s="826"/>
      <c r="OKI4" s="826"/>
      <c r="OKJ4" s="826"/>
      <c r="OKK4" s="826"/>
      <c r="OKL4" s="826"/>
      <c r="OKM4" s="826"/>
      <c r="OKN4" s="827"/>
      <c r="OKO4" s="827"/>
      <c r="OKP4" s="827"/>
      <c r="OKQ4" s="827"/>
      <c r="OKR4" s="827"/>
      <c r="OKS4" s="827"/>
      <c r="OKT4" s="827"/>
      <c r="OKU4" s="827"/>
      <c r="OKV4" s="843"/>
      <c r="OKW4" s="846"/>
      <c r="OKX4" s="826"/>
      <c r="OKY4" s="826"/>
      <c r="OKZ4" s="826"/>
      <c r="OLA4" s="826"/>
      <c r="OLB4" s="826"/>
      <c r="OLC4" s="826"/>
      <c r="OLD4" s="827"/>
      <c r="OLE4" s="827"/>
      <c r="OLF4" s="827"/>
      <c r="OLG4" s="827"/>
      <c r="OLH4" s="827"/>
      <c r="OLI4" s="827"/>
      <c r="OLJ4" s="827"/>
      <c r="OLK4" s="827"/>
      <c r="OLL4" s="843"/>
      <c r="OLM4" s="846"/>
      <c r="OLN4" s="826"/>
      <c r="OLO4" s="826"/>
      <c r="OLP4" s="826"/>
      <c r="OLQ4" s="826"/>
      <c r="OLR4" s="826"/>
      <c r="OLS4" s="826"/>
      <c r="OLT4" s="827"/>
      <c r="OLU4" s="827"/>
      <c r="OLV4" s="827"/>
      <c r="OLW4" s="827"/>
      <c r="OLX4" s="827"/>
      <c r="OLY4" s="827"/>
      <c r="OLZ4" s="827"/>
      <c r="OMA4" s="827"/>
      <c r="OMB4" s="843"/>
      <c r="OMC4" s="846"/>
      <c r="OMD4" s="826"/>
      <c r="OME4" s="826"/>
      <c r="OMF4" s="826"/>
      <c r="OMG4" s="826"/>
      <c r="OMH4" s="826"/>
      <c r="OMI4" s="826"/>
      <c r="OMJ4" s="827"/>
      <c r="OMK4" s="827"/>
      <c r="OML4" s="827"/>
      <c r="OMM4" s="827"/>
      <c r="OMN4" s="827"/>
      <c r="OMO4" s="827"/>
      <c r="OMP4" s="827"/>
      <c r="OMQ4" s="827"/>
      <c r="OMR4" s="843"/>
      <c r="OMS4" s="846"/>
      <c r="OMT4" s="826"/>
      <c r="OMU4" s="826"/>
      <c r="OMV4" s="826"/>
      <c r="OMW4" s="826"/>
      <c r="OMX4" s="826"/>
      <c r="OMY4" s="826"/>
      <c r="OMZ4" s="827"/>
      <c r="ONA4" s="827"/>
      <c r="ONB4" s="827"/>
      <c r="ONC4" s="827"/>
      <c r="OND4" s="827"/>
      <c r="ONE4" s="827"/>
      <c r="ONF4" s="827"/>
      <c r="ONG4" s="827"/>
      <c r="ONH4" s="843"/>
      <c r="ONI4" s="846"/>
      <c r="ONJ4" s="826"/>
      <c r="ONK4" s="826"/>
      <c r="ONL4" s="826"/>
      <c r="ONM4" s="826"/>
      <c r="ONN4" s="826"/>
      <c r="ONO4" s="826"/>
      <c r="ONP4" s="827"/>
      <c r="ONQ4" s="827"/>
      <c r="ONR4" s="827"/>
      <c r="ONS4" s="827"/>
      <c r="ONT4" s="827"/>
      <c r="ONU4" s="827"/>
      <c r="ONV4" s="827"/>
      <c r="ONW4" s="827"/>
      <c r="ONX4" s="843"/>
      <c r="ONY4" s="846"/>
      <c r="ONZ4" s="826"/>
      <c r="OOA4" s="826"/>
      <c r="OOB4" s="826"/>
      <c r="OOC4" s="826"/>
      <c r="OOD4" s="826"/>
      <c r="OOE4" s="826"/>
      <c r="OOF4" s="827"/>
      <c r="OOG4" s="827"/>
      <c r="OOH4" s="827"/>
      <c r="OOI4" s="827"/>
      <c r="OOJ4" s="827"/>
      <c r="OOK4" s="827"/>
      <c r="OOL4" s="827"/>
      <c r="OOM4" s="827"/>
      <c r="OON4" s="843"/>
      <c r="OOO4" s="846"/>
      <c r="OOP4" s="826"/>
      <c r="OOQ4" s="826"/>
      <c r="OOR4" s="826"/>
      <c r="OOS4" s="826"/>
      <c r="OOT4" s="826"/>
      <c r="OOU4" s="826"/>
      <c r="OOV4" s="827"/>
      <c r="OOW4" s="827"/>
      <c r="OOX4" s="827"/>
      <c r="OOY4" s="827"/>
      <c r="OOZ4" s="827"/>
      <c r="OPA4" s="827"/>
      <c r="OPB4" s="827"/>
      <c r="OPC4" s="827"/>
      <c r="OPD4" s="843"/>
      <c r="OPE4" s="846"/>
      <c r="OPF4" s="826"/>
      <c r="OPG4" s="826"/>
      <c r="OPH4" s="826"/>
      <c r="OPI4" s="826"/>
      <c r="OPJ4" s="826"/>
      <c r="OPK4" s="826"/>
      <c r="OPL4" s="827"/>
      <c r="OPM4" s="827"/>
      <c r="OPN4" s="827"/>
      <c r="OPO4" s="827"/>
      <c r="OPP4" s="827"/>
      <c r="OPQ4" s="827"/>
      <c r="OPR4" s="827"/>
      <c r="OPS4" s="827"/>
      <c r="OPT4" s="843"/>
      <c r="OPU4" s="846"/>
      <c r="OPV4" s="826"/>
      <c r="OPW4" s="826"/>
      <c r="OPX4" s="826"/>
      <c r="OPY4" s="826"/>
      <c r="OPZ4" s="826"/>
      <c r="OQA4" s="826"/>
      <c r="OQB4" s="827"/>
      <c r="OQC4" s="827"/>
      <c r="OQD4" s="827"/>
      <c r="OQE4" s="827"/>
      <c r="OQF4" s="827"/>
      <c r="OQG4" s="827"/>
      <c r="OQH4" s="827"/>
      <c r="OQI4" s="827"/>
      <c r="OQJ4" s="843"/>
      <c r="OQK4" s="846"/>
      <c r="OQL4" s="826"/>
      <c r="OQM4" s="826"/>
      <c r="OQN4" s="826"/>
      <c r="OQO4" s="826"/>
      <c r="OQP4" s="826"/>
      <c r="OQQ4" s="826"/>
      <c r="OQR4" s="827"/>
      <c r="OQS4" s="827"/>
      <c r="OQT4" s="827"/>
      <c r="OQU4" s="827"/>
      <c r="OQV4" s="827"/>
      <c r="OQW4" s="827"/>
      <c r="OQX4" s="827"/>
      <c r="OQY4" s="827"/>
      <c r="OQZ4" s="843"/>
      <c r="ORA4" s="846"/>
      <c r="ORB4" s="826"/>
      <c r="ORC4" s="826"/>
      <c r="ORD4" s="826"/>
      <c r="ORE4" s="826"/>
      <c r="ORF4" s="826"/>
      <c r="ORG4" s="826"/>
      <c r="ORH4" s="827"/>
      <c r="ORI4" s="827"/>
      <c r="ORJ4" s="827"/>
      <c r="ORK4" s="827"/>
      <c r="ORL4" s="827"/>
      <c r="ORM4" s="827"/>
      <c r="ORN4" s="827"/>
      <c r="ORO4" s="827"/>
      <c r="ORP4" s="843"/>
      <c r="ORQ4" s="846"/>
      <c r="ORR4" s="826"/>
      <c r="ORS4" s="826"/>
      <c r="ORT4" s="826"/>
      <c r="ORU4" s="826"/>
      <c r="ORV4" s="826"/>
      <c r="ORW4" s="826"/>
      <c r="ORX4" s="827"/>
      <c r="ORY4" s="827"/>
      <c r="ORZ4" s="827"/>
      <c r="OSA4" s="827"/>
      <c r="OSB4" s="827"/>
      <c r="OSC4" s="827"/>
      <c r="OSD4" s="827"/>
      <c r="OSE4" s="827"/>
      <c r="OSF4" s="843"/>
      <c r="OSG4" s="846"/>
      <c r="OSH4" s="826"/>
      <c r="OSI4" s="826"/>
      <c r="OSJ4" s="826"/>
      <c r="OSK4" s="826"/>
      <c r="OSL4" s="826"/>
      <c r="OSM4" s="826"/>
      <c r="OSN4" s="827"/>
      <c r="OSO4" s="827"/>
      <c r="OSP4" s="827"/>
      <c r="OSQ4" s="827"/>
      <c r="OSR4" s="827"/>
      <c r="OSS4" s="827"/>
      <c r="OST4" s="827"/>
      <c r="OSU4" s="827"/>
      <c r="OSV4" s="843"/>
      <c r="OSW4" s="846"/>
      <c r="OSX4" s="826"/>
      <c r="OSY4" s="826"/>
      <c r="OSZ4" s="826"/>
      <c r="OTA4" s="826"/>
      <c r="OTB4" s="826"/>
      <c r="OTC4" s="826"/>
      <c r="OTD4" s="827"/>
      <c r="OTE4" s="827"/>
      <c r="OTF4" s="827"/>
      <c r="OTG4" s="827"/>
      <c r="OTH4" s="827"/>
      <c r="OTI4" s="827"/>
      <c r="OTJ4" s="827"/>
      <c r="OTK4" s="827"/>
      <c r="OTL4" s="843"/>
      <c r="OTM4" s="846"/>
      <c r="OTN4" s="826"/>
      <c r="OTO4" s="826"/>
      <c r="OTP4" s="826"/>
      <c r="OTQ4" s="826"/>
      <c r="OTR4" s="826"/>
      <c r="OTS4" s="826"/>
      <c r="OTT4" s="827"/>
      <c r="OTU4" s="827"/>
      <c r="OTV4" s="827"/>
      <c r="OTW4" s="827"/>
      <c r="OTX4" s="827"/>
      <c r="OTY4" s="827"/>
      <c r="OTZ4" s="827"/>
      <c r="OUA4" s="827"/>
      <c r="OUB4" s="843"/>
      <c r="OUC4" s="846"/>
      <c r="OUD4" s="826"/>
      <c r="OUE4" s="826"/>
      <c r="OUF4" s="826"/>
      <c r="OUG4" s="826"/>
      <c r="OUH4" s="826"/>
      <c r="OUI4" s="826"/>
      <c r="OUJ4" s="827"/>
      <c r="OUK4" s="827"/>
      <c r="OUL4" s="827"/>
      <c r="OUM4" s="827"/>
      <c r="OUN4" s="827"/>
      <c r="OUO4" s="827"/>
      <c r="OUP4" s="827"/>
      <c r="OUQ4" s="827"/>
      <c r="OUR4" s="843"/>
      <c r="OUS4" s="846"/>
      <c r="OUT4" s="826"/>
      <c r="OUU4" s="826"/>
      <c r="OUV4" s="826"/>
      <c r="OUW4" s="826"/>
      <c r="OUX4" s="826"/>
      <c r="OUY4" s="826"/>
      <c r="OUZ4" s="827"/>
      <c r="OVA4" s="827"/>
      <c r="OVB4" s="827"/>
      <c r="OVC4" s="827"/>
      <c r="OVD4" s="827"/>
      <c r="OVE4" s="827"/>
      <c r="OVF4" s="827"/>
      <c r="OVG4" s="827"/>
      <c r="OVH4" s="843"/>
      <c r="OVI4" s="846"/>
      <c r="OVJ4" s="826"/>
      <c r="OVK4" s="826"/>
      <c r="OVL4" s="826"/>
      <c r="OVM4" s="826"/>
      <c r="OVN4" s="826"/>
      <c r="OVO4" s="826"/>
      <c r="OVP4" s="827"/>
      <c r="OVQ4" s="827"/>
      <c r="OVR4" s="827"/>
      <c r="OVS4" s="827"/>
      <c r="OVT4" s="827"/>
      <c r="OVU4" s="827"/>
      <c r="OVV4" s="827"/>
      <c r="OVW4" s="827"/>
      <c r="OVX4" s="843"/>
      <c r="OVY4" s="846"/>
      <c r="OVZ4" s="826"/>
      <c r="OWA4" s="826"/>
      <c r="OWB4" s="826"/>
      <c r="OWC4" s="826"/>
      <c r="OWD4" s="826"/>
      <c r="OWE4" s="826"/>
      <c r="OWF4" s="827"/>
      <c r="OWG4" s="827"/>
      <c r="OWH4" s="827"/>
      <c r="OWI4" s="827"/>
      <c r="OWJ4" s="827"/>
      <c r="OWK4" s="827"/>
      <c r="OWL4" s="827"/>
      <c r="OWM4" s="827"/>
      <c r="OWN4" s="843"/>
      <c r="OWO4" s="846"/>
      <c r="OWP4" s="826"/>
      <c r="OWQ4" s="826"/>
      <c r="OWR4" s="826"/>
      <c r="OWS4" s="826"/>
      <c r="OWT4" s="826"/>
      <c r="OWU4" s="826"/>
      <c r="OWV4" s="827"/>
      <c r="OWW4" s="827"/>
      <c r="OWX4" s="827"/>
      <c r="OWY4" s="827"/>
      <c r="OWZ4" s="827"/>
      <c r="OXA4" s="827"/>
      <c r="OXB4" s="827"/>
      <c r="OXC4" s="827"/>
      <c r="OXD4" s="843"/>
      <c r="OXE4" s="846"/>
      <c r="OXF4" s="826"/>
      <c r="OXG4" s="826"/>
      <c r="OXH4" s="826"/>
      <c r="OXI4" s="826"/>
      <c r="OXJ4" s="826"/>
      <c r="OXK4" s="826"/>
      <c r="OXL4" s="827"/>
      <c r="OXM4" s="827"/>
      <c r="OXN4" s="827"/>
      <c r="OXO4" s="827"/>
      <c r="OXP4" s="827"/>
      <c r="OXQ4" s="827"/>
      <c r="OXR4" s="827"/>
      <c r="OXS4" s="827"/>
      <c r="OXT4" s="843"/>
      <c r="OXU4" s="846"/>
      <c r="OXV4" s="826"/>
      <c r="OXW4" s="826"/>
      <c r="OXX4" s="826"/>
      <c r="OXY4" s="826"/>
      <c r="OXZ4" s="826"/>
      <c r="OYA4" s="826"/>
      <c r="OYB4" s="827"/>
      <c r="OYC4" s="827"/>
      <c r="OYD4" s="827"/>
      <c r="OYE4" s="827"/>
      <c r="OYF4" s="827"/>
      <c r="OYG4" s="827"/>
      <c r="OYH4" s="827"/>
      <c r="OYI4" s="827"/>
      <c r="OYJ4" s="843"/>
      <c r="OYK4" s="846"/>
      <c r="OYL4" s="826"/>
      <c r="OYM4" s="826"/>
      <c r="OYN4" s="826"/>
      <c r="OYO4" s="826"/>
      <c r="OYP4" s="826"/>
      <c r="OYQ4" s="826"/>
      <c r="OYR4" s="827"/>
      <c r="OYS4" s="827"/>
      <c r="OYT4" s="827"/>
      <c r="OYU4" s="827"/>
      <c r="OYV4" s="827"/>
      <c r="OYW4" s="827"/>
      <c r="OYX4" s="827"/>
      <c r="OYY4" s="827"/>
      <c r="OYZ4" s="843"/>
      <c r="OZA4" s="846"/>
      <c r="OZB4" s="826"/>
      <c r="OZC4" s="826"/>
      <c r="OZD4" s="826"/>
      <c r="OZE4" s="826"/>
      <c r="OZF4" s="826"/>
      <c r="OZG4" s="826"/>
      <c r="OZH4" s="827"/>
      <c r="OZI4" s="827"/>
      <c r="OZJ4" s="827"/>
      <c r="OZK4" s="827"/>
      <c r="OZL4" s="827"/>
      <c r="OZM4" s="827"/>
      <c r="OZN4" s="827"/>
      <c r="OZO4" s="827"/>
      <c r="OZP4" s="843"/>
      <c r="OZQ4" s="846"/>
      <c r="OZR4" s="826"/>
      <c r="OZS4" s="826"/>
      <c r="OZT4" s="826"/>
      <c r="OZU4" s="826"/>
      <c r="OZV4" s="826"/>
      <c r="OZW4" s="826"/>
      <c r="OZX4" s="827"/>
      <c r="OZY4" s="827"/>
      <c r="OZZ4" s="827"/>
      <c r="PAA4" s="827"/>
      <c r="PAB4" s="827"/>
      <c r="PAC4" s="827"/>
      <c r="PAD4" s="827"/>
      <c r="PAE4" s="827"/>
      <c r="PAF4" s="843"/>
      <c r="PAG4" s="846"/>
      <c r="PAH4" s="826"/>
      <c r="PAI4" s="826"/>
      <c r="PAJ4" s="826"/>
      <c r="PAK4" s="826"/>
      <c r="PAL4" s="826"/>
      <c r="PAM4" s="826"/>
      <c r="PAN4" s="827"/>
      <c r="PAO4" s="827"/>
      <c r="PAP4" s="827"/>
      <c r="PAQ4" s="827"/>
      <c r="PAR4" s="827"/>
      <c r="PAS4" s="827"/>
      <c r="PAT4" s="827"/>
      <c r="PAU4" s="827"/>
      <c r="PAV4" s="843"/>
      <c r="PAW4" s="846"/>
      <c r="PAX4" s="826"/>
      <c r="PAY4" s="826"/>
      <c r="PAZ4" s="826"/>
      <c r="PBA4" s="826"/>
      <c r="PBB4" s="826"/>
      <c r="PBC4" s="826"/>
      <c r="PBD4" s="827"/>
      <c r="PBE4" s="827"/>
      <c r="PBF4" s="827"/>
      <c r="PBG4" s="827"/>
      <c r="PBH4" s="827"/>
      <c r="PBI4" s="827"/>
      <c r="PBJ4" s="827"/>
      <c r="PBK4" s="827"/>
      <c r="PBL4" s="843"/>
      <c r="PBM4" s="846"/>
      <c r="PBN4" s="826"/>
      <c r="PBO4" s="826"/>
      <c r="PBP4" s="826"/>
      <c r="PBQ4" s="826"/>
      <c r="PBR4" s="826"/>
      <c r="PBS4" s="826"/>
      <c r="PBT4" s="827"/>
      <c r="PBU4" s="827"/>
      <c r="PBV4" s="827"/>
      <c r="PBW4" s="827"/>
      <c r="PBX4" s="827"/>
      <c r="PBY4" s="827"/>
      <c r="PBZ4" s="827"/>
      <c r="PCA4" s="827"/>
      <c r="PCB4" s="843"/>
      <c r="PCC4" s="846"/>
      <c r="PCD4" s="826"/>
      <c r="PCE4" s="826"/>
      <c r="PCF4" s="826"/>
      <c r="PCG4" s="826"/>
      <c r="PCH4" s="826"/>
      <c r="PCI4" s="826"/>
      <c r="PCJ4" s="827"/>
      <c r="PCK4" s="827"/>
      <c r="PCL4" s="827"/>
      <c r="PCM4" s="827"/>
      <c r="PCN4" s="827"/>
      <c r="PCO4" s="827"/>
      <c r="PCP4" s="827"/>
      <c r="PCQ4" s="827"/>
      <c r="PCR4" s="843"/>
      <c r="PCS4" s="846"/>
      <c r="PCT4" s="826"/>
      <c r="PCU4" s="826"/>
      <c r="PCV4" s="826"/>
      <c r="PCW4" s="826"/>
      <c r="PCX4" s="826"/>
      <c r="PCY4" s="826"/>
      <c r="PCZ4" s="827"/>
      <c r="PDA4" s="827"/>
      <c r="PDB4" s="827"/>
      <c r="PDC4" s="827"/>
      <c r="PDD4" s="827"/>
      <c r="PDE4" s="827"/>
      <c r="PDF4" s="827"/>
      <c r="PDG4" s="827"/>
      <c r="PDH4" s="843"/>
      <c r="PDI4" s="846"/>
      <c r="PDJ4" s="826"/>
      <c r="PDK4" s="826"/>
      <c r="PDL4" s="826"/>
      <c r="PDM4" s="826"/>
      <c r="PDN4" s="826"/>
      <c r="PDO4" s="826"/>
      <c r="PDP4" s="827"/>
      <c r="PDQ4" s="827"/>
      <c r="PDR4" s="827"/>
      <c r="PDS4" s="827"/>
      <c r="PDT4" s="827"/>
      <c r="PDU4" s="827"/>
      <c r="PDV4" s="827"/>
      <c r="PDW4" s="827"/>
      <c r="PDX4" s="843"/>
      <c r="PDY4" s="846"/>
      <c r="PDZ4" s="826"/>
      <c r="PEA4" s="826"/>
      <c r="PEB4" s="826"/>
      <c r="PEC4" s="826"/>
      <c r="PED4" s="826"/>
      <c r="PEE4" s="826"/>
      <c r="PEF4" s="827"/>
      <c r="PEG4" s="827"/>
      <c r="PEH4" s="827"/>
      <c r="PEI4" s="827"/>
      <c r="PEJ4" s="827"/>
      <c r="PEK4" s="827"/>
      <c r="PEL4" s="827"/>
      <c r="PEM4" s="827"/>
      <c r="PEN4" s="843"/>
      <c r="PEO4" s="846"/>
      <c r="PEP4" s="826"/>
      <c r="PEQ4" s="826"/>
      <c r="PER4" s="826"/>
      <c r="PES4" s="826"/>
      <c r="PET4" s="826"/>
      <c r="PEU4" s="826"/>
      <c r="PEV4" s="827"/>
      <c r="PEW4" s="827"/>
      <c r="PEX4" s="827"/>
      <c r="PEY4" s="827"/>
      <c r="PEZ4" s="827"/>
      <c r="PFA4" s="827"/>
      <c r="PFB4" s="827"/>
      <c r="PFC4" s="827"/>
      <c r="PFD4" s="843"/>
      <c r="PFE4" s="846"/>
      <c r="PFF4" s="826"/>
      <c r="PFG4" s="826"/>
      <c r="PFH4" s="826"/>
      <c r="PFI4" s="826"/>
      <c r="PFJ4" s="826"/>
      <c r="PFK4" s="826"/>
      <c r="PFL4" s="827"/>
      <c r="PFM4" s="827"/>
      <c r="PFN4" s="827"/>
      <c r="PFO4" s="827"/>
      <c r="PFP4" s="827"/>
      <c r="PFQ4" s="827"/>
      <c r="PFR4" s="827"/>
      <c r="PFS4" s="827"/>
      <c r="PFT4" s="843"/>
      <c r="PFU4" s="846"/>
      <c r="PFV4" s="826"/>
      <c r="PFW4" s="826"/>
      <c r="PFX4" s="826"/>
      <c r="PFY4" s="826"/>
      <c r="PFZ4" s="826"/>
      <c r="PGA4" s="826"/>
      <c r="PGB4" s="827"/>
      <c r="PGC4" s="827"/>
      <c r="PGD4" s="827"/>
      <c r="PGE4" s="827"/>
      <c r="PGF4" s="827"/>
      <c r="PGG4" s="827"/>
      <c r="PGH4" s="827"/>
      <c r="PGI4" s="827"/>
      <c r="PGJ4" s="843"/>
      <c r="PGK4" s="846"/>
      <c r="PGL4" s="826"/>
      <c r="PGM4" s="826"/>
      <c r="PGN4" s="826"/>
      <c r="PGO4" s="826"/>
      <c r="PGP4" s="826"/>
      <c r="PGQ4" s="826"/>
      <c r="PGR4" s="827"/>
      <c r="PGS4" s="827"/>
      <c r="PGT4" s="827"/>
      <c r="PGU4" s="827"/>
      <c r="PGV4" s="827"/>
      <c r="PGW4" s="827"/>
      <c r="PGX4" s="827"/>
      <c r="PGY4" s="827"/>
      <c r="PGZ4" s="843"/>
      <c r="PHA4" s="846"/>
      <c r="PHB4" s="826"/>
      <c r="PHC4" s="826"/>
      <c r="PHD4" s="826"/>
      <c r="PHE4" s="826"/>
      <c r="PHF4" s="826"/>
      <c r="PHG4" s="826"/>
      <c r="PHH4" s="827"/>
      <c r="PHI4" s="827"/>
      <c r="PHJ4" s="827"/>
      <c r="PHK4" s="827"/>
      <c r="PHL4" s="827"/>
      <c r="PHM4" s="827"/>
      <c r="PHN4" s="827"/>
      <c r="PHO4" s="827"/>
      <c r="PHP4" s="843"/>
      <c r="PHQ4" s="846"/>
      <c r="PHR4" s="826"/>
      <c r="PHS4" s="826"/>
      <c r="PHT4" s="826"/>
      <c r="PHU4" s="826"/>
      <c r="PHV4" s="826"/>
      <c r="PHW4" s="826"/>
      <c r="PHX4" s="827"/>
      <c r="PHY4" s="827"/>
      <c r="PHZ4" s="827"/>
      <c r="PIA4" s="827"/>
      <c r="PIB4" s="827"/>
      <c r="PIC4" s="827"/>
      <c r="PID4" s="827"/>
      <c r="PIE4" s="827"/>
      <c r="PIF4" s="843"/>
      <c r="PIG4" s="846"/>
      <c r="PIH4" s="826"/>
      <c r="PII4" s="826"/>
      <c r="PIJ4" s="826"/>
      <c r="PIK4" s="826"/>
      <c r="PIL4" s="826"/>
      <c r="PIM4" s="826"/>
      <c r="PIN4" s="827"/>
      <c r="PIO4" s="827"/>
      <c r="PIP4" s="827"/>
      <c r="PIQ4" s="827"/>
      <c r="PIR4" s="827"/>
      <c r="PIS4" s="827"/>
      <c r="PIT4" s="827"/>
      <c r="PIU4" s="827"/>
      <c r="PIV4" s="843"/>
      <c r="PIW4" s="846"/>
      <c r="PIX4" s="826"/>
      <c r="PIY4" s="826"/>
      <c r="PIZ4" s="826"/>
      <c r="PJA4" s="826"/>
      <c r="PJB4" s="826"/>
      <c r="PJC4" s="826"/>
      <c r="PJD4" s="827"/>
      <c r="PJE4" s="827"/>
      <c r="PJF4" s="827"/>
      <c r="PJG4" s="827"/>
      <c r="PJH4" s="827"/>
      <c r="PJI4" s="827"/>
      <c r="PJJ4" s="827"/>
      <c r="PJK4" s="827"/>
      <c r="PJL4" s="843"/>
      <c r="PJM4" s="846"/>
      <c r="PJN4" s="826"/>
      <c r="PJO4" s="826"/>
      <c r="PJP4" s="826"/>
      <c r="PJQ4" s="826"/>
      <c r="PJR4" s="826"/>
      <c r="PJS4" s="826"/>
      <c r="PJT4" s="827"/>
      <c r="PJU4" s="827"/>
      <c r="PJV4" s="827"/>
      <c r="PJW4" s="827"/>
      <c r="PJX4" s="827"/>
      <c r="PJY4" s="827"/>
      <c r="PJZ4" s="827"/>
      <c r="PKA4" s="827"/>
      <c r="PKB4" s="843"/>
      <c r="PKC4" s="846"/>
      <c r="PKD4" s="826"/>
      <c r="PKE4" s="826"/>
      <c r="PKF4" s="826"/>
      <c r="PKG4" s="826"/>
      <c r="PKH4" s="826"/>
      <c r="PKI4" s="826"/>
      <c r="PKJ4" s="827"/>
      <c r="PKK4" s="827"/>
      <c r="PKL4" s="827"/>
      <c r="PKM4" s="827"/>
      <c r="PKN4" s="827"/>
      <c r="PKO4" s="827"/>
      <c r="PKP4" s="827"/>
      <c r="PKQ4" s="827"/>
      <c r="PKR4" s="843"/>
      <c r="PKS4" s="846"/>
      <c r="PKT4" s="826"/>
      <c r="PKU4" s="826"/>
      <c r="PKV4" s="826"/>
      <c r="PKW4" s="826"/>
      <c r="PKX4" s="826"/>
      <c r="PKY4" s="826"/>
      <c r="PKZ4" s="827"/>
      <c r="PLA4" s="827"/>
      <c r="PLB4" s="827"/>
      <c r="PLC4" s="827"/>
      <c r="PLD4" s="827"/>
      <c r="PLE4" s="827"/>
      <c r="PLF4" s="827"/>
      <c r="PLG4" s="827"/>
      <c r="PLH4" s="843"/>
      <c r="PLI4" s="846"/>
      <c r="PLJ4" s="826"/>
      <c r="PLK4" s="826"/>
      <c r="PLL4" s="826"/>
      <c r="PLM4" s="826"/>
      <c r="PLN4" s="826"/>
      <c r="PLO4" s="826"/>
      <c r="PLP4" s="827"/>
      <c r="PLQ4" s="827"/>
      <c r="PLR4" s="827"/>
      <c r="PLS4" s="827"/>
      <c r="PLT4" s="827"/>
      <c r="PLU4" s="827"/>
      <c r="PLV4" s="827"/>
      <c r="PLW4" s="827"/>
      <c r="PLX4" s="843"/>
      <c r="PLY4" s="846"/>
      <c r="PLZ4" s="826"/>
      <c r="PMA4" s="826"/>
      <c r="PMB4" s="826"/>
      <c r="PMC4" s="826"/>
      <c r="PMD4" s="826"/>
      <c r="PME4" s="826"/>
      <c r="PMF4" s="827"/>
      <c r="PMG4" s="827"/>
      <c r="PMH4" s="827"/>
      <c r="PMI4" s="827"/>
      <c r="PMJ4" s="827"/>
      <c r="PMK4" s="827"/>
      <c r="PML4" s="827"/>
      <c r="PMM4" s="827"/>
      <c r="PMN4" s="843"/>
      <c r="PMO4" s="846"/>
      <c r="PMP4" s="826"/>
      <c r="PMQ4" s="826"/>
      <c r="PMR4" s="826"/>
      <c r="PMS4" s="826"/>
      <c r="PMT4" s="826"/>
      <c r="PMU4" s="826"/>
      <c r="PMV4" s="827"/>
      <c r="PMW4" s="827"/>
      <c r="PMX4" s="827"/>
      <c r="PMY4" s="827"/>
      <c r="PMZ4" s="827"/>
      <c r="PNA4" s="827"/>
      <c r="PNB4" s="827"/>
      <c r="PNC4" s="827"/>
      <c r="PND4" s="843"/>
      <c r="PNE4" s="846"/>
      <c r="PNF4" s="826"/>
      <c r="PNG4" s="826"/>
      <c r="PNH4" s="826"/>
      <c r="PNI4" s="826"/>
      <c r="PNJ4" s="826"/>
      <c r="PNK4" s="826"/>
      <c r="PNL4" s="827"/>
      <c r="PNM4" s="827"/>
      <c r="PNN4" s="827"/>
      <c r="PNO4" s="827"/>
      <c r="PNP4" s="827"/>
      <c r="PNQ4" s="827"/>
      <c r="PNR4" s="827"/>
      <c r="PNS4" s="827"/>
      <c r="PNT4" s="843"/>
      <c r="PNU4" s="846"/>
      <c r="PNV4" s="826"/>
      <c r="PNW4" s="826"/>
      <c r="PNX4" s="826"/>
      <c r="PNY4" s="826"/>
      <c r="PNZ4" s="826"/>
      <c r="POA4" s="826"/>
      <c r="POB4" s="827"/>
      <c r="POC4" s="827"/>
      <c r="POD4" s="827"/>
      <c r="POE4" s="827"/>
      <c r="POF4" s="827"/>
      <c r="POG4" s="827"/>
      <c r="POH4" s="827"/>
      <c r="POI4" s="827"/>
      <c r="POJ4" s="843"/>
      <c r="POK4" s="846"/>
      <c r="POL4" s="826"/>
      <c r="POM4" s="826"/>
      <c r="PON4" s="826"/>
      <c r="POO4" s="826"/>
      <c r="POP4" s="826"/>
      <c r="POQ4" s="826"/>
      <c r="POR4" s="827"/>
      <c r="POS4" s="827"/>
      <c r="POT4" s="827"/>
      <c r="POU4" s="827"/>
      <c r="POV4" s="827"/>
      <c r="POW4" s="827"/>
      <c r="POX4" s="827"/>
      <c r="POY4" s="827"/>
      <c r="POZ4" s="843"/>
      <c r="PPA4" s="846"/>
      <c r="PPB4" s="826"/>
      <c r="PPC4" s="826"/>
      <c r="PPD4" s="826"/>
      <c r="PPE4" s="826"/>
      <c r="PPF4" s="826"/>
      <c r="PPG4" s="826"/>
      <c r="PPH4" s="827"/>
      <c r="PPI4" s="827"/>
      <c r="PPJ4" s="827"/>
      <c r="PPK4" s="827"/>
      <c r="PPL4" s="827"/>
      <c r="PPM4" s="827"/>
      <c r="PPN4" s="827"/>
      <c r="PPO4" s="827"/>
      <c r="PPP4" s="843"/>
      <c r="PPQ4" s="846"/>
      <c r="PPR4" s="826"/>
      <c r="PPS4" s="826"/>
      <c r="PPT4" s="826"/>
      <c r="PPU4" s="826"/>
      <c r="PPV4" s="826"/>
      <c r="PPW4" s="826"/>
      <c r="PPX4" s="827"/>
      <c r="PPY4" s="827"/>
      <c r="PPZ4" s="827"/>
      <c r="PQA4" s="827"/>
      <c r="PQB4" s="827"/>
      <c r="PQC4" s="827"/>
      <c r="PQD4" s="827"/>
      <c r="PQE4" s="827"/>
      <c r="PQF4" s="843"/>
      <c r="PQG4" s="846"/>
      <c r="PQH4" s="826"/>
      <c r="PQI4" s="826"/>
      <c r="PQJ4" s="826"/>
      <c r="PQK4" s="826"/>
      <c r="PQL4" s="826"/>
      <c r="PQM4" s="826"/>
      <c r="PQN4" s="827"/>
      <c r="PQO4" s="827"/>
      <c r="PQP4" s="827"/>
      <c r="PQQ4" s="827"/>
      <c r="PQR4" s="827"/>
      <c r="PQS4" s="827"/>
      <c r="PQT4" s="827"/>
      <c r="PQU4" s="827"/>
      <c r="PQV4" s="843"/>
      <c r="PQW4" s="846"/>
      <c r="PQX4" s="826"/>
      <c r="PQY4" s="826"/>
      <c r="PQZ4" s="826"/>
      <c r="PRA4" s="826"/>
      <c r="PRB4" s="826"/>
      <c r="PRC4" s="826"/>
      <c r="PRD4" s="827"/>
      <c r="PRE4" s="827"/>
      <c r="PRF4" s="827"/>
      <c r="PRG4" s="827"/>
      <c r="PRH4" s="827"/>
      <c r="PRI4" s="827"/>
      <c r="PRJ4" s="827"/>
      <c r="PRK4" s="827"/>
      <c r="PRL4" s="843"/>
      <c r="PRM4" s="846"/>
      <c r="PRN4" s="826"/>
      <c r="PRO4" s="826"/>
      <c r="PRP4" s="826"/>
      <c r="PRQ4" s="826"/>
      <c r="PRR4" s="826"/>
      <c r="PRS4" s="826"/>
      <c r="PRT4" s="827"/>
      <c r="PRU4" s="827"/>
      <c r="PRV4" s="827"/>
      <c r="PRW4" s="827"/>
      <c r="PRX4" s="827"/>
      <c r="PRY4" s="827"/>
      <c r="PRZ4" s="827"/>
      <c r="PSA4" s="827"/>
      <c r="PSB4" s="843"/>
      <c r="PSC4" s="846"/>
      <c r="PSD4" s="826"/>
      <c r="PSE4" s="826"/>
      <c r="PSF4" s="826"/>
      <c r="PSG4" s="826"/>
      <c r="PSH4" s="826"/>
      <c r="PSI4" s="826"/>
      <c r="PSJ4" s="827"/>
      <c r="PSK4" s="827"/>
      <c r="PSL4" s="827"/>
      <c r="PSM4" s="827"/>
      <c r="PSN4" s="827"/>
      <c r="PSO4" s="827"/>
      <c r="PSP4" s="827"/>
      <c r="PSQ4" s="827"/>
      <c r="PSR4" s="843"/>
      <c r="PSS4" s="846"/>
      <c r="PST4" s="826"/>
      <c r="PSU4" s="826"/>
      <c r="PSV4" s="826"/>
      <c r="PSW4" s="826"/>
      <c r="PSX4" s="826"/>
      <c r="PSY4" s="826"/>
      <c r="PSZ4" s="827"/>
      <c r="PTA4" s="827"/>
      <c r="PTB4" s="827"/>
      <c r="PTC4" s="827"/>
      <c r="PTD4" s="827"/>
      <c r="PTE4" s="827"/>
      <c r="PTF4" s="827"/>
      <c r="PTG4" s="827"/>
      <c r="PTH4" s="843"/>
      <c r="PTI4" s="846"/>
      <c r="PTJ4" s="826"/>
      <c r="PTK4" s="826"/>
      <c r="PTL4" s="826"/>
      <c r="PTM4" s="826"/>
      <c r="PTN4" s="826"/>
      <c r="PTO4" s="826"/>
      <c r="PTP4" s="827"/>
      <c r="PTQ4" s="827"/>
      <c r="PTR4" s="827"/>
      <c r="PTS4" s="827"/>
      <c r="PTT4" s="827"/>
      <c r="PTU4" s="827"/>
      <c r="PTV4" s="827"/>
      <c r="PTW4" s="827"/>
      <c r="PTX4" s="843"/>
      <c r="PTY4" s="846"/>
      <c r="PTZ4" s="826"/>
      <c r="PUA4" s="826"/>
      <c r="PUB4" s="826"/>
      <c r="PUC4" s="826"/>
      <c r="PUD4" s="826"/>
      <c r="PUE4" s="826"/>
      <c r="PUF4" s="827"/>
      <c r="PUG4" s="827"/>
      <c r="PUH4" s="827"/>
      <c r="PUI4" s="827"/>
      <c r="PUJ4" s="827"/>
      <c r="PUK4" s="827"/>
      <c r="PUL4" s="827"/>
      <c r="PUM4" s="827"/>
      <c r="PUN4" s="843"/>
      <c r="PUO4" s="846"/>
      <c r="PUP4" s="826"/>
      <c r="PUQ4" s="826"/>
      <c r="PUR4" s="826"/>
      <c r="PUS4" s="826"/>
      <c r="PUT4" s="826"/>
      <c r="PUU4" s="826"/>
      <c r="PUV4" s="827"/>
      <c r="PUW4" s="827"/>
      <c r="PUX4" s="827"/>
      <c r="PUY4" s="827"/>
      <c r="PUZ4" s="827"/>
      <c r="PVA4" s="827"/>
      <c r="PVB4" s="827"/>
      <c r="PVC4" s="827"/>
      <c r="PVD4" s="843"/>
      <c r="PVE4" s="846"/>
      <c r="PVF4" s="826"/>
      <c r="PVG4" s="826"/>
      <c r="PVH4" s="826"/>
      <c r="PVI4" s="826"/>
      <c r="PVJ4" s="826"/>
      <c r="PVK4" s="826"/>
      <c r="PVL4" s="827"/>
      <c r="PVM4" s="827"/>
      <c r="PVN4" s="827"/>
      <c r="PVO4" s="827"/>
      <c r="PVP4" s="827"/>
      <c r="PVQ4" s="827"/>
      <c r="PVR4" s="827"/>
      <c r="PVS4" s="827"/>
      <c r="PVT4" s="843"/>
      <c r="PVU4" s="846"/>
      <c r="PVV4" s="826"/>
      <c r="PVW4" s="826"/>
      <c r="PVX4" s="826"/>
      <c r="PVY4" s="826"/>
      <c r="PVZ4" s="826"/>
      <c r="PWA4" s="826"/>
      <c r="PWB4" s="827"/>
      <c r="PWC4" s="827"/>
      <c r="PWD4" s="827"/>
      <c r="PWE4" s="827"/>
      <c r="PWF4" s="827"/>
      <c r="PWG4" s="827"/>
      <c r="PWH4" s="827"/>
      <c r="PWI4" s="827"/>
      <c r="PWJ4" s="843"/>
      <c r="PWK4" s="846"/>
      <c r="PWL4" s="826"/>
      <c r="PWM4" s="826"/>
      <c r="PWN4" s="826"/>
      <c r="PWO4" s="826"/>
      <c r="PWP4" s="826"/>
      <c r="PWQ4" s="826"/>
      <c r="PWR4" s="827"/>
      <c r="PWS4" s="827"/>
      <c r="PWT4" s="827"/>
      <c r="PWU4" s="827"/>
      <c r="PWV4" s="827"/>
      <c r="PWW4" s="827"/>
      <c r="PWX4" s="827"/>
      <c r="PWY4" s="827"/>
      <c r="PWZ4" s="843"/>
      <c r="PXA4" s="846"/>
      <c r="PXB4" s="826"/>
      <c r="PXC4" s="826"/>
      <c r="PXD4" s="826"/>
      <c r="PXE4" s="826"/>
      <c r="PXF4" s="826"/>
      <c r="PXG4" s="826"/>
      <c r="PXH4" s="827"/>
      <c r="PXI4" s="827"/>
      <c r="PXJ4" s="827"/>
      <c r="PXK4" s="827"/>
      <c r="PXL4" s="827"/>
      <c r="PXM4" s="827"/>
      <c r="PXN4" s="827"/>
      <c r="PXO4" s="827"/>
      <c r="PXP4" s="843"/>
      <c r="PXQ4" s="846"/>
      <c r="PXR4" s="826"/>
      <c r="PXS4" s="826"/>
      <c r="PXT4" s="826"/>
      <c r="PXU4" s="826"/>
      <c r="PXV4" s="826"/>
      <c r="PXW4" s="826"/>
      <c r="PXX4" s="827"/>
      <c r="PXY4" s="827"/>
      <c r="PXZ4" s="827"/>
      <c r="PYA4" s="827"/>
      <c r="PYB4" s="827"/>
      <c r="PYC4" s="827"/>
      <c r="PYD4" s="827"/>
      <c r="PYE4" s="827"/>
      <c r="PYF4" s="843"/>
      <c r="PYG4" s="846"/>
      <c r="PYH4" s="826"/>
      <c r="PYI4" s="826"/>
      <c r="PYJ4" s="826"/>
      <c r="PYK4" s="826"/>
      <c r="PYL4" s="826"/>
      <c r="PYM4" s="826"/>
      <c r="PYN4" s="827"/>
      <c r="PYO4" s="827"/>
      <c r="PYP4" s="827"/>
      <c r="PYQ4" s="827"/>
      <c r="PYR4" s="827"/>
      <c r="PYS4" s="827"/>
      <c r="PYT4" s="827"/>
      <c r="PYU4" s="827"/>
      <c r="PYV4" s="843"/>
      <c r="PYW4" s="846"/>
      <c r="PYX4" s="826"/>
      <c r="PYY4" s="826"/>
      <c r="PYZ4" s="826"/>
      <c r="PZA4" s="826"/>
      <c r="PZB4" s="826"/>
      <c r="PZC4" s="826"/>
      <c r="PZD4" s="827"/>
      <c r="PZE4" s="827"/>
      <c r="PZF4" s="827"/>
      <c r="PZG4" s="827"/>
      <c r="PZH4" s="827"/>
      <c r="PZI4" s="827"/>
      <c r="PZJ4" s="827"/>
      <c r="PZK4" s="827"/>
      <c r="PZL4" s="843"/>
      <c r="PZM4" s="846"/>
      <c r="PZN4" s="826"/>
      <c r="PZO4" s="826"/>
      <c r="PZP4" s="826"/>
      <c r="PZQ4" s="826"/>
      <c r="PZR4" s="826"/>
      <c r="PZS4" s="826"/>
      <c r="PZT4" s="827"/>
      <c r="PZU4" s="827"/>
      <c r="PZV4" s="827"/>
      <c r="PZW4" s="827"/>
      <c r="PZX4" s="827"/>
      <c r="PZY4" s="827"/>
      <c r="PZZ4" s="827"/>
      <c r="QAA4" s="827"/>
      <c r="QAB4" s="843"/>
      <c r="QAC4" s="846"/>
      <c r="QAD4" s="826"/>
      <c r="QAE4" s="826"/>
      <c r="QAF4" s="826"/>
      <c r="QAG4" s="826"/>
      <c r="QAH4" s="826"/>
      <c r="QAI4" s="826"/>
      <c r="QAJ4" s="827"/>
      <c r="QAK4" s="827"/>
      <c r="QAL4" s="827"/>
      <c r="QAM4" s="827"/>
      <c r="QAN4" s="827"/>
      <c r="QAO4" s="827"/>
      <c r="QAP4" s="827"/>
      <c r="QAQ4" s="827"/>
      <c r="QAR4" s="843"/>
      <c r="QAS4" s="846"/>
      <c r="QAT4" s="826"/>
      <c r="QAU4" s="826"/>
      <c r="QAV4" s="826"/>
      <c r="QAW4" s="826"/>
      <c r="QAX4" s="826"/>
      <c r="QAY4" s="826"/>
      <c r="QAZ4" s="827"/>
      <c r="QBA4" s="827"/>
      <c r="QBB4" s="827"/>
      <c r="QBC4" s="827"/>
      <c r="QBD4" s="827"/>
      <c r="QBE4" s="827"/>
      <c r="QBF4" s="827"/>
      <c r="QBG4" s="827"/>
      <c r="QBH4" s="843"/>
      <c r="QBI4" s="846"/>
      <c r="QBJ4" s="826"/>
      <c r="QBK4" s="826"/>
      <c r="QBL4" s="826"/>
      <c r="QBM4" s="826"/>
      <c r="QBN4" s="826"/>
      <c r="QBO4" s="826"/>
      <c r="QBP4" s="827"/>
      <c r="QBQ4" s="827"/>
      <c r="QBR4" s="827"/>
      <c r="QBS4" s="827"/>
      <c r="QBT4" s="827"/>
      <c r="QBU4" s="827"/>
      <c r="QBV4" s="827"/>
      <c r="QBW4" s="827"/>
      <c r="QBX4" s="843"/>
      <c r="QBY4" s="846"/>
      <c r="QBZ4" s="826"/>
      <c r="QCA4" s="826"/>
      <c r="QCB4" s="826"/>
      <c r="QCC4" s="826"/>
      <c r="QCD4" s="826"/>
      <c r="QCE4" s="826"/>
      <c r="QCF4" s="827"/>
      <c r="QCG4" s="827"/>
      <c r="QCH4" s="827"/>
      <c r="QCI4" s="827"/>
      <c r="QCJ4" s="827"/>
      <c r="QCK4" s="827"/>
      <c r="QCL4" s="827"/>
      <c r="QCM4" s="827"/>
      <c r="QCN4" s="843"/>
      <c r="QCO4" s="846"/>
      <c r="QCP4" s="826"/>
      <c r="QCQ4" s="826"/>
      <c r="QCR4" s="826"/>
      <c r="QCS4" s="826"/>
      <c r="QCT4" s="826"/>
      <c r="QCU4" s="826"/>
      <c r="QCV4" s="827"/>
      <c r="QCW4" s="827"/>
      <c r="QCX4" s="827"/>
      <c r="QCY4" s="827"/>
      <c r="QCZ4" s="827"/>
      <c r="QDA4" s="827"/>
      <c r="QDB4" s="827"/>
      <c r="QDC4" s="827"/>
      <c r="QDD4" s="843"/>
      <c r="QDE4" s="846"/>
      <c r="QDF4" s="826"/>
      <c r="QDG4" s="826"/>
      <c r="QDH4" s="826"/>
      <c r="QDI4" s="826"/>
      <c r="QDJ4" s="826"/>
      <c r="QDK4" s="826"/>
      <c r="QDL4" s="827"/>
      <c r="QDM4" s="827"/>
      <c r="QDN4" s="827"/>
      <c r="QDO4" s="827"/>
      <c r="QDP4" s="827"/>
      <c r="QDQ4" s="827"/>
      <c r="QDR4" s="827"/>
      <c r="QDS4" s="827"/>
      <c r="QDT4" s="843"/>
      <c r="QDU4" s="846"/>
      <c r="QDV4" s="826"/>
      <c r="QDW4" s="826"/>
      <c r="QDX4" s="826"/>
      <c r="QDY4" s="826"/>
      <c r="QDZ4" s="826"/>
      <c r="QEA4" s="826"/>
      <c r="QEB4" s="827"/>
      <c r="QEC4" s="827"/>
      <c r="QED4" s="827"/>
      <c r="QEE4" s="827"/>
      <c r="QEF4" s="827"/>
      <c r="QEG4" s="827"/>
      <c r="QEH4" s="827"/>
      <c r="QEI4" s="827"/>
      <c r="QEJ4" s="843"/>
      <c r="QEK4" s="846"/>
      <c r="QEL4" s="826"/>
      <c r="QEM4" s="826"/>
      <c r="QEN4" s="826"/>
      <c r="QEO4" s="826"/>
      <c r="QEP4" s="826"/>
      <c r="QEQ4" s="826"/>
      <c r="QER4" s="827"/>
      <c r="QES4" s="827"/>
      <c r="QET4" s="827"/>
      <c r="QEU4" s="827"/>
      <c r="QEV4" s="827"/>
      <c r="QEW4" s="827"/>
      <c r="QEX4" s="827"/>
      <c r="QEY4" s="827"/>
      <c r="QEZ4" s="843"/>
      <c r="QFA4" s="846"/>
      <c r="QFB4" s="826"/>
      <c r="QFC4" s="826"/>
      <c r="QFD4" s="826"/>
      <c r="QFE4" s="826"/>
      <c r="QFF4" s="826"/>
      <c r="QFG4" s="826"/>
      <c r="QFH4" s="827"/>
      <c r="QFI4" s="827"/>
      <c r="QFJ4" s="827"/>
      <c r="QFK4" s="827"/>
      <c r="QFL4" s="827"/>
      <c r="QFM4" s="827"/>
      <c r="QFN4" s="827"/>
      <c r="QFO4" s="827"/>
      <c r="QFP4" s="843"/>
      <c r="QFQ4" s="846"/>
      <c r="QFR4" s="826"/>
      <c r="QFS4" s="826"/>
      <c r="QFT4" s="826"/>
      <c r="QFU4" s="826"/>
      <c r="QFV4" s="826"/>
      <c r="QFW4" s="826"/>
      <c r="QFX4" s="827"/>
      <c r="QFY4" s="827"/>
      <c r="QFZ4" s="827"/>
      <c r="QGA4" s="827"/>
      <c r="QGB4" s="827"/>
      <c r="QGC4" s="827"/>
      <c r="QGD4" s="827"/>
      <c r="QGE4" s="827"/>
      <c r="QGF4" s="843"/>
      <c r="QGG4" s="846"/>
      <c r="QGH4" s="826"/>
      <c r="QGI4" s="826"/>
      <c r="QGJ4" s="826"/>
      <c r="QGK4" s="826"/>
      <c r="QGL4" s="826"/>
      <c r="QGM4" s="826"/>
      <c r="QGN4" s="827"/>
      <c r="QGO4" s="827"/>
      <c r="QGP4" s="827"/>
      <c r="QGQ4" s="827"/>
      <c r="QGR4" s="827"/>
      <c r="QGS4" s="827"/>
      <c r="QGT4" s="827"/>
      <c r="QGU4" s="827"/>
      <c r="QGV4" s="843"/>
      <c r="QGW4" s="846"/>
      <c r="QGX4" s="826"/>
      <c r="QGY4" s="826"/>
      <c r="QGZ4" s="826"/>
      <c r="QHA4" s="826"/>
      <c r="QHB4" s="826"/>
      <c r="QHC4" s="826"/>
      <c r="QHD4" s="827"/>
      <c r="QHE4" s="827"/>
      <c r="QHF4" s="827"/>
      <c r="QHG4" s="827"/>
      <c r="QHH4" s="827"/>
      <c r="QHI4" s="827"/>
      <c r="QHJ4" s="827"/>
      <c r="QHK4" s="827"/>
      <c r="QHL4" s="843"/>
      <c r="QHM4" s="846"/>
      <c r="QHN4" s="826"/>
      <c r="QHO4" s="826"/>
      <c r="QHP4" s="826"/>
      <c r="QHQ4" s="826"/>
      <c r="QHR4" s="826"/>
      <c r="QHS4" s="826"/>
      <c r="QHT4" s="827"/>
      <c r="QHU4" s="827"/>
      <c r="QHV4" s="827"/>
      <c r="QHW4" s="827"/>
      <c r="QHX4" s="827"/>
      <c r="QHY4" s="827"/>
      <c r="QHZ4" s="827"/>
      <c r="QIA4" s="827"/>
      <c r="QIB4" s="843"/>
      <c r="QIC4" s="846"/>
      <c r="QID4" s="826"/>
      <c r="QIE4" s="826"/>
      <c r="QIF4" s="826"/>
      <c r="QIG4" s="826"/>
      <c r="QIH4" s="826"/>
      <c r="QII4" s="826"/>
      <c r="QIJ4" s="827"/>
      <c r="QIK4" s="827"/>
      <c r="QIL4" s="827"/>
      <c r="QIM4" s="827"/>
      <c r="QIN4" s="827"/>
      <c r="QIO4" s="827"/>
      <c r="QIP4" s="827"/>
      <c r="QIQ4" s="827"/>
      <c r="QIR4" s="843"/>
      <c r="QIS4" s="846"/>
      <c r="QIT4" s="826"/>
      <c r="QIU4" s="826"/>
      <c r="QIV4" s="826"/>
      <c r="QIW4" s="826"/>
      <c r="QIX4" s="826"/>
      <c r="QIY4" s="826"/>
      <c r="QIZ4" s="827"/>
      <c r="QJA4" s="827"/>
      <c r="QJB4" s="827"/>
      <c r="QJC4" s="827"/>
      <c r="QJD4" s="827"/>
      <c r="QJE4" s="827"/>
      <c r="QJF4" s="827"/>
      <c r="QJG4" s="827"/>
      <c r="QJH4" s="843"/>
      <c r="QJI4" s="846"/>
      <c r="QJJ4" s="826"/>
      <c r="QJK4" s="826"/>
      <c r="QJL4" s="826"/>
      <c r="QJM4" s="826"/>
      <c r="QJN4" s="826"/>
      <c r="QJO4" s="826"/>
      <c r="QJP4" s="827"/>
      <c r="QJQ4" s="827"/>
      <c r="QJR4" s="827"/>
      <c r="QJS4" s="827"/>
      <c r="QJT4" s="827"/>
      <c r="QJU4" s="827"/>
      <c r="QJV4" s="827"/>
      <c r="QJW4" s="827"/>
      <c r="QJX4" s="843"/>
      <c r="QJY4" s="846"/>
      <c r="QJZ4" s="826"/>
      <c r="QKA4" s="826"/>
      <c r="QKB4" s="826"/>
      <c r="QKC4" s="826"/>
      <c r="QKD4" s="826"/>
      <c r="QKE4" s="826"/>
      <c r="QKF4" s="827"/>
      <c r="QKG4" s="827"/>
      <c r="QKH4" s="827"/>
      <c r="QKI4" s="827"/>
      <c r="QKJ4" s="827"/>
      <c r="QKK4" s="827"/>
      <c r="QKL4" s="827"/>
      <c r="QKM4" s="827"/>
      <c r="QKN4" s="843"/>
      <c r="QKO4" s="846"/>
      <c r="QKP4" s="826"/>
      <c r="QKQ4" s="826"/>
      <c r="QKR4" s="826"/>
      <c r="QKS4" s="826"/>
      <c r="QKT4" s="826"/>
      <c r="QKU4" s="826"/>
      <c r="QKV4" s="827"/>
      <c r="QKW4" s="827"/>
      <c r="QKX4" s="827"/>
      <c r="QKY4" s="827"/>
      <c r="QKZ4" s="827"/>
      <c r="QLA4" s="827"/>
      <c r="QLB4" s="827"/>
      <c r="QLC4" s="827"/>
      <c r="QLD4" s="843"/>
      <c r="QLE4" s="846"/>
      <c r="QLF4" s="826"/>
      <c r="QLG4" s="826"/>
      <c r="QLH4" s="826"/>
      <c r="QLI4" s="826"/>
      <c r="QLJ4" s="826"/>
      <c r="QLK4" s="826"/>
      <c r="QLL4" s="827"/>
      <c r="QLM4" s="827"/>
      <c r="QLN4" s="827"/>
      <c r="QLO4" s="827"/>
      <c r="QLP4" s="827"/>
      <c r="QLQ4" s="827"/>
      <c r="QLR4" s="827"/>
      <c r="QLS4" s="827"/>
      <c r="QLT4" s="843"/>
      <c r="QLU4" s="846"/>
      <c r="QLV4" s="826"/>
      <c r="QLW4" s="826"/>
      <c r="QLX4" s="826"/>
      <c r="QLY4" s="826"/>
      <c r="QLZ4" s="826"/>
      <c r="QMA4" s="826"/>
      <c r="QMB4" s="827"/>
      <c r="QMC4" s="827"/>
      <c r="QMD4" s="827"/>
      <c r="QME4" s="827"/>
      <c r="QMF4" s="827"/>
      <c r="QMG4" s="827"/>
      <c r="QMH4" s="827"/>
      <c r="QMI4" s="827"/>
      <c r="QMJ4" s="843"/>
      <c r="QMK4" s="846"/>
      <c r="QML4" s="826"/>
      <c r="QMM4" s="826"/>
      <c r="QMN4" s="826"/>
      <c r="QMO4" s="826"/>
      <c r="QMP4" s="826"/>
      <c r="QMQ4" s="826"/>
      <c r="QMR4" s="827"/>
      <c r="QMS4" s="827"/>
      <c r="QMT4" s="827"/>
      <c r="QMU4" s="827"/>
      <c r="QMV4" s="827"/>
      <c r="QMW4" s="827"/>
      <c r="QMX4" s="827"/>
      <c r="QMY4" s="827"/>
      <c r="QMZ4" s="843"/>
      <c r="QNA4" s="846"/>
      <c r="QNB4" s="826"/>
      <c r="QNC4" s="826"/>
      <c r="QND4" s="826"/>
      <c r="QNE4" s="826"/>
      <c r="QNF4" s="826"/>
      <c r="QNG4" s="826"/>
      <c r="QNH4" s="827"/>
      <c r="QNI4" s="827"/>
      <c r="QNJ4" s="827"/>
      <c r="QNK4" s="827"/>
      <c r="QNL4" s="827"/>
      <c r="QNM4" s="827"/>
      <c r="QNN4" s="827"/>
      <c r="QNO4" s="827"/>
      <c r="QNP4" s="843"/>
      <c r="QNQ4" s="846"/>
      <c r="QNR4" s="826"/>
      <c r="QNS4" s="826"/>
      <c r="QNT4" s="826"/>
      <c r="QNU4" s="826"/>
      <c r="QNV4" s="826"/>
      <c r="QNW4" s="826"/>
      <c r="QNX4" s="827"/>
      <c r="QNY4" s="827"/>
      <c r="QNZ4" s="827"/>
      <c r="QOA4" s="827"/>
      <c r="QOB4" s="827"/>
      <c r="QOC4" s="827"/>
      <c r="QOD4" s="827"/>
      <c r="QOE4" s="827"/>
      <c r="QOF4" s="843"/>
      <c r="QOG4" s="846"/>
      <c r="QOH4" s="826"/>
      <c r="QOI4" s="826"/>
      <c r="QOJ4" s="826"/>
      <c r="QOK4" s="826"/>
      <c r="QOL4" s="826"/>
      <c r="QOM4" s="826"/>
      <c r="QON4" s="827"/>
      <c r="QOO4" s="827"/>
      <c r="QOP4" s="827"/>
      <c r="QOQ4" s="827"/>
      <c r="QOR4" s="827"/>
      <c r="QOS4" s="827"/>
      <c r="QOT4" s="827"/>
      <c r="QOU4" s="827"/>
      <c r="QOV4" s="843"/>
      <c r="QOW4" s="846"/>
      <c r="QOX4" s="826"/>
      <c r="QOY4" s="826"/>
      <c r="QOZ4" s="826"/>
      <c r="QPA4" s="826"/>
      <c r="QPB4" s="826"/>
      <c r="QPC4" s="826"/>
      <c r="QPD4" s="827"/>
      <c r="QPE4" s="827"/>
      <c r="QPF4" s="827"/>
      <c r="QPG4" s="827"/>
      <c r="QPH4" s="827"/>
      <c r="QPI4" s="827"/>
      <c r="QPJ4" s="827"/>
      <c r="QPK4" s="827"/>
      <c r="QPL4" s="843"/>
      <c r="QPM4" s="846"/>
      <c r="QPN4" s="826"/>
      <c r="QPO4" s="826"/>
      <c r="QPP4" s="826"/>
      <c r="QPQ4" s="826"/>
      <c r="QPR4" s="826"/>
      <c r="QPS4" s="826"/>
      <c r="QPT4" s="827"/>
      <c r="QPU4" s="827"/>
      <c r="QPV4" s="827"/>
      <c r="QPW4" s="827"/>
      <c r="QPX4" s="827"/>
      <c r="QPY4" s="827"/>
      <c r="QPZ4" s="827"/>
      <c r="QQA4" s="827"/>
      <c r="QQB4" s="843"/>
      <c r="QQC4" s="846"/>
      <c r="QQD4" s="826"/>
      <c r="QQE4" s="826"/>
      <c r="QQF4" s="826"/>
      <c r="QQG4" s="826"/>
      <c r="QQH4" s="826"/>
      <c r="QQI4" s="826"/>
      <c r="QQJ4" s="827"/>
      <c r="QQK4" s="827"/>
      <c r="QQL4" s="827"/>
      <c r="QQM4" s="827"/>
      <c r="QQN4" s="827"/>
      <c r="QQO4" s="827"/>
      <c r="QQP4" s="827"/>
      <c r="QQQ4" s="827"/>
      <c r="QQR4" s="843"/>
      <c r="QQS4" s="846"/>
      <c r="QQT4" s="826"/>
      <c r="QQU4" s="826"/>
      <c r="QQV4" s="826"/>
      <c r="QQW4" s="826"/>
      <c r="QQX4" s="826"/>
      <c r="QQY4" s="826"/>
      <c r="QQZ4" s="827"/>
      <c r="QRA4" s="827"/>
      <c r="QRB4" s="827"/>
      <c r="QRC4" s="827"/>
      <c r="QRD4" s="827"/>
      <c r="QRE4" s="827"/>
      <c r="QRF4" s="827"/>
      <c r="QRG4" s="827"/>
      <c r="QRH4" s="843"/>
      <c r="QRI4" s="846"/>
      <c r="QRJ4" s="826"/>
      <c r="QRK4" s="826"/>
      <c r="QRL4" s="826"/>
      <c r="QRM4" s="826"/>
      <c r="QRN4" s="826"/>
      <c r="QRO4" s="826"/>
      <c r="QRP4" s="827"/>
      <c r="QRQ4" s="827"/>
      <c r="QRR4" s="827"/>
      <c r="QRS4" s="827"/>
      <c r="QRT4" s="827"/>
      <c r="QRU4" s="827"/>
      <c r="QRV4" s="827"/>
      <c r="QRW4" s="827"/>
      <c r="QRX4" s="843"/>
      <c r="QRY4" s="846"/>
      <c r="QRZ4" s="826"/>
      <c r="QSA4" s="826"/>
      <c r="QSB4" s="826"/>
      <c r="QSC4" s="826"/>
      <c r="QSD4" s="826"/>
      <c r="QSE4" s="826"/>
      <c r="QSF4" s="827"/>
      <c r="QSG4" s="827"/>
      <c r="QSH4" s="827"/>
      <c r="QSI4" s="827"/>
      <c r="QSJ4" s="827"/>
      <c r="QSK4" s="827"/>
      <c r="QSL4" s="827"/>
      <c r="QSM4" s="827"/>
      <c r="QSN4" s="843"/>
      <c r="QSO4" s="846"/>
      <c r="QSP4" s="826"/>
      <c r="QSQ4" s="826"/>
      <c r="QSR4" s="826"/>
      <c r="QSS4" s="826"/>
      <c r="QST4" s="826"/>
      <c r="QSU4" s="826"/>
      <c r="QSV4" s="827"/>
      <c r="QSW4" s="827"/>
      <c r="QSX4" s="827"/>
      <c r="QSY4" s="827"/>
      <c r="QSZ4" s="827"/>
      <c r="QTA4" s="827"/>
      <c r="QTB4" s="827"/>
      <c r="QTC4" s="827"/>
      <c r="QTD4" s="843"/>
      <c r="QTE4" s="846"/>
      <c r="QTF4" s="826"/>
      <c r="QTG4" s="826"/>
      <c r="QTH4" s="826"/>
      <c r="QTI4" s="826"/>
      <c r="QTJ4" s="826"/>
      <c r="QTK4" s="826"/>
      <c r="QTL4" s="827"/>
      <c r="QTM4" s="827"/>
      <c r="QTN4" s="827"/>
      <c r="QTO4" s="827"/>
      <c r="QTP4" s="827"/>
      <c r="QTQ4" s="827"/>
      <c r="QTR4" s="827"/>
      <c r="QTS4" s="827"/>
      <c r="QTT4" s="843"/>
      <c r="QTU4" s="846"/>
      <c r="QTV4" s="826"/>
      <c r="QTW4" s="826"/>
      <c r="QTX4" s="826"/>
      <c r="QTY4" s="826"/>
      <c r="QTZ4" s="826"/>
      <c r="QUA4" s="826"/>
      <c r="QUB4" s="827"/>
      <c r="QUC4" s="827"/>
      <c r="QUD4" s="827"/>
      <c r="QUE4" s="827"/>
      <c r="QUF4" s="827"/>
      <c r="QUG4" s="827"/>
      <c r="QUH4" s="827"/>
      <c r="QUI4" s="827"/>
      <c r="QUJ4" s="843"/>
      <c r="QUK4" s="846"/>
      <c r="QUL4" s="826"/>
      <c r="QUM4" s="826"/>
      <c r="QUN4" s="826"/>
      <c r="QUO4" s="826"/>
      <c r="QUP4" s="826"/>
      <c r="QUQ4" s="826"/>
      <c r="QUR4" s="827"/>
      <c r="QUS4" s="827"/>
      <c r="QUT4" s="827"/>
      <c r="QUU4" s="827"/>
      <c r="QUV4" s="827"/>
      <c r="QUW4" s="827"/>
      <c r="QUX4" s="827"/>
      <c r="QUY4" s="827"/>
      <c r="QUZ4" s="843"/>
      <c r="QVA4" s="846"/>
      <c r="QVB4" s="826"/>
      <c r="QVC4" s="826"/>
      <c r="QVD4" s="826"/>
      <c r="QVE4" s="826"/>
      <c r="QVF4" s="826"/>
      <c r="QVG4" s="826"/>
      <c r="QVH4" s="827"/>
      <c r="QVI4" s="827"/>
      <c r="QVJ4" s="827"/>
      <c r="QVK4" s="827"/>
      <c r="QVL4" s="827"/>
      <c r="QVM4" s="827"/>
      <c r="QVN4" s="827"/>
      <c r="QVO4" s="827"/>
      <c r="QVP4" s="843"/>
      <c r="QVQ4" s="846"/>
      <c r="QVR4" s="826"/>
      <c r="QVS4" s="826"/>
      <c r="QVT4" s="826"/>
      <c r="QVU4" s="826"/>
      <c r="QVV4" s="826"/>
      <c r="QVW4" s="826"/>
      <c r="QVX4" s="827"/>
      <c r="QVY4" s="827"/>
      <c r="QVZ4" s="827"/>
      <c r="QWA4" s="827"/>
      <c r="QWB4" s="827"/>
      <c r="QWC4" s="827"/>
      <c r="QWD4" s="827"/>
      <c r="QWE4" s="827"/>
      <c r="QWF4" s="843"/>
      <c r="QWG4" s="846"/>
      <c r="QWH4" s="826"/>
      <c r="QWI4" s="826"/>
      <c r="QWJ4" s="826"/>
      <c r="QWK4" s="826"/>
      <c r="QWL4" s="826"/>
      <c r="QWM4" s="826"/>
      <c r="QWN4" s="827"/>
      <c r="QWO4" s="827"/>
      <c r="QWP4" s="827"/>
      <c r="QWQ4" s="827"/>
      <c r="QWR4" s="827"/>
      <c r="QWS4" s="827"/>
      <c r="QWT4" s="827"/>
      <c r="QWU4" s="827"/>
      <c r="QWV4" s="843"/>
      <c r="QWW4" s="846"/>
      <c r="QWX4" s="826"/>
      <c r="QWY4" s="826"/>
      <c r="QWZ4" s="826"/>
      <c r="QXA4" s="826"/>
      <c r="QXB4" s="826"/>
      <c r="QXC4" s="826"/>
      <c r="QXD4" s="827"/>
      <c r="QXE4" s="827"/>
      <c r="QXF4" s="827"/>
      <c r="QXG4" s="827"/>
      <c r="QXH4" s="827"/>
      <c r="QXI4" s="827"/>
      <c r="QXJ4" s="827"/>
      <c r="QXK4" s="827"/>
      <c r="QXL4" s="843"/>
      <c r="QXM4" s="846"/>
      <c r="QXN4" s="826"/>
      <c r="QXO4" s="826"/>
      <c r="QXP4" s="826"/>
      <c r="QXQ4" s="826"/>
      <c r="QXR4" s="826"/>
      <c r="QXS4" s="826"/>
      <c r="QXT4" s="827"/>
      <c r="QXU4" s="827"/>
      <c r="QXV4" s="827"/>
      <c r="QXW4" s="827"/>
      <c r="QXX4" s="827"/>
      <c r="QXY4" s="827"/>
      <c r="QXZ4" s="827"/>
      <c r="QYA4" s="827"/>
      <c r="QYB4" s="843"/>
      <c r="QYC4" s="846"/>
      <c r="QYD4" s="826"/>
      <c r="QYE4" s="826"/>
      <c r="QYF4" s="826"/>
      <c r="QYG4" s="826"/>
      <c r="QYH4" s="826"/>
      <c r="QYI4" s="826"/>
      <c r="QYJ4" s="827"/>
      <c r="QYK4" s="827"/>
      <c r="QYL4" s="827"/>
      <c r="QYM4" s="827"/>
      <c r="QYN4" s="827"/>
      <c r="QYO4" s="827"/>
      <c r="QYP4" s="827"/>
      <c r="QYQ4" s="827"/>
      <c r="QYR4" s="843"/>
      <c r="QYS4" s="846"/>
      <c r="QYT4" s="826"/>
      <c r="QYU4" s="826"/>
      <c r="QYV4" s="826"/>
      <c r="QYW4" s="826"/>
      <c r="QYX4" s="826"/>
      <c r="QYY4" s="826"/>
      <c r="QYZ4" s="827"/>
      <c r="QZA4" s="827"/>
      <c r="QZB4" s="827"/>
      <c r="QZC4" s="827"/>
      <c r="QZD4" s="827"/>
      <c r="QZE4" s="827"/>
      <c r="QZF4" s="827"/>
      <c r="QZG4" s="827"/>
      <c r="QZH4" s="843"/>
      <c r="QZI4" s="846"/>
      <c r="QZJ4" s="826"/>
      <c r="QZK4" s="826"/>
      <c r="QZL4" s="826"/>
      <c r="QZM4" s="826"/>
      <c r="QZN4" s="826"/>
      <c r="QZO4" s="826"/>
      <c r="QZP4" s="827"/>
      <c r="QZQ4" s="827"/>
      <c r="QZR4" s="827"/>
      <c r="QZS4" s="827"/>
      <c r="QZT4" s="827"/>
      <c r="QZU4" s="827"/>
      <c r="QZV4" s="827"/>
      <c r="QZW4" s="827"/>
      <c r="QZX4" s="843"/>
      <c r="QZY4" s="846"/>
      <c r="QZZ4" s="826"/>
      <c r="RAA4" s="826"/>
      <c r="RAB4" s="826"/>
      <c r="RAC4" s="826"/>
      <c r="RAD4" s="826"/>
      <c r="RAE4" s="826"/>
      <c r="RAF4" s="827"/>
      <c r="RAG4" s="827"/>
      <c r="RAH4" s="827"/>
      <c r="RAI4" s="827"/>
      <c r="RAJ4" s="827"/>
      <c r="RAK4" s="827"/>
      <c r="RAL4" s="827"/>
      <c r="RAM4" s="827"/>
      <c r="RAN4" s="843"/>
      <c r="RAO4" s="846"/>
      <c r="RAP4" s="826"/>
      <c r="RAQ4" s="826"/>
      <c r="RAR4" s="826"/>
      <c r="RAS4" s="826"/>
      <c r="RAT4" s="826"/>
      <c r="RAU4" s="826"/>
      <c r="RAV4" s="827"/>
      <c r="RAW4" s="827"/>
      <c r="RAX4" s="827"/>
      <c r="RAY4" s="827"/>
      <c r="RAZ4" s="827"/>
      <c r="RBA4" s="827"/>
      <c r="RBB4" s="827"/>
      <c r="RBC4" s="827"/>
      <c r="RBD4" s="843"/>
      <c r="RBE4" s="846"/>
      <c r="RBF4" s="826"/>
      <c r="RBG4" s="826"/>
      <c r="RBH4" s="826"/>
      <c r="RBI4" s="826"/>
      <c r="RBJ4" s="826"/>
      <c r="RBK4" s="826"/>
      <c r="RBL4" s="827"/>
      <c r="RBM4" s="827"/>
      <c r="RBN4" s="827"/>
      <c r="RBO4" s="827"/>
      <c r="RBP4" s="827"/>
      <c r="RBQ4" s="827"/>
      <c r="RBR4" s="827"/>
      <c r="RBS4" s="827"/>
      <c r="RBT4" s="843"/>
      <c r="RBU4" s="846"/>
      <c r="RBV4" s="826"/>
      <c r="RBW4" s="826"/>
      <c r="RBX4" s="826"/>
      <c r="RBY4" s="826"/>
      <c r="RBZ4" s="826"/>
      <c r="RCA4" s="826"/>
      <c r="RCB4" s="827"/>
      <c r="RCC4" s="827"/>
      <c r="RCD4" s="827"/>
      <c r="RCE4" s="827"/>
      <c r="RCF4" s="827"/>
      <c r="RCG4" s="827"/>
      <c r="RCH4" s="827"/>
      <c r="RCI4" s="827"/>
      <c r="RCJ4" s="843"/>
      <c r="RCK4" s="846"/>
      <c r="RCL4" s="826"/>
      <c r="RCM4" s="826"/>
      <c r="RCN4" s="826"/>
      <c r="RCO4" s="826"/>
      <c r="RCP4" s="826"/>
      <c r="RCQ4" s="826"/>
      <c r="RCR4" s="827"/>
      <c r="RCS4" s="827"/>
      <c r="RCT4" s="827"/>
      <c r="RCU4" s="827"/>
      <c r="RCV4" s="827"/>
      <c r="RCW4" s="827"/>
      <c r="RCX4" s="827"/>
      <c r="RCY4" s="827"/>
      <c r="RCZ4" s="843"/>
      <c r="RDA4" s="846"/>
      <c r="RDB4" s="826"/>
      <c r="RDC4" s="826"/>
      <c r="RDD4" s="826"/>
      <c r="RDE4" s="826"/>
      <c r="RDF4" s="826"/>
      <c r="RDG4" s="826"/>
      <c r="RDH4" s="827"/>
      <c r="RDI4" s="827"/>
      <c r="RDJ4" s="827"/>
      <c r="RDK4" s="827"/>
      <c r="RDL4" s="827"/>
      <c r="RDM4" s="827"/>
      <c r="RDN4" s="827"/>
      <c r="RDO4" s="827"/>
      <c r="RDP4" s="843"/>
      <c r="RDQ4" s="846"/>
      <c r="RDR4" s="826"/>
      <c r="RDS4" s="826"/>
      <c r="RDT4" s="826"/>
      <c r="RDU4" s="826"/>
      <c r="RDV4" s="826"/>
      <c r="RDW4" s="826"/>
      <c r="RDX4" s="827"/>
      <c r="RDY4" s="827"/>
      <c r="RDZ4" s="827"/>
      <c r="REA4" s="827"/>
      <c r="REB4" s="827"/>
      <c r="REC4" s="827"/>
      <c r="RED4" s="827"/>
      <c r="REE4" s="827"/>
      <c r="REF4" s="843"/>
      <c r="REG4" s="846"/>
      <c r="REH4" s="826"/>
      <c r="REI4" s="826"/>
      <c r="REJ4" s="826"/>
      <c r="REK4" s="826"/>
      <c r="REL4" s="826"/>
      <c r="REM4" s="826"/>
      <c r="REN4" s="827"/>
      <c r="REO4" s="827"/>
      <c r="REP4" s="827"/>
      <c r="REQ4" s="827"/>
      <c r="RER4" s="827"/>
      <c r="RES4" s="827"/>
      <c r="RET4" s="827"/>
      <c r="REU4" s="827"/>
      <c r="REV4" s="843"/>
      <c r="REW4" s="846"/>
      <c r="REX4" s="826"/>
      <c r="REY4" s="826"/>
      <c r="REZ4" s="826"/>
      <c r="RFA4" s="826"/>
      <c r="RFB4" s="826"/>
      <c r="RFC4" s="826"/>
      <c r="RFD4" s="827"/>
      <c r="RFE4" s="827"/>
      <c r="RFF4" s="827"/>
      <c r="RFG4" s="827"/>
      <c r="RFH4" s="827"/>
      <c r="RFI4" s="827"/>
      <c r="RFJ4" s="827"/>
      <c r="RFK4" s="827"/>
      <c r="RFL4" s="843"/>
      <c r="RFM4" s="846"/>
      <c r="RFN4" s="826"/>
      <c r="RFO4" s="826"/>
      <c r="RFP4" s="826"/>
      <c r="RFQ4" s="826"/>
      <c r="RFR4" s="826"/>
      <c r="RFS4" s="826"/>
      <c r="RFT4" s="827"/>
      <c r="RFU4" s="827"/>
      <c r="RFV4" s="827"/>
      <c r="RFW4" s="827"/>
      <c r="RFX4" s="827"/>
      <c r="RFY4" s="827"/>
      <c r="RFZ4" s="827"/>
      <c r="RGA4" s="827"/>
      <c r="RGB4" s="843"/>
      <c r="RGC4" s="846"/>
      <c r="RGD4" s="826"/>
      <c r="RGE4" s="826"/>
      <c r="RGF4" s="826"/>
      <c r="RGG4" s="826"/>
      <c r="RGH4" s="826"/>
      <c r="RGI4" s="826"/>
      <c r="RGJ4" s="827"/>
      <c r="RGK4" s="827"/>
      <c r="RGL4" s="827"/>
      <c r="RGM4" s="827"/>
      <c r="RGN4" s="827"/>
      <c r="RGO4" s="827"/>
      <c r="RGP4" s="827"/>
      <c r="RGQ4" s="827"/>
      <c r="RGR4" s="843"/>
      <c r="RGS4" s="846"/>
      <c r="RGT4" s="826"/>
      <c r="RGU4" s="826"/>
      <c r="RGV4" s="826"/>
      <c r="RGW4" s="826"/>
      <c r="RGX4" s="826"/>
      <c r="RGY4" s="826"/>
      <c r="RGZ4" s="827"/>
      <c r="RHA4" s="827"/>
      <c r="RHB4" s="827"/>
      <c r="RHC4" s="827"/>
      <c r="RHD4" s="827"/>
      <c r="RHE4" s="827"/>
      <c r="RHF4" s="827"/>
      <c r="RHG4" s="827"/>
      <c r="RHH4" s="843"/>
      <c r="RHI4" s="846"/>
      <c r="RHJ4" s="826"/>
      <c r="RHK4" s="826"/>
      <c r="RHL4" s="826"/>
      <c r="RHM4" s="826"/>
      <c r="RHN4" s="826"/>
      <c r="RHO4" s="826"/>
      <c r="RHP4" s="827"/>
      <c r="RHQ4" s="827"/>
      <c r="RHR4" s="827"/>
      <c r="RHS4" s="827"/>
      <c r="RHT4" s="827"/>
      <c r="RHU4" s="827"/>
      <c r="RHV4" s="827"/>
      <c r="RHW4" s="827"/>
      <c r="RHX4" s="843"/>
      <c r="RHY4" s="846"/>
      <c r="RHZ4" s="826"/>
      <c r="RIA4" s="826"/>
      <c r="RIB4" s="826"/>
      <c r="RIC4" s="826"/>
      <c r="RID4" s="826"/>
      <c r="RIE4" s="826"/>
      <c r="RIF4" s="827"/>
      <c r="RIG4" s="827"/>
      <c r="RIH4" s="827"/>
      <c r="RII4" s="827"/>
      <c r="RIJ4" s="827"/>
      <c r="RIK4" s="827"/>
      <c r="RIL4" s="827"/>
      <c r="RIM4" s="827"/>
      <c r="RIN4" s="843"/>
      <c r="RIO4" s="846"/>
      <c r="RIP4" s="826"/>
      <c r="RIQ4" s="826"/>
      <c r="RIR4" s="826"/>
      <c r="RIS4" s="826"/>
      <c r="RIT4" s="826"/>
      <c r="RIU4" s="826"/>
      <c r="RIV4" s="827"/>
      <c r="RIW4" s="827"/>
      <c r="RIX4" s="827"/>
      <c r="RIY4" s="827"/>
      <c r="RIZ4" s="827"/>
      <c r="RJA4" s="827"/>
      <c r="RJB4" s="827"/>
      <c r="RJC4" s="827"/>
      <c r="RJD4" s="843"/>
      <c r="RJE4" s="846"/>
      <c r="RJF4" s="826"/>
      <c r="RJG4" s="826"/>
      <c r="RJH4" s="826"/>
      <c r="RJI4" s="826"/>
      <c r="RJJ4" s="826"/>
      <c r="RJK4" s="826"/>
      <c r="RJL4" s="827"/>
      <c r="RJM4" s="827"/>
      <c r="RJN4" s="827"/>
      <c r="RJO4" s="827"/>
      <c r="RJP4" s="827"/>
      <c r="RJQ4" s="827"/>
      <c r="RJR4" s="827"/>
      <c r="RJS4" s="827"/>
      <c r="RJT4" s="843"/>
      <c r="RJU4" s="846"/>
      <c r="RJV4" s="826"/>
      <c r="RJW4" s="826"/>
      <c r="RJX4" s="826"/>
      <c r="RJY4" s="826"/>
      <c r="RJZ4" s="826"/>
      <c r="RKA4" s="826"/>
      <c r="RKB4" s="827"/>
      <c r="RKC4" s="827"/>
      <c r="RKD4" s="827"/>
      <c r="RKE4" s="827"/>
      <c r="RKF4" s="827"/>
      <c r="RKG4" s="827"/>
      <c r="RKH4" s="827"/>
      <c r="RKI4" s="827"/>
      <c r="RKJ4" s="843"/>
      <c r="RKK4" s="846"/>
      <c r="RKL4" s="826"/>
      <c r="RKM4" s="826"/>
      <c r="RKN4" s="826"/>
      <c r="RKO4" s="826"/>
      <c r="RKP4" s="826"/>
      <c r="RKQ4" s="826"/>
      <c r="RKR4" s="827"/>
      <c r="RKS4" s="827"/>
      <c r="RKT4" s="827"/>
      <c r="RKU4" s="827"/>
      <c r="RKV4" s="827"/>
      <c r="RKW4" s="827"/>
      <c r="RKX4" s="827"/>
      <c r="RKY4" s="827"/>
      <c r="RKZ4" s="843"/>
      <c r="RLA4" s="846"/>
      <c r="RLB4" s="826"/>
      <c r="RLC4" s="826"/>
      <c r="RLD4" s="826"/>
      <c r="RLE4" s="826"/>
      <c r="RLF4" s="826"/>
      <c r="RLG4" s="826"/>
      <c r="RLH4" s="827"/>
      <c r="RLI4" s="827"/>
      <c r="RLJ4" s="827"/>
      <c r="RLK4" s="827"/>
      <c r="RLL4" s="827"/>
      <c r="RLM4" s="827"/>
      <c r="RLN4" s="827"/>
      <c r="RLO4" s="827"/>
      <c r="RLP4" s="843"/>
      <c r="RLQ4" s="846"/>
      <c r="RLR4" s="826"/>
      <c r="RLS4" s="826"/>
      <c r="RLT4" s="826"/>
      <c r="RLU4" s="826"/>
      <c r="RLV4" s="826"/>
      <c r="RLW4" s="826"/>
      <c r="RLX4" s="827"/>
      <c r="RLY4" s="827"/>
      <c r="RLZ4" s="827"/>
      <c r="RMA4" s="827"/>
      <c r="RMB4" s="827"/>
      <c r="RMC4" s="827"/>
      <c r="RMD4" s="827"/>
      <c r="RME4" s="827"/>
      <c r="RMF4" s="843"/>
      <c r="RMG4" s="846"/>
      <c r="RMH4" s="826"/>
      <c r="RMI4" s="826"/>
      <c r="RMJ4" s="826"/>
      <c r="RMK4" s="826"/>
      <c r="RML4" s="826"/>
      <c r="RMM4" s="826"/>
      <c r="RMN4" s="827"/>
      <c r="RMO4" s="827"/>
      <c r="RMP4" s="827"/>
      <c r="RMQ4" s="827"/>
      <c r="RMR4" s="827"/>
      <c r="RMS4" s="827"/>
      <c r="RMT4" s="827"/>
      <c r="RMU4" s="827"/>
      <c r="RMV4" s="843"/>
      <c r="RMW4" s="846"/>
      <c r="RMX4" s="826"/>
      <c r="RMY4" s="826"/>
      <c r="RMZ4" s="826"/>
      <c r="RNA4" s="826"/>
      <c r="RNB4" s="826"/>
      <c r="RNC4" s="826"/>
      <c r="RND4" s="827"/>
      <c r="RNE4" s="827"/>
      <c r="RNF4" s="827"/>
      <c r="RNG4" s="827"/>
      <c r="RNH4" s="827"/>
      <c r="RNI4" s="827"/>
      <c r="RNJ4" s="827"/>
      <c r="RNK4" s="827"/>
      <c r="RNL4" s="843"/>
      <c r="RNM4" s="846"/>
      <c r="RNN4" s="826"/>
      <c r="RNO4" s="826"/>
      <c r="RNP4" s="826"/>
      <c r="RNQ4" s="826"/>
      <c r="RNR4" s="826"/>
      <c r="RNS4" s="826"/>
      <c r="RNT4" s="827"/>
      <c r="RNU4" s="827"/>
      <c r="RNV4" s="827"/>
      <c r="RNW4" s="827"/>
      <c r="RNX4" s="827"/>
      <c r="RNY4" s="827"/>
      <c r="RNZ4" s="827"/>
      <c r="ROA4" s="827"/>
      <c r="ROB4" s="843"/>
      <c r="ROC4" s="846"/>
      <c r="ROD4" s="826"/>
      <c r="ROE4" s="826"/>
      <c r="ROF4" s="826"/>
      <c r="ROG4" s="826"/>
      <c r="ROH4" s="826"/>
      <c r="ROI4" s="826"/>
      <c r="ROJ4" s="827"/>
      <c r="ROK4" s="827"/>
      <c r="ROL4" s="827"/>
      <c r="ROM4" s="827"/>
      <c r="RON4" s="827"/>
      <c r="ROO4" s="827"/>
      <c r="ROP4" s="827"/>
      <c r="ROQ4" s="827"/>
      <c r="ROR4" s="843"/>
      <c r="ROS4" s="846"/>
      <c r="ROT4" s="826"/>
      <c r="ROU4" s="826"/>
      <c r="ROV4" s="826"/>
      <c r="ROW4" s="826"/>
      <c r="ROX4" s="826"/>
      <c r="ROY4" s="826"/>
      <c r="ROZ4" s="827"/>
      <c r="RPA4" s="827"/>
      <c r="RPB4" s="827"/>
      <c r="RPC4" s="827"/>
      <c r="RPD4" s="827"/>
      <c r="RPE4" s="827"/>
      <c r="RPF4" s="827"/>
      <c r="RPG4" s="827"/>
      <c r="RPH4" s="843"/>
      <c r="RPI4" s="846"/>
      <c r="RPJ4" s="826"/>
      <c r="RPK4" s="826"/>
      <c r="RPL4" s="826"/>
      <c r="RPM4" s="826"/>
      <c r="RPN4" s="826"/>
      <c r="RPO4" s="826"/>
      <c r="RPP4" s="827"/>
      <c r="RPQ4" s="827"/>
      <c r="RPR4" s="827"/>
      <c r="RPS4" s="827"/>
      <c r="RPT4" s="827"/>
      <c r="RPU4" s="827"/>
      <c r="RPV4" s="827"/>
      <c r="RPW4" s="827"/>
      <c r="RPX4" s="843"/>
      <c r="RPY4" s="846"/>
      <c r="RPZ4" s="826"/>
      <c r="RQA4" s="826"/>
      <c r="RQB4" s="826"/>
      <c r="RQC4" s="826"/>
      <c r="RQD4" s="826"/>
      <c r="RQE4" s="826"/>
      <c r="RQF4" s="827"/>
      <c r="RQG4" s="827"/>
      <c r="RQH4" s="827"/>
      <c r="RQI4" s="827"/>
      <c r="RQJ4" s="827"/>
      <c r="RQK4" s="827"/>
      <c r="RQL4" s="827"/>
      <c r="RQM4" s="827"/>
      <c r="RQN4" s="843"/>
      <c r="RQO4" s="846"/>
      <c r="RQP4" s="826"/>
      <c r="RQQ4" s="826"/>
      <c r="RQR4" s="826"/>
      <c r="RQS4" s="826"/>
      <c r="RQT4" s="826"/>
      <c r="RQU4" s="826"/>
      <c r="RQV4" s="827"/>
      <c r="RQW4" s="827"/>
      <c r="RQX4" s="827"/>
      <c r="RQY4" s="827"/>
      <c r="RQZ4" s="827"/>
      <c r="RRA4" s="827"/>
      <c r="RRB4" s="827"/>
      <c r="RRC4" s="827"/>
      <c r="RRD4" s="843"/>
      <c r="RRE4" s="846"/>
      <c r="RRF4" s="826"/>
      <c r="RRG4" s="826"/>
      <c r="RRH4" s="826"/>
      <c r="RRI4" s="826"/>
      <c r="RRJ4" s="826"/>
      <c r="RRK4" s="826"/>
      <c r="RRL4" s="827"/>
      <c r="RRM4" s="827"/>
      <c r="RRN4" s="827"/>
      <c r="RRO4" s="827"/>
      <c r="RRP4" s="827"/>
      <c r="RRQ4" s="827"/>
      <c r="RRR4" s="827"/>
      <c r="RRS4" s="827"/>
      <c r="RRT4" s="843"/>
      <c r="RRU4" s="846"/>
      <c r="RRV4" s="826"/>
      <c r="RRW4" s="826"/>
      <c r="RRX4" s="826"/>
      <c r="RRY4" s="826"/>
      <c r="RRZ4" s="826"/>
      <c r="RSA4" s="826"/>
      <c r="RSB4" s="827"/>
      <c r="RSC4" s="827"/>
      <c r="RSD4" s="827"/>
      <c r="RSE4" s="827"/>
      <c r="RSF4" s="827"/>
      <c r="RSG4" s="827"/>
      <c r="RSH4" s="827"/>
      <c r="RSI4" s="827"/>
      <c r="RSJ4" s="843"/>
      <c r="RSK4" s="846"/>
      <c r="RSL4" s="826"/>
      <c r="RSM4" s="826"/>
      <c r="RSN4" s="826"/>
      <c r="RSO4" s="826"/>
      <c r="RSP4" s="826"/>
      <c r="RSQ4" s="826"/>
      <c r="RSR4" s="827"/>
      <c r="RSS4" s="827"/>
      <c r="RST4" s="827"/>
      <c r="RSU4" s="827"/>
      <c r="RSV4" s="827"/>
      <c r="RSW4" s="827"/>
      <c r="RSX4" s="827"/>
      <c r="RSY4" s="827"/>
      <c r="RSZ4" s="843"/>
      <c r="RTA4" s="846"/>
      <c r="RTB4" s="826"/>
      <c r="RTC4" s="826"/>
      <c r="RTD4" s="826"/>
      <c r="RTE4" s="826"/>
      <c r="RTF4" s="826"/>
      <c r="RTG4" s="826"/>
      <c r="RTH4" s="827"/>
      <c r="RTI4" s="827"/>
      <c r="RTJ4" s="827"/>
      <c r="RTK4" s="827"/>
      <c r="RTL4" s="827"/>
      <c r="RTM4" s="827"/>
      <c r="RTN4" s="827"/>
      <c r="RTO4" s="827"/>
      <c r="RTP4" s="843"/>
      <c r="RTQ4" s="846"/>
      <c r="RTR4" s="826"/>
      <c r="RTS4" s="826"/>
      <c r="RTT4" s="826"/>
      <c r="RTU4" s="826"/>
      <c r="RTV4" s="826"/>
      <c r="RTW4" s="826"/>
      <c r="RTX4" s="827"/>
      <c r="RTY4" s="827"/>
      <c r="RTZ4" s="827"/>
      <c r="RUA4" s="827"/>
      <c r="RUB4" s="827"/>
      <c r="RUC4" s="827"/>
      <c r="RUD4" s="827"/>
      <c r="RUE4" s="827"/>
      <c r="RUF4" s="843"/>
      <c r="RUG4" s="846"/>
      <c r="RUH4" s="826"/>
      <c r="RUI4" s="826"/>
      <c r="RUJ4" s="826"/>
      <c r="RUK4" s="826"/>
      <c r="RUL4" s="826"/>
      <c r="RUM4" s="826"/>
      <c r="RUN4" s="827"/>
      <c r="RUO4" s="827"/>
      <c r="RUP4" s="827"/>
      <c r="RUQ4" s="827"/>
      <c r="RUR4" s="827"/>
      <c r="RUS4" s="827"/>
      <c r="RUT4" s="827"/>
      <c r="RUU4" s="827"/>
      <c r="RUV4" s="843"/>
      <c r="RUW4" s="846"/>
      <c r="RUX4" s="826"/>
      <c r="RUY4" s="826"/>
      <c r="RUZ4" s="826"/>
      <c r="RVA4" s="826"/>
      <c r="RVB4" s="826"/>
      <c r="RVC4" s="826"/>
      <c r="RVD4" s="827"/>
      <c r="RVE4" s="827"/>
      <c r="RVF4" s="827"/>
      <c r="RVG4" s="827"/>
      <c r="RVH4" s="827"/>
      <c r="RVI4" s="827"/>
      <c r="RVJ4" s="827"/>
      <c r="RVK4" s="827"/>
      <c r="RVL4" s="843"/>
      <c r="RVM4" s="846"/>
      <c r="RVN4" s="826"/>
      <c r="RVO4" s="826"/>
      <c r="RVP4" s="826"/>
      <c r="RVQ4" s="826"/>
      <c r="RVR4" s="826"/>
      <c r="RVS4" s="826"/>
      <c r="RVT4" s="827"/>
      <c r="RVU4" s="827"/>
      <c r="RVV4" s="827"/>
      <c r="RVW4" s="827"/>
      <c r="RVX4" s="827"/>
      <c r="RVY4" s="827"/>
      <c r="RVZ4" s="827"/>
      <c r="RWA4" s="827"/>
      <c r="RWB4" s="843"/>
      <c r="RWC4" s="846"/>
      <c r="RWD4" s="826"/>
      <c r="RWE4" s="826"/>
      <c r="RWF4" s="826"/>
      <c r="RWG4" s="826"/>
      <c r="RWH4" s="826"/>
      <c r="RWI4" s="826"/>
      <c r="RWJ4" s="827"/>
      <c r="RWK4" s="827"/>
      <c r="RWL4" s="827"/>
      <c r="RWM4" s="827"/>
      <c r="RWN4" s="827"/>
      <c r="RWO4" s="827"/>
      <c r="RWP4" s="827"/>
      <c r="RWQ4" s="827"/>
      <c r="RWR4" s="843"/>
      <c r="RWS4" s="846"/>
      <c r="RWT4" s="826"/>
      <c r="RWU4" s="826"/>
      <c r="RWV4" s="826"/>
      <c r="RWW4" s="826"/>
      <c r="RWX4" s="826"/>
      <c r="RWY4" s="826"/>
      <c r="RWZ4" s="827"/>
      <c r="RXA4" s="827"/>
      <c r="RXB4" s="827"/>
      <c r="RXC4" s="827"/>
      <c r="RXD4" s="827"/>
      <c r="RXE4" s="827"/>
      <c r="RXF4" s="827"/>
      <c r="RXG4" s="827"/>
      <c r="RXH4" s="843"/>
      <c r="RXI4" s="846"/>
      <c r="RXJ4" s="826"/>
      <c r="RXK4" s="826"/>
      <c r="RXL4" s="826"/>
      <c r="RXM4" s="826"/>
      <c r="RXN4" s="826"/>
      <c r="RXO4" s="826"/>
      <c r="RXP4" s="827"/>
      <c r="RXQ4" s="827"/>
      <c r="RXR4" s="827"/>
      <c r="RXS4" s="827"/>
      <c r="RXT4" s="827"/>
      <c r="RXU4" s="827"/>
      <c r="RXV4" s="827"/>
      <c r="RXW4" s="827"/>
      <c r="RXX4" s="843"/>
      <c r="RXY4" s="846"/>
      <c r="RXZ4" s="826"/>
      <c r="RYA4" s="826"/>
      <c r="RYB4" s="826"/>
      <c r="RYC4" s="826"/>
      <c r="RYD4" s="826"/>
      <c r="RYE4" s="826"/>
      <c r="RYF4" s="827"/>
      <c r="RYG4" s="827"/>
      <c r="RYH4" s="827"/>
      <c r="RYI4" s="827"/>
      <c r="RYJ4" s="827"/>
      <c r="RYK4" s="827"/>
      <c r="RYL4" s="827"/>
      <c r="RYM4" s="827"/>
      <c r="RYN4" s="843"/>
      <c r="RYO4" s="846"/>
      <c r="RYP4" s="826"/>
      <c r="RYQ4" s="826"/>
      <c r="RYR4" s="826"/>
      <c r="RYS4" s="826"/>
      <c r="RYT4" s="826"/>
      <c r="RYU4" s="826"/>
      <c r="RYV4" s="827"/>
      <c r="RYW4" s="827"/>
      <c r="RYX4" s="827"/>
      <c r="RYY4" s="827"/>
      <c r="RYZ4" s="827"/>
      <c r="RZA4" s="827"/>
      <c r="RZB4" s="827"/>
      <c r="RZC4" s="827"/>
      <c r="RZD4" s="843"/>
      <c r="RZE4" s="846"/>
      <c r="RZF4" s="826"/>
      <c r="RZG4" s="826"/>
      <c r="RZH4" s="826"/>
      <c r="RZI4" s="826"/>
      <c r="RZJ4" s="826"/>
      <c r="RZK4" s="826"/>
      <c r="RZL4" s="827"/>
      <c r="RZM4" s="827"/>
      <c r="RZN4" s="827"/>
      <c r="RZO4" s="827"/>
      <c r="RZP4" s="827"/>
      <c r="RZQ4" s="827"/>
      <c r="RZR4" s="827"/>
      <c r="RZS4" s="827"/>
      <c r="RZT4" s="843"/>
      <c r="RZU4" s="846"/>
      <c r="RZV4" s="826"/>
      <c r="RZW4" s="826"/>
      <c r="RZX4" s="826"/>
      <c r="RZY4" s="826"/>
      <c r="RZZ4" s="826"/>
      <c r="SAA4" s="826"/>
      <c r="SAB4" s="827"/>
      <c r="SAC4" s="827"/>
      <c r="SAD4" s="827"/>
      <c r="SAE4" s="827"/>
      <c r="SAF4" s="827"/>
      <c r="SAG4" s="827"/>
      <c r="SAH4" s="827"/>
      <c r="SAI4" s="827"/>
      <c r="SAJ4" s="843"/>
      <c r="SAK4" s="846"/>
      <c r="SAL4" s="826"/>
      <c r="SAM4" s="826"/>
      <c r="SAN4" s="826"/>
      <c r="SAO4" s="826"/>
      <c r="SAP4" s="826"/>
      <c r="SAQ4" s="826"/>
      <c r="SAR4" s="827"/>
      <c r="SAS4" s="827"/>
      <c r="SAT4" s="827"/>
      <c r="SAU4" s="827"/>
      <c r="SAV4" s="827"/>
      <c r="SAW4" s="827"/>
      <c r="SAX4" s="827"/>
      <c r="SAY4" s="827"/>
      <c r="SAZ4" s="843"/>
      <c r="SBA4" s="846"/>
      <c r="SBB4" s="826"/>
      <c r="SBC4" s="826"/>
      <c r="SBD4" s="826"/>
      <c r="SBE4" s="826"/>
      <c r="SBF4" s="826"/>
      <c r="SBG4" s="826"/>
      <c r="SBH4" s="827"/>
      <c r="SBI4" s="827"/>
      <c r="SBJ4" s="827"/>
      <c r="SBK4" s="827"/>
      <c r="SBL4" s="827"/>
      <c r="SBM4" s="827"/>
      <c r="SBN4" s="827"/>
      <c r="SBO4" s="827"/>
      <c r="SBP4" s="843"/>
      <c r="SBQ4" s="846"/>
      <c r="SBR4" s="826"/>
      <c r="SBS4" s="826"/>
      <c r="SBT4" s="826"/>
      <c r="SBU4" s="826"/>
      <c r="SBV4" s="826"/>
      <c r="SBW4" s="826"/>
      <c r="SBX4" s="827"/>
      <c r="SBY4" s="827"/>
      <c r="SBZ4" s="827"/>
      <c r="SCA4" s="827"/>
      <c r="SCB4" s="827"/>
      <c r="SCC4" s="827"/>
      <c r="SCD4" s="827"/>
      <c r="SCE4" s="827"/>
      <c r="SCF4" s="843"/>
      <c r="SCG4" s="846"/>
      <c r="SCH4" s="826"/>
      <c r="SCI4" s="826"/>
      <c r="SCJ4" s="826"/>
      <c r="SCK4" s="826"/>
      <c r="SCL4" s="826"/>
      <c r="SCM4" s="826"/>
      <c r="SCN4" s="827"/>
      <c r="SCO4" s="827"/>
      <c r="SCP4" s="827"/>
      <c r="SCQ4" s="827"/>
      <c r="SCR4" s="827"/>
      <c r="SCS4" s="827"/>
      <c r="SCT4" s="827"/>
      <c r="SCU4" s="827"/>
      <c r="SCV4" s="843"/>
      <c r="SCW4" s="846"/>
      <c r="SCX4" s="826"/>
      <c r="SCY4" s="826"/>
      <c r="SCZ4" s="826"/>
      <c r="SDA4" s="826"/>
      <c r="SDB4" s="826"/>
      <c r="SDC4" s="826"/>
      <c r="SDD4" s="827"/>
      <c r="SDE4" s="827"/>
      <c r="SDF4" s="827"/>
      <c r="SDG4" s="827"/>
      <c r="SDH4" s="827"/>
      <c r="SDI4" s="827"/>
      <c r="SDJ4" s="827"/>
      <c r="SDK4" s="827"/>
      <c r="SDL4" s="843"/>
      <c r="SDM4" s="846"/>
      <c r="SDN4" s="826"/>
      <c r="SDO4" s="826"/>
      <c r="SDP4" s="826"/>
      <c r="SDQ4" s="826"/>
      <c r="SDR4" s="826"/>
      <c r="SDS4" s="826"/>
      <c r="SDT4" s="827"/>
      <c r="SDU4" s="827"/>
      <c r="SDV4" s="827"/>
      <c r="SDW4" s="827"/>
      <c r="SDX4" s="827"/>
      <c r="SDY4" s="827"/>
      <c r="SDZ4" s="827"/>
      <c r="SEA4" s="827"/>
      <c r="SEB4" s="843"/>
      <c r="SEC4" s="846"/>
      <c r="SED4" s="826"/>
      <c r="SEE4" s="826"/>
      <c r="SEF4" s="826"/>
      <c r="SEG4" s="826"/>
      <c r="SEH4" s="826"/>
      <c r="SEI4" s="826"/>
      <c r="SEJ4" s="827"/>
      <c r="SEK4" s="827"/>
      <c r="SEL4" s="827"/>
      <c r="SEM4" s="827"/>
      <c r="SEN4" s="827"/>
      <c r="SEO4" s="827"/>
      <c r="SEP4" s="827"/>
      <c r="SEQ4" s="827"/>
      <c r="SER4" s="843"/>
      <c r="SES4" s="846"/>
      <c r="SET4" s="826"/>
      <c r="SEU4" s="826"/>
      <c r="SEV4" s="826"/>
      <c r="SEW4" s="826"/>
      <c r="SEX4" s="826"/>
      <c r="SEY4" s="826"/>
      <c r="SEZ4" s="827"/>
      <c r="SFA4" s="827"/>
      <c r="SFB4" s="827"/>
      <c r="SFC4" s="827"/>
      <c r="SFD4" s="827"/>
      <c r="SFE4" s="827"/>
      <c r="SFF4" s="827"/>
      <c r="SFG4" s="827"/>
      <c r="SFH4" s="843"/>
      <c r="SFI4" s="846"/>
      <c r="SFJ4" s="826"/>
      <c r="SFK4" s="826"/>
      <c r="SFL4" s="826"/>
      <c r="SFM4" s="826"/>
      <c r="SFN4" s="826"/>
      <c r="SFO4" s="826"/>
      <c r="SFP4" s="827"/>
      <c r="SFQ4" s="827"/>
      <c r="SFR4" s="827"/>
      <c r="SFS4" s="827"/>
      <c r="SFT4" s="827"/>
      <c r="SFU4" s="827"/>
      <c r="SFV4" s="827"/>
      <c r="SFW4" s="827"/>
      <c r="SFX4" s="843"/>
      <c r="SFY4" s="846"/>
      <c r="SFZ4" s="826"/>
      <c r="SGA4" s="826"/>
      <c r="SGB4" s="826"/>
      <c r="SGC4" s="826"/>
      <c r="SGD4" s="826"/>
      <c r="SGE4" s="826"/>
      <c r="SGF4" s="827"/>
      <c r="SGG4" s="827"/>
      <c r="SGH4" s="827"/>
      <c r="SGI4" s="827"/>
      <c r="SGJ4" s="827"/>
      <c r="SGK4" s="827"/>
      <c r="SGL4" s="827"/>
      <c r="SGM4" s="827"/>
      <c r="SGN4" s="843"/>
      <c r="SGO4" s="846"/>
      <c r="SGP4" s="826"/>
      <c r="SGQ4" s="826"/>
      <c r="SGR4" s="826"/>
      <c r="SGS4" s="826"/>
      <c r="SGT4" s="826"/>
      <c r="SGU4" s="826"/>
      <c r="SGV4" s="827"/>
      <c r="SGW4" s="827"/>
      <c r="SGX4" s="827"/>
      <c r="SGY4" s="827"/>
      <c r="SGZ4" s="827"/>
      <c r="SHA4" s="827"/>
      <c r="SHB4" s="827"/>
      <c r="SHC4" s="827"/>
      <c r="SHD4" s="843"/>
      <c r="SHE4" s="846"/>
      <c r="SHF4" s="826"/>
      <c r="SHG4" s="826"/>
      <c r="SHH4" s="826"/>
      <c r="SHI4" s="826"/>
      <c r="SHJ4" s="826"/>
      <c r="SHK4" s="826"/>
      <c r="SHL4" s="827"/>
      <c r="SHM4" s="827"/>
      <c r="SHN4" s="827"/>
      <c r="SHO4" s="827"/>
      <c r="SHP4" s="827"/>
      <c r="SHQ4" s="827"/>
      <c r="SHR4" s="827"/>
      <c r="SHS4" s="827"/>
      <c r="SHT4" s="843"/>
      <c r="SHU4" s="846"/>
      <c r="SHV4" s="826"/>
      <c r="SHW4" s="826"/>
      <c r="SHX4" s="826"/>
      <c r="SHY4" s="826"/>
      <c r="SHZ4" s="826"/>
      <c r="SIA4" s="826"/>
      <c r="SIB4" s="827"/>
      <c r="SIC4" s="827"/>
      <c r="SID4" s="827"/>
      <c r="SIE4" s="827"/>
      <c r="SIF4" s="827"/>
      <c r="SIG4" s="827"/>
      <c r="SIH4" s="827"/>
      <c r="SII4" s="827"/>
      <c r="SIJ4" s="843"/>
      <c r="SIK4" s="846"/>
      <c r="SIL4" s="826"/>
      <c r="SIM4" s="826"/>
      <c r="SIN4" s="826"/>
      <c r="SIO4" s="826"/>
      <c r="SIP4" s="826"/>
      <c r="SIQ4" s="826"/>
      <c r="SIR4" s="827"/>
      <c r="SIS4" s="827"/>
      <c r="SIT4" s="827"/>
      <c r="SIU4" s="827"/>
      <c r="SIV4" s="827"/>
      <c r="SIW4" s="827"/>
      <c r="SIX4" s="827"/>
      <c r="SIY4" s="827"/>
      <c r="SIZ4" s="843"/>
      <c r="SJA4" s="846"/>
      <c r="SJB4" s="826"/>
      <c r="SJC4" s="826"/>
      <c r="SJD4" s="826"/>
      <c r="SJE4" s="826"/>
      <c r="SJF4" s="826"/>
      <c r="SJG4" s="826"/>
      <c r="SJH4" s="827"/>
      <c r="SJI4" s="827"/>
      <c r="SJJ4" s="827"/>
      <c r="SJK4" s="827"/>
      <c r="SJL4" s="827"/>
      <c r="SJM4" s="827"/>
      <c r="SJN4" s="827"/>
      <c r="SJO4" s="827"/>
      <c r="SJP4" s="843"/>
      <c r="SJQ4" s="846"/>
      <c r="SJR4" s="826"/>
      <c r="SJS4" s="826"/>
      <c r="SJT4" s="826"/>
      <c r="SJU4" s="826"/>
      <c r="SJV4" s="826"/>
      <c r="SJW4" s="826"/>
      <c r="SJX4" s="827"/>
      <c r="SJY4" s="827"/>
      <c r="SJZ4" s="827"/>
      <c r="SKA4" s="827"/>
      <c r="SKB4" s="827"/>
      <c r="SKC4" s="827"/>
      <c r="SKD4" s="827"/>
      <c r="SKE4" s="827"/>
      <c r="SKF4" s="843"/>
      <c r="SKG4" s="846"/>
      <c r="SKH4" s="826"/>
      <c r="SKI4" s="826"/>
      <c r="SKJ4" s="826"/>
      <c r="SKK4" s="826"/>
      <c r="SKL4" s="826"/>
      <c r="SKM4" s="826"/>
      <c r="SKN4" s="827"/>
      <c r="SKO4" s="827"/>
      <c r="SKP4" s="827"/>
      <c r="SKQ4" s="827"/>
      <c r="SKR4" s="827"/>
      <c r="SKS4" s="827"/>
      <c r="SKT4" s="827"/>
      <c r="SKU4" s="827"/>
      <c r="SKV4" s="843"/>
      <c r="SKW4" s="846"/>
      <c r="SKX4" s="826"/>
      <c r="SKY4" s="826"/>
      <c r="SKZ4" s="826"/>
      <c r="SLA4" s="826"/>
      <c r="SLB4" s="826"/>
      <c r="SLC4" s="826"/>
      <c r="SLD4" s="827"/>
      <c r="SLE4" s="827"/>
      <c r="SLF4" s="827"/>
      <c r="SLG4" s="827"/>
      <c r="SLH4" s="827"/>
      <c r="SLI4" s="827"/>
      <c r="SLJ4" s="827"/>
      <c r="SLK4" s="827"/>
      <c r="SLL4" s="843"/>
      <c r="SLM4" s="846"/>
      <c r="SLN4" s="826"/>
      <c r="SLO4" s="826"/>
      <c r="SLP4" s="826"/>
      <c r="SLQ4" s="826"/>
      <c r="SLR4" s="826"/>
      <c r="SLS4" s="826"/>
      <c r="SLT4" s="827"/>
      <c r="SLU4" s="827"/>
      <c r="SLV4" s="827"/>
      <c r="SLW4" s="827"/>
      <c r="SLX4" s="827"/>
      <c r="SLY4" s="827"/>
      <c r="SLZ4" s="827"/>
      <c r="SMA4" s="827"/>
      <c r="SMB4" s="843"/>
      <c r="SMC4" s="846"/>
      <c r="SMD4" s="826"/>
      <c r="SME4" s="826"/>
      <c r="SMF4" s="826"/>
      <c r="SMG4" s="826"/>
      <c r="SMH4" s="826"/>
      <c r="SMI4" s="826"/>
      <c r="SMJ4" s="827"/>
      <c r="SMK4" s="827"/>
      <c r="SML4" s="827"/>
      <c r="SMM4" s="827"/>
      <c r="SMN4" s="827"/>
      <c r="SMO4" s="827"/>
      <c r="SMP4" s="827"/>
      <c r="SMQ4" s="827"/>
      <c r="SMR4" s="843"/>
      <c r="SMS4" s="846"/>
      <c r="SMT4" s="826"/>
      <c r="SMU4" s="826"/>
      <c r="SMV4" s="826"/>
      <c r="SMW4" s="826"/>
      <c r="SMX4" s="826"/>
      <c r="SMY4" s="826"/>
      <c r="SMZ4" s="827"/>
      <c r="SNA4" s="827"/>
      <c r="SNB4" s="827"/>
      <c r="SNC4" s="827"/>
      <c r="SND4" s="827"/>
      <c r="SNE4" s="827"/>
      <c r="SNF4" s="827"/>
      <c r="SNG4" s="827"/>
      <c r="SNH4" s="843"/>
      <c r="SNI4" s="846"/>
      <c r="SNJ4" s="826"/>
      <c r="SNK4" s="826"/>
      <c r="SNL4" s="826"/>
      <c r="SNM4" s="826"/>
      <c r="SNN4" s="826"/>
      <c r="SNO4" s="826"/>
      <c r="SNP4" s="827"/>
      <c r="SNQ4" s="827"/>
      <c r="SNR4" s="827"/>
      <c r="SNS4" s="827"/>
      <c r="SNT4" s="827"/>
      <c r="SNU4" s="827"/>
      <c r="SNV4" s="827"/>
      <c r="SNW4" s="827"/>
      <c r="SNX4" s="843"/>
      <c r="SNY4" s="846"/>
      <c r="SNZ4" s="826"/>
      <c r="SOA4" s="826"/>
      <c r="SOB4" s="826"/>
      <c r="SOC4" s="826"/>
      <c r="SOD4" s="826"/>
      <c r="SOE4" s="826"/>
      <c r="SOF4" s="827"/>
      <c r="SOG4" s="827"/>
      <c r="SOH4" s="827"/>
      <c r="SOI4" s="827"/>
      <c r="SOJ4" s="827"/>
      <c r="SOK4" s="827"/>
      <c r="SOL4" s="827"/>
      <c r="SOM4" s="827"/>
      <c r="SON4" s="843"/>
      <c r="SOO4" s="846"/>
      <c r="SOP4" s="826"/>
      <c r="SOQ4" s="826"/>
      <c r="SOR4" s="826"/>
      <c r="SOS4" s="826"/>
      <c r="SOT4" s="826"/>
      <c r="SOU4" s="826"/>
      <c r="SOV4" s="827"/>
      <c r="SOW4" s="827"/>
      <c r="SOX4" s="827"/>
      <c r="SOY4" s="827"/>
      <c r="SOZ4" s="827"/>
      <c r="SPA4" s="827"/>
      <c r="SPB4" s="827"/>
      <c r="SPC4" s="827"/>
      <c r="SPD4" s="843"/>
      <c r="SPE4" s="846"/>
      <c r="SPF4" s="826"/>
      <c r="SPG4" s="826"/>
      <c r="SPH4" s="826"/>
      <c r="SPI4" s="826"/>
      <c r="SPJ4" s="826"/>
      <c r="SPK4" s="826"/>
      <c r="SPL4" s="827"/>
      <c r="SPM4" s="827"/>
      <c r="SPN4" s="827"/>
      <c r="SPO4" s="827"/>
      <c r="SPP4" s="827"/>
      <c r="SPQ4" s="827"/>
      <c r="SPR4" s="827"/>
      <c r="SPS4" s="827"/>
      <c r="SPT4" s="843"/>
      <c r="SPU4" s="846"/>
      <c r="SPV4" s="826"/>
      <c r="SPW4" s="826"/>
      <c r="SPX4" s="826"/>
      <c r="SPY4" s="826"/>
      <c r="SPZ4" s="826"/>
      <c r="SQA4" s="826"/>
      <c r="SQB4" s="827"/>
      <c r="SQC4" s="827"/>
      <c r="SQD4" s="827"/>
      <c r="SQE4" s="827"/>
      <c r="SQF4" s="827"/>
      <c r="SQG4" s="827"/>
      <c r="SQH4" s="827"/>
      <c r="SQI4" s="827"/>
      <c r="SQJ4" s="843"/>
      <c r="SQK4" s="846"/>
      <c r="SQL4" s="826"/>
      <c r="SQM4" s="826"/>
      <c r="SQN4" s="826"/>
      <c r="SQO4" s="826"/>
      <c r="SQP4" s="826"/>
      <c r="SQQ4" s="826"/>
      <c r="SQR4" s="827"/>
      <c r="SQS4" s="827"/>
      <c r="SQT4" s="827"/>
      <c r="SQU4" s="827"/>
      <c r="SQV4" s="827"/>
      <c r="SQW4" s="827"/>
      <c r="SQX4" s="827"/>
      <c r="SQY4" s="827"/>
      <c r="SQZ4" s="843"/>
      <c r="SRA4" s="846"/>
      <c r="SRB4" s="826"/>
      <c r="SRC4" s="826"/>
      <c r="SRD4" s="826"/>
      <c r="SRE4" s="826"/>
      <c r="SRF4" s="826"/>
      <c r="SRG4" s="826"/>
      <c r="SRH4" s="827"/>
      <c r="SRI4" s="827"/>
      <c r="SRJ4" s="827"/>
      <c r="SRK4" s="827"/>
      <c r="SRL4" s="827"/>
      <c r="SRM4" s="827"/>
      <c r="SRN4" s="827"/>
      <c r="SRO4" s="827"/>
      <c r="SRP4" s="843"/>
      <c r="SRQ4" s="846"/>
      <c r="SRR4" s="826"/>
      <c r="SRS4" s="826"/>
      <c r="SRT4" s="826"/>
      <c r="SRU4" s="826"/>
      <c r="SRV4" s="826"/>
      <c r="SRW4" s="826"/>
      <c r="SRX4" s="827"/>
      <c r="SRY4" s="827"/>
      <c r="SRZ4" s="827"/>
      <c r="SSA4" s="827"/>
      <c r="SSB4" s="827"/>
      <c r="SSC4" s="827"/>
      <c r="SSD4" s="827"/>
      <c r="SSE4" s="827"/>
      <c r="SSF4" s="843"/>
      <c r="SSG4" s="846"/>
      <c r="SSH4" s="826"/>
      <c r="SSI4" s="826"/>
      <c r="SSJ4" s="826"/>
      <c r="SSK4" s="826"/>
      <c r="SSL4" s="826"/>
      <c r="SSM4" s="826"/>
      <c r="SSN4" s="827"/>
      <c r="SSO4" s="827"/>
      <c r="SSP4" s="827"/>
      <c r="SSQ4" s="827"/>
      <c r="SSR4" s="827"/>
      <c r="SSS4" s="827"/>
      <c r="SST4" s="827"/>
      <c r="SSU4" s="827"/>
      <c r="SSV4" s="843"/>
      <c r="SSW4" s="846"/>
      <c r="SSX4" s="826"/>
      <c r="SSY4" s="826"/>
      <c r="SSZ4" s="826"/>
      <c r="STA4" s="826"/>
      <c r="STB4" s="826"/>
      <c r="STC4" s="826"/>
      <c r="STD4" s="827"/>
      <c r="STE4" s="827"/>
      <c r="STF4" s="827"/>
      <c r="STG4" s="827"/>
      <c r="STH4" s="827"/>
      <c r="STI4" s="827"/>
      <c r="STJ4" s="827"/>
      <c r="STK4" s="827"/>
      <c r="STL4" s="843"/>
      <c r="STM4" s="846"/>
      <c r="STN4" s="826"/>
      <c r="STO4" s="826"/>
      <c r="STP4" s="826"/>
      <c r="STQ4" s="826"/>
      <c r="STR4" s="826"/>
      <c r="STS4" s="826"/>
      <c r="STT4" s="827"/>
      <c r="STU4" s="827"/>
      <c r="STV4" s="827"/>
      <c r="STW4" s="827"/>
      <c r="STX4" s="827"/>
      <c r="STY4" s="827"/>
      <c r="STZ4" s="827"/>
      <c r="SUA4" s="827"/>
      <c r="SUB4" s="843"/>
      <c r="SUC4" s="846"/>
      <c r="SUD4" s="826"/>
      <c r="SUE4" s="826"/>
      <c r="SUF4" s="826"/>
      <c r="SUG4" s="826"/>
      <c r="SUH4" s="826"/>
      <c r="SUI4" s="826"/>
      <c r="SUJ4" s="827"/>
      <c r="SUK4" s="827"/>
      <c r="SUL4" s="827"/>
      <c r="SUM4" s="827"/>
      <c r="SUN4" s="827"/>
      <c r="SUO4" s="827"/>
      <c r="SUP4" s="827"/>
      <c r="SUQ4" s="827"/>
      <c r="SUR4" s="843"/>
      <c r="SUS4" s="846"/>
      <c r="SUT4" s="826"/>
      <c r="SUU4" s="826"/>
      <c r="SUV4" s="826"/>
      <c r="SUW4" s="826"/>
      <c r="SUX4" s="826"/>
      <c r="SUY4" s="826"/>
      <c r="SUZ4" s="827"/>
      <c r="SVA4" s="827"/>
      <c r="SVB4" s="827"/>
      <c r="SVC4" s="827"/>
      <c r="SVD4" s="827"/>
      <c r="SVE4" s="827"/>
      <c r="SVF4" s="827"/>
      <c r="SVG4" s="827"/>
      <c r="SVH4" s="843"/>
      <c r="SVI4" s="846"/>
      <c r="SVJ4" s="826"/>
      <c r="SVK4" s="826"/>
      <c r="SVL4" s="826"/>
      <c r="SVM4" s="826"/>
      <c r="SVN4" s="826"/>
      <c r="SVO4" s="826"/>
      <c r="SVP4" s="827"/>
      <c r="SVQ4" s="827"/>
      <c r="SVR4" s="827"/>
      <c r="SVS4" s="827"/>
      <c r="SVT4" s="827"/>
      <c r="SVU4" s="827"/>
      <c r="SVV4" s="827"/>
      <c r="SVW4" s="827"/>
      <c r="SVX4" s="843"/>
      <c r="SVY4" s="846"/>
      <c r="SVZ4" s="826"/>
      <c r="SWA4" s="826"/>
      <c r="SWB4" s="826"/>
      <c r="SWC4" s="826"/>
      <c r="SWD4" s="826"/>
      <c r="SWE4" s="826"/>
      <c r="SWF4" s="827"/>
      <c r="SWG4" s="827"/>
      <c r="SWH4" s="827"/>
      <c r="SWI4" s="827"/>
      <c r="SWJ4" s="827"/>
      <c r="SWK4" s="827"/>
      <c r="SWL4" s="827"/>
      <c r="SWM4" s="827"/>
      <c r="SWN4" s="843"/>
      <c r="SWO4" s="846"/>
      <c r="SWP4" s="826"/>
      <c r="SWQ4" s="826"/>
      <c r="SWR4" s="826"/>
      <c r="SWS4" s="826"/>
      <c r="SWT4" s="826"/>
      <c r="SWU4" s="826"/>
      <c r="SWV4" s="827"/>
      <c r="SWW4" s="827"/>
      <c r="SWX4" s="827"/>
      <c r="SWY4" s="827"/>
      <c r="SWZ4" s="827"/>
      <c r="SXA4" s="827"/>
      <c r="SXB4" s="827"/>
      <c r="SXC4" s="827"/>
      <c r="SXD4" s="843"/>
      <c r="SXE4" s="846"/>
      <c r="SXF4" s="826"/>
      <c r="SXG4" s="826"/>
      <c r="SXH4" s="826"/>
      <c r="SXI4" s="826"/>
      <c r="SXJ4" s="826"/>
      <c r="SXK4" s="826"/>
      <c r="SXL4" s="827"/>
      <c r="SXM4" s="827"/>
      <c r="SXN4" s="827"/>
      <c r="SXO4" s="827"/>
      <c r="SXP4" s="827"/>
      <c r="SXQ4" s="827"/>
      <c r="SXR4" s="827"/>
      <c r="SXS4" s="827"/>
      <c r="SXT4" s="843"/>
      <c r="SXU4" s="846"/>
      <c r="SXV4" s="826"/>
      <c r="SXW4" s="826"/>
      <c r="SXX4" s="826"/>
      <c r="SXY4" s="826"/>
      <c r="SXZ4" s="826"/>
      <c r="SYA4" s="826"/>
      <c r="SYB4" s="827"/>
      <c r="SYC4" s="827"/>
      <c r="SYD4" s="827"/>
      <c r="SYE4" s="827"/>
      <c r="SYF4" s="827"/>
      <c r="SYG4" s="827"/>
      <c r="SYH4" s="827"/>
      <c r="SYI4" s="827"/>
      <c r="SYJ4" s="843"/>
      <c r="SYK4" s="846"/>
      <c r="SYL4" s="826"/>
      <c r="SYM4" s="826"/>
      <c r="SYN4" s="826"/>
      <c r="SYO4" s="826"/>
      <c r="SYP4" s="826"/>
      <c r="SYQ4" s="826"/>
      <c r="SYR4" s="827"/>
      <c r="SYS4" s="827"/>
      <c r="SYT4" s="827"/>
      <c r="SYU4" s="827"/>
      <c r="SYV4" s="827"/>
      <c r="SYW4" s="827"/>
      <c r="SYX4" s="827"/>
      <c r="SYY4" s="827"/>
      <c r="SYZ4" s="843"/>
      <c r="SZA4" s="846"/>
      <c r="SZB4" s="826"/>
      <c r="SZC4" s="826"/>
      <c r="SZD4" s="826"/>
      <c r="SZE4" s="826"/>
      <c r="SZF4" s="826"/>
      <c r="SZG4" s="826"/>
      <c r="SZH4" s="827"/>
      <c r="SZI4" s="827"/>
      <c r="SZJ4" s="827"/>
      <c r="SZK4" s="827"/>
      <c r="SZL4" s="827"/>
      <c r="SZM4" s="827"/>
      <c r="SZN4" s="827"/>
      <c r="SZO4" s="827"/>
      <c r="SZP4" s="843"/>
      <c r="SZQ4" s="846"/>
      <c r="SZR4" s="826"/>
      <c r="SZS4" s="826"/>
      <c r="SZT4" s="826"/>
      <c r="SZU4" s="826"/>
      <c r="SZV4" s="826"/>
      <c r="SZW4" s="826"/>
      <c r="SZX4" s="827"/>
      <c r="SZY4" s="827"/>
      <c r="SZZ4" s="827"/>
      <c r="TAA4" s="827"/>
      <c r="TAB4" s="827"/>
      <c r="TAC4" s="827"/>
      <c r="TAD4" s="827"/>
      <c r="TAE4" s="827"/>
      <c r="TAF4" s="843"/>
      <c r="TAG4" s="846"/>
      <c r="TAH4" s="826"/>
      <c r="TAI4" s="826"/>
      <c r="TAJ4" s="826"/>
      <c r="TAK4" s="826"/>
      <c r="TAL4" s="826"/>
      <c r="TAM4" s="826"/>
      <c r="TAN4" s="827"/>
      <c r="TAO4" s="827"/>
      <c r="TAP4" s="827"/>
      <c r="TAQ4" s="827"/>
      <c r="TAR4" s="827"/>
      <c r="TAS4" s="827"/>
      <c r="TAT4" s="827"/>
      <c r="TAU4" s="827"/>
      <c r="TAV4" s="843"/>
      <c r="TAW4" s="846"/>
      <c r="TAX4" s="826"/>
      <c r="TAY4" s="826"/>
      <c r="TAZ4" s="826"/>
      <c r="TBA4" s="826"/>
      <c r="TBB4" s="826"/>
      <c r="TBC4" s="826"/>
      <c r="TBD4" s="827"/>
      <c r="TBE4" s="827"/>
      <c r="TBF4" s="827"/>
      <c r="TBG4" s="827"/>
      <c r="TBH4" s="827"/>
      <c r="TBI4" s="827"/>
      <c r="TBJ4" s="827"/>
      <c r="TBK4" s="827"/>
      <c r="TBL4" s="843"/>
      <c r="TBM4" s="846"/>
      <c r="TBN4" s="826"/>
      <c r="TBO4" s="826"/>
      <c r="TBP4" s="826"/>
      <c r="TBQ4" s="826"/>
      <c r="TBR4" s="826"/>
      <c r="TBS4" s="826"/>
      <c r="TBT4" s="827"/>
      <c r="TBU4" s="827"/>
      <c r="TBV4" s="827"/>
      <c r="TBW4" s="827"/>
      <c r="TBX4" s="827"/>
      <c r="TBY4" s="827"/>
      <c r="TBZ4" s="827"/>
      <c r="TCA4" s="827"/>
      <c r="TCB4" s="843"/>
      <c r="TCC4" s="846"/>
      <c r="TCD4" s="826"/>
      <c r="TCE4" s="826"/>
      <c r="TCF4" s="826"/>
      <c r="TCG4" s="826"/>
      <c r="TCH4" s="826"/>
      <c r="TCI4" s="826"/>
      <c r="TCJ4" s="827"/>
      <c r="TCK4" s="827"/>
      <c r="TCL4" s="827"/>
      <c r="TCM4" s="827"/>
      <c r="TCN4" s="827"/>
      <c r="TCO4" s="827"/>
      <c r="TCP4" s="827"/>
      <c r="TCQ4" s="827"/>
      <c r="TCR4" s="843"/>
      <c r="TCS4" s="846"/>
      <c r="TCT4" s="826"/>
      <c r="TCU4" s="826"/>
      <c r="TCV4" s="826"/>
      <c r="TCW4" s="826"/>
      <c r="TCX4" s="826"/>
      <c r="TCY4" s="826"/>
      <c r="TCZ4" s="827"/>
      <c r="TDA4" s="827"/>
      <c r="TDB4" s="827"/>
      <c r="TDC4" s="827"/>
      <c r="TDD4" s="827"/>
      <c r="TDE4" s="827"/>
      <c r="TDF4" s="827"/>
      <c r="TDG4" s="827"/>
      <c r="TDH4" s="843"/>
      <c r="TDI4" s="846"/>
      <c r="TDJ4" s="826"/>
      <c r="TDK4" s="826"/>
      <c r="TDL4" s="826"/>
      <c r="TDM4" s="826"/>
      <c r="TDN4" s="826"/>
      <c r="TDO4" s="826"/>
      <c r="TDP4" s="827"/>
      <c r="TDQ4" s="827"/>
      <c r="TDR4" s="827"/>
      <c r="TDS4" s="827"/>
      <c r="TDT4" s="827"/>
      <c r="TDU4" s="827"/>
      <c r="TDV4" s="827"/>
      <c r="TDW4" s="827"/>
      <c r="TDX4" s="843"/>
      <c r="TDY4" s="846"/>
      <c r="TDZ4" s="826"/>
      <c r="TEA4" s="826"/>
      <c r="TEB4" s="826"/>
      <c r="TEC4" s="826"/>
      <c r="TED4" s="826"/>
      <c r="TEE4" s="826"/>
      <c r="TEF4" s="827"/>
      <c r="TEG4" s="827"/>
      <c r="TEH4" s="827"/>
      <c r="TEI4" s="827"/>
      <c r="TEJ4" s="827"/>
      <c r="TEK4" s="827"/>
      <c r="TEL4" s="827"/>
      <c r="TEM4" s="827"/>
      <c r="TEN4" s="843"/>
      <c r="TEO4" s="846"/>
      <c r="TEP4" s="826"/>
      <c r="TEQ4" s="826"/>
      <c r="TER4" s="826"/>
      <c r="TES4" s="826"/>
      <c r="TET4" s="826"/>
      <c r="TEU4" s="826"/>
      <c r="TEV4" s="827"/>
      <c r="TEW4" s="827"/>
      <c r="TEX4" s="827"/>
      <c r="TEY4" s="827"/>
      <c r="TEZ4" s="827"/>
      <c r="TFA4" s="827"/>
      <c r="TFB4" s="827"/>
      <c r="TFC4" s="827"/>
      <c r="TFD4" s="843"/>
      <c r="TFE4" s="846"/>
      <c r="TFF4" s="826"/>
      <c r="TFG4" s="826"/>
      <c r="TFH4" s="826"/>
      <c r="TFI4" s="826"/>
      <c r="TFJ4" s="826"/>
      <c r="TFK4" s="826"/>
      <c r="TFL4" s="827"/>
      <c r="TFM4" s="827"/>
      <c r="TFN4" s="827"/>
      <c r="TFO4" s="827"/>
      <c r="TFP4" s="827"/>
      <c r="TFQ4" s="827"/>
      <c r="TFR4" s="827"/>
      <c r="TFS4" s="827"/>
      <c r="TFT4" s="843"/>
      <c r="TFU4" s="846"/>
      <c r="TFV4" s="826"/>
      <c r="TFW4" s="826"/>
      <c r="TFX4" s="826"/>
      <c r="TFY4" s="826"/>
      <c r="TFZ4" s="826"/>
      <c r="TGA4" s="826"/>
      <c r="TGB4" s="827"/>
      <c r="TGC4" s="827"/>
      <c r="TGD4" s="827"/>
      <c r="TGE4" s="827"/>
      <c r="TGF4" s="827"/>
      <c r="TGG4" s="827"/>
      <c r="TGH4" s="827"/>
      <c r="TGI4" s="827"/>
      <c r="TGJ4" s="843"/>
      <c r="TGK4" s="846"/>
      <c r="TGL4" s="826"/>
      <c r="TGM4" s="826"/>
      <c r="TGN4" s="826"/>
      <c r="TGO4" s="826"/>
      <c r="TGP4" s="826"/>
      <c r="TGQ4" s="826"/>
      <c r="TGR4" s="827"/>
      <c r="TGS4" s="827"/>
      <c r="TGT4" s="827"/>
      <c r="TGU4" s="827"/>
      <c r="TGV4" s="827"/>
      <c r="TGW4" s="827"/>
      <c r="TGX4" s="827"/>
      <c r="TGY4" s="827"/>
      <c r="TGZ4" s="843"/>
      <c r="THA4" s="846"/>
      <c r="THB4" s="826"/>
      <c r="THC4" s="826"/>
      <c r="THD4" s="826"/>
      <c r="THE4" s="826"/>
      <c r="THF4" s="826"/>
      <c r="THG4" s="826"/>
      <c r="THH4" s="827"/>
      <c r="THI4" s="827"/>
      <c r="THJ4" s="827"/>
      <c r="THK4" s="827"/>
      <c r="THL4" s="827"/>
      <c r="THM4" s="827"/>
      <c r="THN4" s="827"/>
      <c r="THO4" s="827"/>
      <c r="THP4" s="843"/>
      <c r="THQ4" s="846"/>
      <c r="THR4" s="826"/>
      <c r="THS4" s="826"/>
      <c r="THT4" s="826"/>
      <c r="THU4" s="826"/>
      <c r="THV4" s="826"/>
      <c r="THW4" s="826"/>
      <c r="THX4" s="827"/>
      <c r="THY4" s="827"/>
      <c r="THZ4" s="827"/>
      <c r="TIA4" s="827"/>
      <c r="TIB4" s="827"/>
      <c r="TIC4" s="827"/>
      <c r="TID4" s="827"/>
      <c r="TIE4" s="827"/>
      <c r="TIF4" s="843"/>
      <c r="TIG4" s="846"/>
      <c r="TIH4" s="826"/>
      <c r="TII4" s="826"/>
      <c r="TIJ4" s="826"/>
      <c r="TIK4" s="826"/>
      <c r="TIL4" s="826"/>
      <c r="TIM4" s="826"/>
      <c r="TIN4" s="827"/>
      <c r="TIO4" s="827"/>
      <c r="TIP4" s="827"/>
      <c r="TIQ4" s="827"/>
      <c r="TIR4" s="827"/>
      <c r="TIS4" s="827"/>
      <c r="TIT4" s="827"/>
      <c r="TIU4" s="827"/>
      <c r="TIV4" s="843"/>
      <c r="TIW4" s="846"/>
      <c r="TIX4" s="826"/>
      <c r="TIY4" s="826"/>
      <c r="TIZ4" s="826"/>
      <c r="TJA4" s="826"/>
      <c r="TJB4" s="826"/>
      <c r="TJC4" s="826"/>
      <c r="TJD4" s="827"/>
      <c r="TJE4" s="827"/>
      <c r="TJF4" s="827"/>
      <c r="TJG4" s="827"/>
      <c r="TJH4" s="827"/>
      <c r="TJI4" s="827"/>
      <c r="TJJ4" s="827"/>
      <c r="TJK4" s="827"/>
      <c r="TJL4" s="843"/>
      <c r="TJM4" s="846"/>
      <c r="TJN4" s="826"/>
      <c r="TJO4" s="826"/>
      <c r="TJP4" s="826"/>
      <c r="TJQ4" s="826"/>
      <c r="TJR4" s="826"/>
      <c r="TJS4" s="826"/>
      <c r="TJT4" s="827"/>
      <c r="TJU4" s="827"/>
      <c r="TJV4" s="827"/>
      <c r="TJW4" s="827"/>
      <c r="TJX4" s="827"/>
      <c r="TJY4" s="827"/>
      <c r="TJZ4" s="827"/>
      <c r="TKA4" s="827"/>
      <c r="TKB4" s="843"/>
      <c r="TKC4" s="846"/>
      <c r="TKD4" s="826"/>
      <c r="TKE4" s="826"/>
      <c r="TKF4" s="826"/>
      <c r="TKG4" s="826"/>
      <c r="TKH4" s="826"/>
      <c r="TKI4" s="826"/>
      <c r="TKJ4" s="827"/>
      <c r="TKK4" s="827"/>
      <c r="TKL4" s="827"/>
      <c r="TKM4" s="827"/>
      <c r="TKN4" s="827"/>
      <c r="TKO4" s="827"/>
      <c r="TKP4" s="827"/>
      <c r="TKQ4" s="827"/>
      <c r="TKR4" s="843"/>
      <c r="TKS4" s="846"/>
      <c r="TKT4" s="826"/>
      <c r="TKU4" s="826"/>
      <c r="TKV4" s="826"/>
      <c r="TKW4" s="826"/>
      <c r="TKX4" s="826"/>
      <c r="TKY4" s="826"/>
      <c r="TKZ4" s="827"/>
      <c r="TLA4" s="827"/>
      <c r="TLB4" s="827"/>
      <c r="TLC4" s="827"/>
      <c r="TLD4" s="827"/>
      <c r="TLE4" s="827"/>
      <c r="TLF4" s="827"/>
      <c r="TLG4" s="827"/>
      <c r="TLH4" s="843"/>
      <c r="TLI4" s="846"/>
      <c r="TLJ4" s="826"/>
      <c r="TLK4" s="826"/>
      <c r="TLL4" s="826"/>
      <c r="TLM4" s="826"/>
      <c r="TLN4" s="826"/>
      <c r="TLO4" s="826"/>
      <c r="TLP4" s="827"/>
      <c r="TLQ4" s="827"/>
      <c r="TLR4" s="827"/>
      <c r="TLS4" s="827"/>
      <c r="TLT4" s="827"/>
      <c r="TLU4" s="827"/>
      <c r="TLV4" s="827"/>
      <c r="TLW4" s="827"/>
      <c r="TLX4" s="843"/>
      <c r="TLY4" s="846"/>
      <c r="TLZ4" s="826"/>
      <c r="TMA4" s="826"/>
      <c r="TMB4" s="826"/>
      <c r="TMC4" s="826"/>
      <c r="TMD4" s="826"/>
      <c r="TME4" s="826"/>
      <c r="TMF4" s="827"/>
      <c r="TMG4" s="827"/>
      <c r="TMH4" s="827"/>
      <c r="TMI4" s="827"/>
      <c r="TMJ4" s="827"/>
      <c r="TMK4" s="827"/>
      <c r="TML4" s="827"/>
      <c r="TMM4" s="827"/>
      <c r="TMN4" s="843"/>
      <c r="TMO4" s="846"/>
      <c r="TMP4" s="826"/>
      <c r="TMQ4" s="826"/>
      <c r="TMR4" s="826"/>
      <c r="TMS4" s="826"/>
      <c r="TMT4" s="826"/>
      <c r="TMU4" s="826"/>
      <c r="TMV4" s="827"/>
      <c r="TMW4" s="827"/>
      <c r="TMX4" s="827"/>
      <c r="TMY4" s="827"/>
      <c r="TMZ4" s="827"/>
      <c r="TNA4" s="827"/>
      <c r="TNB4" s="827"/>
      <c r="TNC4" s="827"/>
      <c r="TND4" s="843"/>
      <c r="TNE4" s="846"/>
      <c r="TNF4" s="826"/>
      <c r="TNG4" s="826"/>
      <c r="TNH4" s="826"/>
      <c r="TNI4" s="826"/>
      <c r="TNJ4" s="826"/>
      <c r="TNK4" s="826"/>
      <c r="TNL4" s="827"/>
      <c r="TNM4" s="827"/>
      <c r="TNN4" s="827"/>
      <c r="TNO4" s="827"/>
      <c r="TNP4" s="827"/>
      <c r="TNQ4" s="827"/>
      <c r="TNR4" s="827"/>
      <c r="TNS4" s="827"/>
      <c r="TNT4" s="843"/>
      <c r="TNU4" s="846"/>
      <c r="TNV4" s="826"/>
      <c r="TNW4" s="826"/>
      <c r="TNX4" s="826"/>
      <c r="TNY4" s="826"/>
      <c r="TNZ4" s="826"/>
      <c r="TOA4" s="826"/>
      <c r="TOB4" s="827"/>
      <c r="TOC4" s="827"/>
      <c r="TOD4" s="827"/>
      <c r="TOE4" s="827"/>
      <c r="TOF4" s="827"/>
      <c r="TOG4" s="827"/>
      <c r="TOH4" s="827"/>
      <c r="TOI4" s="827"/>
      <c r="TOJ4" s="843"/>
      <c r="TOK4" s="846"/>
      <c r="TOL4" s="826"/>
      <c r="TOM4" s="826"/>
      <c r="TON4" s="826"/>
      <c r="TOO4" s="826"/>
      <c r="TOP4" s="826"/>
      <c r="TOQ4" s="826"/>
      <c r="TOR4" s="827"/>
      <c r="TOS4" s="827"/>
      <c r="TOT4" s="827"/>
      <c r="TOU4" s="827"/>
      <c r="TOV4" s="827"/>
      <c r="TOW4" s="827"/>
      <c r="TOX4" s="827"/>
      <c r="TOY4" s="827"/>
      <c r="TOZ4" s="843"/>
      <c r="TPA4" s="846"/>
      <c r="TPB4" s="826"/>
      <c r="TPC4" s="826"/>
      <c r="TPD4" s="826"/>
      <c r="TPE4" s="826"/>
      <c r="TPF4" s="826"/>
      <c r="TPG4" s="826"/>
      <c r="TPH4" s="827"/>
      <c r="TPI4" s="827"/>
      <c r="TPJ4" s="827"/>
      <c r="TPK4" s="827"/>
      <c r="TPL4" s="827"/>
      <c r="TPM4" s="827"/>
      <c r="TPN4" s="827"/>
      <c r="TPO4" s="827"/>
      <c r="TPP4" s="843"/>
      <c r="TPQ4" s="846"/>
      <c r="TPR4" s="826"/>
      <c r="TPS4" s="826"/>
      <c r="TPT4" s="826"/>
      <c r="TPU4" s="826"/>
      <c r="TPV4" s="826"/>
      <c r="TPW4" s="826"/>
      <c r="TPX4" s="827"/>
      <c r="TPY4" s="827"/>
      <c r="TPZ4" s="827"/>
      <c r="TQA4" s="827"/>
      <c r="TQB4" s="827"/>
      <c r="TQC4" s="827"/>
      <c r="TQD4" s="827"/>
      <c r="TQE4" s="827"/>
      <c r="TQF4" s="843"/>
      <c r="TQG4" s="846"/>
      <c r="TQH4" s="826"/>
      <c r="TQI4" s="826"/>
      <c r="TQJ4" s="826"/>
      <c r="TQK4" s="826"/>
      <c r="TQL4" s="826"/>
      <c r="TQM4" s="826"/>
      <c r="TQN4" s="827"/>
      <c r="TQO4" s="827"/>
      <c r="TQP4" s="827"/>
      <c r="TQQ4" s="827"/>
      <c r="TQR4" s="827"/>
      <c r="TQS4" s="827"/>
      <c r="TQT4" s="827"/>
      <c r="TQU4" s="827"/>
      <c r="TQV4" s="843"/>
      <c r="TQW4" s="846"/>
      <c r="TQX4" s="826"/>
      <c r="TQY4" s="826"/>
      <c r="TQZ4" s="826"/>
      <c r="TRA4" s="826"/>
      <c r="TRB4" s="826"/>
      <c r="TRC4" s="826"/>
      <c r="TRD4" s="827"/>
      <c r="TRE4" s="827"/>
      <c r="TRF4" s="827"/>
      <c r="TRG4" s="827"/>
      <c r="TRH4" s="827"/>
      <c r="TRI4" s="827"/>
      <c r="TRJ4" s="827"/>
      <c r="TRK4" s="827"/>
      <c r="TRL4" s="843"/>
      <c r="TRM4" s="846"/>
      <c r="TRN4" s="826"/>
      <c r="TRO4" s="826"/>
      <c r="TRP4" s="826"/>
      <c r="TRQ4" s="826"/>
      <c r="TRR4" s="826"/>
      <c r="TRS4" s="826"/>
      <c r="TRT4" s="827"/>
      <c r="TRU4" s="827"/>
      <c r="TRV4" s="827"/>
      <c r="TRW4" s="827"/>
      <c r="TRX4" s="827"/>
      <c r="TRY4" s="827"/>
      <c r="TRZ4" s="827"/>
      <c r="TSA4" s="827"/>
      <c r="TSB4" s="843"/>
      <c r="TSC4" s="846"/>
      <c r="TSD4" s="826"/>
      <c r="TSE4" s="826"/>
      <c r="TSF4" s="826"/>
      <c r="TSG4" s="826"/>
      <c r="TSH4" s="826"/>
      <c r="TSI4" s="826"/>
      <c r="TSJ4" s="827"/>
      <c r="TSK4" s="827"/>
      <c r="TSL4" s="827"/>
      <c r="TSM4" s="827"/>
      <c r="TSN4" s="827"/>
      <c r="TSO4" s="827"/>
      <c r="TSP4" s="827"/>
      <c r="TSQ4" s="827"/>
      <c r="TSR4" s="843"/>
      <c r="TSS4" s="846"/>
      <c r="TST4" s="826"/>
      <c r="TSU4" s="826"/>
      <c r="TSV4" s="826"/>
      <c r="TSW4" s="826"/>
      <c r="TSX4" s="826"/>
      <c r="TSY4" s="826"/>
      <c r="TSZ4" s="827"/>
      <c r="TTA4" s="827"/>
      <c r="TTB4" s="827"/>
      <c r="TTC4" s="827"/>
      <c r="TTD4" s="827"/>
      <c r="TTE4" s="827"/>
      <c r="TTF4" s="827"/>
      <c r="TTG4" s="827"/>
      <c r="TTH4" s="843"/>
      <c r="TTI4" s="846"/>
      <c r="TTJ4" s="826"/>
      <c r="TTK4" s="826"/>
      <c r="TTL4" s="826"/>
      <c r="TTM4" s="826"/>
      <c r="TTN4" s="826"/>
      <c r="TTO4" s="826"/>
      <c r="TTP4" s="827"/>
      <c r="TTQ4" s="827"/>
      <c r="TTR4" s="827"/>
      <c r="TTS4" s="827"/>
      <c r="TTT4" s="827"/>
      <c r="TTU4" s="827"/>
      <c r="TTV4" s="827"/>
      <c r="TTW4" s="827"/>
      <c r="TTX4" s="843"/>
      <c r="TTY4" s="846"/>
      <c r="TTZ4" s="826"/>
      <c r="TUA4" s="826"/>
      <c r="TUB4" s="826"/>
      <c r="TUC4" s="826"/>
      <c r="TUD4" s="826"/>
      <c r="TUE4" s="826"/>
      <c r="TUF4" s="827"/>
      <c r="TUG4" s="827"/>
      <c r="TUH4" s="827"/>
      <c r="TUI4" s="827"/>
      <c r="TUJ4" s="827"/>
      <c r="TUK4" s="827"/>
      <c r="TUL4" s="827"/>
      <c r="TUM4" s="827"/>
      <c r="TUN4" s="843"/>
      <c r="TUO4" s="846"/>
      <c r="TUP4" s="826"/>
      <c r="TUQ4" s="826"/>
      <c r="TUR4" s="826"/>
      <c r="TUS4" s="826"/>
      <c r="TUT4" s="826"/>
      <c r="TUU4" s="826"/>
      <c r="TUV4" s="827"/>
      <c r="TUW4" s="827"/>
      <c r="TUX4" s="827"/>
      <c r="TUY4" s="827"/>
      <c r="TUZ4" s="827"/>
      <c r="TVA4" s="827"/>
      <c r="TVB4" s="827"/>
      <c r="TVC4" s="827"/>
      <c r="TVD4" s="843"/>
      <c r="TVE4" s="846"/>
      <c r="TVF4" s="826"/>
      <c r="TVG4" s="826"/>
      <c r="TVH4" s="826"/>
      <c r="TVI4" s="826"/>
      <c r="TVJ4" s="826"/>
      <c r="TVK4" s="826"/>
      <c r="TVL4" s="827"/>
      <c r="TVM4" s="827"/>
      <c r="TVN4" s="827"/>
      <c r="TVO4" s="827"/>
      <c r="TVP4" s="827"/>
      <c r="TVQ4" s="827"/>
      <c r="TVR4" s="827"/>
      <c r="TVS4" s="827"/>
      <c r="TVT4" s="843"/>
      <c r="TVU4" s="846"/>
      <c r="TVV4" s="826"/>
      <c r="TVW4" s="826"/>
      <c r="TVX4" s="826"/>
      <c r="TVY4" s="826"/>
      <c r="TVZ4" s="826"/>
      <c r="TWA4" s="826"/>
      <c r="TWB4" s="827"/>
      <c r="TWC4" s="827"/>
      <c r="TWD4" s="827"/>
      <c r="TWE4" s="827"/>
      <c r="TWF4" s="827"/>
      <c r="TWG4" s="827"/>
      <c r="TWH4" s="827"/>
      <c r="TWI4" s="827"/>
      <c r="TWJ4" s="843"/>
      <c r="TWK4" s="846"/>
      <c r="TWL4" s="826"/>
      <c r="TWM4" s="826"/>
      <c r="TWN4" s="826"/>
      <c r="TWO4" s="826"/>
      <c r="TWP4" s="826"/>
      <c r="TWQ4" s="826"/>
      <c r="TWR4" s="827"/>
      <c r="TWS4" s="827"/>
      <c r="TWT4" s="827"/>
      <c r="TWU4" s="827"/>
      <c r="TWV4" s="827"/>
      <c r="TWW4" s="827"/>
      <c r="TWX4" s="827"/>
      <c r="TWY4" s="827"/>
      <c r="TWZ4" s="843"/>
      <c r="TXA4" s="846"/>
      <c r="TXB4" s="826"/>
      <c r="TXC4" s="826"/>
      <c r="TXD4" s="826"/>
      <c r="TXE4" s="826"/>
      <c r="TXF4" s="826"/>
      <c r="TXG4" s="826"/>
      <c r="TXH4" s="827"/>
      <c r="TXI4" s="827"/>
      <c r="TXJ4" s="827"/>
      <c r="TXK4" s="827"/>
      <c r="TXL4" s="827"/>
      <c r="TXM4" s="827"/>
      <c r="TXN4" s="827"/>
      <c r="TXO4" s="827"/>
      <c r="TXP4" s="843"/>
      <c r="TXQ4" s="846"/>
      <c r="TXR4" s="826"/>
      <c r="TXS4" s="826"/>
      <c r="TXT4" s="826"/>
      <c r="TXU4" s="826"/>
      <c r="TXV4" s="826"/>
      <c r="TXW4" s="826"/>
      <c r="TXX4" s="827"/>
      <c r="TXY4" s="827"/>
      <c r="TXZ4" s="827"/>
      <c r="TYA4" s="827"/>
      <c r="TYB4" s="827"/>
      <c r="TYC4" s="827"/>
      <c r="TYD4" s="827"/>
      <c r="TYE4" s="827"/>
      <c r="TYF4" s="843"/>
      <c r="TYG4" s="846"/>
      <c r="TYH4" s="826"/>
      <c r="TYI4" s="826"/>
      <c r="TYJ4" s="826"/>
      <c r="TYK4" s="826"/>
      <c r="TYL4" s="826"/>
      <c r="TYM4" s="826"/>
      <c r="TYN4" s="827"/>
      <c r="TYO4" s="827"/>
      <c r="TYP4" s="827"/>
      <c r="TYQ4" s="827"/>
      <c r="TYR4" s="827"/>
      <c r="TYS4" s="827"/>
      <c r="TYT4" s="827"/>
      <c r="TYU4" s="827"/>
      <c r="TYV4" s="843"/>
      <c r="TYW4" s="846"/>
      <c r="TYX4" s="826"/>
      <c r="TYY4" s="826"/>
      <c r="TYZ4" s="826"/>
      <c r="TZA4" s="826"/>
      <c r="TZB4" s="826"/>
      <c r="TZC4" s="826"/>
      <c r="TZD4" s="827"/>
      <c r="TZE4" s="827"/>
      <c r="TZF4" s="827"/>
      <c r="TZG4" s="827"/>
      <c r="TZH4" s="827"/>
      <c r="TZI4" s="827"/>
      <c r="TZJ4" s="827"/>
      <c r="TZK4" s="827"/>
      <c r="TZL4" s="843"/>
      <c r="TZM4" s="846"/>
      <c r="TZN4" s="826"/>
      <c r="TZO4" s="826"/>
      <c r="TZP4" s="826"/>
      <c r="TZQ4" s="826"/>
      <c r="TZR4" s="826"/>
      <c r="TZS4" s="826"/>
      <c r="TZT4" s="827"/>
      <c r="TZU4" s="827"/>
      <c r="TZV4" s="827"/>
      <c r="TZW4" s="827"/>
      <c r="TZX4" s="827"/>
      <c r="TZY4" s="827"/>
      <c r="TZZ4" s="827"/>
      <c r="UAA4" s="827"/>
      <c r="UAB4" s="843"/>
      <c r="UAC4" s="846"/>
      <c r="UAD4" s="826"/>
      <c r="UAE4" s="826"/>
      <c r="UAF4" s="826"/>
      <c r="UAG4" s="826"/>
      <c r="UAH4" s="826"/>
      <c r="UAI4" s="826"/>
      <c r="UAJ4" s="827"/>
      <c r="UAK4" s="827"/>
      <c r="UAL4" s="827"/>
      <c r="UAM4" s="827"/>
      <c r="UAN4" s="827"/>
      <c r="UAO4" s="827"/>
      <c r="UAP4" s="827"/>
      <c r="UAQ4" s="827"/>
      <c r="UAR4" s="843"/>
      <c r="UAS4" s="846"/>
      <c r="UAT4" s="826"/>
      <c r="UAU4" s="826"/>
      <c r="UAV4" s="826"/>
      <c r="UAW4" s="826"/>
      <c r="UAX4" s="826"/>
      <c r="UAY4" s="826"/>
      <c r="UAZ4" s="827"/>
      <c r="UBA4" s="827"/>
      <c r="UBB4" s="827"/>
      <c r="UBC4" s="827"/>
      <c r="UBD4" s="827"/>
      <c r="UBE4" s="827"/>
      <c r="UBF4" s="827"/>
      <c r="UBG4" s="827"/>
      <c r="UBH4" s="843"/>
      <c r="UBI4" s="846"/>
      <c r="UBJ4" s="826"/>
      <c r="UBK4" s="826"/>
      <c r="UBL4" s="826"/>
      <c r="UBM4" s="826"/>
      <c r="UBN4" s="826"/>
      <c r="UBO4" s="826"/>
      <c r="UBP4" s="827"/>
      <c r="UBQ4" s="827"/>
      <c r="UBR4" s="827"/>
      <c r="UBS4" s="827"/>
      <c r="UBT4" s="827"/>
      <c r="UBU4" s="827"/>
      <c r="UBV4" s="827"/>
      <c r="UBW4" s="827"/>
      <c r="UBX4" s="843"/>
      <c r="UBY4" s="846"/>
      <c r="UBZ4" s="826"/>
      <c r="UCA4" s="826"/>
      <c r="UCB4" s="826"/>
      <c r="UCC4" s="826"/>
      <c r="UCD4" s="826"/>
      <c r="UCE4" s="826"/>
      <c r="UCF4" s="827"/>
      <c r="UCG4" s="827"/>
      <c r="UCH4" s="827"/>
      <c r="UCI4" s="827"/>
      <c r="UCJ4" s="827"/>
      <c r="UCK4" s="827"/>
      <c r="UCL4" s="827"/>
      <c r="UCM4" s="827"/>
      <c r="UCN4" s="843"/>
      <c r="UCO4" s="846"/>
      <c r="UCP4" s="826"/>
      <c r="UCQ4" s="826"/>
      <c r="UCR4" s="826"/>
      <c r="UCS4" s="826"/>
      <c r="UCT4" s="826"/>
      <c r="UCU4" s="826"/>
      <c r="UCV4" s="827"/>
      <c r="UCW4" s="827"/>
      <c r="UCX4" s="827"/>
      <c r="UCY4" s="827"/>
      <c r="UCZ4" s="827"/>
      <c r="UDA4" s="827"/>
      <c r="UDB4" s="827"/>
      <c r="UDC4" s="827"/>
      <c r="UDD4" s="843"/>
      <c r="UDE4" s="846"/>
      <c r="UDF4" s="826"/>
      <c r="UDG4" s="826"/>
      <c r="UDH4" s="826"/>
      <c r="UDI4" s="826"/>
      <c r="UDJ4" s="826"/>
      <c r="UDK4" s="826"/>
      <c r="UDL4" s="827"/>
      <c r="UDM4" s="827"/>
      <c r="UDN4" s="827"/>
      <c r="UDO4" s="827"/>
      <c r="UDP4" s="827"/>
      <c r="UDQ4" s="827"/>
      <c r="UDR4" s="827"/>
      <c r="UDS4" s="827"/>
      <c r="UDT4" s="843"/>
      <c r="UDU4" s="846"/>
      <c r="UDV4" s="826"/>
      <c r="UDW4" s="826"/>
      <c r="UDX4" s="826"/>
      <c r="UDY4" s="826"/>
      <c r="UDZ4" s="826"/>
      <c r="UEA4" s="826"/>
      <c r="UEB4" s="827"/>
      <c r="UEC4" s="827"/>
      <c r="UED4" s="827"/>
      <c r="UEE4" s="827"/>
      <c r="UEF4" s="827"/>
      <c r="UEG4" s="827"/>
      <c r="UEH4" s="827"/>
      <c r="UEI4" s="827"/>
      <c r="UEJ4" s="843"/>
      <c r="UEK4" s="846"/>
      <c r="UEL4" s="826"/>
      <c r="UEM4" s="826"/>
      <c r="UEN4" s="826"/>
      <c r="UEO4" s="826"/>
      <c r="UEP4" s="826"/>
      <c r="UEQ4" s="826"/>
      <c r="UER4" s="827"/>
      <c r="UES4" s="827"/>
      <c r="UET4" s="827"/>
      <c r="UEU4" s="827"/>
      <c r="UEV4" s="827"/>
      <c r="UEW4" s="827"/>
      <c r="UEX4" s="827"/>
      <c r="UEY4" s="827"/>
      <c r="UEZ4" s="843"/>
      <c r="UFA4" s="846"/>
      <c r="UFB4" s="826"/>
      <c r="UFC4" s="826"/>
      <c r="UFD4" s="826"/>
      <c r="UFE4" s="826"/>
      <c r="UFF4" s="826"/>
      <c r="UFG4" s="826"/>
      <c r="UFH4" s="827"/>
      <c r="UFI4" s="827"/>
      <c r="UFJ4" s="827"/>
      <c r="UFK4" s="827"/>
      <c r="UFL4" s="827"/>
      <c r="UFM4" s="827"/>
      <c r="UFN4" s="827"/>
      <c r="UFO4" s="827"/>
      <c r="UFP4" s="843"/>
      <c r="UFQ4" s="846"/>
      <c r="UFR4" s="826"/>
      <c r="UFS4" s="826"/>
      <c r="UFT4" s="826"/>
      <c r="UFU4" s="826"/>
      <c r="UFV4" s="826"/>
      <c r="UFW4" s="826"/>
      <c r="UFX4" s="827"/>
      <c r="UFY4" s="827"/>
      <c r="UFZ4" s="827"/>
      <c r="UGA4" s="827"/>
      <c r="UGB4" s="827"/>
      <c r="UGC4" s="827"/>
      <c r="UGD4" s="827"/>
      <c r="UGE4" s="827"/>
      <c r="UGF4" s="843"/>
      <c r="UGG4" s="846"/>
      <c r="UGH4" s="826"/>
      <c r="UGI4" s="826"/>
      <c r="UGJ4" s="826"/>
      <c r="UGK4" s="826"/>
      <c r="UGL4" s="826"/>
      <c r="UGM4" s="826"/>
      <c r="UGN4" s="827"/>
      <c r="UGO4" s="827"/>
      <c r="UGP4" s="827"/>
      <c r="UGQ4" s="827"/>
      <c r="UGR4" s="827"/>
      <c r="UGS4" s="827"/>
      <c r="UGT4" s="827"/>
      <c r="UGU4" s="827"/>
      <c r="UGV4" s="843"/>
      <c r="UGW4" s="846"/>
      <c r="UGX4" s="826"/>
      <c r="UGY4" s="826"/>
      <c r="UGZ4" s="826"/>
      <c r="UHA4" s="826"/>
      <c r="UHB4" s="826"/>
      <c r="UHC4" s="826"/>
      <c r="UHD4" s="827"/>
      <c r="UHE4" s="827"/>
      <c r="UHF4" s="827"/>
      <c r="UHG4" s="827"/>
      <c r="UHH4" s="827"/>
      <c r="UHI4" s="827"/>
      <c r="UHJ4" s="827"/>
      <c r="UHK4" s="827"/>
      <c r="UHL4" s="843"/>
      <c r="UHM4" s="846"/>
      <c r="UHN4" s="826"/>
      <c r="UHO4" s="826"/>
      <c r="UHP4" s="826"/>
      <c r="UHQ4" s="826"/>
      <c r="UHR4" s="826"/>
      <c r="UHS4" s="826"/>
      <c r="UHT4" s="827"/>
      <c r="UHU4" s="827"/>
      <c r="UHV4" s="827"/>
      <c r="UHW4" s="827"/>
      <c r="UHX4" s="827"/>
      <c r="UHY4" s="827"/>
      <c r="UHZ4" s="827"/>
      <c r="UIA4" s="827"/>
      <c r="UIB4" s="843"/>
      <c r="UIC4" s="846"/>
      <c r="UID4" s="826"/>
      <c r="UIE4" s="826"/>
      <c r="UIF4" s="826"/>
      <c r="UIG4" s="826"/>
      <c r="UIH4" s="826"/>
      <c r="UII4" s="826"/>
      <c r="UIJ4" s="827"/>
      <c r="UIK4" s="827"/>
      <c r="UIL4" s="827"/>
      <c r="UIM4" s="827"/>
      <c r="UIN4" s="827"/>
      <c r="UIO4" s="827"/>
      <c r="UIP4" s="827"/>
      <c r="UIQ4" s="827"/>
      <c r="UIR4" s="843"/>
      <c r="UIS4" s="846"/>
      <c r="UIT4" s="826"/>
      <c r="UIU4" s="826"/>
      <c r="UIV4" s="826"/>
      <c r="UIW4" s="826"/>
      <c r="UIX4" s="826"/>
      <c r="UIY4" s="826"/>
      <c r="UIZ4" s="827"/>
      <c r="UJA4" s="827"/>
      <c r="UJB4" s="827"/>
      <c r="UJC4" s="827"/>
      <c r="UJD4" s="827"/>
      <c r="UJE4" s="827"/>
      <c r="UJF4" s="827"/>
      <c r="UJG4" s="827"/>
      <c r="UJH4" s="843"/>
      <c r="UJI4" s="846"/>
      <c r="UJJ4" s="826"/>
      <c r="UJK4" s="826"/>
      <c r="UJL4" s="826"/>
      <c r="UJM4" s="826"/>
      <c r="UJN4" s="826"/>
      <c r="UJO4" s="826"/>
      <c r="UJP4" s="827"/>
      <c r="UJQ4" s="827"/>
      <c r="UJR4" s="827"/>
      <c r="UJS4" s="827"/>
      <c r="UJT4" s="827"/>
      <c r="UJU4" s="827"/>
      <c r="UJV4" s="827"/>
      <c r="UJW4" s="827"/>
      <c r="UJX4" s="843"/>
      <c r="UJY4" s="846"/>
      <c r="UJZ4" s="826"/>
      <c r="UKA4" s="826"/>
      <c r="UKB4" s="826"/>
      <c r="UKC4" s="826"/>
      <c r="UKD4" s="826"/>
      <c r="UKE4" s="826"/>
      <c r="UKF4" s="827"/>
      <c r="UKG4" s="827"/>
      <c r="UKH4" s="827"/>
      <c r="UKI4" s="827"/>
      <c r="UKJ4" s="827"/>
      <c r="UKK4" s="827"/>
      <c r="UKL4" s="827"/>
      <c r="UKM4" s="827"/>
      <c r="UKN4" s="843"/>
      <c r="UKO4" s="846"/>
      <c r="UKP4" s="826"/>
      <c r="UKQ4" s="826"/>
      <c r="UKR4" s="826"/>
      <c r="UKS4" s="826"/>
      <c r="UKT4" s="826"/>
      <c r="UKU4" s="826"/>
      <c r="UKV4" s="827"/>
      <c r="UKW4" s="827"/>
      <c r="UKX4" s="827"/>
      <c r="UKY4" s="827"/>
      <c r="UKZ4" s="827"/>
      <c r="ULA4" s="827"/>
      <c r="ULB4" s="827"/>
      <c r="ULC4" s="827"/>
      <c r="ULD4" s="843"/>
      <c r="ULE4" s="846"/>
      <c r="ULF4" s="826"/>
      <c r="ULG4" s="826"/>
      <c r="ULH4" s="826"/>
      <c r="ULI4" s="826"/>
      <c r="ULJ4" s="826"/>
      <c r="ULK4" s="826"/>
      <c r="ULL4" s="827"/>
      <c r="ULM4" s="827"/>
      <c r="ULN4" s="827"/>
      <c r="ULO4" s="827"/>
      <c r="ULP4" s="827"/>
      <c r="ULQ4" s="827"/>
      <c r="ULR4" s="827"/>
      <c r="ULS4" s="827"/>
      <c r="ULT4" s="843"/>
      <c r="ULU4" s="846"/>
      <c r="ULV4" s="826"/>
      <c r="ULW4" s="826"/>
      <c r="ULX4" s="826"/>
      <c r="ULY4" s="826"/>
      <c r="ULZ4" s="826"/>
      <c r="UMA4" s="826"/>
      <c r="UMB4" s="827"/>
      <c r="UMC4" s="827"/>
      <c r="UMD4" s="827"/>
      <c r="UME4" s="827"/>
      <c r="UMF4" s="827"/>
      <c r="UMG4" s="827"/>
      <c r="UMH4" s="827"/>
      <c r="UMI4" s="827"/>
      <c r="UMJ4" s="843"/>
      <c r="UMK4" s="846"/>
      <c r="UML4" s="826"/>
      <c r="UMM4" s="826"/>
      <c r="UMN4" s="826"/>
      <c r="UMO4" s="826"/>
      <c r="UMP4" s="826"/>
      <c r="UMQ4" s="826"/>
      <c r="UMR4" s="827"/>
      <c r="UMS4" s="827"/>
      <c r="UMT4" s="827"/>
      <c r="UMU4" s="827"/>
      <c r="UMV4" s="827"/>
      <c r="UMW4" s="827"/>
      <c r="UMX4" s="827"/>
      <c r="UMY4" s="827"/>
      <c r="UMZ4" s="843"/>
      <c r="UNA4" s="846"/>
      <c r="UNB4" s="826"/>
      <c r="UNC4" s="826"/>
      <c r="UND4" s="826"/>
      <c r="UNE4" s="826"/>
      <c r="UNF4" s="826"/>
      <c r="UNG4" s="826"/>
      <c r="UNH4" s="827"/>
      <c r="UNI4" s="827"/>
      <c r="UNJ4" s="827"/>
      <c r="UNK4" s="827"/>
      <c r="UNL4" s="827"/>
      <c r="UNM4" s="827"/>
      <c r="UNN4" s="827"/>
      <c r="UNO4" s="827"/>
      <c r="UNP4" s="843"/>
      <c r="UNQ4" s="846"/>
      <c r="UNR4" s="826"/>
      <c r="UNS4" s="826"/>
      <c r="UNT4" s="826"/>
      <c r="UNU4" s="826"/>
      <c r="UNV4" s="826"/>
      <c r="UNW4" s="826"/>
      <c r="UNX4" s="827"/>
      <c r="UNY4" s="827"/>
      <c r="UNZ4" s="827"/>
      <c r="UOA4" s="827"/>
      <c r="UOB4" s="827"/>
      <c r="UOC4" s="827"/>
      <c r="UOD4" s="827"/>
      <c r="UOE4" s="827"/>
      <c r="UOF4" s="843"/>
      <c r="UOG4" s="846"/>
      <c r="UOH4" s="826"/>
      <c r="UOI4" s="826"/>
      <c r="UOJ4" s="826"/>
      <c r="UOK4" s="826"/>
      <c r="UOL4" s="826"/>
      <c r="UOM4" s="826"/>
      <c r="UON4" s="827"/>
      <c r="UOO4" s="827"/>
      <c r="UOP4" s="827"/>
      <c r="UOQ4" s="827"/>
      <c r="UOR4" s="827"/>
      <c r="UOS4" s="827"/>
      <c r="UOT4" s="827"/>
      <c r="UOU4" s="827"/>
      <c r="UOV4" s="843"/>
      <c r="UOW4" s="846"/>
      <c r="UOX4" s="826"/>
      <c r="UOY4" s="826"/>
      <c r="UOZ4" s="826"/>
      <c r="UPA4" s="826"/>
      <c r="UPB4" s="826"/>
      <c r="UPC4" s="826"/>
      <c r="UPD4" s="827"/>
      <c r="UPE4" s="827"/>
      <c r="UPF4" s="827"/>
      <c r="UPG4" s="827"/>
      <c r="UPH4" s="827"/>
      <c r="UPI4" s="827"/>
      <c r="UPJ4" s="827"/>
      <c r="UPK4" s="827"/>
      <c r="UPL4" s="843"/>
      <c r="UPM4" s="846"/>
      <c r="UPN4" s="826"/>
      <c r="UPO4" s="826"/>
      <c r="UPP4" s="826"/>
      <c r="UPQ4" s="826"/>
      <c r="UPR4" s="826"/>
      <c r="UPS4" s="826"/>
      <c r="UPT4" s="827"/>
      <c r="UPU4" s="827"/>
      <c r="UPV4" s="827"/>
      <c r="UPW4" s="827"/>
      <c r="UPX4" s="827"/>
      <c r="UPY4" s="827"/>
      <c r="UPZ4" s="827"/>
      <c r="UQA4" s="827"/>
      <c r="UQB4" s="843"/>
      <c r="UQC4" s="846"/>
      <c r="UQD4" s="826"/>
      <c r="UQE4" s="826"/>
      <c r="UQF4" s="826"/>
      <c r="UQG4" s="826"/>
      <c r="UQH4" s="826"/>
      <c r="UQI4" s="826"/>
      <c r="UQJ4" s="827"/>
      <c r="UQK4" s="827"/>
      <c r="UQL4" s="827"/>
      <c r="UQM4" s="827"/>
      <c r="UQN4" s="827"/>
      <c r="UQO4" s="827"/>
      <c r="UQP4" s="827"/>
      <c r="UQQ4" s="827"/>
      <c r="UQR4" s="843"/>
      <c r="UQS4" s="846"/>
      <c r="UQT4" s="826"/>
      <c r="UQU4" s="826"/>
      <c r="UQV4" s="826"/>
      <c r="UQW4" s="826"/>
      <c r="UQX4" s="826"/>
      <c r="UQY4" s="826"/>
      <c r="UQZ4" s="827"/>
      <c r="URA4" s="827"/>
      <c r="URB4" s="827"/>
      <c r="URC4" s="827"/>
      <c r="URD4" s="827"/>
      <c r="URE4" s="827"/>
      <c r="URF4" s="827"/>
      <c r="URG4" s="827"/>
      <c r="URH4" s="843"/>
      <c r="URI4" s="846"/>
      <c r="URJ4" s="826"/>
      <c r="URK4" s="826"/>
      <c r="URL4" s="826"/>
      <c r="URM4" s="826"/>
      <c r="URN4" s="826"/>
      <c r="URO4" s="826"/>
      <c r="URP4" s="827"/>
      <c r="URQ4" s="827"/>
      <c r="URR4" s="827"/>
      <c r="URS4" s="827"/>
      <c r="URT4" s="827"/>
      <c r="URU4" s="827"/>
      <c r="URV4" s="827"/>
      <c r="URW4" s="827"/>
      <c r="URX4" s="843"/>
      <c r="URY4" s="846"/>
      <c r="URZ4" s="826"/>
      <c r="USA4" s="826"/>
      <c r="USB4" s="826"/>
      <c r="USC4" s="826"/>
      <c r="USD4" s="826"/>
      <c r="USE4" s="826"/>
      <c r="USF4" s="827"/>
      <c r="USG4" s="827"/>
      <c r="USH4" s="827"/>
      <c r="USI4" s="827"/>
      <c r="USJ4" s="827"/>
      <c r="USK4" s="827"/>
      <c r="USL4" s="827"/>
      <c r="USM4" s="827"/>
      <c r="USN4" s="843"/>
      <c r="USO4" s="846"/>
      <c r="USP4" s="826"/>
      <c r="USQ4" s="826"/>
      <c r="USR4" s="826"/>
      <c r="USS4" s="826"/>
      <c r="UST4" s="826"/>
      <c r="USU4" s="826"/>
      <c r="USV4" s="827"/>
      <c r="USW4" s="827"/>
      <c r="USX4" s="827"/>
      <c r="USY4" s="827"/>
      <c r="USZ4" s="827"/>
      <c r="UTA4" s="827"/>
      <c r="UTB4" s="827"/>
      <c r="UTC4" s="827"/>
      <c r="UTD4" s="843"/>
      <c r="UTE4" s="846"/>
      <c r="UTF4" s="826"/>
      <c r="UTG4" s="826"/>
      <c r="UTH4" s="826"/>
      <c r="UTI4" s="826"/>
      <c r="UTJ4" s="826"/>
      <c r="UTK4" s="826"/>
      <c r="UTL4" s="827"/>
      <c r="UTM4" s="827"/>
      <c r="UTN4" s="827"/>
      <c r="UTO4" s="827"/>
      <c r="UTP4" s="827"/>
      <c r="UTQ4" s="827"/>
      <c r="UTR4" s="827"/>
      <c r="UTS4" s="827"/>
      <c r="UTT4" s="843"/>
      <c r="UTU4" s="846"/>
      <c r="UTV4" s="826"/>
      <c r="UTW4" s="826"/>
      <c r="UTX4" s="826"/>
      <c r="UTY4" s="826"/>
      <c r="UTZ4" s="826"/>
      <c r="UUA4" s="826"/>
      <c r="UUB4" s="827"/>
      <c r="UUC4" s="827"/>
      <c r="UUD4" s="827"/>
      <c r="UUE4" s="827"/>
      <c r="UUF4" s="827"/>
      <c r="UUG4" s="827"/>
      <c r="UUH4" s="827"/>
      <c r="UUI4" s="827"/>
      <c r="UUJ4" s="843"/>
      <c r="UUK4" s="846"/>
      <c r="UUL4" s="826"/>
      <c r="UUM4" s="826"/>
      <c r="UUN4" s="826"/>
      <c r="UUO4" s="826"/>
      <c r="UUP4" s="826"/>
      <c r="UUQ4" s="826"/>
      <c r="UUR4" s="827"/>
      <c r="UUS4" s="827"/>
      <c r="UUT4" s="827"/>
      <c r="UUU4" s="827"/>
      <c r="UUV4" s="827"/>
      <c r="UUW4" s="827"/>
      <c r="UUX4" s="827"/>
      <c r="UUY4" s="827"/>
      <c r="UUZ4" s="843"/>
      <c r="UVA4" s="846"/>
      <c r="UVB4" s="826"/>
      <c r="UVC4" s="826"/>
      <c r="UVD4" s="826"/>
      <c r="UVE4" s="826"/>
      <c r="UVF4" s="826"/>
      <c r="UVG4" s="826"/>
      <c r="UVH4" s="827"/>
      <c r="UVI4" s="827"/>
      <c r="UVJ4" s="827"/>
      <c r="UVK4" s="827"/>
      <c r="UVL4" s="827"/>
      <c r="UVM4" s="827"/>
      <c r="UVN4" s="827"/>
      <c r="UVO4" s="827"/>
      <c r="UVP4" s="843"/>
      <c r="UVQ4" s="846"/>
      <c r="UVR4" s="826"/>
      <c r="UVS4" s="826"/>
      <c r="UVT4" s="826"/>
      <c r="UVU4" s="826"/>
      <c r="UVV4" s="826"/>
      <c r="UVW4" s="826"/>
      <c r="UVX4" s="827"/>
      <c r="UVY4" s="827"/>
      <c r="UVZ4" s="827"/>
      <c r="UWA4" s="827"/>
      <c r="UWB4" s="827"/>
      <c r="UWC4" s="827"/>
      <c r="UWD4" s="827"/>
      <c r="UWE4" s="827"/>
      <c r="UWF4" s="843"/>
      <c r="UWG4" s="846"/>
      <c r="UWH4" s="826"/>
      <c r="UWI4" s="826"/>
      <c r="UWJ4" s="826"/>
      <c r="UWK4" s="826"/>
      <c r="UWL4" s="826"/>
      <c r="UWM4" s="826"/>
      <c r="UWN4" s="827"/>
      <c r="UWO4" s="827"/>
      <c r="UWP4" s="827"/>
      <c r="UWQ4" s="827"/>
      <c r="UWR4" s="827"/>
      <c r="UWS4" s="827"/>
      <c r="UWT4" s="827"/>
      <c r="UWU4" s="827"/>
      <c r="UWV4" s="843"/>
      <c r="UWW4" s="846"/>
      <c r="UWX4" s="826"/>
      <c r="UWY4" s="826"/>
      <c r="UWZ4" s="826"/>
      <c r="UXA4" s="826"/>
      <c r="UXB4" s="826"/>
      <c r="UXC4" s="826"/>
      <c r="UXD4" s="827"/>
      <c r="UXE4" s="827"/>
      <c r="UXF4" s="827"/>
      <c r="UXG4" s="827"/>
      <c r="UXH4" s="827"/>
      <c r="UXI4" s="827"/>
      <c r="UXJ4" s="827"/>
      <c r="UXK4" s="827"/>
      <c r="UXL4" s="843"/>
      <c r="UXM4" s="846"/>
      <c r="UXN4" s="826"/>
      <c r="UXO4" s="826"/>
      <c r="UXP4" s="826"/>
      <c r="UXQ4" s="826"/>
      <c r="UXR4" s="826"/>
      <c r="UXS4" s="826"/>
      <c r="UXT4" s="827"/>
      <c r="UXU4" s="827"/>
      <c r="UXV4" s="827"/>
      <c r="UXW4" s="827"/>
      <c r="UXX4" s="827"/>
      <c r="UXY4" s="827"/>
      <c r="UXZ4" s="827"/>
      <c r="UYA4" s="827"/>
      <c r="UYB4" s="843"/>
      <c r="UYC4" s="846"/>
      <c r="UYD4" s="826"/>
      <c r="UYE4" s="826"/>
      <c r="UYF4" s="826"/>
      <c r="UYG4" s="826"/>
      <c r="UYH4" s="826"/>
      <c r="UYI4" s="826"/>
      <c r="UYJ4" s="827"/>
      <c r="UYK4" s="827"/>
      <c r="UYL4" s="827"/>
      <c r="UYM4" s="827"/>
      <c r="UYN4" s="827"/>
      <c r="UYO4" s="827"/>
      <c r="UYP4" s="827"/>
      <c r="UYQ4" s="827"/>
      <c r="UYR4" s="843"/>
      <c r="UYS4" s="846"/>
      <c r="UYT4" s="826"/>
      <c r="UYU4" s="826"/>
      <c r="UYV4" s="826"/>
      <c r="UYW4" s="826"/>
      <c r="UYX4" s="826"/>
      <c r="UYY4" s="826"/>
      <c r="UYZ4" s="827"/>
      <c r="UZA4" s="827"/>
      <c r="UZB4" s="827"/>
      <c r="UZC4" s="827"/>
      <c r="UZD4" s="827"/>
      <c r="UZE4" s="827"/>
      <c r="UZF4" s="827"/>
      <c r="UZG4" s="827"/>
      <c r="UZH4" s="843"/>
      <c r="UZI4" s="846"/>
      <c r="UZJ4" s="826"/>
      <c r="UZK4" s="826"/>
      <c r="UZL4" s="826"/>
      <c r="UZM4" s="826"/>
      <c r="UZN4" s="826"/>
      <c r="UZO4" s="826"/>
      <c r="UZP4" s="827"/>
      <c r="UZQ4" s="827"/>
      <c r="UZR4" s="827"/>
      <c r="UZS4" s="827"/>
      <c r="UZT4" s="827"/>
      <c r="UZU4" s="827"/>
      <c r="UZV4" s="827"/>
      <c r="UZW4" s="827"/>
      <c r="UZX4" s="843"/>
      <c r="UZY4" s="846"/>
      <c r="UZZ4" s="826"/>
      <c r="VAA4" s="826"/>
      <c r="VAB4" s="826"/>
      <c r="VAC4" s="826"/>
      <c r="VAD4" s="826"/>
      <c r="VAE4" s="826"/>
      <c r="VAF4" s="827"/>
      <c r="VAG4" s="827"/>
      <c r="VAH4" s="827"/>
      <c r="VAI4" s="827"/>
      <c r="VAJ4" s="827"/>
      <c r="VAK4" s="827"/>
      <c r="VAL4" s="827"/>
      <c r="VAM4" s="827"/>
      <c r="VAN4" s="843"/>
      <c r="VAO4" s="846"/>
      <c r="VAP4" s="826"/>
      <c r="VAQ4" s="826"/>
      <c r="VAR4" s="826"/>
      <c r="VAS4" s="826"/>
      <c r="VAT4" s="826"/>
      <c r="VAU4" s="826"/>
      <c r="VAV4" s="827"/>
      <c r="VAW4" s="827"/>
      <c r="VAX4" s="827"/>
      <c r="VAY4" s="827"/>
      <c r="VAZ4" s="827"/>
      <c r="VBA4" s="827"/>
      <c r="VBB4" s="827"/>
      <c r="VBC4" s="827"/>
      <c r="VBD4" s="843"/>
      <c r="VBE4" s="846"/>
      <c r="VBF4" s="826"/>
      <c r="VBG4" s="826"/>
      <c r="VBH4" s="826"/>
      <c r="VBI4" s="826"/>
      <c r="VBJ4" s="826"/>
      <c r="VBK4" s="826"/>
      <c r="VBL4" s="827"/>
      <c r="VBM4" s="827"/>
      <c r="VBN4" s="827"/>
      <c r="VBO4" s="827"/>
      <c r="VBP4" s="827"/>
      <c r="VBQ4" s="827"/>
      <c r="VBR4" s="827"/>
      <c r="VBS4" s="827"/>
      <c r="VBT4" s="843"/>
      <c r="VBU4" s="846"/>
      <c r="VBV4" s="826"/>
      <c r="VBW4" s="826"/>
      <c r="VBX4" s="826"/>
      <c r="VBY4" s="826"/>
      <c r="VBZ4" s="826"/>
      <c r="VCA4" s="826"/>
      <c r="VCB4" s="827"/>
      <c r="VCC4" s="827"/>
      <c r="VCD4" s="827"/>
      <c r="VCE4" s="827"/>
      <c r="VCF4" s="827"/>
      <c r="VCG4" s="827"/>
      <c r="VCH4" s="827"/>
      <c r="VCI4" s="827"/>
      <c r="VCJ4" s="843"/>
      <c r="VCK4" s="846"/>
      <c r="VCL4" s="826"/>
      <c r="VCM4" s="826"/>
      <c r="VCN4" s="826"/>
      <c r="VCO4" s="826"/>
      <c r="VCP4" s="826"/>
      <c r="VCQ4" s="826"/>
      <c r="VCR4" s="827"/>
      <c r="VCS4" s="827"/>
      <c r="VCT4" s="827"/>
      <c r="VCU4" s="827"/>
      <c r="VCV4" s="827"/>
      <c r="VCW4" s="827"/>
      <c r="VCX4" s="827"/>
      <c r="VCY4" s="827"/>
      <c r="VCZ4" s="843"/>
      <c r="VDA4" s="846"/>
      <c r="VDB4" s="826"/>
      <c r="VDC4" s="826"/>
      <c r="VDD4" s="826"/>
      <c r="VDE4" s="826"/>
      <c r="VDF4" s="826"/>
      <c r="VDG4" s="826"/>
      <c r="VDH4" s="827"/>
      <c r="VDI4" s="827"/>
      <c r="VDJ4" s="827"/>
      <c r="VDK4" s="827"/>
      <c r="VDL4" s="827"/>
      <c r="VDM4" s="827"/>
      <c r="VDN4" s="827"/>
      <c r="VDO4" s="827"/>
      <c r="VDP4" s="843"/>
      <c r="VDQ4" s="846"/>
      <c r="VDR4" s="826"/>
      <c r="VDS4" s="826"/>
      <c r="VDT4" s="826"/>
      <c r="VDU4" s="826"/>
      <c r="VDV4" s="826"/>
      <c r="VDW4" s="826"/>
      <c r="VDX4" s="827"/>
      <c r="VDY4" s="827"/>
      <c r="VDZ4" s="827"/>
      <c r="VEA4" s="827"/>
      <c r="VEB4" s="827"/>
      <c r="VEC4" s="827"/>
      <c r="VED4" s="827"/>
      <c r="VEE4" s="827"/>
      <c r="VEF4" s="843"/>
      <c r="VEG4" s="846"/>
      <c r="VEH4" s="826"/>
      <c r="VEI4" s="826"/>
      <c r="VEJ4" s="826"/>
      <c r="VEK4" s="826"/>
      <c r="VEL4" s="826"/>
      <c r="VEM4" s="826"/>
      <c r="VEN4" s="827"/>
      <c r="VEO4" s="827"/>
      <c r="VEP4" s="827"/>
      <c r="VEQ4" s="827"/>
      <c r="VER4" s="827"/>
      <c r="VES4" s="827"/>
      <c r="VET4" s="827"/>
      <c r="VEU4" s="827"/>
      <c r="VEV4" s="843"/>
      <c r="VEW4" s="846"/>
      <c r="VEX4" s="826"/>
      <c r="VEY4" s="826"/>
      <c r="VEZ4" s="826"/>
      <c r="VFA4" s="826"/>
      <c r="VFB4" s="826"/>
      <c r="VFC4" s="826"/>
      <c r="VFD4" s="827"/>
      <c r="VFE4" s="827"/>
      <c r="VFF4" s="827"/>
      <c r="VFG4" s="827"/>
      <c r="VFH4" s="827"/>
      <c r="VFI4" s="827"/>
      <c r="VFJ4" s="827"/>
      <c r="VFK4" s="827"/>
      <c r="VFL4" s="843"/>
      <c r="VFM4" s="846"/>
      <c r="VFN4" s="826"/>
      <c r="VFO4" s="826"/>
      <c r="VFP4" s="826"/>
      <c r="VFQ4" s="826"/>
      <c r="VFR4" s="826"/>
      <c r="VFS4" s="826"/>
      <c r="VFT4" s="827"/>
      <c r="VFU4" s="827"/>
      <c r="VFV4" s="827"/>
      <c r="VFW4" s="827"/>
      <c r="VFX4" s="827"/>
      <c r="VFY4" s="827"/>
      <c r="VFZ4" s="827"/>
      <c r="VGA4" s="827"/>
      <c r="VGB4" s="843"/>
      <c r="VGC4" s="846"/>
      <c r="VGD4" s="826"/>
      <c r="VGE4" s="826"/>
      <c r="VGF4" s="826"/>
      <c r="VGG4" s="826"/>
      <c r="VGH4" s="826"/>
      <c r="VGI4" s="826"/>
      <c r="VGJ4" s="827"/>
      <c r="VGK4" s="827"/>
      <c r="VGL4" s="827"/>
      <c r="VGM4" s="827"/>
      <c r="VGN4" s="827"/>
      <c r="VGO4" s="827"/>
      <c r="VGP4" s="827"/>
      <c r="VGQ4" s="827"/>
      <c r="VGR4" s="843"/>
      <c r="VGS4" s="846"/>
      <c r="VGT4" s="826"/>
      <c r="VGU4" s="826"/>
      <c r="VGV4" s="826"/>
      <c r="VGW4" s="826"/>
      <c r="VGX4" s="826"/>
      <c r="VGY4" s="826"/>
      <c r="VGZ4" s="827"/>
      <c r="VHA4" s="827"/>
      <c r="VHB4" s="827"/>
      <c r="VHC4" s="827"/>
      <c r="VHD4" s="827"/>
      <c r="VHE4" s="827"/>
      <c r="VHF4" s="827"/>
      <c r="VHG4" s="827"/>
      <c r="VHH4" s="843"/>
      <c r="VHI4" s="846"/>
      <c r="VHJ4" s="826"/>
      <c r="VHK4" s="826"/>
      <c r="VHL4" s="826"/>
      <c r="VHM4" s="826"/>
      <c r="VHN4" s="826"/>
      <c r="VHO4" s="826"/>
      <c r="VHP4" s="827"/>
      <c r="VHQ4" s="827"/>
      <c r="VHR4" s="827"/>
      <c r="VHS4" s="827"/>
      <c r="VHT4" s="827"/>
      <c r="VHU4" s="827"/>
      <c r="VHV4" s="827"/>
      <c r="VHW4" s="827"/>
      <c r="VHX4" s="843"/>
      <c r="VHY4" s="846"/>
      <c r="VHZ4" s="826"/>
      <c r="VIA4" s="826"/>
      <c r="VIB4" s="826"/>
      <c r="VIC4" s="826"/>
      <c r="VID4" s="826"/>
      <c r="VIE4" s="826"/>
      <c r="VIF4" s="827"/>
      <c r="VIG4" s="827"/>
      <c r="VIH4" s="827"/>
      <c r="VII4" s="827"/>
      <c r="VIJ4" s="827"/>
      <c r="VIK4" s="827"/>
      <c r="VIL4" s="827"/>
      <c r="VIM4" s="827"/>
      <c r="VIN4" s="843"/>
      <c r="VIO4" s="846"/>
      <c r="VIP4" s="826"/>
      <c r="VIQ4" s="826"/>
      <c r="VIR4" s="826"/>
      <c r="VIS4" s="826"/>
      <c r="VIT4" s="826"/>
      <c r="VIU4" s="826"/>
      <c r="VIV4" s="827"/>
      <c r="VIW4" s="827"/>
      <c r="VIX4" s="827"/>
      <c r="VIY4" s="827"/>
      <c r="VIZ4" s="827"/>
      <c r="VJA4" s="827"/>
      <c r="VJB4" s="827"/>
      <c r="VJC4" s="827"/>
      <c r="VJD4" s="843"/>
      <c r="VJE4" s="846"/>
      <c r="VJF4" s="826"/>
      <c r="VJG4" s="826"/>
      <c r="VJH4" s="826"/>
      <c r="VJI4" s="826"/>
      <c r="VJJ4" s="826"/>
      <c r="VJK4" s="826"/>
      <c r="VJL4" s="827"/>
      <c r="VJM4" s="827"/>
      <c r="VJN4" s="827"/>
      <c r="VJO4" s="827"/>
      <c r="VJP4" s="827"/>
      <c r="VJQ4" s="827"/>
      <c r="VJR4" s="827"/>
      <c r="VJS4" s="827"/>
      <c r="VJT4" s="843"/>
      <c r="VJU4" s="846"/>
      <c r="VJV4" s="826"/>
      <c r="VJW4" s="826"/>
      <c r="VJX4" s="826"/>
      <c r="VJY4" s="826"/>
      <c r="VJZ4" s="826"/>
      <c r="VKA4" s="826"/>
      <c r="VKB4" s="827"/>
      <c r="VKC4" s="827"/>
      <c r="VKD4" s="827"/>
      <c r="VKE4" s="827"/>
      <c r="VKF4" s="827"/>
      <c r="VKG4" s="827"/>
      <c r="VKH4" s="827"/>
      <c r="VKI4" s="827"/>
      <c r="VKJ4" s="843"/>
      <c r="VKK4" s="846"/>
      <c r="VKL4" s="826"/>
      <c r="VKM4" s="826"/>
      <c r="VKN4" s="826"/>
      <c r="VKO4" s="826"/>
      <c r="VKP4" s="826"/>
      <c r="VKQ4" s="826"/>
      <c r="VKR4" s="827"/>
      <c r="VKS4" s="827"/>
      <c r="VKT4" s="827"/>
      <c r="VKU4" s="827"/>
      <c r="VKV4" s="827"/>
      <c r="VKW4" s="827"/>
      <c r="VKX4" s="827"/>
      <c r="VKY4" s="827"/>
      <c r="VKZ4" s="843"/>
      <c r="VLA4" s="846"/>
      <c r="VLB4" s="826"/>
      <c r="VLC4" s="826"/>
      <c r="VLD4" s="826"/>
      <c r="VLE4" s="826"/>
      <c r="VLF4" s="826"/>
      <c r="VLG4" s="826"/>
      <c r="VLH4" s="827"/>
      <c r="VLI4" s="827"/>
      <c r="VLJ4" s="827"/>
      <c r="VLK4" s="827"/>
      <c r="VLL4" s="827"/>
      <c r="VLM4" s="827"/>
      <c r="VLN4" s="827"/>
      <c r="VLO4" s="827"/>
      <c r="VLP4" s="843"/>
      <c r="VLQ4" s="846"/>
      <c r="VLR4" s="826"/>
      <c r="VLS4" s="826"/>
      <c r="VLT4" s="826"/>
      <c r="VLU4" s="826"/>
      <c r="VLV4" s="826"/>
      <c r="VLW4" s="826"/>
      <c r="VLX4" s="827"/>
      <c r="VLY4" s="827"/>
      <c r="VLZ4" s="827"/>
      <c r="VMA4" s="827"/>
      <c r="VMB4" s="827"/>
      <c r="VMC4" s="827"/>
      <c r="VMD4" s="827"/>
      <c r="VME4" s="827"/>
      <c r="VMF4" s="843"/>
      <c r="VMG4" s="846"/>
      <c r="VMH4" s="826"/>
      <c r="VMI4" s="826"/>
      <c r="VMJ4" s="826"/>
      <c r="VMK4" s="826"/>
      <c r="VML4" s="826"/>
      <c r="VMM4" s="826"/>
      <c r="VMN4" s="827"/>
      <c r="VMO4" s="827"/>
      <c r="VMP4" s="827"/>
      <c r="VMQ4" s="827"/>
      <c r="VMR4" s="827"/>
      <c r="VMS4" s="827"/>
      <c r="VMT4" s="827"/>
      <c r="VMU4" s="827"/>
      <c r="VMV4" s="843"/>
      <c r="VMW4" s="846"/>
      <c r="VMX4" s="826"/>
      <c r="VMY4" s="826"/>
      <c r="VMZ4" s="826"/>
      <c r="VNA4" s="826"/>
      <c r="VNB4" s="826"/>
      <c r="VNC4" s="826"/>
      <c r="VND4" s="827"/>
      <c r="VNE4" s="827"/>
      <c r="VNF4" s="827"/>
      <c r="VNG4" s="827"/>
      <c r="VNH4" s="827"/>
      <c r="VNI4" s="827"/>
      <c r="VNJ4" s="827"/>
      <c r="VNK4" s="827"/>
      <c r="VNL4" s="843"/>
      <c r="VNM4" s="846"/>
      <c r="VNN4" s="826"/>
      <c r="VNO4" s="826"/>
      <c r="VNP4" s="826"/>
      <c r="VNQ4" s="826"/>
      <c r="VNR4" s="826"/>
      <c r="VNS4" s="826"/>
      <c r="VNT4" s="827"/>
      <c r="VNU4" s="827"/>
      <c r="VNV4" s="827"/>
      <c r="VNW4" s="827"/>
      <c r="VNX4" s="827"/>
      <c r="VNY4" s="827"/>
      <c r="VNZ4" s="827"/>
      <c r="VOA4" s="827"/>
      <c r="VOB4" s="843"/>
      <c r="VOC4" s="846"/>
      <c r="VOD4" s="826"/>
      <c r="VOE4" s="826"/>
      <c r="VOF4" s="826"/>
      <c r="VOG4" s="826"/>
      <c r="VOH4" s="826"/>
      <c r="VOI4" s="826"/>
      <c r="VOJ4" s="827"/>
      <c r="VOK4" s="827"/>
      <c r="VOL4" s="827"/>
      <c r="VOM4" s="827"/>
      <c r="VON4" s="827"/>
      <c r="VOO4" s="827"/>
      <c r="VOP4" s="827"/>
      <c r="VOQ4" s="827"/>
      <c r="VOR4" s="843"/>
      <c r="VOS4" s="846"/>
      <c r="VOT4" s="826"/>
      <c r="VOU4" s="826"/>
      <c r="VOV4" s="826"/>
      <c r="VOW4" s="826"/>
      <c r="VOX4" s="826"/>
      <c r="VOY4" s="826"/>
      <c r="VOZ4" s="827"/>
      <c r="VPA4" s="827"/>
      <c r="VPB4" s="827"/>
      <c r="VPC4" s="827"/>
      <c r="VPD4" s="827"/>
      <c r="VPE4" s="827"/>
      <c r="VPF4" s="827"/>
      <c r="VPG4" s="827"/>
      <c r="VPH4" s="843"/>
      <c r="VPI4" s="846"/>
      <c r="VPJ4" s="826"/>
      <c r="VPK4" s="826"/>
      <c r="VPL4" s="826"/>
      <c r="VPM4" s="826"/>
      <c r="VPN4" s="826"/>
      <c r="VPO4" s="826"/>
      <c r="VPP4" s="827"/>
      <c r="VPQ4" s="827"/>
      <c r="VPR4" s="827"/>
      <c r="VPS4" s="827"/>
      <c r="VPT4" s="827"/>
      <c r="VPU4" s="827"/>
      <c r="VPV4" s="827"/>
      <c r="VPW4" s="827"/>
      <c r="VPX4" s="843"/>
      <c r="VPY4" s="846"/>
      <c r="VPZ4" s="826"/>
      <c r="VQA4" s="826"/>
      <c r="VQB4" s="826"/>
      <c r="VQC4" s="826"/>
      <c r="VQD4" s="826"/>
      <c r="VQE4" s="826"/>
      <c r="VQF4" s="827"/>
      <c r="VQG4" s="827"/>
      <c r="VQH4" s="827"/>
      <c r="VQI4" s="827"/>
      <c r="VQJ4" s="827"/>
      <c r="VQK4" s="827"/>
      <c r="VQL4" s="827"/>
      <c r="VQM4" s="827"/>
      <c r="VQN4" s="843"/>
      <c r="VQO4" s="846"/>
      <c r="VQP4" s="826"/>
      <c r="VQQ4" s="826"/>
      <c r="VQR4" s="826"/>
      <c r="VQS4" s="826"/>
      <c r="VQT4" s="826"/>
      <c r="VQU4" s="826"/>
      <c r="VQV4" s="827"/>
      <c r="VQW4" s="827"/>
      <c r="VQX4" s="827"/>
      <c r="VQY4" s="827"/>
      <c r="VQZ4" s="827"/>
      <c r="VRA4" s="827"/>
      <c r="VRB4" s="827"/>
      <c r="VRC4" s="827"/>
      <c r="VRD4" s="843"/>
      <c r="VRE4" s="846"/>
      <c r="VRF4" s="826"/>
      <c r="VRG4" s="826"/>
      <c r="VRH4" s="826"/>
      <c r="VRI4" s="826"/>
      <c r="VRJ4" s="826"/>
      <c r="VRK4" s="826"/>
      <c r="VRL4" s="827"/>
      <c r="VRM4" s="827"/>
      <c r="VRN4" s="827"/>
      <c r="VRO4" s="827"/>
      <c r="VRP4" s="827"/>
      <c r="VRQ4" s="827"/>
      <c r="VRR4" s="827"/>
      <c r="VRS4" s="827"/>
      <c r="VRT4" s="843"/>
      <c r="VRU4" s="846"/>
      <c r="VRV4" s="826"/>
      <c r="VRW4" s="826"/>
      <c r="VRX4" s="826"/>
      <c r="VRY4" s="826"/>
      <c r="VRZ4" s="826"/>
      <c r="VSA4" s="826"/>
      <c r="VSB4" s="827"/>
      <c r="VSC4" s="827"/>
      <c r="VSD4" s="827"/>
      <c r="VSE4" s="827"/>
      <c r="VSF4" s="827"/>
      <c r="VSG4" s="827"/>
      <c r="VSH4" s="827"/>
      <c r="VSI4" s="827"/>
      <c r="VSJ4" s="843"/>
      <c r="VSK4" s="846"/>
      <c r="VSL4" s="826"/>
      <c r="VSM4" s="826"/>
      <c r="VSN4" s="826"/>
      <c r="VSO4" s="826"/>
      <c r="VSP4" s="826"/>
      <c r="VSQ4" s="826"/>
      <c r="VSR4" s="827"/>
      <c r="VSS4" s="827"/>
      <c r="VST4" s="827"/>
      <c r="VSU4" s="827"/>
      <c r="VSV4" s="827"/>
      <c r="VSW4" s="827"/>
      <c r="VSX4" s="827"/>
      <c r="VSY4" s="827"/>
      <c r="VSZ4" s="843"/>
      <c r="VTA4" s="846"/>
      <c r="VTB4" s="826"/>
      <c r="VTC4" s="826"/>
      <c r="VTD4" s="826"/>
      <c r="VTE4" s="826"/>
      <c r="VTF4" s="826"/>
      <c r="VTG4" s="826"/>
      <c r="VTH4" s="827"/>
      <c r="VTI4" s="827"/>
      <c r="VTJ4" s="827"/>
      <c r="VTK4" s="827"/>
      <c r="VTL4" s="827"/>
      <c r="VTM4" s="827"/>
      <c r="VTN4" s="827"/>
      <c r="VTO4" s="827"/>
      <c r="VTP4" s="843"/>
      <c r="VTQ4" s="846"/>
      <c r="VTR4" s="826"/>
      <c r="VTS4" s="826"/>
      <c r="VTT4" s="826"/>
      <c r="VTU4" s="826"/>
      <c r="VTV4" s="826"/>
      <c r="VTW4" s="826"/>
      <c r="VTX4" s="827"/>
      <c r="VTY4" s="827"/>
      <c r="VTZ4" s="827"/>
      <c r="VUA4" s="827"/>
      <c r="VUB4" s="827"/>
      <c r="VUC4" s="827"/>
      <c r="VUD4" s="827"/>
      <c r="VUE4" s="827"/>
      <c r="VUF4" s="843"/>
      <c r="VUG4" s="846"/>
      <c r="VUH4" s="826"/>
      <c r="VUI4" s="826"/>
      <c r="VUJ4" s="826"/>
      <c r="VUK4" s="826"/>
      <c r="VUL4" s="826"/>
      <c r="VUM4" s="826"/>
      <c r="VUN4" s="827"/>
      <c r="VUO4" s="827"/>
      <c r="VUP4" s="827"/>
      <c r="VUQ4" s="827"/>
      <c r="VUR4" s="827"/>
      <c r="VUS4" s="827"/>
      <c r="VUT4" s="827"/>
      <c r="VUU4" s="827"/>
      <c r="VUV4" s="843"/>
      <c r="VUW4" s="846"/>
      <c r="VUX4" s="826"/>
      <c r="VUY4" s="826"/>
      <c r="VUZ4" s="826"/>
      <c r="VVA4" s="826"/>
      <c r="VVB4" s="826"/>
      <c r="VVC4" s="826"/>
      <c r="VVD4" s="827"/>
      <c r="VVE4" s="827"/>
      <c r="VVF4" s="827"/>
      <c r="VVG4" s="827"/>
      <c r="VVH4" s="827"/>
      <c r="VVI4" s="827"/>
      <c r="VVJ4" s="827"/>
      <c r="VVK4" s="827"/>
      <c r="VVL4" s="843"/>
      <c r="VVM4" s="846"/>
      <c r="VVN4" s="826"/>
      <c r="VVO4" s="826"/>
      <c r="VVP4" s="826"/>
      <c r="VVQ4" s="826"/>
      <c r="VVR4" s="826"/>
      <c r="VVS4" s="826"/>
      <c r="VVT4" s="827"/>
      <c r="VVU4" s="827"/>
      <c r="VVV4" s="827"/>
      <c r="VVW4" s="827"/>
      <c r="VVX4" s="827"/>
      <c r="VVY4" s="827"/>
      <c r="VVZ4" s="827"/>
      <c r="VWA4" s="827"/>
      <c r="VWB4" s="843"/>
      <c r="VWC4" s="846"/>
      <c r="VWD4" s="826"/>
      <c r="VWE4" s="826"/>
      <c r="VWF4" s="826"/>
      <c r="VWG4" s="826"/>
      <c r="VWH4" s="826"/>
      <c r="VWI4" s="826"/>
      <c r="VWJ4" s="827"/>
      <c r="VWK4" s="827"/>
      <c r="VWL4" s="827"/>
      <c r="VWM4" s="827"/>
      <c r="VWN4" s="827"/>
      <c r="VWO4" s="827"/>
      <c r="VWP4" s="827"/>
      <c r="VWQ4" s="827"/>
      <c r="VWR4" s="843"/>
      <c r="VWS4" s="846"/>
      <c r="VWT4" s="826"/>
      <c r="VWU4" s="826"/>
      <c r="VWV4" s="826"/>
      <c r="VWW4" s="826"/>
      <c r="VWX4" s="826"/>
      <c r="VWY4" s="826"/>
      <c r="VWZ4" s="827"/>
      <c r="VXA4" s="827"/>
      <c r="VXB4" s="827"/>
      <c r="VXC4" s="827"/>
      <c r="VXD4" s="827"/>
      <c r="VXE4" s="827"/>
      <c r="VXF4" s="827"/>
      <c r="VXG4" s="827"/>
      <c r="VXH4" s="843"/>
      <c r="VXI4" s="846"/>
      <c r="VXJ4" s="826"/>
      <c r="VXK4" s="826"/>
      <c r="VXL4" s="826"/>
      <c r="VXM4" s="826"/>
      <c r="VXN4" s="826"/>
      <c r="VXO4" s="826"/>
      <c r="VXP4" s="827"/>
      <c r="VXQ4" s="827"/>
      <c r="VXR4" s="827"/>
      <c r="VXS4" s="827"/>
      <c r="VXT4" s="827"/>
      <c r="VXU4" s="827"/>
      <c r="VXV4" s="827"/>
      <c r="VXW4" s="827"/>
      <c r="VXX4" s="843"/>
      <c r="VXY4" s="846"/>
      <c r="VXZ4" s="826"/>
      <c r="VYA4" s="826"/>
      <c r="VYB4" s="826"/>
      <c r="VYC4" s="826"/>
      <c r="VYD4" s="826"/>
      <c r="VYE4" s="826"/>
      <c r="VYF4" s="827"/>
      <c r="VYG4" s="827"/>
      <c r="VYH4" s="827"/>
      <c r="VYI4" s="827"/>
      <c r="VYJ4" s="827"/>
      <c r="VYK4" s="827"/>
      <c r="VYL4" s="827"/>
      <c r="VYM4" s="827"/>
      <c r="VYN4" s="843"/>
      <c r="VYO4" s="846"/>
      <c r="VYP4" s="826"/>
      <c r="VYQ4" s="826"/>
      <c r="VYR4" s="826"/>
      <c r="VYS4" s="826"/>
      <c r="VYT4" s="826"/>
      <c r="VYU4" s="826"/>
      <c r="VYV4" s="827"/>
      <c r="VYW4" s="827"/>
      <c r="VYX4" s="827"/>
      <c r="VYY4" s="827"/>
      <c r="VYZ4" s="827"/>
      <c r="VZA4" s="827"/>
      <c r="VZB4" s="827"/>
      <c r="VZC4" s="827"/>
      <c r="VZD4" s="843"/>
      <c r="VZE4" s="846"/>
      <c r="VZF4" s="826"/>
      <c r="VZG4" s="826"/>
      <c r="VZH4" s="826"/>
      <c r="VZI4" s="826"/>
      <c r="VZJ4" s="826"/>
      <c r="VZK4" s="826"/>
      <c r="VZL4" s="827"/>
      <c r="VZM4" s="827"/>
      <c r="VZN4" s="827"/>
      <c r="VZO4" s="827"/>
      <c r="VZP4" s="827"/>
      <c r="VZQ4" s="827"/>
      <c r="VZR4" s="827"/>
      <c r="VZS4" s="827"/>
      <c r="VZT4" s="843"/>
      <c r="VZU4" s="846"/>
      <c r="VZV4" s="826"/>
      <c r="VZW4" s="826"/>
      <c r="VZX4" s="826"/>
      <c r="VZY4" s="826"/>
      <c r="VZZ4" s="826"/>
      <c r="WAA4" s="826"/>
      <c r="WAB4" s="827"/>
      <c r="WAC4" s="827"/>
      <c r="WAD4" s="827"/>
      <c r="WAE4" s="827"/>
      <c r="WAF4" s="827"/>
      <c r="WAG4" s="827"/>
      <c r="WAH4" s="827"/>
      <c r="WAI4" s="827"/>
      <c r="WAJ4" s="843"/>
      <c r="WAK4" s="846"/>
      <c r="WAL4" s="826"/>
      <c r="WAM4" s="826"/>
      <c r="WAN4" s="826"/>
      <c r="WAO4" s="826"/>
      <c r="WAP4" s="826"/>
      <c r="WAQ4" s="826"/>
      <c r="WAR4" s="827"/>
      <c r="WAS4" s="827"/>
      <c r="WAT4" s="827"/>
      <c r="WAU4" s="827"/>
      <c r="WAV4" s="827"/>
      <c r="WAW4" s="827"/>
      <c r="WAX4" s="827"/>
      <c r="WAY4" s="827"/>
      <c r="WAZ4" s="843"/>
      <c r="WBA4" s="846"/>
      <c r="WBB4" s="826"/>
      <c r="WBC4" s="826"/>
      <c r="WBD4" s="826"/>
      <c r="WBE4" s="826"/>
      <c r="WBF4" s="826"/>
      <c r="WBG4" s="826"/>
      <c r="WBH4" s="827"/>
      <c r="WBI4" s="827"/>
      <c r="WBJ4" s="827"/>
      <c r="WBK4" s="827"/>
      <c r="WBL4" s="827"/>
      <c r="WBM4" s="827"/>
      <c r="WBN4" s="827"/>
      <c r="WBO4" s="827"/>
      <c r="WBP4" s="843"/>
      <c r="WBQ4" s="846"/>
      <c r="WBR4" s="826"/>
      <c r="WBS4" s="826"/>
      <c r="WBT4" s="826"/>
      <c r="WBU4" s="826"/>
      <c r="WBV4" s="826"/>
      <c r="WBW4" s="826"/>
      <c r="WBX4" s="827"/>
      <c r="WBY4" s="827"/>
      <c r="WBZ4" s="827"/>
      <c r="WCA4" s="827"/>
      <c r="WCB4" s="827"/>
      <c r="WCC4" s="827"/>
      <c r="WCD4" s="827"/>
      <c r="WCE4" s="827"/>
      <c r="WCF4" s="843"/>
      <c r="WCG4" s="846"/>
      <c r="WCH4" s="826"/>
      <c r="WCI4" s="826"/>
      <c r="WCJ4" s="826"/>
      <c r="WCK4" s="826"/>
      <c r="WCL4" s="826"/>
      <c r="WCM4" s="826"/>
      <c r="WCN4" s="827"/>
      <c r="WCO4" s="827"/>
      <c r="WCP4" s="827"/>
      <c r="WCQ4" s="827"/>
      <c r="WCR4" s="827"/>
      <c r="WCS4" s="827"/>
      <c r="WCT4" s="827"/>
      <c r="WCU4" s="827"/>
      <c r="WCV4" s="843"/>
      <c r="WCW4" s="846"/>
      <c r="WCX4" s="826"/>
      <c r="WCY4" s="826"/>
      <c r="WCZ4" s="826"/>
      <c r="WDA4" s="826"/>
      <c r="WDB4" s="826"/>
      <c r="WDC4" s="826"/>
      <c r="WDD4" s="827"/>
      <c r="WDE4" s="827"/>
      <c r="WDF4" s="827"/>
      <c r="WDG4" s="827"/>
      <c r="WDH4" s="827"/>
      <c r="WDI4" s="827"/>
      <c r="WDJ4" s="827"/>
      <c r="WDK4" s="827"/>
      <c r="WDL4" s="843"/>
      <c r="WDM4" s="846"/>
      <c r="WDN4" s="826"/>
      <c r="WDO4" s="826"/>
      <c r="WDP4" s="826"/>
      <c r="WDQ4" s="826"/>
      <c r="WDR4" s="826"/>
      <c r="WDS4" s="826"/>
      <c r="WDT4" s="827"/>
      <c r="WDU4" s="827"/>
      <c r="WDV4" s="827"/>
      <c r="WDW4" s="827"/>
      <c r="WDX4" s="827"/>
      <c r="WDY4" s="827"/>
      <c r="WDZ4" s="827"/>
      <c r="WEA4" s="827"/>
      <c r="WEB4" s="843"/>
      <c r="WEC4" s="846"/>
      <c r="WED4" s="826"/>
      <c r="WEE4" s="826"/>
      <c r="WEF4" s="826"/>
      <c r="WEG4" s="826"/>
      <c r="WEH4" s="826"/>
      <c r="WEI4" s="826"/>
      <c r="WEJ4" s="827"/>
      <c r="WEK4" s="827"/>
      <c r="WEL4" s="827"/>
      <c r="WEM4" s="827"/>
      <c r="WEN4" s="827"/>
      <c r="WEO4" s="827"/>
      <c r="WEP4" s="827"/>
      <c r="WEQ4" s="827"/>
      <c r="WER4" s="843"/>
      <c r="WES4" s="846"/>
      <c r="WET4" s="826"/>
      <c r="WEU4" s="826"/>
      <c r="WEV4" s="826"/>
      <c r="WEW4" s="826"/>
      <c r="WEX4" s="826"/>
      <c r="WEY4" s="826"/>
      <c r="WEZ4" s="827"/>
      <c r="WFA4" s="827"/>
      <c r="WFB4" s="827"/>
      <c r="WFC4" s="827"/>
      <c r="WFD4" s="827"/>
      <c r="WFE4" s="827"/>
      <c r="WFF4" s="827"/>
      <c r="WFG4" s="827"/>
      <c r="WFH4" s="843"/>
      <c r="WFI4" s="846"/>
      <c r="WFJ4" s="826"/>
      <c r="WFK4" s="826"/>
      <c r="WFL4" s="826"/>
      <c r="WFM4" s="826"/>
      <c r="WFN4" s="826"/>
      <c r="WFO4" s="826"/>
      <c r="WFP4" s="827"/>
      <c r="WFQ4" s="827"/>
      <c r="WFR4" s="827"/>
      <c r="WFS4" s="827"/>
      <c r="WFT4" s="827"/>
      <c r="WFU4" s="827"/>
      <c r="WFV4" s="827"/>
      <c r="WFW4" s="827"/>
      <c r="WFX4" s="843"/>
      <c r="WFY4" s="846"/>
      <c r="WFZ4" s="826"/>
      <c r="WGA4" s="826"/>
      <c r="WGB4" s="826"/>
      <c r="WGC4" s="826"/>
      <c r="WGD4" s="826"/>
      <c r="WGE4" s="826"/>
      <c r="WGF4" s="827"/>
      <c r="WGG4" s="827"/>
      <c r="WGH4" s="827"/>
      <c r="WGI4" s="827"/>
      <c r="WGJ4" s="827"/>
      <c r="WGK4" s="827"/>
      <c r="WGL4" s="827"/>
      <c r="WGM4" s="827"/>
      <c r="WGN4" s="843"/>
      <c r="WGO4" s="846"/>
      <c r="WGP4" s="826"/>
      <c r="WGQ4" s="826"/>
      <c r="WGR4" s="826"/>
      <c r="WGS4" s="826"/>
      <c r="WGT4" s="826"/>
      <c r="WGU4" s="826"/>
      <c r="WGV4" s="827"/>
      <c r="WGW4" s="827"/>
      <c r="WGX4" s="827"/>
      <c r="WGY4" s="827"/>
      <c r="WGZ4" s="827"/>
      <c r="WHA4" s="827"/>
      <c r="WHB4" s="827"/>
      <c r="WHC4" s="827"/>
      <c r="WHD4" s="843"/>
      <c r="WHE4" s="846"/>
      <c r="WHF4" s="826"/>
      <c r="WHG4" s="826"/>
      <c r="WHH4" s="826"/>
      <c r="WHI4" s="826"/>
      <c r="WHJ4" s="826"/>
      <c r="WHK4" s="826"/>
      <c r="WHL4" s="827"/>
      <c r="WHM4" s="827"/>
      <c r="WHN4" s="827"/>
      <c r="WHO4" s="827"/>
      <c r="WHP4" s="827"/>
      <c r="WHQ4" s="827"/>
      <c r="WHR4" s="827"/>
      <c r="WHS4" s="827"/>
      <c r="WHT4" s="843"/>
      <c r="WHU4" s="846"/>
      <c r="WHV4" s="826"/>
      <c r="WHW4" s="826"/>
      <c r="WHX4" s="826"/>
      <c r="WHY4" s="826"/>
      <c r="WHZ4" s="826"/>
      <c r="WIA4" s="826"/>
      <c r="WIB4" s="827"/>
      <c r="WIC4" s="827"/>
      <c r="WID4" s="827"/>
      <c r="WIE4" s="827"/>
      <c r="WIF4" s="827"/>
      <c r="WIG4" s="827"/>
      <c r="WIH4" s="827"/>
      <c r="WII4" s="827"/>
      <c r="WIJ4" s="843"/>
      <c r="WIK4" s="846"/>
      <c r="WIL4" s="826"/>
      <c r="WIM4" s="826"/>
      <c r="WIN4" s="826"/>
      <c r="WIO4" s="826"/>
      <c r="WIP4" s="826"/>
      <c r="WIQ4" s="826"/>
      <c r="WIR4" s="827"/>
      <c r="WIS4" s="827"/>
      <c r="WIT4" s="827"/>
      <c r="WIU4" s="827"/>
      <c r="WIV4" s="827"/>
      <c r="WIW4" s="827"/>
      <c r="WIX4" s="827"/>
      <c r="WIY4" s="827"/>
      <c r="WIZ4" s="843"/>
      <c r="WJA4" s="846"/>
      <c r="WJB4" s="826"/>
      <c r="WJC4" s="826"/>
      <c r="WJD4" s="826"/>
      <c r="WJE4" s="826"/>
      <c r="WJF4" s="826"/>
      <c r="WJG4" s="826"/>
      <c r="WJH4" s="827"/>
      <c r="WJI4" s="827"/>
      <c r="WJJ4" s="827"/>
      <c r="WJK4" s="827"/>
      <c r="WJL4" s="827"/>
      <c r="WJM4" s="827"/>
      <c r="WJN4" s="827"/>
      <c r="WJO4" s="827"/>
      <c r="WJP4" s="843"/>
      <c r="WJQ4" s="846"/>
      <c r="WJR4" s="826"/>
      <c r="WJS4" s="826"/>
      <c r="WJT4" s="826"/>
      <c r="WJU4" s="826"/>
      <c r="WJV4" s="826"/>
      <c r="WJW4" s="826"/>
      <c r="WJX4" s="827"/>
      <c r="WJY4" s="827"/>
      <c r="WJZ4" s="827"/>
      <c r="WKA4" s="827"/>
      <c r="WKB4" s="827"/>
      <c r="WKC4" s="827"/>
      <c r="WKD4" s="827"/>
      <c r="WKE4" s="827"/>
      <c r="WKF4" s="843"/>
      <c r="WKG4" s="846"/>
      <c r="WKH4" s="826"/>
      <c r="WKI4" s="826"/>
      <c r="WKJ4" s="826"/>
      <c r="WKK4" s="826"/>
      <c r="WKL4" s="826"/>
      <c r="WKM4" s="826"/>
      <c r="WKN4" s="827"/>
      <c r="WKO4" s="827"/>
      <c r="WKP4" s="827"/>
      <c r="WKQ4" s="827"/>
      <c r="WKR4" s="827"/>
      <c r="WKS4" s="827"/>
      <c r="WKT4" s="827"/>
      <c r="WKU4" s="827"/>
      <c r="WKV4" s="843"/>
      <c r="WKW4" s="846"/>
      <c r="WKX4" s="826"/>
      <c r="WKY4" s="826"/>
      <c r="WKZ4" s="826"/>
      <c r="WLA4" s="826"/>
      <c r="WLB4" s="826"/>
      <c r="WLC4" s="826"/>
      <c r="WLD4" s="827"/>
      <c r="WLE4" s="827"/>
      <c r="WLF4" s="827"/>
      <c r="WLG4" s="827"/>
      <c r="WLH4" s="827"/>
      <c r="WLI4" s="827"/>
      <c r="WLJ4" s="827"/>
      <c r="WLK4" s="827"/>
      <c r="WLL4" s="843"/>
      <c r="WLM4" s="846"/>
      <c r="WLN4" s="826"/>
      <c r="WLO4" s="826"/>
      <c r="WLP4" s="826"/>
      <c r="WLQ4" s="826"/>
      <c r="WLR4" s="826"/>
      <c r="WLS4" s="826"/>
      <c r="WLT4" s="827"/>
      <c r="WLU4" s="827"/>
      <c r="WLV4" s="827"/>
      <c r="WLW4" s="827"/>
      <c r="WLX4" s="827"/>
      <c r="WLY4" s="827"/>
      <c r="WLZ4" s="827"/>
      <c r="WMA4" s="827"/>
      <c r="WMB4" s="843"/>
      <c r="WMC4" s="846"/>
      <c r="WMD4" s="826"/>
      <c r="WME4" s="826"/>
      <c r="WMF4" s="826"/>
      <c r="WMG4" s="826"/>
      <c r="WMH4" s="826"/>
      <c r="WMI4" s="826"/>
      <c r="WMJ4" s="827"/>
      <c r="WMK4" s="827"/>
      <c r="WML4" s="827"/>
      <c r="WMM4" s="827"/>
      <c r="WMN4" s="827"/>
      <c r="WMO4" s="827"/>
      <c r="WMP4" s="827"/>
      <c r="WMQ4" s="827"/>
      <c r="WMR4" s="843"/>
      <c r="WMS4" s="846"/>
      <c r="WMT4" s="826"/>
      <c r="WMU4" s="826"/>
      <c r="WMV4" s="826"/>
      <c r="WMW4" s="826"/>
      <c r="WMX4" s="826"/>
      <c r="WMY4" s="826"/>
      <c r="WMZ4" s="827"/>
      <c r="WNA4" s="827"/>
      <c r="WNB4" s="827"/>
      <c r="WNC4" s="827"/>
      <c r="WND4" s="827"/>
      <c r="WNE4" s="827"/>
      <c r="WNF4" s="827"/>
      <c r="WNG4" s="827"/>
      <c r="WNH4" s="843"/>
      <c r="WNI4" s="846"/>
      <c r="WNJ4" s="826"/>
      <c r="WNK4" s="826"/>
      <c r="WNL4" s="826"/>
      <c r="WNM4" s="826"/>
      <c r="WNN4" s="826"/>
      <c r="WNO4" s="826"/>
      <c r="WNP4" s="827"/>
      <c r="WNQ4" s="827"/>
      <c r="WNR4" s="827"/>
      <c r="WNS4" s="827"/>
      <c r="WNT4" s="827"/>
      <c r="WNU4" s="827"/>
      <c r="WNV4" s="827"/>
      <c r="WNW4" s="827"/>
      <c r="WNX4" s="843"/>
      <c r="WNY4" s="846"/>
      <c r="WNZ4" s="826"/>
      <c r="WOA4" s="826"/>
      <c r="WOB4" s="826"/>
      <c r="WOC4" s="826"/>
      <c r="WOD4" s="826"/>
      <c r="WOE4" s="826"/>
      <c r="WOF4" s="827"/>
      <c r="WOG4" s="827"/>
      <c r="WOH4" s="827"/>
      <c r="WOI4" s="827"/>
      <c r="WOJ4" s="827"/>
      <c r="WOK4" s="827"/>
      <c r="WOL4" s="827"/>
      <c r="WOM4" s="827"/>
      <c r="WON4" s="843"/>
      <c r="WOO4" s="846"/>
      <c r="WOP4" s="826"/>
      <c r="WOQ4" s="826"/>
      <c r="WOR4" s="826"/>
      <c r="WOS4" s="826"/>
      <c r="WOT4" s="826"/>
      <c r="WOU4" s="826"/>
      <c r="WOV4" s="827"/>
      <c r="WOW4" s="827"/>
      <c r="WOX4" s="827"/>
      <c r="WOY4" s="827"/>
      <c r="WOZ4" s="827"/>
      <c r="WPA4" s="827"/>
      <c r="WPB4" s="827"/>
      <c r="WPC4" s="827"/>
      <c r="WPD4" s="843"/>
      <c r="WPE4" s="846"/>
      <c r="WPF4" s="826"/>
      <c r="WPG4" s="826"/>
      <c r="WPH4" s="826"/>
      <c r="WPI4" s="826"/>
      <c r="WPJ4" s="826"/>
      <c r="WPK4" s="826"/>
      <c r="WPL4" s="827"/>
      <c r="WPM4" s="827"/>
      <c r="WPN4" s="827"/>
      <c r="WPO4" s="827"/>
      <c r="WPP4" s="827"/>
      <c r="WPQ4" s="827"/>
      <c r="WPR4" s="827"/>
      <c r="WPS4" s="827"/>
      <c r="WPT4" s="843"/>
      <c r="WPU4" s="846"/>
      <c r="WPV4" s="826"/>
      <c r="WPW4" s="826"/>
      <c r="WPX4" s="826"/>
      <c r="WPY4" s="826"/>
      <c r="WPZ4" s="826"/>
      <c r="WQA4" s="826"/>
      <c r="WQB4" s="827"/>
      <c r="WQC4" s="827"/>
      <c r="WQD4" s="827"/>
      <c r="WQE4" s="827"/>
      <c r="WQF4" s="827"/>
      <c r="WQG4" s="827"/>
      <c r="WQH4" s="827"/>
      <c r="WQI4" s="827"/>
      <c r="WQJ4" s="843"/>
      <c r="WQK4" s="846"/>
      <c r="WQL4" s="826"/>
      <c r="WQM4" s="826"/>
      <c r="WQN4" s="826"/>
      <c r="WQO4" s="826"/>
      <c r="WQP4" s="826"/>
      <c r="WQQ4" s="826"/>
      <c r="WQR4" s="827"/>
      <c r="WQS4" s="827"/>
      <c r="WQT4" s="827"/>
      <c r="WQU4" s="827"/>
      <c r="WQV4" s="827"/>
      <c r="WQW4" s="827"/>
      <c r="WQX4" s="827"/>
      <c r="WQY4" s="827"/>
      <c r="WQZ4" s="843"/>
      <c r="WRA4" s="846"/>
      <c r="WRB4" s="826"/>
      <c r="WRC4" s="826"/>
      <c r="WRD4" s="826"/>
      <c r="WRE4" s="826"/>
      <c r="WRF4" s="826"/>
      <c r="WRG4" s="826"/>
      <c r="WRH4" s="827"/>
      <c r="WRI4" s="827"/>
      <c r="WRJ4" s="827"/>
      <c r="WRK4" s="827"/>
      <c r="WRL4" s="827"/>
      <c r="WRM4" s="827"/>
      <c r="WRN4" s="827"/>
      <c r="WRO4" s="827"/>
      <c r="WRP4" s="843"/>
      <c r="WRQ4" s="846"/>
      <c r="WRR4" s="826"/>
      <c r="WRS4" s="826"/>
      <c r="WRT4" s="826"/>
      <c r="WRU4" s="826"/>
      <c r="WRV4" s="826"/>
      <c r="WRW4" s="826"/>
      <c r="WRX4" s="827"/>
      <c r="WRY4" s="827"/>
      <c r="WRZ4" s="827"/>
      <c r="WSA4" s="827"/>
      <c r="WSB4" s="827"/>
      <c r="WSC4" s="827"/>
      <c r="WSD4" s="827"/>
      <c r="WSE4" s="827"/>
      <c r="WSF4" s="843"/>
      <c r="WSG4" s="846"/>
      <c r="WSH4" s="826"/>
      <c r="WSI4" s="826"/>
      <c r="WSJ4" s="826"/>
      <c r="WSK4" s="826"/>
      <c r="WSL4" s="826"/>
      <c r="WSM4" s="826"/>
      <c r="WSN4" s="827"/>
      <c r="WSO4" s="827"/>
      <c r="WSP4" s="827"/>
      <c r="WSQ4" s="827"/>
      <c r="WSR4" s="827"/>
      <c r="WSS4" s="827"/>
      <c r="WST4" s="827"/>
      <c r="WSU4" s="827"/>
      <c r="WSV4" s="843"/>
      <c r="WSW4" s="846"/>
      <c r="WSX4" s="826"/>
      <c r="WSY4" s="826"/>
      <c r="WSZ4" s="826"/>
      <c r="WTA4" s="826"/>
      <c r="WTB4" s="826"/>
      <c r="WTC4" s="826"/>
      <c r="WTD4" s="827"/>
      <c r="WTE4" s="827"/>
      <c r="WTF4" s="827"/>
      <c r="WTG4" s="827"/>
      <c r="WTH4" s="827"/>
      <c r="WTI4" s="827"/>
      <c r="WTJ4" s="827"/>
      <c r="WTK4" s="827"/>
      <c r="WTL4" s="843"/>
      <c r="WTM4" s="846"/>
      <c r="WTN4" s="826"/>
      <c r="WTO4" s="826"/>
      <c r="WTP4" s="826"/>
      <c r="WTQ4" s="826"/>
      <c r="WTR4" s="826"/>
      <c r="WTS4" s="826"/>
      <c r="WTT4" s="827"/>
      <c r="WTU4" s="827"/>
      <c r="WTV4" s="827"/>
      <c r="WTW4" s="827"/>
      <c r="WTX4" s="827"/>
      <c r="WTY4" s="827"/>
      <c r="WTZ4" s="827"/>
      <c r="WUA4" s="827"/>
      <c r="WUB4" s="843"/>
      <c r="WUC4" s="846"/>
      <c r="WUD4" s="826"/>
      <c r="WUE4" s="826"/>
      <c r="WUF4" s="826"/>
      <c r="WUG4" s="826"/>
      <c r="WUH4" s="826"/>
      <c r="WUI4" s="826"/>
      <c r="WUJ4" s="827"/>
      <c r="WUK4" s="827"/>
      <c r="WUL4" s="827"/>
      <c r="WUM4" s="827"/>
      <c r="WUN4" s="827"/>
      <c r="WUO4" s="827"/>
      <c r="WUP4" s="827"/>
      <c r="WUQ4" s="827"/>
      <c r="WUR4" s="843"/>
      <c r="WUS4" s="846"/>
      <c r="WUT4" s="826"/>
      <c r="WUU4" s="826"/>
      <c r="WUV4" s="826"/>
      <c r="WUW4" s="826"/>
      <c r="WUX4" s="826"/>
      <c r="WUY4" s="826"/>
      <c r="WUZ4" s="827"/>
      <c r="WVA4" s="827"/>
      <c r="WVB4" s="827"/>
      <c r="WVC4" s="827"/>
      <c r="WVD4" s="827"/>
      <c r="WVE4" s="827"/>
      <c r="WVF4" s="827"/>
      <c r="WVG4" s="827"/>
      <c r="WVH4" s="843"/>
      <c r="WVI4" s="846"/>
      <c r="WVJ4" s="826"/>
      <c r="WVK4" s="826"/>
      <c r="WVL4" s="826"/>
      <c r="WVM4" s="826"/>
      <c r="WVN4" s="826"/>
      <c r="WVO4" s="826"/>
      <c r="WVP4" s="827"/>
      <c r="WVQ4" s="827"/>
      <c r="WVR4" s="827"/>
      <c r="WVS4" s="827"/>
      <c r="WVT4" s="827"/>
      <c r="WVU4" s="827"/>
      <c r="WVV4" s="827"/>
      <c r="WVW4" s="827"/>
      <c r="WVX4" s="843"/>
      <c r="WVY4" s="846"/>
      <c r="WVZ4" s="826"/>
      <c r="WWA4" s="826"/>
      <c r="WWB4" s="826"/>
      <c r="WWC4" s="826"/>
      <c r="WWD4" s="826"/>
      <c r="WWE4" s="826"/>
      <c r="WWF4" s="827"/>
      <c r="WWG4" s="827"/>
      <c r="WWH4" s="827"/>
      <c r="WWI4" s="827"/>
      <c r="WWJ4" s="827"/>
      <c r="WWK4" s="827"/>
      <c r="WWL4" s="827"/>
      <c r="WWM4" s="827"/>
      <c r="WWN4" s="843"/>
      <c r="WWO4" s="846"/>
      <c r="WWP4" s="826"/>
      <c r="WWQ4" s="826"/>
      <c r="WWR4" s="826"/>
      <c r="WWS4" s="826"/>
      <c r="WWT4" s="826"/>
      <c r="WWU4" s="826"/>
      <c r="WWV4" s="827"/>
      <c r="WWW4" s="827"/>
      <c r="WWX4" s="827"/>
      <c r="WWY4" s="827"/>
      <c r="WWZ4" s="827"/>
      <c r="WXA4" s="827"/>
      <c r="WXB4" s="827"/>
      <c r="WXC4" s="827"/>
      <c r="WXD4" s="843"/>
      <c r="WXE4" s="846"/>
      <c r="WXF4" s="826"/>
      <c r="WXG4" s="826"/>
      <c r="WXH4" s="826"/>
      <c r="WXI4" s="826"/>
      <c r="WXJ4" s="826"/>
      <c r="WXK4" s="826"/>
      <c r="WXL4" s="827"/>
      <c r="WXM4" s="827"/>
      <c r="WXN4" s="827"/>
      <c r="WXO4" s="827"/>
      <c r="WXP4" s="827"/>
      <c r="WXQ4" s="827"/>
      <c r="WXR4" s="827"/>
      <c r="WXS4" s="827"/>
      <c r="WXT4" s="843"/>
      <c r="WXU4" s="846"/>
      <c r="WXV4" s="826"/>
      <c r="WXW4" s="826"/>
      <c r="WXX4" s="826"/>
      <c r="WXY4" s="826"/>
      <c r="WXZ4" s="826"/>
      <c r="WYA4" s="826"/>
      <c r="WYB4" s="827"/>
      <c r="WYC4" s="827"/>
      <c r="WYD4" s="827"/>
      <c r="WYE4" s="827"/>
      <c r="WYF4" s="827"/>
      <c r="WYG4" s="827"/>
      <c r="WYH4" s="827"/>
      <c r="WYI4" s="827"/>
      <c r="WYJ4" s="843"/>
      <c r="WYK4" s="846"/>
      <c r="WYL4" s="826"/>
      <c r="WYM4" s="826"/>
      <c r="WYN4" s="826"/>
      <c r="WYO4" s="826"/>
      <c r="WYP4" s="826"/>
      <c r="WYQ4" s="826"/>
      <c r="WYR4" s="827"/>
      <c r="WYS4" s="827"/>
      <c r="WYT4" s="827"/>
      <c r="WYU4" s="827"/>
      <c r="WYV4" s="827"/>
      <c r="WYW4" s="827"/>
      <c r="WYX4" s="827"/>
      <c r="WYY4" s="827"/>
      <c r="WYZ4" s="843"/>
      <c r="WZA4" s="846"/>
      <c r="WZB4" s="826"/>
      <c r="WZC4" s="826"/>
      <c r="WZD4" s="826"/>
      <c r="WZE4" s="826"/>
      <c r="WZF4" s="826"/>
      <c r="WZG4" s="826"/>
      <c r="WZH4" s="827"/>
      <c r="WZI4" s="827"/>
      <c r="WZJ4" s="827"/>
      <c r="WZK4" s="827"/>
      <c r="WZL4" s="827"/>
      <c r="WZM4" s="827"/>
      <c r="WZN4" s="827"/>
      <c r="WZO4" s="827"/>
      <c r="WZP4" s="843"/>
      <c r="WZQ4" s="846"/>
      <c r="WZR4" s="826"/>
      <c r="WZS4" s="826"/>
      <c r="WZT4" s="826"/>
      <c r="WZU4" s="826"/>
      <c r="WZV4" s="826"/>
      <c r="WZW4" s="826"/>
      <c r="WZX4" s="827"/>
      <c r="WZY4" s="827"/>
      <c r="WZZ4" s="827"/>
      <c r="XAA4" s="827"/>
      <c r="XAB4" s="827"/>
      <c r="XAC4" s="827"/>
      <c r="XAD4" s="827"/>
      <c r="XAE4" s="827"/>
      <c r="XAF4" s="843"/>
      <c r="XAG4" s="846"/>
      <c r="XAH4" s="826"/>
      <c r="XAI4" s="826"/>
      <c r="XAJ4" s="826"/>
      <c r="XAK4" s="826"/>
      <c r="XAL4" s="826"/>
      <c r="XAM4" s="826"/>
      <c r="XAN4" s="827"/>
      <c r="XAO4" s="827"/>
      <c r="XAP4" s="827"/>
      <c r="XAQ4" s="827"/>
      <c r="XAR4" s="827"/>
      <c r="XAS4" s="827"/>
      <c r="XAT4" s="827"/>
      <c r="XAU4" s="827"/>
      <c r="XAV4" s="843"/>
      <c r="XAW4" s="846"/>
      <c r="XAX4" s="826"/>
      <c r="XAY4" s="826"/>
      <c r="XAZ4" s="826"/>
      <c r="XBA4" s="826"/>
      <c r="XBB4" s="826"/>
      <c r="XBC4" s="826"/>
      <c r="XBD4" s="827"/>
      <c r="XBE4" s="827"/>
      <c r="XBF4" s="827"/>
      <c r="XBG4" s="827"/>
      <c r="XBH4" s="827"/>
      <c r="XBI4" s="827"/>
      <c r="XBJ4" s="827"/>
      <c r="XBK4" s="827"/>
      <c r="XBL4" s="843"/>
      <c r="XBM4" s="846"/>
      <c r="XBN4" s="826"/>
      <c r="XBO4" s="826"/>
      <c r="XBP4" s="826"/>
      <c r="XBQ4" s="826"/>
      <c r="XBR4" s="826"/>
      <c r="XBS4" s="826"/>
      <c r="XBT4" s="827"/>
      <c r="XBU4" s="827"/>
      <c r="XBV4" s="827"/>
      <c r="XBW4" s="827"/>
      <c r="XBX4" s="827"/>
      <c r="XBY4" s="827"/>
      <c r="XBZ4" s="827"/>
      <c r="XCA4" s="827"/>
      <c r="XCB4" s="843"/>
      <c r="XCC4" s="846"/>
      <c r="XCD4" s="826"/>
      <c r="XCE4" s="826"/>
      <c r="XCF4" s="826"/>
      <c r="XCG4" s="826"/>
      <c r="XCH4" s="826"/>
      <c r="XCI4" s="826"/>
      <c r="XCJ4" s="827"/>
      <c r="XCK4" s="827"/>
      <c r="XCL4" s="827"/>
      <c r="XCM4" s="827"/>
      <c r="XCN4" s="827"/>
      <c r="XCO4" s="827"/>
      <c r="XCP4" s="827"/>
      <c r="XCQ4" s="827"/>
      <c r="XCR4" s="843"/>
      <c r="XCS4" s="846"/>
      <c r="XCT4" s="826"/>
      <c r="XCU4" s="826"/>
      <c r="XCV4" s="826"/>
      <c r="XCW4" s="826"/>
      <c r="XCX4" s="826"/>
      <c r="XCY4" s="826"/>
      <c r="XCZ4" s="827"/>
      <c r="XDA4" s="827"/>
      <c r="XDB4" s="827"/>
      <c r="XDC4" s="827"/>
      <c r="XDD4" s="827"/>
      <c r="XDE4" s="827"/>
      <c r="XDF4" s="827"/>
      <c r="XDG4" s="827"/>
      <c r="XDH4" s="843"/>
      <c r="XDI4" s="846"/>
      <c r="XDJ4" s="826"/>
      <c r="XDK4" s="826"/>
      <c r="XDL4" s="826"/>
      <c r="XDM4" s="826"/>
      <c r="XDN4" s="826"/>
      <c r="XDO4" s="826"/>
      <c r="XDP4" s="827"/>
      <c r="XDQ4" s="827"/>
      <c r="XDR4" s="827"/>
      <c r="XDS4" s="827"/>
      <c r="XDT4" s="827"/>
      <c r="XDU4" s="827"/>
      <c r="XDV4" s="827"/>
      <c r="XDW4" s="827"/>
      <c r="XDX4" s="843"/>
      <c r="XDY4" s="846"/>
      <c r="XDZ4" s="826"/>
      <c r="XEA4" s="826"/>
      <c r="XEB4" s="826"/>
      <c r="XEC4" s="826"/>
      <c r="XED4" s="826"/>
      <c r="XEE4" s="826"/>
      <c r="XEF4" s="827"/>
      <c r="XEG4" s="827"/>
      <c r="XEH4" s="827"/>
      <c r="XEI4" s="827"/>
      <c r="XEJ4" s="827"/>
      <c r="XEK4" s="827"/>
      <c r="XEL4" s="827"/>
      <c r="XEM4" s="827"/>
      <c r="XEN4" s="843"/>
      <c r="XEO4" s="846"/>
      <c r="XEP4" s="826"/>
      <c r="XEQ4" s="826"/>
      <c r="XER4" s="826"/>
      <c r="XES4" s="826"/>
      <c r="XET4" s="826"/>
      <c r="XEU4" s="826"/>
      <c r="XEV4" s="827"/>
    </row>
    <row r="5" spans="1:16376" ht="17.45" customHeight="1">
      <c r="A5" s="756" t="s">
        <v>15</v>
      </c>
      <c r="B5" s="756"/>
      <c r="C5" s="757"/>
      <c r="D5" s="757"/>
      <c r="E5" s="757"/>
      <c r="F5" s="757"/>
      <c r="G5" s="758"/>
      <c r="H5" s="758"/>
      <c r="I5" s="758"/>
      <c r="J5" s="758"/>
      <c r="K5" s="758"/>
      <c r="L5" s="758"/>
      <c r="M5" s="758"/>
      <c r="N5" s="758"/>
      <c r="O5" s="758"/>
      <c r="P5" s="760"/>
      <c r="Q5" s="828"/>
      <c r="R5" s="829"/>
      <c r="S5" s="829"/>
      <c r="T5" s="829"/>
      <c r="U5" s="829"/>
      <c r="V5" s="829"/>
      <c r="W5" s="829"/>
      <c r="X5" s="830"/>
      <c r="Y5" s="830"/>
      <c r="Z5" s="830"/>
      <c r="AA5" s="830"/>
      <c r="AB5" s="830"/>
      <c r="AC5" s="830"/>
      <c r="AD5" s="830"/>
      <c r="AE5" s="830"/>
      <c r="AF5" s="844"/>
      <c r="AG5" s="845"/>
      <c r="AH5" s="829"/>
      <c r="AI5" s="829"/>
      <c r="AJ5" s="829"/>
      <c r="AK5" s="829"/>
      <c r="AL5" s="829"/>
      <c r="AM5" s="829"/>
      <c r="AN5" s="830"/>
      <c r="AO5" s="830"/>
      <c r="AP5" s="830"/>
      <c r="AQ5" s="830"/>
      <c r="AR5" s="830"/>
      <c r="AS5" s="830"/>
      <c r="AT5" s="830"/>
      <c r="AU5" s="830"/>
      <c r="AV5" s="844"/>
      <c r="AW5" s="845"/>
      <c r="AX5" s="829"/>
      <c r="AY5" s="829"/>
      <c r="AZ5" s="829"/>
      <c r="BA5" s="829"/>
      <c r="BB5" s="829"/>
      <c r="BC5" s="829"/>
      <c r="BD5" s="830"/>
      <c r="BE5" s="830"/>
      <c r="BF5" s="830"/>
      <c r="BG5" s="830"/>
      <c r="BH5" s="830"/>
      <c r="BI5" s="830"/>
      <c r="BJ5" s="830"/>
      <c r="BK5" s="830"/>
      <c r="BL5" s="844"/>
      <c r="BM5" s="845"/>
      <c r="BN5" s="829"/>
      <c r="BO5" s="829"/>
      <c r="BP5" s="829"/>
      <c r="BQ5" s="829"/>
      <c r="BR5" s="829"/>
      <c r="BS5" s="829"/>
      <c r="BT5" s="830"/>
      <c r="BU5" s="830"/>
      <c r="BV5" s="830"/>
      <c r="BW5" s="830"/>
      <c r="BX5" s="830"/>
      <c r="BY5" s="830"/>
      <c r="BZ5" s="830"/>
      <c r="CA5" s="830"/>
      <c r="CB5" s="844"/>
      <c r="CC5" s="845"/>
      <c r="CD5" s="829"/>
      <c r="CE5" s="829"/>
      <c r="CF5" s="829"/>
      <c r="CG5" s="829"/>
      <c r="CH5" s="829"/>
      <c r="CI5" s="829"/>
      <c r="CJ5" s="830"/>
      <c r="CK5" s="830"/>
      <c r="CL5" s="830"/>
      <c r="CM5" s="830"/>
      <c r="CN5" s="830"/>
      <c r="CO5" s="830"/>
      <c r="CP5" s="830"/>
      <c r="CQ5" s="830"/>
      <c r="CR5" s="844"/>
      <c r="CS5" s="845"/>
      <c r="CT5" s="829"/>
      <c r="CU5" s="829"/>
      <c r="CV5" s="829"/>
      <c r="CW5" s="829"/>
      <c r="CX5" s="829"/>
      <c r="CY5" s="829"/>
      <c r="CZ5" s="830"/>
      <c r="DA5" s="830"/>
      <c r="DB5" s="830"/>
      <c r="DC5" s="830"/>
      <c r="DD5" s="830"/>
      <c r="DE5" s="830"/>
      <c r="DF5" s="830"/>
      <c r="DG5" s="830"/>
      <c r="DH5" s="844"/>
      <c r="DI5" s="845"/>
      <c r="DJ5" s="829"/>
      <c r="DK5" s="829"/>
      <c r="DL5" s="829"/>
      <c r="DM5" s="829"/>
      <c r="DN5" s="829"/>
      <c r="DO5" s="829"/>
      <c r="DP5" s="830"/>
      <c r="DQ5" s="830"/>
      <c r="DR5" s="830"/>
      <c r="DS5" s="830"/>
      <c r="DT5" s="830"/>
      <c r="DU5" s="830"/>
      <c r="DV5" s="830"/>
      <c r="DW5" s="830"/>
      <c r="DX5" s="844"/>
      <c r="DY5" s="845"/>
      <c r="DZ5" s="829"/>
      <c r="EA5" s="829"/>
      <c r="EB5" s="829"/>
      <c r="EC5" s="829"/>
      <c r="ED5" s="829"/>
      <c r="EE5" s="829"/>
      <c r="EF5" s="830"/>
      <c r="EG5" s="830"/>
      <c r="EH5" s="830"/>
      <c r="EI5" s="830"/>
      <c r="EJ5" s="830"/>
      <c r="EK5" s="830"/>
      <c r="EL5" s="830"/>
      <c r="EM5" s="830"/>
      <c r="EN5" s="844"/>
      <c r="EO5" s="845"/>
      <c r="EP5" s="829"/>
      <c r="EQ5" s="829"/>
      <c r="ER5" s="829"/>
      <c r="ES5" s="829"/>
      <c r="ET5" s="829"/>
      <c r="EU5" s="829"/>
      <c r="EV5" s="830"/>
      <c r="EW5" s="830"/>
      <c r="EX5" s="830"/>
      <c r="EY5" s="830"/>
      <c r="EZ5" s="830"/>
      <c r="FA5" s="830"/>
      <c r="FB5" s="830"/>
      <c r="FC5" s="830"/>
      <c r="FD5" s="844"/>
      <c r="FE5" s="845"/>
      <c r="FF5" s="829"/>
      <c r="FG5" s="829"/>
      <c r="FH5" s="829"/>
      <c r="FI5" s="829"/>
      <c r="FJ5" s="829"/>
      <c r="FK5" s="829"/>
      <c r="FL5" s="830"/>
      <c r="FM5" s="830"/>
      <c r="FN5" s="830"/>
      <c r="FO5" s="830"/>
      <c r="FP5" s="830"/>
      <c r="FQ5" s="830"/>
      <c r="FR5" s="830"/>
      <c r="FS5" s="830"/>
      <c r="FT5" s="844"/>
      <c r="FU5" s="845"/>
      <c r="FV5" s="829"/>
      <c r="FW5" s="829"/>
      <c r="FX5" s="829"/>
      <c r="FY5" s="829"/>
      <c r="FZ5" s="829"/>
      <c r="GA5" s="829"/>
      <c r="GB5" s="830"/>
      <c r="GC5" s="830"/>
      <c r="GD5" s="830"/>
      <c r="GE5" s="830"/>
      <c r="GF5" s="830"/>
      <c r="GG5" s="830"/>
      <c r="GH5" s="830"/>
      <c r="GI5" s="830"/>
      <c r="GJ5" s="844"/>
      <c r="GK5" s="845"/>
      <c r="GL5" s="829"/>
      <c r="GM5" s="829"/>
      <c r="GN5" s="829"/>
      <c r="GO5" s="829"/>
      <c r="GP5" s="829"/>
      <c r="GQ5" s="829"/>
      <c r="GR5" s="830"/>
      <c r="GS5" s="830"/>
      <c r="GT5" s="830"/>
      <c r="GU5" s="830"/>
      <c r="GV5" s="830"/>
      <c r="GW5" s="830"/>
      <c r="GX5" s="830"/>
      <c r="GY5" s="830"/>
      <c r="GZ5" s="844"/>
      <c r="HA5" s="845"/>
      <c r="HB5" s="829"/>
      <c r="HC5" s="829"/>
      <c r="HD5" s="829"/>
      <c r="HE5" s="829"/>
      <c r="HF5" s="829"/>
      <c r="HG5" s="829"/>
      <c r="HH5" s="830"/>
      <c r="HI5" s="830"/>
      <c r="HJ5" s="830"/>
      <c r="HK5" s="830"/>
      <c r="HL5" s="830"/>
      <c r="HM5" s="830"/>
      <c r="HN5" s="830"/>
      <c r="HO5" s="830"/>
      <c r="HP5" s="844"/>
      <c r="HQ5" s="845"/>
      <c r="HR5" s="829"/>
      <c r="HS5" s="829"/>
      <c r="HT5" s="829"/>
      <c r="HU5" s="829"/>
      <c r="HV5" s="829"/>
      <c r="HW5" s="829"/>
      <c r="HX5" s="830"/>
      <c r="HY5" s="830"/>
      <c r="HZ5" s="830"/>
      <c r="IA5" s="830"/>
      <c r="IB5" s="830"/>
      <c r="IC5" s="830"/>
      <c r="ID5" s="830"/>
      <c r="IE5" s="830"/>
      <c r="IF5" s="844"/>
      <c r="IG5" s="845"/>
      <c r="IH5" s="829"/>
      <c r="II5" s="829"/>
      <c r="IJ5" s="829"/>
      <c r="IK5" s="829"/>
      <c r="IL5" s="829"/>
      <c r="IM5" s="829"/>
      <c r="IN5" s="830"/>
      <c r="IO5" s="830"/>
      <c r="IP5" s="830"/>
      <c r="IQ5" s="830"/>
      <c r="IR5" s="830"/>
      <c r="IS5" s="830"/>
      <c r="IT5" s="830"/>
      <c r="IU5" s="830"/>
      <c r="IV5" s="844"/>
      <c r="IW5" s="845"/>
      <c r="IX5" s="829"/>
      <c r="IY5" s="829"/>
      <c r="IZ5" s="829"/>
      <c r="JA5" s="829"/>
      <c r="JB5" s="829"/>
      <c r="JC5" s="829"/>
      <c r="JD5" s="830"/>
      <c r="JE5" s="830"/>
      <c r="JF5" s="830"/>
      <c r="JG5" s="830"/>
      <c r="JH5" s="830"/>
      <c r="JI5" s="830"/>
      <c r="JJ5" s="830"/>
      <c r="JK5" s="830"/>
      <c r="JL5" s="844"/>
      <c r="JM5" s="845"/>
      <c r="JN5" s="829"/>
      <c r="JO5" s="829"/>
      <c r="JP5" s="829"/>
      <c r="JQ5" s="829"/>
      <c r="JR5" s="829"/>
      <c r="JS5" s="829"/>
      <c r="JT5" s="830"/>
      <c r="JU5" s="830"/>
      <c r="JV5" s="830"/>
      <c r="JW5" s="830"/>
      <c r="JX5" s="830"/>
      <c r="JY5" s="830"/>
      <c r="JZ5" s="830"/>
      <c r="KA5" s="830"/>
      <c r="KB5" s="844"/>
      <c r="KC5" s="845"/>
      <c r="KD5" s="829"/>
      <c r="KE5" s="829"/>
      <c r="KF5" s="829"/>
      <c r="KG5" s="829"/>
      <c r="KH5" s="829"/>
      <c r="KI5" s="829"/>
      <c r="KJ5" s="830"/>
      <c r="KK5" s="830"/>
      <c r="KL5" s="830"/>
      <c r="KM5" s="830"/>
      <c r="KN5" s="830"/>
      <c r="KO5" s="830"/>
      <c r="KP5" s="830"/>
      <c r="KQ5" s="830"/>
      <c r="KR5" s="844"/>
      <c r="KS5" s="845"/>
      <c r="KT5" s="829"/>
      <c r="KU5" s="829"/>
      <c r="KV5" s="829"/>
      <c r="KW5" s="829"/>
      <c r="KX5" s="829"/>
      <c r="KY5" s="829"/>
      <c r="KZ5" s="830"/>
      <c r="LA5" s="830"/>
      <c r="LB5" s="830"/>
      <c r="LC5" s="830"/>
      <c r="LD5" s="830"/>
      <c r="LE5" s="830"/>
      <c r="LF5" s="830"/>
      <c r="LG5" s="830"/>
      <c r="LH5" s="844"/>
      <c r="LI5" s="845"/>
      <c r="LJ5" s="829"/>
      <c r="LK5" s="829"/>
      <c r="LL5" s="829"/>
      <c r="LM5" s="829"/>
      <c r="LN5" s="829"/>
      <c r="LO5" s="829"/>
      <c r="LP5" s="830"/>
      <c r="LQ5" s="830"/>
      <c r="LR5" s="830"/>
      <c r="LS5" s="830"/>
      <c r="LT5" s="830"/>
      <c r="LU5" s="830"/>
      <c r="LV5" s="830"/>
      <c r="LW5" s="830"/>
      <c r="LX5" s="844"/>
      <c r="LY5" s="845"/>
      <c r="LZ5" s="829"/>
      <c r="MA5" s="829"/>
      <c r="MB5" s="829"/>
      <c r="MC5" s="829"/>
      <c r="MD5" s="829"/>
      <c r="ME5" s="829"/>
      <c r="MF5" s="830"/>
      <c r="MG5" s="830"/>
      <c r="MH5" s="830"/>
      <c r="MI5" s="830"/>
      <c r="MJ5" s="830"/>
      <c r="MK5" s="830"/>
      <c r="ML5" s="830"/>
      <c r="MM5" s="830"/>
      <c r="MN5" s="844"/>
      <c r="MO5" s="845"/>
      <c r="MP5" s="829"/>
      <c r="MQ5" s="829"/>
      <c r="MR5" s="829"/>
      <c r="MS5" s="829"/>
      <c r="MT5" s="829"/>
      <c r="MU5" s="829"/>
      <c r="MV5" s="830"/>
      <c r="MW5" s="830"/>
      <c r="MX5" s="830"/>
      <c r="MY5" s="830"/>
      <c r="MZ5" s="830"/>
      <c r="NA5" s="830"/>
      <c r="NB5" s="830"/>
      <c r="NC5" s="830"/>
      <c r="ND5" s="844"/>
      <c r="NE5" s="845"/>
      <c r="NF5" s="829"/>
      <c r="NG5" s="829"/>
      <c r="NH5" s="829"/>
      <c r="NI5" s="829"/>
      <c r="NJ5" s="829"/>
      <c r="NK5" s="829"/>
      <c r="NL5" s="830"/>
      <c r="NM5" s="830"/>
      <c r="NN5" s="830"/>
      <c r="NO5" s="830"/>
      <c r="NP5" s="830"/>
      <c r="NQ5" s="830"/>
      <c r="NR5" s="830"/>
      <c r="NS5" s="830"/>
      <c r="NT5" s="844"/>
      <c r="NU5" s="845"/>
      <c r="NV5" s="829"/>
      <c r="NW5" s="829"/>
      <c r="NX5" s="829"/>
      <c r="NY5" s="829"/>
      <c r="NZ5" s="829"/>
      <c r="OA5" s="829"/>
      <c r="OB5" s="830"/>
      <c r="OC5" s="830"/>
      <c r="OD5" s="830"/>
      <c r="OE5" s="830"/>
      <c r="OF5" s="830"/>
      <c r="OG5" s="830"/>
      <c r="OH5" s="830"/>
      <c r="OI5" s="830"/>
      <c r="OJ5" s="844"/>
      <c r="OK5" s="845"/>
      <c r="OL5" s="829"/>
      <c r="OM5" s="829"/>
      <c r="ON5" s="829"/>
      <c r="OO5" s="829"/>
      <c r="OP5" s="829"/>
      <c r="OQ5" s="829"/>
      <c r="OR5" s="830"/>
      <c r="OS5" s="830"/>
      <c r="OT5" s="830"/>
      <c r="OU5" s="830"/>
      <c r="OV5" s="830"/>
      <c r="OW5" s="830"/>
      <c r="OX5" s="830"/>
      <c r="OY5" s="830"/>
      <c r="OZ5" s="844"/>
      <c r="PA5" s="845"/>
      <c r="PB5" s="829"/>
      <c r="PC5" s="829"/>
      <c r="PD5" s="829"/>
      <c r="PE5" s="829"/>
      <c r="PF5" s="829"/>
      <c r="PG5" s="829"/>
      <c r="PH5" s="830"/>
      <c r="PI5" s="830"/>
      <c r="PJ5" s="830"/>
      <c r="PK5" s="830"/>
      <c r="PL5" s="830"/>
      <c r="PM5" s="830"/>
      <c r="PN5" s="830"/>
      <c r="PO5" s="830"/>
      <c r="PP5" s="844"/>
      <c r="PQ5" s="845"/>
      <c r="PR5" s="829"/>
      <c r="PS5" s="829"/>
      <c r="PT5" s="829"/>
      <c r="PU5" s="829"/>
      <c r="PV5" s="829"/>
      <c r="PW5" s="829"/>
      <c r="PX5" s="830"/>
      <c r="PY5" s="830"/>
      <c r="PZ5" s="830"/>
      <c r="QA5" s="830"/>
      <c r="QB5" s="830"/>
      <c r="QC5" s="830"/>
      <c r="QD5" s="830"/>
      <c r="QE5" s="830"/>
      <c r="QF5" s="844"/>
      <c r="QG5" s="845"/>
      <c r="QH5" s="829"/>
      <c r="QI5" s="829"/>
      <c r="QJ5" s="829"/>
      <c r="QK5" s="829"/>
      <c r="QL5" s="829"/>
      <c r="QM5" s="829"/>
      <c r="QN5" s="830"/>
      <c r="QO5" s="830"/>
      <c r="QP5" s="830"/>
      <c r="QQ5" s="830"/>
      <c r="QR5" s="830"/>
      <c r="QS5" s="830"/>
      <c r="QT5" s="830"/>
      <c r="QU5" s="830"/>
      <c r="QV5" s="844"/>
      <c r="QW5" s="845"/>
      <c r="QX5" s="829"/>
      <c r="QY5" s="829"/>
      <c r="QZ5" s="829"/>
      <c r="RA5" s="829"/>
      <c r="RB5" s="829"/>
      <c r="RC5" s="829"/>
      <c r="RD5" s="830"/>
      <c r="RE5" s="830"/>
      <c r="RF5" s="830"/>
      <c r="RG5" s="830"/>
      <c r="RH5" s="830"/>
      <c r="RI5" s="830"/>
      <c r="RJ5" s="830"/>
      <c r="RK5" s="830"/>
      <c r="RL5" s="844"/>
      <c r="RM5" s="845"/>
      <c r="RN5" s="829"/>
      <c r="RO5" s="829"/>
      <c r="RP5" s="829"/>
      <c r="RQ5" s="829"/>
      <c r="RR5" s="829"/>
      <c r="RS5" s="829"/>
      <c r="RT5" s="830"/>
      <c r="RU5" s="830"/>
      <c r="RV5" s="830"/>
      <c r="RW5" s="830"/>
      <c r="RX5" s="830"/>
      <c r="RY5" s="830"/>
      <c r="RZ5" s="830"/>
      <c r="SA5" s="830"/>
      <c r="SB5" s="844"/>
      <c r="SC5" s="845"/>
      <c r="SD5" s="829"/>
      <c r="SE5" s="829"/>
      <c r="SF5" s="829"/>
      <c r="SG5" s="829"/>
      <c r="SH5" s="829"/>
      <c r="SI5" s="829"/>
      <c r="SJ5" s="830"/>
      <c r="SK5" s="830"/>
      <c r="SL5" s="830"/>
      <c r="SM5" s="830"/>
      <c r="SN5" s="830"/>
      <c r="SO5" s="830"/>
      <c r="SP5" s="830"/>
      <c r="SQ5" s="830"/>
      <c r="SR5" s="844"/>
      <c r="SS5" s="845"/>
      <c r="ST5" s="829"/>
      <c r="SU5" s="829"/>
      <c r="SV5" s="829"/>
      <c r="SW5" s="829"/>
      <c r="SX5" s="829"/>
      <c r="SY5" s="829"/>
      <c r="SZ5" s="830"/>
      <c r="TA5" s="830"/>
      <c r="TB5" s="830"/>
      <c r="TC5" s="830"/>
      <c r="TD5" s="830"/>
      <c r="TE5" s="830"/>
      <c r="TF5" s="830"/>
      <c r="TG5" s="830"/>
      <c r="TH5" s="844"/>
      <c r="TI5" s="845"/>
      <c r="TJ5" s="829"/>
      <c r="TK5" s="829"/>
      <c r="TL5" s="829"/>
      <c r="TM5" s="829"/>
      <c r="TN5" s="829"/>
      <c r="TO5" s="829"/>
      <c r="TP5" s="830"/>
      <c r="TQ5" s="830"/>
      <c r="TR5" s="830"/>
      <c r="TS5" s="830"/>
      <c r="TT5" s="830"/>
      <c r="TU5" s="830"/>
      <c r="TV5" s="830"/>
      <c r="TW5" s="830"/>
      <c r="TX5" s="844"/>
      <c r="TY5" s="845"/>
      <c r="TZ5" s="829"/>
      <c r="UA5" s="829"/>
      <c r="UB5" s="829"/>
      <c r="UC5" s="829"/>
      <c r="UD5" s="829"/>
      <c r="UE5" s="829"/>
      <c r="UF5" s="830"/>
      <c r="UG5" s="830"/>
      <c r="UH5" s="830"/>
      <c r="UI5" s="830"/>
      <c r="UJ5" s="830"/>
      <c r="UK5" s="830"/>
      <c r="UL5" s="830"/>
      <c r="UM5" s="830"/>
      <c r="UN5" s="844"/>
      <c r="UO5" s="845"/>
      <c r="UP5" s="829"/>
      <c r="UQ5" s="829"/>
      <c r="UR5" s="829"/>
      <c r="US5" s="829"/>
      <c r="UT5" s="829"/>
      <c r="UU5" s="829"/>
      <c r="UV5" s="830"/>
      <c r="UW5" s="830"/>
      <c r="UX5" s="830"/>
      <c r="UY5" s="830"/>
      <c r="UZ5" s="830"/>
      <c r="VA5" s="830"/>
      <c r="VB5" s="830"/>
      <c r="VC5" s="830"/>
      <c r="VD5" s="844"/>
      <c r="VE5" s="845"/>
      <c r="VF5" s="829"/>
      <c r="VG5" s="829"/>
      <c r="VH5" s="829"/>
      <c r="VI5" s="829"/>
      <c r="VJ5" s="829"/>
      <c r="VK5" s="829"/>
      <c r="VL5" s="830"/>
      <c r="VM5" s="830"/>
      <c r="VN5" s="830"/>
      <c r="VO5" s="830"/>
      <c r="VP5" s="830"/>
      <c r="VQ5" s="830"/>
      <c r="VR5" s="830"/>
      <c r="VS5" s="830"/>
      <c r="VT5" s="844"/>
      <c r="VU5" s="845"/>
      <c r="VV5" s="829"/>
      <c r="VW5" s="829"/>
      <c r="VX5" s="829"/>
      <c r="VY5" s="829"/>
      <c r="VZ5" s="829"/>
      <c r="WA5" s="829"/>
      <c r="WB5" s="830"/>
      <c r="WC5" s="830"/>
      <c r="WD5" s="830"/>
      <c r="WE5" s="830"/>
      <c r="WF5" s="830"/>
      <c r="WG5" s="830"/>
      <c r="WH5" s="830"/>
      <c r="WI5" s="830"/>
      <c r="WJ5" s="844"/>
      <c r="WK5" s="845"/>
      <c r="WL5" s="829"/>
      <c r="WM5" s="829"/>
      <c r="WN5" s="829"/>
      <c r="WO5" s="829"/>
      <c r="WP5" s="829"/>
      <c r="WQ5" s="829"/>
      <c r="WR5" s="830"/>
      <c r="WS5" s="830"/>
      <c r="WT5" s="830"/>
      <c r="WU5" s="830"/>
      <c r="WV5" s="830"/>
      <c r="WW5" s="830"/>
      <c r="WX5" s="830"/>
      <c r="WY5" s="830"/>
      <c r="WZ5" s="844"/>
      <c r="XA5" s="845"/>
      <c r="XB5" s="829"/>
      <c r="XC5" s="829"/>
      <c r="XD5" s="829"/>
      <c r="XE5" s="829"/>
      <c r="XF5" s="829"/>
      <c r="XG5" s="829"/>
      <c r="XH5" s="830"/>
      <c r="XI5" s="830"/>
      <c r="XJ5" s="830"/>
      <c r="XK5" s="830"/>
      <c r="XL5" s="830"/>
      <c r="XM5" s="830"/>
      <c r="XN5" s="830"/>
      <c r="XO5" s="830"/>
      <c r="XP5" s="844"/>
      <c r="XQ5" s="845"/>
      <c r="XR5" s="829"/>
      <c r="XS5" s="829"/>
      <c r="XT5" s="829"/>
      <c r="XU5" s="829"/>
      <c r="XV5" s="829"/>
      <c r="XW5" s="829"/>
      <c r="XX5" s="830"/>
      <c r="XY5" s="830"/>
      <c r="XZ5" s="830"/>
      <c r="YA5" s="830"/>
      <c r="YB5" s="830"/>
      <c r="YC5" s="830"/>
      <c r="YD5" s="830"/>
      <c r="YE5" s="830"/>
      <c r="YF5" s="844"/>
      <c r="YG5" s="845"/>
      <c r="YH5" s="829"/>
      <c r="YI5" s="829"/>
      <c r="YJ5" s="829"/>
      <c r="YK5" s="829"/>
      <c r="YL5" s="829"/>
      <c r="YM5" s="829"/>
      <c r="YN5" s="830"/>
      <c r="YO5" s="830"/>
      <c r="YP5" s="830"/>
      <c r="YQ5" s="830"/>
      <c r="YR5" s="830"/>
      <c r="YS5" s="830"/>
      <c r="YT5" s="830"/>
      <c r="YU5" s="830"/>
      <c r="YV5" s="844"/>
      <c r="YW5" s="845"/>
      <c r="YX5" s="829"/>
      <c r="YY5" s="829"/>
      <c r="YZ5" s="829"/>
      <c r="ZA5" s="829"/>
      <c r="ZB5" s="829"/>
      <c r="ZC5" s="829"/>
      <c r="ZD5" s="830"/>
      <c r="ZE5" s="830"/>
      <c r="ZF5" s="830"/>
      <c r="ZG5" s="830"/>
      <c r="ZH5" s="830"/>
      <c r="ZI5" s="830"/>
      <c r="ZJ5" s="830"/>
      <c r="ZK5" s="830"/>
      <c r="ZL5" s="844"/>
      <c r="ZM5" s="845"/>
      <c r="ZN5" s="829"/>
      <c r="ZO5" s="829"/>
      <c r="ZP5" s="829"/>
      <c r="ZQ5" s="829"/>
      <c r="ZR5" s="829"/>
      <c r="ZS5" s="829"/>
      <c r="ZT5" s="830"/>
      <c r="ZU5" s="830"/>
      <c r="ZV5" s="830"/>
      <c r="ZW5" s="830"/>
      <c r="ZX5" s="830"/>
      <c r="ZY5" s="830"/>
      <c r="ZZ5" s="830"/>
      <c r="AAA5" s="830"/>
      <c r="AAB5" s="844"/>
      <c r="AAC5" s="845"/>
      <c r="AAD5" s="829"/>
      <c r="AAE5" s="829"/>
      <c r="AAF5" s="829"/>
      <c r="AAG5" s="829"/>
      <c r="AAH5" s="829"/>
      <c r="AAI5" s="829"/>
      <c r="AAJ5" s="830"/>
      <c r="AAK5" s="830"/>
      <c r="AAL5" s="830"/>
      <c r="AAM5" s="830"/>
      <c r="AAN5" s="830"/>
      <c r="AAO5" s="830"/>
      <c r="AAP5" s="830"/>
      <c r="AAQ5" s="830"/>
      <c r="AAR5" s="844"/>
      <c r="AAS5" s="845"/>
      <c r="AAT5" s="829"/>
      <c r="AAU5" s="829"/>
      <c r="AAV5" s="829"/>
      <c r="AAW5" s="829"/>
      <c r="AAX5" s="829"/>
      <c r="AAY5" s="829"/>
      <c r="AAZ5" s="830"/>
      <c r="ABA5" s="830"/>
      <c r="ABB5" s="830"/>
      <c r="ABC5" s="830"/>
      <c r="ABD5" s="830"/>
      <c r="ABE5" s="830"/>
      <c r="ABF5" s="830"/>
      <c r="ABG5" s="830"/>
      <c r="ABH5" s="844"/>
      <c r="ABI5" s="845"/>
      <c r="ABJ5" s="829"/>
      <c r="ABK5" s="829"/>
      <c r="ABL5" s="829"/>
      <c r="ABM5" s="829"/>
      <c r="ABN5" s="829"/>
      <c r="ABO5" s="829"/>
      <c r="ABP5" s="830"/>
      <c r="ABQ5" s="830"/>
      <c r="ABR5" s="830"/>
      <c r="ABS5" s="830"/>
      <c r="ABT5" s="830"/>
      <c r="ABU5" s="830"/>
      <c r="ABV5" s="830"/>
      <c r="ABW5" s="830"/>
      <c r="ABX5" s="844"/>
      <c r="ABY5" s="845"/>
      <c r="ABZ5" s="829"/>
      <c r="ACA5" s="829"/>
      <c r="ACB5" s="829"/>
      <c r="ACC5" s="829"/>
      <c r="ACD5" s="829"/>
      <c r="ACE5" s="829"/>
      <c r="ACF5" s="830"/>
      <c r="ACG5" s="830"/>
      <c r="ACH5" s="830"/>
      <c r="ACI5" s="830"/>
      <c r="ACJ5" s="830"/>
      <c r="ACK5" s="830"/>
      <c r="ACL5" s="830"/>
      <c r="ACM5" s="830"/>
      <c r="ACN5" s="844"/>
      <c r="ACO5" s="845"/>
      <c r="ACP5" s="829"/>
      <c r="ACQ5" s="829"/>
      <c r="ACR5" s="829"/>
      <c r="ACS5" s="829"/>
      <c r="ACT5" s="829"/>
      <c r="ACU5" s="829"/>
      <c r="ACV5" s="830"/>
      <c r="ACW5" s="830"/>
      <c r="ACX5" s="830"/>
      <c r="ACY5" s="830"/>
      <c r="ACZ5" s="830"/>
      <c r="ADA5" s="830"/>
      <c r="ADB5" s="830"/>
      <c r="ADC5" s="830"/>
      <c r="ADD5" s="844"/>
      <c r="ADE5" s="845"/>
      <c r="ADF5" s="829"/>
      <c r="ADG5" s="829"/>
      <c r="ADH5" s="829"/>
      <c r="ADI5" s="829"/>
      <c r="ADJ5" s="829"/>
      <c r="ADK5" s="829"/>
      <c r="ADL5" s="830"/>
      <c r="ADM5" s="830"/>
      <c r="ADN5" s="830"/>
      <c r="ADO5" s="830"/>
      <c r="ADP5" s="830"/>
      <c r="ADQ5" s="830"/>
      <c r="ADR5" s="830"/>
      <c r="ADS5" s="830"/>
      <c r="ADT5" s="844"/>
      <c r="ADU5" s="845"/>
      <c r="ADV5" s="829"/>
      <c r="ADW5" s="829"/>
      <c r="ADX5" s="829"/>
      <c r="ADY5" s="829"/>
      <c r="ADZ5" s="829"/>
      <c r="AEA5" s="829"/>
      <c r="AEB5" s="830"/>
      <c r="AEC5" s="830"/>
      <c r="AED5" s="830"/>
      <c r="AEE5" s="830"/>
      <c r="AEF5" s="830"/>
      <c r="AEG5" s="830"/>
      <c r="AEH5" s="830"/>
      <c r="AEI5" s="830"/>
      <c r="AEJ5" s="844"/>
      <c r="AEK5" s="845"/>
      <c r="AEL5" s="829"/>
      <c r="AEM5" s="829"/>
      <c r="AEN5" s="829"/>
      <c r="AEO5" s="829"/>
      <c r="AEP5" s="829"/>
      <c r="AEQ5" s="829"/>
      <c r="AER5" s="830"/>
      <c r="AES5" s="830"/>
      <c r="AET5" s="830"/>
      <c r="AEU5" s="830"/>
      <c r="AEV5" s="830"/>
      <c r="AEW5" s="830"/>
      <c r="AEX5" s="830"/>
      <c r="AEY5" s="830"/>
      <c r="AEZ5" s="844"/>
      <c r="AFA5" s="845"/>
      <c r="AFB5" s="829"/>
      <c r="AFC5" s="829"/>
      <c r="AFD5" s="829"/>
      <c r="AFE5" s="829"/>
      <c r="AFF5" s="829"/>
      <c r="AFG5" s="829"/>
      <c r="AFH5" s="830"/>
      <c r="AFI5" s="830"/>
      <c r="AFJ5" s="830"/>
      <c r="AFK5" s="830"/>
      <c r="AFL5" s="830"/>
      <c r="AFM5" s="830"/>
      <c r="AFN5" s="830"/>
      <c r="AFO5" s="830"/>
      <c r="AFP5" s="844"/>
      <c r="AFQ5" s="845"/>
      <c r="AFR5" s="829"/>
      <c r="AFS5" s="829"/>
      <c r="AFT5" s="829"/>
      <c r="AFU5" s="829"/>
      <c r="AFV5" s="829"/>
      <c r="AFW5" s="829"/>
      <c r="AFX5" s="830"/>
      <c r="AFY5" s="830"/>
      <c r="AFZ5" s="830"/>
      <c r="AGA5" s="830"/>
      <c r="AGB5" s="830"/>
      <c r="AGC5" s="830"/>
      <c r="AGD5" s="830"/>
      <c r="AGE5" s="830"/>
      <c r="AGF5" s="844"/>
      <c r="AGG5" s="845"/>
      <c r="AGH5" s="829"/>
      <c r="AGI5" s="829"/>
      <c r="AGJ5" s="829"/>
      <c r="AGK5" s="829"/>
      <c r="AGL5" s="829"/>
      <c r="AGM5" s="829"/>
      <c r="AGN5" s="830"/>
      <c r="AGO5" s="830"/>
      <c r="AGP5" s="830"/>
      <c r="AGQ5" s="830"/>
      <c r="AGR5" s="830"/>
      <c r="AGS5" s="830"/>
      <c r="AGT5" s="830"/>
      <c r="AGU5" s="830"/>
      <c r="AGV5" s="844"/>
      <c r="AGW5" s="845"/>
      <c r="AGX5" s="829"/>
      <c r="AGY5" s="829"/>
      <c r="AGZ5" s="829"/>
      <c r="AHA5" s="829"/>
      <c r="AHB5" s="829"/>
      <c r="AHC5" s="829"/>
      <c r="AHD5" s="830"/>
      <c r="AHE5" s="830"/>
      <c r="AHF5" s="830"/>
      <c r="AHG5" s="830"/>
      <c r="AHH5" s="830"/>
      <c r="AHI5" s="830"/>
      <c r="AHJ5" s="830"/>
      <c r="AHK5" s="830"/>
      <c r="AHL5" s="844"/>
      <c r="AHM5" s="845"/>
      <c r="AHN5" s="829"/>
      <c r="AHO5" s="829"/>
      <c r="AHP5" s="829"/>
      <c r="AHQ5" s="829"/>
      <c r="AHR5" s="829"/>
      <c r="AHS5" s="829"/>
      <c r="AHT5" s="830"/>
      <c r="AHU5" s="830"/>
      <c r="AHV5" s="830"/>
      <c r="AHW5" s="830"/>
      <c r="AHX5" s="830"/>
      <c r="AHY5" s="830"/>
      <c r="AHZ5" s="830"/>
      <c r="AIA5" s="830"/>
      <c r="AIB5" s="844"/>
      <c r="AIC5" s="845"/>
      <c r="AID5" s="829"/>
      <c r="AIE5" s="829"/>
      <c r="AIF5" s="829"/>
      <c r="AIG5" s="829"/>
      <c r="AIH5" s="829"/>
      <c r="AII5" s="829"/>
      <c r="AIJ5" s="830"/>
      <c r="AIK5" s="830"/>
      <c r="AIL5" s="830"/>
      <c r="AIM5" s="830"/>
      <c r="AIN5" s="830"/>
      <c r="AIO5" s="830"/>
      <c r="AIP5" s="830"/>
      <c r="AIQ5" s="830"/>
      <c r="AIR5" s="844"/>
      <c r="AIS5" s="845"/>
      <c r="AIT5" s="829"/>
      <c r="AIU5" s="829"/>
      <c r="AIV5" s="829"/>
      <c r="AIW5" s="829"/>
      <c r="AIX5" s="829"/>
      <c r="AIY5" s="829"/>
      <c r="AIZ5" s="830"/>
      <c r="AJA5" s="830"/>
      <c r="AJB5" s="830"/>
      <c r="AJC5" s="830"/>
      <c r="AJD5" s="830"/>
      <c r="AJE5" s="830"/>
      <c r="AJF5" s="830"/>
      <c r="AJG5" s="830"/>
      <c r="AJH5" s="844"/>
      <c r="AJI5" s="845"/>
      <c r="AJJ5" s="829"/>
      <c r="AJK5" s="829"/>
      <c r="AJL5" s="829"/>
      <c r="AJM5" s="829"/>
      <c r="AJN5" s="829"/>
      <c r="AJO5" s="829"/>
      <c r="AJP5" s="830"/>
      <c r="AJQ5" s="830"/>
      <c r="AJR5" s="830"/>
      <c r="AJS5" s="830"/>
      <c r="AJT5" s="830"/>
      <c r="AJU5" s="830"/>
      <c r="AJV5" s="830"/>
      <c r="AJW5" s="830"/>
      <c r="AJX5" s="844"/>
      <c r="AJY5" s="845"/>
      <c r="AJZ5" s="829"/>
      <c r="AKA5" s="829"/>
      <c r="AKB5" s="829"/>
      <c r="AKC5" s="829"/>
      <c r="AKD5" s="829"/>
      <c r="AKE5" s="829"/>
      <c r="AKF5" s="830"/>
      <c r="AKG5" s="830"/>
      <c r="AKH5" s="830"/>
      <c r="AKI5" s="830"/>
      <c r="AKJ5" s="830"/>
      <c r="AKK5" s="830"/>
      <c r="AKL5" s="830"/>
      <c r="AKM5" s="830"/>
      <c r="AKN5" s="844"/>
      <c r="AKO5" s="845"/>
      <c r="AKP5" s="829"/>
      <c r="AKQ5" s="829"/>
      <c r="AKR5" s="829"/>
      <c r="AKS5" s="829"/>
      <c r="AKT5" s="829"/>
      <c r="AKU5" s="829"/>
      <c r="AKV5" s="830"/>
      <c r="AKW5" s="830"/>
      <c r="AKX5" s="830"/>
      <c r="AKY5" s="830"/>
      <c r="AKZ5" s="830"/>
      <c r="ALA5" s="830"/>
      <c r="ALB5" s="830"/>
      <c r="ALC5" s="830"/>
      <c r="ALD5" s="844"/>
      <c r="ALE5" s="845"/>
      <c r="ALF5" s="829"/>
      <c r="ALG5" s="829"/>
      <c r="ALH5" s="829"/>
      <c r="ALI5" s="829"/>
      <c r="ALJ5" s="829"/>
      <c r="ALK5" s="829"/>
      <c r="ALL5" s="830"/>
      <c r="ALM5" s="830"/>
      <c r="ALN5" s="830"/>
      <c r="ALO5" s="830"/>
      <c r="ALP5" s="830"/>
      <c r="ALQ5" s="830"/>
      <c r="ALR5" s="830"/>
      <c r="ALS5" s="830"/>
      <c r="ALT5" s="844"/>
      <c r="ALU5" s="845"/>
      <c r="ALV5" s="829"/>
      <c r="ALW5" s="829"/>
      <c r="ALX5" s="829"/>
      <c r="ALY5" s="829"/>
      <c r="ALZ5" s="829"/>
      <c r="AMA5" s="829"/>
      <c r="AMB5" s="830"/>
      <c r="AMC5" s="830"/>
      <c r="AMD5" s="830"/>
      <c r="AME5" s="830"/>
      <c r="AMF5" s="830"/>
      <c r="AMG5" s="830"/>
      <c r="AMH5" s="830"/>
      <c r="AMI5" s="830"/>
      <c r="AMJ5" s="844"/>
      <c r="AMK5" s="845"/>
      <c r="AML5" s="829"/>
      <c r="AMM5" s="829"/>
      <c r="AMN5" s="829"/>
      <c r="AMO5" s="829"/>
      <c r="AMP5" s="829"/>
      <c r="AMQ5" s="829"/>
      <c r="AMR5" s="830"/>
      <c r="AMS5" s="830"/>
      <c r="AMT5" s="830"/>
      <c r="AMU5" s="830"/>
      <c r="AMV5" s="830"/>
      <c r="AMW5" s="830"/>
      <c r="AMX5" s="830"/>
      <c r="AMY5" s="830"/>
      <c r="AMZ5" s="844"/>
      <c r="ANA5" s="845"/>
      <c r="ANB5" s="829"/>
      <c r="ANC5" s="829"/>
      <c r="AND5" s="829"/>
      <c r="ANE5" s="829"/>
      <c r="ANF5" s="829"/>
      <c r="ANG5" s="829"/>
      <c r="ANH5" s="830"/>
      <c r="ANI5" s="830"/>
      <c r="ANJ5" s="830"/>
      <c r="ANK5" s="830"/>
      <c r="ANL5" s="830"/>
      <c r="ANM5" s="830"/>
      <c r="ANN5" s="830"/>
      <c r="ANO5" s="830"/>
      <c r="ANP5" s="844"/>
      <c r="ANQ5" s="845"/>
      <c r="ANR5" s="829"/>
      <c r="ANS5" s="829"/>
      <c r="ANT5" s="829"/>
      <c r="ANU5" s="829"/>
      <c r="ANV5" s="829"/>
      <c r="ANW5" s="829"/>
      <c r="ANX5" s="830"/>
      <c r="ANY5" s="830"/>
      <c r="ANZ5" s="830"/>
      <c r="AOA5" s="830"/>
      <c r="AOB5" s="830"/>
      <c r="AOC5" s="830"/>
      <c r="AOD5" s="830"/>
      <c r="AOE5" s="830"/>
      <c r="AOF5" s="844"/>
      <c r="AOG5" s="845"/>
      <c r="AOH5" s="829"/>
      <c r="AOI5" s="829"/>
      <c r="AOJ5" s="829"/>
      <c r="AOK5" s="829"/>
      <c r="AOL5" s="829"/>
      <c r="AOM5" s="829"/>
      <c r="AON5" s="830"/>
      <c r="AOO5" s="830"/>
      <c r="AOP5" s="830"/>
      <c r="AOQ5" s="830"/>
      <c r="AOR5" s="830"/>
      <c r="AOS5" s="830"/>
      <c r="AOT5" s="830"/>
      <c r="AOU5" s="830"/>
      <c r="AOV5" s="844"/>
      <c r="AOW5" s="845"/>
      <c r="AOX5" s="829"/>
      <c r="AOY5" s="829"/>
      <c r="AOZ5" s="829"/>
      <c r="APA5" s="829"/>
      <c r="APB5" s="829"/>
      <c r="APC5" s="829"/>
      <c r="APD5" s="830"/>
      <c r="APE5" s="830"/>
      <c r="APF5" s="830"/>
      <c r="APG5" s="830"/>
      <c r="APH5" s="830"/>
      <c r="API5" s="830"/>
      <c r="APJ5" s="830"/>
      <c r="APK5" s="830"/>
      <c r="APL5" s="844"/>
      <c r="APM5" s="845"/>
      <c r="APN5" s="829"/>
      <c r="APO5" s="829"/>
      <c r="APP5" s="829"/>
      <c r="APQ5" s="829"/>
      <c r="APR5" s="829"/>
      <c r="APS5" s="829"/>
      <c r="APT5" s="830"/>
      <c r="APU5" s="830"/>
      <c r="APV5" s="830"/>
      <c r="APW5" s="830"/>
      <c r="APX5" s="830"/>
      <c r="APY5" s="830"/>
      <c r="APZ5" s="830"/>
      <c r="AQA5" s="830"/>
      <c r="AQB5" s="844"/>
      <c r="AQC5" s="845"/>
      <c r="AQD5" s="829"/>
      <c r="AQE5" s="829"/>
      <c r="AQF5" s="829"/>
      <c r="AQG5" s="829"/>
      <c r="AQH5" s="829"/>
      <c r="AQI5" s="829"/>
      <c r="AQJ5" s="830"/>
      <c r="AQK5" s="830"/>
      <c r="AQL5" s="830"/>
      <c r="AQM5" s="830"/>
      <c r="AQN5" s="830"/>
      <c r="AQO5" s="830"/>
      <c r="AQP5" s="830"/>
      <c r="AQQ5" s="830"/>
      <c r="AQR5" s="844"/>
      <c r="AQS5" s="845"/>
      <c r="AQT5" s="829"/>
      <c r="AQU5" s="829"/>
      <c r="AQV5" s="829"/>
      <c r="AQW5" s="829"/>
      <c r="AQX5" s="829"/>
      <c r="AQY5" s="829"/>
      <c r="AQZ5" s="830"/>
      <c r="ARA5" s="830"/>
      <c r="ARB5" s="830"/>
      <c r="ARC5" s="830"/>
      <c r="ARD5" s="830"/>
      <c r="ARE5" s="830"/>
      <c r="ARF5" s="830"/>
      <c r="ARG5" s="830"/>
      <c r="ARH5" s="844"/>
      <c r="ARI5" s="845"/>
      <c r="ARJ5" s="829"/>
      <c r="ARK5" s="829"/>
      <c r="ARL5" s="829"/>
      <c r="ARM5" s="829"/>
      <c r="ARN5" s="829"/>
      <c r="ARO5" s="829"/>
      <c r="ARP5" s="830"/>
      <c r="ARQ5" s="830"/>
      <c r="ARR5" s="830"/>
      <c r="ARS5" s="830"/>
      <c r="ART5" s="830"/>
      <c r="ARU5" s="830"/>
      <c r="ARV5" s="830"/>
      <c r="ARW5" s="830"/>
      <c r="ARX5" s="844"/>
      <c r="ARY5" s="845"/>
      <c r="ARZ5" s="829"/>
      <c r="ASA5" s="829"/>
      <c r="ASB5" s="829"/>
      <c r="ASC5" s="829"/>
      <c r="ASD5" s="829"/>
      <c r="ASE5" s="829"/>
      <c r="ASF5" s="830"/>
      <c r="ASG5" s="830"/>
      <c r="ASH5" s="830"/>
      <c r="ASI5" s="830"/>
      <c r="ASJ5" s="830"/>
      <c r="ASK5" s="830"/>
      <c r="ASL5" s="830"/>
      <c r="ASM5" s="830"/>
      <c r="ASN5" s="844"/>
      <c r="ASO5" s="845"/>
      <c r="ASP5" s="829"/>
      <c r="ASQ5" s="829"/>
      <c r="ASR5" s="829"/>
      <c r="ASS5" s="829"/>
      <c r="AST5" s="829"/>
      <c r="ASU5" s="829"/>
      <c r="ASV5" s="830"/>
      <c r="ASW5" s="830"/>
      <c r="ASX5" s="830"/>
      <c r="ASY5" s="830"/>
      <c r="ASZ5" s="830"/>
      <c r="ATA5" s="830"/>
      <c r="ATB5" s="830"/>
      <c r="ATC5" s="830"/>
      <c r="ATD5" s="844"/>
      <c r="ATE5" s="845"/>
      <c r="ATF5" s="829"/>
      <c r="ATG5" s="829"/>
      <c r="ATH5" s="829"/>
      <c r="ATI5" s="829"/>
      <c r="ATJ5" s="829"/>
      <c r="ATK5" s="829"/>
      <c r="ATL5" s="830"/>
      <c r="ATM5" s="830"/>
      <c r="ATN5" s="830"/>
      <c r="ATO5" s="830"/>
      <c r="ATP5" s="830"/>
      <c r="ATQ5" s="830"/>
      <c r="ATR5" s="830"/>
      <c r="ATS5" s="830"/>
      <c r="ATT5" s="844"/>
      <c r="ATU5" s="845"/>
      <c r="ATV5" s="829"/>
      <c r="ATW5" s="829"/>
      <c r="ATX5" s="829"/>
      <c r="ATY5" s="829"/>
      <c r="ATZ5" s="829"/>
      <c r="AUA5" s="829"/>
      <c r="AUB5" s="830"/>
      <c r="AUC5" s="830"/>
      <c r="AUD5" s="830"/>
      <c r="AUE5" s="830"/>
      <c r="AUF5" s="830"/>
      <c r="AUG5" s="830"/>
      <c r="AUH5" s="830"/>
      <c r="AUI5" s="830"/>
      <c r="AUJ5" s="844"/>
      <c r="AUK5" s="845"/>
      <c r="AUL5" s="829"/>
      <c r="AUM5" s="829"/>
      <c r="AUN5" s="829"/>
      <c r="AUO5" s="829"/>
      <c r="AUP5" s="829"/>
      <c r="AUQ5" s="829"/>
      <c r="AUR5" s="830"/>
      <c r="AUS5" s="830"/>
      <c r="AUT5" s="830"/>
      <c r="AUU5" s="830"/>
      <c r="AUV5" s="830"/>
      <c r="AUW5" s="830"/>
      <c r="AUX5" s="830"/>
      <c r="AUY5" s="830"/>
      <c r="AUZ5" s="844"/>
      <c r="AVA5" s="845"/>
      <c r="AVB5" s="829"/>
      <c r="AVC5" s="829"/>
      <c r="AVD5" s="829"/>
      <c r="AVE5" s="829"/>
      <c r="AVF5" s="829"/>
      <c r="AVG5" s="829"/>
      <c r="AVH5" s="830"/>
      <c r="AVI5" s="830"/>
      <c r="AVJ5" s="830"/>
      <c r="AVK5" s="830"/>
      <c r="AVL5" s="830"/>
      <c r="AVM5" s="830"/>
      <c r="AVN5" s="830"/>
      <c r="AVO5" s="830"/>
      <c r="AVP5" s="844"/>
      <c r="AVQ5" s="845"/>
      <c r="AVR5" s="829"/>
      <c r="AVS5" s="829"/>
      <c r="AVT5" s="829"/>
      <c r="AVU5" s="829"/>
      <c r="AVV5" s="829"/>
      <c r="AVW5" s="829"/>
      <c r="AVX5" s="830"/>
      <c r="AVY5" s="830"/>
      <c r="AVZ5" s="830"/>
      <c r="AWA5" s="830"/>
      <c r="AWB5" s="830"/>
      <c r="AWC5" s="830"/>
      <c r="AWD5" s="830"/>
      <c r="AWE5" s="830"/>
      <c r="AWF5" s="844"/>
      <c r="AWG5" s="845"/>
      <c r="AWH5" s="829"/>
      <c r="AWI5" s="829"/>
      <c r="AWJ5" s="829"/>
      <c r="AWK5" s="829"/>
      <c r="AWL5" s="829"/>
      <c r="AWM5" s="829"/>
      <c r="AWN5" s="830"/>
      <c r="AWO5" s="830"/>
      <c r="AWP5" s="830"/>
      <c r="AWQ5" s="830"/>
      <c r="AWR5" s="830"/>
      <c r="AWS5" s="830"/>
      <c r="AWT5" s="830"/>
      <c r="AWU5" s="830"/>
      <c r="AWV5" s="844"/>
      <c r="AWW5" s="845"/>
      <c r="AWX5" s="829"/>
      <c r="AWY5" s="829"/>
      <c r="AWZ5" s="829"/>
      <c r="AXA5" s="829"/>
      <c r="AXB5" s="829"/>
      <c r="AXC5" s="829"/>
      <c r="AXD5" s="830"/>
      <c r="AXE5" s="830"/>
      <c r="AXF5" s="830"/>
      <c r="AXG5" s="830"/>
      <c r="AXH5" s="830"/>
      <c r="AXI5" s="830"/>
      <c r="AXJ5" s="830"/>
      <c r="AXK5" s="830"/>
      <c r="AXL5" s="844"/>
      <c r="AXM5" s="845"/>
      <c r="AXN5" s="829"/>
      <c r="AXO5" s="829"/>
      <c r="AXP5" s="829"/>
      <c r="AXQ5" s="829"/>
      <c r="AXR5" s="829"/>
      <c r="AXS5" s="829"/>
      <c r="AXT5" s="830"/>
      <c r="AXU5" s="830"/>
      <c r="AXV5" s="830"/>
      <c r="AXW5" s="830"/>
      <c r="AXX5" s="830"/>
      <c r="AXY5" s="830"/>
      <c r="AXZ5" s="830"/>
      <c r="AYA5" s="830"/>
      <c r="AYB5" s="844"/>
      <c r="AYC5" s="845"/>
      <c r="AYD5" s="829"/>
      <c r="AYE5" s="829"/>
      <c r="AYF5" s="829"/>
      <c r="AYG5" s="829"/>
      <c r="AYH5" s="829"/>
      <c r="AYI5" s="829"/>
      <c r="AYJ5" s="830"/>
      <c r="AYK5" s="830"/>
      <c r="AYL5" s="830"/>
      <c r="AYM5" s="830"/>
      <c r="AYN5" s="830"/>
      <c r="AYO5" s="830"/>
      <c r="AYP5" s="830"/>
      <c r="AYQ5" s="830"/>
      <c r="AYR5" s="844"/>
      <c r="AYS5" s="845"/>
      <c r="AYT5" s="829"/>
      <c r="AYU5" s="829"/>
      <c r="AYV5" s="829"/>
      <c r="AYW5" s="829"/>
      <c r="AYX5" s="829"/>
      <c r="AYY5" s="829"/>
      <c r="AYZ5" s="830"/>
      <c r="AZA5" s="830"/>
      <c r="AZB5" s="830"/>
      <c r="AZC5" s="830"/>
      <c r="AZD5" s="830"/>
      <c r="AZE5" s="830"/>
      <c r="AZF5" s="830"/>
      <c r="AZG5" s="830"/>
      <c r="AZH5" s="844"/>
      <c r="AZI5" s="845"/>
      <c r="AZJ5" s="829"/>
      <c r="AZK5" s="829"/>
      <c r="AZL5" s="829"/>
      <c r="AZM5" s="829"/>
      <c r="AZN5" s="829"/>
      <c r="AZO5" s="829"/>
      <c r="AZP5" s="830"/>
      <c r="AZQ5" s="830"/>
      <c r="AZR5" s="830"/>
      <c r="AZS5" s="830"/>
      <c r="AZT5" s="830"/>
      <c r="AZU5" s="830"/>
      <c r="AZV5" s="830"/>
      <c r="AZW5" s="830"/>
      <c r="AZX5" s="844"/>
      <c r="AZY5" s="845"/>
      <c r="AZZ5" s="829"/>
      <c r="BAA5" s="829"/>
      <c r="BAB5" s="829"/>
      <c r="BAC5" s="829"/>
      <c r="BAD5" s="829"/>
      <c r="BAE5" s="829"/>
      <c r="BAF5" s="830"/>
      <c r="BAG5" s="830"/>
      <c r="BAH5" s="830"/>
      <c r="BAI5" s="830"/>
      <c r="BAJ5" s="830"/>
      <c r="BAK5" s="830"/>
      <c r="BAL5" s="830"/>
      <c r="BAM5" s="830"/>
      <c r="BAN5" s="844"/>
      <c r="BAO5" s="845"/>
      <c r="BAP5" s="829"/>
      <c r="BAQ5" s="829"/>
      <c r="BAR5" s="829"/>
      <c r="BAS5" s="829"/>
      <c r="BAT5" s="829"/>
      <c r="BAU5" s="829"/>
      <c r="BAV5" s="830"/>
      <c r="BAW5" s="830"/>
      <c r="BAX5" s="830"/>
      <c r="BAY5" s="830"/>
      <c r="BAZ5" s="830"/>
      <c r="BBA5" s="830"/>
      <c r="BBB5" s="830"/>
      <c r="BBC5" s="830"/>
      <c r="BBD5" s="844"/>
      <c r="BBE5" s="845"/>
      <c r="BBF5" s="829"/>
      <c r="BBG5" s="829"/>
      <c r="BBH5" s="829"/>
      <c r="BBI5" s="829"/>
      <c r="BBJ5" s="829"/>
      <c r="BBK5" s="829"/>
      <c r="BBL5" s="830"/>
      <c r="BBM5" s="830"/>
      <c r="BBN5" s="830"/>
      <c r="BBO5" s="830"/>
      <c r="BBP5" s="830"/>
      <c r="BBQ5" s="830"/>
      <c r="BBR5" s="830"/>
      <c r="BBS5" s="830"/>
      <c r="BBT5" s="844"/>
      <c r="BBU5" s="845"/>
      <c r="BBV5" s="829"/>
      <c r="BBW5" s="829"/>
      <c r="BBX5" s="829"/>
      <c r="BBY5" s="829"/>
      <c r="BBZ5" s="829"/>
      <c r="BCA5" s="829"/>
      <c r="BCB5" s="830"/>
      <c r="BCC5" s="830"/>
      <c r="BCD5" s="830"/>
      <c r="BCE5" s="830"/>
      <c r="BCF5" s="830"/>
      <c r="BCG5" s="830"/>
      <c r="BCH5" s="830"/>
      <c r="BCI5" s="830"/>
      <c r="BCJ5" s="844"/>
      <c r="BCK5" s="845"/>
      <c r="BCL5" s="829"/>
      <c r="BCM5" s="829"/>
      <c r="BCN5" s="829"/>
      <c r="BCO5" s="829"/>
      <c r="BCP5" s="829"/>
      <c r="BCQ5" s="829"/>
      <c r="BCR5" s="830"/>
      <c r="BCS5" s="830"/>
      <c r="BCT5" s="830"/>
      <c r="BCU5" s="830"/>
      <c r="BCV5" s="830"/>
      <c r="BCW5" s="830"/>
      <c r="BCX5" s="830"/>
      <c r="BCY5" s="830"/>
      <c r="BCZ5" s="844"/>
      <c r="BDA5" s="845"/>
      <c r="BDB5" s="829"/>
      <c r="BDC5" s="829"/>
      <c r="BDD5" s="829"/>
      <c r="BDE5" s="829"/>
      <c r="BDF5" s="829"/>
      <c r="BDG5" s="829"/>
      <c r="BDH5" s="830"/>
      <c r="BDI5" s="830"/>
      <c r="BDJ5" s="830"/>
      <c r="BDK5" s="830"/>
      <c r="BDL5" s="830"/>
      <c r="BDM5" s="830"/>
      <c r="BDN5" s="830"/>
      <c r="BDO5" s="830"/>
      <c r="BDP5" s="844"/>
      <c r="BDQ5" s="845"/>
      <c r="BDR5" s="829"/>
      <c r="BDS5" s="829"/>
      <c r="BDT5" s="829"/>
      <c r="BDU5" s="829"/>
      <c r="BDV5" s="829"/>
      <c r="BDW5" s="829"/>
      <c r="BDX5" s="830"/>
      <c r="BDY5" s="830"/>
      <c r="BDZ5" s="830"/>
      <c r="BEA5" s="830"/>
      <c r="BEB5" s="830"/>
      <c r="BEC5" s="830"/>
      <c r="BED5" s="830"/>
      <c r="BEE5" s="830"/>
      <c r="BEF5" s="844"/>
      <c r="BEG5" s="845"/>
      <c r="BEH5" s="829"/>
      <c r="BEI5" s="829"/>
      <c r="BEJ5" s="829"/>
      <c r="BEK5" s="829"/>
      <c r="BEL5" s="829"/>
      <c r="BEM5" s="829"/>
      <c r="BEN5" s="830"/>
      <c r="BEO5" s="830"/>
      <c r="BEP5" s="830"/>
      <c r="BEQ5" s="830"/>
      <c r="BER5" s="830"/>
      <c r="BES5" s="830"/>
      <c r="BET5" s="830"/>
      <c r="BEU5" s="830"/>
      <c r="BEV5" s="844"/>
      <c r="BEW5" s="845"/>
      <c r="BEX5" s="829"/>
      <c r="BEY5" s="829"/>
      <c r="BEZ5" s="829"/>
      <c r="BFA5" s="829"/>
      <c r="BFB5" s="829"/>
      <c r="BFC5" s="829"/>
      <c r="BFD5" s="830"/>
      <c r="BFE5" s="830"/>
      <c r="BFF5" s="830"/>
      <c r="BFG5" s="830"/>
      <c r="BFH5" s="830"/>
      <c r="BFI5" s="830"/>
      <c r="BFJ5" s="830"/>
      <c r="BFK5" s="830"/>
      <c r="BFL5" s="844"/>
      <c r="BFM5" s="845"/>
      <c r="BFN5" s="829"/>
      <c r="BFO5" s="829"/>
      <c r="BFP5" s="829"/>
      <c r="BFQ5" s="829"/>
      <c r="BFR5" s="829"/>
      <c r="BFS5" s="829"/>
      <c r="BFT5" s="830"/>
      <c r="BFU5" s="830"/>
      <c r="BFV5" s="830"/>
      <c r="BFW5" s="830"/>
      <c r="BFX5" s="830"/>
      <c r="BFY5" s="830"/>
      <c r="BFZ5" s="830"/>
      <c r="BGA5" s="830"/>
      <c r="BGB5" s="844"/>
      <c r="BGC5" s="845"/>
      <c r="BGD5" s="829"/>
      <c r="BGE5" s="829"/>
      <c r="BGF5" s="829"/>
      <c r="BGG5" s="829"/>
      <c r="BGH5" s="829"/>
      <c r="BGI5" s="829"/>
      <c r="BGJ5" s="830"/>
      <c r="BGK5" s="830"/>
      <c r="BGL5" s="830"/>
      <c r="BGM5" s="830"/>
      <c r="BGN5" s="830"/>
      <c r="BGO5" s="830"/>
      <c r="BGP5" s="830"/>
      <c r="BGQ5" s="830"/>
      <c r="BGR5" s="844"/>
      <c r="BGS5" s="845"/>
      <c r="BGT5" s="829"/>
      <c r="BGU5" s="829"/>
      <c r="BGV5" s="829"/>
      <c r="BGW5" s="829"/>
      <c r="BGX5" s="829"/>
      <c r="BGY5" s="829"/>
      <c r="BGZ5" s="830"/>
      <c r="BHA5" s="830"/>
      <c r="BHB5" s="830"/>
      <c r="BHC5" s="830"/>
      <c r="BHD5" s="830"/>
      <c r="BHE5" s="830"/>
      <c r="BHF5" s="830"/>
      <c r="BHG5" s="830"/>
      <c r="BHH5" s="844"/>
      <c r="BHI5" s="845"/>
      <c r="BHJ5" s="829"/>
      <c r="BHK5" s="829"/>
      <c r="BHL5" s="829"/>
      <c r="BHM5" s="829"/>
      <c r="BHN5" s="829"/>
      <c r="BHO5" s="829"/>
      <c r="BHP5" s="830"/>
      <c r="BHQ5" s="830"/>
      <c r="BHR5" s="830"/>
      <c r="BHS5" s="830"/>
      <c r="BHT5" s="830"/>
      <c r="BHU5" s="830"/>
      <c r="BHV5" s="830"/>
      <c r="BHW5" s="830"/>
      <c r="BHX5" s="844"/>
      <c r="BHY5" s="845"/>
      <c r="BHZ5" s="829"/>
      <c r="BIA5" s="829"/>
      <c r="BIB5" s="829"/>
      <c r="BIC5" s="829"/>
      <c r="BID5" s="829"/>
      <c r="BIE5" s="829"/>
      <c r="BIF5" s="830"/>
      <c r="BIG5" s="830"/>
      <c r="BIH5" s="830"/>
      <c r="BII5" s="830"/>
      <c r="BIJ5" s="830"/>
      <c r="BIK5" s="830"/>
      <c r="BIL5" s="830"/>
      <c r="BIM5" s="830"/>
      <c r="BIN5" s="844"/>
      <c r="BIO5" s="845"/>
      <c r="BIP5" s="829"/>
      <c r="BIQ5" s="829"/>
      <c r="BIR5" s="829"/>
      <c r="BIS5" s="829"/>
      <c r="BIT5" s="829"/>
      <c r="BIU5" s="829"/>
      <c r="BIV5" s="830"/>
      <c r="BIW5" s="830"/>
      <c r="BIX5" s="830"/>
      <c r="BIY5" s="830"/>
      <c r="BIZ5" s="830"/>
      <c r="BJA5" s="830"/>
      <c r="BJB5" s="830"/>
      <c r="BJC5" s="830"/>
      <c r="BJD5" s="844"/>
      <c r="BJE5" s="845"/>
      <c r="BJF5" s="829"/>
      <c r="BJG5" s="829"/>
      <c r="BJH5" s="829"/>
      <c r="BJI5" s="829"/>
      <c r="BJJ5" s="829"/>
      <c r="BJK5" s="829"/>
      <c r="BJL5" s="830"/>
      <c r="BJM5" s="830"/>
      <c r="BJN5" s="830"/>
      <c r="BJO5" s="830"/>
      <c r="BJP5" s="830"/>
      <c r="BJQ5" s="830"/>
      <c r="BJR5" s="830"/>
      <c r="BJS5" s="830"/>
      <c r="BJT5" s="844"/>
      <c r="BJU5" s="845"/>
      <c r="BJV5" s="829"/>
      <c r="BJW5" s="829"/>
      <c r="BJX5" s="829"/>
      <c r="BJY5" s="829"/>
      <c r="BJZ5" s="829"/>
      <c r="BKA5" s="829"/>
      <c r="BKB5" s="830"/>
      <c r="BKC5" s="830"/>
      <c r="BKD5" s="830"/>
      <c r="BKE5" s="830"/>
      <c r="BKF5" s="830"/>
      <c r="BKG5" s="830"/>
      <c r="BKH5" s="830"/>
      <c r="BKI5" s="830"/>
      <c r="BKJ5" s="844"/>
      <c r="BKK5" s="845"/>
      <c r="BKL5" s="829"/>
      <c r="BKM5" s="829"/>
      <c r="BKN5" s="829"/>
      <c r="BKO5" s="829"/>
      <c r="BKP5" s="829"/>
      <c r="BKQ5" s="829"/>
      <c r="BKR5" s="830"/>
      <c r="BKS5" s="830"/>
      <c r="BKT5" s="830"/>
      <c r="BKU5" s="830"/>
      <c r="BKV5" s="830"/>
      <c r="BKW5" s="830"/>
      <c r="BKX5" s="830"/>
      <c r="BKY5" s="830"/>
      <c r="BKZ5" s="844"/>
      <c r="BLA5" s="845"/>
      <c r="BLB5" s="829"/>
      <c r="BLC5" s="829"/>
      <c r="BLD5" s="829"/>
      <c r="BLE5" s="829"/>
      <c r="BLF5" s="829"/>
      <c r="BLG5" s="829"/>
      <c r="BLH5" s="830"/>
      <c r="BLI5" s="830"/>
      <c r="BLJ5" s="830"/>
      <c r="BLK5" s="830"/>
      <c r="BLL5" s="830"/>
      <c r="BLM5" s="830"/>
      <c r="BLN5" s="830"/>
      <c r="BLO5" s="830"/>
      <c r="BLP5" s="844"/>
      <c r="BLQ5" s="845"/>
      <c r="BLR5" s="829"/>
      <c r="BLS5" s="829"/>
      <c r="BLT5" s="829"/>
      <c r="BLU5" s="829"/>
      <c r="BLV5" s="829"/>
      <c r="BLW5" s="829"/>
      <c r="BLX5" s="830"/>
      <c r="BLY5" s="830"/>
      <c r="BLZ5" s="830"/>
      <c r="BMA5" s="830"/>
      <c r="BMB5" s="830"/>
      <c r="BMC5" s="830"/>
      <c r="BMD5" s="830"/>
      <c r="BME5" s="830"/>
      <c r="BMF5" s="844"/>
      <c r="BMG5" s="845"/>
      <c r="BMH5" s="829"/>
      <c r="BMI5" s="829"/>
      <c r="BMJ5" s="829"/>
      <c r="BMK5" s="829"/>
      <c r="BML5" s="829"/>
      <c r="BMM5" s="829"/>
      <c r="BMN5" s="830"/>
      <c r="BMO5" s="830"/>
      <c r="BMP5" s="830"/>
      <c r="BMQ5" s="830"/>
      <c r="BMR5" s="830"/>
      <c r="BMS5" s="830"/>
      <c r="BMT5" s="830"/>
      <c r="BMU5" s="830"/>
      <c r="BMV5" s="844"/>
      <c r="BMW5" s="845"/>
      <c r="BMX5" s="829"/>
      <c r="BMY5" s="829"/>
      <c r="BMZ5" s="829"/>
      <c r="BNA5" s="829"/>
      <c r="BNB5" s="829"/>
      <c r="BNC5" s="829"/>
      <c r="BND5" s="830"/>
      <c r="BNE5" s="830"/>
      <c r="BNF5" s="830"/>
      <c r="BNG5" s="830"/>
      <c r="BNH5" s="830"/>
      <c r="BNI5" s="830"/>
      <c r="BNJ5" s="830"/>
      <c r="BNK5" s="830"/>
      <c r="BNL5" s="844"/>
      <c r="BNM5" s="845"/>
      <c r="BNN5" s="829"/>
      <c r="BNO5" s="829"/>
      <c r="BNP5" s="829"/>
      <c r="BNQ5" s="829"/>
      <c r="BNR5" s="829"/>
      <c r="BNS5" s="829"/>
      <c r="BNT5" s="830"/>
      <c r="BNU5" s="830"/>
      <c r="BNV5" s="830"/>
      <c r="BNW5" s="830"/>
      <c r="BNX5" s="830"/>
      <c r="BNY5" s="830"/>
      <c r="BNZ5" s="830"/>
      <c r="BOA5" s="830"/>
      <c r="BOB5" s="844"/>
      <c r="BOC5" s="845"/>
      <c r="BOD5" s="829"/>
      <c r="BOE5" s="829"/>
      <c r="BOF5" s="829"/>
      <c r="BOG5" s="829"/>
      <c r="BOH5" s="829"/>
      <c r="BOI5" s="829"/>
      <c r="BOJ5" s="830"/>
      <c r="BOK5" s="830"/>
      <c r="BOL5" s="830"/>
      <c r="BOM5" s="830"/>
      <c r="BON5" s="830"/>
      <c r="BOO5" s="830"/>
      <c r="BOP5" s="830"/>
      <c r="BOQ5" s="830"/>
      <c r="BOR5" s="844"/>
      <c r="BOS5" s="845"/>
      <c r="BOT5" s="829"/>
      <c r="BOU5" s="829"/>
      <c r="BOV5" s="829"/>
      <c r="BOW5" s="829"/>
      <c r="BOX5" s="829"/>
      <c r="BOY5" s="829"/>
      <c r="BOZ5" s="830"/>
      <c r="BPA5" s="830"/>
      <c r="BPB5" s="830"/>
      <c r="BPC5" s="830"/>
      <c r="BPD5" s="830"/>
      <c r="BPE5" s="830"/>
      <c r="BPF5" s="830"/>
      <c r="BPG5" s="830"/>
      <c r="BPH5" s="844"/>
      <c r="BPI5" s="845"/>
      <c r="BPJ5" s="829"/>
      <c r="BPK5" s="829"/>
      <c r="BPL5" s="829"/>
      <c r="BPM5" s="829"/>
      <c r="BPN5" s="829"/>
      <c r="BPO5" s="829"/>
      <c r="BPP5" s="830"/>
      <c r="BPQ5" s="830"/>
      <c r="BPR5" s="830"/>
      <c r="BPS5" s="830"/>
      <c r="BPT5" s="830"/>
      <c r="BPU5" s="830"/>
      <c r="BPV5" s="830"/>
      <c r="BPW5" s="830"/>
      <c r="BPX5" s="844"/>
      <c r="BPY5" s="845"/>
      <c r="BPZ5" s="829"/>
      <c r="BQA5" s="829"/>
      <c r="BQB5" s="829"/>
      <c r="BQC5" s="829"/>
      <c r="BQD5" s="829"/>
      <c r="BQE5" s="829"/>
      <c r="BQF5" s="830"/>
      <c r="BQG5" s="830"/>
      <c r="BQH5" s="830"/>
      <c r="BQI5" s="830"/>
      <c r="BQJ5" s="830"/>
      <c r="BQK5" s="830"/>
      <c r="BQL5" s="830"/>
      <c r="BQM5" s="830"/>
      <c r="BQN5" s="844"/>
      <c r="BQO5" s="845"/>
      <c r="BQP5" s="829"/>
      <c r="BQQ5" s="829"/>
      <c r="BQR5" s="829"/>
      <c r="BQS5" s="829"/>
      <c r="BQT5" s="829"/>
      <c r="BQU5" s="829"/>
      <c r="BQV5" s="830"/>
      <c r="BQW5" s="830"/>
      <c r="BQX5" s="830"/>
      <c r="BQY5" s="830"/>
      <c r="BQZ5" s="830"/>
      <c r="BRA5" s="830"/>
      <c r="BRB5" s="830"/>
      <c r="BRC5" s="830"/>
      <c r="BRD5" s="844"/>
      <c r="BRE5" s="845"/>
      <c r="BRF5" s="829"/>
      <c r="BRG5" s="829"/>
      <c r="BRH5" s="829"/>
      <c r="BRI5" s="829"/>
      <c r="BRJ5" s="829"/>
      <c r="BRK5" s="829"/>
      <c r="BRL5" s="830"/>
      <c r="BRM5" s="830"/>
      <c r="BRN5" s="830"/>
      <c r="BRO5" s="830"/>
      <c r="BRP5" s="830"/>
      <c r="BRQ5" s="830"/>
      <c r="BRR5" s="830"/>
      <c r="BRS5" s="830"/>
      <c r="BRT5" s="844"/>
      <c r="BRU5" s="845"/>
      <c r="BRV5" s="829"/>
      <c r="BRW5" s="829"/>
      <c r="BRX5" s="829"/>
      <c r="BRY5" s="829"/>
      <c r="BRZ5" s="829"/>
      <c r="BSA5" s="829"/>
      <c r="BSB5" s="830"/>
      <c r="BSC5" s="830"/>
      <c r="BSD5" s="830"/>
      <c r="BSE5" s="830"/>
      <c r="BSF5" s="830"/>
      <c r="BSG5" s="830"/>
      <c r="BSH5" s="830"/>
      <c r="BSI5" s="830"/>
      <c r="BSJ5" s="844"/>
      <c r="BSK5" s="845"/>
      <c r="BSL5" s="829"/>
      <c r="BSM5" s="829"/>
      <c r="BSN5" s="829"/>
      <c r="BSO5" s="829"/>
      <c r="BSP5" s="829"/>
      <c r="BSQ5" s="829"/>
      <c r="BSR5" s="830"/>
      <c r="BSS5" s="830"/>
      <c r="BST5" s="830"/>
      <c r="BSU5" s="830"/>
      <c r="BSV5" s="830"/>
      <c r="BSW5" s="830"/>
      <c r="BSX5" s="830"/>
      <c r="BSY5" s="830"/>
      <c r="BSZ5" s="844"/>
      <c r="BTA5" s="845"/>
      <c r="BTB5" s="829"/>
      <c r="BTC5" s="829"/>
      <c r="BTD5" s="829"/>
      <c r="BTE5" s="829"/>
      <c r="BTF5" s="829"/>
      <c r="BTG5" s="829"/>
      <c r="BTH5" s="830"/>
      <c r="BTI5" s="830"/>
      <c r="BTJ5" s="830"/>
      <c r="BTK5" s="830"/>
      <c r="BTL5" s="830"/>
      <c r="BTM5" s="830"/>
      <c r="BTN5" s="830"/>
      <c r="BTO5" s="830"/>
      <c r="BTP5" s="844"/>
      <c r="BTQ5" s="845"/>
      <c r="BTR5" s="829"/>
      <c r="BTS5" s="829"/>
      <c r="BTT5" s="829"/>
      <c r="BTU5" s="829"/>
      <c r="BTV5" s="829"/>
      <c r="BTW5" s="829"/>
      <c r="BTX5" s="830"/>
      <c r="BTY5" s="830"/>
      <c r="BTZ5" s="830"/>
      <c r="BUA5" s="830"/>
      <c r="BUB5" s="830"/>
      <c r="BUC5" s="830"/>
      <c r="BUD5" s="830"/>
      <c r="BUE5" s="830"/>
      <c r="BUF5" s="844"/>
      <c r="BUG5" s="845"/>
      <c r="BUH5" s="829"/>
      <c r="BUI5" s="829"/>
      <c r="BUJ5" s="829"/>
      <c r="BUK5" s="829"/>
      <c r="BUL5" s="829"/>
      <c r="BUM5" s="829"/>
      <c r="BUN5" s="830"/>
      <c r="BUO5" s="830"/>
      <c r="BUP5" s="830"/>
      <c r="BUQ5" s="830"/>
      <c r="BUR5" s="830"/>
      <c r="BUS5" s="830"/>
      <c r="BUT5" s="830"/>
      <c r="BUU5" s="830"/>
      <c r="BUV5" s="844"/>
      <c r="BUW5" s="845"/>
      <c r="BUX5" s="829"/>
      <c r="BUY5" s="829"/>
      <c r="BUZ5" s="829"/>
      <c r="BVA5" s="829"/>
      <c r="BVB5" s="829"/>
      <c r="BVC5" s="829"/>
      <c r="BVD5" s="830"/>
      <c r="BVE5" s="830"/>
      <c r="BVF5" s="830"/>
      <c r="BVG5" s="830"/>
      <c r="BVH5" s="830"/>
      <c r="BVI5" s="830"/>
      <c r="BVJ5" s="830"/>
      <c r="BVK5" s="830"/>
      <c r="BVL5" s="844"/>
      <c r="BVM5" s="845"/>
      <c r="BVN5" s="829"/>
      <c r="BVO5" s="829"/>
      <c r="BVP5" s="829"/>
      <c r="BVQ5" s="829"/>
      <c r="BVR5" s="829"/>
      <c r="BVS5" s="829"/>
      <c r="BVT5" s="830"/>
      <c r="BVU5" s="830"/>
      <c r="BVV5" s="830"/>
      <c r="BVW5" s="830"/>
      <c r="BVX5" s="830"/>
      <c r="BVY5" s="830"/>
      <c r="BVZ5" s="830"/>
      <c r="BWA5" s="830"/>
      <c r="BWB5" s="844"/>
      <c r="BWC5" s="845"/>
      <c r="BWD5" s="829"/>
      <c r="BWE5" s="829"/>
      <c r="BWF5" s="829"/>
      <c r="BWG5" s="829"/>
      <c r="BWH5" s="829"/>
      <c r="BWI5" s="829"/>
      <c r="BWJ5" s="830"/>
      <c r="BWK5" s="830"/>
      <c r="BWL5" s="830"/>
      <c r="BWM5" s="830"/>
      <c r="BWN5" s="830"/>
      <c r="BWO5" s="830"/>
      <c r="BWP5" s="830"/>
      <c r="BWQ5" s="830"/>
      <c r="BWR5" s="844"/>
      <c r="BWS5" s="845"/>
      <c r="BWT5" s="829"/>
      <c r="BWU5" s="829"/>
      <c r="BWV5" s="829"/>
      <c r="BWW5" s="829"/>
      <c r="BWX5" s="829"/>
      <c r="BWY5" s="829"/>
      <c r="BWZ5" s="830"/>
      <c r="BXA5" s="830"/>
      <c r="BXB5" s="830"/>
      <c r="BXC5" s="830"/>
      <c r="BXD5" s="830"/>
      <c r="BXE5" s="830"/>
      <c r="BXF5" s="830"/>
      <c r="BXG5" s="830"/>
      <c r="BXH5" s="844"/>
      <c r="BXI5" s="845"/>
      <c r="BXJ5" s="829"/>
      <c r="BXK5" s="829"/>
      <c r="BXL5" s="829"/>
      <c r="BXM5" s="829"/>
      <c r="BXN5" s="829"/>
      <c r="BXO5" s="829"/>
      <c r="BXP5" s="830"/>
      <c r="BXQ5" s="830"/>
      <c r="BXR5" s="830"/>
      <c r="BXS5" s="830"/>
      <c r="BXT5" s="830"/>
      <c r="BXU5" s="830"/>
      <c r="BXV5" s="830"/>
      <c r="BXW5" s="830"/>
      <c r="BXX5" s="844"/>
      <c r="BXY5" s="845"/>
      <c r="BXZ5" s="829"/>
      <c r="BYA5" s="829"/>
      <c r="BYB5" s="829"/>
      <c r="BYC5" s="829"/>
      <c r="BYD5" s="829"/>
      <c r="BYE5" s="829"/>
      <c r="BYF5" s="830"/>
      <c r="BYG5" s="830"/>
      <c r="BYH5" s="830"/>
      <c r="BYI5" s="830"/>
      <c r="BYJ5" s="830"/>
      <c r="BYK5" s="830"/>
      <c r="BYL5" s="830"/>
      <c r="BYM5" s="830"/>
      <c r="BYN5" s="844"/>
      <c r="BYO5" s="845"/>
      <c r="BYP5" s="829"/>
      <c r="BYQ5" s="829"/>
      <c r="BYR5" s="829"/>
      <c r="BYS5" s="829"/>
      <c r="BYT5" s="829"/>
      <c r="BYU5" s="829"/>
      <c r="BYV5" s="830"/>
      <c r="BYW5" s="830"/>
      <c r="BYX5" s="830"/>
      <c r="BYY5" s="830"/>
      <c r="BYZ5" s="830"/>
      <c r="BZA5" s="830"/>
      <c r="BZB5" s="830"/>
      <c r="BZC5" s="830"/>
      <c r="BZD5" s="844"/>
      <c r="BZE5" s="845"/>
      <c r="BZF5" s="829"/>
      <c r="BZG5" s="829"/>
      <c r="BZH5" s="829"/>
      <c r="BZI5" s="829"/>
      <c r="BZJ5" s="829"/>
      <c r="BZK5" s="829"/>
      <c r="BZL5" s="830"/>
      <c r="BZM5" s="830"/>
      <c r="BZN5" s="830"/>
      <c r="BZO5" s="830"/>
      <c r="BZP5" s="830"/>
      <c r="BZQ5" s="830"/>
      <c r="BZR5" s="830"/>
      <c r="BZS5" s="830"/>
      <c r="BZT5" s="844"/>
      <c r="BZU5" s="845"/>
      <c r="BZV5" s="829"/>
      <c r="BZW5" s="829"/>
      <c r="BZX5" s="829"/>
      <c r="BZY5" s="829"/>
      <c r="BZZ5" s="829"/>
      <c r="CAA5" s="829"/>
      <c r="CAB5" s="830"/>
      <c r="CAC5" s="830"/>
      <c r="CAD5" s="830"/>
      <c r="CAE5" s="830"/>
      <c r="CAF5" s="830"/>
      <c r="CAG5" s="830"/>
      <c r="CAH5" s="830"/>
      <c r="CAI5" s="830"/>
      <c r="CAJ5" s="844"/>
      <c r="CAK5" s="845"/>
      <c r="CAL5" s="829"/>
      <c r="CAM5" s="829"/>
      <c r="CAN5" s="829"/>
      <c r="CAO5" s="829"/>
      <c r="CAP5" s="829"/>
      <c r="CAQ5" s="829"/>
      <c r="CAR5" s="830"/>
      <c r="CAS5" s="830"/>
      <c r="CAT5" s="830"/>
      <c r="CAU5" s="830"/>
      <c r="CAV5" s="830"/>
      <c r="CAW5" s="830"/>
      <c r="CAX5" s="830"/>
      <c r="CAY5" s="830"/>
      <c r="CAZ5" s="844"/>
      <c r="CBA5" s="845"/>
      <c r="CBB5" s="829"/>
      <c r="CBC5" s="829"/>
      <c r="CBD5" s="829"/>
      <c r="CBE5" s="829"/>
      <c r="CBF5" s="829"/>
      <c r="CBG5" s="829"/>
      <c r="CBH5" s="830"/>
      <c r="CBI5" s="830"/>
      <c r="CBJ5" s="830"/>
      <c r="CBK5" s="830"/>
      <c r="CBL5" s="830"/>
      <c r="CBM5" s="830"/>
      <c r="CBN5" s="830"/>
      <c r="CBO5" s="830"/>
      <c r="CBP5" s="844"/>
      <c r="CBQ5" s="845"/>
      <c r="CBR5" s="829"/>
      <c r="CBS5" s="829"/>
      <c r="CBT5" s="829"/>
      <c r="CBU5" s="829"/>
      <c r="CBV5" s="829"/>
      <c r="CBW5" s="829"/>
      <c r="CBX5" s="830"/>
      <c r="CBY5" s="830"/>
      <c r="CBZ5" s="830"/>
      <c r="CCA5" s="830"/>
      <c r="CCB5" s="830"/>
      <c r="CCC5" s="830"/>
      <c r="CCD5" s="830"/>
      <c r="CCE5" s="830"/>
      <c r="CCF5" s="844"/>
      <c r="CCG5" s="845"/>
      <c r="CCH5" s="829"/>
      <c r="CCI5" s="829"/>
      <c r="CCJ5" s="829"/>
      <c r="CCK5" s="829"/>
      <c r="CCL5" s="829"/>
      <c r="CCM5" s="829"/>
      <c r="CCN5" s="830"/>
      <c r="CCO5" s="830"/>
      <c r="CCP5" s="830"/>
      <c r="CCQ5" s="830"/>
      <c r="CCR5" s="830"/>
      <c r="CCS5" s="830"/>
      <c r="CCT5" s="830"/>
      <c r="CCU5" s="830"/>
      <c r="CCV5" s="844"/>
      <c r="CCW5" s="845"/>
      <c r="CCX5" s="829"/>
      <c r="CCY5" s="829"/>
      <c r="CCZ5" s="829"/>
      <c r="CDA5" s="829"/>
      <c r="CDB5" s="829"/>
      <c r="CDC5" s="829"/>
      <c r="CDD5" s="830"/>
      <c r="CDE5" s="830"/>
      <c r="CDF5" s="830"/>
      <c r="CDG5" s="830"/>
      <c r="CDH5" s="830"/>
      <c r="CDI5" s="830"/>
      <c r="CDJ5" s="830"/>
      <c r="CDK5" s="830"/>
      <c r="CDL5" s="844"/>
      <c r="CDM5" s="845"/>
      <c r="CDN5" s="829"/>
      <c r="CDO5" s="829"/>
      <c r="CDP5" s="829"/>
      <c r="CDQ5" s="829"/>
      <c r="CDR5" s="829"/>
      <c r="CDS5" s="829"/>
      <c r="CDT5" s="830"/>
      <c r="CDU5" s="830"/>
      <c r="CDV5" s="830"/>
      <c r="CDW5" s="830"/>
      <c r="CDX5" s="830"/>
      <c r="CDY5" s="830"/>
      <c r="CDZ5" s="830"/>
      <c r="CEA5" s="830"/>
      <c r="CEB5" s="844"/>
      <c r="CEC5" s="845"/>
      <c r="CED5" s="829"/>
      <c r="CEE5" s="829"/>
      <c r="CEF5" s="829"/>
      <c r="CEG5" s="829"/>
      <c r="CEH5" s="829"/>
      <c r="CEI5" s="829"/>
      <c r="CEJ5" s="830"/>
      <c r="CEK5" s="830"/>
      <c r="CEL5" s="830"/>
      <c r="CEM5" s="830"/>
      <c r="CEN5" s="830"/>
      <c r="CEO5" s="830"/>
      <c r="CEP5" s="830"/>
      <c r="CEQ5" s="830"/>
      <c r="CER5" s="844"/>
      <c r="CES5" s="845"/>
      <c r="CET5" s="829"/>
      <c r="CEU5" s="829"/>
      <c r="CEV5" s="829"/>
      <c r="CEW5" s="829"/>
      <c r="CEX5" s="829"/>
      <c r="CEY5" s="829"/>
      <c r="CEZ5" s="830"/>
      <c r="CFA5" s="830"/>
      <c r="CFB5" s="830"/>
      <c r="CFC5" s="830"/>
      <c r="CFD5" s="830"/>
      <c r="CFE5" s="830"/>
      <c r="CFF5" s="830"/>
      <c r="CFG5" s="830"/>
      <c r="CFH5" s="844"/>
      <c r="CFI5" s="845"/>
      <c r="CFJ5" s="829"/>
      <c r="CFK5" s="829"/>
      <c r="CFL5" s="829"/>
      <c r="CFM5" s="829"/>
      <c r="CFN5" s="829"/>
      <c r="CFO5" s="829"/>
      <c r="CFP5" s="830"/>
      <c r="CFQ5" s="830"/>
      <c r="CFR5" s="830"/>
      <c r="CFS5" s="830"/>
      <c r="CFT5" s="830"/>
      <c r="CFU5" s="830"/>
      <c r="CFV5" s="830"/>
      <c r="CFW5" s="830"/>
      <c r="CFX5" s="844"/>
      <c r="CFY5" s="845"/>
      <c r="CFZ5" s="829"/>
      <c r="CGA5" s="829"/>
      <c r="CGB5" s="829"/>
      <c r="CGC5" s="829"/>
      <c r="CGD5" s="829"/>
      <c r="CGE5" s="829"/>
      <c r="CGF5" s="830"/>
      <c r="CGG5" s="830"/>
      <c r="CGH5" s="830"/>
      <c r="CGI5" s="830"/>
      <c r="CGJ5" s="830"/>
      <c r="CGK5" s="830"/>
      <c r="CGL5" s="830"/>
      <c r="CGM5" s="830"/>
      <c r="CGN5" s="844"/>
      <c r="CGO5" s="845"/>
      <c r="CGP5" s="829"/>
      <c r="CGQ5" s="829"/>
      <c r="CGR5" s="829"/>
      <c r="CGS5" s="829"/>
      <c r="CGT5" s="829"/>
      <c r="CGU5" s="829"/>
      <c r="CGV5" s="830"/>
      <c r="CGW5" s="830"/>
      <c r="CGX5" s="830"/>
      <c r="CGY5" s="830"/>
      <c r="CGZ5" s="830"/>
      <c r="CHA5" s="830"/>
      <c r="CHB5" s="830"/>
      <c r="CHC5" s="830"/>
      <c r="CHD5" s="844"/>
      <c r="CHE5" s="845"/>
      <c r="CHF5" s="829"/>
      <c r="CHG5" s="829"/>
      <c r="CHH5" s="829"/>
      <c r="CHI5" s="829"/>
      <c r="CHJ5" s="829"/>
      <c r="CHK5" s="829"/>
      <c r="CHL5" s="830"/>
      <c r="CHM5" s="830"/>
      <c r="CHN5" s="830"/>
      <c r="CHO5" s="830"/>
      <c r="CHP5" s="830"/>
      <c r="CHQ5" s="830"/>
      <c r="CHR5" s="830"/>
      <c r="CHS5" s="830"/>
      <c r="CHT5" s="844"/>
      <c r="CHU5" s="845"/>
      <c r="CHV5" s="829"/>
      <c r="CHW5" s="829"/>
      <c r="CHX5" s="829"/>
      <c r="CHY5" s="829"/>
      <c r="CHZ5" s="829"/>
      <c r="CIA5" s="829"/>
      <c r="CIB5" s="830"/>
      <c r="CIC5" s="830"/>
      <c r="CID5" s="830"/>
      <c r="CIE5" s="830"/>
      <c r="CIF5" s="830"/>
      <c r="CIG5" s="830"/>
      <c r="CIH5" s="830"/>
      <c r="CII5" s="830"/>
      <c r="CIJ5" s="844"/>
      <c r="CIK5" s="845"/>
      <c r="CIL5" s="829"/>
      <c r="CIM5" s="829"/>
      <c r="CIN5" s="829"/>
      <c r="CIO5" s="829"/>
      <c r="CIP5" s="829"/>
      <c r="CIQ5" s="829"/>
      <c r="CIR5" s="830"/>
      <c r="CIS5" s="830"/>
      <c r="CIT5" s="830"/>
      <c r="CIU5" s="830"/>
      <c r="CIV5" s="830"/>
      <c r="CIW5" s="830"/>
      <c r="CIX5" s="830"/>
      <c r="CIY5" s="830"/>
      <c r="CIZ5" s="844"/>
      <c r="CJA5" s="845"/>
      <c r="CJB5" s="829"/>
      <c r="CJC5" s="829"/>
      <c r="CJD5" s="829"/>
      <c r="CJE5" s="829"/>
      <c r="CJF5" s="829"/>
      <c r="CJG5" s="829"/>
      <c r="CJH5" s="830"/>
      <c r="CJI5" s="830"/>
      <c r="CJJ5" s="830"/>
      <c r="CJK5" s="830"/>
      <c r="CJL5" s="830"/>
      <c r="CJM5" s="830"/>
      <c r="CJN5" s="830"/>
      <c r="CJO5" s="830"/>
      <c r="CJP5" s="844"/>
      <c r="CJQ5" s="845"/>
      <c r="CJR5" s="829"/>
      <c r="CJS5" s="829"/>
      <c r="CJT5" s="829"/>
      <c r="CJU5" s="829"/>
      <c r="CJV5" s="829"/>
      <c r="CJW5" s="829"/>
      <c r="CJX5" s="830"/>
      <c r="CJY5" s="830"/>
      <c r="CJZ5" s="830"/>
      <c r="CKA5" s="830"/>
      <c r="CKB5" s="830"/>
      <c r="CKC5" s="830"/>
      <c r="CKD5" s="830"/>
      <c r="CKE5" s="830"/>
      <c r="CKF5" s="844"/>
      <c r="CKG5" s="845"/>
      <c r="CKH5" s="829"/>
      <c r="CKI5" s="829"/>
      <c r="CKJ5" s="829"/>
      <c r="CKK5" s="829"/>
      <c r="CKL5" s="829"/>
      <c r="CKM5" s="829"/>
      <c r="CKN5" s="830"/>
      <c r="CKO5" s="830"/>
      <c r="CKP5" s="830"/>
      <c r="CKQ5" s="830"/>
      <c r="CKR5" s="830"/>
      <c r="CKS5" s="830"/>
      <c r="CKT5" s="830"/>
      <c r="CKU5" s="830"/>
      <c r="CKV5" s="844"/>
      <c r="CKW5" s="845"/>
      <c r="CKX5" s="829"/>
      <c r="CKY5" s="829"/>
      <c r="CKZ5" s="829"/>
      <c r="CLA5" s="829"/>
      <c r="CLB5" s="829"/>
      <c r="CLC5" s="829"/>
      <c r="CLD5" s="830"/>
      <c r="CLE5" s="830"/>
      <c r="CLF5" s="830"/>
      <c r="CLG5" s="830"/>
      <c r="CLH5" s="830"/>
      <c r="CLI5" s="830"/>
      <c r="CLJ5" s="830"/>
      <c r="CLK5" s="830"/>
      <c r="CLL5" s="844"/>
      <c r="CLM5" s="845"/>
      <c r="CLN5" s="829"/>
      <c r="CLO5" s="829"/>
      <c r="CLP5" s="829"/>
      <c r="CLQ5" s="829"/>
      <c r="CLR5" s="829"/>
      <c r="CLS5" s="829"/>
      <c r="CLT5" s="830"/>
      <c r="CLU5" s="830"/>
      <c r="CLV5" s="830"/>
      <c r="CLW5" s="830"/>
      <c r="CLX5" s="830"/>
      <c r="CLY5" s="830"/>
      <c r="CLZ5" s="830"/>
      <c r="CMA5" s="830"/>
      <c r="CMB5" s="844"/>
      <c r="CMC5" s="845"/>
      <c r="CMD5" s="829"/>
      <c r="CME5" s="829"/>
      <c r="CMF5" s="829"/>
      <c r="CMG5" s="829"/>
      <c r="CMH5" s="829"/>
      <c r="CMI5" s="829"/>
      <c r="CMJ5" s="830"/>
      <c r="CMK5" s="830"/>
      <c r="CML5" s="830"/>
      <c r="CMM5" s="830"/>
      <c r="CMN5" s="830"/>
      <c r="CMO5" s="830"/>
      <c r="CMP5" s="830"/>
      <c r="CMQ5" s="830"/>
      <c r="CMR5" s="844"/>
      <c r="CMS5" s="845"/>
      <c r="CMT5" s="829"/>
      <c r="CMU5" s="829"/>
      <c r="CMV5" s="829"/>
      <c r="CMW5" s="829"/>
      <c r="CMX5" s="829"/>
      <c r="CMY5" s="829"/>
      <c r="CMZ5" s="830"/>
      <c r="CNA5" s="830"/>
      <c r="CNB5" s="830"/>
      <c r="CNC5" s="830"/>
      <c r="CND5" s="830"/>
      <c r="CNE5" s="830"/>
      <c r="CNF5" s="830"/>
      <c r="CNG5" s="830"/>
      <c r="CNH5" s="844"/>
      <c r="CNI5" s="845"/>
      <c r="CNJ5" s="829"/>
      <c r="CNK5" s="829"/>
      <c r="CNL5" s="829"/>
      <c r="CNM5" s="829"/>
      <c r="CNN5" s="829"/>
      <c r="CNO5" s="829"/>
      <c r="CNP5" s="830"/>
      <c r="CNQ5" s="830"/>
      <c r="CNR5" s="830"/>
      <c r="CNS5" s="830"/>
      <c r="CNT5" s="830"/>
      <c r="CNU5" s="830"/>
      <c r="CNV5" s="830"/>
      <c r="CNW5" s="830"/>
      <c r="CNX5" s="844"/>
      <c r="CNY5" s="845"/>
      <c r="CNZ5" s="829"/>
      <c r="COA5" s="829"/>
      <c r="COB5" s="829"/>
      <c r="COC5" s="829"/>
      <c r="COD5" s="829"/>
      <c r="COE5" s="829"/>
      <c r="COF5" s="830"/>
      <c r="COG5" s="830"/>
      <c r="COH5" s="830"/>
      <c r="COI5" s="830"/>
      <c r="COJ5" s="830"/>
      <c r="COK5" s="830"/>
      <c r="COL5" s="830"/>
      <c r="COM5" s="830"/>
      <c r="CON5" s="844"/>
      <c r="COO5" s="845"/>
      <c r="COP5" s="829"/>
      <c r="COQ5" s="829"/>
      <c r="COR5" s="829"/>
      <c r="COS5" s="829"/>
      <c r="COT5" s="829"/>
      <c r="COU5" s="829"/>
      <c r="COV5" s="830"/>
      <c r="COW5" s="830"/>
      <c r="COX5" s="830"/>
      <c r="COY5" s="830"/>
      <c r="COZ5" s="830"/>
      <c r="CPA5" s="830"/>
      <c r="CPB5" s="830"/>
      <c r="CPC5" s="830"/>
      <c r="CPD5" s="844"/>
      <c r="CPE5" s="845"/>
      <c r="CPF5" s="829"/>
      <c r="CPG5" s="829"/>
      <c r="CPH5" s="829"/>
      <c r="CPI5" s="829"/>
      <c r="CPJ5" s="829"/>
      <c r="CPK5" s="829"/>
      <c r="CPL5" s="830"/>
      <c r="CPM5" s="830"/>
      <c r="CPN5" s="830"/>
      <c r="CPO5" s="830"/>
      <c r="CPP5" s="830"/>
      <c r="CPQ5" s="830"/>
      <c r="CPR5" s="830"/>
      <c r="CPS5" s="830"/>
      <c r="CPT5" s="844"/>
      <c r="CPU5" s="845"/>
      <c r="CPV5" s="829"/>
      <c r="CPW5" s="829"/>
      <c r="CPX5" s="829"/>
      <c r="CPY5" s="829"/>
      <c r="CPZ5" s="829"/>
      <c r="CQA5" s="829"/>
      <c r="CQB5" s="830"/>
      <c r="CQC5" s="830"/>
      <c r="CQD5" s="830"/>
      <c r="CQE5" s="830"/>
      <c r="CQF5" s="830"/>
      <c r="CQG5" s="830"/>
      <c r="CQH5" s="830"/>
      <c r="CQI5" s="830"/>
      <c r="CQJ5" s="844"/>
      <c r="CQK5" s="845"/>
      <c r="CQL5" s="829"/>
      <c r="CQM5" s="829"/>
      <c r="CQN5" s="829"/>
      <c r="CQO5" s="829"/>
      <c r="CQP5" s="829"/>
      <c r="CQQ5" s="829"/>
      <c r="CQR5" s="830"/>
      <c r="CQS5" s="830"/>
      <c r="CQT5" s="830"/>
      <c r="CQU5" s="830"/>
      <c r="CQV5" s="830"/>
      <c r="CQW5" s="830"/>
      <c r="CQX5" s="830"/>
      <c r="CQY5" s="830"/>
      <c r="CQZ5" s="844"/>
      <c r="CRA5" s="845"/>
      <c r="CRB5" s="829"/>
      <c r="CRC5" s="829"/>
      <c r="CRD5" s="829"/>
      <c r="CRE5" s="829"/>
      <c r="CRF5" s="829"/>
      <c r="CRG5" s="829"/>
      <c r="CRH5" s="830"/>
      <c r="CRI5" s="830"/>
      <c r="CRJ5" s="830"/>
      <c r="CRK5" s="830"/>
      <c r="CRL5" s="830"/>
      <c r="CRM5" s="830"/>
      <c r="CRN5" s="830"/>
      <c r="CRO5" s="830"/>
      <c r="CRP5" s="844"/>
      <c r="CRQ5" s="845"/>
      <c r="CRR5" s="829"/>
      <c r="CRS5" s="829"/>
      <c r="CRT5" s="829"/>
      <c r="CRU5" s="829"/>
      <c r="CRV5" s="829"/>
      <c r="CRW5" s="829"/>
      <c r="CRX5" s="830"/>
      <c r="CRY5" s="830"/>
      <c r="CRZ5" s="830"/>
      <c r="CSA5" s="830"/>
      <c r="CSB5" s="830"/>
      <c r="CSC5" s="830"/>
      <c r="CSD5" s="830"/>
      <c r="CSE5" s="830"/>
      <c r="CSF5" s="844"/>
      <c r="CSG5" s="845"/>
      <c r="CSH5" s="829"/>
      <c r="CSI5" s="829"/>
      <c r="CSJ5" s="829"/>
      <c r="CSK5" s="829"/>
      <c r="CSL5" s="829"/>
      <c r="CSM5" s="829"/>
      <c r="CSN5" s="830"/>
      <c r="CSO5" s="830"/>
      <c r="CSP5" s="830"/>
      <c r="CSQ5" s="830"/>
      <c r="CSR5" s="830"/>
      <c r="CSS5" s="830"/>
      <c r="CST5" s="830"/>
      <c r="CSU5" s="830"/>
      <c r="CSV5" s="844"/>
      <c r="CSW5" s="845"/>
      <c r="CSX5" s="829"/>
      <c r="CSY5" s="829"/>
      <c r="CSZ5" s="829"/>
      <c r="CTA5" s="829"/>
      <c r="CTB5" s="829"/>
      <c r="CTC5" s="829"/>
      <c r="CTD5" s="830"/>
      <c r="CTE5" s="830"/>
      <c r="CTF5" s="830"/>
      <c r="CTG5" s="830"/>
      <c r="CTH5" s="830"/>
      <c r="CTI5" s="830"/>
      <c r="CTJ5" s="830"/>
      <c r="CTK5" s="830"/>
      <c r="CTL5" s="844"/>
      <c r="CTM5" s="845"/>
      <c r="CTN5" s="829"/>
      <c r="CTO5" s="829"/>
      <c r="CTP5" s="829"/>
      <c r="CTQ5" s="829"/>
      <c r="CTR5" s="829"/>
      <c r="CTS5" s="829"/>
      <c r="CTT5" s="830"/>
      <c r="CTU5" s="830"/>
      <c r="CTV5" s="830"/>
      <c r="CTW5" s="830"/>
      <c r="CTX5" s="830"/>
      <c r="CTY5" s="830"/>
      <c r="CTZ5" s="830"/>
      <c r="CUA5" s="830"/>
      <c r="CUB5" s="844"/>
      <c r="CUC5" s="845"/>
      <c r="CUD5" s="829"/>
      <c r="CUE5" s="829"/>
      <c r="CUF5" s="829"/>
      <c r="CUG5" s="829"/>
      <c r="CUH5" s="829"/>
      <c r="CUI5" s="829"/>
      <c r="CUJ5" s="830"/>
      <c r="CUK5" s="830"/>
      <c r="CUL5" s="830"/>
      <c r="CUM5" s="830"/>
      <c r="CUN5" s="830"/>
      <c r="CUO5" s="830"/>
      <c r="CUP5" s="830"/>
      <c r="CUQ5" s="830"/>
      <c r="CUR5" s="844"/>
      <c r="CUS5" s="845"/>
      <c r="CUT5" s="829"/>
      <c r="CUU5" s="829"/>
      <c r="CUV5" s="829"/>
      <c r="CUW5" s="829"/>
      <c r="CUX5" s="829"/>
      <c r="CUY5" s="829"/>
      <c r="CUZ5" s="830"/>
      <c r="CVA5" s="830"/>
      <c r="CVB5" s="830"/>
      <c r="CVC5" s="830"/>
      <c r="CVD5" s="830"/>
      <c r="CVE5" s="830"/>
      <c r="CVF5" s="830"/>
      <c r="CVG5" s="830"/>
      <c r="CVH5" s="844"/>
      <c r="CVI5" s="845"/>
      <c r="CVJ5" s="829"/>
      <c r="CVK5" s="829"/>
      <c r="CVL5" s="829"/>
      <c r="CVM5" s="829"/>
      <c r="CVN5" s="829"/>
      <c r="CVO5" s="829"/>
      <c r="CVP5" s="830"/>
      <c r="CVQ5" s="830"/>
      <c r="CVR5" s="830"/>
      <c r="CVS5" s="830"/>
      <c r="CVT5" s="830"/>
      <c r="CVU5" s="830"/>
      <c r="CVV5" s="830"/>
      <c r="CVW5" s="830"/>
      <c r="CVX5" s="844"/>
      <c r="CVY5" s="845"/>
      <c r="CVZ5" s="829"/>
      <c r="CWA5" s="829"/>
      <c r="CWB5" s="829"/>
      <c r="CWC5" s="829"/>
      <c r="CWD5" s="829"/>
      <c r="CWE5" s="829"/>
      <c r="CWF5" s="830"/>
      <c r="CWG5" s="830"/>
      <c r="CWH5" s="830"/>
      <c r="CWI5" s="830"/>
      <c r="CWJ5" s="830"/>
      <c r="CWK5" s="830"/>
      <c r="CWL5" s="830"/>
      <c r="CWM5" s="830"/>
      <c r="CWN5" s="844"/>
      <c r="CWO5" s="845"/>
      <c r="CWP5" s="829"/>
      <c r="CWQ5" s="829"/>
      <c r="CWR5" s="829"/>
      <c r="CWS5" s="829"/>
      <c r="CWT5" s="829"/>
      <c r="CWU5" s="829"/>
      <c r="CWV5" s="830"/>
      <c r="CWW5" s="830"/>
      <c r="CWX5" s="830"/>
      <c r="CWY5" s="830"/>
      <c r="CWZ5" s="830"/>
      <c r="CXA5" s="830"/>
      <c r="CXB5" s="830"/>
      <c r="CXC5" s="830"/>
      <c r="CXD5" s="844"/>
      <c r="CXE5" s="845"/>
      <c r="CXF5" s="829"/>
      <c r="CXG5" s="829"/>
      <c r="CXH5" s="829"/>
      <c r="CXI5" s="829"/>
      <c r="CXJ5" s="829"/>
      <c r="CXK5" s="829"/>
      <c r="CXL5" s="830"/>
      <c r="CXM5" s="830"/>
      <c r="CXN5" s="830"/>
      <c r="CXO5" s="830"/>
      <c r="CXP5" s="830"/>
      <c r="CXQ5" s="830"/>
      <c r="CXR5" s="830"/>
      <c r="CXS5" s="830"/>
      <c r="CXT5" s="844"/>
      <c r="CXU5" s="845"/>
      <c r="CXV5" s="829"/>
      <c r="CXW5" s="829"/>
      <c r="CXX5" s="829"/>
      <c r="CXY5" s="829"/>
      <c r="CXZ5" s="829"/>
      <c r="CYA5" s="829"/>
      <c r="CYB5" s="830"/>
      <c r="CYC5" s="830"/>
      <c r="CYD5" s="830"/>
      <c r="CYE5" s="830"/>
      <c r="CYF5" s="830"/>
      <c r="CYG5" s="830"/>
      <c r="CYH5" s="830"/>
      <c r="CYI5" s="830"/>
      <c r="CYJ5" s="844"/>
      <c r="CYK5" s="845"/>
      <c r="CYL5" s="829"/>
      <c r="CYM5" s="829"/>
      <c r="CYN5" s="829"/>
      <c r="CYO5" s="829"/>
      <c r="CYP5" s="829"/>
      <c r="CYQ5" s="829"/>
      <c r="CYR5" s="830"/>
      <c r="CYS5" s="830"/>
      <c r="CYT5" s="830"/>
      <c r="CYU5" s="830"/>
      <c r="CYV5" s="830"/>
      <c r="CYW5" s="830"/>
      <c r="CYX5" s="830"/>
      <c r="CYY5" s="830"/>
      <c r="CYZ5" s="844"/>
      <c r="CZA5" s="845"/>
      <c r="CZB5" s="829"/>
      <c r="CZC5" s="829"/>
      <c r="CZD5" s="829"/>
      <c r="CZE5" s="829"/>
      <c r="CZF5" s="829"/>
      <c r="CZG5" s="829"/>
      <c r="CZH5" s="830"/>
      <c r="CZI5" s="830"/>
      <c r="CZJ5" s="830"/>
      <c r="CZK5" s="830"/>
      <c r="CZL5" s="830"/>
      <c r="CZM5" s="830"/>
      <c r="CZN5" s="830"/>
      <c r="CZO5" s="830"/>
      <c r="CZP5" s="844"/>
      <c r="CZQ5" s="845"/>
      <c r="CZR5" s="829"/>
      <c r="CZS5" s="829"/>
      <c r="CZT5" s="829"/>
      <c r="CZU5" s="829"/>
      <c r="CZV5" s="829"/>
      <c r="CZW5" s="829"/>
      <c r="CZX5" s="830"/>
      <c r="CZY5" s="830"/>
      <c r="CZZ5" s="830"/>
      <c r="DAA5" s="830"/>
      <c r="DAB5" s="830"/>
      <c r="DAC5" s="830"/>
      <c r="DAD5" s="830"/>
      <c r="DAE5" s="830"/>
      <c r="DAF5" s="844"/>
      <c r="DAG5" s="845"/>
      <c r="DAH5" s="829"/>
      <c r="DAI5" s="829"/>
      <c r="DAJ5" s="829"/>
      <c r="DAK5" s="829"/>
      <c r="DAL5" s="829"/>
      <c r="DAM5" s="829"/>
      <c r="DAN5" s="830"/>
      <c r="DAO5" s="830"/>
      <c r="DAP5" s="830"/>
      <c r="DAQ5" s="830"/>
      <c r="DAR5" s="830"/>
      <c r="DAS5" s="830"/>
      <c r="DAT5" s="830"/>
      <c r="DAU5" s="830"/>
      <c r="DAV5" s="844"/>
      <c r="DAW5" s="845"/>
      <c r="DAX5" s="829"/>
      <c r="DAY5" s="829"/>
      <c r="DAZ5" s="829"/>
      <c r="DBA5" s="829"/>
      <c r="DBB5" s="829"/>
      <c r="DBC5" s="829"/>
      <c r="DBD5" s="830"/>
      <c r="DBE5" s="830"/>
      <c r="DBF5" s="830"/>
      <c r="DBG5" s="830"/>
      <c r="DBH5" s="830"/>
      <c r="DBI5" s="830"/>
      <c r="DBJ5" s="830"/>
      <c r="DBK5" s="830"/>
      <c r="DBL5" s="844"/>
      <c r="DBM5" s="845"/>
      <c r="DBN5" s="829"/>
      <c r="DBO5" s="829"/>
      <c r="DBP5" s="829"/>
      <c r="DBQ5" s="829"/>
      <c r="DBR5" s="829"/>
      <c r="DBS5" s="829"/>
      <c r="DBT5" s="830"/>
      <c r="DBU5" s="830"/>
      <c r="DBV5" s="830"/>
      <c r="DBW5" s="830"/>
      <c r="DBX5" s="830"/>
      <c r="DBY5" s="830"/>
      <c r="DBZ5" s="830"/>
      <c r="DCA5" s="830"/>
      <c r="DCB5" s="844"/>
      <c r="DCC5" s="845"/>
      <c r="DCD5" s="829"/>
      <c r="DCE5" s="829"/>
      <c r="DCF5" s="829"/>
      <c r="DCG5" s="829"/>
      <c r="DCH5" s="829"/>
      <c r="DCI5" s="829"/>
      <c r="DCJ5" s="830"/>
      <c r="DCK5" s="830"/>
      <c r="DCL5" s="830"/>
      <c r="DCM5" s="830"/>
      <c r="DCN5" s="830"/>
      <c r="DCO5" s="830"/>
      <c r="DCP5" s="830"/>
      <c r="DCQ5" s="830"/>
      <c r="DCR5" s="844"/>
      <c r="DCS5" s="845"/>
      <c r="DCT5" s="829"/>
      <c r="DCU5" s="829"/>
      <c r="DCV5" s="829"/>
      <c r="DCW5" s="829"/>
      <c r="DCX5" s="829"/>
      <c r="DCY5" s="829"/>
      <c r="DCZ5" s="830"/>
      <c r="DDA5" s="830"/>
      <c r="DDB5" s="830"/>
      <c r="DDC5" s="830"/>
      <c r="DDD5" s="830"/>
      <c r="DDE5" s="830"/>
      <c r="DDF5" s="830"/>
      <c r="DDG5" s="830"/>
      <c r="DDH5" s="844"/>
      <c r="DDI5" s="845"/>
      <c r="DDJ5" s="829"/>
      <c r="DDK5" s="829"/>
      <c r="DDL5" s="829"/>
      <c r="DDM5" s="829"/>
      <c r="DDN5" s="829"/>
      <c r="DDO5" s="829"/>
      <c r="DDP5" s="830"/>
      <c r="DDQ5" s="830"/>
      <c r="DDR5" s="830"/>
      <c r="DDS5" s="830"/>
      <c r="DDT5" s="830"/>
      <c r="DDU5" s="830"/>
      <c r="DDV5" s="830"/>
      <c r="DDW5" s="830"/>
      <c r="DDX5" s="844"/>
      <c r="DDY5" s="845"/>
      <c r="DDZ5" s="829"/>
      <c r="DEA5" s="829"/>
      <c r="DEB5" s="829"/>
      <c r="DEC5" s="829"/>
      <c r="DED5" s="829"/>
      <c r="DEE5" s="829"/>
      <c r="DEF5" s="830"/>
      <c r="DEG5" s="830"/>
      <c r="DEH5" s="830"/>
      <c r="DEI5" s="830"/>
      <c r="DEJ5" s="830"/>
      <c r="DEK5" s="830"/>
      <c r="DEL5" s="830"/>
      <c r="DEM5" s="830"/>
      <c r="DEN5" s="844"/>
      <c r="DEO5" s="845"/>
      <c r="DEP5" s="829"/>
      <c r="DEQ5" s="829"/>
      <c r="DER5" s="829"/>
      <c r="DES5" s="829"/>
      <c r="DET5" s="829"/>
      <c r="DEU5" s="829"/>
      <c r="DEV5" s="830"/>
      <c r="DEW5" s="830"/>
      <c r="DEX5" s="830"/>
      <c r="DEY5" s="830"/>
      <c r="DEZ5" s="830"/>
      <c r="DFA5" s="830"/>
      <c r="DFB5" s="830"/>
      <c r="DFC5" s="830"/>
      <c r="DFD5" s="844"/>
      <c r="DFE5" s="845"/>
      <c r="DFF5" s="829"/>
      <c r="DFG5" s="829"/>
      <c r="DFH5" s="829"/>
      <c r="DFI5" s="829"/>
      <c r="DFJ5" s="829"/>
      <c r="DFK5" s="829"/>
      <c r="DFL5" s="830"/>
      <c r="DFM5" s="830"/>
      <c r="DFN5" s="830"/>
      <c r="DFO5" s="830"/>
      <c r="DFP5" s="830"/>
      <c r="DFQ5" s="830"/>
      <c r="DFR5" s="830"/>
      <c r="DFS5" s="830"/>
      <c r="DFT5" s="844"/>
      <c r="DFU5" s="845"/>
      <c r="DFV5" s="829"/>
      <c r="DFW5" s="829"/>
      <c r="DFX5" s="829"/>
      <c r="DFY5" s="829"/>
      <c r="DFZ5" s="829"/>
      <c r="DGA5" s="829"/>
      <c r="DGB5" s="830"/>
      <c r="DGC5" s="830"/>
      <c r="DGD5" s="830"/>
      <c r="DGE5" s="830"/>
      <c r="DGF5" s="830"/>
      <c r="DGG5" s="830"/>
      <c r="DGH5" s="830"/>
      <c r="DGI5" s="830"/>
      <c r="DGJ5" s="844"/>
      <c r="DGK5" s="845"/>
      <c r="DGL5" s="829"/>
      <c r="DGM5" s="829"/>
      <c r="DGN5" s="829"/>
      <c r="DGO5" s="829"/>
      <c r="DGP5" s="829"/>
      <c r="DGQ5" s="829"/>
      <c r="DGR5" s="830"/>
      <c r="DGS5" s="830"/>
      <c r="DGT5" s="830"/>
      <c r="DGU5" s="830"/>
      <c r="DGV5" s="830"/>
      <c r="DGW5" s="830"/>
      <c r="DGX5" s="830"/>
      <c r="DGY5" s="830"/>
      <c r="DGZ5" s="844"/>
      <c r="DHA5" s="845"/>
      <c r="DHB5" s="829"/>
      <c r="DHC5" s="829"/>
      <c r="DHD5" s="829"/>
      <c r="DHE5" s="829"/>
      <c r="DHF5" s="829"/>
      <c r="DHG5" s="829"/>
      <c r="DHH5" s="830"/>
      <c r="DHI5" s="830"/>
      <c r="DHJ5" s="830"/>
      <c r="DHK5" s="830"/>
      <c r="DHL5" s="830"/>
      <c r="DHM5" s="830"/>
      <c r="DHN5" s="830"/>
      <c r="DHO5" s="830"/>
      <c r="DHP5" s="844"/>
      <c r="DHQ5" s="845"/>
      <c r="DHR5" s="829"/>
      <c r="DHS5" s="829"/>
      <c r="DHT5" s="829"/>
      <c r="DHU5" s="829"/>
      <c r="DHV5" s="829"/>
      <c r="DHW5" s="829"/>
      <c r="DHX5" s="830"/>
      <c r="DHY5" s="830"/>
      <c r="DHZ5" s="830"/>
      <c r="DIA5" s="830"/>
      <c r="DIB5" s="830"/>
      <c r="DIC5" s="830"/>
      <c r="DID5" s="830"/>
      <c r="DIE5" s="830"/>
      <c r="DIF5" s="844"/>
      <c r="DIG5" s="845"/>
      <c r="DIH5" s="829"/>
      <c r="DII5" s="829"/>
      <c r="DIJ5" s="829"/>
      <c r="DIK5" s="829"/>
      <c r="DIL5" s="829"/>
      <c r="DIM5" s="829"/>
      <c r="DIN5" s="830"/>
      <c r="DIO5" s="830"/>
      <c r="DIP5" s="830"/>
      <c r="DIQ5" s="830"/>
      <c r="DIR5" s="830"/>
      <c r="DIS5" s="830"/>
      <c r="DIT5" s="830"/>
      <c r="DIU5" s="830"/>
      <c r="DIV5" s="844"/>
      <c r="DIW5" s="845"/>
      <c r="DIX5" s="829"/>
      <c r="DIY5" s="829"/>
      <c r="DIZ5" s="829"/>
      <c r="DJA5" s="829"/>
      <c r="DJB5" s="829"/>
      <c r="DJC5" s="829"/>
      <c r="DJD5" s="830"/>
      <c r="DJE5" s="830"/>
      <c r="DJF5" s="830"/>
      <c r="DJG5" s="830"/>
      <c r="DJH5" s="830"/>
      <c r="DJI5" s="830"/>
      <c r="DJJ5" s="830"/>
      <c r="DJK5" s="830"/>
      <c r="DJL5" s="844"/>
      <c r="DJM5" s="845"/>
      <c r="DJN5" s="829"/>
      <c r="DJO5" s="829"/>
      <c r="DJP5" s="829"/>
      <c r="DJQ5" s="829"/>
      <c r="DJR5" s="829"/>
      <c r="DJS5" s="829"/>
      <c r="DJT5" s="830"/>
      <c r="DJU5" s="830"/>
      <c r="DJV5" s="830"/>
      <c r="DJW5" s="830"/>
      <c r="DJX5" s="830"/>
      <c r="DJY5" s="830"/>
      <c r="DJZ5" s="830"/>
      <c r="DKA5" s="830"/>
      <c r="DKB5" s="844"/>
      <c r="DKC5" s="845"/>
      <c r="DKD5" s="829"/>
      <c r="DKE5" s="829"/>
      <c r="DKF5" s="829"/>
      <c r="DKG5" s="829"/>
      <c r="DKH5" s="829"/>
      <c r="DKI5" s="829"/>
      <c r="DKJ5" s="830"/>
      <c r="DKK5" s="830"/>
      <c r="DKL5" s="830"/>
      <c r="DKM5" s="830"/>
      <c r="DKN5" s="830"/>
      <c r="DKO5" s="830"/>
      <c r="DKP5" s="830"/>
      <c r="DKQ5" s="830"/>
      <c r="DKR5" s="844"/>
      <c r="DKS5" s="845"/>
      <c r="DKT5" s="829"/>
      <c r="DKU5" s="829"/>
      <c r="DKV5" s="829"/>
      <c r="DKW5" s="829"/>
      <c r="DKX5" s="829"/>
      <c r="DKY5" s="829"/>
      <c r="DKZ5" s="830"/>
      <c r="DLA5" s="830"/>
      <c r="DLB5" s="830"/>
      <c r="DLC5" s="830"/>
      <c r="DLD5" s="830"/>
      <c r="DLE5" s="830"/>
      <c r="DLF5" s="830"/>
      <c r="DLG5" s="830"/>
      <c r="DLH5" s="844"/>
      <c r="DLI5" s="845"/>
      <c r="DLJ5" s="829"/>
      <c r="DLK5" s="829"/>
      <c r="DLL5" s="829"/>
      <c r="DLM5" s="829"/>
      <c r="DLN5" s="829"/>
      <c r="DLO5" s="829"/>
      <c r="DLP5" s="830"/>
      <c r="DLQ5" s="830"/>
      <c r="DLR5" s="830"/>
      <c r="DLS5" s="830"/>
      <c r="DLT5" s="830"/>
      <c r="DLU5" s="830"/>
      <c r="DLV5" s="830"/>
      <c r="DLW5" s="830"/>
      <c r="DLX5" s="844"/>
      <c r="DLY5" s="845"/>
      <c r="DLZ5" s="829"/>
      <c r="DMA5" s="829"/>
      <c r="DMB5" s="829"/>
      <c r="DMC5" s="829"/>
      <c r="DMD5" s="829"/>
      <c r="DME5" s="829"/>
      <c r="DMF5" s="830"/>
      <c r="DMG5" s="830"/>
      <c r="DMH5" s="830"/>
      <c r="DMI5" s="830"/>
      <c r="DMJ5" s="830"/>
      <c r="DMK5" s="830"/>
      <c r="DML5" s="830"/>
      <c r="DMM5" s="830"/>
      <c r="DMN5" s="844"/>
      <c r="DMO5" s="845"/>
      <c r="DMP5" s="829"/>
      <c r="DMQ5" s="829"/>
      <c r="DMR5" s="829"/>
      <c r="DMS5" s="829"/>
      <c r="DMT5" s="829"/>
      <c r="DMU5" s="829"/>
      <c r="DMV5" s="830"/>
      <c r="DMW5" s="830"/>
      <c r="DMX5" s="830"/>
      <c r="DMY5" s="830"/>
      <c r="DMZ5" s="830"/>
      <c r="DNA5" s="830"/>
      <c r="DNB5" s="830"/>
      <c r="DNC5" s="830"/>
      <c r="DND5" s="844"/>
      <c r="DNE5" s="845"/>
      <c r="DNF5" s="829"/>
      <c r="DNG5" s="829"/>
      <c r="DNH5" s="829"/>
      <c r="DNI5" s="829"/>
      <c r="DNJ5" s="829"/>
      <c r="DNK5" s="829"/>
      <c r="DNL5" s="830"/>
      <c r="DNM5" s="830"/>
      <c r="DNN5" s="830"/>
      <c r="DNO5" s="830"/>
      <c r="DNP5" s="830"/>
      <c r="DNQ5" s="830"/>
      <c r="DNR5" s="830"/>
      <c r="DNS5" s="830"/>
      <c r="DNT5" s="844"/>
      <c r="DNU5" s="845"/>
      <c r="DNV5" s="829"/>
      <c r="DNW5" s="829"/>
      <c r="DNX5" s="829"/>
      <c r="DNY5" s="829"/>
      <c r="DNZ5" s="829"/>
      <c r="DOA5" s="829"/>
      <c r="DOB5" s="830"/>
      <c r="DOC5" s="830"/>
      <c r="DOD5" s="830"/>
      <c r="DOE5" s="830"/>
      <c r="DOF5" s="830"/>
      <c r="DOG5" s="830"/>
      <c r="DOH5" s="830"/>
      <c r="DOI5" s="830"/>
      <c r="DOJ5" s="844"/>
      <c r="DOK5" s="845"/>
      <c r="DOL5" s="829"/>
      <c r="DOM5" s="829"/>
      <c r="DON5" s="829"/>
      <c r="DOO5" s="829"/>
      <c r="DOP5" s="829"/>
      <c r="DOQ5" s="829"/>
      <c r="DOR5" s="830"/>
      <c r="DOS5" s="830"/>
      <c r="DOT5" s="830"/>
      <c r="DOU5" s="830"/>
      <c r="DOV5" s="830"/>
      <c r="DOW5" s="830"/>
      <c r="DOX5" s="830"/>
      <c r="DOY5" s="830"/>
      <c r="DOZ5" s="844"/>
      <c r="DPA5" s="845"/>
      <c r="DPB5" s="829"/>
      <c r="DPC5" s="829"/>
      <c r="DPD5" s="829"/>
      <c r="DPE5" s="829"/>
      <c r="DPF5" s="829"/>
      <c r="DPG5" s="829"/>
      <c r="DPH5" s="830"/>
      <c r="DPI5" s="830"/>
      <c r="DPJ5" s="830"/>
      <c r="DPK5" s="830"/>
      <c r="DPL5" s="830"/>
      <c r="DPM5" s="830"/>
      <c r="DPN5" s="830"/>
      <c r="DPO5" s="830"/>
      <c r="DPP5" s="844"/>
      <c r="DPQ5" s="845"/>
      <c r="DPR5" s="829"/>
      <c r="DPS5" s="829"/>
      <c r="DPT5" s="829"/>
      <c r="DPU5" s="829"/>
      <c r="DPV5" s="829"/>
      <c r="DPW5" s="829"/>
      <c r="DPX5" s="830"/>
      <c r="DPY5" s="830"/>
      <c r="DPZ5" s="830"/>
      <c r="DQA5" s="830"/>
      <c r="DQB5" s="830"/>
      <c r="DQC5" s="830"/>
      <c r="DQD5" s="830"/>
      <c r="DQE5" s="830"/>
      <c r="DQF5" s="844"/>
      <c r="DQG5" s="845"/>
      <c r="DQH5" s="829"/>
      <c r="DQI5" s="829"/>
      <c r="DQJ5" s="829"/>
      <c r="DQK5" s="829"/>
      <c r="DQL5" s="829"/>
      <c r="DQM5" s="829"/>
      <c r="DQN5" s="830"/>
      <c r="DQO5" s="830"/>
      <c r="DQP5" s="830"/>
      <c r="DQQ5" s="830"/>
      <c r="DQR5" s="830"/>
      <c r="DQS5" s="830"/>
      <c r="DQT5" s="830"/>
      <c r="DQU5" s="830"/>
      <c r="DQV5" s="844"/>
      <c r="DQW5" s="845"/>
      <c r="DQX5" s="829"/>
      <c r="DQY5" s="829"/>
      <c r="DQZ5" s="829"/>
      <c r="DRA5" s="829"/>
      <c r="DRB5" s="829"/>
      <c r="DRC5" s="829"/>
      <c r="DRD5" s="830"/>
      <c r="DRE5" s="830"/>
      <c r="DRF5" s="830"/>
      <c r="DRG5" s="830"/>
      <c r="DRH5" s="830"/>
      <c r="DRI5" s="830"/>
      <c r="DRJ5" s="830"/>
      <c r="DRK5" s="830"/>
      <c r="DRL5" s="844"/>
      <c r="DRM5" s="845"/>
      <c r="DRN5" s="829"/>
      <c r="DRO5" s="829"/>
      <c r="DRP5" s="829"/>
      <c r="DRQ5" s="829"/>
      <c r="DRR5" s="829"/>
      <c r="DRS5" s="829"/>
      <c r="DRT5" s="830"/>
      <c r="DRU5" s="830"/>
      <c r="DRV5" s="830"/>
      <c r="DRW5" s="830"/>
      <c r="DRX5" s="830"/>
      <c r="DRY5" s="830"/>
      <c r="DRZ5" s="830"/>
      <c r="DSA5" s="830"/>
      <c r="DSB5" s="844"/>
      <c r="DSC5" s="845"/>
      <c r="DSD5" s="829"/>
      <c r="DSE5" s="829"/>
      <c r="DSF5" s="829"/>
      <c r="DSG5" s="829"/>
      <c r="DSH5" s="829"/>
      <c r="DSI5" s="829"/>
      <c r="DSJ5" s="830"/>
      <c r="DSK5" s="830"/>
      <c r="DSL5" s="830"/>
      <c r="DSM5" s="830"/>
      <c r="DSN5" s="830"/>
      <c r="DSO5" s="830"/>
      <c r="DSP5" s="830"/>
      <c r="DSQ5" s="830"/>
      <c r="DSR5" s="844"/>
      <c r="DSS5" s="845"/>
      <c r="DST5" s="829"/>
      <c r="DSU5" s="829"/>
      <c r="DSV5" s="829"/>
      <c r="DSW5" s="829"/>
      <c r="DSX5" s="829"/>
      <c r="DSY5" s="829"/>
      <c r="DSZ5" s="830"/>
      <c r="DTA5" s="830"/>
      <c r="DTB5" s="830"/>
      <c r="DTC5" s="830"/>
      <c r="DTD5" s="830"/>
      <c r="DTE5" s="830"/>
      <c r="DTF5" s="830"/>
      <c r="DTG5" s="830"/>
      <c r="DTH5" s="844"/>
      <c r="DTI5" s="845"/>
      <c r="DTJ5" s="829"/>
      <c r="DTK5" s="829"/>
      <c r="DTL5" s="829"/>
      <c r="DTM5" s="829"/>
      <c r="DTN5" s="829"/>
      <c r="DTO5" s="829"/>
      <c r="DTP5" s="830"/>
      <c r="DTQ5" s="830"/>
      <c r="DTR5" s="830"/>
      <c r="DTS5" s="830"/>
      <c r="DTT5" s="830"/>
      <c r="DTU5" s="830"/>
      <c r="DTV5" s="830"/>
      <c r="DTW5" s="830"/>
      <c r="DTX5" s="844"/>
      <c r="DTY5" s="845"/>
      <c r="DTZ5" s="829"/>
      <c r="DUA5" s="829"/>
      <c r="DUB5" s="829"/>
      <c r="DUC5" s="829"/>
      <c r="DUD5" s="829"/>
      <c r="DUE5" s="829"/>
      <c r="DUF5" s="830"/>
      <c r="DUG5" s="830"/>
      <c r="DUH5" s="830"/>
      <c r="DUI5" s="830"/>
      <c r="DUJ5" s="830"/>
      <c r="DUK5" s="830"/>
      <c r="DUL5" s="830"/>
      <c r="DUM5" s="830"/>
      <c r="DUN5" s="844"/>
      <c r="DUO5" s="845"/>
      <c r="DUP5" s="829"/>
      <c r="DUQ5" s="829"/>
      <c r="DUR5" s="829"/>
      <c r="DUS5" s="829"/>
      <c r="DUT5" s="829"/>
      <c r="DUU5" s="829"/>
      <c r="DUV5" s="830"/>
      <c r="DUW5" s="830"/>
      <c r="DUX5" s="830"/>
      <c r="DUY5" s="830"/>
      <c r="DUZ5" s="830"/>
      <c r="DVA5" s="830"/>
      <c r="DVB5" s="830"/>
      <c r="DVC5" s="830"/>
      <c r="DVD5" s="844"/>
      <c r="DVE5" s="845"/>
      <c r="DVF5" s="829"/>
      <c r="DVG5" s="829"/>
      <c r="DVH5" s="829"/>
      <c r="DVI5" s="829"/>
      <c r="DVJ5" s="829"/>
      <c r="DVK5" s="829"/>
      <c r="DVL5" s="830"/>
      <c r="DVM5" s="830"/>
      <c r="DVN5" s="830"/>
      <c r="DVO5" s="830"/>
      <c r="DVP5" s="830"/>
      <c r="DVQ5" s="830"/>
      <c r="DVR5" s="830"/>
      <c r="DVS5" s="830"/>
      <c r="DVT5" s="844"/>
      <c r="DVU5" s="845"/>
      <c r="DVV5" s="829"/>
      <c r="DVW5" s="829"/>
      <c r="DVX5" s="829"/>
      <c r="DVY5" s="829"/>
      <c r="DVZ5" s="829"/>
      <c r="DWA5" s="829"/>
      <c r="DWB5" s="830"/>
      <c r="DWC5" s="830"/>
      <c r="DWD5" s="830"/>
      <c r="DWE5" s="830"/>
      <c r="DWF5" s="830"/>
      <c r="DWG5" s="830"/>
      <c r="DWH5" s="830"/>
      <c r="DWI5" s="830"/>
      <c r="DWJ5" s="844"/>
      <c r="DWK5" s="845"/>
      <c r="DWL5" s="829"/>
      <c r="DWM5" s="829"/>
      <c r="DWN5" s="829"/>
      <c r="DWO5" s="829"/>
      <c r="DWP5" s="829"/>
      <c r="DWQ5" s="829"/>
      <c r="DWR5" s="830"/>
      <c r="DWS5" s="830"/>
      <c r="DWT5" s="830"/>
      <c r="DWU5" s="830"/>
      <c r="DWV5" s="830"/>
      <c r="DWW5" s="830"/>
      <c r="DWX5" s="830"/>
      <c r="DWY5" s="830"/>
      <c r="DWZ5" s="844"/>
      <c r="DXA5" s="845"/>
      <c r="DXB5" s="829"/>
      <c r="DXC5" s="829"/>
      <c r="DXD5" s="829"/>
      <c r="DXE5" s="829"/>
      <c r="DXF5" s="829"/>
      <c r="DXG5" s="829"/>
      <c r="DXH5" s="830"/>
      <c r="DXI5" s="830"/>
      <c r="DXJ5" s="830"/>
      <c r="DXK5" s="830"/>
      <c r="DXL5" s="830"/>
      <c r="DXM5" s="830"/>
      <c r="DXN5" s="830"/>
      <c r="DXO5" s="830"/>
      <c r="DXP5" s="844"/>
      <c r="DXQ5" s="845"/>
      <c r="DXR5" s="829"/>
      <c r="DXS5" s="829"/>
      <c r="DXT5" s="829"/>
      <c r="DXU5" s="829"/>
      <c r="DXV5" s="829"/>
      <c r="DXW5" s="829"/>
      <c r="DXX5" s="830"/>
      <c r="DXY5" s="830"/>
      <c r="DXZ5" s="830"/>
      <c r="DYA5" s="830"/>
      <c r="DYB5" s="830"/>
      <c r="DYC5" s="830"/>
      <c r="DYD5" s="830"/>
      <c r="DYE5" s="830"/>
      <c r="DYF5" s="844"/>
      <c r="DYG5" s="845"/>
      <c r="DYH5" s="829"/>
      <c r="DYI5" s="829"/>
      <c r="DYJ5" s="829"/>
      <c r="DYK5" s="829"/>
      <c r="DYL5" s="829"/>
      <c r="DYM5" s="829"/>
      <c r="DYN5" s="830"/>
      <c r="DYO5" s="830"/>
      <c r="DYP5" s="830"/>
      <c r="DYQ5" s="830"/>
      <c r="DYR5" s="830"/>
      <c r="DYS5" s="830"/>
      <c r="DYT5" s="830"/>
      <c r="DYU5" s="830"/>
      <c r="DYV5" s="844"/>
      <c r="DYW5" s="845"/>
      <c r="DYX5" s="829"/>
      <c r="DYY5" s="829"/>
      <c r="DYZ5" s="829"/>
      <c r="DZA5" s="829"/>
      <c r="DZB5" s="829"/>
      <c r="DZC5" s="829"/>
      <c r="DZD5" s="830"/>
      <c r="DZE5" s="830"/>
      <c r="DZF5" s="830"/>
      <c r="DZG5" s="830"/>
      <c r="DZH5" s="830"/>
      <c r="DZI5" s="830"/>
      <c r="DZJ5" s="830"/>
      <c r="DZK5" s="830"/>
      <c r="DZL5" s="844"/>
      <c r="DZM5" s="845"/>
      <c r="DZN5" s="829"/>
      <c r="DZO5" s="829"/>
      <c r="DZP5" s="829"/>
      <c r="DZQ5" s="829"/>
      <c r="DZR5" s="829"/>
      <c r="DZS5" s="829"/>
      <c r="DZT5" s="830"/>
      <c r="DZU5" s="830"/>
      <c r="DZV5" s="830"/>
      <c r="DZW5" s="830"/>
      <c r="DZX5" s="830"/>
      <c r="DZY5" s="830"/>
      <c r="DZZ5" s="830"/>
      <c r="EAA5" s="830"/>
      <c r="EAB5" s="844"/>
      <c r="EAC5" s="845"/>
      <c r="EAD5" s="829"/>
      <c r="EAE5" s="829"/>
      <c r="EAF5" s="829"/>
      <c r="EAG5" s="829"/>
      <c r="EAH5" s="829"/>
      <c r="EAI5" s="829"/>
      <c r="EAJ5" s="830"/>
      <c r="EAK5" s="830"/>
      <c r="EAL5" s="830"/>
      <c r="EAM5" s="830"/>
      <c r="EAN5" s="830"/>
      <c r="EAO5" s="830"/>
      <c r="EAP5" s="830"/>
      <c r="EAQ5" s="830"/>
      <c r="EAR5" s="844"/>
      <c r="EAS5" s="845"/>
      <c r="EAT5" s="829"/>
      <c r="EAU5" s="829"/>
      <c r="EAV5" s="829"/>
      <c r="EAW5" s="829"/>
      <c r="EAX5" s="829"/>
      <c r="EAY5" s="829"/>
      <c r="EAZ5" s="830"/>
      <c r="EBA5" s="830"/>
      <c r="EBB5" s="830"/>
      <c r="EBC5" s="830"/>
      <c r="EBD5" s="830"/>
      <c r="EBE5" s="830"/>
      <c r="EBF5" s="830"/>
      <c r="EBG5" s="830"/>
      <c r="EBH5" s="844"/>
      <c r="EBI5" s="845"/>
      <c r="EBJ5" s="829"/>
      <c r="EBK5" s="829"/>
      <c r="EBL5" s="829"/>
      <c r="EBM5" s="829"/>
      <c r="EBN5" s="829"/>
      <c r="EBO5" s="829"/>
      <c r="EBP5" s="830"/>
      <c r="EBQ5" s="830"/>
      <c r="EBR5" s="830"/>
      <c r="EBS5" s="830"/>
      <c r="EBT5" s="830"/>
      <c r="EBU5" s="830"/>
      <c r="EBV5" s="830"/>
      <c r="EBW5" s="830"/>
      <c r="EBX5" s="844"/>
      <c r="EBY5" s="845"/>
      <c r="EBZ5" s="829"/>
      <c r="ECA5" s="829"/>
      <c r="ECB5" s="829"/>
      <c r="ECC5" s="829"/>
      <c r="ECD5" s="829"/>
      <c r="ECE5" s="829"/>
      <c r="ECF5" s="830"/>
      <c r="ECG5" s="830"/>
      <c r="ECH5" s="830"/>
      <c r="ECI5" s="830"/>
      <c r="ECJ5" s="830"/>
      <c r="ECK5" s="830"/>
      <c r="ECL5" s="830"/>
      <c r="ECM5" s="830"/>
      <c r="ECN5" s="844"/>
      <c r="ECO5" s="845"/>
      <c r="ECP5" s="829"/>
      <c r="ECQ5" s="829"/>
      <c r="ECR5" s="829"/>
      <c r="ECS5" s="829"/>
      <c r="ECT5" s="829"/>
      <c r="ECU5" s="829"/>
      <c r="ECV5" s="830"/>
      <c r="ECW5" s="830"/>
      <c r="ECX5" s="830"/>
      <c r="ECY5" s="830"/>
      <c r="ECZ5" s="830"/>
      <c r="EDA5" s="830"/>
      <c r="EDB5" s="830"/>
      <c r="EDC5" s="830"/>
      <c r="EDD5" s="844"/>
      <c r="EDE5" s="845"/>
      <c r="EDF5" s="829"/>
      <c r="EDG5" s="829"/>
      <c r="EDH5" s="829"/>
      <c r="EDI5" s="829"/>
      <c r="EDJ5" s="829"/>
      <c r="EDK5" s="829"/>
      <c r="EDL5" s="830"/>
      <c r="EDM5" s="830"/>
      <c r="EDN5" s="830"/>
      <c r="EDO5" s="830"/>
      <c r="EDP5" s="830"/>
      <c r="EDQ5" s="830"/>
      <c r="EDR5" s="830"/>
      <c r="EDS5" s="830"/>
      <c r="EDT5" s="844"/>
      <c r="EDU5" s="845"/>
      <c r="EDV5" s="829"/>
      <c r="EDW5" s="829"/>
      <c r="EDX5" s="829"/>
      <c r="EDY5" s="829"/>
      <c r="EDZ5" s="829"/>
      <c r="EEA5" s="829"/>
      <c r="EEB5" s="830"/>
      <c r="EEC5" s="830"/>
      <c r="EED5" s="830"/>
      <c r="EEE5" s="830"/>
      <c r="EEF5" s="830"/>
      <c r="EEG5" s="830"/>
      <c r="EEH5" s="830"/>
      <c r="EEI5" s="830"/>
      <c r="EEJ5" s="844"/>
      <c r="EEK5" s="845"/>
      <c r="EEL5" s="829"/>
      <c r="EEM5" s="829"/>
      <c r="EEN5" s="829"/>
      <c r="EEO5" s="829"/>
      <c r="EEP5" s="829"/>
      <c r="EEQ5" s="829"/>
      <c r="EER5" s="830"/>
      <c r="EES5" s="830"/>
      <c r="EET5" s="830"/>
      <c r="EEU5" s="830"/>
      <c r="EEV5" s="830"/>
      <c r="EEW5" s="830"/>
      <c r="EEX5" s="830"/>
      <c r="EEY5" s="830"/>
      <c r="EEZ5" s="844"/>
      <c r="EFA5" s="845"/>
      <c r="EFB5" s="829"/>
      <c r="EFC5" s="829"/>
      <c r="EFD5" s="829"/>
      <c r="EFE5" s="829"/>
      <c r="EFF5" s="829"/>
      <c r="EFG5" s="829"/>
      <c r="EFH5" s="830"/>
      <c r="EFI5" s="830"/>
      <c r="EFJ5" s="830"/>
      <c r="EFK5" s="830"/>
      <c r="EFL5" s="830"/>
      <c r="EFM5" s="830"/>
      <c r="EFN5" s="830"/>
      <c r="EFO5" s="830"/>
      <c r="EFP5" s="844"/>
      <c r="EFQ5" s="845"/>
      <c r="EFR5" s="829"/>
      <c r="EFS5" s="829"/>
      <c r="EFT5" s="829"/>
      <c r="EFU5" s="829"/>
      <c r="EFV5" s="829"/>
      <c r="EFW5" s="829"/>
      <c r="EFX5" s="830"/>
      <c r="EFY5" s="830"/>
      <c r="EFZ5" s="830"/>
      <c r="EGA5" s="830"/>
      <c r="EGB5" s="830"/>
      <c r="EGC5" s="830"/>
      <c r="EGD5" s="830"/>
      <c r="EGE5" s="830"/>
      <c r="EGF5" s="844"/>
      <c r="EGG5" s="845"/>
      <c r="EGH5" s="829"/>
      <c r="EGI5" s="829"/>
      <c r="EGJ5" s="829"/>
      <c r="EGK5" s="829"/>
      <c r="EGL5" s="829"/>
      <c r="EGM5" s="829"/>
      <c r="EGN5" s="830"/>
      <c r="EGO5" s="830"/>
      <c r="EGP5" s="830"/>
      <c r="EGQ5" s="830"/>
      <c r="EGR5" s="830"/>
      <c r="EGS5" s="830"/>
      <c r="EGT5" s="830"/>
      <c r="EGU5" s="830"/>
      <c r="EGV5" s="844"/>
      <c r="EGW5" s="845"/>
      <c r="EGX5" s="829"/>
      <c r="EGY5" s="829"/>
      <c r="EGZ5" s="829"/>
      <c r="EHA5" s="829"/>
      <c r="EHB5" s="829"/>
      <c r="EHC5" s="829"/>
      <c r="EHD5" s="830"/>
      <c r="EHE5" s="830"/>
      <c r="EHF5" s="830"/>
      <c r="EHG5" s="830"/>
      <c r="EHH5" s="830"/>
      <c r="EHI5" s="830"/>
      <c r="EHJ5" s="830"/>
      <c r="EHK5" s="830"/>
      <c r="EHL5" s="844"/>
      <c r="EHM5" s="845"/>
      <c r="EHN5" s="829"/>
      <c r="EHO5" s="829"/>
      <c r="EHP5" s="829"/>
      <c r="EHQ5" s="829"/>
      <c r="EHR5" s="829"/>
      <c r="EHS5" s="829"/>
      <c r="EHT5" s="830"/>
      <c r="EHU5" s="830"/>
      <c r="EHV5" s="830"/>
      <c r="EHW5" s="830"/>
      <c r="EHX5" s="830"/>
      <c r="EHY5" s="830"/>
      <c r="EHZ5" s="830"/>
      <c r="EIA5" s="830"/>
      <c r="EIB5" s="844"/>
      <c r="EIC5" s="845"/>
      <c r="EID5" s="829"/>
      <c r="EIE5" s="829"/>
      <c r="EIF5" s="829"/>
      <c r="EIG5" s="829"/>
      <c r="EIH5" s="829"/>
      <c r="EII5" s="829"/>
      <c r="EIJ5" s="830"/>
      <c r="EIK5" s="830"/>
      <c r="EIL5" s="830"/>
      <c r="EIM5" s="830"/>
      <c r="EIN5" s="830"/>
      <c r="EIO5" s="830"/>
      <c r="EIP5" s="830"/>
      <c r="EIQ5" s="830"/>
      <c r="EIR5" s="844"/>
      <c r="EIS5" s="845"/>
      <c r="EIT5" s="829"/>
      <c r="EIU5" s="829"/>
      <c r="EIV5" s="829"/>
      <c r="EIW5" s="829"/>
      <c r="EIX5" s="829"/>
      <c r="EIY5" s="829"/>
      <c r="EIZ5" s="830"/>
      <c r="EJA5" s="830"/>
      <c r="EJB5" s="830"/>
      <c r="EJC5" s="830"/>
      <c r="EJD5" s="830"/>
      <c r="EJE5" s="830"/>
      <c r="EJF5" s="830"/>
      <c r="EJG5" s="830"/>
      <c r="EJH5" s="844"/>
      <c r="EJI5" s="845"/>
      <c r="EJJ5" s="829"/>
      <c r="EJK5" s="829"/>
      <c r="EJL5" s="829"/>
      <c r="EJM5" s="829"/>
      <c r="EJN5" s="829"/>
      <c r="EJO5" s="829"/>
      <c r="EJP5" s="830"/>
      <c r="EJQ5" s="830"/>
      <c r="EJR5" s="830"/>
      <c r="EJS5" s="830"/>
      <c r="EJT5" s="830"/>
      <c r="EJU5" s="830"/>
      <c r="EJV5" s="830"/>
      <c r="EJW5" s="830"/>
      <c r="EJX5" s="844"/>
      <c r="EJY5" s="845"/>
      <c r="EJZ5" s="829"/>
      <c r="EKA5" s="829"/>
      <c r="EKB5" s="829"/>
      <c r="EKC5" s="829"/>
      <c r="EKD5" s="829"/>
      <c r="EKE5" s="829"/>
      <c r="EKF5" s="830"/>
      <c r="EKG5" s="830"/>
      <c r="EKH5" s="830"/>
      <c r="EKI5" s="830"/>
      <c r="EKJ5" s="830"/>
      <c r="EKK5" s="830"/>
      <c r="EKL5" s="830"/>
      <c r="EKM5" s="830"/>
      <c r="EKN5" s="844"/>
      <c r="EKO5" s="845"/>
      <c r="EKP5" s="829"/>
      <c r="EKQ5" s="829"/>
      <c r="EKR5" s="829"/>
      <c r="EKS5" s="829"/>
      <c r="EKT5" s="829"/>
      <c r="EKU5" s="829"/>
      <c r="EKV5" s="830"/>
      <c r="EKW5" s="830"/>
      <c r="EKX5" s="830"/>
      <c r="EKY5" s="830"/>
      <c r="EKZ5" s="830"/>
      <c r="ELA5" s="830"/>
      <c r="ELB5" s="830"/>
      <c r="ELC5" s="830"/>
      <c r="ELD5" s="844"/>
      <c r="ELE5" s="845"/>
      <c r="ELF5" s="829"/>
      <c r="ELG5" s="829"/>
      <c r="ELH5" s="829"/>
      <c r="ELI5" s="829"/>
      <c r="ELJ5" s="829"/>
      <c r="ELK5" s="829"/>
      <c r="ELL5" s="830"/>
      <c r="ELM5" s="830"/>
      <c r="ELN5" s="830"/>
      <c r="ELO5" s="830"/>
      <c r="ELP5" s="830"/>
      <c r="ELQ5" s="830"/>
      <c r="ELR5" s="830"/>
      <c r="ELS5" s="830"/>
      <c r="ELT5" s="844"/>
      <c r="ELU5" s="845"/>
      <c r="ELV5" s="829"/>
      <c r="ELW5" s="829"/>
      <c r="ELX5" s="829"/>
      <c r="ELY5" s="829"/>
      <c r="ELZ5" s="829"/>
      <c r="EMA5" s="829"/>
      <c r="EMB5" s="830"/>
      <c r="EMC5" s="830"/>
      <c r="EMD5" s="830"/>
      <c r="EME5" s="830"/>
      <c r="EMF5" s="830"/>
      <c r="EMG5" s="830"/>
      <c r="EMH5" s="830"/>
      <c r="EMI5" s="830"/>
      <c r="EMJ5" s="844"/>
      <c r="EMK5" s="845"/>
      <c r="EML5" s="829"/>
      <c r="EMM5" s="829"/>
      <c r="EMN5" s="829"/>
      <c r="EMO5" s="829"/>
      <c r="EMP5" s="829"/>
      <c r="EMQ5" s="829"/>
      <c r="EMR5" s="830"/>
      <c r="EMS5" s="830"/>
      <c r="EMT5" s="830"/>
      <c r="EMU5" s="830"/>
      <c r="EMV5" s="830"/>
      <c r="EMW5" s="830"/>
      <c r="EMX5" s="830"/>
      <c r="EMY5" s="830"/>
      <c r="EMZ5" s="844"/>
      <c r="ENA5" s="845"/>
      <c r="ENB5" s="829"/>
      <c r="ENC5" s="829"/>
      <c r="END5" s="829"/>
      <c r="ENE5" s="829"/>
      <c r="ENF5" s="829"/>
      <c r="ENG5" s="829"/>
      <c r="ENH5" s="830"/>
      <c r="ENI5" s="830"/>
      <c r="ENJ5" s="830"/>
      <c r="ENK5" s="830"/>
      <c r="ENL5" s="830"/>
      <c r="ENM5" s="830"/>
      <c r="ENN5" s="830"/>
      <c r="ENO5" s="830"/>
      <c r="ENP5" s="844"/>
      <c r="ENQ5" s="845"/>
      <c r="ENR5" s="829"/>
      <c r="ENS5" s="829"/>
      <c r="ENT5" s="829"/>
      <c r="ENU5" s="829"/>
      <c r="ENV5" s="829"/>
      <c r="ENW5" s="829"/>
      <c r="ENX5" s="830"/>
      <c r="ENY5" s="830"/>
      <c r="ENZ5" s="830"/>
      <c r="EOA5" s="830"/>
      <c r="EOB5" s="830"/>
      <c r="EOC5" s="830"/>
      <c r="EOD5" s="830"/>
      <c r="EOE5" s="830"/>
      <c r="EOF5" s="844"/>
      <c r="EOG5" s="845"/>
      <c r="EOH5" s="829"/>
      <c r="EOI5" s="829"/>
      <c r="EOJ5" s="829"/>
      <c r="EOK5" s="829"/>
      <c r="EOL5" s="829"/>
      <c r="EOM5" s="829"/>
      <c r="EON5" s="830"/>
      <c r="EOO5" s="830"/>
      <c r="EOP5" s="830"/>
      <c r="EOQ5" s="830"/>
      <c r="EOR5" s="830"/>
      <c r="EOS5" s="830"/>
      <c r="EOT5" s="830"/>
      <c r="EOU5" s="830"/>
      <c r="EOV5" s="844"/>
      <c r="EOW5" s="845"/>
      <c r="EOX5" s="829"/>
      <c r="EOY5" s="829"/>
      <c r="EOZ5" s="829"/>
      <c r="EPA5" s="829"/>
      <c r="EPB5" s="829"/>
      <c r="EPC5" s="829"/>
      <c r="EPD5" s="830"/>
      <c r="EPE5" s="830"/>
      <c r="EPF5" s="830"/>
      <c r="EPG5" s="830"/>
      <c r="EPH5" s="830"/>
      <c r="EPI5" s="830"/>
      <c r="EPJ5" s="830"/>
      <c r="EPK5" s="830"/>
      <c r="EPL5" s="844"/>
      <c r="EPM5" s="845"/>
      <c r="EPN5" s="829"/>
      <c r="EPO5" s="829"/>
      <c r="EPP5" s="829"/>
      <c r="EPQ5" s="829"/>
      <c r="EPR5" s="829"/>
      <c r="EPS5" s="829"/>
      <c r="EPT5" s="830"/>
      <c r="EPU5" s="830"/>
      <c r="EPV5" s="830"/>
      <c r="EPW5" s="830"/>
      <c r="EPX5" s="830"/>
      <c r="EPY5" s="830"/>
      <c r="EPZ5" s="830"/>
      <c r="EQA5" s="830"/>
      <c r="EQB5" s="844"/>
      <c r="EQC5" s="845"/>
      <c r="EQD5" s="829"/>
      <c r="EQE5" s="829"/>
      <c r="EQF5" s="829"/>
      <c r="EQG5" s="829"/>
      <c r="EQH5" s="829"/>
      <c r="EQI5" s="829"/>
      <c r="EQJ5" s="830"/>
      <c r="EQK5" s="830"/>
      <c r="EQL5" s="830"/>
      <c r="EQM5" s="830"/>
      <c r="EQN5" s="830"/>
      <c r="EQO5" s="830"/>
      <c r="EQP5" s="830"/>
      <c r="EQQ5" s="830"/>
      <c r="EQR5" s="844"/>
      <c r="EQS5" s="845"/>
      <c r="EQT5" s="829"/>
      <c r="EQU5" s="829"/>
      <c r="EQV5" s="829"/>
      <c r="EQW5" s="829"/>
      <c r="EQX5" s="829"/>
      <c r="EQY5" s="829"/>
      <c r="EQZ5" s="830"/>
      <c r="ERA5" s="830"/>
      <c r="ERB5" s="830"/>
      <c r="ERC5" s="830"/>
      <c r="ERD5" s="830"/>
      <c r="ERE5" s="830"/>
      <c r="ERF5" s="830"/>
      <c r="ERG5" s="830"/>
      <c r="ERH5" s="844"/>
      <c r="ERI5" s="845"/>
      <c r="ERJ5" s="829"/>
      <c r="ERK5" s="829"/>
      <c r="ERL5" s="829"/>
      <c r="ERM5" s="829"/>
      <c r="ERN5" s="829"/>
      <c r="ERO5" s="829"/>
      <c r="ERP5" s="830"/>
      <c r="ERQ5" s="830"/>
      <c r="ERR5" s="830"/>
      <c r="ERS5" s="830"/>
      <c r="ERT5" s="830"/>
      <c r="ERU5" s="830"/>
      <c r="ERV5" s="830"/>
      <c r="ERW5" s="830"/>
      <c r="ERX5" s="844"/>
      <c r="ERY5" s="845"/>
      <c r="ERZ5" s="829"/>
      <c r="ESA5" s="829"/>
      <c r="ESB5" s="829"/>
      <c r="ESC5" s="829"/>
      <c r="ESD5" s="829"/>
      <c r="ESE5" s="829"/>
      <c r="ESF5" s="830"/>
      <c r="ESG5" s="830"/>
      <c r="ESH5" s="830"/>
      <c r="ESI5" s="830"/>
      <c r="ESJ5" s="830"/>
      <c r="ESK5" s="830"/>
      <c r="ESL5" s="830"/>
      <c r="ESM5" s="830"/>
      <c r="ESN5" s="844"/>
      <c r="ESO5" s="845"/>
      <c r="ESP5" s="829"/>
      <c r="ESQ5" s="829"/>
      <c r="ESR5" s="829"/>
      <c r="ESS5" s="829"/>
      <c r="EST5" s="829"/>
      <c r="ESU5" s="829"/>
      <c r="ESV5" s="830"/>
      <c r="ESW5" s="830"/>
      <c r="ESX5" s="830"/>
      <c r="ESY5" s="830"/>
      <c r="ESZ5" s="830"/>
      <c r="ETA5" s="830"/>
      <c r="ETB5" s="830"/>
      <c r="ETC5" s="830"/>
      <c r="ETD5" s="844"/>
      <c r="ETE5" s="845"/>
      <c r="ETF5" s="829"/>
      <c r="ETG5" s="829"/>
      <c r="ETH5" s="829"/>
      <c r="ETI5" s="829"/>
      <c r="ETJ5" s="829"/>
      <c r="ETK5" s="829"/>
      <c r="ETL5" s="830"/>
      <c r="ETM5" s="830"/>
      <c r="ETN5" s="830"/>
      <c r="ETO5" s="830"/>
      <c r="ETP5" s="830"/>
      <c r="ETQ5" s="830"/>
      <c r="ETR5" s="830"/>
      <c r="ETS5" s="830"/>
      <c r="ETT5" s="844"/>
      <c r="ETU5" s="845"/>
      <c r="ETV5" s="829"/>
      <c r="ETW5" s="829"/>
      <c r="ETX5" s="829"/>
      <c r="ETY5" s="829"/>
      <c r="ETZ5" s="829"/>
      <c r="EUA5" s="829"/>
      <c r="EUB5" s="830"/>
      <c r="EUC5" s="830"/>
      <c r="EUD5" s="830"/>
      <c r="EUE5" s="830"/>
      <c r="EUF5" s="830"/>
      <c r="EUG5" s="830"/>
      <c r="EUH5" s="830"/>
      <c r="EUI5" s="830"/>
      <c r="EUJ5" s="844"/>
      <c r="EUK5" s="845"/>
      <c r="EUL5" s="829"/>
      <c r="EUM5" s="829"/>
      <c r="EUN5" s="829"/>
      <c r="EUO5" s="829"/>
      <c r="EUP5" s="829"/>
      <c r="EUQ5" s="829"/>
      <c r="EUR5" s="830"/>
      <c r="EUS5" s="830"/>
      <c r="EUT5" s="830"/>
      <c r="EUU5" s="830"/>
      <c r="EUV5" s="830"/>
      <c r="EUW5" s="830"/>
      <c r="EUX5" s="830"/>
      <c r="EUY5" s="830"/>
      <c r="EUZ5" s="844"/>
      <c r="EVA5" s="845"/>
      <c r="EVB5" s="829"/>
      <c r="EVC5" s="829"/>
      <c r="EVD5" s="829"/>
      <c r="EVE5" s="829"/>
      <c r="EVF5" s="829"/>
      <c r="EVG5" s="829"/>
      <c r="EVH5" s="830"/>
      <c r="EVI5" s="830"/>
      <c r="EVJ5" s="830"/>
      <c r="EVK5" s="830"/>
      <c r="EVL5" s="830"/>
      <c r="EVM5" s="830"/>
      <c r="EVN5" s="830"/>
      <c r="EVO5" s="830"/>
      <c r="EVP5" s="844"/>
      <c r="EVQ5" s="845"/>
      <c r="EVR5" s="829"/>
      <c r="EVS5" s="829"/>
      <c r="EVT5" s="829"/>
      <c r="EVU5" s="829"/>
      <c r="EVV5" s="829"/>
      <c r="EVW5" s="829"/>
      <c r="EVX5" s="830"/>
      <c r="EVY5" s="830"/>
      <c r="EVZ5" s="830"/>
      <c r="EWA5" s="830"/>
      <c r="EWB5" s="830"/>
      <c r="EWC5" s="830"/>
      <c r="EWD5" s="830"/>
      <c r="EWE5" s="830"/>
      <c r="EWF5" s="844"/>
      <c r="EWG5" s="845"/>
      <c r="EWH5" s="829"/>
      <c r="EWI5" s="829"/>
      <c r="EWJ5" s="829"/>
      <c r="EWK5" s="829"/>
      <c r="EWL5" s="829"/>
      <c r="EWM5" s="829"/>
      <c r="EWN5" s="830"/>
      <c r="EWO5" s="830"/>
      <c r="EWP5" s="830"/>
      <c r="EWQ5" s="830"/>
      <c r="EWR5" s="830"/>
      <c r="EWS5" s="830"/>
      <c r="EWT5" s="830"/>
      <c r="EWU5" s="830"/>
      <c r="EWV5" s="844"/>
      <c r="EWW5" s="845"/>
      <c r="EWX5" s="829"/>
      <c r="EWY5" s="829"/>
      <c r="EWZ5" s="829"/>
      <c r="EXA5" s="829"/>
      <c r="EXB5" s="829"/>
      <c r="EXC5" s="829"/>
      <c r="EXD5" s="830"/>
      <c r="EXE5" s="830"/>
      <c r="EXF5" s="830"/>
      <c r="EXG5" s="830"/>
      <c r="EXH5" s="830"/>
      <c r="EXI5" s="830"/>
      <c r="EXJ5" s="830"/>
      <c r="EXK5" s="830"/>
      <c r="EXL5" s="844"/>
      <c r="EXM5" s="845"/>
      <c r="EXN5" s="829"/>
      <c r="EXO5" s="829"/>
      <c r="EXP5" s="829"/>
      <c r="EXQ5" s="829"/>
      <c r="EXR5" s="829"/>
      <c r="EXS5" s="829"/>
      <c r="EXT5" s="830"/>
      <c r="EXU5" s="830"/>
      <c r="EXV5" s="830"/>
      <c r="EXW5" s="830"/>
      <c r="EXX5" s="830"/>
      <c r="EXY5" s="830"/>
      <c r="EXZ5" s="830"/>
      <c r="EYA5" s="830"/>
      <c r="EYB5" s="844"/>
      <c r="EYC5" s="845"/>
      <c r="EYD5" s="829"/>
      <c r="EYE5" s="829"/>
      <c r="EYF5" s="829"/>
      <c r="EYG5" s="829"/>
      <c r="EYH5" s="829"/>
      <c r="EYI5" s="829"/>
      <c r="EYJ5" s="830"/>
      <c r="EYK5" s="830"/>
      <c r="EYL5" s="830"/>
      <c r="EYM5" s="830"/>
      <c r="EYN5" s="830"/>
      <c r="EYO5" s="830"/>
      <c r="EYP5" s="830"/>
      <c r="EYQ5" s="830"/>
      <c r="EYR5" s="844"/>
      <c r="EYS5" s="845"/>
      <c r="EYT5" s="829"/>
      <c r="EYU5" s="829"/>
      <c r="EYV5" s="829"/>
      <c r="EYW5" s="829"/>
      <c r="EYX5" s="829"/>
      <c r="EYY5" s="829"/>
      <c r="EYZ5" s="830"/>
      <c r="EZA5" s="830"/>
      <c r="EZB5" s="830"/>
      <c r="EZC5" s="830"/>
      <c r="EZD5" s="830"/>
      <c r="EZE5" s="830"/>
      <c r="EZF5" s="830"/>
      <c r="EZG5" s="830"/>
      <c r="EZH5" s="844"/>
      <c r="EZI5" s="845"/>
      <c r="EZJ5" s="829"/>
      <c r="EZK5" s="829"/>
      <c r="EZL5" s="829"/>
      <c r="EZM5" s="829"/>
      <c r="EZN5" s="829"/>
      <c r="EZO5" s="829"/>
      <c r="EZP5" s="830"/>
      <c r="EZQ5" s="830"/>
      <c r="EZR5" s="830"/>
      <c r="EZS5" s="830"/>
      <c r="EZT5" s="830"/>
      <c r="EZU5" s="830"/>
      <c r="EZV5" s="830"/>
      <c r="EZW5" s="830"/>
      <c r="EZX5" s="844"/>
      <c r="EZY5" s="845"/>
      <c r="EZZ5" s="829"/>
      <c r="FAA5" s="829"/>
      <c r="FAB5" s="829"/>
      <c r="FAC5" s="829"/>
      <c r="FAD5" s="829"/>
      <c r="FAE5" s="829"/>
      <c r="FAF5" s="830"/>
      <c r="FAG5" s="830"/>
      <c r="FAH5" s="830"/>
      <c r="FAI5" s="830"/>
      <c r="FAJ5" s="830"/>
      <c r="FAK5" s="830"/>
      <c r="FAL5" s="830"/>
      <c r="FAM5" s="830"/>
      <c r="FAN5" s="844"/>
      <c r="FAO5" s="845"/>
      <c r="FAP5" s="829"/>
      <c r="FAQ5" s="829"/>
      <c r="FAR5" s="829"/>
      <c r="FAS5" s="829"/>
      <c r="FAT5" s="829"/>
      <c r="FAU5" s="829"/>
      <c r="FAV5" s="830"/>
      <c r="FAW5" s="830"/>
      <c r="FAX5" s="830"/>
      <c r="FAY5" s="830"/>
      <c r="FAZ5" s="830"/>
      <c r="FBA5" s="830"/>
      <c r="FBB5" s="830"/>
      <c r="FBC5" s="830"/>
      <c r="FBD5" s="844"/>
      <c r="FBE5" s="845"/>
      <c r="FBF5" s="829"/>
      <c r="FBG5" s="829"/>
      <c r="FBH5" s="829"/>
      <c r="FBI5" s="829"/>
      <c r="FBJ5" s="829"/>
      <c r="FBK5" s="829"/>
      <c r="FBL5" s="830"/>
      <c r="FBM5" s="830"/>
      <c r="FBN5" s="830"/>
      <c r="FBO5" s="830"/>
      <c r="FBP5" s="830"/>
      <c r="FBQ5" s="830"/>
      <c r="FBR5" s="830"/>
      <c r="FBS5" s="830"/>
      <c r="FBT5" s="844"/>
      <c r="FBU5" s="845"/>
      <c r="FBV5" s="829"/>
      <c r="FBW5" s="829"/>
      <c r="FBX5" s="829"/>
      <c r="FBY5" s="829"/>
      <c r="FBZ5" s="829"/>
      <c r="FCA5" s="829"/>
      <c r="FCB5" s="830"/>
      <c r="FCC5" s="830"/>
      <c r="FCD5" s="830"/>
      <c r="FCE5" s="830"/>
      <c r="FCF5" s="830"/>
      <c r="FCG5" s="830"/>
      <c r="FCH5" s="830"/>
      <c r="FCI5" s="830"/>
      <c r="FCJ5" s="844"/>
      <c r="FCK5" s="845"/>
      <c r="FCL5" s="829"/>
      <c r="FCM5" s="829"/>
      <c r="FCN5" s="829"/>
      <c r="FCO5" s="829"/>
      <c r="FCP5" s="829"/>
      <c r="FCQ5" s="829"/>
      <c r="FCR5" s="830"/>
      <c r="FCS5" s="830"/>
      <c r="FCT5" s="830"/>
      <c r="FCU5" s="830"/>
      <c r="FCV5" s="830"/>
      <c r="FCW5" s="830"/>
      <c r="FCX5" s="830"/>
      <c r="FCY5" s="830"/>
      <c r="FCZ5" s="844"/>
      <c r="FDA5" s="845"/>
      <c r="FDB5" s="829"/>
      <c r="FDC5" s="829"/>
      <c r="FDD5" s="829"/>
      <c r="FDE5" s="829"/>
      <c r="FDF5" s="829"/>
      <c r="FDG5" s="829"/>
      <c r="FDH5" s="830"/>
      <c r="FDI5" s="830"/>
      <c r="FDJ5" s="830"/>
      <c r="FDK5" s="830"/>
      <c r="FDL5" s="830"/>
      <c r="FDM5" s="830"/>
      <c r="FDN5" s="830"/>
      <c r="FDO5" s="830"/>
      <c r="FDP5" s="844"/>
      <c r="FDQ5" s="845"/>
      <c r="FDR5" s="829"/>
      <c r="FDS5" s="829"/>
      <c r="FDT5" s="829"/>
      <c r="FDU5" s="829"/>
      <c r="FDV5" s="829"/>
      <c r="FDW5" s="829"/>
      <c r="FDX5" s="830"/>
      <c r="FDY5" s="830"/>
      <c r="FDZ5" s="830"/>
      <c r="FEA5" s="830"/>
      <c r="FEB5" s="830"/>
      <c r="FEC5" s="830"/>
      <c r="FED5" s="830"/>
      <c r="FEE5" s="830"/>
      <c r="FEF5" s="844"/>
      <c r="FEG5" s="845"/>
      <c r="FEH5" s="829"/>
      <c r="FEI5" s="829"/>
      <c r="FEJ5" s="829"/>
      <c r="FEK5" s="829"/>
      <c r="FEL5" s="829"/>
      <c r="FEM5" s="829"/>
      <c r="FEN5" s="830"/>
      <c r="FEO5" s="830"/>
      <c r="FEP5" s="830"/>
      <c r="FEQ5" s="830"/>
      <c r="FER5" s="830"/>
      <c r="FES5" s="830"/>
      <c r="FET5" s="830"/>
      <c r="FEU5" s="830"/>
      <c r="FEV5" s="844"/>
      <c r="FEW5" s="845"/>
      <c r="FEX5" s="829"/>
      <c r="FEY5" s="829"/>
      <c r="FEZ5" s="829"/>
      <c r="FFA5" s="829"/>
      <c r="FFB5" s="829"/>
      <c r="FFC5" s="829"/>
      <c r="FFD5" s="830"/>
      <c r="FFE5" s="830"/>
      <c r="FFF5" s="830"/>
      <c r="FFG5" s="830"/>
      <c r="FFH5" s="830"/>
      <c r="FFI5" s="830"/>
      <c r="FFJ5" s="830"/>
      <c r="FFK5" s="830"/>
      <c r="FFL5" s="844"/>
      <c r="FFM5" s="845"/>
      <c r="FFN5" s="829"/>
      <c r="FFO5" s="829"/>
      <c r="FFP5" s="829"/>
      <c r="FFQ5" s="829"/>
      <c r="FFR5" s="829"/>
      <c r="FFS5" s="829"/>
      <c r="FFT5" s="830"/>
      <c r="FFU5" s="830"/>
      <c r="FFV5" s="830"/>
      <c r="FFW5" s="830"/>
      <c r="FFX5" s="830"/>
      <c r="FFY5" s="830"/>
      <c r="FFZ5" s="830"/>
      <c r="FGA5" s="830"/>
      <c r="FGB5" s="844"/>
      <c r="FGC5" s="845"/>
      <c r="FGD5" s="829"/>
      <c r="FGE5" s="829"/>
      <c r="FGF5" s="829"/>
      <c r="FGG5" s="829"/>
      <c r="FGH5" s="829"/>
      <c r="FGI5" s="829"/>
      <c r="FGJ5" s="830"/>
      <c r="FGK5" s="830"/>
      <c r="FGL5" s="830"/>
      <c r="FGM5" s="830"/>
      <c r="FGN5" s="830"/>
      <c r="FGO5" s="830"/>
      <c r="FGP5" s="830"/>
      <c r="FGQ5" s="830"/>
      <c r="FGR5" s="844"/>
      <c r="FGS5" s="845"/>
      <c r="FGT5" s="829"/>
      <c r="FGU5" s="829"/>
      <c r="FGV5" s="829"/>
      <c r="FGW5" s="829"/>
      <c r="FGX5" s="829"/>
      <c r="FGY5" s="829"/>
      <c r="FGZ5" s="830"/>
      <c r="FHA5" s="830"/>
      <c r="FHB5" s="830"/>
      <c r="FHC5" s="830"/>
      <c r="FHD5" s="830"/>
      <c r="FHE5" s="830"/>
      <c r="FHF5" s="830"/>
      <c r="FHG5" s="830"/>
      <c r="FHH5" s="844"/>
      <c r="FHI5" s="845"/>
      <c r="FHJ5" s="829"/>
      <c r="FHK5" s="829"/>
      <c r="FHL5" s="829"/>
      <c r="FHM5" s="829"/>
      <c r="FHN5" s="829"/>
      <c r="FHO5" s="829"/>
      <c r="FHP5" s="830"/>
      <c r="FHQ5" s="830"/>
      <c r="FHR5" s="830"/>
      <c r="FHS5" s="830"/>
      <c r="FHT5" s="830"/>
      <c r="FHU5" s="830"/>
      <c r="FHV5" s="830"/>
      <c r="FHW5" s="830"/>
      <c r="FHX5" s="844"/>
      <c r="FHY5" s="845"/>
      <c r="FHZ5" s="829"/>
      <c r="FIA5" s="829"/>
      <c r="FIB5" s="829"/>
      <c r="FIC5" s="829"/>
      <c r="FID5" s="829"/>
      <c r="FIE5" s="829"/>
      <c r="FIF5" s="830"/>
      <c r="FIG5" s="830"/>
      <c r="FIH5" s="830"/>
      <c r="FII5" s="830"/>
      <c r="FIJ5" s="830"/>
      <c r="FIK5" s="830"/>
      <c r="FIL5" s="830"/>
      <c r="FIM5" s="830"/>
      <c r="FIN5" s="844"/>
      <c r="FIO5" s="845"/>
      <c r="FIP5" s="829"/>
      <c r="FIQ5" s="829"/>
      <c r="FIR5" s="829"/>
      <c r="FIS5" s="829"/>
      <c r="FIT5" s="829"/>
      <c r="FIU5" s="829"/>
      <c r="FIV5" s="830"/>
      <c r="FIW5" s="830"/>
      <c r="FIX5" s="830"/>
      <c r="FIY5" s="830"/>
      <c r="FIZ5" s="830"/>
      <c r="FJA5" s="830"/>
      <c r="FJB5" s="830"/>
      <c r="FJC5" s="830"/>
      <c r="FJD5" s="844"/>
      <c r="FJE5" s="845"/>
      <c r="FJF5" s="829"/>
      <c r="FJG5" s="829"/>
      <c r="FJH5" s="829"/>
      <c r="FJI5" s="829"/>
      <c r="FJJ5" s="829"/>
      <c r="FJK5" s="829"/>
      <c r="FJL5" s="830"/>
      <c r="FJM5" s="830"/>
      <c r="FJN5" s="830"/>
      <c r="FJO5" s="830"/>
      <c r="FJP5" s="830"/>
      <c r="FJQ5" s="830"/>
      <c r="FJR5" s="830"/>
      <c r="FJS5" s="830"/>
      <c r="FJT5" s="844"/>
      <c r="FJU5" s="845"/>
      <c r="FJV5" s="829"/>
      <c r="FJW5" s="829"/>
      <c r="FJX5" s="829"/>
      <c r="FJY5" s="829"/>
      <c r="FJZ5" s="829"/>
      <c r="FKA5" s="829"/>
      <c r="FKB5" s="830"/>
      <c r="FKC5" s="830"/>
      <c r="FKD5" s="830"/>
      <c r="FKE5" s="830"/>
      <c r="FKF5" s="830"/>
      <c r="FKG5" s="830"/>
      <c r="FKH5" s="830"/>
      <c r="FKI5" s="830"/>
      <c r="FKJ5" s="844"/>
      <c r="FKK5" s="845"/>
      <c r="FKL5" s="829"/>
      <c r="FKM5" s="829"/>
      <c r="FKN5" s="829"/>
      <c r="FKO5" s="829"/>
      <c r="FKP5" s="829"/>
      <c r="FKQ5" s="829"/>
      <c r="FKR5" s="830"/>
      <c r="FKS5" s="830"/>
      <c r="FKT5" s="830"/>
      <c r="FKU5" s="830"/>
      <c r="FKV5" s="830"/>
      <c r="FKW5" s="830"/>
      <c r="FKX5" s="830"/>
      <c r="FKY5" s="830"/>
      <c r="FKZ5" s="844"/>
      <c r="FLA5" s="845"/>
      <c r="FLB5" s="829"/>
      <c r="FLC5" s="829"/>
      <c r="FLD5" s="829"/>
      <c r="FLE5" s="829"/>
      <c r="FLF5" s="829"/>
      <c r="FLG5" s="829"/>
      <c r="FLH5" s="830"/>
      <c r="FLI5" s="830"/>
      <c r="FLJ5" s="830"/>
      <c r="FLK5" s="830"/>
      <c r="FLL5" s="830"/>
      <c r="FLM5" s="830"/>
      <c r="FLN5" s="830"/>
      <c r="FLO5" s="830"/>
      <c r="FLP5" s="844"/>
      <c r="FLQ5" s="845"/>
      <c r="FLR5" s="829"/>
      <c r="FLS5" s="829"/>
      <c r="FLT5" s="829"/>
      <c r="FLU5" s="829"/>
      <c r="FLV5" s="829"/>
      <c r="FLW5" s="829"/>
      <c r="FLX5" s="830"/>
      <c r="FLY5" s="830"/>
      <c r="FLZ5" s="830"/>
      <c r="FMA5" s="830"/>
      <c r="FMB5" s="830"/>
      <c r="FMC5" s="830"/>
      <c r="FMD5" s="830"/>
      <c r="FME5" s="830"/>
      <c r="FMF5" s="844"/>
      <c r="FMG5" s="845"/>
      <c r="FMH5" s="829"/>
      <c r="FMI5" s="829"/>
      <c r="FMJ5" s="829"/>
      <c r="FMK5" s="829"/>
      <c r="FML5" s="829"/>
      <c r="FMM5" s="829"/>
      <c r="FMN5" s="830"/>
      <c r="FMO5" s="830"/>
      <c r="FMP5" s="830"/>
      <c r="FMQ5" s="830"/>
      <c r="FMR5" s="830"/>
      <c r="FMS5" s="830"/>
      <c r="FMT5" s="830"/>
      <c r="FMU5" s="830"/>
      <c r="FMV5" s="844"/>
      <c r="FMW5" s="845"/>
      <c r="FMX5" s="829"/>
      <c r="FMY5" s="829"/>
      <c r="FMZ5" s="829"/>
      <c r="FNA5" s="829"/>
      <c r="FNB5" s="829"/>
      <c r="FNC5" s="829"/>
      <c r="FND5" s="830"/>
      <c r="FNE5" s="830"/>
      <c r="FNF5" s="830"/>
      <c r="FNG5" s="830"/>
      <c r="FNH5" s="830"/>
      <c r="FNI5" s="830"/>
      <c r="FNJ5" s="830"/>
      <c r="FNK5" s="830"/>
      <c r="FNL5" s="844"/>
      <c r="FNM5" s="845"/>
      <c r="FNN5" s="829"/>
      <c r="FNO5" s="829"/>
      <c r="FNP5" s="829"/>
      <c r="FNQ5" s="829"/>
      <c r="FNR5" s="829"/>
      <c r="FNS5" s="829"/>
      <c r="FNT5" s="830"/>
      <c r="FNU5" s="830"/>
      <c r="FNV5" s="830"/>
      <c r="FNW5" s="830"/>
      <c r="FNX5" s="830"/>
      <c r="FNY5" s="830"/>
      <c r="FNZ5" s="830"/>
      <c r="FOA5" s="830"/>
      <c r="FOB5" s="844"/>
      <c r="FOC5" s="845"/>
      <c r="FOD5" s="829"/>
      <c r="FOE5" s="829"/>
      <c r="FOF5" s="829"/>
      <c r="FOG5" s="829"/>
      <c r="FOH5" s="829"/>
      <c r="FOI5" s="829"/>
      <c r="FOJ5" s="830"/>
      <c r="FOK5" s="830"/>
      <c r="FOL5" s="830"/>
      <c r="FOM5" s="830"/>
      <c r="FON5" s="830"/>
      <c r="FOO5" s="830"/>
      <c r="FOP5" s="830"/>
      <c r="FOQ5" s="830"/>
      <c r="FOR5" s="844"/>
      <c r="FOS5" s="845"/>
      <c r="FOT5" s="829"/>
      <c r="FOU5" s="829"/>
      <c r="FOV5" s="829"/>
      <c r="FOW5" s="829"/>
      <c r="FOX5" s="829"/>
      <c r="FOY5" s="829"/>
      <c r="FOZ5" s="830"/>
      <c r="FPA5" s="830"/>
      <c r="FPB5" s="830"/>
      <c r="FPC5" s="830"/>
      <c r="FPD5" s="830"/>
      <c r="FPE5" s="830"/>
      <c r="FPF5" s="830"/>
      <c r="FPG5" s="830"/>
      <c r="FPH5" s="844"/>
      <c r="FPI5" s="845"/>
      <c r="FPJ5" s="829"/>
      <c r="FPK5" s="829"/>
      <c r="FPL5" s="829"/>
      <c r="FPM5" s="829"/>
      <c r="FPN5" s="829"/>
      <c r="FPO5" s="829"/>
      <c r="FPP5" s="830"/>
      <c r="FPQ5" s="830"/>
      <c r="FPR5" s="830"/>
      <c r="FPS5" s="830"/>
      <c r="FPT5" s="830"/>
      <c r="FPU5" s="830"/>
      <c r="FPV5" s="830"/>
      <c r="FPW5" s="830"/>
      <c r="FPX5" s="844"/>
      <c r="FPY5" s="845"/>
      <c r="FPZ5" s="829"/>
      <c r="FQA5" s="829"/>
      <c r="FQB5" s="829"/>
      <c r="FQC5" s="829"/>
      <c r="FQD5" s="829"/>
      <c r="FQE5" s="829"/>
      <c r="FQF5" s="830"/>
      <c r="FQG5" s="830"/>
      <c r="FQH5" s="830"/>
      <c r="FQI5" s="830"/>
      <c r="FQJ5" s="830"/>
      <c r="FQK5" s="830"/>
      <c r="FQL5" s="830"/>
      <c r="FQM5" s="830"/>
      <c r="FQN5" s="844"/>
      <c r="FQO5" s="845"/>
      <c r="FQP5" s="829"/>
      <c r="FQQ5" s="829"/>
      <c r="FQR5" s="829"/>
      <c r="FQS5" s="829"/>
      <c r="FQT5" s="829"/>
      <c r="FQU5" s="829"/>
      <c r="FQV5" s="830"/>
      <c r="FQW5" s="830"/>
      <c r="FQX5" s="830"/>
      <c r="FQY5" s="830"/>
      <c r="FQZ5" s="830"/>
      <c r="FRA5" s="830"/>
      <c r="FRB5" s="830"/>
      <c r="FRC5" s="830"/>
      <c r="FRD5" s="844"/>
      <c r="FRE5" s="845"/>
      <c r="FRF5" s="829"/>
      <c r="FRG5" s="829"/>
      <c r="FRH5" s="829"/>
      <c r="FRI5" s="829"/>
      <c r="FRJ5" s="829"/>
      <c r="FRK5" s="829"/>
      <c r="FRL5" s="830"/>
      <c r="FRM5" s="830"/>
      <c r="FRN5" s="830"/>
      <c r="FRO5" s="830"/>
      <c r="FRP5" s="830"/>
      <c r="FRQ5" s="830"/>
      <c r="FRR5" s="830"/>
      <c r="FRS5" s="830"/>
      <c r="FRT5" s="844"/>
      <c r="FRU5" s="845"/>
      <c r="FRV5" s="829"/>
      <c r="FRW5" s="829"/>
      <c r="FRX5" s="829"/>
      <c r="FRY5" s="829"/>
      <c r="FRZ5" s="829"/>
      <c r="FSA5" s="829"/>
      <c r="FSB5" s="830"/>
      <c r="FSC5" s="830"/>
      <c r="FSD5" s="830"/>
      <c r="FSE5" s="830"/>
      <c r="FSF5" s="830"/>
      <c r="FSG5" s="830"/>
      <c r="FSH5" s="830"/>
      <c r="FSI5" s="830"/>
      <c r="FSJ5" s="844"/>
      <c r="FSK5" s="845"/>
      <c r="FSL5" s="829"/>
      <c r="FSM5" s="829"/>
      <c r="FSN5" s="829"/>
      <c r="FSO5" s="829"/>
      <c r="FSP5" s="829"/>
      <c r="FSQ5" s="829"/>
      <c r="FSR5" s="830"/>
      <c r="FSS5" s="830"/>
      <c r="FST5" s="830"/>
      <c r="FSU5" s="830"/>
      <c r="FSV5" s="830"/>
      <c r="FSW5" s="830"/>
      <c r="FSX5" s="830"/>
      <c r="FSY5" s="830"/>
      <c r="FSZ5" s="844"/>
      <c r="FTA5" s="845"/>
      <c r="FTB5" s="829"/>
      <c r="FTC5" s="829"/>
      <c r="FTD5" s="829"/>
      <c r="FTE5" s="829"/>
      <c r="FTF5" s="829"/>
      <c r="FTG5" s="829"/>
      <c r="FTH5" s="830"/>
      <c r="FTI5" s="830"/>
      <c r="FTJ5" s="830"/>
      <c r="FTK5" s="830"/>
      <c r="FTL5" s="830"/>
      <c r="FTM5" s="830"/>
      <c r="FTN5" s="830"/>
      <c r="FTO5" s="830"/>
      <c r="FTP5" s="844"/>
      <c r="FTQ5" s="845"/>
      <c r="FTR5" s="829"/>
      <c r="FTS5" s="829"/>
      <c r="FTT5" s="829"/>
      <c r="FTU5" s="829"/>
      <c r="FTV5" s="829"/>
      <c r="FTW5" s="829"/>
      <c r="FTX5" s="830"/>
      <c r="FTY5" s="830"/>
      <c r="FTZ5" s="830"/>
      <c r="FUA5" s="830"/>
      <c r="FUB5" s="830"/>
      <c r="FUC5" s="830"/>
      <c r="FUD5" s="830"/>
      <c r="FUE5" s="830"/>
      <c r="FUF5" s="844"/>
      <c r="FUG5" s="845"/>
      <c r="FUH5" s="829"/>
      <c r="FUI5" s="829"/>
      <c r="FUJ5" s="829"/>
      <c r="FUK5" s="829"/>
      <c r="FUL5" s="829"/>
      <c r="FUM5" s="829"/>
      <c r="FUN5" s="830"/>
      <c r="FUO5" s="830"/>
      <c r="FUP5" s="830"/>
      <c r="FUQ5" s="830"/>
      <c r="FUR5" s="830"/>
      <c r="FUS5" s="830"/>
      <c r="FUT5" s="830"/>
      <c r="FUU5" s="830"/>
      <c r="FUV5" s="844"/>
      <c r="FUW5" s="845"/>
      <c r="FUX5" s="829"/>
      <c r="FUY5" s="829"/>
      <c r="FUZ5" s="829"/>
      <c r="FVA5" s="829"/>
      <c r="FVB5" s="829"/>
      <c r="FVC5" s="829"/>
      <c r="FVD5" s="830"/>
      <c r="FVE5" s="830"/>
      <c r="FVF5" s="830"/>
      <c r="FVG5" s="830"/>
      <c r="FVH5" s="830"/>
      <c r="FVI5" s="830"/>
      <c r="FVJ5" s="830"/>
      <c r="FVK5" s="830"/>
      <c r="FVL5" s="844"/>
      <c r="FVM5" s="845"/>
      <c r="FVN5" s="829"/>
      <c r="FVO5" s="829"/>
      <c r="FVP5" s="829"/>
      <c r="FVQ5" s="829"/>
      <c r="FVR5" s="829"/>
      <c r="FVS5" s="829"/>
      <c r="FVT5" s="830"/>
      <c r="FVU5" s="830"/>
      <c r="FVV5" s="830"/>
      <c r="FVW5" s="830"/>
      <c r="FVX5" s="830"/>
      <c r="FVY5" s="830"/>
      <c r="FVZ5" s="830"/>
      <c r="FWA5" s="830"/>
      <c r="FWB5" s="844"/>
      <c r="FWC5" s="845"/>
      <c r="FWD5" s="829"/>
      <c r="FWE5" s="829"/>
      <c r="FWF5" s="829"/>
      <c r="FWG5" s="829"/>
      <c r="FWH5" s="829"/>
      <c r="FWI5" s="829"/>
      <c r="FWJ5" s="830"/>
      <c r="FWK5" s="830"/>
      <c r="FWL5" s="830"/>
      <c r="FWM5" s="830"/>
      <c r="FWN5" s="830"/>
      <c r="FWO5" s="830"/>
      <c r="FWP5" s="830"/>
      <c r="FWQ5" s="830"/>
      <c r="FWR5" s="844"/>
      <c r="FWS5" s="845"/>
      <c r="FWT5" s="829"/>
      <c r="FWU5" s="829"/>
      <c r="FWV5" s="829"/>
      <c r="FWW5" s="829"/>
      <c r="FWX5" s="829"/>
      <c r="FWY5" s="829"/>
      <c r="FWZ5" s="830"/>
      <c r="FXA5" s="830"/>
      <c r="FXB5" s="830"/>
      <c r="FXC5" s="830"/>
      <c r="FXD5" s="830"/>
      <c r="FXE5" s="830"/>
      <c r="FXF5" s="830"/>
      <c r="FXG5" s="830"/>
      <c r="FXH5" s="844"/>
      <c r="FXI5" s="845"/>
      <c r="FXJ5" s="829"/>
      <c r="FXK5" s="829"/>
      <c r="FXL5" s="829"/>
      <c r="FXM5" s="829"/>
      <c r="FXN5" s="829"/>
      <c r="FXO5" s="829"/>
      <c r="FXP5" s="830"/>
      <c r="FXQ5" s="830"/>
      <c r="FXR5" s="830"/>
      <c r="FXS5" s="830"/>
      <c r="FXT5" s="830"/>
      <c r="FXU5" s="830"/>
      <c r="FXV5" s="830"/>
      <c r="FXW5" s="830"/>
      <c r="FXX5" s="844"/>
      <c r="FXY5" s="845"/>
      <c r="FXZ5" s="829"/>
      <c r="FYA5" s="829"/>
      <c r="FYB5" s="829"/>
      <c r="FYC5" s="829"/>
      <c r="FYD5" s="829"/>
      <c r="FYE5" s="829"/>
      <c r="FYF5" s="830"/>
      <c r="FYG5" s="830"/>
      <c r="FYH5" s="830"/>
      <c r="FYI5" s="830"/>
      <c r="FYJ5" s="830"/>
      <c r="FYK5" s="830"/>
      <c r="FYL5" s="830"/>
      <c r="FYM5" s="830"/>
      <c r="FYN5" s="844"/>
      <c r="FYO5" s="845"/>
      <c r="FYP5" s="829"/>
      <c r="FYQ5" s="829"/>
      <c r="FYR5" s="829"/>
      <c r="FYS5" s="829"/>
      <c r="FYT5" s="829"/>
      <c r="FYU5" s="829"/>
      <c r="FYV5" s="830"/>
      <c r="FYW5" s="830"/>
      <c r="FYX5" s="830"/>
      <c r="FYY5" s="830"/>
      <c r="FYZ5" s="830"/>
      <c r="FZA5" s="830"/>
      <c r="FZB5" s="830"/>
      <c r="FZC5" s="830"/>
      <c r="FZD5" s="844"/>
      <c r="FZE5" s="845"/>
      <c r="FZF5" s="829"/>
      <c r="FZG5" s="829"/>
      <c r="FZH5" s="829"/>
      <c r="FZI5" s="829"/>
      <c r="FZJ5" s="829"/>
      <c r="FZK5" s="829"/>
      <c r="FZL5" s="830"/>
      <c r="FZM5" s="830"/>
      <c r="FZN5" s="830"/>
      <c r="FZO5" s="830"/>
      <c r="FZP5" s="830"/>
      <c r="FZQ5" s="830"/>
      <c r="FZR5" s="830"/>
      <c r="FZS5" s="830"/>
      <c r="FZT5" s="844"/>
      <c r="FZU5" s="845"/>
      <c r="FZV5" s="829"/>
      <c r="FZW5" s="829"/>
      <c r="FZX5" s="829"/>
      <c r="FZY5" s="829"/>
      <c r="FZZ5" s="829"/>
      <c r="GAA5" s="829"/>
      <c r="GAB5" s="830"/>
      <c r="GAC5" s="830"/>
      <c r="GAD5" s="830"/>
      <c r="GAE5" s="830"/>
      <c r="GAF5" s="830"/>
      <c r="GAG5" s="830"/>
      <c r="GAH5" s="830"/>
      <c r="GAI5" s="830"/>
      <c r="GAJ5" s="844"/>
      <c r="GAK5" s="845"/>
      <c r="GAL5" s="829"/>
      <c r="GAM5" s="829"/>
      <c r="GAN5" s="829"/>
      <c r="GAO5" s="829"/>
      <c r="GAP5" s="829"/>
      <c r="GAQ5" s="829"/>
      <c r="GAR5" s="830"/>
      <c r="GAS5" s="830"/>
      <c r="GAT5" s="830"/>
      <c r="GAU5" s="830"/>
      <c r="GAV5" s="830"/>
      <c r="GAW5" s="830"/>
      <c r="GAX5" s="830"/>
      <c r="GAY5" s="830"/>
      <c r="GAZ5" s="844"/>
      <c r="GBA5" s="845"/>
      <c r="GBB5" s="829"/>
      <c r="GBC5" s="829"/>
      <c r="GBD5" s="829"/>
      <c r="GBE5" s="829"/>
      <c r="GBF5" s="829"/>
      <c r="GBG5" s="829"/>
      <c r="GBH5" s="830"/>
      <c r="GBI5" s="830"/>
      <c r="GBJ5" s="830"/>
      <c r="GBK5" s="830"/>
      <c r="GBL5" s="830"/>
      <c r="GBM5" s="830"/>
      <c r="GBN5" s="830"/>
      <c r="GBO5" s="830"/>
      <c r="GBP5" s="844"/>
      <c r="GBQ5" s="845"/>
      <c r="GBR5" s="829"/>
      <c r="GBS5" s="829"/>
      <c r="GBT5" s="829"/>
      <c r="GBU5" s="829"/>
      <c r="GBV5" s="829"/>
      <c r="GBW5" s="829"/>
      <c r="GBX5" s="830"/>
      <c r="GBY5" s="830"/>
      <c r="GBZ5" s="830"/>
      <c r="GCA5" s="830"/>
      <c r="GCB5" s="830"/>
      <c r="GCC5" s="830"/>
      <c r="GCD5" s="830"/>
      <c r="GCE5" s="830"/>
      <c r="GCF5" s="844"/>
      <c r="GCG5" s="845"/>
      <c r="GCH5" s="829"/>
      <c r="GCI5" s="829"/>
      <c r="GCJ5" s="829"/>
      <c r="GCK5" s="829"/>
      <c r="GCL5" s="829"/>
      <c r="GCM5" s="829"/>
      <c r="GCN5" s="830"/>
      <c r="GCO5" s="830"/>
      <c r="GCP5" s="830"/>
      <c r="GCQ5" s="830"/>
      <c r="GCR5" s="830"/>
      <c r="GCS5" s="830"/>
      <c r="GCT5" s="830"/>
      <c r="GCU5" s="830"/>
      <c r="GCV5" s="844"/>
      <c r="GCW5" s="845"/>
      <c r="GCX5" s="829"/>
      <c r="GCY5" s="829"/>
      <c r="GCZ5" s="829"/>
      <c r="GDA5" s="829"/>
      <c r="GDB5" s="829"/>
      <c r="GDC5" s="829"/>
      <c r="GDD5" s="830"/>
      <c r="GDE5" s="830"/>
      <c r="GDF5" s="830"/>
      <c r="GDG5" s="830"/>
      <c r="GDH5" s="830"/>
      <c r="GDI5" s="830"/>
      <c r="GDJ5" s="830"/>
      <c r="GDK5" s="830"/>
      <c r="GDL5" s="844"/>
      <c r="GDM5" s="845"/>
      <c r="GDN5" s="829"/>
      <c r="GDO5" s="829"/>
      <c r="GDP5" s="829"/>
      <c r="GDQ5" s="829"/>
      <c r="GDR5" s="829"/>
      <c r="GDS5" s="829"/>
      <c r="GDT5" s="830"/>
      <c r="GDU5" s="830"/>
      <c r="GDV5" s="830"/>
      <c r="GDW5" s="830"/>
      <c r="GDX5" s="830"/>
      <c r="GDY5" s="830"/>
      <c r="GDZ5" s="830"/>
      <c r="GEA5" s="830"/>
      <c r="GEB5" s="844"/>
      <c r="GEC5" s="845"/>
      <c r="GED5" s="829"/>
      <c r="GEE5" s="829"/>
      <c r="GEF5" s="829"/>
      <c r="GEG5" s="829"/>
      <c r="GEH5" s="829"/>
      <c r="GEI5" s="829"/>
      <c r="GEJ5" s="830"/>
      <c r="GEK5" s="830"/>
      <c r="GEL5" s="830"/>
      <c r="GEM5" s="830"/>
      <c r="GEN5" s="830"/>
      <c r="GEO5" s="830"/>
      <c r="GEP5" s="830"/>
      <c r="GEQ5" s="830"/>
      <c r="GER5" s="844"/>
      <c r="GES5" s="845"/>
      <c r="GET5" s="829"/>
      <c r="GEU5" s="829"/>
      <c r="GEV5" s="829"/>
      <c r="GEW5" s="829"/>
      <c r="GEX5" s="829"/>
      <c r="GEY5" s="829"/>
      <c r="GEZ5" s="830"/>
      <c r="GFA5" s="830"/>
      <c r="GFB5" s="830"/>
      <c r="GFC5" s="830"/>
      <c r="GFD5" s="830"/>
      <c r="GFE5" s="830"/>
      <c r="GFF5" s="830"/>
      <c r="GFG5" s="830"/>
      <c r="GFH5" s="844"/>
      <c r="GFI5" s="845"/>
      <c r="GFJ5" s="829"/>
      <c r="GFK5" s="829"/>
      <c r="GFL5" s="829"/>
      <c r="GFM5" s="829"/>
      <c r="GFN5" s="829"/>
      <c r="GFO5" s="829"/>
      <c r="GFP5" s="830"/>
      <c r="GFQ5" s="830"/>
      <c r="GFR5" s="830"/>
      <c r="GFS5" s="830"/>
      <c r="GFT5" s="830"/>
      <c r="GFU5" s="830"/>
      <c r="GFV5" s="830"/>
      <c r="GFW5" s="830"/>
      <c r="GFX5" s="844"/>
      <c r="GFY5" s="845"/>
      <c r="GFZ5" s="829"/>
      <c r="GGA5" s="829"/>
      <c r="GGB5" s="829"/>
      <c r="GGC5" s="829"/>
      <c r="GGD5" s="829"/>
      <c r="GGE5" s="829"/>
      <c r="GGF5" s="830"/>
      <c r="GGG5" s="830"/>
      <c r="GGH5" s="830"/>
      <c r="GGI5" s="830"/>
      <c r="GGJ5" s="830"/>
      <c r="GGK5" s="830"/>
      <c r="GGL5" s="830"/>
      <c r="GGM5" s="830"/>
      <c r="GGN5" s="844"/>
      <c r="GGO5" s="845"/>
      <c r="GGP5" s="829"/>
      <c r="GGQ5" s="829"/>
      <c r="GGR5" s="829"/>
      <c r="GGS5" s="829"/>
      <c r="GGT5" s="829"/>
      <c r="GGU5" s="829"/>
      <c r="GGV5" s="830"/>
      <c r="GGW5" s="830"/>
      <c r="GGX5" s="830"/>
      <c r="GGY5" s="830"/>
      <c r="GGZ5" s="830"/>
      <c r="GHA5" s="830"/>
      <c r="GHB5" s="830"/>
      <c r="GHC5" s="830"/>
      <c r="GHD5" s="844"/>
      <c r="GHE5" s="845"/>
      <c r="GHF5" s="829"/>
      <c r="GHG5" s="829"/>
      <c r="GHH5" s="829"/>
      <c r="GHI5" s="829"/>
      <c r="GHJ5" s="829"/>
      <c r="GHK5" s="829"/>
      <c r="GHL5" s="830"/>
      <c r="GHM5" s="830"/>
      <c r="GHN5" s="830"/>
      <c r="GHO5" s="830"/>
      <c r="GHP5" s="830"/>
      <c r="GHQ5" s="830"/>
      <c r="GHR5" s="830"/>
      <c r="GHS5" s="830"/>
      <c r="GHT5" s="844"/>
      <c r="GHU5" s="845"/>
      <c r="GHV5" s="829"/>
      <c r="GHW5" s="829"/>
      <c r="GHX5" s="829"/>
      <c r="GHY5" s="829"/>
      <c r="GHZ5" s="829"/>
      <c r="GIA5" s="829"/>
      <c r="GIB5" s="830"/>
      <c r="GIC5" s="830"/>
      <c r="GID5" s="830"/>
      <c r="GIE5" s="830"/>
      <c r="GIF5" s="830"/>
      <c r="GIG5" s="830"/>
      <c r="GIH5" s="830"/>
      <c r="GII5" s="830"/>
      <c r="GIJ5" s="844"/>
      <c r="GIK5" s="845"/>
      <c r="GIL5" s="829"/>
      <c r="GIM5" s="829"/>
      <c r="GIN5" s="829"/>
      <c r="GIO5" s="829"/>
      <c r="GIP5" s="829"/>
      <c r="GIQ5" s="829"/>
      <c r="GIR5" s="830"/>
      <c r="GIS5" s="830"/>
      <c r="GIT5" s="830"/>
      <c r="GIU5" s="830"/>
      <c r="GIV5" s="830"/>
      <c r="GIW5" s="830"/>
      <c r="GIX5" s="830"/>
      <c r="GIY5" s="830"/>
      <c r="GIZ5" s="844"/>
      <c r="GJA5" s="845"/>
      <c r="GJB5" s="829"/>
      <c r="GJC5" s="829"/>
      <c r="GJD5" s="829"/>
      <c r="GJE5" s="829"/>
      <c r="GJF5" s="829"/>
      <c r="GJG5" s="829"/>
      <c r="GJH5" s="830"/>
      <c r="GJI5" s="830"/>
      <c r="GJJ5" s="830"/>
      <c r="GJK5" s="830"/>
      <c r="GJL5" s="830"/>
      <c r="GJM5" s="830"/>
      <c r="GJN5" s="830"/>
      <c r="GJO5" s="830"/>
      <c r="GJP5" s="844"/>
      <c r="GJQ5" s="845"/>
      <c r="GJR5" s="829"/>
      <c r="GJS5" s="829"/>
      <c r="GJT5" s="829"/>
      <c r="GJU5" s="829"/>
      <c r="GJV5" s="829"/>
      <c r="GJW5" s="829"/>
      <c r="GJX5" s="830"/>
      <c r="GJY5" s="830"/>
      <c r="GJZ5" s="830"/>
      <c r="GKA5" s="830"/>
      <c r="GKB5" s="830"/>
      <c r="GKC5" s="830"/>
      <c r="GKD5" s="830"/>
      <c r="GKE5" s="830"/>
      <c r="GKF5" s="844"/>
      <c r="GKG5" s="845"/>
      <c r="GKH5" s="829"/>
      <c r="GKI5" s="829"/>
      <c r="GKJ5" s="829"/>
      <c r="GKK5" s="829"/>
      <c r="GKL5" s="829"/>
      <c r="GKM5" s="829"/>
      <c r="GKN5" s="830"/>
      <c r="GKO5" s="830"/>
      <c r="GKP5" s="830"/>
      <c r="GKQ5" s="830"/>
      <c r="GKR5" s="830"/>
      <c r="GKS5" s="830"/>
      <c r="GKT5" s="830"/>
      <c r="GKU5" s="830"/>
      <c r="GKV5" s="844"/>
      <c r="GKW5" s="845"/>
      <c r="GKX5" s="829"/>
      <c r="GKY5" s="829"/>
      <c r="GKZ5" s="829"/>
      <c r="GLA5" s="829"/>
      <c r="GLB5" s="829"/>
      <c r="GLC5" s="829"/>
      <c r="GLD5" s="830"/>
      <c r="GLE5" s="830"/>
      <c r="GLF5" s="830"/>
      <c r="GLG5" s="830"/>
      <c r="GLH5" s="830"/>
      <c r="GLI5" s="830"/>
      <c r="GLJ5" s="830"/>
      <c r="GLK5" s="830"/>
      <c r="GLL5" s="844"/>
      <c r="GLM5" s="845"/>
      <c r="GLN5" s="829"/>
      <c r="GLO5" s="829"/>
      <c r="GLP5" s="829"/>
      <c r="GLQ5" s="829"/>
      <c r="GLR5" s="829"/>
      <c r="GLS5" s="829"/>
      <c r="GLT5" s="830"/>
      <c r="GLU5" s="830"/>
      <c r="GLV5" s="830"/>
      <c r="GLW5" s="830"/>
      <c r="GLX5" s="830"/>
      <c r="GLY5" s="830"/>
      <c r="GLZ5" s="830"/>
      <c r="GMA5" s="830"/>
      <c r="GMB5" s="844"/>
      <c r="GMC5" s="845"/>
      <c r="GMD5" s="829"/>
      <c r="GME5" s="829"/>
      <c r="GMF5" s="829"/>
      <c r="GMG5" s="829"/>
      <c r="GMH5" s="829"/>
      <c r="GMI5" s="829"/>
      <c r="GMJ5" s="830"/>
      <c r="GMK5" s="830"/>
      <c r="GML5" s="830"/>
      <c r="GMM5" s="830"/>
      <c r="GMN5" s="830"/>
      <c r="GMO5" s="830"/>
      <c r="GMP5" s="830"/>
      <c r="GMQ5" s="830"/>
      <c r="GMR5" s="844"/>
      <c r="GMS5" s="845"/>
      <c r="GMT5" s="829"/>
      <c r="GMU5" s="829"/>
      <c r="GMV5" s="829"/>
      <c r="GMW5" s="829"/>
      <c r="GMX5" s="829"/>
      <c r="GMY5" s="829"/>
      <c r="GMZ5" s="830"/>
      <c r="GNA5" s="830"/>
      <c r="GNB5" s="830"/>
      <c r="GNC5" s="830"/>
      <c r="GND5" s="830"/>
      <c r="GNE5" s="830"/>
      <c r="GNF5" s="830"/>
      <c r="GNG5" s="830"/>
      <c r="GNH5" s="844"/>
      <c r="GNI5" s="845"/>
      <c r="GNJ5" s="829"/>
      <c r="GNK5" s="829"/>
      <c r="GNL5" s="829"/>
      <c r="GNM5" s="829"/>
      <c r="GNN5" s="829"/>
      <c r="GNO5" s="829"/>
      <c r="GNP5" s="830"/>
      <c r="GNQ5" s="830"/>
      <c r="GNR5" s="830"/>
      <c r="GNS5" s="830"/>
      <c r="GNT5" s="830"/>
      <c r="GNU5" s="830"/>
      <c r="GNV5" s="830"/>
      <c r="GNW5" s="830"/>
      <c r="GNX5" s="844"/>
      <c r="GNY5" s="845"/>
      <c r="GNZ5" s="829"/>
      <c r="GOA5" s="829"/>
      <c r="GOB5" s="829"/>
      <c r="GOC5" s="829"/>
      <c r="GOD5" s="829"/>
      <c r="GOE5" s="829"/>
      <c r="GOF5" s="830"/>
      <c r="GOG5" s="830"/>
      <c r="GOH5" s="830"/>
      <c r="GOI5" s="830"/>
      <c r="GOJ5" s="830"/>
      <c r="GOK5" s="830"/>
      <c r="GOL5" s="830"/>
      <c r="GOM5" s="830"/>
      <c r="GON5" s="844"/>
      <c r="GOO5" s="845"/>
      <c r="GOP5" s="829"/>
      <c r="GOQ5" s="829"/>
      <c r="GOR5" s="829"/>
      <c r="GOS5" s="829"/>
      <c r="GOT5" s="829"/>
      <c r="GOU5" s="829"/>
      <c r="GOV5" s="830"/>
      <c r="GOW5" s="830"/>
      <c r="GOX5" s="830"/>
      <c r="GOY5" s="830"/>
      <c r="GOZ5" s="830"/>
      <c r="GPA5" s="830"/>
      <c r="GPB5" s="830"/>
      <c r="GPC5" s="830"/>
      <c r="GPD5" s="844"/>
      <c r="GPE5" s="845"/>
      <c r="GPF5" s="829"/>
      <c r="GPG5" s="829"/>
      <c r="GPH5" s="829"/>
      <c r="GPI5" s="829"/>
      <c r="GPJ5" s="829"/>
      <c r="GPK5" s="829"/>
      <c r="GPL5" s="830"/>
      <c r="GPM5" s="830"/>
      <c r="GPN5" s="830"/>
      <c r="GPO5" s="830"/>
      <c r="GPP5" s="830"/>
      <c r="GPQ5" s="830"/>
      <c r="GPR5" s="830"/>
      <c r="GPS5" s="830"/>
      <c r="GPT5" s="844"/>
      <c r="GPU5" s="845"/>
      <c r="GPV5" s="829"/>
      <c r="GPW5" s="829"/>
      <c r="GPX5" s="829"/>
      <c r="GPY5" s="829"/>
      <c r="GPZ5" s="829"/>
      <c r="GQA5" s="829"/>
      <c r="GQB5" s="830"/>
      <c r="GQC5" s="830"/>
      <c r="GQD5" s="830"/>
      <c r="GQE5" s="830"/>
      <c r="GQF5" s="830"/>
      <c r="GQG5" s="830"/>
      <c r="GQH5" s="830"/>
      <c r="GQI5" s="830"/>
      <c r="GQJ5" s="844"/>
      <c r="GQK5" s="845"/>
      <c r="GQL5" s="829"/>
      <c r="GQM5" s="829"/>
      <c r="GQN5" s="829"/>
      <c r="GQO5" s="829"/>
      <c r="GQP5" s="829"/>
      <c r="GQQ5" s="829"/>
      <c r="GQR5" s="830"/>
      <c r="GQS5" s="830"/>
      <c r="GQT5" s="830"/>
      <c r="GQU5" s="830"/>
      <c r="GQV5" s="830"/>
      <c r="GQW5" s="830"/>
      <c r="GQX5" s="830"/>
      <c r="GQY5" s="830"/>
      <c r="GQZ5" s="844"/>
      <c r="GRA5" s="845"/>
      <c r="GRB5" s="829"/>
      <c r="GRC5" s="829"/>
      <c r="GRD5" s="829"/>
      <c r="GRE5" s="829"/>
      <c r="GRF5" s="829"/>
      <c r="GRG5" s="829"/>
      <c r="GRH5" s="830"/>
      <c r="GRI5" s="830"/>
      <c r="GRJ5" s="830"/>
      <c r="GRK5" s="830"/>
      <c r="GRL5" s="830"/>
      <c r="GRM5" s="830"/>
      <c r="GRN5" s="830"/>
      <c r="GRO5" s="830"/>
      <c r="GRP5" s="844"/>
      <c r="GRQ5" s="845"/>
      <c r="GRR5" s="829"/>
      <c r="GRS5" s="829"/>
      <c r="GRT5" s="829"/>
      <c r="GRU5" s="829"/>
      <c r="GRV5" s="829"/>
      <c r="GRW5" s="829"/>
      <c r="GRX5" s="830"/>
      <c r="GRY5" s="830"/>
      <c r="GRZ5" s="830"/>
      <c r="GSA5" s="830"/>
      <c r="GSB5" s="830"/>
      <c r="GSC5" s="830"/>
      <c r="GSD5" s="830"/>
      <c r="GSE5" s="830"/>
      <c r="GSF5" s="844"/>
      <c r="GSG5" s="845"/>
      <c r="GSH5" s="829"/>
      <c r="GSI5" s="829"/>
      <c r="GSJ5" s="829"/>
      <c r="GSK5" s="829"/>
      <c r="GSL5" s="829"/>
      <c r="GSM5" s="829"/>
      <c r="GSN5" s="830"/>
      <c r="GSO5" s="830"/>
      <c r="GSP5" s="830"/>
      <c r="GSQ5" s="830"/>
      <c r="GSR5" s="830"/>
      <c r="GSS5" s="830"/>
      <c r="GST5" s="830"/>
      <c r="GSU5" s="830"/>
      <c r="GSV5" s="844"/>
      <c r="GSW5" s="845"/>
      <c r="GSX5" s="829"/>
      <c r="GSY5" s="829"/>
      <c r="GSZ5" s="829"/>
      <c r="GTA5" s="829"/>
      <c r="GTB5" s="829"/>
      <c r="GTC5" s="829"/>
      <c r="GTD5" s="830"/>
      <c r="GTE5" s="830"/>
      <c r="GTF5" s="830"/>
      <c r="GTG5" s="830"/>
      <c r="GTH5" s="830"/>
      <c r="GTI5" s="830"/>
      <c r="GTJ5" s="830"/>
      <c r="GTK5" s="830"/>
      <c r="GTL5" s="844"/>
      <c r="GTM5" s="845"/>
      <c r="GTN5" s="829"/>
      <c r="GTO5" s="829"/>
      <c r="GTP5" s="829"/>
      <c r="GTQ5" s="829"/>
      <c r="GTR5" s="829"/>
      <c r="GTS5" s="829"/>
      <c r="GTT5" s="830"/>
      <c r="GTU5" s="830"/>
      <c r="GTV5" s="830"/>
      <c r="GTW5" s="830"/>
      <c r="GTX5" s="830"/>
      <c r="GTY5" s="830"/>
      <c r="GTZ5" s="830"/>
      <c r="GUA5" s="830"/>
      <c r="GUB5" s="844"/>
      <c r="GUC5" s="845"/>
      <c r="GUD5" s="829"/>
      <c r="GUE5" s="829"/>
      <c r="GUF5" s="829"/>
      <c r="GUG5" s="829"/>
      <c r="GUH5" s="829"/>
      <c r="GUI5" s="829"/>
      <c r="GUJ5" s="830"/>
      <c r="GUK5" s="830"/>
      <c r="GUL5" s="830"/>
      <c r="GUM5" s="830"/>
      <c r="GUN5" s="830"/>
      <c r="GUO5" s="830"/>
      <c r="GUP5" s="830"/>
      <c r="GUQ5" s="830"/>
      <c r="GUR5" s="844"/>
      <c r="GUS5" s="845"/>
      <c r="GUT5" s="829"/>
      <c r="GUU5" s="829"/>
      <c r="GUV5" s="829"/>
      <c r="GUW5" s="829"/>
      <c r="GUX5" s="829"/>
      <c r="GUY5" s="829"/>
      <c r="GUZ5" s="830"/>
      <c r="GVA5" s="830"/>
      <c r="GVB5" s="830"/>
      <c r="GVC5" s="830"/>
      <c r="GVD5" s="830"/>
      <c r="GVE5" s="830"/>
      <c r="GVF5" s="830"/>
      <c r="GVG5" s="830"/>
      <c r="GVH5" s="844"/>
      <c r="GVI5" s="845"/>
      <c r="GVJ5" s="829"/>
      <c r="GVK5" s="829"/>
      <c r="GVL5" s="829"/>
      <c r="GVM5" s="829"/>
      <c r="GVN5" s="829"/>
      <c r="GVO5" s="829"/>
      <c r="GVP5" s="830"/>
      <c r="GVQ5" s="830"/>
      <c r="GVR5" s="830"/>
      <c r="GVS5" s="830"/>
      <c r="GVT5" s="830"/>
      <c r="GVU5" s="830"/>
      <c r="GVV5" s="830"/>
      <c r="GVW5" s="830"/>
      <c r="GVX5" s="844"/>
      <c r="GVY5" s="845"/>
      <c r="GVZ5" s="829"/>
      <c r="GWA5" s="829"/>
      <c r="GWB5" s="829"/>
      <c r="GWC5" s="829"/>
      <c r="GWD5" s="829"/>
      <c r="GWE5" s="829"/>
      <c r="GWF5" s="830"/>
      <c r="GWG5" s="830"/>
      <c r="GWH5" s="830"/>
      <c r="GWI5" s="830"/>
      <c r="GWJ5" s="830"/>
      <c r="GWK5" s="830"/>
      <c r="GWL5" s="830"/>
      <c r="GWM5" s="830"/>
      <c r="GWN5" s="844"/>
      <c r="GWO5" s="845"/>
      <c r="GWP5" s="829"/>
      <c r="GWQ5" s="829"/>
      <c r="GWR5" s="829"/>
      <c r="GWS5" s="829"/>
      <c r="GWT5" s="829"/>
      <c r="GWU5" s="829"/>
      <c r="GWV5" s="830"/>
      <c r="GWW5" s="830"/>
      <c r="GWX5" s="830"/>
      <c r="GWY5" s="830"/>
      <c r="GWZ5" s="830"/>
      <c r="GXA5" s="830"/>
      <c r="GXB5" s="830"/>
      <c r="GXC5" s="830"/>
      <c r="GXD5" s="844"/>
      <c r="GXE5" s="845"/>
      <c r="GXF5" s="829"/>
      <c r="GXG5" s="829"/>
      <c r="GXH5" s="829"/>
      <c r="GXI5" s="829"/>
      <c r="GXJ5" s="829"/>
      <c r="GXK5" s="829"/>
      <c r="GXL5" s="830"/>
      <c r="GXM5" s="830"/>
      <c r="GXN5" s="830"/>
      <c r="GXO5" s="830"/>
      <c r="GXP5" s="830"/>
      <c r="GXQ5" s="830"/>
      <c r="GXR5" s="830"/>
      <c r="GXS5" s="830"/>
      <c r="GXT5" s="844"/>
      <c r="GXU5" s="845"/>
      <c r="GXV5" s="829"/>
      <c r="GXW5" s="829"/>
      <c r="GXX5" s="829"/>
      <c r="GXY5" s="829"/>
      <c r="GXZ5" s="829"/>
      <c r="GYA5" s="829"/>
      <c r="GYB5" s="830"/>
      <c r="GYC5" s="830"/>
      <c r="GYD5" s="830"/>
      <c r="GYE5" s="830"/>
      <c r="GYF5" s="830"/>
      <c r="GYG5" s="830"/>
      <c r="GYH5" s="830"/>
      <c r="GYI5" s="830"/>
      <c r="GYJ5" s="844"/>
      <c r="GYK5" s="845"/>
      <c r="GYL5" s="829"/>
      <c r="GYM5" s="829"/>
      <c r="GYN5" s="829"/>
      <c r="GYO5" s="829"/>
      <c r="GYP5" s="829"/>
      <c r="GYQ5" s="829"/>
      <c r="GYR5" s="830"/>
      <c r="GYS5" s="830"/>
      <c r="GYT5" s="830"/>
      <c r="GYU5" s="830"/>
      <c r="GYV5" s="830"/>
      <c r="GYW5" s="830"/>
      <c r="GYX5" s="830"/>
      <c r="GYY5" s="830"/>
      <c r="GYZ5" s="844"/>
      <c r="GZA5" s="845"/>
      <c r="GZB5" s="829"/>
      <c r="GZC5" s="829"/>
      <c r="GZD5" s="829"/>
      <c r="GZE5" s="829"/>
      <c r="GZF5" s="829"/>
      <c r="GZG5" s="829"/>
      <c r="GZH5" s="830"/>
      <c r="GZI5" s="830"/>
      <c r="GZJ5" s="830"/>
      <c r="GZK5" s="830"/>
      <c r="GZL5" s="830"/>
      <c r="GZM5" s="830"/>
      <c r="GZN5" s="830"/>
      <c r="GZO5" s="830"/>
      <c r="GZP5" s="844"/>
      <c r="GZQ5" s="845"/>
      <c r="GZR5" s="829"/>
      <c r="GZS5" s="829"/>
      <c r="GZT5" s="829"/>
      <c r="GZU5" s="829"/>
      <c r="GZV5" s="829"/>
      <c r="GZW5" s="829"/>
      <c r="GZX5" s="830"/>
      <c r="GZY5" s="830"/>
      <c r="GZZ5" s="830"/>
      <c r="HAA5" s="830"/>
      <c r="HAB5" s="830"/>
      <c r="HAC5" s="830"/>
      <c r="HAD5" s="830"/>
      <c r="HAE5" s="830"/>
      <c r="HAF5" s="844"/>
      <c r="HAG5" s="845"/>
      <c r="HAH5" s="829"/>
      <c r="HAI5" s="829"/>
      <c r="HAJ5" s="829"/>
      <c r="HAK5" s="829"/>
      <c r="HAL5" s="829"/>
      <c r="HAM5" s="829"/>
      <c r="HAN5" s="830"/>
      <c r="HAO5" s="830"/>
      <c r="HAP5" s="830"/>
      <c r="HAQ5" s="830"/>
      <c r="HAR5" s="830"/>
      <c r="HAS5" s="830"/>
      <c r="HAT5" s="830"/>
      <c r="HAU5" s="830"/>
      <c r="HAV5" s="844"/>
      <c r="HAW5" s="845"/>
      <c r="HAX5" s="829"/>
      <c r="HAY5" s="829"/>
      <c r="HAZ5" s="829"/>
      <c r="HBA5" s="829"/>
      <c r="HBB5" s="829"/>
      <c r="HBC5" s="829"/>
      <c r="HBD5" s="830"/>
      <c r="HBE5" s="830"/>
      <c r="HBF5" s="830"/>
      <c r="HBG5" s="830"/>
      <c r="HBH5" s="830"/>
      <c r="HBI5" s="830"/>
      <c r="HBJ5" s="830"/>
      <c r="HBK5" s="830"/>
      <c r="HBL5" s="844"/>
      <c r="HBM5" s="845"/>
      <c r="HBN5" s="829"/>
      <c r="HBO5" s="829"/>
      <c r="HBP5" s="829"/>
      <c r="HBQ5" s="829"/>
      <c r="HBR5" s="829"/>
      <c r="HBS5" s="829"/>
      <c r="HBT5" s="830"/>
      <c r="HBU5" s="830"/>
      <c r="HBV5" s="830"/>
      <c r="HBW5" s="830"/>
      <c r="HBX5" s="830"/>
      <c r="HBY5" s="830"/>
      <c r="HBZ5" s="830"/>
      <c r="HCA5" s="830"/>
      <c r="HCB5" s="844"/>
      <c r="HCC5" s="845"/>
      <c r="HCD5" s="829"/>
      <c r="HCE5" s="829"/>
      <c r="HCF5" s="829"/>
      <c r="HCG5" s="829"/>
      <c r="HCH5" s="829"/>
      <c r="HCI5" s="829"/>
      <c r="HCJ5" s="830"/>
      <c r="HCK5" s="830"/>
      <c r="HCL5" s="830"/>
      <c r="HCM5" s="830"/>
      <c r="HCN5" s="830"/>
      <c r="HCO5" s="830"/>
      <c r="HCP5" s="830"/>
      <c r="HCQ5" s="830"/>
      <c r="HCR5" s="844"/>
      <c r="HCS5" s="845"/>
      <c r="HCT5" s="829"/>
      <c r="HCU5" s="829"/>
      <c r="HCV5" s="829"/>
      <c r="HCW5" s="829"/>
      <c r="HCX5" s="829"/>
      <c r="HCY5" s="829"/>
      <c r="HCZ5" s="830"/>
      <c r="HDA5" s="830"/>
      <c r="HDB5" s="830"/>
      <c r="HDC5" s="830"/>
      <c r="HDD5" s="830"/>
      <c r="HDE5" s="830"/>
      <c r="HDF5" s="830"/>
      <c r="HDG5" s="830"/>
      <c r="HDH5" s="844"/>
      <c r="HDI5" s="845"/>
      <c r="HDJ5" s="829"/>
      <c r="HDK5" s="829"/>
      <c r="HDL5" s="829"/>
      <c r="HDM5" s="829"/>
      <c r="HDN5" s="829"/>
      <c r="HDO5" s="829"/>
      <c r="HDP5" s="830"/>
      <c r="HDQ5" s="830"/>
      <c r="HDR5" s="830"/>
      <c r="HDS5" s="830"/>
      <c r="HDT5" s="830"/>
      <c r="HDU5" s="830"/>
      <c r="HDV5" s="830"/>
      <c r="HDW5" s="830"/>
      <c r="HDX5" s="844"/>
      <c r="HDY5" s="845"/>
      <c r="HDZ5" s="829"/>
      <c r="HEA5" s="829"/>
      <c r="HEB5" s="829"/>
      <c r="HEC5" s="829"/>
      <c r="HED5" s="829"/>
      <c r="HEE5" s="829"/>
      <c r="HEF5" s="830"/>
      <c r="HEG5" s="830"/>
      <c r="HEH5" s="830"/>
      <c r="HEI5" s="830"/>
      <c r="HEJ5" s="830"/>
      <c r="HEK5" s="830"/>
      <c r="HEL5" s="830"/>
      <c r="HEM5" s="830"/>
      <c r="HEN5" s="844"/>
      <c r="HEO5" s="845"/>
      <c r="HEP5" s="829"/>
      <c r="HEQ5" s="829"/>
      <c r="HER5" s="829"/>
      <c r="HES5" s="829"/>
      <c r="HET5" s="829"/>
      <c r="HEU5" s="829"/>
      <c r="HEV5" s="830"/>
      <c r="HEW5" s="830"/>
      <c r="HEX5" s="830"/>
      <c r="HEY5" s="830"/>
      <c r="HEZ5" s="830"/>
      <c r="HFA5" s="830"/>
      <c r="HFB5" s="830"/>
      <c r="HFC5" s="830"/>
      <c r="HFD5" s="844"/>
      <c r="HFE5" s="845"/>
      <c r="HFF5" s="829"/>
      <c r="HFG5" s="829"/>
      <c r="HFH5" s="829"/>
      <c r="HFI5" s="829"/>
      <c r="HFJ5" s="829"/>
      <c r="HFK5" s="829"/>
      <c r="HFL5" s="830"/>
      <c r="HFM5" s="830"/>
      <c r="HFN5" s="830"/>
      <c r="HFO5" s="830"/>
      <c r="HFP5" s="830"/>
      <c r="HFQ5" s="830"/>
      <c r="HFR5" s="830"/>
      <c r="HFS5" s="830"/>
      <c r="HFT5" s="844"/>
      <c r="HFU5" s="845"/>
      <c r="HFV5" s="829"/>
      <c r="HFW5" s="829"/>
      <c r="HFX5" s="829"/>
      <c r="HFY5" s="829"/>
      <c r="HFZ5" s="829"/>
      <c r="HGA5" s="829"/>
      <c r="HGB5" s="830"/>
      <c r="HGC5" s="830"/>
      <c r="HGD5" s="830"/>
      <c r="HGE5" s="830"/>
      <c r="HGF5" s="830"/>
      <c r="HGG5" s="830"/>
      <c r="HGH5" s="830"/>
      <c r="HGI5" s="830"/>
      <c r="HGJ5" s="844"/>
      <c r="HGK5" s="845"/>
      <c r="HGL5" s="829"/>
      <c r="HGM5" s="829"/>
      <c r="HGN5" s="829"/>
      <c r="HGO5" s="829"/>
      <c r="HGP5" s="829"/>
      <c r="HGQ5" s="829"/>
      <c r="HGR5" s="830"/>
      <c r="HGS5" s="830"/>
      <c r="HGT5" s="830"/>
      <c r="HGU5" s="830"/>
      <c r="HGV5" s="830"/>
      <c r="HGW5" s="830"/>
      <c r="HGX5" s="830"/>
      <c r="HGY5" s="830"/>
      <c r="HGZ5" s="844"/>
      <c r="HHA5" s="845"/>
      <c r="HHB5" s="829"/>
      <c r="HHC5" s="829"/>
      <c r="HHD5" s="829"/>
      <c r="HHE5" s="829"/>
      <c r="HHF5" s="829"/>
      <c r="HHG5" s="829"/>
      <c r="HHH5" s="830"/>
      <c r="HHI5" s="830"/>
      <c r="HHJ5" s="830"/>
      <c r="HHK5" s="830"/>
      <c r="HHL5" s="830"/>
      <c r="HHM5" s="830"/>
      <c r="HHN5" s="830"/>
      <c r="HHO5" s="830"/>
      <c r="HHP5" s="844"/>
      <c r="HHQ5" s="845"/>
      <c r="HHR5" s="829"/>
      <c r="HHS5" s="829"/>
      <c r="HHT5" s="829"/>
      <c r="HHU5" s="829"/>
      <c r="HHV5" s="829"/>
      <c r="HHW5" s="829"/>
      <c r="HHX5" s="830"/>
      <c r="HHY5" s="830"/>
      <c r="HHZ5" s="830"/>
      <c r="HIA5" s="830"/>
      <c r="HIB5" s="830"/>
      <c r="HIC5" s="830"/>
      <c r="HID5" s="830"/>
      <c r="HIE5" s="830"/>
      <c r="HIF5" s="844"/>
      <c r="HIG5" s="845"/>
      <c r="HIH5" s="829"/>
      <c r="HII5" s="829"/>
      <c r="HIJ5" s="829"/>
      <c r="HIK5" s="829"/>
      <c r="HIL5" s="829"/>
      <c r="HIM5" s="829"/>
      <c r="HIN5" s="830"/>
      <c r="HIO5" s="830"/>
      <c r="HIP5" s="830"/>
      <c r="HIQ5" s="830"/>
      <c r="HIR5" s="830"/>
      <c r="HIS5" s="830"/>
      <c r="HIT5" s="830"/>
      <c r="HIU5" s="830"/>
      <c r="HIV5" s="844"/>
      <c r="HIW5" s="845"/>
      <c r="HIX5" s="829"/>
      <c r="HIY5" s="829"/>
      <c r="HIZ5" s="829"/>
      <c r="HJA5" s="829"/>
      <c r="HJB5" s="829"/>
      <c r="HJC5" s="829"/>
      <c r="HJD5" s="830"/>
      <c r="HJE5" s="830"/>
      <c r="HJF5" s="830"/>
      <c r="HJG5" s="830"/>
      <c r="HJH5" s="830"/>
      <c r="HJI5" s="830"/>
      <c r="HJJ5" s="830"/>
      <c r="HJK5" s="830"/>
      <c r="HJL5" s="844"/>
      <c r="HJM5" s="845"/>
      <c r="HJN5" s="829"/>
      <c r="HJO5" s="829"/>
      <c r="HJP5" s="829"/>
      <c r="HJQ5" s="829"/>
      <c r="HJR5" s="829"/>
      <c r="HJS5" s="829"/>
      <c r="HJT5" s="830"/>
      <c r="HJU5" s="830"/>
      <c r="HJV5" s="830"/>
      <c r="HJW5" s="830"/>
      <c r="HJX5" s="830"/>
      <c r="HJY5" s="830"/>
      <c r="HJZ5" s="830"/>
      <c r="HKA5" s="830"/>
      <c r="HKB5" s="844"/>
      <c r="HKC5" s="845"/>
      <c r="HKD5" s="829"/>
      <c r="HKE5" s="829"/>
      <c r="HKF5" s="829"/>
      <c r="HKG5" s="829"/>
      <c r="HKH5" s="829"/>
      <c r="HKI5" s="829"/>
      <c r="HKJ5" s="830"/>
      <c r="HKK5" s="830"/>
      <c r="HKL5" s="830"/>
      <c r="HKM5" s="830"/>
      <c r="HKN5" s="830"/>
      <c r="HKO5" s="830"/>
      <c r="HKP5" s="830"/>
      <c r="HKQ5" s="830"/>
      <c r="HKR5" s="844"/>
      <c r="HKS5" s="845"/>
      <c r="HKT5" s="829"/>
      <c r="HKU5" s="829"/>
      <c r="HKV5" s="829"/>
      <c r="HKW5" s="829"/>
      <c r="HKX5" s="829"/>
      <c r="HKY5" s="829"/>
      <c r="HKZ5" s="830"/>
      <c r="HLA5" s="830"/>
      <c r="HLB5" s="830"/>
      <c r="HLC5" s="830"/>
      <c r="HLD5" s="830"/>
      <c r="HLE5" s="830"/>
      <c r="HLF5" s="830"/>
      <c r="HLG5" s="830"/>
      <c r="HLH5" s="844"/>
      <c r="HLI5" s="845"/>
      <c r="HLJ5" s="829"/>
      <c r="HLK5" s="829"/>
      <c r="HLL5" s="829"/>
      <c r="HLM5" s="829"/>
      <c r="HLN5" s="829"/>
      <c r="HLO5" s="829"/>
      <c r="HLP5" s="830"/>
      <c r="HLQ5" s="830"/>
      <c r="HLR5" s="830"/>
      <c r="HLS5" s="830"/>
      <c r="HLT5" s="830"/>
      <c r="HLU5" s="830"/>
      <c r="HLV5" s="830"/>
      <c r="HLW5" s="830"/>
      <c r="HLX5" s="844"/>
      <c r="HLY5" s="845"/>
      <c r="HLZ5" s="829"/>
      <c r="HMA5" s="829"/>
      <c r="HMB5" s="829"/>
      <c r="HMC5" s="829"/>
      <c r="HMD5" s="829"/>
      <c r="HME5" s="829"/>
      <c r="HMF5" s="830"/>
      <c r="HMG5" s="830"/>
      <c r="HMH5" s="830"/>
      <c r="HMI5" s="830"/>
      <c r="HMJ5" s="830"/>
      <c r="HMK5" s="830"/>
      <c r="HML5" s="830"/>
      <c r="HMM5" s="830"/>
      <c r="HMN5" s="844"/>
      <c r="HMO5" s="845"/>
      <c r="HMP5" s="829"/>
      <c r="HMQ5" s="829"/>
      <c r="HMR5" s="829"/>
      <c r="HMS5" s="829"/>
      <c r="HMT5" s="829"/>
      <c r="HMU5" s="829"/>
      <c r="HMV5" s="830"/>
      <c r="HMW5" s="830"/>
      <c r="HMX5" s="830"/>
      <c r="HMY5" s="830"/>
      <c r="HMZ5" s="830"/>
      <c r="HNA5" s="830"/>
      <c r="HNB5" s="830"/>
      <c r="HNC5" s="830"/>
      <c r="HND5" s="844"/>
      <c r="HNE5" s="845"/>
      <c r="HNF5" s="829"/>
      <c r="HNG5" s="829"/>
      <c r="HNH5" s="829"/>
      <c r="HNI5" s="829"/>
      <c r="HNJ5" s="829"/>
      <c r="HNK5" s="829"/>
      <c r="HNL5" s="830"/>
      <c r="HNM5" s="830"/>
      <c r="HNN5" s="830"/>
      <c r="HNO5" s="830"/>
      <c r="HNP5" s="830"/>
      <c r="HNQ5" s="830"/>
      <c r="HNR5" s="830"/>
      <c r="HNS5" s="830"/>
      <c r="HNT5" s="844"/>
      <c r="HNU5" s="845"/>
      <c r="HNV5" s="829"/>
      <c r="HNW5" s="829"/>
      <c r="HNX5" s="829"/>
      <c r="HNY5" s="829"/>
      <c r="HNZ5" s="829"/>
      <c r="HOA5" s="829"/>
      <c r="HOB5" s="830"/>
      <c r="HOC5" s="830"/>
      <c r="HOD5" s="830"/>
      <c r="HOE5" s="830"/>
      <c r="HOF5" s="830"/>
      <c r="HOG5" s="830"/>
      <c r="HOH5" s="830"/>
      <c r="HOI5" s="830"/>
      <c r="HOJ5" s="844"/>
      <c r="HOK5" s="845"/>
      <c r="HOL5" s="829"/>
      <c r="HOM5" s="829"/>
      <c r="HON5" s="829"/>
      <c r="HOO5" s="829"/>
      <c r="HOP5" s="829"/>
      <c r="HOQ5" s="829"/>
      <c r="HOR5" s="830"/>
      <c r="HOS5" s="830"/>
      <c r="HOT5" s="830"/>
      <c r="HOU5" s="830"/>
      <c r="HOV5" s="830"/>
      <c r="HOW5" s="830"/>
      <c r="HOX5" s="830"/>
      <c r="HOY5" s="830"/>
      <c r="HOZ5" s="844"/>
      <c r="HPA5" s="845"/>
      <c r="HPB5" s="829"/>
      <c r="HPC5" s="829"/>
      <c r="HPD5" s="829"/>
      <c r="HPE5" s="829"/>
      <c r="HPF5" s="829"/>
      <c r="HPG5" s="829"/>
      <c r="HPH5" s="830"/>
      <c r="HPI5" s="830"/>
      <c r="HPJ5" s="830"/>
      <c r="HPK5" s="830"/>
      <c r="HPL5" s="830"/>
      <c r="HPM5" s="830"/>
      <c r="HPN5" s="830"/>
      <c r="HPO5" s="830"/>
      <c r="HPP5" s="844"/>
      <c r="HPQ5" s="845"/>
      <c r="HPR5" s="829"/>
      <c r="HPS5" s="829"/>
      <c r="HPT5" s="829"/>
      <c r="HPU5" s="829"/>
      <c r="HPV5" s="829"/>
      <c r="HPW5" s="829"/>
      <c r="HPX5" s="830"/>
      <c r="HPY5" s="830"/>
      <c r="HPZ5" s="830"/>
      <c r="HQA5" s="830"/>
      <c r="HQB5" s="830"/>
      <c r="HQC5" s="830"/>
      <c r="HQD5" s="830"/>
      <c r="HQE5" s="830"/>
      <c r="HQF5" s="844"/>
      <c r="HQG5" s="845"/>
      <c r="HQH5" s="829"/>
      <c r="HQI5" s="829"/>
      <c r="HQJ5" s="829"/>
      <c r="HQK5" s="829"/>
      <c r="HQL5" s="829"/>
      <c r="HQM5" s="829"/>
      <c r="HQN5" s="830"/>
      <c r="HQO5" s="830"/>
      <c r="HQP5" s="830"/>
      <c r="HQQ5" s="830"/>
      <c r="HQR5" s="830"/>
      <c r="HQS5" s="830"/>
      <c r="HQT5" s="830"/>
      <c r="HQU5" s="830"/>
      <c r="HQV5" s="844"/>
      <c r="HQW5" s="845"/>
      <c r="HQX5" s="829"/>
      <c r="HQY5" s="829"/>
      <c r="HQZ5" s="829"/>
      <c r="HRA5" s="829"/>
      <c r="HRB5" s="829"/>
      <c r="HRC5" s="829"/>
      <c r="HRD5" s="830"/>
      <c r="HRE5" s="830"/>
      <c r="HRF5" s="830"/>
      <c r="HRG5" s="830"/>
      <c r="HRH5" s="830"/>
      <c r="HRI5" s="830"/>
      <c r="HRJ5" s="830"/>
      <c r="HRK5" s="830"/>
      <c r="HRL5" s="844"/>
      <c r="HRM5" s="845"/>
      <c r="HRN5" s="829"/>
      <c r="HRO5" s="829"/>
      <c r="HRP5" s="829"/>
      <c r="HRQ5" s="829"/>
      <c r="HRR5" s="829"/>
      <c r="HRS5" s="829"/>
      <c r="HRT5" s="830"/>
      <c r="HRU5" s="830"/>
      <c r="HRV5" s="830"/>
      <c r="HRW5" s="830"/>
      <c r="HRX5" s="830"/>
      <c r="HRY5" s="830"/>
      <c r="HRZ5" s="830"/>
      <c r="HSA5" s="830"/>
      <c r="HSB5" s="844"/>
      <c r="HSC5" s="845"/>
      <c r="HSD5" s="829"/>
      <c r="HSE5" s="829"/>
      <c r="HSF5" s="829"/>
      <c r="HSG5" s="829"/>
      <c r="HSH5" s="829"/>
      <c r="HSI5" s="829"/>
      <c r="HSJ5" s="830"/>
      <c r="HSK5" s="830"/>
      <c r="HSL5" s="830"/>
      <c r="HSM5" s="830"/>
      <c r="HSN5" s="830"/>
      <c r="HSO5" s="830"/>
      <c r="HSP5" s="830"/>
      <c r="HSQ5" s="830"/>
      <c r="HSR5" s="844"/>
      <c r="HSS5" s="845"/>
      <c r="HST5" s="829"/>
      <c r="HSU5" s="829"/>
      <c r="HSV5" s="829"/>
      <c r="HSW5" s="829"/>
      <c r="HSX5" s="829"/>
      <c r="HSY5" s="829"/>
      <c r="HSZ5" s="830"/>
      <c r="HTA5" s="830"/>
      <c r="HTB5" s="830"/>
      <c r="HTC5" s="830"/>
      <c r="HTD5" s="830"/>
      <c r="HTE5" s="830"/>
      <c r="HTF5" s="830"/>
      <c r="HTG5" s="830"/>
      <c r="HTH5" s="844"/>
      <c r="HTI5" s="845"/>
      <c r="HTJ5" s="829"/>
      <c r="HTK5" s="829"/>
      <c r="HTL5" s="829"/>
      <c r="HTM5" s="829"/>
      <c r="HTN5" s="829"/>
      <c r="HTO5" s="829"/>
      <c r="HTP5" s="830"/>
      <c r="HTQ5" s="830"/>
      <c r="HTR5" s="830"/>
      <c r="HTS5" s="830"/>
      <c r="HTT5" s="830"/>
      <c r="HTU5" s="830"/>
      <c r="HTV5" s="830"/>
      <c r="HTW5" s="830"/>
      <c r="HTX5" s="844"/>
      <c r="HTY5" s="845"/>
      <c r="HTZ5" s="829"/>
      <c r="HUA5" s="829"/>
      <c r="HUB5" s="829"/>
      <c r="HUC5" s="829"/>
      <c r="HUD5" s="829"/>
      <c r="HUE5" s="829"/>
      <c r="HUF5" s="830"/>
      <c r="HUG5" s="830"/>
      <c r="HUH5" s="830"/>
      <c r="HUI5" s="830"/>
      <c r="HUJ5" s="830"/>
      <c r="HUK5" s="830"/>
      <c r="HUL5" s="830"/>
      <c r="HUM5" s="830"/>
      <c r="HUN5" s="844"/>
      <c r="HUO5" s="845"/>
      <c r="HUP5" s="829"/>
      <c r="HUQ5" s="829"/>
      <c r="HUR5" s="829"/>
      <c r="HUS5" s="829"/>
      <c r="HUT5" s="829"/>
      <c r="HUU5" s="829"/>
      <c r="HUV5" s="830"/>
      <c r="HUW5" s="830"/>
      <c r="HUX5" s="830"/>
      <c r="HUY5" s="830"/>
      <c r="HUZ5" s="830"/>
      <c r="HVA5" s="830"/>
      <c r="HVB5" s="830"/>
      <c r="HVC5" s="830"/>
      <c r="HVD5" s="844"/>
      <c r="HVE5" s="845"/>
      <c r="HVF5" s="829"/>
      <c r="HVG5" s="829"/>
      <c r="HVH5" s="829"/>
      <c r="HVI5" s="829"/>
      <c r="HVJ5" s="829"/>
      <c r="HVK5" s="829"/>
      <c r="HVL5" s="830"/>
      <c r="HVM5" s="830"/>
      <c r="HVN5" s="830"/>
      <c r="HVO5" s="830"/>
      <c r="HVP5" s="830"/>
      <c r="HVQ5" s="830"/>
      <c r="HVR5" s="830"/>
      <c r="HVS5" s="830"/>
      <c r="HVT5" s="844"/>
      <c r="HVU5" s="845"/>
      <c r="HVV5" s="829"/>
      <c r="HVW5" s="829"/>
      <c r="HVX5" s="829"/>
      <c r="HVY5" s="829"/>
      <c r="HVZ5" s="829"/>
      <c r="HWA5" s="829"/>
      <c r="HWB5" s="830"/>
      <c r="HWC5" s="830"/>
      <c r="HWD5" s="830"/>
      <c r="HWE5" s="830"/>
      <c r="HWF5" s="830"/>
      <c r="HWG5" s="830"/>
      <c r="HWH5" s="830"/>
      <c r="HWI5" s="830"/>
      <c r="HWJ5" s="844"/>
      <c r="HWK5" s="845"/>
      <c r="HWL5" s="829"/>
      <c r="HWM5" s="829"/>
      <c r="HWN5" s="829"/>
      <c r="HWO5" s="829"/>
      <c r="HWP5" s="829"/>
      <c r="HWQ5" s="829"/>
      <c r="HWR5" s="830"/>
      <c r="HWS5" s="830"/>
      <c r="HWT5" s="830"/>
      <c r="HWU5" s="830"/>
      <c r="HWV5" s="830"/>
      <c r="HWW5" s="830"/>
      <c r="HWX5" s="830"/>
      <c r="HWY5" s="830"/>
      <c r="HWZ5" s="844"/>
      <c r="HXA5" s="845"/>
      <c r="HXB5" s="829"/>
      <c r="HXC5" s="829"/>
      <c r="HXD5" s="829"/>
      <c r="HXE5" s="829"/>
      <c r="HXF5" s="829"/>
      <c r="HXG5" s="829"/>
      <c r="HXH5" s="830"/>
      <c r="HXI5" s="830"/>
      <c r="HXJ5" s="830"/>
      <c r="HXK5" s="830"/>
      <c r="HXL5" s="830"/>
      <c r="HXM5" s="830"/>
      <c r="HXN5" s="830"/>
      <c r="HXO5" s="830"/>
      <c r="HXP5" s="844"/>
      <c r="HXQ5" s="845"/>
      <c r="HXR5" s="829"/>
      <c r="HXS5" s="829"/>
      <c r="HXT5" s="829"/>
      <c r="HXU5" s="829"/>
      <c r="HXV5" s="829"/>
      <c r="HXW5" s="829"/>
      <c r="HXX5" s="830"/>
      <c r="HXY5" s="830"/>
      <c r="HXZ5" s="830"/>
      <c r="HYA5" s="830"/>
      <c r="HYB5" s="830"/>
      <c r="HYC5" s="830"/>
      <c r="HYD5" s="830"/>
      <c r="HYE5" s="830"/>
      <c r="HYF5" s="844"/>
      <c r="HYG5" s="845"/>
      <c r="HYH5" s="829"/>
      <c r="HYI5" s="829"/>
      <c r="HYJ5" s="829"/>
      <c r="HYK5" s="829"/>
      <c r="HYL5" s="829"/>
      <c r="HYM5" s="829"/>
      <c r="HYN5" s="830"/>
      <c r="HYO5" s="830"/>
      <c r="HYP5" s="830"/>
      <c r="HYQ5" s="830"/>
      <c r="HYR5" s="830"/>
      <c r="HYS5" s="830"/>
      <c r="HYT5" s="830"/>
      <c r="HYU5" s="830"/>
      <c r="HYV5" s="844"/>
      <c r="HYW5" s="845"/>
      <c r="HYX5" s="829"/>
      <c r="HYY5" s="829"/>
      <c r="HYZ5" s="829"/>
      <c r="HZA5" s="829"/>
      <c r="HZB5" s="829"/>
      <c r="HZC5" s="829"/>
      <c r="HZD5" s="830"/>
      <c r="HZE5" s="830"/>
      <c r="HZF5" s="830"/>
      <c r="HZG5" s="830"/>
      <c r="HZH5" s="830"/>
      <c r="HZI5" s="830"/>
      <c r="HZJ5" s="830"/>
      <c r="HZK5" s="830"/>
      <c r="HZL5" s="844"/>
      <c r="HZM5" s="845"/>
      <c r="HZN5" s="829"/>
      <c r="HZO5" s="829"/>
      <c r="HZP5" s="829"/>
      <c r="HZQ5" s="829"/>
      <c r="HZR5" s="829"/>
      <c r="HZS5" s="829"/>
      <c r="HZT5" s="830"/>
      <c r="HZU5" s="830"/>
      <c r="HZV5" s="830"/>
      <c r="HZW5" s="830"/>
      <c r="HZX5" s="830"/>
      <c r="HZY5" s="830"/>
      <c r="HZZ5" s="830"/>
      <c r="IAA5" s="830"/>
      <c r="IAB5" s="844"/>
      <c r="IAC5" s="845"/>
      <c r="IAD5" s="829"/>
      <c r="IAE5" s="829"/>
      <c r="IAF5" s="829"/>
      <c r="IAG5" s="829"/>
      <c r="IAH5" s="829"/>
      <c r="IAI5" s="829"/>
      <c r="IAJ5" s="830"/>
      <c r="IAK5" s="830"/>
      <c r="IAL5" s="830"/>
      <c r="IAM5" s="830"/>
      <c r="IAN5" s="830"/>
      <c r="IAO5" s="830"/>
      <c r="IAP5" s="830"/>
      <c r="IAQ5" s="830"/>
      <c r="IAR5" s="844"/>
      <c r="IAS5" s="845"/>
      <c r="IAT5" s="829"/>
      <c r="IAU5" s="829"/>
      <c r="IAV5" s="829"/>
      <c r="IAW5" s="829"/>
      <c r="IAX5" s="829"/>
      <c r="IAY5" s="829"/>
      <c r="IAZ5" s="830"/>
      <c r="IBA5" s="830"/>
      <c r="IBB5" s="830"/>
      <c r="IBC5" s="830"/>
      <c r="IBD5" s="830"/>
      <c r="IBE5" s="830"/>
      <c r="IBF5" s="830"/>
      <c r="IBG5" s="830"/>
      <c r="IBH5" s="844"/>
      <c r="IBI5" s="845"/>
      <c r="IBJ5" s="829"/>
      <c r="IBK5" s="829"/>
      <c r="IBL5" s="829"/>
      <c r="IBM5" s="829"/>
      <c r="IBN5" s="829"/>
      <c r="IBO5" s="829"/>
      <c r="IBP5" s="830"/>
      <c r="IBQ5" s="830"/>
      <c r="IBR5" s="830"/>
      <c r="IBS5" s="830"/>
      <c r="IBT5" s="830"/>
      <c r="IBU5" s="830"/>
      <c r="IBV5" s="830"/>
      <c r="IBW5" s="830"/>
      <c r="IBX5" s="844"/>
      <c r="IBY5" s="845"/>
      <c r="IBZ5" s="829"/>
      <c r="ICA5" s="829"/>
      <c r="ICB5" s="829"/>
      <c r="ICC5" s="829"/>
      <c r="ICD5" s="829"/>
      <c r="ICE5" s="829"/>
      <c r="ICF5" s="830"/>
      <c r="ICG5" s="830"/>
      <c r="ICH5" s="830"/>
      <c r="ICI5" s="830"/>
      <c r="ICJ5" s="830"/>
      <c r="ICK5" s="830"/>
      <c r="ICL5" s="830"/>
      <c r="ICM5" s="830"/>
      <c r="ICN5" s="844"/>
      <c r="ICO5" s="845"/>
      <c r="ICP5" s="829"/>
      <c r="ICQ5" s="829"/>
      <c r="ICR5" s="829"/>
      <c r="ICS5" s="829"/>
      <c r="ICT5" s="829"/>
      <c r="ICU5" s="829"/>
      <c r="ICV5" s="830"/>
      <c r="ICW5" s="830"/>
      <c r="ICX5" s="830"/>
      <c r="ICY5" s="830"/>
      <c r="ICZ5" s="830"/>
      <c r="IDA5" s="830"/>
      <c r="IDB5" s="830"/>
      <c r="IDC5" s="830"/>
      <c r="IDD5" s="844"/>
      <c r="IDE5" s="845"/>
      <c r="IDF5" s="829"/>
      <c r="IDG5" s="829"/>
      <c r="IDH5" s="829"/>
      <c r="IDI5" s="829"/>
      <c r="IDJ5" s="829"/>
      <c r="IDK5" s="829"/>
      <c r="IDL5" s="830"/>
      <c r="IDM5" s="830"/>
      <c r="IDN5" s="830"/>
      <c r="IDO5" s="830"/>
      <c r="IDP5" s="830"/>
      <c r="IDQ5" s="830"/>
      <c r="IDR5" s="830"/>
      <c r="IDS5" s="830"/>
      <c r="IDT5" s="844"/>
      <c r="IDU5" s="845"/>
      <c r="IDV5" s="829"/>
      <c r="IDW5" s="829"/>
      <c r="IDX5" s="829"/>
      <c r="IDY5" s="829"/>
      <c r="IDZ5" s="829"/>
      <c r="IEA5" s="829"/>
      <c r="IEB5" s="830"/>
      <c r="IEC5" s="830"/>
      <c r="IED5" s="830"/>
      <c r="IEE5" s="830"/>
      <c r="IEF5" s="830"/>
      <c r="IEG5" s="830"/>
      <c r="IEH5" s="830"/>
      <c r="IEI5" s="830"/>
      <c r="IEJ5" s="844"/>
      <c r="IEK5" s="845"/>
      <c r="IEL5" s="829"/>
      <c r="IEM5" s="829"/>
      <c r="IEN5" s="829"/>
      <c r="IEO5" s="829"/>
      <c r="IEP5" s="829"/>
      <c r="IEQ5" s="829"/>
      <c r="IER5" s="830"/>
      <c r="IES5" s="830"/>
      <c r="IET5" s="830"/>
      <c r="IEU5" s="830"/>
      <c r="IEV5" s="830"/>
      <c r="IEW5" s="830"/>
      <c r="IEX5" s="830"/>
      <c r="IEY5" s="830"/>
      <c r="IEZ5" s="844"/>
      <c r="IFA5" s="845"/>
      <c r="IFB5" s="829"/>
      <c r="IFC5" s="829"/>
      <c r="IFD5" s="829"/>
      <c r="IFE5" s="829"/>
      <c r="IFF5" s="829"/>
      <c r="IFG5" s="829"/>
      <c r="IFH5" s="830"/>
      <c r="IFI5" s="830"/>
      <c r="IFJ5" s="830"/>
      <c r="IFK5" s="830"/>
      <c r="IFL5" s="830"/>
      <c r="IFM5" s="830"/>
      <c r="IFN5" s="830"/>
      <c r="IFO5" s="830"/>
      <c r="IFP5" s="844"/>
      <c r="IFQ5" s="845"/>
      <c r="IFR5" s="829"/>
      <c r="IFS5" s="829"/>
      <c r="IFT5" s="829"/>
      <c r="IFU5" s="829"/>
      <c r="IFV5" s="829"/>
      <c r="IFW5" s="829"/>
      <c r="IFX5" s="830"/>
      <c r="IFY5" s="830"/>
      <c r="IFZ5" s="830"/>
      <c r="IGA5" s="830"/>
      <c r="IGB5" s="830"/>
      <c r="IGC5" s="830"/>
      <c r="IGD5" s="830"/>
      <c r="IGE5" s="830"/>
      <c r="IGF5" s="844"/>
      <c r="IGG5" s="845"/>
      <c r="IGH5" s="829"/>
      <c r="IGI5" s="829"/>
      <c r="IGJ5" s="829"/>
      <c r="IGK5" s="829"/>
      <c r="IGL5" s="829"/>
      <c r="IGM5" s="829"/>
      <c r="IGN5" s="830"/>
      <c r="IGO5" s="830"/>
      <c r="IGP5" s="830"/>
      <c r="IGQ5" s="830"/>
      <c r="IGR5" s="830"/>
      <c r="IGS5" s="830"/>
      <c r="IGT5" s="830"/>
      <c r="IGU5" s="830"/>
      <c r="IGV5" s="844"/>
      <c r="IGW5" s="845"/>
      <c r="IGX5" s="829"/>
      <c r="IGY5" s="829"/>
      <c r="IGZ5" s="829"/>
      <c r="IHA5" s="829"/>
      <c r="IHB5" s="829"/>
      <c r="IHC5" s="829"/>
      <c r="IHD5" s="830"/>
      <c r="IHE5" s="830"/>
      <c r="IHF5" s="830"/>
      <c r="IHG5" s="830"/>
      <c r="IHH5" s="830"/>
      <c r="IHI5" s="830"/>
      <c r="IHJ5" s="830"/>
      <c r="IHK5" s="830"/>
      <c r="IHL5" s="844"/>
      <c r="IHM5" s="845"/>
      <c r="IHN5" s="829"/>
      <c r="IHO5" s="829"/>
      <c r="IHP5" s="829"/>
      <c r="IHQ5" s="829"/>
      <c r="IHR5" s="829"/>
      <c r="IHS5" s="829"/>
      <c r="IHT5" s="830"/>
      <c r="IHU5" s="830"/>
      <c r="IHV5" s="830"/>
      <c r="IHW5" s="830"/>
      <c r="IHX5" s="830"/>
      <c r="IHY5" s="830"/>
      <c r="IHZ5" s="830"/>
      <c r="IIA5" s="830"/>
      <c r="IIB5" s="844"/>
      <c r="IIC5" s="845"/>
      <c r="IID5" s="829"/>
      <c r="IIE5" s="829"/>
      <c r="IIF5" s="829"/>
      <c r="IIG5" s="829"/>
      <c r="IIH5" s="829"/>
      <c r="III5" s="829"/>
      <c r="IIJ5" s="830"/>
      <c r="IIK5" s="830"/>
      <c r="IIL5" s="830"/>
      <c r="IIM5" s="830"/>
      <c r="IIN5" s="830"/>
      <c r="IIO5" s="830"/>
      <c r="IIP5" s="830"/>
      <c r="IIQ5" s="830"/>
      <c r="IIR5" s="844"/>
      <c r="IIS5" s="845"/>
      <c r="IIT5" s="829"/>
      <c r="IIU5" s="829"/>
      <c r="IIV5" s="829"/>
      <c r="IIW5" s="829"/>
      <c r="IIX5" s="829"/>
      <c r="IIY5" s="829"/>
      <c r="IIZ5" s="830"/>
      <c r="IJA5" s="830"/>
      <c r="IJB5" s="830"/>
      <c r="IJC5" s="830"/>
      <c r="IJD5" s="830"/>
      <c r="IJE5" s="830"/>
      <c r="IJF5" s="830"/>
      <c r="IJG5" s="830"/>
      <c r="IJH5" s="844"/>
      <c r="IJI5" s="845"/>
      <c r="IJJ5" s="829"/>
      <c r="IJK5" s="829"/>
      <c r="IJL5" s="829"/>
      <c r="IJM5" s="829"/>
      <c r="IJN5" s="829"/>
      <c r="IJO5" s="829"/>
      <c r="IJP5" s="830"/>
      <c r="IJQ5" s="830"/>
      <c r="IJR5" s="830"/>
      <c r="IJS5" s="830"/>
      <c r="IJT5" s="830"/>
      <c r="IJU5" s="830"/>
      <c r="IJV5" s="830"/>
      <c r="IJW5" s="830"/>
      <c r="IJX5" s="844"/>
      <c r="IJY5" s="845"/>
      <c r="IJZ5" s="829"/>
      <c r="IKA5" s="829"/>
      <c r="IKB5" s="829"/>
      <c r="IKC5" s="829"/>
      <c r="IKD5" s="829"/>
      <c r="IKE5" s="829"/>
      <c r="IKF5" s="830"/>
      <c r="IKG5" s="830"/>
      <c r="IKH5" s="830"/>
      <c r="IKI5" s="830"/>
      <c r="IKJ5" s="830"/>
      <c r="IKK5" s="830"/>
      <c r="IKL5" s="830"/>
      <c r="IKM5" s="830"/>
      <c r="IKN5" s="844"/>
      <c r="IKO5" s="845"/>
      <c r="IKP5" s="829"/>
      <c r="IKQ5" s="829"/>
      <c r="IKR5" s="829"/>
      <c r="IKS5" s="829"/>
      <c r="IKT5" s="829"/>
      <c r="IKU5" s="829"/>
      <c r="IKV5" s="830"/>
      <c r="IKW5" s="830"/>
      <c r="IKX5" s="830"/>
      <c r="IKY5" s="830"/>
      <c r="IKZ5" s="830"/>
      <c r="ILA5" s="830"/>
      <c r="ILB5" s="830"/>
      <c r="ILC5" s="830"/>
      <c r="ILD5" s="844"/>
      <c r="ILE5" s="845"/>
      <c r="ILF5" s="829"/>
      <c r="ILG5" s="829"/>
      <c r="ILH5" s="829"/>
      <c r="ILI5" s="829"/>
      <c r="ILJ5" s="829"/>
      <c r="ILK5" s="829"/>
      <c r="ILL5" s="830"/>
      <c r="ILM5" s="830"/>
      <c r="ILN5" s="830"/>
      <c r="ILO5" s="830"/>
      <c r="ILP5" s="830"/>
      <c r="ILQ5" s="830"/>
      <c r="ILR5" s="830"/>
      <c r="ILS5" s="830"/>
      <c r="ILT5" s="844"/>
      <c r="ILU5" s="845"/>
      <c r="ILV5" s="829"/>
      <c r="ILW5" s="829"/>
      <c r="ILX5" s="829"/>
      <c r="ILY5" s="829"/>
      <c r="ILZ5" s="829"/>
      <c r="IMA5" s="829"/>
      <c r="IMB5" s="830"/>
      <c r="IMC5" s="830"/>
      <c r="IMD5" s="830"/>
      <c r="IME5" s="830"/>
      <c r="IMF5" s="830"/>
      <c r="IMG5" s="830"/>
      <c r="IMH5" s="830"/>
      <c r="IMI5" s="830"/>
      <c r="IMJ5" s="844"/>
      <c r="IMK5" s="845"/>
      <c r="IML5" s="829"/>
      <c r="IMM5" s="829"/>
      <c r="IMN5" s="829"/>
      <c r="IMO5" s="829"/>
      <c r="IMP5" s="829"/>
      <c r="IMQ5" s="829"/>
      <c r="IMR5" s="830"/>
      <c r="IMS5" s="830"/>
      <c r="IMT5" s="830"/>
      <c r="IMU5" s="830"/>
      <c r="IMV5" s="830"/>
      <c r="IMW5" s="830"/>
      <c r="IMX5" s="830"/>
      <c r="IMY5" s="830"/>
      <c r="IMZ5" s="844"/>
      <c r="INA5" s="845"/>
      <c r="INB5" s="829"/>
      <c r="INC5" s="829"/>
      <c r="IND5" s="829"/>
      <c r="INE5" s="829"/>
      <c r="INF5" s="829"/>
      <c r="ING5" s="829"/>
      <c r="INH5" s="830"/>
      <c r="INI5" s="830"/>
      <c r="INJ5" s="830"/>
      <c r="INK5" s="830"/>
      <c r="INL5" s="830"/>
      <c r="INM5" s="830"/>
      <c r="INN5" s="830"/>
      <c r="INO5" s="830"/>
      <c r="INP5" s="844"/>
      <c r="INQ5" s="845"/>
      <c r="INR5" s="829"/>
      <c r="INS5" s="829"/>
      <c r="INT5" s="829"/>
      <c r="INU5" s="829"/>
      <c r="INV5" s="829"/>
      <c r="INW5" s="829"/>
      <c r="INX5" s="830"/>
      <c r="INY5" s="830"/>
      <c r="INZ5" s="830"/>
      <c r="IOA5" s="830"/>
      <c r="IOB5" s="830"/>
      <c r="IOC5" s="830"/>
      <c r="IOD5" s="830"/>
      <c r="IOE5" s="830"/>
      <c r="IOF5" s="844"/>
      <c r="IOG5" s="845"/>
      <c r="IOH5" s="829"/>
      <c r="IOI5" s="829"/>
      <c r="IOJ5" s="829"/>
      <c r="IOK5" s="829"/>
      <c r="IOL5" s="829"/>
      <c r="IOM5" s="829"/>
      <c r="ION5" s="830"/>
      <c r="IOO5" s="830"/>
      <c r="IOP5" s="830"/>
      <c r="IOQ5" s="830"/>
      <c r="IOR5" s="830"/>
      <c r="IOS5" s="830"/>
      <c r="IOT5" s="830"/>
      <c r="IOU5" s="830"/>
      <c r="IOV5" s="844"/>
      <c r="IOW5" s="845"/>
      <c r="IOX5" s="829"/>
      <c r="IOY5" s="829"/>
      <c r="IOZ5" s="829"/>
      <c r="IPA5" s="829"/>
      <c r="IPB5" s="829"/>
      <c r="IPC5" s="829"/>
      <c r="IPD5" s="830"/>
      <c r="IPE5" s="830"/>
      <c r="IPF5" s="830"/>
      <c r="IPG5" s="830"/>
      <c r="IPH5" s="830"/>
      <c r="IPI5" s="830"/>
      <c r="IPJ5" s="830"/>
      <c r="IPK5" s="830"/>
      <c r="IPL5" s="844"/>
      <c r="IPM5" s="845"/>
      <c r="IPN5" s="829"/>
      <c r="IPO5" s="829"/>
      <c r="IPP5" s="829"/>
      <c r="IPQ5" s="829"/>
      <c r="IPR5" s="829"/>
      <c r="IPS5" s="829"/>
      <c r="IPT5" s="830"/>
      <c r="IPU5" s="830"/>
      <c r="IPV5" s="830"/>
      <c r="IPW5" s="830"/>
      <c r="IPX5" s="830"/>
      <c r="IPY5" s="830"/>
      <c r="IPZ5" s="830"/>
      <c r="IQA5" s="830"/>
      <c r="IQB5" s="844"/>
      <c r="IQC5" s="845"/>
      <c r="IQD5" s="829"/>
      <c r="IQE5" s="829"/>
      <c r="IQF5" s="829"/>
      <c r="IQG5" s="829"/>
      <c r="IQH5" s="829"/>
      <c r="IQI5" s="829"/>
      <c r="IQJ5" s="830"/>
      <c r="IQK5" s="830"/>
      <c r="IQL5" s="830"/>
      <c r="IQM5" s="830"/>
      <c r="IQN5" s="830"/>
      <c r="IQO5" s="830"/>
      <c r="IQP5" s="830"/>
      <c r="IQQ5" s="830"/>
      <c r="IQR5" s="844"/>
      <c r="IQS5" s="845"/>
      <c r="IQT5" s="829"/>
      <c r="IQU5" s="829"/>
      <c r="IQV5" s="829"/>
      <c r="IQW5" s="829"/>
      <c r="IQX5" s="829"/>
      <c r="IQY5" s="829"/>
      <c r="IQZ5" s="830"/>
      <c r="IRA5" s="830"/>
      <c r="IRB5" s="830"/>
      <c r="IRC5" s="830"/>
      <c r="IRD5" s="830"/>
      <c r="IRE5" s="830"/>
      <c r="IRF5" s="830"/>
      <c r="IRG5" s="830"/>
      <c r="IRH5" s="844"/>
      <c r="IRI5" s="845"/>
      <c r="IRJ5" s="829"/>
      <c r="IRK5" s="829"/>
      <c r="IRL5" s="829"/>
      <c r="IRM5" s="829"/>
      <c r="IRN5" s="829"/>
      <c r="IRO5" s="829"/>
      <c r="IRP5" s="830"/>
      <c r="IRQ5" s="830"/>
      <c r="IRR5" s="830"/>
      <c r="IRS5" s="830"/>
      <c r="IRT5" s="830"/>
      <c r="IRU5" s="830"/>
      <c r="IRV5" s="830"/>
      <c r="IRW5" s="830"/>
      <c r="IRX5" s="844"/>
      <c r="IRY5" s="845"/>
      <c r="IRZ5" s="829"/>
      <c r="ISA5" s="829"/>
      <c r="ISB5" s="829"/>
      <c r="ISC5" s="829"/>
      <c r="ISD5" s="829"/>
      <c r="ISE5" s="829"/>
      <c r="ISF5" s="830"/>
      <c r="ISG5" s="830"/>
      <c r="ISH5" s="830"/>
      <c r="ISI5" s="830"/>
      <c r="ISJ5" s="830"/>
      <c r="ISK5" s="830"/>
      <c r="ISL5" s="830"/>
      <c r="ISM5" s="830"/>
      <c r="ISN5" s="844"/>
      <c r="ISO5" s="845"/>
      <c r="ISP5" s="829"/>
      <c r="ISQ5" s="829"/>
      <c r="ISR5" s="829"/>
      <c r="ISS5" s="829"/>
      <c r="IST5" s="829"/>
      <c r="ISU5" s="829"/>
      <c r="ISV5" s="830"/>
      <c r="ISW5" s="830"/>
      <c r="ISX5" s="830"/>
      <c r="ISY5" s="830"/>
      <c r="ISZ5" s="830"/>
      <c r="ITA5" s="830"/>
      <c r="ITB5" s="830"/>
      <c r="ITC5" s="830"/>
      <c r="ITD5" s="844"/>
      <c r="ITE5" s="845"/>
      <c r="ITF5" s="829"/>
      <c r="ITG5" s="829"/>
      <c r="ITH5" s="829"/>
      <c r="ITI5" s="829"/>
      <c r="ITJ5" s="829"/>
      <c r="ITK5" s="829"/>
      <c r="ITL5" s="830"/>
      <c r="ITM5" s="830"/>
      <c r="ITN5" s="830"/>
      <c r="ITO5" s="830"/>
      <c r="ITP5" s="830"/>
      <c r="ITQ5" s="830"/>
      <c r="ITR5" s="830"/>
      <c r="ITS5" s="830"/>
      <c r="ITT5" s="844"/>
      <c r="ITU5" s="845"/>
      <c r="ITV5" s="829"/>
      <c r="ITW5" s="829"/>
      <c r="ITX5" s="829"/>
      <c r="ITY5" s="829"/>
      <c r="ITZ5" s="829"/>
      <c r="IUA5" s="829"/>
      <c r="IUB5" s="830"/>
      <c r="IUC5" s="830"/>
      <c r="IUD5" s="830"/>
      <c r="IUE5" s="830"/>
      <c r="IUF5" s="830"/>
      <c r="IUG5" s="830"/>
      <c r="IUH5" s="830"/>
      <c r="IUI5" s="830"/>
      <c r="IUJ5" s="844"/>
      <c r="IUK5" s="845"/>
      <c r="IUL5" s="829"/>
      <c r="IUM5" s="829"/>
      <c r="IUN5" s="829"/>
      <c r="IUO5" s="829"/>
      <c r="IUP5" s="829"/>
      <c r="IUQ5" s="829"/>
      <c r="IUR5" s="830"/>
      <c r="IUS5" s="830"/>
      <c r="IUT5" s="830"/>
      <c r="IUU5" s="830"/>
      <c r="IUV5" s="830"/>
      <c r="IUW5" s="830"/>
      <c r="IUX5" s="830"/>
      <c r="IUY5" s="830"/>
      <c r="IUZ5" s="844"/>
      <c r="IVA5" s="845"/>
      <c r="IVB5" s="829"/>
      <c r="IVC5" s="829"/>
      <c r="IVD5" s="829"/>
      <c r="IVE5" s="829"/>
      <c r="IVF5" s="829"/>
      <c r="IVG5" s="829"/>
      <c r="IVH5" s="830"/>
      <c r="IVI5" s="830"/>
      <c r="IVJ5" s="830"/>
      <c r="IVK5" s="830"/>
      <c r="IVL5" s="830"/>
      <c r="IVM5" s="830"/>
      <c r="IVN5" s="830"/>
      <c r="IVO5" s="830"/>
      <c r="IVP5" s="844"/>
      <c r="IVQ5" s="845"/>
      <c r="IVR5" s="829"/>
      <c r="IVS5" s="829"/>
      <c r="IVT5" s="829"/>
      <c r="IVU5" s="829"/>
      <c r="IVV5" s="829"/>
      <c r="IVW5" s="829"/>
      <c r="IVX5" s="830"/>
      <c r="IVY5" s="830"/>
      <c r="IVZ5" s="830"/>
      <c r="IWA5" s="830"/>
      <c r="IWB5" s="830"/>
      <c r="IWC5" s="830"/>
      <c r="IWD5" s="830"/>
      <c r="IWE5" s="830"/>
      <c r="IWF5" s="844"/>
      <c r="IWG5" s="845"/>
      <c r="IWH5" s="829"/>
      <c r="IWI5" s="829"/>
      <c r="IWJ5" s="829"/>
      <c r="IWK5" s="829"/>
      <c r="IWL5" s="829"/>
      <c r="IWM5" s="829"/>
      <c r="IWN5" s="830"/>
      <c r="IWO5" s="830"/>
      <c r="IWP5" s="830"/>
      <c r="IWQ5" s="830"/>
      <c r="IWR5" s="830"/>
      <c r="IWS5" s="830"/>
      <c r="IWT5" s="830"/>
      <c r="IWU5" s="830"/>
      <c r="IWV5" s="844"/>
      <c r="IWW5" s="845"/>
      <c r="IWX5" s="829"/>
      <c r="IWY5" s="829"/>
      <c r="IWZ5" s="829"/>
      <c r="IXA5" s="829"/>
      <c r="IXB5" s="829"/>
      <c r="IXC5" s="829"/>
      <c r="IXD5" s="830"/>
      <c r="IXE5" s="830"/>
      <c r="IXF5" s="830"/>
      <c r="IXG5" s="830"/>
      <c r="IXH5" s="830"/>
      <c r="IXI5" s="830"/>
      <c r="IXJ5" s="830"/>
      <c r="IXK5" s="830"/>
      <c r="IXL5" s="844"/>
      <c r="IXM5" s="845"/>
      <c r="IXN5" s="829"/>
      <c r="IXO5" s="829"/>
      <c r="IXP5" s="829"/>
      <c r="IXQ5" s="829"/>
      <c r="IXR5" s="829"/>
      <c r="IXS5" s="829"/>
      <c r="IXT5" s="830"/>
      <c r="IXU5" s="830"/>
      <c r="IXV5" s="830"/>
      <c r="IXW5" s="830"/>
      <c r="IXX5" s="830"/>
      <c r="IXY5" s="830"/>
      <c r="IXZ5" s="830"/>
      <c r="IYA5" s="830"/>
      <c r="IYB5" s="844"/>
      <c r="IYC5" s="845"/>
      <c r="IYD5" s="829"/>
      <c r="IYE5" s="829"/>
      <c r="IYF5" s="829"/>
      <c r="IYG5" s="829"/>
      <c r="IYH5" s="829"/>
      <c r="IYI5" s="829"/>
      <c r="IYJ5" s="830"/>
      <c r="IYK5" s="830"/>
      <c r="IYL5" s="830"/>
      <c r="IYM5" s="830"/>
      <c r="IYN5" s="830"/>
      <c r="IYO5" s="830"/>
      <c r="IYP5" s="830"/>
      <c r="IYQ5" s="830"/>
      <c r="IYR5" s="844"/>
      <c r="IYS5" s="845"/>
      <c r="IYT5" s="829"/>
      <c r="IYU5" s="829"/>
      <c r="IYV5" s="829"/>
      <c r="IYW5" s="829"/>
      <c r="IYX5" s="829"/>
      <c r="IYY5" s="829"/>
      <c r="IYZ5" s="830"/>
      <c r="IZA5" s="830"/>
      <c r="IZB5" s="830"/>
      <c r="IZC5" s="830"/>
      <c r="IZD5" s="830"/>
      <c r="IZE5" s="830"/>
      <c r="IZF5" s="830"/>
      <c r="IZG5" s="830"/>
      <c r="IZH5" s="844"/>
      <c r="IZI5" s="845"/>
      <c r="IZJ5" s="829"/>
      <c r="IZK5" s="829"/>
      <c r="IZL5" s="829"/>
      <c r="IZM5" s="829"/>
      <c r="IZN5" s="829"/>
      <c r="IZO5" s="829"/>
      <c r="IZP5" s="830"/>
      <c r="IZQ5" s="830"/>
      <c r="IZR5" s="830"/>
      <c r="IZS5" s="830"/>
      <c r="IZT5" s="830"/>
      <c r="IZU5" s="830"/>
      <c r="IZV5" s="830"/>
      <c r="IZW5" s="830"/>
      <c r="IZX5" s="844"/>
      <c r="IZY5" s="845"/>
      <c r="IZZ5" s="829"/>
      <c r="JAA5" s="829"/>
      <c r="JAB5" s="829"/>
      <c r="JAC5" s="829"/>
      <c r="JAD5" s="829"/>
      <c r="JAE5" s="829"/>
      <c r="JAF5" s="830"/>
      <c r="JAG5" s="830"/>
      <c r="JAH5" s="830"/>
      <c r="JAI5" s="830"/>
      <c r="JAJ5" s="830"/>
      <c r="JAK5" s="830"/>
      <c r="JAL5" s="830"/>
      <c r="JAM5" s="830"/>
      <c r="JAN5" s="844"/>
      <c r="JAO5" s="845"/>
      <c r="JAP5" s="829"/>
      <c r="JAQ5" s="829"/>
      <c r="JAR5" s="829"/>
      <c r="JAS5" s="829"/>
      <c r="JAT5" s="829"/>
      <c r="JAU5" s="829"/>
      <c r="JAV5" s="830"/>
      <c r="JAW5" s="830"/>
      <c r="JAX5" s="830"/>
      <c r="JAY5" s="830"/>
      <c r="JAZ5" s="830"/>
      <c r="JBA5" s="830"/>
      <c r="JBB5" s="830"/>
      <c r="JBC5" s="830"/>
      <c r="JBD5" s="844"/>
      <c r="JBE5" s="845"/>
      <c r="JBF5" s="829"/>
      <c r="JBG5" s="829"/>
      <c r="JBH5" s="829"/>
      <c r="JBI5" s="829"/>
      <c r="JBJ5" s="829"/>
      <c r="JBK5" s="829"/>
      <c r="JBL5" s="830"/>
      <c r="JBM5" s="830"/>
      <c r="JBN5" s="830"/>
      <c r="JBO5" s="830"/>
      <c r="JBP5" s="830"/>
      <c r="JBQ5" s="830"/>
      <c r="JBR5" s="830"/>
      <c r="JBS5" s="830"/>
      <c r="JBT5" s="844"/>
      <c r="JBU5" s="845"/>
      <c r="JBV5" s="829"/>
      <c r="JBW5" s="829"/>
      <c r="JBX5" s="829"/>
      <c r="JBY5" s="829"/>
      <c r="JBZ5" s="829"/>
      <c r="JCA5" s="829"/>
      <c r="JCB5" s="830"/>
      <c r="JCC5" s="830"/>
      <c r="JCD5" s="830"/>
      <c r="JCE5" s="830"/>
      <c r="JCF5" s="830"/>
      <c r="JCG5" s="830"/>
      <c r="JCH5" s="830"/>
      <c r="JCI5" s="830"/>
      <c r="JCJ5" s="844"/>
      <c r="JCK5" s="845"/>
      <c r="JCL5" s="829"/>
      <c r="JCM5" s="829"/>
      <c r="JCN5" s="829"/>
      <c r="JCO5" s="829"/>
      <c r="JCP5" s="829"/>
      <c r="JCQ5" s="829"/>
      <c r="JCR5" s="830"/>
      <c r="JCS5" s="830"/>
      <c r="JCT5" s="830"/>
      <c r="JCU5" s="830"/>
      <c r="JCV5" s="830"/>
      <c r="JCW5" s="830"/>
      <c r="JCX5" s="830"/>
      <c r="JCY5" s="830"/>
      <c r="JCZ5" s="844"/>
      <c r="JDA5" s="845"/>
      <c r="JDB5" s="829"/>
      <c r="JDC5" s="829"/>
      <c r="JDD5" s="829"/>
      <c r="JDE5" s="829"/>
      <c r="JDF5" s="829"/>
      <c r="JDG5" s="829"/>
      <c r="JDH5" s="830"/>
      <c r="JDI5" s="830"/>
      <c r="JDJ5" s="830"/>
      <c r="JDK5" s="830"/>
      <c r="JDL5" s="830"/>
      <c r="JDM5" s="830"/>
      <c r="JDN5" s="830"/>
      <c r="JDO5" s="830"/>
      <c r="JDP5" s="844"/>
      <c r="JDQ5" s="845"/>
      <c r="JDR5" s="829"/>
      <c r="JDS5" s="829"/>
      <c r="JDT5" s="829"/>
      <c r="JDU5" s="829"/>
      <c r="JDV5" s="829"/>
      <c r="JDW5" s="829"/>
      <c r="JDX5" s="830"/>
      <c r="JDY5" s="830"/>
      <c r="JDZ5" s="830"/>
      <c r="JEA5" s="830"/>
      <c r="JEB5" s="830"/>
      <c r="JEC5" s="830"/>
      <c r="JED5" s="830"/>
      <c r="JEE5" s="830"/>
      <c r="JEF5" s="844"/>
      <c r="JEG5" s="845"/>
      <c r="JEH5" s="829"/>
      <c r="JEI5" s="829"/>
      <c r="JEJ5" s="829"/>
      <c r="JEK5" s="829"/>
      <c r="JEL5" s="829"/>
      <c r="JEM5" s="829"/>
      <c r="JEN5" s="830"/>
      <c r="JEO5" s="830"/>
      <c r="JEP5" s="830"/>
      <c r="JEQ5" s="830"/>
      <c r="JER5" s="830"/>
      <c r="JES5" s="830"/>
      <c r="JET5" s="830"/>
      <c r="JEU5" s="830"/>
      <c r="JEV5" s="844"/>
      <c r="JEW5" s="845"/>
      <c r="JEX5" s="829"/>
      <c r="JEY5" s="829"/>
      <c r="JEZ5" s="829"/>
      <c r="JFA5" s="829"/>
      <c r="JFB5" s="829"/>
      <c r="JFC5" s="829"/>
      <c r="JFD5" s="830"/>
      <c r="JFE5" s="830"/>
      <c r="JFF5" s="830"/>
      <c r="JFG5" s="830"/>
      <c r="JFH5" s="830"/>
      <c r="JFI5" s="830"/>
      <c r="JFJ5" s="830"/>
      <c r="JFK5" s="830"/>
      <c r="JFL5" s="844"/>
      <c r="JFM5" s="845"/>
      <c r="JFN5" s="829"/>
      <c r="JFO5" s="829"/>
      <c r="JFP5" s="829"/>
      <c r="JFQ5" s="829"/>
      <c r="JFR5" s="829"/>
      <c r="JFS5" s="829"/>
      <c r="JFT5" s="830"/>
      <c r="JFU5" s="830"/>
      <c r="JFV5" s="830"/>
      <c r="JFW5" s="830"/>
      <c r="JFX5" s="830"/>
      <c r="JFY5" s="830"/>
      <c r="JFZ5" s="830"/>
      <c r="JGA5" s="830"/>
      <c r="JGB5" s="844"/>
      <c r="JGC5" s="845"/>
      <c r="JGD5" s="829"/>
      <c r="JGE5" s="829"/>
      <c r="JGF5" s="829"/>
      <c r="JGG5" s="829"/>
      <c r="JGH5" s="829"/>
      <c r="JGI5" s="829"/>
      <c r="JGJ5" s="830"/>
      <c r="JGK5" s="830"/>
      <c r="JGL5" s="830"/>
      <c r="JGM5" s="830"/>
      <c r="JGN5" s="830"/>
      <c r="JGO5" s="830"/>
      <c r="JGP5" s="830"/>
      <c r="JGQ5" s="830"/>
      <c r="JGR5" s="844"/>
      <c r="JGS5" s="845"/>
      <c r="JGT5" s="829"/>
      <c r="JGU5" s="829"/>
      <c r="JGV5" s="829"/>
      <c r="JGW5" s="829"/>
      <c r="JGX5" s="829"/>
      <c r="JGY5" s="829"/>
      <c r="JGZ5" s="830"/>
      <c r="JHA5" s="830"/>
      <c r="JHB5" s="830"/>
      <c r="JHC5" s="830"/>
      <c r="JHD5" s="830"/>
      <c r="JHE5" s="830"/>
      <c r="JHF5" s="830"/>
      <c r="JHG5" s="830"/>
      <c r="JHH5" s="844"/>
      <c r="JHI5" s="845"/>
      <c r="JHJ5" s="829"/>
      <c r="JHK5" s="829"/>
      <c r="JHL5" s="829"/>
      <c r="JHM5" s="829"/>
      <c r="JHN5" s="829"/>
      <c r="JHO5" s="829"/>
      <c r="JHP5" s="830"/>
      <c r="JHQ5" s="830"/>
      <c r="JHR5" s="830"/>
      <c r="JHS5" s="830"/>
      <c r="JHT5" s="830"/>
      <c r="JHU5" s="830"/>
      <c r="JHV5" s="830"/>
      <c r="JHW5" s="830"/>
      <c r="JHX5" s="844"/>
      <c r="JHY5" s="845"/>
      <c r="JHZ5" s="829"/>
      <c r="JIA5" s="829"/>
      <c r="JIB5" s="829"/>
      <c r="JIC5" s="829"/>
      <c r="JID5" s="829"/>
      <c r="JIE5" s="829"/>
      <c r="JIF5" s="830"/>
      <c r="JIG5" s="830"/>
      <c r="JIH5" s="830"/>
      <c r="JII5" s="830"/>
      <c r="JIJ5" s="830"/>
      <c r="JIK5" s="830"/>
      <c r="JIL5" s="830"/>
      <c r="JIM5" s="830"/>
      <c r="JIN5" s="844"/>
      <c r="JIO5" s="845"/>
      <c r="JIP5" s="829"/>
      <c r="JIQ5" s="829"/>
      <c r="JIR5" s="829"/>
      <c r="JIS5" s="829"/>
      <c r="JIT5" s="829"/>
      <c r="JIU5" s="829"/>
      <c r="JIV5" s="830"/>
      <c r="JIW5" s="830"/>
      <c r="JIX5" s="830"/>
      <c r="JIY5" s="830"/>
      <c r="JIZ5" s="830"/>
      <c r="JJA5" s="830"/>
      <c r="JJB5" s="830"/>
      <c r="JJC5" s="830"/>
      <c r="JJD5" s="844"/>
      <c r="JJE5" s="845"/>
      <c r="JJF5" s="829"/>
      <c r="JJG5" s="829"/>
      <c r="JJH5" s="829"/>
      <c r="JJI5" s="829"/>
      <c r="JJJ5" s="829"/>
      <c r="JJK5" s="829"/>
      <c r="JJL5" s="830"/>
      <c r="JJM5" s="830"/>
      <c r="JJN5" s="830"/>
      <c r="JJO5" s="830"/>
      <c r="JJP5" s="830"/>
      <c r="JJQ5" s="830"/>
      <c r="JJR5" s="830"/>
      <c r="JJS5" s="830"/>
      <c r="JJT5" s="844"/>
      <c r="JJU5" s="845"/>
      <c r="JJV5" s="829"/>
      <c r="JJW5" s="829"/>
      <c r="JJX5" s="829"/>
      <c r="JJY5" s="829"/>
      <c r="JJZ5" s="829"/>
      <c r="JKA5" s="829"/>
      <c r="JKB5" s="830"/>
      <c r="JKC5" s="830"/>
      <c r="JKD5" s="830"/>
      <c r="JKE5" s="830"/>
      <c r="JKF5" s="830"/>
      <c r="JKG5" s="830"/>
      <c r="JKH5" s="830"/>
      <c r="JKI5" s="830"/>
      <c r="JKJ5" s="844"/>
      <c r="JKK5" s="845"/>
      <c r="JKL5" s="829"/>
      <c r="JKM5" s="829"/>
      <c r="JKN5" s="829"/>
      <c r="JKO5" s="829"/>
      <c r="JKP5" s="829"/>
      <c r="JKQ5" s="829"/>
      <c r="JKR5" s="830"/>
      <c r="JKS5" s="830"/>
      <c r="JKT5" s="830"/>
      <c r="JKU5" s="830"/>
      <c r="JKV5" s="830"/>
      <c r="JKW5" s="830"/>
      <c r="JKX5" s="830"/>
      <c r="JKY5" s="830"/>
      <c r="JKZ5" s="844"/>
      <c r="JLA5" s="845"/>
      <c r="JLB5" s="829"/>
      <c r="JLC5" s="829"/>
      <c r="JLD5" s="829"/>
      <c r="JLE5" s="829"/>
      <c r="JLF5" s="829"/>
      <c r="JLG5" s="829"/>
      <c r="JLH5" s="830"/>
      <c r="JLI5" s="830"/>
      <c r="JLJ5" s="830"/>
      <c r="JLK5" s="830"/>
      <c r="JLL5" s="830"/>
      <c r="JLM5" s="830"/>
      <c r="JLN5" s="830"/>
      <c r="JLO5" s="830"/>
      <c r="JLP5" s="844"/>
      <c r="JLQ5" s="845"/>
      <c r="JLR5" s="829"/>
      <c r="JLS5" s="829"/>
      <c r="JLT5" s="829"/>
      <c r="JLU5" s="829"/>
      <c r="JLV5" s="829"/>
      <c r="JLW5" s="829"/>
      <c r="JLX5" s="830"/>
      <c r="JLY5" s="830"/>
      <c r="JLZ5" s="830"/>
      <c r="JMA5" s="830"/>
      <c r="JMB5" s="830"/>
      <c r="JMC5" s="830"/>
      <c r="JMD5" s="830"/>
      <c r="JME5" s="830"/>
      <c r="JMF5" s="844"/>
      <c r="JMG5" s="845"/>
      <c r="JMH5" s="829"/>
      <c r="JMI5" s="829"/>
      <c r="JMJ5" s="829"/>
      <c r="JMK5" s="829"/>
      <c r="JML5" s="829"/>
      <c r="JMM5" s="829"/>
      <c r="JMN5" s="830"/>
      <c r="JMO5" s="830"/>
      <c r="JMP5" s="830"/>
      <c r="JMQ5" s="830"/>
      <c r="JMR5" s="830"/>
      <c r="JMS5" s="830"/>
      <c r="JMT5" s="830"/>
      <c r="JMU5" s="830"/>
      <c r="JMV5" s="844"/>
      <c r="JMW5" s="845"/>
      <c r="JMX5" s="829"/>
      <c r="JMY5" s="829"/>
      <c r="JMZ5" s="829"/>
      <c r="JNA5" s="829"/>
      <c r="JNB5" s="829"/>
      <c r="JNC5" s="829"/>
      <c r="JND5" s="830"/>
      <c r="JNE5" s="830"/>
      <c r="JNF5" s="830"/>
      <c r="JNG5" s="830"/>
      <c r="JNH5" s="830"/>
      <c r="JNI5" s="830"/>
      <c r="JNJ5" s="830"/>
      <c r="JNK5" s="830"/>
      <c r="JNL5" s="844"/>
      <c r="JNM5" s="845"/>
      <c r="JNN5" s="829"/>
      <c r="JNO5" s="829"/>
      <c r="JNP5" s="829"/>
      <c r="JNQ5" s="829"/>
      <c r="JNR5" s="829"/>
      <c r="JNS5" s="829"/>
      <c r="JNT5" s="830"/>
      <c r="JNU5" s="830"/>
      <c r="JNV5" s="830"/>
      <c r="JNW5" s="830"/>
      <c r="JNX5" s="830"/>
      <c r="JNY5" s="830"/>
      <c r="JNZ5" s="830"/>
      <c r="JOA5" s="830"/>
      <c r="JOB5" s="844"/>
      <c r="JOC5" s="845"/>
      <c r="JOD5" s="829"/>
      <c r="JOE5" s="829"/>
      <c r="JOF5" s="829"/>
      <c r="JOG5" s="829"/>
      <c r="JOH5" s="829"/>
      <c r="JOI5" s="829"/>
      <c r="JOJ5" s="830"/>
      <c r="JOK5" s="830"/>
      <c r="JOL5" s="830"/>
      <c r="JOM5" s="830"/>
      <c r="JON5" s="830"/>
      <c r="JOO5" s="830"/>
      <c r="JOP5" s="830"/>
      <c r="JOQ5" s="830"/>
      <c r="JOR5" s="844"/>
      <c r="JOS5" s="845"/>
      <c r="JOT5" s="829"/>
      <c r="JOU5" s="829"/>
      <c r="JOV5" s="829"/>
      <c r="JOW5" s="829"/>
      <c r="JOX5" s="829"/>
      <c r="JOY5" s="829"/>
      <c r="JOZ5" s="830"/>
      <c r="JPA5" s="830"/>
      <c r="JPB5" s="830"/>
      <c r="JPC5" s="830"/>
      <c r="JPD5" s="830"/>
      <c r="JPE5" s="830"/>
      <c r="JPF5" s="830"/>
      <c r="JPG5" s="830"/>
      <c r="JPH5" s="844"/>
      <c r="JPI5" s="845"/>
      <c r="JPJ5" s="829"/>
      <c r="JPK5" s="829"/>
      <c r="JPL5" s="829"/>
      <c r="JPM5" s="829"/>
      <c r="JPN5" s="829"/>
      <c r="JPO5" s="829"/>
      <c r="JPP5" s="830"/>
      <c r="JPQ5" s="830"/>
      <c r="JPR5" s="830"/>
      <c r="JPS5" s="830"/>
      <c r="JPT5" s="830"/>
      <c r="JPU5" s="830"/>
      <c r="JPV5" s="830"/>
      <c r="JPW5" s="830"/>
      <c r="JPX5" s="844"/>
      <c r="JPY5" s="845"/>
      <c r="JPZ5" s="829"/>
      <c r="JQA5" s="829"/>
      <c r="JQB5" s="829"/>
      <c r="JQC5" s="829"/>
      <c r="JQD5" s="829"/>
      <c r="JQE5" s="829"/>
      <c r="JQF5" s="830"/>
      <c r="JQG5" s="830"/>
      <c r="JQH5" s="830"/>
      <c r="JQI5" s="830"/>
      <c r="JQJ5" s="830"/>
      <c r="JQK5" s="830"/>
      <c r="JQL5" s="830"/>
      <c r="JQM5" s="830"/>
      <c r="JQN5" s="844"/>
      <c r="JQO5" s="845"/>
      <c r="JQP5" s="829"/>
      <c r="JQQ5" s="829"/>
      <c r="JQR5" s="829"/>
      <c r="JQS5" s="829"/>
      <c r="JQT5" s="829"/>
      <c r="JQU5" s="829"/>
      <c r="JQV5" s="830"/>
      <c r="JQW5" s="830"/>
      <c r="JQX5" s="830"/>
      <c r="JQY5" s="830"/>
      <c r="JQZ5" s="830"/>
      <c r="JRA5" s="830"/>
      <c r="JRB5" s="830"/>
      <c r="JRC5" s="830"/>
      <c r="JRD5" s="844"/>
      <c r="JRE5" s="845"/>
      <c r="JRF5" s="829"/>
      <c r="JRG5" s="829"/>
      <c r="JRH5" s="829"/>
      <c r="JRI5" s="829"/>
      <c r="JRJ5" s="829"/>
      <c r="JRK5" s="829"/>
      <c r="JRL5" s="830"/>
      <c r="JRM5" s="830"/>
      <c r="JRN5" s="830"/>
      <c r="JRO5" s="830"/>
      <c r="JRP5" s="830"/>
      <c r="JRQ5" s="830"/>
      <c r="JRR5" s="830"/>
      <c r="JRS5" s="830"/>
      <c r="JRT5" s="844"/>
      <c r="JRU5" s="845"/>
      <c r="JRV5" s="829"/>
      <c r="JRW5" s="829"/>
      <c r="JRX5" s="829"/>
      <c r="JRY5" s="829"/>
      <c r="JRZ5" s="829"/>
      <c r="JSA5" s="829"/>
      <c r="JSB5" s="830"/>
      <c r="JSC5" s="830"/>
      <c r="JSD5" s="830"/>
      <c r="JSE5" s="830"/>
      <c r="JSF5" s="830"/>
      <c r="JSG5" s="830"/>
      <c r="JSH5" s="830"/>
      <c r="JSI5" s="830"/>
      <c r="JSJ5" s="844"/>
      <c r="JSK5" s="845"/>
      <c r="JSL5" s="829"/>
      <c r="JSM5" s="829"/>
      <c r="JSN5" s="829"/>
      <c r="JSO5" s="829"/>
      <c r="JSP5" s="829"/>
      <c r="JSQ5" s="829"/>
      <c r="JSR5" s="830"/>
      <c r="JSS5" s="830"/>
      <c r="JST5" s="830"/>
      <c r="JSU5" s="830"/>
      <c r="JSV5" s="830"/>
      <c r="JSW5" s="830"/>
      <c r="JSX5" s="830"/>
      <c r="JSY5" s="830"/>
      <c r="JSZ5" s="844"/>
      <c r="JTA5" s="845"/>
      <c r="JTB5" s="829"/>
      <c r="JTC5" s="829"/>
      <c r="JTD5" s="829"/>
      <c r="JTE5" s="829"/>
      <c r="JTF5" s="829"/>
      <c r="JTG5" s="829"/>
      <c r="JTH5" s="830"/>
      <c r="JTI5" s="830"/>
      <c r="JTJ5" s="830"/>
      <c r="JTK5" s="830"/>
      <c r="JTL5" s="830"/>
      <c r="JTM5" s="830"/>
      <c r="JTN5" s="830"/>
      <c r="JTO5" s="830"/>
      <c r="JTP5" s="844"/>
      <c r="JTQ5" s="845"/>
      <c r="JTR5" s="829"/>
      <c r="JTS5" s="829"/>
      <c r="JTT5" s="829"/>
      <c r="JTU5" s="829"/>
      <c r="JTV5" s="829"/>
      <c r="JTW5" s="829"/>
      <c r="JTX5" s="830"/>
      <c r="JTY5" s="830"/>
      <c r="JTZ5" s="830"/>
      <c r="JUA5" s="830"/>
      <c r="JUB5" s="830"/>
      <c r="JUC5" s="830"/>
      <c r="JUD5" s="830"/>
      <c r="JUE5" s="830"/>
      <c r="JUF5" s="844"/>
      <c r="JUG5" s="845"/>
      <c r="JUH5" s="829"/>
      <c r="JUI5" s="829"/>
      <c r="JUJ5" s="829"/>
      <c r="JUK5" s="829"/>
      <c r="JUL5" s="829"/>
      <c r="JUM5" s="829"/>
      <c r="JUN5" s="830"/>
      <c r="JUO5" s="830"/>
      <c r="JUP5" s="830"/>
      <c r="JUQ5" s="830"/>
      <c r="JUR5" s="830"/>
      <c r="JUS5" s="830"/>
      <c r="JUT5" s="830"/>
      <c r="JUU5" s="830"/>
      <c r="JUV5" s="844"/>
      <c r="JUW5" s="845"/>
      <c r="JUX5" s="829"/>
      <c r="JUY5" s="829"/>
      <c r="JUZ5" s="829"/>
      <c r="JVA5" s="829"/>
      <c r="JVB5" s="829"/>
      <c r="JVC5" s="829"/>
      <c r="JVD5" s="830"/>
      <c r="JVE5" s="830"/>
      <c r="JVF5" s="830"/>
      <c r="JVG5" s="830"/>
      <c r="JVH5" s="830"/>
      <c r="JVI5" s="830"/>
      <c r="JVJ5" s="830"/>
      <c r="JVK5" s="830"/>
      <c r="JVL5" s="844"/>
      <c r="JVM5" s="845"/>
      <c r="JVN5" s="829"/>
      <c r="JVO5" s="829"/>
      <c r="JVP5" s="829"/>
      <c r="JVQ5" s="829"/>
      <c r="JVR5" s="829"/>
      <c r="JVS5" s="829"/>
      <c r="JVT5" s="830"/>
      <c r="JVU5" s="830"/>
      <c r="JVV5" s="830"/>
      <c r="JVW5" s="830"/>
      <c r="JVX5" s="830"/>
      <c r="JVY5" s="830"/>
      <c r="JVZ5" s="830"/>
      <c r="JWA5" s="830"/>
      <c r="JWB5" s="844"/>
      <c r="JWC5" s="845"/>
      <c r="JWD5" s="829"/>
      <c r="JWE5" s="829"/>
      <c r="JWF5" s="829"/>
      <c r="JWG5" s="829"/>
      <c r="JWH5" s="829"/>
      <c r="JWI5" s="829"/>
      <c r="JWJ5" s="830"/>
      <c r="JWK5" s="830"/>
      <c r="JWL5" s="830"/>
      <c r="JWM5" s="830"/>
      <c r="JWN5" s="830"/>
      <c r="JWO5" s="830"/>
      <c r="JWP5" s="830"/>
      <c r="JWQ5" s="830"/>
      <c r="JWR5" s="844"/>
      <c r="JWS5" s="845"/>
      <c r="JWT5" s="829"/>
      <c r="JWU5" s="829"/>
      <c r="JWV5" s="829"/>
      <c r="JWW5" s="829"/>
      <c r="JWX5" s="829"/>
      <c r="JWY5" s="829"/>
      <c r="JWZ5" s="830"/>
      <c r="JXA5" s="830"/>
      <c r="JXB5" s="830"/>
      <c r="JXC5" s="830"/>
      <c r="JXD5" s="830"/>
      <c r="JXE5" s="830"/>
      <c r="JXF5" s="830"/>
      <c r="JXG5" s="830"/>
      <c r="JXH5" s="844"/>
      <c r="JXI5" s="845"/>
      <c r="JXJ5" s="829"/>
      <c r="JXK5" s="829"/>
      <c r="JXL5" s="829"/>
      <c r="JXM5" s="829"/>
      <c r="JXN5" s="829"/>
      <c r="JXO5" s="829"/>
      <c r="JXP5" s="830"/>
      <c r="JXQ5" s="830"/>
      <c r="JXR5" s="830"/>
      <c r="JXS5" s="830"/>
      <c r="JXT5" s="830"/>
      <c r="JXU5" s="830"/>
      <c r="JXV5" s="830"/>
      <c r="JXW5" s="830"/>
      <c r="JXX5" s="844"/>
      <c r="JXY5" s="845"/>
      <c r="JXZ5" s="829"/>
      <c r="JYA5" s="829"/>
      <c r="JYB5" s="829"/>
      <c r="JYC5" s="829"/>
      <c r="JYD5" s="829"/>
      <c r="JYE5" s="829"/>
      <c r="JYF5" s="830"/>
      <c r="JYG5" s="830"/>
      <c r="JYH5" s="830"/>
      <c r="JYI5" s="830"/>
      <c r="JYJ5" s="830"/>
      <c r="JYK5" s="830"/>
      <c r="JYL5" s="830"/>
      <c r="JYM5" s="830"/>
      <c r="JYN5" s="844"/>
      <c r="JYO5" s="845"/>
      <c r="JYP5" s="829"/>
      <c r="JYQ5" s="829"/>
      <c r="JYR5" s="829"/>
      <c r="JYS5" s="829"/>
      <c r="JYT5" s="829"/>
      <c r="JYU5" s="829"/>
      <c r="JYV5" s="830"/>
      <c r="JYW5" s="830"/>
      <c r="JYX5" s="830"/>
      <c r="JYY5" s="830"/>
      <c r="JYZ5" s="830"/>
      <c r="JZA5" s="830"/>
      <c r="JZB5" s="830"/>
      <c r="JZC5" s="830"/>
      <c r="JZD5" s="844"/>
      <c r="JZE5" s="845"/>
      <c r="JZF5" s="829"/>
      <c r="JZG5" s="829"/>
      <c r="JZH5" s="829"/>
      <c r="JZI5" s="829"/>
      <c r="JZJ5" s="829"/>
      <c r="JZK5" s="829"/>
      <c r="JZL5" s="830"/>
      <c r="JZM5" s="830"/>
      <c r="JZN5" s="830"/>
      <c r="JZO5" s="830"/>
      <c r="JZP5" s="830"/>
      <c r="JZQ5" s="830"/>
      <c r="JZR5" s="830"/>
      <c r="JZS5" s="830"/>
      <c r="JZT5" s="844"/>
      <c r="JZU5" s="845"/>
      <c r="JZV5" s="829"/>
      <c r="JZW5" s="829"/>
      <c r="JZX5" s="829"/>
      <c r="JZY5" s="829"/>
      <c r="JZZ5" s="829"/>
      <c r="KAA5" s="829"/>
      <c r="KAB5" s="830"/>
      <c r="KAC5" s="830"/>
      <c r="KAD5" s="830"/>
      <c r="KAE5" s="830"/>
      <c r="KAF5" s="830"/>
      <c r="KAG5" s="830"/>
      <c r="KAH5" s="830"/>
      <c r="KAI5" s="830"/>
      <c r="KAJ5" s="844"/>
      <c r="KAK5" s="845"/>
      <c r="KAL5" s="829"/>
      <c r="KAM5" s="829"/>
      <c r="KAN5" s="829"/>
      <c r="KAO5" s="829"/>
      <c r="KAP5" s="829"/>
      <c r="KAQ5" s="829"/>
      <c r="KAR5" s="830"/>
      <c r="KAS5" s="830"/>
      <c r="KAT5" s="830"/>
      <c r="KAU5" s="830"/>
      <c r="KAV5" s="830"/>
      <c r="KAW5" s="830"/>
      <c r="KAX5" s="830"/>
      <c r="KAY5" s="830"/>
      <c r="KAZ5" s="844"/>
      <c r="KBA5" s="845"/>
      <c r="KBB5" s="829"/>
      <c r="KBC5" s="829"/>
      <c r="KBD5" s="829"/>
      <c r="KBE5" s="829"/>
      <c r="KBF5" s="829"/>
      <c r="KBG5" s="829"/>
      <c r="KBH5" s="830"/>
      <c r="KBI5" s="830"/>
      <c r="KBJ5" s="830"/>
      <c r="KBK5" s="830"/>
      <c r="KBL5" s="830"/>
      <c r="KBM5" s="830"/>
      <c r="KBN5" s="830"/>
      <c r="KBO5" s="830"/>
      <c r="KBP5" s="844"/>
      <c r="KBQ5" s="845"/>
      <c r="KBR5" s="829"/>
      <c r="KBS5" s="829"/>
      <c r="KBT5" s="829"/>
      <c r="KBU5" s="829"/>
      <c r="KBV5" s="829"/>
      <c r="KBW5" s="829"/>
      <c r="KBX5" s="830"/>
      <c r="KBY5" s="830"/>
      <c r="KBZ5" s="830"/>
      <c r="KCA5" s="830"/>
      <c r="KCB5" s="830"/>
      <c r="KCC5" s="830"/>
      <c r="KCD5" s="830"/>
      <c r="KCE5" s="830"/>
      <c r="KCF5" s="844"/>
      <c r="KCG5" s="845"/>
      <c r="KCH5" s="829"/>
      <c r="KCI5" s="829"/>
      <c r="KCJ5" s="829"/>
      <c r="KCK5" s="829"/>
      <c r="KCL5" s="829"/>
      <c r="KCM5" s="829"/>
      <c r="KCN5" s="830"/>
      <c r="KCO5" s="830"/>
      <c r="KCP5" s="830"/>
      <c r="KCQ5" s="830"/>
      <c r="KCR5" s="830"/>
      <c r="KCS5" s="830"/>
      <c r="KCT5" s="830"/>
      <c r="KCU5" s="830"/>
      <c r="KCV5" s="844"/>
      <c r="KCW5" s="845"/>
      <c r="KCX5" s="829"/>
      <c r="KCY5" s="829"/>
      <c r="KCZ5" s="829"/>
      <c r="KDA5" s="829"/>
      <c r="KDB5" s="829"/>
      <c r="KDC5" s="829"/>
      <c r="KDD5" s="830"/>
      <c r="KDE5" s="830"/>
      <c r="KDF5" s="830"/>
      <c r="KDG5" s="830"/>
      <c r="KDH5" s="830"/>
      <c r="KDI5" s="830"/>
      <c r="KDJ5" s="830"/>
      <c r="KDK5" s="830"/>
      <c r="KDL5" s="844"/>
      <c r="KDM5" s="845"/>
      <c r="KDN5" s="829"/>
      <c r="KDO5" s="829"/>
      <c r="KDP5" s="829"/>
      <c r="KDQ5" s="829"/>
      <c r="KDR5" s="829"/>
      <c r="KDS5" s="829"/>
      <c r="KDT5" s="830"/>
      <c r="KDU5" s="830"/>
      <c r="KDV5" s="830"/>
      <c r="KDW5" s="830"/>
      <c r="KDX5" s="830"/>
      <c r="KDY5" s="830"/>
      <c r="KDZ5" s="830"/>
      <c r="KEA5" s="830"/>
      <c r="KEB5" s="844"/>
      <c r="KEC5" s="845"/>
      <c r="KED5" s="829"/>
      <c r="KEE5" s="829"/>
      <c r="KEF5" s="829"/>
      <c r="KEG5" s="829"/>
      <c r="KEH5" s="829"/>
      <c r="KEI5" s="829"/>
      <c r="KEJ5" s="830"/>
      <c r="KEK5" s="830"/>
      <c r="KEL5" s="830"/>
      <c r="KEM5" s="830"/>
      <c r="KEN5" s="830"/>
      <c r="KEO5" s="830"/>
      <c r="KEP5" s="830"/>
      <c r="KEQ5" s="830"/>
      <c r="KER5" s="844"/>
      <c r="KES5" s="845"/>
      <c r="KET5" s="829"/>
      <c r="KEU5" s="829"/>
      <c r="KEV5" s="829"/>
      <c r="KEW5" s="829"/>
      <c r="KEX5" s="829"/>
      <c r="KEY5" s="829"/>
      <c r="KEZ5" s="830"/>
      <c r="KFA5" s="830"/>
      <c r="KFB5" s="830"/>
      <c r="KFC5" s="830"/>
      <c r="KFD5" s="830"/>
      <c r="KFE5" s="830"/>
      <c r="KFF5" s="830"/>
      <c r="KFG5" s="830"/>
      <c r="KFH5" s="844"/>
      <c r="KFI5" s="845"/>
      <c r="KFJ5" s="829"/>
      <c r="KFK5" s="829"/>
      <c r="KFL5" s="829"/>
      <c r="KFM5" s="829"/>
      <c r="KFN5" s="829"/>
      <c r="KFO5" s="829"/>
      <c r="KFP5" s="830"/>
      <c r="KFQ5" s="830"/>
      <c r="KFR5" s="830"/>
      <c r="KFS5" s="830"/>
      <c r="KFT5" s="830"/>
      <c r="KFU5" s="830"/>
      <c r="KFV5" s="830"/>
      <c r="KFW5" s="830"/>
      <c r="KFX5" s="844"/>
      <c r="KFY5" s="845"/>
      <c r="KFZ5" s="829"/>
      <c r="KGA5" s="829"/>
      <c r="KGB5" s="829"/>
      <c r="KGC5" s="829"/>
      <c r="KGD5" s="829"/>
      <c r="KGE5" s="829"/>
      <c r="KGF5" s="830"/>
      <c r="KGG5" s="830"/>
      <c r="KGH5" s="830"/>
      <c r="KGI5" s="830"/>
      <c r="KGJ5" s="830"/>
      <c r="KGK5" s="830"/>
      <c r="KGL5" s="830"/>
      <c r="KGM5" s="830"/>
      <c r="KGN5" s="844"/>
      <c r="KGO5" s="845"/>
      <c r="KGP5" s="829"/>
      <c r="KGQ5" s="829"/>
      <c r="KGR5" s="829"/>
      <c r="KGS5" s="829"/>
      <c r="KGT5" s="829"/>
      <c r="KGU5" s="829"/>
      <c r="KGV5" s="830"/>
      <c r="KGW5" s="830"/>
      <c r="KGX5" s="830"/>
      <c r="KGY5" s="830"/>
      <c r="KGZ5" s="830"/>
      <c r="KHA5" s="830"/>
      <c r="KHB5" s="830"/>
      <c r="KHC5" s="830"/>
      <c r="KHD5" s="844"/>
      <c r="KHE5" s="845"/>
      <c r="KHF5" s="829"/>
      <c r="KHG5" s="829"/>
      <c r="KHH5" s="829"/>
      <c r="KHI5" s="829"/>
      <c r="KHJ5" s="829"/>
      <c r="KHK5" s="829"/>
      <c r="KHL5" s="830"/>
      <c r="KHM5" s="830"/>
      <c r="KHN5" s="830"/>
      <c r="KHO5" s="830"/>
      <c r="KHP5" s="830"/>
      <c r="KHQ5" s="830"/>
      <c r="KHR5" s="830"/>
      <c r="KHS5" s="830"/>
      <c r="KHT5" s="844"/>
      <c r="KHU5" s="845"/>
      <c r="KHV5" s="829"/>
      <c r="KHW5" s="829"/>
      <c r="KHX5" s="829"/>
      <c r="KHY5" s="829"/>
      <c r="KHZ5" s="829"/>
      <c r="KIA5" s="829"/>
      <c r="KIB5" s="830"/>
      <c r="KIC5" s="830"/>
      <c r="KID5" s="830"/>
      <c r="KIE5" s="830"/>
      <c r="KIF5" s="830"/>
      <c r="KIG5" s="830"/>
      <c r="KIH5" s="830"/>
      <c r="KII5" s="830"/>
      <c r="KIJ5" s="844"/>
      <c r="KIK5" s="845"/>
      <c r="KIL5" s="829"/>
      <c r="KIM5" s="829"/>
      <c r="KIN5" s="829"/>
      <c r="KIO5" s="829"/>
      <c r="KIP5" s="829"/>
      <c r="KIQ5" s="829"/>
      <c r="KIR5" s="830"/>
      <c r="KIS5" s="830"/>
      <c r="KIT5" s="830"/>
      <c r="KIU5" s="830"/>
      <c r="KIV5" s="830"/>
      <c r="KIW5" s="830"/>
      <c r="KIX5" s="830"/>
      <c r="KIY5" s="830"/>
      <c r="KIZ5" s="844"/>
      <c r="KJA5" s="845"/>
      <c r="KJB5" s="829"/>
      <c r="KJC5" s="829"/>
      <c r="KJD5" s="829"/>
      <c r="KJE5" s="829"/>
      <c r="KJF5" s="829"/>
      <c r="KJG5" s="829"/>
      <c r="KJH5" s="830"/>
      <c r="KJI5" s="830"/>
      <c r="KJJ5" s="830"/>
      <c r="KJK5" s="830"/>
      <c r="KJL5" s="830"/>
      <c r="KJM5" s="830"/>
      <c r="KJN5" s="830"/>
      <c r="KJO5" s="830"/>
      <c r="KJP5" s="844"/>
      <c r="KJQ5" s="845"/>
      <c r="KJR5" s="829"/>
      <c r="KJS5" s="829"/>
      <c r="KJT5" s="829"/>
      <c r="KJU5" s="829"/>
      <c r="KJV5" s="829"/>
      <c r="KJW5" s="829"/>
      <c r="KJX5" s="830"/>
      <c r="KJY5" s="830"/>
      <c r="KJZ5" s="830"/>
      <c r="KKA5" s="830"/>
      <c r="KKB5" s="830"/>
      <c r="KKC5" s="830"/>
      <c r="KKD5" s="830"/>
      <c r="KKE5" s="830"/>
      <c r="KKF5" s="844"/>
      <c r="KKG5" s="845"/>
      <c r="KKH5" s="829"/>
      <c r="KKI5" s="829"/>
      <c r="KKJ5" s="829"/>
      <c r="KKK5" s="829"/>
      <c r="KKL5" s="829"/>
      <c r="KKM5" s="829"/>
      <c r="KKN5" s="830"/>
      <c r="KKO5" s="830"/>
      <c r="KKP5" s="830"/>
      <c r="KKQ5" s="830"/>
      <c r="KKR5" s="830"/>
      <c r="KKS5" s="830"/>
      <c r="KKT5" s="830"/>
      <c r="KKU5" s="830"/>
      <c r="KKV5" s="844"/>
      <c r="KKW5" s="845"/>
      <c r="KKX5" s="829"/>
      <c r="KKY5" s="829"/>
      <c r="KKZ5" s="829"/>
      <c r="KLA5" s="829"/>
      <c r="KLB5" s="829"/>
      <c r="KLC5" s="829"/>
      <c r="KLD5" s="830"/>
      <c r="KLE5" s="830"/>
      <c r="KLF5" s="830"/>
      <c r="KLG5" s="830"/>
      <c r="KLH5" s="830"/>
      <c r="KLI5" s="830"/>
      <c r="KLJ5" s="830"/>
      <c r="KLK5" s="830"/>
      <c r="KLL5" s="844"/>
      <c r="KLM5" s="845"/>
      <c r="KLN5" s="829"/>
      <c r="KLO5" s="829"/>
      <c r="KLP5" s="829"/>
      <c r="KLQ5" s="829"/>
      <c r="KLR5" s="829"/>
      <c r="KLS5" s="829"/>
      <c r="KLT5" s="830"/>
      <c r="KLU5" s="830"/>
      <c r="KLV5" s="830"/>
      <c r="KLW5" s="830"/>
      <c r="KLX5" s="830"/>
      <c r="KLY5" s="830"/>
      <c r="KLZ5" s="830"/>
      <c r="KMA5" s="830"/>
      <c r="KMB5" s="844"/>
      <c r="KMC5" s="845"/>
      <c r="KMD5" s="829"/>
      <c r="KME5" s="829"/>
      <c r="KMF5" s="829"/>
      <c r="KMG5" s="829"/>
      <c r="KMH5" s="829"/>
      <c r="KMI5" s="829"/>
      <c r="KMJ5" s="830"/>
      <c r="KMK5" s="830"/>
      <c r="KML5" s="830"/>
      <c r="KMM5" s="830"/>
      <c r="KMN5" s="830"/>
      <c r="KMO5" s="830"/>
      <c r="KMP5" s="830"/>
      <c r="KMQ5" s="830"/>
      <c r="KMR5" s="844"/>
      <c r="KMS5" s="845"/>
      <c r="KMT5" s="829"/>
      <c r="KMU5" s="829"/>
      <c r="KMV5" s="829"/>
      <c r="KMW5" s="829"/>
      <c r="KMX5" s="829"/>
      <c r="KMY5" s="829"/>
      <c r="KMZ5" s="830"/>
      <c r="KNA5" s="830"/>
      <c r="KNB5" s="830"/>
      <c r="KNC5" s="830"/>
      <c r="KND5" s="830"/>
      <c r="KNE5" s="830"/>
      <c r="KNF5" s="830"/>
      <c r="KNG5" s="830"/>
      <c r="KNH5" s="844"/>
      <c r="KNI5" s="845"/>
      <c r="KNJ5" s="829"/>
      <c r="KNK5" s="829"/>
      <c r="KNL5" s="829"/>
      <c r="KNM5" s="829"/>
      <c r="KNN5" s="829"/>
      <c r="KNO5" s="829"/>
      <c r="KNP5" s="830"/>
      <c r="KNQ5" s="830"/>
      <c r="KNR5" s="830"/>
      <c r="KNS5" s="830"/>
      <c r="KNT5" s="830"/>
      <c r="KNU5" s="830"/>
      <c r="KNV5" s="830"/>
      <c r="KNW5" s="830"/>
      <c r="KNX5" s="844"/>
      <c r="KNY5" s="845"/>
      <c r="KNZ5" s="829"/>
      <c r="KOA5" s="829"/>
      <c r="KOB5" s="829"/>
      <c r="KOC5" s="829"/>
      <c r="KOD5" s="829"/>
      <c r="KOE5" s="829"/>
      <c r="KOF5" s="830"/>
      <c r="KOG5" s="830"/>
      <c r="KOH5" s="830"/>
      <c r="KOI5" s="830"/>
      <c r="KOJ5" s="830"/>
      <c r="KOK5" s="830"/>
      <c r="KOL5" s="830"/>
      <c r="KOM5" s="830"/>
      <c r="KON5" s="844"/>
      <c r="KOO5" s="845"/>
      <c r="KOP5" s="829"/>
      <c r="KOQ5" s="829"/>
      <c r="KOR5" s="829"/>
      <c r="KOS5" s="829"/>
      <c r="KOT5" s="829"/>
      <c r="KOU5" s="829"/>
      <c r="KOV5" s="830"/>
      <c r="KOW5" s="830"/>
      <c r="KOX5" s="830"/>
      <c r="KOY5" s="830"/>
      <c r="KOZ5" s="830"/>
      <c r="KPA5" s="830"/>
      <c r="KPB5" s="830"/>
      <c r="KPC5" s="830"/>
      <c r="KPD5" s="844"/>
      <c r="KPE5" s="845"/>
      <c r="KPF5" s="829"/>
      <c r="KPG5" s="829"/>
      <c r="KPH5" s="829"/>
      <c r="KPI5" s="829"/>
      <c r="KPJ5" s="829"/>
      <c r="KPK5" s="829"/>
      <c r="KPL5" s="830"/>
      <c r="KPM5" s="830"/>
      <c r="KPN5" s="830"/>
      <c r="KPO5" s="830"/>
      <c r="KPP5" s="830"/>
      <c r="KPQ5" s="830"/>
      <c r="KPR5" s="830"/>
      <c r="KPS5" s="830"/>
      <c r="KPT5" s="844"/>
      <c r="KPU5" s="845"/>
      <c r="KPV5" s="829"/>
      <c r="KPW5" s="829"/>
      <c r="KPX5" s="829"/>
      <c r="KPY5" s="829"/>
      <c r="KPZ5" s="829"/>
      <c r="KQA5" s="829"/>
      <c r="KQB5" s="830"/>
      <c r="KQC5" s="830"/>
      <c r="KQD5" s="830"/>
      <c r="KQE5" s="830"/>
      <c r="KQF5" s="830"/>
      <c r="KQG5" s="830"/>
      <c r="KQH5" s="830"/>
      <c r="KQI5" s="830"/>
      <c r="KQJ5" s="844"/>
      <c r="KQK5" s="845"/>
      <c r="KQL5" s="829"/>
      <c r="KQM5" s="829"/>
      <c r="KQN5" s="829"/>
      <c r="KQO5" s="829"/>
      <c r="KQP5" s="829"/>
      <c r="KQQ5" s="829"/>
      <c r="KQR5" s="830"/>
      <c r="KQS5" s="830"/>
      <c r="KQT5" s="830"/>
      <c r="KQU5" s="830"/>
      <c r="KQV5" s="830"/>
      <c r="KQW5" s="830"/>
      <c r="KQX5" s="830"/>
      <c r="KQY5" s="830"/>
      <c r="KQZ5" s="844"/>
      <c r="KRA5" s="845"/>
      <c r="KRB5" s="829"/>
      <c r="KRC5" s="829"/>
      <c r="KRD5" s="829"/>
      <c r="KRE5" s="829"/>
      <c r="KRF5" s="829"/>
      <c r="KRG5" s="829"/>
      <c r="KRH5" s="830"/>
      <c r="KRI5" s="830"/>
      <c r="KRJ5" s="830"/>
      <c r="KRK5" s="830"/>
      <c r="KRL5" s="830"/>
      <c r="KRM5" s="830"/>
      <c r="KRN5" s="830"/>
      <c r="KRO5" s="830"/>
      <c r="KRP5" s="844"/>
      <c r="KRQ5" s="845"/>
      <c r="KRR5" s="829"/>
      <c r="KRS5" s="829"/>
      <c r="KRT5" s="829"/>
      <c r="KRU5" s="829"/>
      <c r="KRV5" s="829"/>
      <c r="KRW5" s="829"/>
      <c r="KRX5" s="830"/>
      <c r="KRY5" s="830"/>
      <c r="KRZ5" s="830"/>
      <c r="KSA5" s="830"/>
      <c r="KSB5" s="830"/>
      <c r="KSC5" s="830"/>
      <c r="KSD5" s="830"/>
      <c r="KSE5" s="830"/>
      <c r="KSF5" s="844"/>
      <c r="KSG5" s="845"/>
      <c r="KSH5" s="829"/>
      <c r="KSI5" s="829"/>
      <c r="KSJ5" s="829"/>
      <c r="KSK5" s="829"/>
      <c r="KSL5" s="829"/>
      <c r="KSM5" s="829"/>
      <c r="KSN5" s="830"/>
      <c r="KSO5" s="830"/>
      <c r="KSP5" s="830"/>
      <c r="KSQ5" s="830"/>
      <c r="KSR5" s="830"/>
      <c r="KSS5" s="830"/>
      <c r="KST5" s="830"/>
      <c r="KSU5" s="830"/>
      <c r="KSV5" s="844"/>
      <c r="KSW5" s="845"/>
      <c r="KSX5" s="829"/>
      <c r="KSY5" s="829"/>
      <c r="KSZ5" s="829"/>
      <c r="KTA5" s="829"/>
      <c r="KTB5" s="829"/>
      <c r="KTC5" s="829"/>
      <c r="KTD5" s="830"/>
      <c r="KTE5" s="830"/>
      <c r="KTF5" s="830"/>
      <c r="KTG5" s="830"/>
      <c r="KTH5" s="830"/>
      <c r="KTI5" s="830"/>
      <c r="KTJ5" s="830"/>
      <c r="KTK5" s="830"/>
      <c r="KTL5" s="844"/>
      <c r="KTM5" s="845"/>
      <c r="KTN5" s="829"/>
      <c r="KTO5" s="829"/>
      <c r="KTP5" s="829"/>
      <c r="KTQ5" s="829"/>
      <c r="KTR5" s="829"/>
      <c r="KTS5" s="829"/>
      <c r="KTT5" s="830"/>
      <c r="KTU5" s="830"/>
      <c r="KTV5" s="830"/>
      <c r="KTW5" s="830"/>
      <c r="KTX5" s="830"/>
      <c r="KTY5" s="830"/>
      <c r="KTZ5" s="830"/>
      <c r="KUA5" s="830"/>
      <c r="KUB5" s="844"/>
      <c r="KUC5" s="845"/>
      <c r="KUD5" s="829"/>
      <c r="KUE5" s="829"/>
      <c r="KUF5" s="829"/>
      <c r="KUG5" s="829"/>
      <c r="KUH5" s="829"/>
      <c r="KUI5" s="829"/>
      <c r="KUJ5" s="830"/>
      <c r="KUK5" s="830"/>
      <c r="KUL5" s="830"/>
      <c r="KUM5" s="830"/>
      <c r="KUN5" s="830"/>
      <c r="KUO5" s="830"/>
      <c r="KUP5" s="830"/>
      <c r="KUQ5" s="830"/>
      <c r="KUR5" s="844"/>
      <c r="KUS5" s="845"/>
      <c r="KUT5" s="829"/>
      <c r="KUU5" s="829"/>
      <c r="KUV5" s="829"/>
      <c r="KUW5" s="829"/>
      <c r="KUX5" s="829"/>
      <c r="KUY5" s="829"/>
      <c r="KUZ5" s="830"/>
      <c r="KVA5" s="830"/>
      <c r="KVB5" s="830"/>
      <c r="KVC5" s="830"/>
      <c r="KVD5" s="830"/>
      <c r="KVE5" s="830"/>
      <c r="KVF5" s="830"/>
      <c r="KVG5" s="830"/>
      <c r="KVH5" s="844"/>
      <c r="KVI5" s="845"/>
      <c r="KVJ5" s="829"/>
      <c r="KVK5" s="829"/>
      <c r="KVL5" s="829"/>
      <c r="KVM5" s="829"/>
      <c r="KVN5" s="829"/>
      <c r="KVO5" s="829"/>
      <c r="KVP5" s="830"/>
      <c r="KVQ5" s="830"/>
      <c r="KVR5" s="830"/>
      <c r="KVS5" s="830"/>
      <c r="KVT5" s="830"/>
      <c r="KVU5" s="830"/>
      <c r="KVV5" s="830"/>
      <c r="KVW5" s="830"/>
      <c r="KVX5" s="844"/>
      <c r="KVY5" s="845"/>
      <c r="KVZ5" s="829"/>
      <c r="KWA5" s="829"/>
      <c r="KWB5" s="829"/>
      <c r="KWC5" s="829"/>
      <c r="KWD5" s="829"/>
      <c r="KWE5" s="829"/>
      <c r="KWF5" s="830"/>
      <c r="KWG5" s="830"/>
      <c r="KWH5" s="830"/>
      <c r="KWI5" s="830"/>
      <c r="KWJ5" s="830"/>
      <c r="KWK5" s="830"/>
      <c r="KWL5" s="830"/>
      <c r="KWM5" s="830"/>
      <c r="KWN5" s="844"/>
      <c r="KWO5" s="845"/>
      <c r="KWP5" s="829"/>
      <c r="KWQ5" s="829"/>
      <c r="KWR5" s="829"/>
      <c r="KWS5" s="829"/>
      <c r="KWT5" s="829"/>
      <c r="KWU5" s="829"/>
      <c r="KWV5" s="830"/>
      <c r="KWW5" s="830"/>
      <c r="KWX5" s="830"/>
      <c r="KWY5" s="830"/>
      <c r="KWZ5" s="830"/>
      <c r="KXA5" s="830"/>
      <c r="KXB5" s="830"/>
      <c r="KXC5" s="830"/>
      <c r="KXD5" s="844"/>
      <c r="KXE5" s="845"/>
      <c r="KXF5" s="829"/>
      <c r="KXG5" s="829"/>
      <c r="KXH5" s="829"/>
      <c r="KXI5" s="829"/>
      <c r="KXJ5" s="829"/>
      <c r="KXK5" s="829"/>
      <c r="KXL5" s="830"/>
      <c r="KXM5" s="830"/>
      <c r="KXN5" s="830"/>
      <c r="KXO5" s="830"/>
      <c r="KXP5" s="830"/>
      <c r="KXQ5" s="830"/>
      <c r="KXR5" s="830"/>
      <c r="KXS5" s="830"/>
      <c r="KXT5" s="844"/>
      <c r="KXU5" s="845"/>
      <c r="KXV5" s="829"/>
      <c r="KXW5" s="829"/>
      <c r="KXX5" s="829"/>
      <c r="KXY5" s="829"/>
      <c r="KXZ5" s="829"/>
      <c r="KYA5" s="829"/>
      <c r="KYB5" s="830"/>
      <c r="KYC5" s="830"/>
      <c r="KYD5" s="830"/>
      <c r="KYE5" s="830"/>
      <c r="KYF5" s="830"/>
      <c r="KYG5" s="830"/>
      <c r="KYH5" s="830"/>
      <c r="KYI5" s="830"/>
      <c r="KYJ5" s="844"/>
      <c r="KYK5" s="845"/>
      <c r="KYL5" s="829"/>
      <c r="KYM5" s="829"/>
      <c r="KYN5" s="829"/>
      <c r="KYO5" s="829"/>
      <c r="KYP5" s="829"/>
      <c r="KYQ5" s="829"/>
      <c r="KYR5" s="830"/>
      <c r="KYS5" s="830"/>
      <c r="KYT5" s="830"/>
      <c r="KYU5" s="830"/>
      <c r="KYV5" s="830"/>
      <c r="KYW5" s="830"/>
      <c r="KYX5" s="830"/>
      <c r="KYY5" s="830"/>
      <c r="KYZ5" s="844"/>
      <c r="KZA5" s="845"/>
      <c r="KZB5" s="829"/>
      <c r="KZC5" s="829"/>
      <c r="KZD5" s="829"/>
      <c r="KZE5" s="829"/>
      <c r="KZF5" s="829"/>
      <c r="KZG5" s="829"/>
      <c r="KZH5" s="830"/>
      <c r="KZI5" s="830"/>
      <c r="KZJ5" s="830"/>
      <c r="KZK5" s="830"/>
      <c r="KZL5" s="830"/>
      <c r="KZM5" s="830"/>
      <c r="KZN5" s="830"/>
      <c r="KZO5" s="830"/>
      <c r="KZP5" s="844"/>
      <c r="KZQ5" s="845"/>
      <c r="KZR5" s="829"/>
      <c r="KZS5" s="829"/>
      <c r="KZT5" s="829"/>
      <c r="KZU5" s="829"/>
      <c r="KZV5" s="829"/>
      <c r="KZW5" s="829"/>
      <c r="KZX5" s="830"/>
      <c r="KZY5" s="830"/>
      <c r="KZZ5" s="830"/>
      <c r="LAA5" s="830"/>
      <c r="LAB5" s="830"/>
      <c r="LAC5" s="830"/>
      <c r="LAD5" s="830"/>
      <c r="LAE5" s="830"/>
      <c r="LAF5" s="844"/>
      <c r="LAG5" s="845"/>
      <c r="LAH5" s="829"/>
      <c r="LAI5" s="829"/>
      <c r="LAJ5" s="829"/>
      <c r="LAK5" s="829"/>
      <c r="LAL5" s="829"/>
      <c r="LAM5" s="829"/>
      <c r="LAN5" s="830"/>
      <c r="LAO5" s="830"/>
      <c r="LAP5" s="830"/>
      <c r="LAQ5" s="830"/>
      <c r="LAR5" s="830"/>
      <c r="LAS5" s="830"/>
      <c r="LAT5" s="830"/>
      <c r="LAU5" s="830"/>
      <c r="LAV5" s="844"/>
      <c r="LAW5" s="845"/>
      <c r="LAX5" s="829"/>
      <c r="LAY5" s="829"/>
      <c r="LAZ5" s="829"/>
      <c r="LBA5" s="829"/>
      <c r="LBB5" s="829"/>
      <c r="LBC5" s="829"/>
      <c r="LBD5" s="830"/>
      <c r="LBE5" s="830"/>
      <c r="LBF5" s="830"/>
      <c r="LBG5" s="830"/>
      <c r="LBH5" s="830"/>
      <c r="LBI5" s="830"/>
      <c r="LBJ5" s="830"/>
      <c r="LBK5" s="830"/>
      <c r="LBL5" s="844"/>
      <c r="LBM5" s="845"/>
      <c r="LBN5" s="829"/>
      <c r="LBO5" s="829"/>
      <c r="LBP5" s="829"/>
      <c r="LBQ5" s="829"/>
      <c r="LBR5" s="829"/>
      <c r="LBS5" s="829"/>
      <c r="LBT5" s="830"/>
      <c r="LBU5" s="830"/>
      <c r="LBV5" s="830"/>
      <c r="LBW5" s="830"/>
      <c r="LBX5" s="830"/>
      <c r="LBY5" s="830"/>
      <c r="LBZ5" s="830"/>
      <c r="LCA5" s="830"/>
      <c r="LCB5" s="844"/>
      <c r="LCC5" s="845"/>
      <c r="LCD5" s="829"/>
      <c r="LCE5" s="829"/>
      <c r="LCF5" s="829"/>
      <c r="LCG5" s="829"/>
      <c r="LCH5" s="829"/>
      <c r="LCI5" s="829"/>
      <c r="LCJ5" s="830"/>
      <c r="LCK5" s="830"/>
      <c r="LCL5" s="830"/>
      <c r="LCM5" s="830"/>
      <c r="LCN5" s="830"/>
      <c r="LCO5" s="830"/>
      <c r="LCP5" s="830"/>
      <c r="LCQ5" s="830"/>
      <c r="LCR5" s="844"/>
      <c r="LCS5" s="845"/>
      <c r="LCT5" s="829"/>
      <c r="LCU5" s="829"/>
      <c r="LCV5" s="829"/>
      <c r="LCW5" s="829"/>
      <c r="LCX5" s="829"/>
      <c r="LCY5" s="829"/>
      <c r="LCZ5" s="830"/>
      <c r="LDA5" s="830"/>
      <c r="LDB5" s="830"/>
      <c r="LDC5" s="830"/>
      <c r="LDD5" s="830"/>
      <c r="LDE5" s="830"/>
      <c r="LDF5" s="830"/>
      <c r="LDG5" s="830"/>
      <c r="LDH5" s="844"/>
      <c r="LDI5" s="845"/>
      <c r="LDJ5" s="829"/>
      <c r="LDK5" s="829"/>
      <c r="LDL5" s="829"/>
      <c r="LDM5" s="829"/>
      <c r="LDN5" s="829"/>
      <c r="LDO5" s="829"/>
      <c r="LDP5" s="830"/>
      <c r="LDQ5" s="830"/>
      <c r="LDR5" s="830"/>
      <c r="LDS5" s="830"/>
      <c r="LDT5" s="830"/>
      <c r="LDU5" s="830"/>
      <c r="LDV5" s="830"/>
      <c r="LDW5" s="830"/>
      <c r="LDX5" s="844"/>
      <c r="LDY5" s="845"/>
      <c r="LDZ5" s="829"/>
      <c r="LEA5" s="829"/>
      <c r="LEB5" s="829"/>
      <c r="LEC5" s="829"/>
      <c r="LED5" s="829"/>
      <c r="LEE5" s="829"/>
      <c r="LEF5" s="830"/>
      <c r="LEG5" s="830"/>
      <c r="LEH5" s="830"/>
      <c r="LEI5" s="830"/>
      <c r="LEJ5" s="830"/>
      <c r="LEK5" s="830"/>
      <c r="LEL5" s="830"/>
      <c r="LEM5" s="830"/>
      <c r="LEN5" s="844"/>
      <c r="LEO5" s="845"/>
      <c r="LEP5" s="829"/>
      <c r="LEQ5" s="829"/>
      <c r="LER5" s="829"/>
      <c r="LES5" s="829"/>
      <c r="LET5" s="829"/>
      <c r="LEU5" s="829"/>
      <c r="LEV5" s="830"/>
      <c r="LEW5" s="830"/>
      <c r="LEX5" s="830"/>
      <c r="LEY5" s="830"/>
      <c r="LEZ5" s="830"/>
      <c r="LFA5" s="830"/>
      <c r="LFB5" s="830"/>
      <c r="LFC5" s="830"/>
      <c r="LFD5" s="844"/>
      <c r="LFE5" s="845"/>
      <c r="LFF5" s="829"/>
      <c r="LFG5" s="829"/>
      <c r="LFH5" s="829"/>
      <c r="LFI5" s="829"/>
      <c r="LFJ5" s="829"/>
      <c r="LFK5" s="829"/>
      <c r="LFL5" s="830"/>
      <c r="LFM5" s="830"/>
      <c r="LFN5" s="830"/>
      <c r="LFO5" s="830"/>
      <c r="LFP5" s="830"/>
      <c r="LFQ5" s="830"/>
      <c r="LFR5" s="830"/>
      <c r="LFS5" s="830"/>
      <c r="LFT5" s="844"/>
      <c r="LFU5" s="845"/>
      <c r="LFV5" s="829"/>
      <c r="LFW5" s="829"/>
      <c r="LFX5" s="829"/>
      <c r="LFY5" s="829"/>
      <c r="LFZ5" s="829"/>
      <c r="LGA5" s="829"/>
      <c r="LGB5" s="830"/>
      <c r="LGC5" s="830"/>
      <c r="LGD5" s="830"/>
      <c r="LGE5" s="830"/>
      <c r="LGF5" s="830"/>
      <c r="LGG5" s="830"/>
      <c r="LGH5" s="830"/>
      <c r="LGI5" s="830"/>
      <c r="LGJ5" s="844"/>
      <c r="LGK5" s="845"/>
      <c r="LGL5" s="829"/>
      <c r="LGM5" s="829"/>
      <c r="LGN5" s="829"/>
      <c r="LGO5" s="829"/>
      <c r="LGP5" s="829"/>
      <c r="LGQ5" s="829"/>
      <c r="LGR5" s="830"/>
      <c r="LGS5" s="830"/>
      <c r="LGT5" s="830"/>
      <c r="LGU5" s="830"/>
      <c r="LGV5" s="830"/>
      <c r="LGW5" s="830"/>
      <c r="LGX5" s="830"/>
      <c r="LGY5" s="830"/>
      <c r="LGZ5" s="844"/>
      <c r="LHA5" s="845"/>
      <c r="LHB5" s="829"/>
      <c r="LHC5" s="829"/>
      <c r="LHD5" s="829"/>
      <c r="LHE5" s="829"/>
      <c r="LHF5" s="829"/>
      <c r="LHG5" s="829"/>
      <c r="LHH5" s="830"/>
      <c r="LHI5" s="830"/>
      <c r="LHJ5" s="830"/>
      <c r="LHK5" s="830"/>
      <c r="LHL5" s="830"/>
      <c r="LHM5" s="830"/>
      <c r="LHN5" s="830"/>
      <c r="LHO5" s="830"/>
      <c r="LHP5" s="844"/>
      <c r="LHQ5" s="845"/>
      <c r="LHR5" s="829"/>
      <c r="LHS5" s="829"/>
      <c r="LHT5" s="829"/>
      <c r="LHU5" s="829"/>
      <c r="LHV5" s="829"/>
      <c r="LHW5" s="829"/>
      <c r="LHX5" s="830"/>
      <c r="LHY5" s="830"/>
      <c r="LHZ5" s="830"/>
      <c r="LIA5" s="830"/>
      <c r="LIB5" s="830"/>
      <c r="LIC5" s="830"/>
      <c r="LID5" s="830"/>
      <c r="LIE5" s="830"/>
      <c r="LIF5" s="844"/>
      <c r="LIG5" s="845"/>
      <c r="LIH5" s="829"/>
      <c r="LII5" s="829"/>
      <c r="LIJ5" s="829"/>
      <c r="LIK5" s="829"/>
      <c r="LIL5" s="829"/>
      <c r="LIM5" s="829"/>
      <c r="LIN5" s="830"/>
      <c r="LIO5" s="830"/>
      <c r="LIP5" s="830"/>
      <c r="LIQ5" s="830"/>
      <c r="LIR5" s="830"/>
      <c r="LIS5" s="830"/>
      <c r="LIT5" s="830"/>
      <c r="LIU5" s="830"/>
      <c r="LIV5" s="844"/>
      <c r="LIW5" s="845"/>
      <c r="LIX5" s="829"/>
      <c r="LIY5" s="829"/>
      <c r="LIZ5" s="829"/>
      <c r="LJA5" s="829"/>
      <c r="LJB5" s="829"/>
      <c r="LJC5" s="829"/>
      <c r="LJD5" s="830"/>
      <c r="LJE5" s="830"/>
      <c r="LJF5" s="830"/>
      <c r="LJG5" s="830"/>
      <c r="LJH5" s="830"/>
      <c r="LJI5" s="830"/>
      <c r="LJJ5" s="830"/>
      <c r="LJK5" s="830"/>
      <c r="LJL5" s="844"/>
      <c r="LJM5" s="845"/>
      <c r="LJN5" s="829"/>
      <c r="LJO5" s="829"/>
      <c r="LJP5" s="829"/>
      <c r="LJQ5" s="829"/>
      <c r="LJR5" s="829"/>
      <c r="LJS5" s="829"/>
      <c r="LJT5" s="830"/>
      <c r="LJU5" s="830"/>
      <c r="LJV5" s="830"/>
      <c r="LJW5" s="830"/>
      <c r="LJX5" s="830"/>
      <c r="LJY5" s="830"/>
      <c r="LJZ5" s="830"/>
      <c r="LKA5" s="830"/>
      <c r="LKB5" s="844"/>
      <c r="LKC5" s="845"/>
      <c r="LKD5" s="829"/>
      <c r="LKE5" s="829"/>
      <c r="LKF5" s="829"/>
      <c r="LKG5" s="829"/>
      <c r="LKH5" s="829"/>
      <c r="LKI5" s="829"/>
      <c r="LKJ5" s="830"/>
      <c r="LKK5" s="830"/>
      <c r="LKL5" s="830"/>
      <c r="LKM5" s="830"/>
      <c r="LKN5" s="830"/>
      <c r="LKO5" s="830"/>
      <c r="LKP5" s="830"/>
      <c r="LKQ5" s="830"/>
      <c r="LKR5" s="844"/>
      <c r="LKS5" s="845"/>
      <c r="LKT5" s="829"/>
      <c r="LKU5" s="829"/>
      <c r="LKV5" s="829"/>
      <c r="LKW5" s="829"/>
      <c r="LKX5" s="829"/>
      <c r="LKY5" s="829"/>
      <c r="LKZ5" s="830"/>
      <c r="LLA5" s="830"/>
      <c r="LLB5" s="830"/>
      <c r="LLC5" s="830"/>
      <c r="LLD5" s="830"/>
      <c r="LLE5" s="830"/>
      <c r="LLF5" s="830"/>
      <c r="LLG5" s="830"/>
      <c r="LLH5" s="844"/>
      <c r="LLI5" s="845"/>
      <c r="LLJ5" s="829"/>
      <c r="LLK5" s="829"/>
      <c r="LLL5" s="829"/>
      <c r="LLM5" s="829"/>
      <c r="LLN5" s="829"/>
      <c r="LLO5" s="829"/>
      <c r="LLP5" s="830"/>
      <c r="LLQ5" s="830"/>
      <c r="LLR5" s="830"/>
      <c r="LLS5" s="830"/>
      <c r="LLT5" s="830"/>
      <c r="LLU5" s="830"/>
      <c r="LLV5" s="830"/>
      <c r="LLW5" s="830"/>
      <c r="LLX5" s="844"/>
      <c r="LLY5" s="845"/>
      <c r="LLZ5" s="829"/>
      <c r="LMA5" s="829"/>
      <c r="LMB5" s="829"/>
      <c r="LMC5" s="829"/>
      <c r="LMD5" s="829"/>
      <c r="LME5" s="829"/>
      <c r="LMF5" s="830"/>
      <c r="LMG5" s="830"/>
      <c r="LMH5" s="830"/>
      <c r="LMI5" s="830"/>
      <c r="LMJ5" s="830"/>
      <c r="LMK5" s="830"/>
      <c r="LML5" s="830"/>
      <c r="LMM5" s="830"/>
      <c r="LMN5" s="844"/>
      <c r="LMO5" s="845"/>
      <c r="LMP5" s="829"/>
      <c r="LMQ5" s="829"/>
      <c r="LMR5" s="829"/>
      <c r="LMS5" s="829"/>
      <c r="LMT5" s="829"/>
      <c r="LMU5" s="829"/>
      <c r="LMV5" s="830"/>
      <c r="LMW5" s="830"/>
      <c r="LMX5" s="830"/>
      <c r="LMY5" s="830"/>
      <c r="LMZ5" s="830"/>
      <c r="LNA5" s="830"/>
      <c r="LNB5" s="830"/>
      <c r="LNC5" s="830"/>
      <c r="LND5" s="844"/>
      <c r="LNE5" s="845"/>
      <c r="LNF5" s="829"/>
      <c r="LNG5" s="829"/>
      <c r="LNH5" s="829"/>
      <c r="LNI5" s="829"/>
      <c r="LNJ5" s="829"/>
      <c r="LNK5" s="829"/>
      <c r="LNL5" s="830"/>
      <c r="LNM5" s="830"/>
      <c r="LNN5" s="830"/>
      <c r="LNO5" s="830"/>
      <c r="LNP5" s="830"/>
      <c r="LNQ5" s="830"/>
      <c r="LNR5" s="830"/>
      <c r="LNS5" s="830"/>
      <c r="LNT5" s="844"/>
      <c r="LNU5" s="845"/>
      <c r="LNV5" s="829"/>
      <c r="LNW5" s="829"/>
      <c r="LNX5" s="829"/>
      <c r="LNY5" s="829"/>
      <c r="LNZ5" s="829"/>
      <c r="LOA5" s="829"/>
      <c r="LOB5" s="830"/>
      <c r="LOC5" s="830"/>
      <c r="LOD5" s="830"/>
      <c r="LOE5" s="830"/>
      <c r="LOF5" s="830"/>
      <c r="LOG5" s="830"/>
      <c r="LOH5" s="830"/>
      <c r="LOI5" s="830"/>
      <c r="LOJ5" s="844"/>
      <c r="LOK5" s="845"/>
      <c r="LOL5" s="829"/>
      <c r="LOM5" s="829"/>
      <c r="LON5" s="829"/>
      <c r="LOO5" s="829"/>
      <c r="LOP5" s="829"/>
      <c r="LOQ5" s="829"/>
      <c r="LOR5" s="830"/>
      <c r="LOS5" s="830"/>
      <c r="LOT5" s="830"/>
      <c r="LOU5" s="830"/>
      <c r="LOV5" s="830"/>
      <c r="LOW5" s="830"/>
      <c r="LOX5" s="830"/>
      <c r="LOY5" s="830"/>
      <c r="LOZ5" s="844"/>
      <c r="LPA5" s="845"/>
      <c r="LPB5" s="829"/>
      <c r="LPC5" s="829"/>
      <c r="LPD5" s="829"/>
      <c r="LPE5" s="829"/>
      <c r="LPF5" s="829"/>
      <c r="LPG5" s="829"/>
      <c r="LPH5" s="830"/>
      <c r="LPI5" s="830"/>
      <c r="LPJ5" s="830"/>
      <c r="LPK5" s="830"/>
      <c r="LPL5" s="830"/>
      <c r="LPM5" s="830"/>
      <c r="LPN5" s="830"/>
      <c r="LPO5" s="830"/>
      <c r="LPP5" s="844"/>
      <c r="LPQ5" s="845"/>
      <c r="LPR5" s="829"/>
      <c r="LPS5" s="829"/>
      <c r="LPT5" s="829"/>
      <c r="LPU5" s="829"/>
      <c r="LPV5" s="829"/>
      <c r="LPW5" s="829"/>
      <c r="LPX5" s="830"/>
      <c r="LPY5" s="830"/>
      <c r="LPZ5" s="830"/>
      <c r="LQA5" s="830"/>
      <c r="LQB5" s="830"/>
      <c r="LQC5" s="830"/>
      <c r="LQD5" s="830"/>
      <c r="LQE5" s="830"/>
      <c r="LQF5" s="844"/>
      <c r="LQG5" s="845"/>
      <c r="LQH5" s="829"/>
      <c r="LQI5" s="829"/>
      <c r="LQJ5" s="829"/>
      <c r="LQK5" s="829"/>
      <c r="LQL5" s="829"/>
      <c r="LQM5" s="829"/>
      <c r="LQN5" s="830"/>
      <c r="LQO5" s="830"/>
      <c r="LQP5" s="830"/>
      <c r="LQQ5" s="830"/>
      <c r="LQR5" s="830"/>
      <c r="LQS5" s="830"/>
      <c r="LQT5" s="830"/>
      <c r="LQU5" s="830"/>
      <c r="LQV5" s="844"/>
      <c r="LQW5" s="845"/>
      <c r="LQX5" s="829"/>
      <c r="LQY5" s="829"/>
      <c r="LQZ5" s="829"/>
      <c r="LRA5" s="829"/>
      <c r="LRB5" s="829"/>
      <c r="LRC5" s="829"/>
      <c r="LRD5" s="830"/>
      <c r="LRE5" s="830"/>
      <c r="LRF5" s="830"/>
      <c r="LRG5" s="830"/>
      <c r="LRH5" s="830"/>
      <c r="LRI5" s="830"/>
      <c r="LRJ5" s="830"/>
      <c r="LRK5" s="830"/>
      <c r="LRL5" s="844"/>
      <c r="LRM5" s="845"/>
      <c r="LRN5" s="829"/>
      <c r="LRO5" s="829"/>
      <c r="LRP5" s="829"/>
      <c r="LRQ5" s="829"/>
      <c r="LRR5" s="829"/>
      <c r="LRS5" s="829"/>
      <c r="LRT5" s="830"/>
      <c r="LRU5" s="830"/>
      <c r="LRV5" s="830"/>
      <c r="LRW5" s="830"/>
      <c r="LRX5" s="830"/>
      <c r="LRY5" s="830"/>
      <c r="LRZ5" s="830"/>
      <c r="LSA5" s="830"/>
      <c r="LSB5" s="844"/>
      <c r="LSC5" s="845"/>
      <c r="LSD5" s="829"/>
      <c r="LSE5" s="829"/>
      <c r="LSF5" s="829"/>
      <c r="LSG5" s="829"/>
      <c r="LSH5" s="829"/>
      <c r="LSI5" s="829"/>
      <c r="LSJ5" s="830"/>
      <c r="LSK5" s="830"/>
      <c r="LSL5" s="830"/>
      <c r="LSM5" s="830"/>
      <c r="LSN5" s="830"/>
      <c r="LSO5" s="830"/>
      <c r="LSP5" s="830"/>
      <c r="LSQ5" s="830"/>
      <c r="LSR5" s="844"/>
      <c r="LSS5" s="845"/>
      <c r="LST5" s="829"/>
      <c r="LSU5" s="829"/>
      <c r="LSV5" s="829"/>
      <c r="LSW5" s="829"/>
      <c r="LSX5" s="829"/>
      <c r="LSY5" s="829"/>
      <c r="LSZ5" s="830"/>
      <c r="LTA5" s="830"/>
      <c r="LTB5" s="830"/>
      <c r="LTC5" s="830"/>
      <c r="LTD5" s="830"/>
      <c r="LTE5" s="830"/>
      <c r="LTF5" s="830"/>
      <c r="LTG5" s="830"/>
      <c r="LTH5" s="844"/>
      <c r="LTI5" s="845"/>
      <c r="LTJ5" s="829"/>
      <c r="LTK5" s="829"/>
      <c r="LTL5" s="829"/>
      <c r="LTM5" s="829"/>
      <c r="LTN5" s="829"/>
      <c r="LTO5" s="829"/>
      <c r="LTP5" s="830"/>
      <c r="LTQ5" s="830"/>
      <c r="LTR5" s="830"/>
      <c r="LTS5" s="830"/>
      <c r="LTT5" s="830"/>
      <c r="LTU5" s="830"/>
      <c r="LTV5" s="830"/>
      <c r="LTW5" s="830"/>
      <c r="LTX5" s="844"/>
      <c r="LTY5" s="845"/>
      <c r="LTZ5" s="829"/>
      <c r="LUA5" s="829"/>
      <c r="LUB5" s="829"/>
      <c r="LUC5" s="829"/>
      <c r="LUD5" s="829"/>
      <c r="LUE5" s="829"/>
      <c r="LUF5" s="830"/>
      <c r="LUG5" s="830"/>
      <c r="LUH5" s="830"/>
      <c r="LUI5" s="830"/>
      <c r="LUJ5" s="830"/>
      <c r="LUK5" s="830"/>
      <c r="LUL5" s="830"/>
      <c r="LUM5" s="830"/>
      <c r="LUN5" s="844"/>
      <c r="LUO5" s="845"/>
      <c r="LUP5" s="829"/>
      <c r="LUQ5" s="829"/>
      <c r="LUR5" s="829"/>
      <c r="LUS5" s="829"/>
      <c r="LUT5" s="829"/>
      <c r="LUU5" s="829"/>
      <c r="LUV5" s="830"/>
      <c r="LUW5" s="830"/>
      <c r="LUX5" s="830"/>
      <c r="LUY5" s="830"/>
      <c r="LUZ5" s="830"/>
      <c r="LVA5" s="830"/>
      <c r="LVB5" s="830"/>
      <c r="LVC5" s="830"/>
      <c r="LVD5" s="844"/>
      <c r="LVE5" s="845"/>
      <c r="LVF5" s="829"/>
      <c r="LVG5" s="829"/>
      <c r="LVH5" s="829"/>
      <c r="LVI5" s="829"/>
      <c r="LVJ5" s="829"/>
      <c r="LVK5" s="829"/>
      <c r="LVL5" s="830"/>
      <c r="LVM5" s="830"/>
      <c r="LVN5" s="830"/>
      <c r="LVO5" s="830"/>
      <c r="LVP5" s="830"/>
      <c r="LVQ5" s="830"/>
      <c r="LVR5" s="830"/>
      <c r="LVS5" s="830"/>
      <c r="LVT5" s="844"/>
      <c r="LVU5" s="845"/>
      <c r="LVV5" s="829"/>
      <c r="LVW5" s="829"/>
      <c r="LVX5" s="829"/>
      <c r="LVY5" s="829"/>
      <c r="LVZ5" s="829"/>
      <c r="LWA5" s="829"/>
      <c r="LWB5" s="830"/>
      <c r="LWC5" s="830"/>
      <c r="LWD5" s="830"/>
      <c r="LWE5" s="830"/>
      <c r="LWF5" s="830"/>
      <c r="LWG5" s="830"/>
      <c r="LWH5" s="830"/>
      <c r="LWI5" s="830"/>
      <c r="LWJ5" s="844"/>
      <c r="LWK5" s="845"/>
      <c r="LWL5" s="829"/>
      <c r="LWM5" s="829"/>
      <c r="LWN5" s="829"/>
      <c r="LWO5" s="829"/>
      <c r="LWP5" s="829"/>
      <c r="LWQ5" s="829"/>
      <c r="LWR5" s="830"/>
      <c r="LWS5" s="830"/>
      <c r="LWT5" s="830"/>
      <c r="LWU5" s="830"/>
      <c r="LWV5" s="830"/>
      <c r="LWW5" s="830"/>
      <c r="LWX5" s="830"/>
      <c r="LWY5" s="830"/>
      <c r="LWZ5" s="844"/>
      <c r="LXA5" s="845"/>
      <c r="LXB5" s="829"/>
      <c r="LXC5" s="829"/>
      <c r="LXD5" s="829"/>
      <c r="LXE5" s="829"/>
      <c r="LXF5" s="829"/>
      <c r="LXG5" s="829"/>
      <c r="LXH5" s="830"/>
      <c r="LXI5" s="830"/>
      <c r="LXJ5" s="830"/>
      <c r="LXK5" s="830"/>
      <c r="LXL5" s="830"/>
      <c r="LXM5" s="830"/>
      <c r="LXN5" s="830"/>
      <c r="LXO5" s="830"/>
      <c r="LXP5" s="844"/>
      <c r="LXQ5" s="845"/>
      <c r="LXR5" s="829"/>
      <c r="LXS5" s="829"/>
      <c r="LXT5" s="829"/>
      <c r="LXU5" s="829"/>
      <c r="LXV5" s="829"/>
      <c r="LXW5" s="829"/>
      <c r="LXX5" s="830"/>
      <c r="LXY5" s="830"/>
      <c r="LXZ5" s="830"/>
      <c r="LYA5" s="830"/>
      <c r="LYB5" s="830"/>
      <c r="LYC5" s="830"/>
      <c r="LYD5" s="830"/>
      <c r="LYE5" s="830"/>
      <c r="LYF5" s="844"/>
      <c r="LYG5" s="845"/>
      <c r="LYH5" s="829"/>
      <c r="LYI5" s="829"/>
      <c r="LYJ5" s="829"/>
      <c r="LYK5" s="829"/>
      <c r="LYL5" s="829"/>
      <c r="LYM5" s="829"/>
      <c r="LYN5" s="830"/>
      <c r="LYO5" s="830"/>
      <c r="LYP5" s="830"/>
      <c r="LYQ5" s="830"/>
      <c r="LYR5" s="830"/>
      <c r="LYS5" s="830"/>
      <c r="LYT5" s="830"/>
      <c r="LYU5" s="830"/>
      <c r="LYV5" s="844"/>
      <c r="LYW5" s="845"/>
      <c r="LYX5" s="829"/>
      <c r="LYY5" s="829"/>
      <c r="LYZ5" s="829"/>
      <c r="LZA5" s="829"/>
      <c r="LZB5" s="829"/>
      <c r="LZC5" s="829"/>
      <c r="LZD5" s="830"/>
      <c r="LZE5" s="830"/>
      <c r="LZF5" s="830"/>
      <c r="LZG5" s="830"/>
      <c r="LZH5" s="830"/>
      <c r="LZI5" s="830"/>
      <c r="LZJ5" s="830"/>
      <c r="LZK5" s="830"/>
      <c r="LZL5" s="844"/>
      <c r="LZM5" s="845"/>
      <c r="LZN5" s="829"/>
      <c r="LZO5" s="829"/>
      <c r="LZP5" s="829"/>
      <c r="LZQ5" s="829"/>
      <c r="LZR5" s="829"/>
      <c r="LZS5" s="829"/>
      <c r="LZT5" s="830"/>
      <c r="LZU5" s="830"/>
      <c r="LZV5" s="830"/>
      <c r="LZW5" s="830"/>
      <c r="LZX5" s="830"/>
      <c r="LZY5" s="830"/>
      <c r="LZZ5" s="830"/>
      <c r="MAA5" s="830"/>
      <c r="MAB5" s="844"/>
      <c r="MAC5" s="845"/>
      <c r="MAD5" s="829"/>
      <c r="MAE5" s="829"/>
      <c r="MAF5" s="829"/>
      <c r="MAG5" s="829"/>
      <c r="MAH5" s="829"/>
      <c r="MAI5" s="829"/>
      <c r="MAJ5" s="830"/>
      <c r="MAK5" s="830"/>
      <c r="MAL5" s="830"/>
      <c r="MAM5" s="830"/>
      <c r="MAN5" s="830"/>
      <c r="MAO5" s="830"/>
      <c r="MAP5" s="830"/>
      <c r="MAQ5" s="830"/>
      <c r="MAR5" s="844"/>
      <c r="MAS5" s="845"/>
      <c r="MAT5" s="829"/>
      <c r="MAU5" s="829"/>
      <c r="MAV5" s="829"/>
      <c r="MAW5" s="829"/>
      <c r="MAX5" s="829"/>
      <c r="MAY5" s="829"/>
      <c r="MAZ5" s="830"/>
      <c r="MBA5" s="830"/>
      <c r="MBB5" s="830"/>
      <c r="MBC5" s="830"/>
      <c r="MBD5" s="830"/>
      <c r="MBE5" s="830"/>
      <c r="MBF5" s="830"/>
      <c r="MBG5" s="830"/>
      <c r="MBH5" s="844"/>
      <c r="MBI5" s="845"/>
      <c r="MBJ5" s="829"/>
      <c r="MBK5" s="829"/>
      <c r="MBL5" s="829"/>
      <c r="MBM5" s="829"/>
      <c r="MBN5" s="829"/>
      <c r="MBO5" s="829"/>
      <c r="MBP5" s="830"/>
      <c r="MBQ5" s="830"/>
      <c r="MBR5" s="830"/>
      <c r="MBS5" s="830"/>
      <c r="MBT5" s="830"/>
      <c r="MBU5" s="830"/>
      <c r="MBV5" s="830"/>
      <c r="MBW5" s="830"/>
      <c r="MBX5" s="844"/>
      <c r="MBY5" s="845"/>
      <c r="MBZ5" s="829"/>
      <c r="MCA5" s="829"/>
      <c r="MCB5" s="829"/>
      <c r="MCC5" s="829"/>
      <c r="MCD5" s="829"/>
      <c r="MCE5" s="829"/>
      <c r="MCF5" s="830"/>
      <c r="MCG5" s="830"/>
      <c r="MCH5" s="830"/>
      <c r="MCI5" s="830"/>
      <c r="MCJ5" s="830"/>
      <c r="MCK5" s="830"/>
      <c r="MCL5" s="830"/>
      <c r="MCM5" s="830"/>
      <c r="MCN5" s="844"/>
      <c r="MCO5" s="845"/>
      <c r="MCP5" s="829"/>
      <c r="MCQ5" s="829"/>
      <c r="MCR5" s="829"/>
      <c r="MCS5" s="829"/>
      <c r="MCT5" s="829"/>
      <c r="MCU5" s="829"/>
      <c r="MCV5" s="830"/>
      <c r="MCW5" s="830"/>
      <c r="MCX5" s="830"/>
      <c r="MCY5" s="830"/>
      <c r="MCZ5" s="830"/>
      <c r="MDA5" s="830"/>
      <c r="MDB5" s="830"/>
      <c r="MDC5" s="830"/>
      <c r="MDD5" s="844"/>
      <c r="MDE5" s="845"/>
      <c r="MDF5" s="829"/>
      <c r="MDG5" s="829"/>
      <c r="MDH5" s="829"/>
      <c r="MDI5" s="829"/>
      <c r="MDJ5" s="829"/>
      <c r="MDK5" s="829"/>
      <c r="MDL5" s="830"/>
      <c r="MDM5" s="830"/>
      <c r="MDN5" s="830"/>
      <c r="MDO5" s="830"/>
      <c r="MDP5" s="830"/>
      <c r="MDQ5" s="830"/>
      <c r="MDR5" s="830"/>
      <c r="MDS5" s="830"/>
      <c r="MDT5" s="844"/>
      <c r="MDU5" s="845"/>
      <c r="MDV5" s="829"/>
      <c r="MDW5" s="829"/>
      <c r="MDX5" s="829"/>
      <c r="MDY5" s="829"/>
      <c r="MDZ5" s="829"/>
      <c r="MEA5" s="829"/>
      <c r="MEB5" s="830"/>
      <c r="MEC5" s="830"/>
      <c r="MED5" s="830"/>
      <c r="MEE5" s="830"/>
      <c r="MEF5" s="830"/>
      <c r="MEG5" s="830"/>
      <c r="MEH5" s="830"/>
      <c r="MEI5" s="830"/>
      <c r="MEJ5" s="844"/>
      <c r="MEK5" s="845"/>
      <c r="MEL5" s="829"/>
      <c r="MEM5" s="829"/>
      <c r="MEN5" s="829"/>
      <c r="MEO5" s="829"/>
      <c r="MEP5" s="829"/>
      <c r="MEQ5" s="829"/>
      <c r="MER5" s="830"/>
      <c r="MES5" s="830"/>
      <c r="MET5" s="830"/>
      <c r="MEU5" s="830"/>
      <c r="MEV5" s="830"/>
      <c r="MEW5" s="830"/>
      <c r="MEX5" s="830"/>
      <c r="MEY5" s="830"/>
      <c r="MEZ5" s="844"/>
      <c r="MFA5" s="845"/>
      <c r="MFB5" s="829"/>
      <c r="MFC5" s="829"/>
      <c r="MFD5" s="829"/>
      <c r="MFE5" s="829"/>
      <c r="MFF5" s="829"/>
      <c r="MFG5" s="829"/>
      <c r="MFH5" s="830"/>
      <c r="MFI5" s="830"/>
      <c r="MFJ5" s="830"/>
      <c r="MFK5" s="830"/>
      <c r="MFL5" s="830"/>
      <c r="MFM5" s="830"/>
      <c r="MFN5" s="830"/>
      <c r="MFO5" s="830"/>
      <c r="MFP5" s="844"/>
      <c r="MFQ5" s="845"/>
      <c r="MFR5" s="829"/>
      <c r="MFS5" s="829"/>
      <c r="MFT5" s="829"/>
      <c r="MFU5" s="829"/>
      <c r="MFV5" s="829"/>
      <c r="MFW5" s="829"/>
      <c r="MFX5" s="830"/>
      <c r="MFY5" s="830"/>
      <c r="MFZ5" s="830"/>
      <c r="MGA5" s="830"/>
      <c r="MGB5" s="830"/>
      <c r="MGC5" s="830"/>
      <c r="MGD5" s="830"/>
      <c r="MGE5" s="830"/>
      <c r="MGF5" s="844"/>
      <c r="MGG5" s="845"/>
      <c r="MGH5" s="829"/>
      <c r="MGI5" s="829"/>
      <c r="MGJ5" s="829"/>
      <c r="MGK5" s="829"/>
      <c r="MGL5" s="829"/>
      <c r="MGM5" s="829"/>
      <c r="MGN5" s="830"/>
      <c r="MGO5" s="830"/>
      <c r="MGP5" s="830"/>
      <c r="MGQ5" s="830"/>
      <c r="MGR5" s="830"/>
      <c r="MGS5" s="830"/>
      <c r="MGT5" s="830"/>
      <c r="MGU5" s="830"/>
      <c r="MGV5" s="844"/>
      <c r="MGW5" s="845"/>
      <c r="MGX5" s="829"/>
      <c r="MGY5" s="829"/>
      <c r="MGZ5" s="829"/>
      <c r="MHA5" s="829"/>
      <c r="MHB5" s="829"/>
      <c r="MHC5" s="829"/>
      <c r="MHD5" s="830"/>
      <c r="MHE5" s="830"/>
      <c r="MHF5" s="830"/>
      <c r="MHG5" s="830"/>
      <c r="MHH5" s="830"/>
      <c r="MHI5" s="830"/>
      <c r="MHJ5" s="830"/>
      <c r="MHK5" s="830"/>
      <c r="MHL5" s="844"/>
      <c r="MHM5" s="845"/>
      <c r="MHN5" s="829"/>
      <c r="MHO5" s="829"/>
      <c r="MHP5" s="829"/>
      <c r="MHQ5" s="829"/>
      <c r="MHR5" s="829"/>
      <c r="MHS5" s="829"/>
      <c r="MHT5" s="830"/>
      <c r="MHU5" s="830"/>
      <c r="MHV5" s="830"/>
      <c r="MHW5" s="830"/>
      <c r="MHX5" s="830"/>
      <c r="MHY5" s="830"/>
      <c r="MHZ5" s="830"/>
      <c r="MIA5" s="830"/>
      <c r="MIB5" s="844"/>
      <c r="MIC5" s="845"/>
      <c r="MID5" s="829"/>
      <c r="MIE5" s="829"/>
      <c r="MIF5" s="829"/>
      <c r="MIG5" s="829"/>
      <c r="MIH5" s="829"/>
      <c r="MII5" s="829"/>
      <c r="MIJ5" s="830"/>
      <c r="MIK5" s="830"/>
      <c r="MIL5" s="830"/>
      <c r="MIM5" s="830"/>
      <c r="MIN5" s="830"/>
      <c r="MIO5" s="830"/>
      <c r="MIP5" s="830"/>
      <c r="MIQ5" s="830"/>
      <c r="MIR5" s="844"/>
      <c r="MIS5" s="845"/>
      <c r="MIT5" s="829"/>
      <c r="MIU5" s="829"/>
      <c r="MIV5" s="829"/>
      <c r="MIW5" s="829"/>
      <c r="MIX5" s="829"/>
      <c r="MIY5" s="829"/>
      <c r="MIZ5" s="830"/>
      <c r="MJA5" s="830"/>
      <c r="MJB5" s="830"/>
      <c r="MJC5" s="830"/>
      <c r="MJD5" s="830"/>
      <c r="MJE5" s="830"/>
      <c r="MJF5" s="830"/>
      <c r="MJG5" s="830"/>
      <c r="MJH5" s="844"/>
      <c r="MJI5" s="845"/>
      <c r="MJJ5" s="829"/>
      <c r="MJK5" s="829"/>
      <c r="MJL5" s="829"/>
      <c r="MJM5" s="829"/>
      <c r="MJN5" s="829"/>
      <c r="MJO5" s="829"/>
      <c r="MJP5" s="830"/>
      <c r="MJQ5" s="830"/>
      <c r="MJR5" s="830"/>
      <c r="MJS5" s="830"/>
      <c r="MJT5" s="830"/>
      <c r="MJU5" s="830"/>
      <c r="MJV5" s="830"/>
      <c r="MJW5" s="830"/>
      <c r="MJX5" s="844"/>
      <c r="MJY5" s="845"/>
      <c r="MJZ5" s="829"/>
      <c r="MKA5" s="829"/>
      <c r="MKB5" s="829"/>
      <c r="MKC5" s="829"/>
      <c r="MKD5" s="829"/>
      <c r="MKE5" s="829"/>
      <c r="MKF5" s="830"/>
      <c r="MKG5" s="830"/>
      <c r="MKH5" s="830"/>
      <c r="MKI5" s="830"/>
      <c r="MKJ5" s="830"/>
      <c r="MKK5" s="830"/>
      <c r="MKL5" s="830"/>
      <c r="MKM5" s="830"/>
      <c r="MKN5" s="844"/>
      <c r="MKO5" s="845"/>
      <c r="MKP5" s="829"/>
      <c r="MKQ5" s="829"/>
      <c r="MKR5" s="829"/>
      <c r="MKS5" s="829"/>
      <c r="MKT5" s="829"/>
      <c r="MKU5" s="829"/>
      <c r="MKV5" s="830"/>
      <c r="MKW5" s="830"/>
      <c r="MKX5" s="830"/>
      <c r="MKY5" s="830"/>
      <c r="MKZ5" s="830"/>
      <c r="MLA5" s="830"/>
      <c r="MLB5" s="830"/>
      <c r="MLC5" s="830"/>
      <c r="MLD5" s="844"/>
      <c r="MLE5" s="845"/>
      <c r="MLF5" s="829"/>
      <c r="MLG5" s="829"/>
      <c r="MLH5" s="829"/>
      <c r="MLI5" s="829"/>
      <c r="MLJ5" s="829"/>
      <c r="MLK5" s="829"/>
      <c r="MLL5" s="830"/>
      <c r="MLM5" s="830"/>
      <c r="MLN5" s="830"/>
      <c r="MLO5" s="830"/>
      <c r="MLP5" s="830"/>
      <c r="MLQ5" s="830"/>
      <c r="MLR5" s="830"/>
      <c r="MLS5" s="830"/>
      <c r="MLT5" s="844"/>
      <c r="MLU5" s="845"/>
      <c r="MLV5" s="829"/>
      <c r="MLW5" s="829"/>
      <c r="MLX5" s="829"/>
      <c r="MLY5" s="829"/>
      <c r="MLZ5" s="829"/>
      <c r="MMA5" s="829"/>
      <c r="MMB5" s="830"/>
      <c r="MMC5" s="830"/>
      <c r="MMD5" s="830"/>
      <c r="MME5" s="830"/>
      <c r="MMF5" s="830"/>
      <c r="MMG5" s="830"/>
      <c r="MMH5" s="830"/>
      <c r="MMI5" s="830"/>
      <c r="MMJ5" s="844"/>
      <c r="MMK5" s="845"/>
      <c r="MML5" s="829"/>
      <c r="MMM5" s="829"/>
      <c r="MMN5" s="829"/>
      <c r="MMO5" s="829"/>
      <c r="MMP5" s="829"/>
      <c r="MMQ5" s="829"/>
      <c r="MMR5" s="830"/>
      <c r="MMS5" s="830"/>
      <c r="MMT5" s="830"/>
      <c r="MMU5" s="830"/>
      <c r="MMV5" s="830"/>
      <c r="MMW5" s="830"/>
      <c r="MMX5" s="830"/>
      <c r="MMY5" s="830"/>
      <c r="MMZ5" s="844"/>
      <c r="MNA5" s="845"/>
      <c r="MNB5" s="829"/>
      <c r="MNC5" s="829"/>
      <c r="MND5" s="829"/>
      <c r="MNE5" s="829"/>
      <c r="MNF5" s="829"/>
      <c r="MNG5" s="829"/>
      <c r="MNH5" s="830"/>
      <c r="MNI5" s="830"/>
      <c r="MNJ5" s="830"/>
      <c r="MNK5" s="830"/>
      <c r="MNL5" s="830"/>
      <c r="MNM5" s="830"/>
      <c r="MNN5" s="830"/>
      <c r="MNO5" s="830"/>
      <c r="MNP5" s="844"/>
      <c r="MNQ5" s="845"/>
      <c r="MNR5" s="829"/>
      <c r="MNS5" s="829"/>
      <c r="MNT5" s="829"/>
      <c r="MNU5" s="829"/>
      <c r="MNV5" s="829"/>
      <c r="MNW5" s="829"/>
      <c r="MNX5" s="830"/>
      <c r="MNY5" s="830"/>
      <c r="MNZ5" s="830"/>
      <c r="MOA5" s="830"/>
      <c r="MOB5" s="830"/>
      <c r="MOC5" s="830"/>
      <c r="MOD5" s="830"/>
      <c r="MOE5" s="830"/>
      <c r="MOF5" s="844"/>
      <c r="MOG5" s="845"/>
      <c r="MOH5" s="829"/>
      <c r="MOI5" s="829"/>
      <c r="MOJ5" s="829"/>
      <c r="MOK5" s="829"/>
      <c r="MOL5" s="829"/>
      <c r="MOM5" s="829"/>
      <c r="MON5" s="830"/>
      <c r="MOO5" s="830"/>
      <c r="MOP5" s="830"/>
      <c r="MOQ5" s="830"/>
      <c r="MOR5" s="830"/>
      <c r="MOS5" s="830"/>
      <c r="MOT5" s="830"/>
      <c r="MOU5" s="830"/>
      <c r="MOV5" s="844"/>
      <c r="MOW5" s="845"/>
      <c r="MOX5" s="829"/>
      <c r="MOY5" s="829"/>
      <c r="MOZ5" s="829"/>
      <c r="MPA5" s="829"/>
      <c r="MPB5" s="829"/>
      <c r="MPC5" s="829"/>
      <c r="MPD5" s="830"/>
      <c r="MPE5" s="830"/>
      <c r="MPF5" s="830"/>
      <c r="MPG5" s="830"/>
      <c r="MPH5" s="830"/>
      <c r="MPI5" s="830"/>
      <c r="MPJ5" s="830"/>
      <c r="MPK5" s="830"/>
      <c r="MPL5" s="844"/>
      <c r="MPM5" s="845"/>
      <c r="MPN5" s="829"/>
      <c r="MPO5" s="829"/>
      <c r="MPP5" s="829"/>
      <c r="MPQ5" s="829"/>
      <c r="MPR5" s="829"/>
      <c r="MPS5" s="829"/>
      <c r="MPT5" s="830"/>
      <c r="MPU5" s="830"/>
      <c r="MPV5" s="830"/>
      <c r="MPW5" s="830"/>
      <c r="MPX5" s="830"/>
      <c r="MPY5" s="830"/>
      <c r="MPZ5" s="830"/>
      <c r="MQA5" s="830"/>
      <c r="MQB5" s="844"/>
      <c r="MQC5" s="845"/>
      <c r="MQD5" s="829"/>
      <c r="MQE5" s="829"/>
      <c r="MQF5" s="829"/>
      <c r="MQG5" s="829"/>
      <c r="MQH5" s="829"/>
      <c r="MQI5" s="829"/>
      <c r="MQJ5" s="830"/>
      <c r="MQK5" s="830"/>
      <c r="MQL5" s="830"/>
      <c r="MQM5" s="830"/>
      <c r="MQN5" s="830"/>
      <c r="MQO5" s="830"/>
      <c r="MQP5" s="830"/>
      <c r="MQQ5" s="830"/>
      <c r="MQR5" s="844"/>
      <c r="MQS5" s="845"/>
      <c r="MQT5" s="829"/>
      <c r="MQU5" s="829"/>
      <c r="MQV5" s="829"/>
      <c r="MQW5" s="829"/>
      <c r="MQX5" s="829"/>
      <c r="MQY5" s="829"/>
      <c r="MQZ5" s="830"/>
      <c r="MRA5" s="830"/>
      <c r="MRB5" s="830"/>
      <c r="MRC5" s="830"/>
      <c r="MRD5" s="830"/>
      <c r="MRE5" s="830"/>
      <c r="MRF5" s="830"/>
      <c r="MRG5" s="830"/>
      <c r="MRH5" s="844"/>
      <c r="MRI5" s="845"/>
      <c r="MRJ5" s="829"/>
      <c r="MRK5" s="829"/>
      <c r="MRL5" s="829"/>
      <c r="MRM5" s="829"/>
      <c r="MRN5" s="829"/>
      <c r="MRO5" s="829"/>
      <c r="MRP5" s="830"/>
      <c r="MRQ5" s="830"/>
      <c r="MRR5" s="830"/>
      <c r="MRS5" s="830"/>
      <c r="MRT5" s="830"/>
      <c r="MRU5" s="830"/>
      <c r="MRV5" s="830"/>
      <c r="MRW5" s="830"/>
      <c r="MRX5" s="844"/>
      <c r="MRY5" s="845"/>
      <c r="MRZ5" s="829"/>
      <c r="MSA5" s="829"/>
      <c r="MSB5" s="829"/>
      <c r="MSC5" s="829"/>
      <c r="MSD5" s="829"/>
      <c r="MSE5" s="829"/>
      <c r="MSF5" s="830"/>
      <c r="MSG5" s="830"/>
      <c r="MSH5" s="830"/>
      <c r="MSI5" s="830"/>
      <c r="MSJ5" s="830"/>
      <c r="MSK5" s="830"/>
      <c r="MSL5" s="830"/>
      <c r="MSM5" s="830"/>
      <c r="MSN5" s="844"/>
      <c r="MSO5" s="845"/>
      <c r="MSP5" s="829"/>
      <c r="MSQ5" s="829"/>
      <c r="MSR5" s="829"/>
      <c r="MSS5" s="829"/>
      <c r="MST5" s="829"/>
      <c r="MSU5" s="829"/>
      <c r="MSV5" s="830"/>
      <c r="MSW5" s="830"/>
      <c r="MSX5" s="830"/>
      <c r="MSY5" s="830"/>
      <c r="MSZ5" s="830"/>
      <c r="MTA5" s="830"/>
      <c r="MTB5" s="830"/>
      <c r="MTC5" s="830"/>
      <c r="MTD5" s="844"/>
      <c r="MTE5" s="845"/>
      <c r="MTF5" s="829"/>
      <c r="MTG5" s="829"/>
      <c r="MTH5" s="829"/>
      <c r="MTI5" s="829"/>
      <c r="MTJ5" s="829"/>
      <c r="MTK5" s="829"/>
      <c r="MTL5" s="830"/>
      <c r="MTM5" s="830"/>
      <c r="MTN5" s="830"/>
      <c r="MTO5" s="830"/>
      <c r="MTP5" s="830"/>
      <c r="MTQ5" s="830"/>
      <c r="MTR5" s="830"/>
      <c r="MTS5" s="830"/>
      <c r="MTT5" s="844"/>
      <c r="MTU5" s="845"/>
      <c r="MTV5" s="829"/>
      <c r="MTW5" s="829"/>
      <c r="MTX5" s="829"/>
      <c r="MTY5" s="829"/>
      <c r="MTZ5" s="829"/>
      <c r="MUA5" s="829"/>
      <c r="MUB5" s="830"/>
      <c r="MUC5" s="830"/>
      <c r="MUD5" s="830"/>
      <c r="MUE5" s="830"/>
      <c r="MUF5" s="830"/>
      <c r="MUG5" s="830"/>
      <c r="MUH5" s="830"/>
      <c r="MUI5" s="830"/>
      <c r="MUJ5" s="844"/>
      <c r="MUK5" s="845"/>
      <c r="MUL5" s="829"/>
      <c r="MUM5" s="829"/>
      <c r="MUN5" s="829"/>
      <c r="MUO5" s="829"/>
      <c r="MUP5" s="829"/>
      <c r="MUQ5" s="829"/>
      <c r="MUR5" s="830"/>
      <c r="MUS5" s="830"/>
      <c r="MUT5" s="830"/>
      <c r="MUU5" s="830"/>
      <c r="MUV5" s="830"/>
      <c r="MUW5" s="830"/>
      <c r="MUX5" s="830"/>
      <c r="MUY5" s="830"/>
      <c r="MUZ5" s="844"/>
      <c r="MVA5" s="845"/>
      <c r="MVB5" s="829"/>
      <c r="MVC5" s="829"/>
      <c r="MVD5" s="829"/>
      <c r="MVE5" s="829"/>
      <c r="MVF5" s="829"/>
      <c r="MVG5" s="829"/>
      <c r="MVH5" s="830"/>
      <c r="MVI5" s="830"/>
      <c r="MVJ5" s="830"/>
      <c r="MVK5" s="830"/>
      <c r="MVL5" s="830"/>
      <c r="MVM5" s="830"/>
      <c r="MVN5" s="830"/>
      <c r="MVO5" s="830"/>
      <c r="MVP5" s="844"/>
      <c r="MVQ5" s="845"/>
      <c r="MVR5" s="829"/>
      <c r="MVS5" s="829"/>
      <c r="MVT5" s="829"/>
      <c r="MVU5" s="829"/>
      <c r="MVV5" s="829"/>
      <c r="MVW5" s="829"/>
      <c r="MVX5" s="830"/>
      <c r="MVY5" s="830"/>
      <c r="MVZ5" s="830"/>
      <c r="MWA5" s="830"/>
      <c r="MWB5" s="830"/>
      <c r="MWC5" s="830"/>
      <c r="MWD5" s="830"/>
      <c r="MWE5" s="830"/>
      <c r="MWF5" s="844"/>
      <c r="MWG5" s="845"/>
      <c r="MWH5" s="829"/>
      <c r="MWI5" s="829"/>
      <c r="MWJ5" s="829"/>
      <c r="MWK5" s="829"/>
      <c r="MWL5" s="829"/>
      <c r="MWM5" s="829"/>
      <c r="MWN5" s="830"/>
      <c r="MWO5" s="830"/>
      <c r="MWP5" s="830"/>
      <c r="MWQ5" s="830"/>
      <c r="MWR5" s="830"/>
      <c r="MWS5" s="830"/>
      <c r="MWT5" s="830"/>
      <c r="MWU5" s="830"/>
      <c r="MWV5" s="844"/>
      <c r="MWW5" s="845"/>
      <c r="MWX5" s="829"/>
      <c r="MWY5" s="829"/>
      <c r="MWZ5" s="829"/>
      <c r="MXA5" s="829"/>
      <c r="MXB5" s="829"/>
      <c r="MXC5" s="829"/>
      <c r="MXD5" s="830"/>
      <c r="MXE5" s="830"/>
      <c r="MXF5" s="830"/>
      <c r="MXG5" s="830"/>
      <c r="MXH5" s="830"/>
      <c r="MXI5" s="830"/>
      <c r="MXJ5" s="830"/>
      <c r="MXK5" s="830"/>
      <c r="MXL5" s="844"/>
      <c r="MXM5" s="845"/>
      <c r="MXN5" s="829"/>
      <c r="MXO5" s="829"/>
      <c r="MXP5" s="829"/>
      <c r="MXQ5" s="829"/>
      <c r="MXR5" s="829"/>
      <c r="MXS5" s="829"/>
      <c r="MXT5" s="830"/>
      <c r="MXU5" s="830"/>
      <c r="MXV5" s="830"/>
      <c r="MXW5" s="830"/>
      <c r="MXX5" s="830"/>
      <c r="MXY5" s="830"/>
      <c r="MXZ5" s="830"/>
      <c r="MYA5" s="830"/>
      <c r="MYB5" s="844"/>
      <c r="MYC5" s="845"/>
      <c r="MYD5" s="829"/>
      <c r="MYE5" s="829"/>
      <c r="MYF5" s="829"/>
      <c r="MYG5" s="829"/>
      <c r="MYH5" s="829"/>
      <c r="MYI5" s="829"/>
      <c r="MYJ5" s="830"/>
      <c r="MYK5" s="830"/>
      <c r="MYL5" s="830"/>
      <c r="MYM5" s="830"/>
      <c r="MYN5" s="830"/>
      <c r="MYO5" s="830"/>
      <c r="MYP5" s="830"/>
      <c r="MYQ5" s="830"/>
      <c r="MYR5" s="844"/>
      <c r="MYS5" s="845"/>
      <c r="MYT5" s="829"/>
      <c r="MYU5" s="829"/>
      <c r="MYV5" s="829"/>
      <c r="MYW5" s="829"/>
      <c r="MYX5" s="829"/>
      <c r="MYY5" s="829"/>
      <c r="MYZ5" s="830"/>
      <c r="MZA5" s="830"/>
      <c r="MZB5" s="830"/>
      <c r="MZC5" s="830"/>
      <c r="MZD5" s="830"/>
      <c r="MZE5" s="830"/>
      <c r="MZF5" s="830"/>
      <c r="MZG5" s="830"/>
      <c r="MZH5" s="844"/>
      <c r="MZI5" s="845"/>
      <c r="MZJ5" s="829"/>
      <c r="MZK5" s="829"/>
      <c r="MZL5" s="829"/>
      <c r="MZM5" s="829"/>
      <c r="MZN5" s="829"/>
      <c r="MZO5" s="829"/>
      <c r="MZP5" s="830"/>
      <c r="MZQ5" s="830"/>
      <c r="MZR5" s="830"/>
      <c r="MZS5" s="830"/>
      <c r="MZT5" s="830"/>
      <c r="MZU5" s="830"/>
      <c r="MZV5" s="830"/>
      <c r="MZW5" s="830"/>
      <c r="MZX5" s="844"/>
      <c r="MZY5" s="845"/>
      <c r="MZZ5" s="829"/>
      <c r="NAA5" s="829"/>
      <c r="NAB5" s="829"/>
      <c r="NAC5" s="829"/>
      <c r="NAD5" s="829"/>
      <c r="NAE5" s="829"/>
      <c r="NAF5" s="830"/>
      <c r="NAG5" s="830"/>
      <c r="NAH5" s="830"/>
      <c r="NAI5" s="830"/>
      <c r="NAJ5" s="830"/>
      <c r="NAK5" s="830"/>
      <c r="NAL5" s="830"/>
      <c r="NAM5" s="830"/>
      <c r="NAN5" s="844"/>
      <c r="NAO5" s="845"/>
      <c r="NAP5" s="829"/>
      <c r="NAQ5" s="829"/>
      <c r="NAR5" s="829"/>
      <c r="NAS5" s="829"/>
      <c r="NAT5" s="829"/>
      <c r="NAU5" s="829"/>
      <c r="NAV5" s="830"/>
      <c r="NAW5" s="830"/>
      <c r="NAX5" s="830"/>
      <c r="NAY5" s="830"/>
      <c r="NAZ5" s="830"/>
      <c r="NBA5" s="830"/>
      <c r="NBB5" s="830"/>
      <c r="NBC5" s="830"/>
      <c r="NBD5" s="844"/>
      <c r="NBE5" s="845"/>
      <c r="NBF5" s="829"/>
      <c r="NBG5" s="829"/>
      <c r="NBH5" s="829"/>
      <c r="NBI5" s="829"/>
      <c r="NBJ5" s="829"/>
      <c r="NBK5" s="829"/>
      <c r="NBL5" s="830"/>
      <c r="NBM5" s="830"/>
      <c r="NBN5" s="830"/>
      <c r="NBO5" s="830"/>
      <c r="NBP5" s="830"/>
      <c r="NBQ5" s="830"/>
      <c r="NBR5" s="830"/>
      <c r="NBS5" s="830"/>
      <c r="NBT5" s="844"/>
      <c r="NBU5" s="845"/>
      <c r="NBV5" s="829"/>
      <c r="NBW5" s="829"/>
      <c r="NBX5" s="829"/>
      <c r="NBY5" s="829"/>
      <c r="NBZ5" s="829"/>
      <c r="NCA5" s="829"/>
      <c r="NCB5" s="830"/>
      <c r="NCC5" s="830"/>
      <c r="NCD5" s="830"/>
      <c r="NCE5" s="830"/>
      <c r="NCF5" s="830"/>
      <c r="NCG5" s="830"/>
      <c r="NCH5" s="830"/>
      <c r="NCI5" s="830"/>
      <c r="NCJ5" s="844"/>
      <c r="NCK5" s="845"/>
      <c r="NCL5" s="829"/>
      <c r="NCM5" s="829"/>
      <c r="NCN5" s="829"/>
      <c r="NCO5" s="829"/>
      <c r="NCP5" s="829"/>
      <c r="NCQ5" s="829"/>
      <c r="NCR5" s="830"/>
      <c r="NCS5" s="830"/>
      <c r="NCT5" s="830"/>
      <c r="NCU5" s="830"/>
      <c r="NCV5" s="830"/>
      <c r="NCW5" s="830"/>
      <c r="NCX5" s="830"/>
      <c r="NCY5" s="830"/>
      <c r="NCZ5" s="844"/>
      <c r="NDA5" s="845"/>
      <c r="NDB5" s="829"/>
      <c r="NDC5" s="829"/>
      <c r="NDD5" s="829"/>
      <c r="NDE5" s="829"/>
      <c r="NDF5" s="829"/>
      <c r="NDG5" s="829"/>
      <c r="NDH5" s="830"/>
      <c r="NDI5" s="830"/>
      <c r="NDJ5" s="830"/>
      <c r="NDK5" s="830"/>
      <c r="NDL5" s="830"/>
      <c r="NDM5" s="830"/>
      <c r="NDN5" s="830"/>
      <c r="NDO5" s="830"/>
      <c r="NDP5" s="844"/>
      <c r="NDQ5" s="845"/>
      <c r="NDR5" s="829"/>
      <c r="NDS5" s="829"/>
      <c r="NDT5" s="829"/>
      <c r="NDU5" s="829"/>
      <c r="NDV5" s="829"/>
      <c r="NDW5" s="829"/>
      <c r="NDX5" s="830"/>
      <c r="NDY5" s="830"/>
      <c r="NDZ5" s="830"/>
      <c r="NEA5" s="830"/>
      <c r="NEB5" s="830"/>
      <c r="NEC5" s="830"/>
      <c r="NED5" s="830"/>
      <c r="NEE5" s="830"/>
      <c r="NEF5" s="844"/>
      <c r="NEG5" s="845"/>
      <c r="NEH5" s="829"/>
      <c r="NEI5" s="829"/>
      <c r="NEJ5" s="829"/>
      <c r="NEK5" s="829"/>
      <c r="NEL5" s="829"/>
      <c r="NEM5" s="829"/>
      <c r="NEN5" s="830"/>
      <c r="NEO5" s="830"/>
      <c r="NEP5" s="830"/>
      <c r="NEQ5" s="830"/>
      <c r="NER5" s="830"/>
      <c r="NES5" s="830"/>
      <c r="NET5" s="830"/>
      <c r="NEU5" s="830"/>
      <c r="NEV5" s="844"/>
      <c r="NEW5" s="845"/>
      <c r="NEX5" s="829"/>
      <c r="NEY5" s="829"/>
      <c r="NEZ5" s="829"/>
      <c r="NFA5" s="829"/>
      <c r="NFB5" s="829"/>
      <c r="NFC5" s="829"/>
      <c r="NFD5" s="830"/>
      <c r="NFE5" s="830"/>
      <c r="NFF5" s="830"/>
      <c r="NFG5" s="830"/>
      <c r="NFH5" s="830"/>
      <c r="NFI5" s="830"/>
      <c r="NFJ5" s="830"/>
      <c r="NFK5" s="830"/>
      <c r="NFL5" s="844"/>
      <c r="NFM5" s="845"/>
      <c r="NFN5" s="829"/>
      <c r="NFO5" s="829"/>
      <c r="NFP5" s="829"/>
      <c r="NFQ5" s="829"/>
      <c r="NFR5" s="829"/>
      <c r="NFS5" s="829"/>
      <c r="NFT5" s="830"/>
      <c r="NFU5" s="830"/>
      <c r="NFV5" s="830"/>
      <c r="NFW5" s="830"/>
      <c r="NFX5" s="830"/>
      <c r="NFY5" s="830"/>
      <c r="NFZ5" s="830"/>
      <c r="NGA5" s="830"/>
      <c r="NGB5" s="844"/>
      <c r="NGC5" s="845"/>
      <c r="NGD5" s="829"/>
      <c r="NGE5" s="829"/>
      <c r="NGF5" s="829"/>
      <c r="NGG5" s="829"/>
      <c r="NGH5" s="829"/>
      <c r="NGI5" s="829"/>
      <c r="NGJ5" s="830"/>
      <c r="NGK5" s="830"/>
      <c r="NGL5" s="830"/>
      <c r="NGM5" s="830"/>
      <c r="NGN5" s="830"/>
      <c r="NGO5" s="830"/>
      <c r="NGP5" s="830"/>
      <c r="NGQ5" s="830"/>
      <c r="NGR5" s="844"/>
      <c r="NGS5" s="845"/>
      <c r="NGT5" s="829"/>
      <c r="NGU5" s="829"/>
      <c r="NGV5" s="829"/>
      <c r="NGW5" s="829"/>
      <c r="NGX5" s="829"/>
      <c r="NGY5" s="829"/>
      <c r="NGZ5" s="830"/>
      <c r="NHA5" s="830"/>
      <c r="NHB5" s="830"/>
      <c r="NHC5" s="830"/>
      <c r="NHD5" s="830"/>
      <c r="NHE5" s="830"/>
      <c r="NHF5" s="830"/>
      <c r="NHG5" s="830"/>
      <c r="NHH5" s="844"/>
      <c r="NHI5" s="845"/>
      <c r="NHJ5" s="829"/>
      <c r="NHK5" s="829"/>
      <c r="NHL5" s="829"/>
      <c r="NHM5" s="829"/>
      <c r="NHN5" s="829"/>
      <c r="NHO5" s="829"/>
      <c r="NHP5" s="830"/>
      <c r="NHQ5" s="830"/>
      <c r="NHR5" s="830"/>
      <c r="NHS5" s="830"/>
      <c r="NHT5" s="830"/>
      <c r="NHU5" s="830"/>
      <c r="NHV5" s="830"/>
      <c r="NHW5" s="830"/>
      <c r="NHX5" s="844"/>
      <c r="NHY5" s="845"/>
      <c r="NHZ5" s="829"/>
      <c r="NIA5" s="829"/>
      <c r="NIB5" s="829"/>
      <c r="NIC5" s="829"/>
      <c r="NID5" s="829"/>
      <c r="NIE5" s="829"/>
      <c r="NIF5" s="830"/>
      <c r="NIG5" s="830"/>
      <c r="NIH5" s="830"/>
      <c r="NII5" s="830"/>
      <c r="NIJ5" s="830"/>
      <c r="NIK5" s="830"/>
      <c r="NIL5" s="830"/>
      <c r="NIM5" s="830"/>
      <c r="NIN5" s="844"/>
      <c r="NIO5" s="845"/>
      <c r="NIP5" s="829"/>
      <c r="NIQ5" s="829"/>
      <c r="NIR5" s="829"/>
      <c r="NIS5" s="829"/>
      <c r="NIT5" s="829"/>
      <c r="NIU5" s="829"/>
      <c r="NIV5" s="830"/>
      <c r="NIW5" s="830"/>
      <c r="NIX5" s="830"/>
      <c r="NIY5" s="830"/>
      <c r="NIZ5" s="830"/>
      <c r="NJA5" s="830"/>
      <c r="NJB5" s="830"/>
      <c r="NJC5" s="830"/>
      <c r="NJD5" s="844"/>
      <c r="NJE5" s="845"/>
      <c r="NJF5" s="829"/>
      <c r="NJG5" s="829"/>
      <c r="NJH5" s="829"/>
      <c r="NJI5" s="829"/>
      <c r="NJJ5" s="829"/>
      <c r="NJK5" s="829"/>
      <c r="NJL5" s="830"/>
      <c r="NJM5" s="830"/>
      <c r="NJN5" s="830"/>
      <c r="NJO5" s="830"/>
      <c r="NJP5" s="830"/>
      <c r="NJQ5" s="830"/>
      <c r="NJR5" s="830"/>
      <c r="NJS5" s="830"/>
      <c r="NJT5" s="844"/>
      <c r="NJU5" s="845"/>
      <c r="NJV5" s="829"/>
      <c r="NJW5" s="829"/>
      <c r="NJX5" s="829"/>
      <c r="NJY5" s="829"/>
      <c r="NJZ5" s="829"/>
      <c r="NKA5" s="829"/>
      <c r="NKB5" s="830"/>
      <c r="NKC5" s="830"/>
      <c r="NKD5" s="830"/>
      <c r="NKE5" s="830"/>
      <c r="NKF5" s="830"/>
      <c r="NKG5" s="830"/>
      <c r="NKH5" s="830"/>
      <c r="NKI5" s="830"/>
      <c r="NKJ5" s="844"/>
      <c r="NKK5" s="845"/>
      <c r="NKL5" s="829"/>
      <c r="NKM5" s="829"/>
      <c r="NKN5" s="829"/>
      <c r="NKO5" s="829"/>
      <c r="NKP5" s="829"/>
      <c r="NKQ5" s="829"/>
      <c r="NKR5" s="830"/>
      <c r="NKS5" s="830"/>
      <c r="NKT5" s="830"/>
      <c r="NKU5" s="830"/>
      <c r="NKV5" s="830"/>
      <c r="NKW5" s="830"/>
      <c r="NKX5" s="830"/>
      <c r="NKY5" s="830"/>
      <c r="NKZ5" s="844"/>
      <c r="NLA5" s="845"/>
      <c r="NLB5" s="829"/>
      <c r="NLC5" s="829"/>
      <c r="NLD5" s="829"/>
      <c r="NLE5" s="829"/>
      <c r="NLF5" s="829"/>
      <c r="NLG5" s="829"/>
      <c r="NLH5" s="830"/>
      <c r="NLI5" s="830"/>
      <c r="NLJ5" s="830"/>
      <c r="NLK5" s="830"/>
      <c r="NLL5" s="830"/>
      <c r="NLM5" s="830"/>
      <c r="NLN5" s="830"/>
      <c r="NLO5" s="830"/>
      <c r="NLP5" s="844"/>
      <c r="NLQ5" s="845"/>
      <c r="NLR5" s="829"/>
      <c r="NLS5" s="829"/>
      <c r="NLT5" s="829"/>
      <c r="NLU5" s="829"/>
      <c r="NLV5" s="829"/>
      <c r="NLW5" s="829"/>
      <c r="NLX5" s="830"/>
      <c r="NLY5" s="830"/>
      <c r="NLZ5" s="830"/>
      <c r="NMA5" s="830"/>
      <c r="NMB5" s="830"/>
      <c r="NMC5" s="830"/>
      <c r="NMD5" s="830"/>
      <c r="NME5" s="830"/>
      <c r="NMF5" s="844"/>
      <c r="NMG5" s="845"/>
      <c r="NMH5" s="829"/>
      <c r="NMI5" s="829"/>
      <c r="NMJ5" s="829"/>
      <c r="NMK5" s="829"/>
      <c r="NML5" s="829"/>
      <c r="NMM5" s="829"/>
      <c r="NMN5" s="830"/>
      <c r="NMO5" s="830"/>
      <c r="NMP5" s="830"/>
      <c r="NMQ5" s="830"/>
      <c r="NMR5" s="830"/>
      <c r="NMS5" s="830"/>
      <c r="NMT5" s="830"/>
      <c r="NMU5" s="830"/>
      <c r="NMV5" s="844"/>
      <c r="NMW5" s="845"/>
      <c r="NMX5" s="829"/>
      <c r="NMY5" s="829"/>
      <c r="NMZ5" s="829"/>
      <c r="NNA5" s="829"/>
      <c r="NNB5" s="829"/>
      <c r="NNC5" s="829"/>
      <c r="NND5" s="830"/>
      <c r="NNE5" s="830"/>
      <c r="NNF5" s="830"/>
      <c r="NNG5" s="830"/>
      <c r="NNH5" s="830"/>
      <c r="NNI5" s="830"/>
      <c r="NNJ5" s="830"/>
      <c r="NNK5" s="830"/>
      <c r="NNL5" s="844"/>
      <c r="NNM5" s="845"/>
      <c r="NNN5" s="829"/>
      <c r="NNO5" s="829"/>
      <c r="NNP5" s="829"/>
      <c r="NNQ5" s="829"/>
      <c r="NNR5" s="829"/>
      <c r="NNS5" s="829"/>
      <c r="NNT5" s="830"/>
      <c r="NNU5" s="830"/>
      <c r="NNV5" s="830"/>
      <c r="NNW5" s="830"/>
      <c r="NNX5" s="830"/>
      <c r="NNY5" s="830"/>
      <c r="NNZ5" s="830"/>
      <c r="NOA5" s="830"/>
      <c r="NOB5" s="844"/>
      <c r="NOC5" s="845"/>
      <c r="NOD5" s="829"/>
      <c r="NOE5" s="829"/>
      <c r="NOF5" s="829"/>
      <c r="NOG5" s="829"/>
      <c r="NOH5" s="829"/>
      <c r="NOI5" s="829"/>
      <c r="NOJ5" s="830"/>
      <c r="NOK5" s="830"/>
      <c r="NOL5" s="830"/>
      <c r="NOM5" s="830"/>
      <c r="NON5" s="830"/>
      <c r="NOO5" s="830"/>
      <c r="NOP5" s="830"/>
      <c r="NOQ5" s="830"/>
      <c r="NOR5" s="844"/>
      <c r="NOS5" s="845"/>
      <c r="NOT5" s="829"/>
      <c r="NOU5" s="829"/>
      <c r="NOV5" s="829"/>
      <c r="NOW5" s="829"/>
      <c r="NOX5" s="829"/>
      <c r="NOY5" s="829"/>
      <c r="NOZ5" s="830"/>
      <c r="NPA5" s="830"/>
      <c r="NPB5" s="830"/>
      <c r="NPC5" s="830"/>
      <c r="NPD5" s="830"/>
      <c r="NPE5" s="830"/>
      <c r="NPF5" s="830"/>
      <c r="NPG5" s="830"/>
      <c r="NPH5" s="844"/>
      <c r="NPI5" s="845"/>
      <c r="NPJ5" s="829"/>
      <c r="NPK5" s="829"/>
      <c r="NPL5" s="829"/>
      <c r="NPM5" s="829"/>
      <c r="NPN5" s="829"/>
      <c r="NPO5" s="829"/>
      <c r="NPP5" s="830"/>
      <c r="NPQ5" s="830"/>
      <c r="NPR5" s="830"/>
      <c r="NPS5" s="830"/>
      <c r="NPT5" s="830"/>
      <c r="NPU5" s="830"/>
      <c r="NPV5" s="830"/>
      <c r="NPW5" s="830"/>
      <c r="NPX5" s="844"/>
      <c r="NPY5" s="845"/>
      <c r="NPZ5" s="829"/>
      <c r="NQA5" s="829"/>
      <c r="NQB5" s="829"/>
      <c r="NQC5" s="829"/>
      <c r="NQD5" s="829"/>
      <c r="NQE5" s="829"/>
      <c r="NQF5" s="830"/>
      <c r="NQG5" s="830"/>
      <c r="NQH5" s="830"/>
      <c r="NQI5" s="830"/>
      <c r="NQJ5" s="830"/>
      <c r="NQK5" s="830"/>
      <c r="NQL5" s="830"/>
      <c r="NQM5" s="830"/>
      <c r="NQN5" s="844"/>
      <c r="NQO5" s="845"/>
      <c r="NQP5" s="829"/>
      <c r="NQQ5" s="829"/>
      <c r="NQR5" s="829"/>
      <c r="NQS5" s="829"/>
      <c r="NQT5" s="829"/>
      <c r="NQU5" s="829"/>
      <c r="NQV5" s="830"/>
      <c r="NQW5" s="830"/>
      <c r="NQX5" s="830"/>
      <c r="NQY5" s="830"/>
      <c r="NQZ5" s="830"/>
      <c r="NRA5" s="830"/>
      <c r="NRB5" s="830"/>
      <c r="NRC5" s="830"/>
      <c r="NRD5" s="844"/>
      <c r="NRE5" s="845"/>
      <c r="NRF5" s="829"/>
      <c r="NRG5" s="829"/>
      <c r="NRH5" s="829"/>
      <c r="NRI5" s="829"/>
      <c r="NRJ5" s="829"/>
      <c r="NRK5" s="829"/>
      <c r="NRL5" s="830"/>
      <c r="NRM5" s="830"/>
      <c r="NRN5" s="830"/>
      <c r="NRO5" s="830"/>
      <c r="NRP5" s="830"/>
      <c r="NRQ5" s="830"/>
      <c r="NRR5" s="830"/>
      <c r="NRS5" s="830"/>
      <c r="NRT5" s="844"/>
      <c r="NRU5" s="845"/>
      <c r="NRV5" s="829"/>
      <c r="NRW5" s="829"/>
      <c r="NRX5" s="829"/>
      <c r="NRY5" s="829"/>
      <c r="NRZ5" s="829"/>
      <c r="NSA5" s="829"/>
      <c r="NSB5" s="830"/>
      <c r="NSC5" s="830"/>
      <c r="NSD5" s="830"/>
      <c r="NSE5" s="830"/>
      <c r="NSF5" s="830"/>
      <c r="NSG5" s="830"/>
      <c r="NSH5" s="830"/>
      <c r="NSI5" s="830"/>
      <c r="NSJ5" s="844"/>
      <c r="NSK5" s="845"/>
      <c r="NSL5" s="829"/>
      <c r="NSM5" s="829"/>
      <c r="NSN5" s="829"/>
      <c r="NSO5" s="829"/>
      <c r="NSP5" s="829"/>
      <c r="NSQ5" s="829"/>
      <c r="NSR5" s="830"/>
      <c r="NSS5" s="830"/>
      <c r="NST5" s="830"/>
      <c r="NSU5" s="830"/>
      <c r="NSV5" s="830"/>
      <c r="NSW5" s="830"/>
      <c r="NSX5" s="830"/>
      <c r="NSY5" s="830"/>
      <c r="NSZ5" s="844"/>
      <c r="NTA5" s="845"/>
      <c r="NTB5" s="829"/>
      <c r="NTC5" s="829"/>
      <c r="NTD5" s="829"/>
      <c r="NTE5" s="829"/>
      <c r="NTF5" s="829"/>
      <c r="NTG5" s="829"/>
      <c r="NTH5" s="830"/>
      <c r="NTI5" s="830"/>
      <c r="NTJ5" s="830"/>
      <c r="NTK5" s="830"/>
      <c r="NTL5" s="830"/>
      <c r="NTM5" s="830"/>
      <c r="NTN5" s="830"/>
      <c r="NTO5" s="830"/>
      <c r="NTP5" s="844"/>
      <c r="NTQ5" s="845"/>
      <c r="NTR5" s="829"/>
      <c r="NTS5" s="829"/>
      <c r="NTT5" s="829"/>
      <c r="NTU5" s="829"/>
      <c r="NTV5" s="829"/>
      <c r="NTW5" s="829"/>
      <c r="NTX5" s="830"/>
      <c r="NTY5" s="830"/>
      <c r="NTZ5" s="830"/>
      <c r="NUA5" s="830"/>
      <c r="NUB5" s="830"/>
      <c r="NUC5" s="830"/>
      <c r="NUD5" s="830"/>
      <c r="NUE5" s="830"/>
      <c r="NUF5" s="844"/>
      <c r="NUG5" s="845"/>
      <c r="NUH5" s="829"/>
      <c r="NUI5" s="829"/>
      <c r="NUJ5" s="829"/>
      <c r="NUK5" s="829"/>
      <c r="NUL5" s="829"/>
      <c r="NUM5" s="829"/>
      <c r="NUN5" s="830"/>
      <c r="NUO5" s="830"/>
      <c r="NUP5" s="830"/>
      <c r="NUQ5" s="830"/>
      <c r="NUR5" s="830"/>
      <c r="NUS5" s="830"/>
      <c r="NUT5" s="830"/>
      <c r="NUU5" s="830"/>
      <c r="NUV5" s="844"/>
      <c r="NUW5" s="845"/>
      <c r="NUX5" s="829"/>
      <c r="NUY5" s="829"/>
      <c r="NUZ5" s="829"/>
      <c r="NVA5" s="829"/>
      <c r="NVB5" s="829"/>
      <c r="NVC5" s="829"/>
      <c r="NVD5" s="830"/>
      <c r="NVE5" s="830"/>
      <c r="NVF5" s="830"/>
      <c r="NVG5" s="830"/>
      <c r="NVH5" s="830"/>
      <c r="NVI5" s="830"/>
      <c r="NVJ5" s="830"/>
      <c r="NVK5" s="830"/>
      <c r="NVL5" s="844"/>
      <c r="NVM5" s="845"/>
      <c r="NVN5" s="829"/>
      <c r="NVO5" s="829"/>
      <c r="NVP5" s="829"/>
      <c r="NVQ5" s="829"/>
      <c r="NVR5" s="829"/>
      <c r="NVS5" s="829"/>
      <c r="NVT5" s="830"/>
      <c r="NVU5" s="830"/>
      <c r="NVV5" s="830"/>
      <c r="NVW5" s="830"/>
      <c r="NVX5" s="830"/>
      <c r="NVY5" s="830"/>
      <c r="NVZ5" s="830"/>
      <c r="NWA5" s="830"/>
      <c r="NWB5" s="844"/>
      <c r="NWC5" s="845"/>
      <c r="NWD5" s="829"/>
      <c r="NWE5" s="829"/>
      <c r="NWF5" s="829"/>
      <c r="NWG5" s="829"/>
      <c r="NWH5" s="829"/>
      <c r="NWI5" s="829"/>
      <c r="NWJ5" s="830"/>
      <c r="NWK5" s="830"/>
      <c r="NWL5" s="830"/>
      <c r="NWM5" s="830"/>
      <c r="NWN5" s="830"/>
      <c r="NWO5" s="830"/>
      <c r="NWP5" s="830"/>
      <c r="NWQ5" s="830"/>
      <c r="NWR5" s="844"/>
      <c r="NWS5" s="845"/>
      <c r="NWT5" s="829"/>
      <c r="NWU5" s="829"/>
      <c r="NWV5" s="829"/>
      <c r="NWW5" s="829"/>
      <c r="NWX5" s="829"/>
      <c r="NWY5" s="829"/>
      <c r="NWZ5" s="830"/>
      <c r="NXA5" s="830"/>
      <c r="NXB5" s="830"/>
      <c r="NXC5" s="830"/>
      <c r="NXD5" s="830"/>
      <c r="NXE5" s="830"/>
      <c r="NXF5" s="830"/>
      <c r="NXG5" s="830"/>
      <c r="NXH5" s="844"/>
      <c r="NXI5" s="845"/>
      <c r="NXJ5" s="829"/>
      <c r="NXK5" s="829"/>
      <c r="NXL5" s="829"/>
      <c r="NXM5" s="829"/>
      <c r="NXN5" s="829"/>
      <c r="NXO5" s="829"/>
      <c r="NXP5" s="830"/>
      <c r="NXQ5" s="830"/>
      <c r="NXR5" s="830"/>
      <c r="NXS5" s="830"/>
      <c r="NXT5" s="830"/>
      <c r="NXU5" s="830"/>
      <c r="NXV5" s="830"/>
      <c r="NXW5" s="830"/>
      <c r="NXX5" s="844"/>
      <c r="NXY5" s="845"/>
      <c r="NXZ5" s="829"/>
      <c r="NYA5" s="829"/>
      <c r="NYB5" s="829"/>
      <c r="NYC5" s="829"/>
      <c r="NYD5" s="829"/>
      <c r="NYE5" s="829"/>
      <c r="NYF5" s="830"/>
      <c r="NYG5" s="830"/>
      <c r="NYH5" s="830"/>
      <c r="NYI5" s="830"/>
      <c r="NYJ5" s="830"/>
      <c r="NYK5" s="830"/>
      <c r="NYL5" s="830"/>
      <c r="NYM5" s="830"/>
      <c r="NYN5" s="844"/>
      <c r="NYO5" s="845"/>
      <c r="NYP5" s="829"/>
      <c r="NYQ5" s="829"/>
      <c r="NYR5" s="829"/>
      <c r="NYS5" s="829"/>
      <c r="NYT5" s="829"/>
      <c r="NYU5" s="829"/>
      <c r="NYV5" s="830"/>
      <c r="NYW5" s="830"/>
      <c r="NYX5" s="830"/>
      <c r="NYY5" s="830"/>
      <c r="NYZ5" s="830"/>
      <c r="NZA5" s="830"/>
      <c r="NZB5" s="830"/>
      <c r="NZC5" s="830"/>
      <c r="NZD5" s="844"/>
      <c r="NZE5" s="845"/>
      <c r="NZF5" s="829"/>
      <c r="NZG5" s="829"/>
      <c r="NZH5" s="829"/>
      <c r="NZI5" s="829"/>
      <c r="NZJ5" s="829"/>
      <c r="NZK5" s="829"/>
      <c r="NZL5" s="830"/>
      <c r="NZM5" s="830"/>
      <c r="NZN5" s="830"/>
      <c r="NZO5" s="830"/>
      <c r="NZP5" s="830"/>
      <c r="NZQ5" s="830"/>
      <c r="NZR5" s="830"/>
      <c r="NZS5" s="830"/>
      <c r="NZT5" s="844"/>
      <c r="NZU5" s="845"/>
      <c r="NZV5" s="829"/>
      <c r="NZW5" s="829"/>
      <c r="NZX5" s="829"/>
      <c r="NZY5" s="829"/>
      <c r="NZZ5" s="829"/>
      <c r="OAA5" s="829"/>
      <c r="OAB5" s="830"/>
      <c r="OAC5" s="830"/>
      <c r="OAD5" s="830"/>
      <c r="OAE5" s="830"/>
      <c r="OAF5" s="830"/>
      <c r="OAG5" s="830"/>
      <c r="OAH5" s="830"/>
      <c r="OAI5" s="830"/>
      <c r="OAJ5" s="844"/>
      <c r="OAK5" s="845"/>
      <c r="OAL5" s="829"/>
      <c r="OAM5" s="829"/>
      <c r="OAN5" s="829"/>
      <c r="OAO5" s="829"/>
      <c r="OAP5" s="829"/>
      <c r="OAQ5" s="829"/>
      <c r="OAR5" s="830"/>
      <c r="OAS5" s="830"/>
      <c r="OAT5" s="830"/>
      <c r="OAU5" s="830"/>
      <c r="OAV5" s="830"/>
      <c r="OAW5" s="830"/>
      <c r="OAX5" s="830"/>
      <c r="OAY5" s="830"/>
      <c r="OAZ5" s="844"/>
      <c r="OBA5" s="845"/>
      <c r="OBB5" s="829"/>
      <c r="OBC5" s="829"/>
      <c r="OBD5" s="829"/>
      <c r="OBE5" s="829"/>
      <c r="OBF5" s="829"/>
      <c r="OBG5" s="829"/>
      <c r="OBH5" s="830"/>
      <c r="OBI5" s="830"/>
      <c r="OBJ5" s="830"/>
      <c r="OBK5" s="830"/>
      <c r="OBL5" s="830"/>
      <c r="OBM5" s="830"/>
      <c r="OBN5" s="830"/>
      <c r="OBO5" s="830"/>
      <c r="OBP5" s="844"/>
      <c r="OBQ5" s="845"/>
      <c r="OBR5" s="829"/>
      <c r="OBS5" s="829"/>
      <c r="OBT5" s="829"/>
      <c r="OBU5" s="829"/>
      <c r="OBV5" s="829"/>
      <c r="OBW5" s="829"/>
      <c r="OBX5" s="830"/>
      <c r="OBY5" s="830"/>
      <c r="OBZ5" s="830"/>
      <c r="OCA5" s="830"/>
      <c r="OCB5" s="830"/>
      <c r="OCC5" s="830"/>
      <c r="OCD5" s="830"/>
      <c r="OCE5" s="830"/>
      <c r="OCF5" s="844"/>
      <c r="OCG5" s="845"/>
      <c r="OCH5" s="829"/>
      <c r="OCI5" s="829"/>
      <c r="OCJ5" s="829"/>
      <c r="OCK5" s="829"/>
      <c r="OCL5" s="829"/>
      <c r="OCM5" s="829"/>
      <c r="OCN5" s="830"/>
      <c r="OCO5" s="830"/>
      <c r="OCP5" s="830"/>
      <c r="OCQ5" s="830"/>
      <c r="OCR5" s="830"/>
      <c r="OCS5" s="830"/>
      <c r="OCT5" s="830"/>
      <c r="OCU5" s="830"/>
      <c r="OCV5" s="844"/>
      <c r="OCW5" s="845"/>
      <c r="OCX5" s="829"/>
      <c r="OCY5" s="829"/>
      <c r="OCZ5" s="829"/>
      <c r="ODA5" s="829"/>
      <c r="ODB5" s="829"/>
      <c r="ODC5" s="829"/>
      <c r="ODD5" s="830"/>
      <c r="ODE5" s="830"/>
      <c r="ODF5" s="830"/>
      <c r="ODG5" s="830"/>
      <c r="ODH5" s="830"/>
      <c r="ODI5" s="830"/>
      <c r="ODJ5" s="830"/>
      <c r="ODK5" s="830"/>
      <c r="ODL5" s="844"/>
      <c r="ODM5" s="845"/>
      <c r="ODN5" s="829"/>
      <c r="ODO5" s="829"/>
      <c r="ODP5" s="829"/>
      <c r="ODQ5" s="829"/>
      <c r="ODR5" s="829"/>
      <c r="ODS5" s="829"/>
      <c r="ODT5" s="830"/>
      <c r="ODU5" s="830"/>
      <c r="ODV5" s="830"/>
      <c r="ODW5" s="830"/>
      <c r="ODX5" s="830"/>
      <c r="ODY5" s="830"/>
      <c r="ODZ5" s="830"/>
      <c r="OEA5" s="830"/>
      <c r="OEB5" s="844"/>
      <c r="OEC5" s="845"/>
      <c r="OED5" s="829"/>
      <c r="OEE5" s="829"/>
      <c r="OEF5" s="829"/>
      <c r="OEG5" s="829"/>
      <c r="OEH5" s="829"/>
      <c r="OEI5" s="829"/>
      <c r="OEJ5" s="830"/>
      <c r="OEK5" s="830"/>
      <c r="OEL5" s="830"/>
      <c r="OEM5" s="830"/>
      <c r="OEN5" s="830"/>
      <c r="OEO5" s="830"/>
      <c r="OEP5" s="830"/>
      <c r="OEQ5" s="830"/>
      <c r="OER5" s="844"/>
      <c r="OES5" s="845"/>
      <c r="OET5" s="829"/>
      <c r="OEU5" s="829"/>
      <c r="OEV5" s="829"/>
      <c r="OEW5" s="829"/>
      <c r="OEX5" s="829"/>
      <c r="OEY5" s="829"/>
      <c r="OEZ5" s="830"/>
      <c r="OFA5" s="830"/>
      <c r="OFB5" s="830"/>
      <c r="OFC5" s="830"/>
      <c r="OFD5" s="830"/>
      <c r="OFE5" s="830"/>
      <c r="OFF5" s="830"/>
      <c r="OFG5" s="830"/>
      <c r="OFH5" s="844"/>
      <c r="OFI5" s="845"/>
      <c r="OFJ5" s="829"/>
      <c r="OFK5" s="829"/>
      <c r="OFL5" s="829"/>
      <c r="OFM5" s="829"/>
      <c r="OFN5" s="829"/>
      <c r="OFO5" s="829"/>
      <c r="OFP5" s="830"/>
      <c r="OFQ5" s="830"/>
      <c r="OFR5" s="830"/>
      <c r="OFS5" s="830"/>
      <c r="OFT5" s="830"/>
      <c r="OFU5" s="830"/>
      <c r="OFV5" s="830"/>
      <c r="OFW5" s="830"/>
      <c r="OFX5" s="844"/>
      <c r="OFY5" s="845"/>
      <c r="OFZ5" s="829"/>
      <c r="OGA5" s="829"/>
      <c r="OGB5" s="829"/>
      <c r="OGC5" s="829"/>
      <c r="OGD5" s="829"/>
      <c r="OGE5" s="829"/>
      <c r="OGF5" s="830"/>
      <c r="OGG5" s="830"/>
      <c r="OGH5" s="830"/>
      <c r="OGI5" s="830"/>
      <c r="OGJ5" s="830"/>
      <c r="OGK5" s="830"/>
      <c r="OGL5" s="830"/>
      <c r="OGM5" s="830"/>
      <c r="OGN5" s="844"/>
      <c r="OGO5" s="845"/>
      <c r="OGP5" s="829"/>
      <c r="OGQ5" s="829"/>
      <c r="OGR5" s="829"/>
      <c r="OGS5" s="829"/>
      <c r="OGT5" s="829"/>
      <c r="OGU5" s="829"/>
      <c r="OGV5" s="830"/>
      <c r="OGW5" s="830"/>
      <c r="OGX5" s="830"/>
      <c r="OGY5" s="830"/>
      <c r="OGZ5" s="830"/>
      <c r="OHA5" s="830"/>
      <c r="OHB5" s="830"/>
      <c r="OHC5" s="830"/>
      <c r="OHD5" s="844"/>
      <c r="OHE5" s="845"/>
      <c r="OHF5" s="829"/>
      <c r="OHG5" s="829"/>
      <c r="OHH5" s="829"/>
      <c r="OHI5" s="829"/>
      <c r="OHJ5" s="829"/>
      <c r="OHK5" s="829"/>
      <c r="OHL5" s="830"/>
      <c r="OHM5" s="830"/>
      <c r="OHN5" s="830"/>
      <c r="OHO5" s="830"/>
      <c r="OHP5" s="830"/>
      <c r="OHQ5" s="830"/>
      <c r="OHR5" s="830"/>
      <c r="OHS5" s="830"/>
      <c r="OHT5" s="844"/>
      <c r="OHU5" s="845"/>
      <c r="OHV5" s="829"/>
      <c r="OHW5" s="829"/>
      <c r="OHX5" s="829"/>
      <c r="OHY5" s="829"/>
      <c r="OHZ5" s="829"/>
      <c r="OIA5" s="829"/>
      <c r="OIB5" s="830"/>
      <c r="OIC5" s="830"/>
      <c r="OID5" s="830"/>
      <c r="OIE5" s="830"/>
      <c r="OIF5" s="830"/>
      <c r="OIG5" s="830"/>
      <c r="OIH5" s="830"/>
      <c r="OII5" s="830"/>
      <c r="OIJ5" s="844"/>
      <c r="OIK5" s="845"/>
      <c r="OIL5" s="829"/>
      <c r="OIM5" s="829"/>
      <c r="OIN5" s="829"/>
      <c r="OIO5" s="829"/>
      <c r="OIP5" s="829"/>
      <c r="OIQ5" s="829"/>
      <c r="OIR5" s="830"/>
      <c r="OIS5" s="830"/>
      <c r="OIT5" s="830"/>
      <c r="OIU5" s="830"/>
      <c r="OIV5" s="830"/>
      <c r="OIW5" s="830"/>
      <c r="OIX5" s="830"/>
      <c r="OIY5" s="830"/>
      <c r="OIZ5" s="844"/>
      <c r="OJA5" s="845"/>
      <c r="OJB5" s="829"/>
      <c r="OJC5" s="829"/>
      <c r="OJD5" s="829"/>
      <c r="OJE5" s="829"/>
      <c r="OJF5" s="829"/>
      <c r="OJG5" s="829"/>
      <c r="OJH5" s="830"/>
      <c r="OJI5" s="830"/>
      <c r="OJJ5" s="830"/>
      <c r="OJK5" s="830"/>
      <c r="OJL5" s="830"/>
      <c r="OJM5" s="830"/>
      <c r="OJN5" s="830"/>
      <c r="OJO5" s="830"/>
      <c r="OJP5" s="844"/>
      <c r="OJQ5" s="845"/>
      <c r="OJR5" s="829"/>
      <c r="OJS5" s="829"/>
      <c r="OJT5" s="829"/>
      <c r="OJU5" s="829"/>
      <c r="OJV5" s="829"/>
      <c r="OJW5" s="829"/>
      <c r="OJX5" s="830"/>
      <c r="OJY5" s="830"/>
      <c r="OJZ5" s="830"/>
      <c r="OKA5" s="830"/>
      <c r="OKB5" s="830"/>
      <c r="OKC5" s="830"/>
      <c r="OKD5" s="830"/>
      <c r="OKE5" s="830"/>
      <c r="OKF5" s="844"/>
      <c r="OKG5" s="845"/>
      <c r="OKH5" s="829"/>
      <c r="OKI5" s="829"/>
      <c r="OKJ5" s="829"/>
      <c r="OKK5" s="829"/>
      <c r="OKL5" s="829"/>
      <c r="OKM5" s="829"/>
      <c r="OKN5" s="830"/>
      <c r="OKO5" s="830"/>
      <c r="OKP5" s="830"/>
      <c r="OKQ5" s="830"/>
      <c r="OKR5" s="830"/>
      <c r="OKS5" s="830"/>
      <c r="OKT5" s="830"/>
      <c r="OKU5" s="830"/>
      <c r="OKV5" s="844"/>
      <c r="OKW5" s="845"/>
      <c r="OKX5" s="829"/>
      <c r="OKY5" s="829"/>
      <c r="OKZ5" s="829"/>
      <c r="OLA5" s="829"/>
      <c r="OLB5" s="829"/>
      <c r="OLC5" s="829"/>
      <c r="OLD5" s="830"/>
      <c r="OLE5" s="830"/>
      <c r="OLF5" s="830"/>
      <c r="OLG5" s="830"/>
      <c r="OLH5" s="830"/>
      <c r="OLI5" s="830"/>
      <c r="OLJ5" s="830"/>
      <c r="OLK5" s="830"/>
      <c r="OLL5" s="844"/>
      <c r="OLM5" s="845"/>
      <c r="OLN5" s="829"/>
      <c r="OLO5" s="829"/>
      <c r="OLP5" s="829"/>
      <c r="OLQ5" s="829"/>
      <c r="OLR5" s="829"/>
      <c r="OLS5" s="829"/>
      <c r="OLT5" s="830"/>
      <c r="OLU5" s="830"/>
      <c r="OLV5" s="830"/>
      <c r="OLW5" s="830"/>
      <c r="OLX5" s="830"/>
      <c r="OLY5" s="830"/>
      <c r="OLZ5" s="830"/>
      <c r="OMA5" s="830"/>
      <c r="OMB5" s="844"/>
      <c r="OMC5" s="845"/>
      <c r="OMD5" s="829"/>
      <c r="OME5" s="829"/>
      <c r="OMF5" s="829"/>
      <c r="OMG5" s="829"/>
      <c r="OMH5" s="829"/>
      <c r="OMI5" s="829"/>
      <c r="OMJ5" s="830"/>
      <c r="OMK5" s="830"/>
      <c r="OML5" s="830"/>
      <c r="OMM5" s="830"/>
      <c r="OMN5" s="830"/>
      <c r="OMO5" s="830"/>
      <c r="OMP5" s="830"/>
      <c r="OMQ5" s="830"/>
      <c r="OMR5" s="844"/>
      <c r="OMS5" s="845"/>
      <c r="OMT5" s="829"/>
      <c r="OMU5" s="829"/>
      <c r="OMV5" s="829"/>
      <c r="OMW5" s="829"/>
      <c r="OMX5" s="829"/>
      <c r="OMY5" s="829"/>
      <c r="OMZ5" s="830"/>
      <c r="ONA5" s="830"/>
      <c r="ONB5" s="830"/>
      <c r="ONC5" s="830"/>
      <c r="OND5" s="830"/>
      <c r="ONE5" s="830"/>
      <c r="ONF5" s="830"/>
      <c r="ONG5" s="830"/>
      <c r="ONH5" s="844"/>
      <c r="ONI5" s="845"/>
      <c r="ONJ5" s="829"/>
      <c r="ONK5" s="829"/>
      <c r="ONL5" s="829"/>
      <c r="ONM5" s="829"/>
      <c r="ONN5" s="829"/>
      <c r="ONO5" s="829"/>
      <c r="ONP5" s="830"/>
      <c r="ONQ5" s="830"/>
      <c r="ONR5" s="830"/>
      <c r="ONS5" s="830"/>
      <c r="ONT5" s="830"/>
      <c r="ONU5" s="830"/>
      <c r="ONV5" s="830"/>
      <c r="ONW5" s="830"/>
      <c r="ONX5" s="844"/>
      <c r="ONY5" s="845"/>
      <c r="ONZ5" s="829"/>
      <c r="OOA5" s="829"/>
      <c r="OOB5" s="829"/>
      <c r="OOC5" s="829"/>
      <c r="OOD5" s="829"/>
      <c r="OOE5" s="829"/>
      <c r="OOF5" s="830"/>
      <c r="OOG5" s="830"/>
      <c r="OOH5" s="830"/>
      <c r="OOI5" s="830"/>
      <c r="OOJ5" s="830"/>
      <c r="OOK5" s="830"/>
      <c r="OOL5" s="830"/>
      <c r="OOM5" s="830"/>
      <c r="OON5" s="844"/>
      <c r="OOO5" s="845"/>
      <c r="OOP5" s="829"/>
      <c r="OOQ5" s="829"/>
      <c r="OOR5" s="829"/>
      <c r="OOS5" s="829"/>
      <c r="OOT5" s="829"/>
      <c r="OOU5" s="829"/>
      <c r="OOV5" s="830"/>
      <c r="OOW5" s="830"/>
      <c r="OOX5" s="830"/>
      <c r="OOY5" s="830"/>
      <c r="OOZ5" s="830"/>
      <c r="OPA5" s="830"/>
      <c r="OPB5" s="830"/>
      <c r="OPC5" s="830"/>
      <c r="OPD5" s="844"/>
      <c r="OPE5" s="845"/>
      <c r="OPF5" s="829"/>
      <c r="OPG5" s="829"/>
      <c r="OPH5" s="829"/>
      <c r="OPI5" s="829"/>
      <c r="OPJ5" s="829"/>
      <c r="OPK5" s="829"/>
      <c r="OPL5" s="830"/>
      <c r="OPM5" s="830"/>
      <c r="OPN5" s="830"/>
      <c r="OPO5" s="830"/>
      <c r="OPP5" s="830"/>
      <c r="OPQ5" s="830"/>
      <c r="OPR5" s="830"/>
      <c r="OPS5" s="830"/>
      <c r="OPT5" s="844"/>
      <c r="OPU5" s="845"/>
      <c r="OPV5" s="829"/>
      <c r="OPW5" s="829"/>
      <c r="OPX5" s="829"/>
      <c r="OPY5" s="829"/>
      <c r="OPZ5" s="829"/>
      <c r="OQA5" s="829"/>
      <c r="OQB5" s="830"/>
      <c r="OQC5" s="830"/>
      <c r="OQD5" s="830"/>
      <c r="OQE5" s="830"/>
      <c r="OQF5" s="830"/>
      <c r="OQG5" s="830"/>
      <c r="OQH5" s="830"/>
      <c r="OQI5" s="830"/>
      <c r="OQJ5" s="844"/>
      <c r="OQK5" s="845"/>
      <c r="OQL5" s="829"/>
      <c r="OQM5" s="829"/>
      <c r="OQN5" s="829"/>
      <c r="OQO5" s="829"/>
      <c r="OQP5" s="829"/>
      <c r="OQQ5" s="829"/>
      <c r="OQR5" s="830"/>
      <c r="OQS5" s="830"/>
      <c r="OQT5" s="830"/>
      <c r="OQU5" s="830"/>
      <c r="OQV5" s="830"/>
      <c r="OQW5" s="830"/>
      <c r="OQX5" s="830"/>
      <c r="OQY5" s="830"/>
      <c r="OQZ5" s="844"/>
      <c r="ORA5" s="845"/>
      <c r="ORB5" s="829"/>
      <c r="ORC5" s="829"/>
      <c r="ORD5" s="829"/>
      <c r="ORE5" s="829"/>
      <c r="ORF5" s="829"/>
      <c r="ORG5" s="829"/>
      <c r="ORH5" s="830"/>
      <c r="ORI5" s="830"/>
      <c r="ORJ5" s="830"/>
      <c r="ORK5" s="830"/>
      <c r="ORL5" s="830"/>
      <c r="ORM5" s="830"/>
      <c r="ORN5" s="830"/>
      <c r="ORO5" s="830"/>
      <c r="ORP5" s="844"/>
      <c r="ORQ5" s="845"/>
      <c r="ORR5" s="829"/>
      <c r="ORS5" s="829"/>
      <c r="ORT5" s="829"/>
      <c r="ORU5" s="829"/>
      <c r="ORV5" s="829"/>
      <c r="ORW5" s="829"/>
      <c r="ORX5" s="830"/>
      <c r="ORY5" s="830"/>
      <c r="ORZ5" s="830"/>
      <c r="OSA5" s="830"/>
      <c r="OSB5" s="830"/>
      <c r="OSC5" s="830"/>
      <c r="OSD5" s="830"/>
      <c r="OSE5" s="830"/>
      <c r="OSF5" s="844"/>
      <c r="OSG5" s="845"/>
      <c r="OSH5" s="829"/>
      <c r="OSI5" s="829"/>
      <c r="OSJ5" s="829"/>
      <c r="OSK5" s="829"/>
      <c r="OSL5" s="829"/>
      <c r="OSM5" s="829"/>
      <c r="OSN5" s="830"/>
      <c r="OSO5" s="830"/>
      <c r="OSP5" s="830"/>
      <c r="OSQ5" s="830"/>
      <c r="OSR5" s="830"/>
      <c r="OSS5" s="830"/>
      <c r="OST5" s="830"/>
      <c r="OSU5" s="830"/>
      <c r="OSV5" s="844"/>
      <c r="OSW5" s="845"/>
      <c r="OSX5" s="829"/>
      <c r="OSY5" s="829"/>
      <c r="OSZ5" s="829"/>
      <c r="OTA5" s="829"/>
      <c r="OTB5" s="829"/>
      <c r="OTC5" s="829"/>
      <c r="OTD5" s="830"/>
      <c r="OTE5" s="830"/>
      <c r="OTF5" s="830"/>
      <c r="OTG5" s="830"/>
      <c r="OTH5" s="830"/>
      <c r="OTI5" s="830"/>
      <c r="OTJ5" s="830"/>
      <c r="OTK5" s="830"/>
      <c r="OTL5" s="844"/>
      <c r="OTM5" s="845"/>
      <c r="OTN5" s="829"/>
      <c r="OTO5" s="829"/>
      <c r="OTP5" s="829"/>
      <c r="OTQ5" s="829"/>
      <c r="OTR5" s="829"/>
      <c r="OTS5" s="829"/>
      <c r="OTT5" s="830"/>
      <c r="OTU5" s="830"/>
      <c r="OTV5" s="830"/>
      <c r="OTW5" s="830"/>
      <c r="OTX5" s="830"/>
      <c r="OTY5" s="830"/>
      <c r="OTZ5" s="830"/>
      <c r="OUA5" s="830"/>
      <c r="OUB5" s="844"/>
      <c r="OUC5" s="845"/>
      <c r="OUD5" s="829"/>
      <c r="OUE5" s="829"/>
      <c r="OUF5" s="829"/>
      <c r="OUG5" s="829"/>
      <c r="OUH5" s="829"/>
      <c r="OUI5" s="829"/>
      <c r="OUJ5" s="830"/>
      <c r="OUK5" s="830"/>
      <c r="OUL5" s="830"/>
      <c r="OUM5" s="830"/>
      <c r="OUN5" s="830"/>
      <c r="OUO5" s="830"/>
      <c r="OUP5" s="830"/>
      <c r="OUQ5" s="830"/>
      <c r="OUR5" s="844"/>
      <c r="OUS5" s="845"/>
      <c r="OUT5" s="829"/>
      <c r="OUU5" s="829"/>
      <c r="OUV5" s="829"/>
      <c r="OUW5" s="829"/>
      <c r="OUX5" s="829"/>
      <c r="OUY5" s="829"/>
      <c r="OUZ5" s="830"/>
      <c r="OVA5" s="830"/>
      <c r="OVB5" s="830"/>
      <c r="OVC5" s="830"/>
      <c r="OVD5" s="830"/>
      <c r="OVE5" s="830"/>
      <c r="OVF5" s="830"/>
      <c r="OVG5" s="830"/>
      <c r="OVH5" s="844"/>
      <c r="OVI5" s="845"/>
      <c r="OVJ5" s="829"/>
      <c r="OVK5" s="829"/>
      <c r="OVL5" s="829"/>
      <c r="OVM5" s="829"/>
      <c r="OVN5" s="829"/>
      <c r="OVO5" s="829"/>
      <c r="OVP5" s="830"/>
      <c r="OVQ5" s="830"/>
      <c r="OVR5" s="830"/>
      <c r="OVS5" s="830"/>
      <c r="OVT5" s="830"/>
      <c r="OVU5" s="830"/>
      <c r="OVV5" s="830"/>
      <c r="OVW5" s="830"/>
      <c r="OVX5" s="844"/>
      <c r="OVY5" s="845"/>
      <c r="OVZ5" s="829"/>
      <c r="OWA5" s="829"/>
      <c r="OWB5" s="829"/>
      <c r="OWC5" s="829"/>
      <c r="OWD5" s="829"/>
      <c r="OWE5" s="829"/>
      <c r="OWF5" s="830"/>
      <c r="OWG5" s="830"/>
      <c r="OWH5" s="830"/>
      <c r="OWI5" s="830"/>
      <c r="OWJ5" s="830"/>
      <c r="OWK5" s="830"/>
      <c r="OWL5" s="830"/>
      <c r="OWM5" s="830"/>
      <c r="OWN5" s="844"/>
      <c r="OWO5" s="845"/>
      <c r="OWP5" s="829"/>
      <c r="OWQ5" s="829"/>
      <c r="OWR5" s="829"/>
      <c r="OWS5" s="829"/>
      <c r="OWT5" s="829"/>
      <c r="OWU5" s="829"/>
      <c r="OWV5" s="830"/>
      <c r="OWW5" s="830"/>
      <c r="OWX5" s="830"/>
      <c r="OWY5" s="830"/>
      <c r="OWZ5" s="830"/>
      <c r="OXA5" s="830"/>
      <c r="OXB5" s="830"/>
      <c r="OXC5" s="830"/>
      <c r="OXD5" s="844"/>
      <c r="OXE5" s="845"/>
      <c r="OXF5" s="829"/>
      <c r="OXG5" s="829"/>
      <c r="OXH5" s="829"/>
      <c r="OXI5" s="829"/>
      <c r="OXJ5" s="829"/>
      <c r="OXK5" s="829"/>
      <c r="OXL5" s="830"/>
      <c r="OXM5" s="830"/>
      <c r="OXN5" s="830"/>
      <c r="OXO5" s="830"/>
      <c r="OXP5" s="830"/>
      <c r="OXQ5" s="830"/>
      <c r="OXR5" s="830"/>
      <c r="OXS5" s="830"/>
      <c r="OXT5" s="844"/>
      <c r="OXU5" s="845"/>
      <c r="OXV5" s="829"/>
      <c r="OXW5" s="829"/>
      <c r="OXX5" s="829"/>
      <c r="OXY5" s="829"/>
      <c r="OXZ5" s="829"/>
      <c r="OYA5" s="829"/>
      <c r="OYB5" s="830"/>
      <c r="OYC5" s="830"/>
      <c r="OYD5" s="830"/>
      <c r="OYE5" s="830"/>
      <c r="OYF5" s="830"/>
      <c r="OYG5" s="830"/>
      <c r="OYH5" s="830"/>
      <c r="OYI5" s="830"/>
      <c r="OYJ5" s="844"/>
      <c r="OYK5" s="845"/>
      <c r="OYL5" s="829"/>
      <c r="OYM5" s="829"/>
      <c r="OYN5" s="829"/>
      <c r="OYO5" s="829"/>
      <c r="OYP5" s="829"/>
      <c r="OYQ5" s="829"/>
      <c r="OYR5" s="830"/>
      <c r="OYS5" s="830"/>
      <c r="OYT5" s="830"/>
      <c r="OYU5" s="830"/>
      <c r="OYV5" s="830"/>
      <c r="OYW5" s="830"/>
      <c r="OYX5" s="830"/>
      <c r="OYY5" s="830"/>
      <c r="OYZ5" s="844"/>
      <c r="OZA5" s="845"/>
      <c r="OZB5" s="829"/>
      <c r="OZC5" s="829"/>
      <c r="OZD5" s="829"/>
      <c r="OZE5" s="829"/>
      <c r="OZF5" s="829"/>
      <c r="OZG5" s="829"/>
      <c r="OZH5" s="830"/>
      <c r="OZI5" s="830"/>
      <c r="OZJ5" s="830"/>
      <c r="OZK5" s="830"/>
      <c r="OZL5" s="830"/>
      <c r="OZM5" s="830"/>
      <c r="OZN5" s="830"/>
      <c r="OZO5" s="830"/>
      <c r="OZP5" s="844"/>
      <c r="OZQ5" s="845"/>
      <c r="OZR5" s="829"/>
      <c r="OZS5" s="829"/>
      <c r="OZT5" s="829"/>
      <c r="OZU5" s="829"/>
      <c r="OZV5" s="829"/>
      <c r="OZW5" s="829"/>
      <c r="OZX5" s="830"/>
      <c r="OZY5" s="830"/>
      <c r="OZZ5" s="830"/>
      <c r="PAA5" s="830"/>
      <c r="PAB5" s="830"/>
      <c r="PAC5" s="830"/>
      <c r="PAD5" s="830"/>
      <c r="PAE5" s="830"/>
      <c r="PAF5" s="844"/>
      <c r="PAG5" s="845"/>
      <c r="PAH5" s="829"/>
      <c r="PAI5" s="829"/>
      <c r="PAJ5" s="829"/>
      <c r="PAK5" s="829"/>
      <c r="PAL5" s="829"/>
      <c r="PAM5" s="829"/>
      <c r="PAN5" s="830"/>
      <c r="PAO5" s="830"/>
      <c r="PAP5" s="830"/>
      <c r="PAQ5" s="830"/>
      <c r="PAR5" s="830"/>
      <c r="PAS5" s="830"/>
      <c r="PAT5" s="830"/>
      <c r="PAU5" s="830"/>
      <c r="PAV5" s="844"/>
      <c r="PAW5" s="845"/>
      <c r="PAX5" s="829"/>
      <c r="PAY5" s="829"/>
      <c r="PAZ5" s="829"/>
      <c r="PBA5" s="829"/>
      <c r="PBB5" s="829"/>
      <c r="PBC5" s="829"/>
      <c r="PBD5" s="830"/>
      <c r="PBE5" s="830"/>
      <c r="PBF5" s="830"/>
      <c r="PBG5" s="830"/>
      <c r="PBH5" s="830"/>
      <c r="PBI5" s="830"/>
      <c r="PBJ5" s="830"/>
      <c r="PBK5" s="830"/>
      <c r="PBL5" s="844"/>
      <c r="PBM5" s="845"/>
      <c r="PBN5" s="829"/>
      <c r="PBO5" s="829"/>
      <c r="PBP5" s="829"/>
      <c r="PBQ5" s="829"/>
      <c r="PBR5" s="829"/>
      <c r="PBS5" s="829"/>
      <c r="PBT5" s="830"/>
      <c r="PBU5" s="830"/>
      <c r="PBV5" s="830"/>
      <c r="PBW5" s="830"/>
      <c r="PBX5" s="830"/>
      <c r="PBY5" s="830"/>
      <c r="PBZ5" s="830"/>
      <c r="PCA5" s="830"/>
      <c r="PCB5" s="844"/>
      <c r="PCC5" s="845"/>
      <c r="PCD5" s="829"/>
      <c r="PCE5" s="829"/>
      <c r="PCF5" s="829"/>
      <c r="PCG5" s="829"/>
      <c r="PCH5" s="829"/>
      <c r="PCI5" s="829"/>
      <c r="PCJ5" s="830"/>
      <c r="PCK5" s="830"/>
      <c r="PCL5" s="830"/>
      <c r="PCM5" s="830"/>
      <c r="PCN5" s="830"/>
      <c r="PCO5" s="830"/>
      <c r="PCP5" s="830"/>
      <c r="PCQ5" s="830"/>
      <c r="PCR5" s="844"/>
      <c r="PCS5" s="845"/>
      <c r="PCT5" s="829"/>
      <c r="PCU5" s="829"/>
      <c r="PCV5" s="829"/>
      <c r="PCW5" s="829"/>
      <c r="PCX5" s="829"/>
      <c r="PCY5" s="829"/>
      <c r="PCZ5" s="830"/>
      <c r="PDA5" s="830"/>
      <c r="PDB5" s="830"/>
      <c r="PDC5" s="830"/>
      <c r="PDD5" s="830"/>
      <c r="PDE5" s="830"/>
      <c r="PDF5" s="830"/>
      <c r="PDG5" s="830"/>
      <c r="PDH5" s="844"/>
      <c r="PDI5" s="845"/>
      <c r="PDJ5" s="829"/>
      <c r="PDK5" s="829"/>
      <c r="PDL5" s="829"/>
      <c r="PDM5" s="829"/>
      <c r="PDN5" s="829"/>
      <c r="PDO5" s="829"/>
      <c r="PDP5" s="830"/>
      <c r="PDQ5" s="830"/>
      <c r="PDR5" s="830"/>
      <c r="PDS5" s="830"/>
      <c r="PDT5" s="830"/>
      <c r="PDU5" s="830"/>
      <c r="PDV5" s="830"/>
      <c r="PDW5" s="830"/>
      <c r="PDX5" s="844"/>
      <c r="PDY5" s="845"/>
      <c r="PDZ5" s="829"/>
      <c r="PEA5" s="829"/>
      <c r="PEB5" s="829"/>
      <c r="PEC5" s="829"/>
      <c r="PED5" s="829"/>
      <c r="PEE5" s="829"/>
      <c r="PEF5" s="830"/>
      <c r="PEG5" s="830"/>
      <c r="PEH5" s="830"/>
      <c r="PEI5" s="830"/>
      <c r="PEJ5" s="830"/>
      <c r="PEK5" s="830"/>
      <c r="PEL5" s="830"/>
      <c r="PEM5" s="830"/>
      <c r="PEN5" s="844"/>
      <c r="PEO5" s="845"/>
      <c r="PEP5" s="829"/>
      <c r="PEQ5" s="829"/>
      <c r="PER5" s="829"/>
      <c r="PES5" s="829"/>
      <c r="PET5" s="829"/>
      <c r="PEU5" s="829"/>
      <c r="PEV5" s="830"/>
      <c r="PEW5" s="830"/>
      <c r="PEX5" s="830"/>
      <c r="PEY5" s="830"/>
      <c r="PEZ5" s="830"/>
      <c r="PFA5" s="830"/>
      <c r="PFB5" s="830"/>
      <c r="PFC5" s="830"/>
      <c r="PFD5" s="844"/>
      <c r="PFE5" s="845"/>
      <c r="PFF5" s="829"/>
      <c r="PFG5" s="829"/>
      <c r="PFH5" s="829"/>
      <c r="PFI5" s="829"/>
      <c r="PFJ5" s="829"/>
      <c r="PFK5" s="829"/>
      <c r="PFL5" s="830"/>
      <c r="PFM5" s="830"/>
      <c r="PFN5" s="830"/>
      <c r="PFO5" s="830"/>
      <c r="PFP5" s="830"/>
      <c r="PFQ5" s="830"/>
      <c r="PFR5" s="830"/>
      <c r="PFS5" s="830"/>
      <c r="PFT5" s="844"/>
      <c r="PFU5" s="845"/>
      <c r="PFV5" s="829"/>
      <c r="PFW5" s="829"/>
      <c r="PFX5" s="829"/>
      <c r="PFY5" s="829"/>
      <c r="PFZ5" s="829"/>
      <c r="PGA5" s="829"/>
      <c r="PGB5" s="830"/>
      <c r="PGC5" s="830"/>
      <c r="PGD5" s="830"/>
      <c r="PGE5" s="830"/>
      <c r="PGF5" s="830"/>
      <c r="PGG5" s="830"/>
      <c r="PGH5" s="830"/>
      <c r="PGI5" s="830"/>
      <c r="PGJ5" s="844"/>
      <c r="PGK5" s="845"/>
      <c r="PGL5" s="829"/>
      <c r="PGM5" s="829"/>
      <c r="PGN5" s="829"/>
      <c r="PGO5" s="829"/>
      <c r="PGP5" s="829"/>
      <c r="PGQ5" s="829"/>
      <c r="PGR5" s="830"/>
      <c r="PGS5" s="830"/>
      <c r="PGT5" s="830"/>
      <c r="PGU5" s="830"/>
      <c r="PGV5" s="830"/>
      <c r="PGW5" s="830"/>
      <c r="PGX5" s="830"/>
      <c r="PGY5" s="830"/>
      <c r="PGZ5" s="844"/>
      <c r="PHA5" s="845"/>
      <c r="PHB5" s="829"/>
      <c r="PHC5" s="829"/>
      <c r="PHD5" s="829"/>
      <c r="PHE5" s="829"/>
      <c r="PHF5" s="829"/>
      <c r="PHG5" s="829"/>
      <c r="PHH5" s="830"/>
      <c r="PHI5" s="830"/>
      <c r="PHJ5" s="830"/>
      <c r="PHK5" s="830"/>
      <c r="PHL5" s="830"/>
      <c r="PHM5" s="830"/>
      <c r="PHN5" s="830"/>
      <c r="PHO5" s="830"/>
      <c r="PHP5" s="844"/>
      <c r="PHQ5" s="845"/>
      <c r="PHR5" s="829"/>
      <c r="PHS5" s="829"/>
      <c r="PHT5" s="829"/>
      <c r="PHU5" s="829"/>
      <c r="PHV5" s="829"/>
      <c r="PHW5" s="829"/>
      <c r="PHX5" s="830"/>
      <c r="PHY5" s="830"/>
      <c r="PHZ5" s="830"/>
      <c r="PIA5" s="830"/>
      <c r="PIB5" s="830"/>
      <c r="PIC5" s="830"/>
      <c r="PID5" s="830"/>
      <c r="PIE5" s="830"/>
      <c r="PIF5" s="844"/>
      <c r="PIG5" s="845"/>
      <c r="PIH5" s="829"/>
      <c r="PII5" s="829"/>
      <c r="PIJ5" s="829"/>
      <c r="PIK5" s="829"/>
      <c r="PIL5" s="829"/>
      <c r="PIM5" s="829"/>
      <c r="PIN5" s="830"/>
      <c r="PIO5" s="830"/>
      <c r="PIP5" s="830"/>
      <c r="PIQ5" s="830"/>
      <c r="PIR5" s="830"/>
      <c r="PIS5" s="830"/>
      <c r="PIT5" s="830"/>
      <c r="PIU5" s="830"/>
      <c r="PIV5" s="844"/>
      <c r="PIW5" s="845"/>
      <c r="PIX5" s="829"/>
      <c r="PIY5" s="829"/>
      <c r="PIZ5" s="829"/>
      <c r="PJA5" s="829"/>
      <c r="PJB5" s="829"/>
      <c r="PJC5" s="829"/>
      <c r="PJD5" s="830"/>
      <c r="PJE5" s="830"/>
      <c r="PJF5" s="830"/>
      <c r="PJG5" s="830"/>
      <c r="PJH5" s="830"/>
      <c r="PJI5" s="830"/>
      <c r="PJJ5" s="830"/>
      <c r="PJK5" s="830"/>
      <c r="PJL5" s="844"/>
      <c r="PJM5" s="845"/>
      <c r="PJN5" s="829"/>
      <c r="PJO5" s="829"/>
      <c r="PJP5" s="829"/>
      <c r="PJQ5" s="829"/>
      <c r="PJR5" s="829"/>
      <c r="PJS5" s="829"/>
      <c r="PJT5" s="830"/>
      <c r="PJU5" s="830"/>
      <c r="PJV5" s="830"/>
      <c r="PJW5" s="830"/>
      <c r="PJX5" s="830"/>
      <c r="PJY5" s="830"/>
      <c r="PJZ5" s="830"/>
      <c r="PKA5" s="830"/>
      <c r="PKB5" s="844"/>
      <c r="PKC5" s="845"/>
      <c r="PKD5" s="829"/>
      <c r="PKE5" s="829"/>
      <c r="PKF5" s="829"/>
      <c r="PKG5" s="829"/>
      <c r="PKH5" s="829"/>
      <c r="PKI5" s="829"/>
      <c r="PKJ5" s="830"/>
      <c r="PKK5" s="830"/>
      <c r="PKL5" s="830"/>
      <c r="PKM5" s="830"/>
      <c r="PKN5" s="830"/>
      <c r="PKO5" s="830"/>
      <c r="PKP5" s="830"/>
      <c r="PKQ5" s="830"/>
      <c r="PKR5" s="844"/>
      <c r="PKS5" s="845"/>
      <c r="PKT5" s="829"/>
      <c r="PKU5" s="829"/>
      <c r="PKV5" s="829"/>
      <c r="PKW5" s="829"/>
      <c r="PKX5" s="829"/>
      <c r="PKY5" s="829"/>
      <c r="PKZ5" s="830"/>
      <c r="PLA5" s="830"/>
      <c r="PLB5" s="830"/>
      <c r="PLC5" s="830"/>
      <c r="PLD5" s="830"/>
      <c r="PLE5" s="830"/>
      <c r="PLF5" s="830"/>
      <c r="PLG5" s="830"/>
      <c r="PLH5" s="844"/>
      <c r="PLI5" s="845"/>
      <c r="PLJ5" s="829"/>
      <c r="PLK5" s="829"/>
      <c r="PLL5" s="829"/>
      <c r="PLM5" s="829"/>
      <c r="PLN5" s="829"/>
      <c r="PLO5" s="829"/>
      <c r="PLP5" s="830"/>
      <c r="PLQ5" s="830"/>
      <c r="PLR5" s="830"/>
      <c r="PLS5" s="830"/>
      <c r="PLT5" s="830"/>
      <c r="PLU5" s="830"/>
      <c r="PLV5" s="830"/>
      <c r="PLW5" s="830"/>
      <c r="PLX5" s="844"/>
      <c r="PLY5" s="845"/>
      <c r="PLZ5" s="829"/>
      <c r="PMA5" s="829"/>
      <c r="PMB5" s="829"/>
      <c r="PMC5" s="829"/>
      <c r="PMD5" s="829"/>
      <c r="PME5" s="829"/>
      <c r="PMF5" s="830"/>
      <c r="PMG5" s="830"/>
      <c r="PMH5" s="830"/>
      <c r="PMI5" s="830"/>
      <c r="PMJ5" s="830"/>
      <c r="PMK5" s="830"/>
      <c r="PML5" s="830"/>
      <c r="PMM5" s="830"/>
      <c r="PMN5" s="844"/>
      <c r="PMO5" s="845"/>
      <c r="PMP5" s="829"/>
      <c r="PMQ5" s="829"/>
      <c r="PMR5" s="829"/>
      <c r="PMS5" s="829"/>
      <c r="PMT5" s="829"/>
      <c r="PMU5" s="829"/>
      <c r="PMV5" s="830"/>
      <c r="PMW5" s="830"/>
      <c r="PMX5" s="830"/>
      <c r="PMY5" s="830"/>
      <c r="PMZ5" s="830"/>
      <c r="PNA5" s="830"/>
      <c r="PNB5" s="830"/>
      <c r="PNC5" s="830"/>
      <c r="PND5" s="844"/>
      <c r="PNE5" s="845"/>
      <c r="PNF5" s="829"/>
      <c r="PNG5" s="829"/>
      <c r="PNH5" s="829"/>
      <c r="PNI5" s="829"/>
      <c r="PNJ5" s="829"/>
      <c r="PNK5" s="829"/>
      <c r="PNL5" s="830"/>
      <c r="PNM5" s="830"/>
      <c r="PNN5" s="830"/>
      <c r="PNO5" s="830"/>
      <c r="PNP5" s="830"/>
      <c r="PNQ5" s="830"/>
      <c r="PNR5" s="830"/>
      <c r="PNS5" s="830"/>
      <c r="PNT5" s="844"/>
      <c r="PNU5" s="845"/>
      <c r="PNV5" s="829"/>
      <c r="PNW5" s="829"/>
      <c r="PNX5" s="829"/>
      <c r="PNY5" s="829"/>
      <c r="PNZ5" s="829"/>
      <c r="POA5" s="829"/>
      <c r="POB5" s="830"/>
      <c r="POC5" s="830"/>
      <c r="POD5" s="830"/>
      <c r="POE5" s="830"/>
      <c r="POF5" s="830"/>
      <c r="POG5" s="830"/>
      <c r="POH5" s="830"/>
      <c r="POI5" s="830"/>
      <c r="POJ5" s="844"/>
      <c r="POK5" s="845"/>
      <c r="POL5" s="829"/>
      <c r="POM5" s="829"/>
      <c r="PON5" s="829"/>
      <c r="POO5" s="829"/>
      <c r="POP5" s="829"/>
      <c r="POQ5" s="829"/>
      <c r="POR5" s="830"/>
      <c r="POS5" s="830"/>
      <c r="POT5" s="830"/>
      <c r="POU5" s="830"/>
      <c r="POV5" s="830"/>
      <c r="POW5" s="830"/>
      <c r="POX5" s="830"/>
      <c r="POY5" s="830"/>
      <c r="POZ5" s="844"/>
      <c r="PPA5" s="845"/>
      <c r="PPB5" s="829"/>
      <c r="PPC5" s="829"/>
      <c r="PPD5" s="829"/>
      <c r="PPE5" s="829"/>
      <c r="PPF5" s="829"/>
      <c r="PPG5" s="829"/>
      <c r="PPH5" s="830"/>
      <c r="PPI5" s="830"/>
      <c r="PPJ5" s="830"/>
      <c r="PPK5" s="830"/>
      <c r="PPL5" s="830"/>
      <c r="PPM5" s="830"/>
      <c r="PPN5" s="830"/>
      <c r="PPO5" s="830"/>
      <c r="PPP5" s="844"/>
      <c r="PPQ5" s="845"/>
      <c r="PPR5" s="829"/>
      <c r="PPS5" s="829"/>
      <c r="PPT5" s="829"/>
      <c r="PPU5" s="829"/>
      <c r="PPV5" s="829"/>
      <c r="PPW5" s="829"/>
      <c r="PPX5" s="830"/>
      <c r="PPY5" s="830"/>
      <c r="PPZ5" s="830"/>
      <c r="PQA5" s="830"/>
      <c r="PQB5" s="830"/>
      <c r="PQC5" s="830"/>
      <c r="PQD5" s="830"/>
      <c r="PQE5" s="830"/>
      <c r="PQF5" s="844"/>
      <c r="PQG5" s="845"/>
      <c r="PQH5" s="829"/>
      <c r="PQI5" s="829"/>
      <c r="PQJ5" s="829"/>
      <c r="PQK5" s="829"/>
      <c r="PQL5" s="829"/>
      <c r="PQM5" s="829"/>
      <c r="PQN5" s="830"/>
      <c r="PQO5" s="830"/>
      <c r="PQP5" s="830"/>
      <c r="PQQ5" s="830"/>
      <c r="PQR5" s="830"/>
      <c r="PQS5" s="830"/>
      <c r="PQT5" s="830"/>
      <c r="PQU5" s="830"/>
      <c r="PQV5" s="844"/>
      <c r="PQW5" s="845"/>
      <c r="PQX5" s="829"/>
      <c r="PQY5" s="829"/>
      <c r="PQZ5" s="829"/>
      <c r="PRA5" s="829"/>
      <c r="PRB5" s="829"/>
      <c r="PRC5" s="829"/>
      <c r="PRD5" s="830"/>
      <c r="PRE5" s="830"/>
      <c r="PRF5" s="830"/>
      <c r="PRG5" s="830"/>
      <c r="PRH5" s="830"/>
      <c r="PRI5" s="830"/>
      <c r="PRJ5" s="830"/>
      <c r="PRK5" s="830"/>
      <c r="PRL5" s="844"/>
      <c r="PRM5" s="845"/>
      <c r="PRN5" s="829"/>
      <c r="PRO5" s="829"/>
      <c r="PRP5" s="829"/>
      <c r="PRQ5" s="829"/>
      <c r="PRR5" s="829"/>
      <c r="PRS5" s="829"/>
      <c r="PRT5" s="830"/>
      <c r="PRU5" s="830"/>
      <c r="PRV5" s="830"/>
      <c r="PRW5" s="830"/>
      <c r="PRX5" s="830"/>
      <c r="PRY5" s="830"/>
      <c r="PRZ5" s="830"/>
      <c r="PSA5" s="830"/>
      <c r="PSB5" s="844"/>
      <c r="PSC5" s="845"/>
      <c r="PSD5" s="829"/>
      <c r="PSE5" s="829"/>
      <c r="PSF5" s="829"/>
      <c r="PSG5" s="829"/>
      <c r="PSH5" s="829"/>
      <c r="PSI5" s="829"/>
      <c r="PSJ5" s="830"/>
      <c r="PSK5" s="830"/>
      <c r="PSL5" s="830"/>
      <c r="PSM5" s="830"/>
      <c r="PSN5" s="830"/>
      <c r="PSO5" s="830"/>
      <c r="PSP5" s="830"/>
      <c r="PSQ5" s="830"/>
      <c r="PSR5" s="844"/>
      <c r="PSS5" s="845"/>
      <c r="PST5" s="829"/>
      <c r="PSU5" s="829"/>
      <c r="PSV5" s="829"/>
      <c r="PSW5" s="829"/>
      <c r="PSX5" s="829"/>
      <c r="PSY5" s="829"/>
      <c r="PSZ5" s="830"/>
      <c r="PTA5" s="830"/>
      <c r="PTB5" s="830"/>
      <c r="PTC5" s="830"/>
      <c r="PTD5" s="830"/>
      <c r="PTE5" s="830"/>
      <c r="PTF5" s="830"/>
      <c r="PTG5" s="830"/>
      <c r="PTH5" s="844"/>
      <c r="PTI5" s="845"/>
      <c r="PTJ5" s="829"/>
      <c r="PTK5" s="829"/>
      <c r="PTL5" s="829"/>
      <c r="PTM5" s="829"/>
      <c r="PTN5" s="829"/>
      <c r="PTO5" s="829"/>
      <c r="PTP5" s="830"/>
      <c r="PTQ5" s="830"/>
      <c r="PTR5" s="830"/>
      <c r="PTS5" s="830"/>
      <c r="PTT5" s="830"/>
      <c r="PTU5" s="830"/>
      <c r="PTV5" s="830"/>
      <c r="PTW5" s="830"/>
      <c r="PTX5" s="844"/>
      <c r="PTY5" s="845"/>
      <c r="PTZ5" s="829"/>
      <c r="PUA5" s="829"/>
      <c r="PUB5" s="829"/>
      <c r="PUC5" s="829"/>
      <c r="PUD5" s="829"/>
      <c r="PUE5" s="829"/>
      <c r="PUF5" s="830"/>
      <c r="PUG5" s="830"/>
      <c r="PUH5" s="830"/>
      <c r="PUI5" s="830"/>
      <c r="PUJ5" s="830"/>
      <c r="PUK5" s="830"/>
      <c r="PUL5" s="830"/>
      <c r="PUM5" s="830"/>
      <c r="PUN5" s="844"/>
      <c r="PUO5" s="845"/>
      <c r="PUP5" s="829"/>
      <c r="PUQ5" s="829"/>
      <c r="PUR5" s="829"/>
      <c r="PUS5" s="829"/>
      <c r="PUT5" s="829"/>
      <c r="PUU5" s="829"/>
      <c r="PUV5" s="830"/>
      <c r="PUW5" s="830"/>
      <c r="PUX5" s="830"/>
      <c r="PUY5" s="830"/>
      <c r="PUZ5" s="830"/>
      <c r="PVA5" s="830"/>
      <c r="PVB5" s="830"/>
      <c r="PVC5" s="830"/>
      <c r="PVD5" s="844"/>
      <c r="PVE5" s="845"/>
      <c r="PVF5" s="829"/>
      <c r="PVG5" s="829"/>
      <c r="PVH5" s="829"/>
      <c r="PVI5" s="829"/>
      <c r="PVJ5" s="829"/>
      <c r="PVK5" s="829"/>
      <c r="PVL5" s="830"/>
      <c r="PVM5" s="830"/>
      <c r="PVN5" s="830"/>
      <c r="PVO5" s="830"/>
      <c r="PVP5" s="830"/>
      <c r="PVQ5" s="830"/>
      <c r="PVR5" s="830"/>
      <c r="PVS5" s="830"/>
      <c r="PVT5" s="844"/>
      <c r="PVU5" s="845"/>
      <c r="PVV5" s="829"/>
      <c r="PVW5" s="829"/>
      <c r="PVX5" s="829"/>
      <c r="PVY5" s="829"/>
      <c r="PVZ5" s="829"/>
      <c r="PWA5" s="829"/>
      <c r="PWB5" s="830"/>
      <c r="PWC5" s="830"/>
      <c r="PWD5" s="830"/>
      <c r="PWE5" s="830"/>
      <c r="PWF5" s="830"/>
      <c r="PWG5" s="830"/>
      <c r="PWH5" s="830"/>
      <c r="PWI5" s="830"/>
      <c r="PWJ5" s="844"/>
      <c r="PWK5" s="845"/>
      <c r="PWL5" s="829"/>
      <c r="PWM5" s="829"/>
      <c r="PWN5" s="829"/>
      <c r="PWO5" s="829"/>
      <c r="PWP5" s="829"/>
      <c r="PWQ5" s="829"/>
      <c r="PWR5" s="830"/>
      <c r="PWS5" s="830"/>
      <c r="PWT5" s="830"/>
      <c r="PWU5" s="830"/>
      <c r="PWV5" s="830"/>
      <c r="PWW5" s="830"/>
      <c r="PWX5" s="830"/>
      <c r="PWY5" s="830"/>
      <c r="PWZ5" s="844"/>
      <c r="PXA5" s="845"/>
      <c r="PXB5" s="829"/>
      <c r="PXC5" s="829"/>
      <c r="PXD5" s="829"/>
      <c r="PXE5" s="829"/>
      <c r="PXF5" s="829"/>
      <c r="PXG5" s="829"/>
      <c r="PXH5" s="830"/>
      <c r="PXI5" s="830"/>
      <c r="PXJ5" s="830"/>
      <c r="PXK5" s="830"/>
      <c r="PXL5" s="830"/>
      <c r="PXM5" s="830"/>
      <c r="PXN5" s="830"/>
      <c r="PXO5" s="830"/>
      <c r="PXP5" s="844"/>
      <c r="PXQ5" s="845"/>
      <c r="PXR5" s="829"/>
      <c r="PXS5" s="829"/>
      <c r="PXT5" s="829"/>
      <c r="PXU5" s="829"/>
      <c r="PXV5" s="829"/>
      <c r="PXW5" s="829"/>
      <c r="PXX5" s="830"/>
      <c r="PXY5" s="830"/>
      <c r="PXZ5" s="830"/>
      <c r="PYA5" s="830"/>
      <c r="PYB5" s="830"/>
      <c r="PYC5" s="830"/>
      <c r="PYD5" s="830"/>
      <c r="PYE5" s="830"/>
      <c r="PYF5" s="844"/>
      <c r="PYG5" s="845"/>
      <c r="PYH5" s="829"/>
      <c r="PYI5" s="829"/>
      <c r="PYJ5" s="829"/>
      <c r="PYK5" s="829"/>
      <c r="PYL5" s="829"/>
      <c r="PYM5" s="829"/>
      <c r="PYN5" s="830"/>
      <c r="PYO5" s="830"/>
      <c r="PYP5" s="830"/>
      <c r="PYQ5" s="830"/>
      <c r="PYR5" s="830"/>
      <c r="PYS5" s="830"/>
      <c r="PYT5" s="830"/>
      <c r="PYU5" s="830"/>
      <c r="PYV5" s="844"/>
      <c r="PYW5" s="845"/>
      <c r="PYX5" s="829"/>
      <c r="PYY5" s="829"/>
      <c r="PYZ5" s="829"/>
      <c r="PZA5" s="829"/>
      <c r="PZB5" s="829"/>
      <c r="PZC5" s="829"/>
      <c r="PZD5" s="830"/>
      <c r="PZE5" s="830"/>
      <c r="PZF5" s="830"/>
      <c r="PZG5" s="830"/>
      <c r="PZH5" s="830"/>
      <c r="PZI5" s="830"/>
      <c r="PZJ5" s="830"/>
      <c r="PZK5" s="830"/>
      <c r="PZL5" s="844"/>
      <c r="PZM5" s="845"/>
      <c r="PZN5" s="829"/>
      <c r="PZO5" s="829"/>
      <c r="PZP5" s="829"/>
      <c r="PZQ5" s="829"/>
      <c r="PZR5" s="829"/>
      <c r="PZS5" s="829"/>
      <c r="PZT5" s="830"/>
      <c r="PZU5" s="830"/>
      <c r="PZV5" s="830"/>
      <c r="PZW5" s="830"/>
      <c r="PZX5" s="830"/>
      <c r="PZY5" s="830"/>
      <c r="PZZ5" s="830"/>
      <c r="QAA5" s="830"/>
      <c r="QAB5" s="844"/>
      <c r="QAC5" s="845"/>
      <c r="QAD5" s="829"/>
      <c r="QAE5" s="829"/>
      <c r="QAF5" s="829"/>
      <c r="QAG5" s="829"/>
      <c r="QAH5" s="829"/>
      <c r="QAI5" s="829"/>
      <c r="QAJ5" s="830"/>
      <c r="QAK5" s="830"/>
      <c r="QAL5" s="830"/>
      <c r="QAM5" s="830"/>
      <c r="QAN5" s="830"/>
      <c r="QAO5" s="830"/>
      <c r="QAP5" s="830"/>
      <c r="QAQ5" s="830"/>
      <c r="QAR5" s="844"/>
      <c r="QAS5" s="845"/>
      <c r="QAT5" s="829"/>
      <c r="QAU5" s="829"/>
      <c r="QAV5" s="829"/>
      <c r="QAW5" s="829"/>
      <c r="QAX5" s="829"/>
      <c r="QAY5" s="829"/>
      <c r="QAZ5" s="830"/>
      <c r="QBA5" s="830"/>
      <c r="QBB5" s="830"/>
      <c r="QBC5" s="830"/>
      <c r="QBD5" s="830"/>
      <c r="QBE5" s="830"/>
      <c r="QBF5" s="830"/>
      <c r="QBG5" s="830"/>
      <c r="QBH5" s="844"/>
      <c r="QBI5" s="845"/>
      <c r="QBJ5" s="829"/>
      <c r="QBK5" s="829"/>
      <c r="QBL5" s="829"/>
      <c r="QBM5" s="829"/>
      <c r="QBN5" s="829"/>
      <c r="QBO5" s="829"/>
      <c r="QBP5" s="830"/>
      <c r="QBQ5" s="830"/>
      <c r="QBR5" s="830"/>
      <c r="QBS5" s="830"/>
      <c r="QBT5" s="830"/>
      <c r="QBU5" s="830"/>
      <c r="QBV5" s="830"/>
      <c r="QBW5" s="830"/>
      <c r="QBX5" s="844"/>
      <c r="QBY5" s="845"/>
      <c r="QBZ5" s="829"/>
      <c r="QCA5" s="829"/>
      <c r="QCB5" s="829"/>
      <c r="QCC5" s="829"/>
      <c r="QCD5" s="829"/>
      <c r="QCE5" s="829"/>
      <c r="QCF5" s="830"/>
      <c r="QCG5" s="830"/>
      <c r="QCH5" s="830"/>
      <c r="QCI5" s="830"/>
      <c r="QCJ5" s="830"/>
      <c r="QCK5" s="830"/>
      <c r="QCL5" s="830"/>
      <c r="QCM5" s="830"/>
      <c r="QCN5" s="844"/>
      <c r="QCO5" s="845"/>
      <c r="QCP5" s="829"/>
      <c r="QCQ5" s="829"/>
      <c r="QCR5" s="829"/>
      <c r="QCS5" s="829"/>
      <c r="QCT5" s="829"/>
      <c r="QCU5" s="829"/>
      <c r="QCV5" s="830"/>
      <c r="QCW5" s="830"/>
      <c r="QCX5" s="830"/>
      <c r="QCY5" s="830"/>
      <c r="QCZ5" s="830"/>
      <c r="QDA5" s="830"/>
      <c r="QDB5" s="830"/>
      <c r="QDC5" s="830"/>
      <c r="QDD5" s="844"/>
      <c r="QDE5" s="845"/>
      <c r="QDF5" s="829"/>
      <c r="QDG5" s="829"/>
      <c r="QDH5" s="829"/>
      <c r="QDI5" s="829"/>
      <c r="QDJ5" s="829"/>
      <c r="QDK5" s="829"/>
      <c r="QDL5" s="830"/>
      <c r="QDM5" s="830"/>
      <c r="QDN5" s="830"/>
      <c r="QDO5" s="830"/>
      <c r="QDP5" s="830"/>
      <c r="QDQ5" s="830"/>
      <c r="QDR5" s="830"/>
      <c r="QDS5" s="830"/>
      <c r="QDT5" s="844"/>
      <c r="QDU5" s="845"/>
      <c r="QDV5" s="829"/>
      <c r="QDW5" s="829"/>
      <c r="QDX5" s="829"/>
      <c r="QDY5" s="829"/>
      <c r="QDZ5" s="829"/>
      <c r="QEA5" s="829"/>
      <c r="QEB5" s="830"/>
      <c r="QEC5" s="830"/>
      <c r="QED5" s="830"/>
      <c r="QEE5" s="830"/>
      <c r="QEF5" s="830"/>
      <c r="QEG5" s="830"/>
      <c r="QEH5" s="830"/>
      <c r="QEI5" s="830"/>
      <c r="QEJ5" s="844"/>
      <c r="QEK5" s="845"/>
      <c r="QEL5" s="829"/>
      <c r="QEM5" s="829"/>
      <c r="QEN5" s="829"/>
      <c r="QEO5" s="829"/>
      <c r="QEP5" s="829"/>
      <c r="QEQ5" s="829"/>
      <c r="QER5" s="830"/>
      <c r="QES5" s="830"/>
      <c r="QET5" s="830"/>
      <c r="QEU5" s="830"/>
      <c r="QEV5" s="830"/>
      <c r="QEW5" s="830"/>
      <c r="QEX5" s="830"/>
      <c r="QEY5" s="830"/>
      <c r="QEZ5" s="844"/>
      <c r="QFA5" s="845"/>
      <c r="QFB5" s="829"/>
      <c r="QFC5" s="829"/>
      <c r="QFD5" s="829"/>
      <c r="QFE5" s="829"/>
      <c r="QFF5" s="829"/>
      <c r="QFG5" s="829"/>
      <c r="QFH5" s="830"/>
      <c r="QFI5" s="830"/>
      <c r="QFJ5" s="830"/>
      <c r="QFK5" s="830"/>
      <c r="QFL5" s="830"/>
      <c r="QFM5" s="830"/>
      <c r="QFN5" s="830"/>
      <c r="QFO5" s="830"/>
      <c r="QFP5" s="844"/>
      <c r="QFQ5" s="845"/>
      <c r="QFR5" s="829"/>
      <c r="QFS5" s="829"/>
      <c r="QFT5" s="829"/>
      <c r="QFU5" s="829"/>
      <c r="QFV5" s="829"/>
      <c r="QFW5" s="829"/>
      <c r="QFX5" s="830"/>
      <c r="QFY5" s="830"/>
      <c r="QFZ5" s="830"/>
      <c r="QGA5" s="830"/>
      <c r="QGB5" s="830"/>
      <c r="QGC5" s="830"/>
      <c r="QGD5" s="830"/>
      <c r="QGE5" s="830"/>
      <c r="QGF5" s="844"/>
      <c r="QGG5" s="845"/>
      <c r="QGH5" s="829"/>
      <c r="QGI5" s="829"/>
      <c r="QGJ5" s="829"/>
      <c r="QGK5" s="829"/>
      <c r="QGL5" s="829"/>
      <c r="QGM5" s="829"/>
      <c r="QGN5" s="830"/>
      <c r="QGO5" s="830"/>
      <c r="QGP5" s="830"/>
      <c r="QGQ5" s="830"/>
      <c r="QGR5" s="830"/>
      <c r="QGS5" s="830"/>
      <c r="QGT5" s="830"/>
      <c r="QGU5" s="830"/>
      <c r="QGV5" s="844"/>
      <c r="QGW5" s="845"/>
      <c r="QGX5" s="829"/>
      <c r="QGY5" s="829"/>
      <c r="QGZ5" s="829"/>
      <c r="QHA5" s="829"/>
      <c r="QHB5" s="829"/>
      <c r="QHC5" s="829"/>
      <c r="QHD5" s="830"/>
      <c r="QHE5" s="830"/>
      <c r="QHF5" s="830"/>
      <c r="QHG5" s="830"/>
      <c r="QHH5" s="830"/>
      <c r="QHI5" s="830"/>
      <c r="QHJ5" s="830"/>
      <c r="QHK5" s="830"/>
      <c r="QHL5" s="844"/>
      <c r="QHM5" s="845"/>
      <c r="QHN5" s="829"/>
      <c r="QHO5" s="829"/>
      <c r="QHP5" s="829"/>
      <c r="QHQ5" s="829"/>
      <c r="QHR5" s="829"/>
      <c r="QHS5" s="829"/>
      <c r="QHT5" s="830"/>
      <c r="QHU5" s="830"/>
      <c r="QHV5" s="830"/>
      <c r="QHW5" s="830"/>
      <c r="QHX5" s="830"/>
      <c r="QHY5" s="830"/>
      <c r="QHZ5" s="830"/>
      <c r="QIA5" s="830"/>
      <c r="QIB5" s="844"/>
      <c r="QIC5" s="845"/>
      <c r="QID5" s="829"/>
      <c r="QIE5" s="829"/>
      <c r="QIF5" s="829"/>
      <c r="QIG5" s="829"/>
      <c r="QIH5" s="829"/>
      <c r="QII5" s="829"/>
      <c r="QIJ5" s="830"/>
      <c r="QIK5" s="830"/>
      <c r="QIL5" s="830"/>
      <c r="QIM5" s="830"/>
      <c r="QIN5" s="830"/>
      <c r="QIO5" s="830"/>
      <c r="QIP5" s="830"/>
      <c r="QIQ5" s="830"/>
      <c r="QIR5" s="844"/>
      <c r="QIS5" s="845"/>
      <c r="QIT5" s="829"/>
      <c r="QIU5" s="829"/>
      <c r="QIV5" s="829"/>
      <c r="QIW5" s="829"/>
      <c r="QIX5" s="829"/>
      <c r="QIY5" s="829"/>
      <c r="QIZ5" s="830"/>
      <c r="QJA5" s="830"/>
      <c r="QJB5" s="830"/>
      <c r="QJC5" s="830"/>
      <c r="QJD5" s="830"/>
      <c r="QJE5" s="830"/>
      <c r="QJF5" s="830"/>
      <c r="QJG5" s="830"/>
      <c r="QJH5" s="844"/>
      <c r="QJI5" s="845"/>
      <c r="QJJ5" s="829"/>
      <c r="QJK5" s="829"/>
      <c r="QJL5" s="829"/>
      <c r="QJM5" s="829"/>
      <c r="QJN5" s="829"/>
      <c r="QJO5" s="829"/>
      <c r="QJP5" s="830"/>
      <c r="QJQ5" s="830"/>
      <c r="QJR5" s="830"/>
      <c r="QJS5" s="830"/>
      <c r="QJT5" s="830"/>
      <c r="QJU5" s="830"/>
      <c r="QJV5" s="830"/>
      <c r="QJW5" s="830"/>
      <c r="QJX5" s="844"/>
      <c r="QJY5" s="845"/>
      <c r="QJZ5" s="829"/>
      <c r="QKA5" s="829"/>
      <c r="QKB5" s="829"/>
      <c r="QKC5" s="829"/>
      <c r="QKD5" s="829"/>
      <c r="QKE5" s="829"/>
      <c r="QKF5" s="830"/>
      <c r="QKG5" s="830"/>
      <c r="QKH5" s="830"/>
      <c r="QKI5" s="830"/>
      <c r="QKJ5" s="830"/>
      <c r="QKK5" s="830"/>
      <c r="QKL5" s="830"/>
      <c r="QKM5" s="830"/>
      <c r="QKN5" s="844"/>
      <c r="QKO5" s="845"/>
      <c r="QKP5" s="829"/>
      <c r="QKQ5" s="829"/>
      <c r="QKR5" s="829"/>
      <c r="QKS5" s="829"/>
      <c r="QKT5" s="829"/>
      <c r="QKU5" s="829"/>
      <c r="QKV5" s="830"/>
      <c r="QKW5" s="830"/>
      <c r="QKX5" s="830"/>
      <c r="QKY5" s="830"/>
      <c r="QKZ5" s="830"/>
      <c r="QLA5" s="830"/>
      <c r="QLB5" s="830"/>
      <c r="QLC5" s="830"/>
      <c r="QLD5" s="844"/>
      <c r="QLE5" s="845"/>
      <c r="QLF5" s="829"/>
      <c r="QLG5" s="829"/>
      <c r="QLH5" s="829"/>
      <c r="QLI5" s="829"/>
      <c r="QLJ5" s="829"/>
      <c r="QLK5" s="829"/>
      <c r="QLL5" s="830"/>
      <c r="QLM5" s="830"/>
      <c r="QLN5" s="830"/>
      <c r="QLO5" s="830"/>
      <c r="QLP5" s="830"/>
      <c r="QLQ5" s="830"/>
      <c r="QLR5" s="830"/>
      <c r="QLS5" s="830"/>
      <c r="QLT5" s="844"/>
      <c r="QLU5" s="845"/>
      <c r="QLV5" s="829"/>
      <c r="QLW5" s="829"/>
      <c r="QLX5" s="829"/>
      <c r="QLY5" s="829"/>
      <c r="QLZ5" s="829"/>
      <c r="QMA5" s="829"/>
      <c r="QMB5" s="830"/>
      <c r="QMC5" s="830"/>
      <c r="QMD5" s="830"/>
      <c r="QME5" s="830"/>
      <c r="QMF5" s="830"/>
      <c r="QMG5" s="830"/>
      <c r="QMH5" s="830"/>
      <c r="QMI5" s="830"/>
      <c r="QMJ5" s="844"/>
      <c r="QMK5" s="845"/>
      <c r="QML5" s="829"/>
      <c r="QMM5" s="829"/>
      <c r="QMN5" s="829"/>
      <c r="QMO5" s="829"/>
      <c r="QMP5" s="829"/>
      <c r="QMQ5" s="829"/>
      <c r="QMR5" s="830"/>
      <c r="QMS5" s="830"/>
      <c r="QMT5" s="830"/>
      <c r="QMU5" s="830"/>
      <c r="QMV5" s="830"/>
      <c r="QMW5" s="830"/>
      <c r="QMX5" s="830"/>
      <c r="QMY5" s="830"/>
      <c r="QMZ5" s="844"/>
      <c r="QNA5" s="845"/>
      <c r="QNB5" s="829"/>
      <c r="QNC5" s="829"/>
      <c r="QND5" s="829"/>
      <c r="QNE5" s="829"/>
      <c r="QNF5" s="829"/>
      <c r="QNG5" s="829"/>
      <c r="QNH5" s="830"/>
      <c r="QNI5" s="830"/>
      <c r="QNJ5" s="830"/>
      <c r="QNK5" s="830"/>
      <c r="QNL5" s="830"/>
      <c r="QNM5" s="830"/>
      <c r="QNN5" s="830"/>
      <c r="QNO5" s="830"/>
      <c r="QNP5" s="844"/>
      <c r="QNQ5" s="845"/>
      <c r="QNR5" s="829"/>
      <c r="QNS5" s="829"/>
      <c r="QNT5" s="829"/>
      <c r="QNU5" s="829"/>
      <c r="QNV5" s="829"/>
      <c r="QNW5" s="829"/>
      <c r="QNX5" s="830"/>
      <c r="QNY5" s="830"/>
      <c r="QNZ5" s="830"/>
      <c r="QOA5" s="830"/>
      <c r="QOB5" s="830"/>
      <c r="QOC5" s="830"/>
      <c r="QOD5" s="830"/>
      <c r="QOE5" s="830"/>
      <c r="QOF5" s="844"/>
      <c r="QOG5" s="845"/>
      <c r="QOH5" s="829"/>
      <c r="QOI5" s="829"/>
      <c r="QOJ5" s="829"/>
      <c r="QOK5" s="829"/>
      <c r="QOL5" s="829"/>
      <c r="QOM5" s="829"/>
      <c r="QON5" s="830"/>
      <c r="QOO5" s="830"/>
      <c r="QOP5" s="830"/>
      <c r="QOQ5" s="830"/>
      <c r="QOR5" s="830"/>
      <c r="QOS5" s="830"/>
      <c r="QOT5" s="830"/>
      <c r="QOU5" s="830"/>
      <c r="QOV5" s="844"/>
      <c r="QOW5" s="845"/>
      <c r="QOX5" s="829"/>
      <c r="QOY5" s="829"/>
      <c r="QOZ5" s="829"/>
      <c r="QPA5" s="829"/>
      <c r="QPB5" s="829"/>
      <c r="QPC5" s="829"/>
      <c r="QPD5" s="830"/>
      <c r="QPE5" s="830"/>
      <c r="QPF5" s="830"/>
      <c r="QPG5" s="830"/>
      <c r="QPH5" s="830"/>
      <c r="QPI5" s="830"/>
      <c r="QPJ5" s="830"/>
      <c r="QPK5" s="830"/>
      <c r="QPL5" s="844"/>
      <c r="QPM5" s="845"/>
      <c r="QPN5" s="829"/>
      <c r="QPO5" s="829"/>
      <c r="QPP5" s="829"/>
      <c r="QPQ5" s="829"/>
      <c r="QPR5" s="829"/>
      <c r="QPS5" s="829"/>
      <c r="QPT5" s="830"/>
      <c r="QPU5" s="830"/>
      <c r="QPV5" s="830"/>
      <c r="QPW5" s="830"/>
      <c r="QPX5" s="830"/>
      <c r="QPY5" s="830"/>
      <c r="QPZ5" s="830"/>
      <c r="QQA5" s="830"/>
      <c r="QQB5" s="844"/>
      <c r="QQC5" s="845"/>
      <c r="QQD5" s="829"/>
      <c r="QQE5" s="829"/>
      <c r="QQF5" s="829"/>
      <c r="QQG5" s="829"/>
      <c r="QQH5" s="829"/>
      <c r="QQI5" s="829"/>
      <c r="QQJ5" s="830"/>
      <c r="QQK5" s="830"/>
      <c r="QQL5" s="830"/>
      <c r="QQM5" s="830"/>
      <c r="QQN5" s="830"/>
      <c r="QQO5" s="830"/>
      <c r="QQP5" s="830"/>
      <c r="QQQ5" s="830"/>
      <c r="QQR5" s="844"/>
      <c r="QQS5" s="845"/>
      <c r="QQT5" s="829"/>
      <c r="QQU5" s="829"/>
      <c r="QQV5" s="829"/>
      <c r="QQW5" s="829"/>
      <c r="QQX5" s="829"/>
      <c r="QQY5" s="829"/>
      <c r="QQZ5" s="830"/>
      <c r="QRA5" s="830"/>
      <c r="QRB5" s="830"/>
      <c r="QRC5" s="830"/>
      <c r="QRD5" s="830"/>
      <c r="QRE5" s="830"/>
      <c r="QRF5" s="830"/>
      <c r="QRG5" s="830"/>
      <c r="QRH5" s="844"/>
      <c r="QRI5" s="845"/>
      <c r="QRJ5" s="829"/>
      <c r="QRK5" s="829"/>
      <c r="QRL5" s="829"/>
      <c r="QRM5" s="829"/>
      <c r="QRN5" s="829"/>
      <c r="QRO5" s="829"/>
      <c r="QRP5" s="830"/>
      <c r="QRQ5" s="830"/>
      <c r="QRR5" s="830"/>
      <c r="QRS5" s="830"/>
      <c r="QRT5" s="830"/>
      <c r="QRU5" s="830"/>
      <c r="QRV5" s="830"/>
      <c r="QRW5" s="830"/>
      <c r="QRX5" s="844"/>
      <c r="QRY5" s="845"/>
      <c r="QRZ5" s="829"/>
      <c r="QSA5" s="829"/>
      <c r="QSB5" s="829"/>
      <c r="QSC5" s="829"/>
      <c r="QSD5" s="829"/>
      <c r="QSE5" s="829"/>
      <c r="QSF5" s="830"/>
      <c r="QSG5" s="830"/>
      <c r="QSH5" s="830"/>
      <c r="QSI5" s="830"/>
      <c r="QSJ5" s="830"/>
      <c r="QSK5" s="830"/>
      <c r="QSL5" s="830"/>
      <c r="QSM5" s="830"/>
      <c r="QSN5" s="844"/>
      <c r="QSO5" s="845"/>
      <c r="QSP5" s="829"/>
      <c r="QSQ5" s="829"/>
      <c r="QSR5" s="829"/>
      <c r="QSS5" s="829"/>
      <c r="QST5" s="829"/>
      <c r="QSU5" s="829"/>
      <c r="QSV5" s="830"/>
      <c r="QSW5" s="830"/>
      <c r="QSX5" s="830"/>
      <c r="QSY5" s="830"/>
      <c r="QSZ5" s="830"/>
      <c r="QTA5" s="830"/>
      <c r="QTB5" s="830"/>
      <c r="QTC5" s="830"/>
      <c r="QTD5" s="844"/>
      <c r="QTE5" s="845"/>
      <c r="QTF5" s="829"/>
      <c r="QTG5" s="829"/>
      <c r="QTH5" s="829"/>
      <c r="QTI5" s="829"/>
      <c r="QTJ5" s="829"/>
      <c r="QTK5" s="829"/>
      <c r="QTL5" s="830"/>
      <c r="QTM5" s="830"/>
      <c r="QTN5" s="830"/>
      <c r="QTO5" s="830"/>
      <c r="QTP5" s="830"/>
      <c r="QTQ5" s="830"/>
      <c r="QTR5" s="830"/>
      <c r="QTS5" s="830"/>
      <c r="QTT5" s="844"/>
      <c r="QTU5" s="845"/>
      <c r="QTV5" s="829"/>
      <c r="QTW5" s="829"/>
      <c r="QTX5" s="829"/>
      <c r="QTY5" s="829"/>
      <c r="QTZ5" s="829"/>
      <c r="QUA5" s="829"/>
      <c r="QUB5" s="830"/>
      <c r="QUC5" s="830"/>
      <c r="QUD5" s="830"/>
      <c r="QUE5" s="830"/>
      <c r="QUF5" s="830"/>
      <c r="QUG5" s="830"/>
      <c r="QUH5" s="830"/>
      <c r="QUI5" s="830"/>
      <c r="QUJ5" s="844"/>
      <c r="QUK5" s="845"/>
      <c r="QUL5" s="829"/>
      <c r="QUM5" s="829"/>
      <c r="QUN5" s="829"/>
      <c r="QUO5" s="829"/>
      <c r="QUP5" s="829"/>
      <c r="QUQ5" s="829"/>
      <c r="QUR5" s="830"/>
      <c r="QUS5" s="830"/>
      <c r="QUT5" s="830"/>
      <c r="QUU5" s="830"/>
      <c r="QUV5" s="830"/>
      <c r="QUW5" s="830"/>
      <c r="QUX5" s="830"/>
      <c r="QUY5" s="830"/>
      <c r="QUZ5" s="844"/>
      <c r="QVA5" s="845"/>
      <c r="QVB5" s="829"/>
      <c r="QVC5" s="829"/>
      <c r="QVD5" s="829"/>
      <c r="QVE5" s="829"/>
      <c r="QVF5" s="829"/>
      <c r="QVG5" s="829"/>
      <c r="QVH5" s="830"/>
      <c r="QVI5" s="830"/>
      <c r="QVJ5" s="830"/>
      <c r="QVK5" s="830"/>
      <c r="QVL5" s="830"/>
      <c r="QVM5" s="830"/>
      <c r="QVN5" s="830"/>
      <c r="QVO5" s="830"/>
      <c r="QVP5" s="844"/>
      <c r="QVQ5" s="845"/>
      <c r="QVR5" s="829"/>
      <c r="QVS5" s="829"/>
      <c r="QVT5" s="829"/>
      <c r="QVU5" s="829"/>
      <c r="QVV5" s="829"/>
      <c r="QVW5" s="829"/>
      <c r="QVX5" s="830"/>
      <c r="QVY5" s="830"/>
      <c r="QVZ5" s="830"/>
      <c r="QWA5" s="830"/>
      <c r="QWB5" s="830"/>
      <c r="QWC5" s="830"/>
      <c r="QWD5" s="830"/>
      <c r="QWE5" s="830"/>
      <c r="QWF5" s="844"/>
      <c r="QWG5" s="845"/>
      <c r="QWH5" s="829"/>
      <c r="QWI5" s="829"/>
      <c r="QWJ5" s="829"/>
      <c r="QWK5" s="829"/>
      <c r="QWL5" s="829"/>
      <c r="QWM5" s="829"/>
      <c r="QWN5" s="830"/>
      <c r="QWO5" s="830"/>
      <c r="QWP5" s="830"/>
      <c r="QWQ5" s="830"/>
      <c r="QWR5" s="830"/>
      <c r="QWS5" s="830"/>
      <c r="QWT5" s="830"/>
      <c r="QWU5" s="830"/>
      <c r="QWV5" s="844"/>
      <c r="QWW5" s="845"/>
      <c r="QWX5" s="829"/>
      <c r="QWY5" s="829"/>
      <c r="QWZ5" s="829"/>
      <c r="QXA5" s="829"/>
      <c r="QXB5" s="829"/>
      <c r="QXC5" s="829"/>
      <c r="QXD5" s="830"/>
      <c r="QXE5" s="830"/>
      <c r="QXF5" s="830"/>
      <c r="QXG5" s="830"/>
      <c r="QXH5" s="830"/>
      <c r="QXI5" s="830"/>
      <c r="QXJ5" s="830"/>
      <c r="QXK5" s="830"/>
      <c r="QXL5" s="844"/>
      <c r="QXM5" s="845"/>
      <c r="QXN5" s="829"/>
      <c r="QXO5" s="829"/>
      <c r="QXP5" s="829"/>
      <c r="QXQ5" s="829"/>
      <c r="QXR5" s="829"/>
      <c r="QXS5" s="829"/>
      <c r="QXT5" s="830"/>
      <c r="QXU5" s="830"/>
      <c r="QXV5" s="830"/>
      <c r="QXW5" s="830"/>
      <c r="QXX5" s="830"/>
      <c r="QXY5" s="830"/>
      <c r="QXZ5" s="830"/>
      <c r="QYA5" s="830"/>
      <c r="QYB5" s="844"/>
      <c r="QYC5" s="845"/>
      <c r="QYD5" s="829"/>
      <c r="QYE5" s="829"/>
      <c r="QYF5" s="829"/>
      <c r="QYG5" s="829"/>
      <c r="QYH5" s="829"/>
      <c r="QYI5" s="829"/>
      <c r="QYJ5" s="830"/>
      <c r="QYK5" s="830"/>
      <c r="QYL5" s="830"/>
      <c r="QYM5" s="830"/>
      <c r="QYN5" s="830"/>
      <c r="QYO5" s="830"/>
      <c r="QYP5" s="830"/>
      <c r="QYQ5" s="830"/>
      <c r="QYR5" s="844"/>
      <c r="QYS5" s="845"/>
      <c r="QYT5" s="829"/>
      <c r="QYU5" s="829"/>
      <c r="QYV5" s="829"/>
      <c r="QYW5" s="829"/>
      <c r="QYX5" s="829"/>
      <c r="QYY5" s="829"/>
      <c r="QYZ5" s="830"/>
      <c r="QZA5" s="830"/>
      <c r="QZB5" s="830"/>
      <c r="QZC5" s="830"/>
      <c r="QZD5" s="830"/>
      <c r="QZE5" s="830"/>
      <c r="QZF5" s="830"/>
      <c r="QZG5" s="830"/>
      <c r="QZH5" s="844"/>
      <c r="QZI5" s="845"/>
      <c r="QZJ5" s="829"/>
      <c r="QZK5" s="829"/>
      <c r="QZL5" s="829"/>
      <c r="QZM5" s="829"/>
      <c r="QZN5" s="829"/>
      <c r="QZO5" s="829"/>
      <c r="QZP5" s="830"/>
      <c r="QZQ5" s="830"/>
      <c r="QZR5" s="830"/>
      <c r="QZS5" s="830"/>
      <c r="QZT5" s="830"/>
      <c r="QZU5" s="830"/>
      <c r="QZV5" s="830"/>
      <c r="QZW5" s="830"/>
      <c r="QZX5" s="844"/>
      <c r="QZY5" s="845"/>
      <c r="QZZ5" s="829"/>
      <c r="RAA5" s="829"/>
      <c r="RAB5" s="829"/>
      <c r="RAC5" s="829"/>
      <c r="RAD5" s="829"/>
      <c r="RAE5" s="829"/>
      <c r="RAF5" s="830"/>
      <c r="RAG5" s="830"/>
      <c r="RAH5" s="830"/>
      <c r="RAI5" s="830"/>
      <c r="RAJ5" s="830"/>
      <c r="RAK5" s="830"/>
      <c r="RAL5" s="830"/>
      <c r="RAM5" s="830"/>
      <c r="RAN5" s="844"/>
      <c r="RAO5" s="845"/>
      <c r="RAP5" s="829"/>
      <c r="RAQ5" s="829"/>
      <c r="RAR5" s="829"/>
      <c r="RAS5" s="829"/>
      <c r="RAT5" s="829"/>
      <c r="RAU5" s="829"/>
      <c r="RAV5" s="830"/>
      <c r="RAW5" s="830"/>
      <c r="RAX5" s="830"/>
      <c r="RAY5" s="830"/>
      <c r="RAZ5" s="830"/>
      <c r="RBA5" s="830"/>
      <c r="RBB5" s="830"/>
      <c r="RBC5" s="830"/>
      <c r="RBD5" s="844"/>
      <c r="RBE5" s="845"/>
      <c r="RBF5" s="829"/>
      <c r="RBG5" s="829"/>
      <c r="RBH5" s="829"/>
      <c r="RBI5" s="829"/>
      <c r="RBJ5" s="829"/>
      <c r="RBK5" s="829"/>
      <c r="RBL5" s="830"/>
      <c r="RBM5" s="830"/>
      <c r="RBN5" s="830"/>
      <c r="RBO5" s="830"/>
      <c r="RBP5" s="830"/>
      <c r="RBQ5" s="830"/>
      <c r="RBR5" s="830"/>
      <c r="RBS5" s="830"/>
      <c r="RBT5" s="844"/>
      <c r="RBU5" s="845"/>
      <c r="RBV5" s="829"/>
      <c r="RBW5" s="829"/>
      <c r="RBX5" s="829"/>
      <c r="RBY5" s="829"/>
      <c r="RBZ5" s="829"/>
      <c r="RCA5" s="829"/>
      <c r="RCB5" s="830"/>
      <c r="RCC5" s="830"/>
      <c r="RCD5" s="830"/>
      <c r="RCE5" s="830"/>
      <c r="RCF5" s="830"/>
      <c r="RCG5" s="830"/>
      <c r="RCH5" s="830"/>
      <c r="RCI5" s="830"/>
      <c r="RCJ5" s="844"/>
      <c r="RCK5" s="845"/>
      <c r="RCL5" s="829"/>
      <c r="RCM5" s="829"/>
      <c r="RCN5" s="829"/>
      <c r="RCO5" s="829"/>
      <c r="RCP5" s="829"/>
      <c r="RCQ5" s="829"/>
      <c r="RCR5" s="830"/>
      <c r="RCS5" s="830"/>
      <c r="RCT5" s="830"/>
      <c r="RCU5" s="830"/>
      <c r="RCV5" s="830"/>
      <c r="RCW5" s="830"/>
      <c r="RCX5" s="830"/>
      <c r="RCY5" s="830"/>
      <c r="RCZ5" s="844"/>
      <c r="RDA5" s="845"/>
      <c r="RDB5" s="829"/>
      <c r="RDC5" s="829"/>
      <c r="RDD5" s="829"/>
      <c r="RDE5" s="829"/>
      <c r="RDF5" s="829"/>
      <c r="RDG5" s="829"/>
      <c r="RDH5" s="830"/>
      <c r="RDI5" s="830"/>
      <c r="RDJ5" s="830"/>
      <c r="RDK5" s="830"/>
      <c r="RDL5" s="830"/>
      <c r="RDM5" s="830"/>
      <c r="RDN5" s="830"/>
      <c r="RDO5" s="830"/>
      <c r="RDP5" s="844"/>
      <c r="RDQ5" s="845"/>
      <c r="RDR5" s="829"/>
      <c r="RDS5" s="829"/>
      <c r="RDT5" s="829"/>
      <c r="RDU5" s="829"/>
      <c r="RDV5" s="829"/>
      <c r="RDW5" s="829"/>
      <c r="RDX5" s="830"/>
      <c r="RDY5" s="830"/>
      <c r="RDZ5" s="830"/>
      <c r="REA5" s="830"/>
      <c r="REB5" s="830"/>
      <c r="REC5" s="830"/>
      <c r="RED5" s="830"/>
      <c r="REE5" s="830"/>
      <c r="REF5" s="844"/>
      <c r="REG5" s="845"/>
      <c r="REH5" s="829"/>
      <c r="REI5" s="829"/>
      <c r="REJ5" s="829"/>
      <c r="REK5" s="829"/>
      <c r="REL5" s="829"/>
      <c r="REM5" s="829"/>
      <c r="REN5" s="830"/>
      <c r="REO5" s="830"/>
      <c r="REP5" s="830"/>
      <c r="REQ5" s="830"/>
      <c r="RER5" s="830"/>
      <c r="RES5" s="830"/>
      <c r="RET5" s="830"/>
      <c r="REU5" s="830"/>
      <c r="REV5" s="844"/>
      <c r="REW5" s="845"/>
      <c r="REX5" s="829"/>
      <c r="REY5" s="829"/>
      <c r="REZ5" s="829"/>
      <c r="RFA5" s="829"/>
      <c r="RFB5" s="829"/>
      <c r="RFC5" s="829"/>
      <c r="RFD5" s="830"/>
      <c r="RFE5" s="830"/>
      <c r="RFF5" s="830"/>
      <c r="RFG5" s="830"/>
      <c r="RFH5" s="830"/>
      <c r="RFI5" s="830"/>
      <c r="RFJ5" s="830"/>
      <c r="RFK5" s="830"/>
      <c r="RFL5" s="844"/>
      <c r="RFM5" s="845"/>
      <c r="RFN5" s="829"/>
      <c r="RFO5" s="829"/>
      <c r="RFP5" s="829"/>
      <c r="RFQ5" s="829"/>
      <c r="RFR5" s="829"/>
      <c r="RFS5" s="829"/>
      <c r="RFT5" s="830"/>
      <c r="RFU5" s="830"/>
      <c r="RFV5" s="830"/>
      <c r="RFW5" s="830"/>
      <c r="RFX5" s="830"/>
      <c r="RFY5" s="830"/>
      <c r="RFZ5" s="830"/>
      <c r="RGA5" s="830"/>
      <c r="RGB5" s="844"/>
      <c r="RGC5" s="845"/>
      <c r="RGD5" s="829"/>
      <c r="RGE5" s="829"/>
      <c r="RGF5" s="829"/>
      <c r="RGG5" s="829"/>
      <c r="RGH5" s="829"/>
      <c r="RGI5" s="829"/>
      <c r="RGJ5" s="830"/>
      <c r="RGK5" s="830"/>
      <c r="RGL5" s="830"/>
      <c r="RGM5" s="830"/>
      <c r="RGN5" s="830"/>
      <c r="RGO5" s="830"/>
      <c r="RGP5" s="830"/>
      <c r="RGQ5" s="830"/>
      <c r="RGR5" s="844"/>
      <c r="RGS5" s="845"/>
      <c r="RGT5" s="829"/>
      <c r="RGU5" s="829"/>
      <c r="RGV5" s="829"/>
      <c r="RGW5" s="829"/>
      <c r="RGX5" s="829"/>
      <c r="RGY5" s="829"/>
      <c r="RGZ5" s="830"/>
      <c r="RHA5" s="830"/>
      <c r="RHB5" s="830"/>
      <c r="RHC5" s="830"/>
      <c r="RHD5" s="830"/>
      <c r="RHE5" s="830"/>
      <c r="RHF5" s="830"/>
      <c r="RHG5" s="830"/>
      <c r="RHH5" s="844"/>
      <c r="RHI5" s="845"/>
      <c r="RHJ5" s="829"/>
      <c r="RHK5" s="829"/>
      <c r="RHL5" s="829"/>
      <c r="RHM5" s="829"/>
      <c r="RHN5" s="829"/>
      <c r="RHO5" s="829"/>
      <c r="RHP5" s="830"/>
      <c r="RHQ5" s="830"/>
      <c r="RHR5" s="830"/>
      <c r="RHS5" s="830"/>
      <c r="RHT5" s="830"/>
      <c r="RHU5" s="830"/>
      <c r="RHV5" s="830"/>
      <c r="RHW5" s="830"/>
      <c r="RHX5" s="844"/>
      <c r="RHY5" s="845"/>
      <c r="RHZ5" s="829"/>
      <c r="RIA5" s="829"/>
      <c r="RIB5" s="829"/>
      <c r="RIC5" s="829"/>
      <c r="RID5" s="829"/>
      <c r="RIE5" s="829"/>
      <c r="RIF5" s="830"/>
      <c r="RIG5" s="830"/>
      <c r="RIH5" s="830"/>
      <c r="RII5" s="830"/>
      <c r="RIJ5" s="830"/>
      <c r="RIK5" s="830"/>
      <c r="RIL5" s="830"/>
      <c r="RIM5" s="830"/>
      <c r="RIN5" s="844"/>
      <c r="RIO5" s="845"/>
      <c r="RIP5" s="829"/>
      <c r="RIQ5" s="829"/>
      <c r="RIR5" s="829"/>
      <c r="RIS5" s="829"/>
      <c r="RIT5" s="829"/>
      <c r="RIU5" s="829"/>
      <c r="RIV5" s="830"/>
      <c r="RIW5" s="830"/>
      <c r="RIX5" s="830"/>
      <c r="RIY5" s="830"/>
      <c r="RIZ5" s="830"/>
      <c r="RJA5" s="830"/>
      <c r="RJB5" s="830"/>
      <c r="RJC5" s="830"/>
      <c r="RJD5" s="844"/>
      <c r="RJE5" s="845"/>
      <c r="RJF5" s="829"/>
      <c r="RJG5" s="829"/>
      <c r="RJH5" s="829"/>
      <c r="RJI5" s="829"/>
      <c r="RJJ5" s="829"/>
      <c r="RJK5" s="829"/>
      <c r="RJL5" s="830"/>
      <c r="RJM5" s="830"/>
      <c r="RJN5" s="830"/>
      <c r="RJO5" s="830"/>
      <c r="RJP5" s="830"/>
      <c r="RJQ5" s="830"/>
      <c r="RJR5" s="830"/>
      <c r="RJS5" s="830"/>
      <c r="RJT5" s="844"/>
      <c r="RJU5" s="845"/>
      <c r="RJV5" s="829"/>
      <c r="RJW5" s="829"/>
      <c r="RJX5" s="829"/>
      <c r="RJY5" s="829"/>
      <c r="RJZ5" s="829"/>
      <c r="RKA5" s="829"/>
      <c r="RKB5" s="830"/>
      <c r="RKC5" s="830"/>
      <c r="RKD5" s="830"/>
      <c r="RKE5" s="830"/>
      <c r="RKF5" s="830"/>
      <c r="RKG5" s="830"/>
      <c r="RKH5" s="830"/>
      <c r="RKI5" s="830"/>
      <c r="RKJ5" s="844"/>
      <c r="RKK5" s="845"/>
      <c r="RKL5" s="829"/>
      <c r="RKM5" s="829"/>
      <c r="RKN5" s="829"/>
      <c r="RKO5" s="829"/>
      <c r="RKP5" s="829"/>
      <c r="RKQ5" s="829"/>
      <c r="RKR5" s="830"/>
      <c r="RKS5" s="830"/>
      <c r="RKT5" s="830"/>
      <c r="RKU5" s="830"/>
      <c r="RKV5" s="830"/>
      <c r="RKW5" s="830"/>
      <c r="RKX5" s="830"/>
      <c r="RKY5" s="830"/>
      <c r="RKZ5" s="844"/>
      <c r="RLA5" s="845"/>
      <c r="RLB5" s="829"/>
      <c r="RLC5" s="829"/>
      <c r="RLD5" s="829"/>
      <c r="RLE5" s="829"/>
      <c r="RLF5" s="829"/>
      <c r="RLG5" s="829"/>
      <c r="RLH5" s="830"/>
      <c r="RLI5" s="830"/>
      <c r="RLJ5" s="830"/>
      <c r="RLK5" s="830"/>
      <c r="RLL5" s="830"/>
      <c r="RLM5" s="830"/>
      <c r="RLN5" s="830"/>
      <c r="RLO5" s="830"/>
      <c r="RLP5" s="844"/>
      <c r="RLQ5" s="845"/>
      <c r="RLR5" s="829"/>
      <c r="RLS5" s="829"/>
      <c r="RLT5" s="829"/>
      <c r="RLU5" s="829"/>
      <c r="RLV5" s="829"/>
      <c r="RLW5" s="829"/>
      <c r="RLX5" s="830"/>
      <c r="RLY5" s="830"/>
      <c r="RLZ5" s="830"/>
      <c r="RMA5" s="830"/>
      <c r="RMB5" s="830"/>
      <c r="RMC5" s="830"/>
      <c r="RMD5" s="830"/>
      <c r="RME5" s="830"/>
      <c r="RMF5" s="844"/>
      <c r="RMG5" s="845"/>
      <c r="RMH5" s="829"/>
      <c r="RMI5" s="829"/>
      <c r="RMJ5" s="829"/>
      <c r="RMK5" s="829"/>
      <c r="RML5" s="829"/>
      <c r="RMM5" s="829"/>
      <c r="RMN5" s="830"/>
      <c r="RMO5" s="830"/>
      <c r="RMP5" s="830"/>
      <c r="RMQ5" s="830"/>
      <c r="RMR5" s="830"/>
      <c r="RMS5" s="830"/>
      <c r="RMT5" s="830"/>
      <c r="RMU5" s="830"/>
      <c r="RMV5" s="844"/>
      <c r="RMW5" s="845"/>
      <c r="RMX5" s="829"/>
      <c r="RMY5" s="829"/>
      <c r="RMZ5" s="829"/>
      <c r="RNA5" s="829"/>
      <c r="RNB5" s="829"/>
      <c r="RNC5" s="829"/>
      <c r="RND5" s="830"/>
      <c r="RNE5" s="830"/>
      <c r="RNF5" s="830"/>
      <c r="RNG5" s="830"/>
      <c r="RNH5" s="830"/>
      <c r="RNI5" s="830"/>
      <c r="RNJ5" s="830"/>
      <c r="RNK5" s="830"/>
      <c r="RNL5" s="844"/>
      <c r="RNM5" s="845"/>
      <c r="RNN5" s="829"/>
      <c r="RNO5" s="829"/>
      <c r="RNP5" s="829"/>
      <c r="RNQ5" s="829"/>
      <c r="RNR5" s="829"/>
      <c r="RNS5" s="829"/>
      <c r="RNT5" s="830"/>
      <c r="RNU5" s="830"/>
      <c r="RNV5" s="830"/>
      <c r="RNW5" s="830"/>
      <c r="RNX5" s="830"/>
      <c r="RNY5" s="830"/>
      <c r="RNZ5" s="830"/>
      <c r="ROA5" s="830"/>
      <c r="ROB5" s="844"/>
      <c r="ROC5" s="845"/>
      <c r="ROD5" s="829"/>
      <c r="ROE5" s="829"/>
      <c r="ROF5" s="829"/>
      <c r="ROG5" s="829"/>
      <c r="ROH5" s="829"/>
      <c r="ROI5" s="829"/>
      <c r="ROJ5" s="830"/>
      <c r="ROK5" s="830"/>
      <c r="ROL5" s="830"/>
      <c r="ROM5" s="830"/>
      <c r="RON5" s="830"/>
      <c r="ROO5" s="830"/>
      <c r="ROP5" s="830"/>
      <c r="ROQ5" s="830"/>
      <c r="ROR5" s="844"/>
      <c r="ROS5" s="845"/>
      <c r="ROT5" s="829"/>
      <c r="ROU5" s="829"/>
      <c r="ROV5" s="829"/>
      <c r="ROW5" s="829"/>
      <c r="ROX5" s="829"/>
      <c r="ROY5" s="829"/>
      <c r="ROZ5" s="830"/>
      <c r="RPA5" s="830"/>
      <c r="RPB5" s="830"/>
      <c r="RPC5" s="830"/>
      <c r="RPD5" s="830"/>
      <c r="RPE5" s="830"/>
      <c r="RPF5" s="830"/>
      <c r="RPG5" s="830"/>
      <c r="RPH5" s="844"/>
      <c r="RPI5" s="845"/>
      <c r="RPJ5" s="829"/>
      <c r="RPK5" s="829"/>
      <c r="RPL5" s="829"/>
      <c r="RPM5" s="829"/>
      <c r="RPN5" s="829"/>
      <c r="RPO5" s="829"/>
      <c r="RPP5" s="830"/>
      <c r="RPQ5" s="830"/>
      <c r="RPR5" s="830"/>
      <c r="RPS5" s="830"/>
      <c r="RPT5" s="830"/>
      <c r="RPU5" s="830"/>
      <c r="RPV5" s="830"/>
      <c r="RPW5" s="830"/>
      <c r="RPX5" s="844"/>
      <c r="RPY5" s="845"/>
      <c r="RPZ5" s="829"/>
      <c r="RQA5" s="829"/>
      <c r="RQB5" s="829"/>
      <c r="RQC5" s="829"/>
      <c r="RQD5" s="829"/>
      <c r="RQE5" s="829"/>
      <c r="RQF5" s="830"/>
      <c r="RQG5" s="830"/>
      <c r="RQH5" s="830"/>
      <c r="RQI5" s="830"/>
      <c r="RQJ5" s="830"/>
      <c r="RQK5" s="830"/>
      <c r="RQL5" s="830"/>
      <c r="RQM5" s="830"/>
      <c r="RQN5" s="844"/>
      <c r="RQO5" s="845"/>
      <c r="RQP5" s="829"/>
      <c r="RQQ5" s="829"/>
      <c r="RQR5" s="829"/>
      <c r="RQS5" s="829"/>
      <c r="RQT5" s="829"/>
      <c r="RQU5" s="829"/>
      <c r="RQV5" s="830"/>
      <c r="RQW5" s="830"/>
      <c r="RQX5" s="830"/>
      <c r="RQY5" s="830"/>
      <c r="RQZ5" s="830"/>
      <c r="RRA5" s="830"/>
      <c r="RRB5" s="830"/>
      <c r="RRC5" s="830"/>
      <c r="RRD5" s="844"/>
      <c r="RRE5" s="845"/>
      <c r="RRF5" s="829"/>
      <c r="RRG5" s="829"/>
      <c r="RRH5" s="829"/>
      <c r="RRI5" s="829"/>
      <c r="RRJ5" s="829"/>
      <c r="RRK5" s="829"/>
      <c r="RRL5" s="830"/>
      <c r="RRM5" s="830"/>
      <c r="RRN5" s="830"/>
      <c r="RRO5" s="830"/>
      <c r="RRP5" s="830"/>
      <c r="RRQ5" s="830"/>
      <c r="RRR5" s="830"/>
      <c r="RRS5" s="830"/>
      <c r="RRT5" s="844"/>
      <c r="RRU5" s="845"/>
      <c r="RRV5" s="829"/>
      <c r="RRW5" s="829"/>
      <c r="RRX5" s="829"/>
      <c r="RRY5" s="829"/>
      <c r="RRZ5" s="829"/>
      <c r="RSA5" s="829"/>
      <c r="RSB5" s="830"/>
      <c r="RSC5" s="830"/>
      <c r="RSD5" s="830"/>
      <c r="RSE5" s="830"/>
      <c r="RSF5" s="830"/>
      <c r="RSG5" s="830"/>
      <c r="RSH5" s="830"/>
      <c r="RSI5" s="830"/>
      <c r="RSJ5" s="844"/>
      <c r="RSK5" s="845"/>
      <c r="RSL5" s="829"/>
      <c r="RSM5" s="829"/>
      <c r="RSN5" s="829"/>
      <c r="RSO5" s="829"/>
      <c r="RSP5" s="829"/>
      <c r="RSQ5" s="829"/>
      <c r="RSR5" s="830"/>
      <c r="RSS5" s="830"/>
      <c r="RST5" s="830"/>
      <c r="RSU5" s="830"/>
      <c r="RSV5" s="830"/>
      <c r="RSW5" s="830"/>
      <c r="RSX5" s="830"/>
      <c r="RSY5" s="830"/>
      <c r="RSZ5" s="844"/>
      <c r="RTA5" s="845"/>
      <c r="RTB5" s="829"/>
      <c r="RTC5" s="829"/>
      <c r="RTD5" s="829"/>
      <c r="RTE5" s="829"/>
      <c r="RTF5" s="829"/>
      <c r="RTG5" s="829"/>
      <c r="RTH5" s="830"/>
      <c r="RTI5" s="830"/>
      <c r="RTJ5" s="830"/>
      <c r="RTK5" s="830"/>
      <c r="RTL5" s="830"/>
      <c r="RTM5" s="830"/>
      <c r="RTN5" s="830"/>
      <c r="RTO5" s="830"/>
      <c r="RTP5" s="844"/>
      <c r="RTQ5" s="845"/>
      <c r="RTR5" s="829"/>
      <c r="RTS5" s="829"/>
      <c r="RTT5" s="829"/>
      <c r="RTU5" s="829"/>
      <c r="RTV5" s="829"/>
      <c r="RTW5" s="829"/>
      <c r="RTX5" s="830"/>
      <c r="RTY5" s="830"/>
      <c r="RTZ5" s="830"/>
      <c r="RUA5" s="830"/>
      <c r="RUB5" s="830"/>
      <c r="RUC5" s="830"/>
      <c r="RUD5" s="830"/>
      <c r="RUE5" s="830"/>
      <c r="RUF5" s="844"/>
      <c r="RUG5" s="845"/>
      <c r="RUH5" s="829"/>
      <c r="RUI5" s="829"/>
      <c r="RUJ5" s="829"/>
      <c r="RUK5" s="829"/>
      <c r="RUL5" s="829"/>
      <c r="RUM5" s="829"/>
      <c r="RUN5" s="830"/>
      <c r="RUO5" s="830"/>
      <c r="RUP5" s="830"/>
      <c r="RUQ5" s="830"/>
      <c r="RUR5" s="830"/>
      <c r="RUS5" s="830"/>
      <c r="RUT5" s="830"/>
      <c r="RUU5" s="830"/>
      <c r="RUV5" s="844"/>
      <c r="RUW5" s="845"/>
      <c r="RUX5" s="829"/>
      <c r="RUY5" s="829"/>
      <c r="RUZ5" s="829"/>
      <c r="RVA5" s="829"/>
      <c r="RVB5" s="829"/>
      <c r="RVC5" s="829"/>
      <c r="RVD5" s="830"/>
      <c r="RVE5" s="830"/>
      <c r="RVF5" s="830"/>
      <c r="RVG5" s="830"/>
      <c r="RVH5" s="830"/>
      <c r="RVI5" s="830"/>
      <c r="RVJ5" s="830"/>
      <c r="RVK5" s="830"/>
      <c r="RVL5" s="844"/>
      <c r="RVM5" s="845"/>
      <c r="RVN5" s="829"/>
      <c r="RVO5" s="829"/>
      <c r="RVP5" s="829"/>
      <c r="RVQ5" s="829"/>
      <c r="RVR5" s="829"/>
      <c r="RVS5" s="829"/>
      <c r="RVT5" s="830"/>
      <c r="RVU5" s="830"/>
      <c r="RVV5" s="830"/>
      <c r="RVW5" s="830"/>
      <c r="RVX5" s="830"/>
      <c r="RVY5" s="830"/>
      <c r="RVZ5" s="830"/>
      <c r="RWA5" s="830"/>
      <c r="RWB5" s="844"/>
      <c r="RWC5" s="845"/>
      <c r="RWD5" s="829"/>
      <c r="RWE5" s="829"/>
      <c r="RWF5" s="829"/>
      <c r="RWG5" s="829"/>
      <c r="RWH5" s="829"/>
      <c r="RWI5" s="829"/>
      <c r="RWJ5" s="830"/>
      <c r="RWK5" s="830"/>
      <c r="RWL5" s="830"/>
      <c r="RWM5" s="830"/>
      <c r="RWN5" s="830"/>
      <c r="RWO5" s="830"/>
      <c r="RWP5" s="830"/>
      <c r="RWQ5" s="830"/>
      <c r="RWR5" s="844"/>
      <c r="RWS5" s="845"/>
      <c r="RWT5" s="829"/>
      <c r="RWU5" s="829"/>
      <c r="RWV5" s="829"/>
      <c r="RWW5" s="829"/>
      <c r="RWX5" s="829"/>
      <c r="RWY5" s="829"/>
      <c r="RWZ5" s="830"/>
      <c r="RXA5" s="830"/>
      <c r="RXB5" s="830"/>
      <c r="RXC5" s="830"/>
      <c r="RXD5" s="830"/>
      <c r="RXE5" s="830"/>
      <c r="RXF5" s="830"/>
      <c r="RXG5" s="830"/>
      <c r="RXH5" s="844"/>
      <c r="RXI5" s="845"/>
      <c r="RXJ5" s="829"/>
      <c r="RXK5" s="829"/>
      <c r="RXL5" s="829"/>
      <c r="RXM5" s="829"/>
      <c r="RXN5" s="829"/>
      <c r="RXO5" s="829"/>
      <c r="RXP5" s="830"/>
      <c r="RXQ5" s="830"/>
      <c r="RXR5" s="830"/>
      <c r="RXS5" s="830"/>
      <c r="RXT5" s="830"/>
      <c r="RXU5" s="830"/>
      <c r="RXV5" s="830"/>
      <c r="RXW5" s="830"/>
      <c r="RXX5" s="844"/>
      <c r="RXY5" s="845"/>
      <c r="RXZ5" s="829"/>
      <c r="RYA5" s="829"/>
      <c r="RYB5" s="829"/>
      <c r="RYC5" s="829"/>
      <c r="RYD5" s="829"/>
      <c r="RYE5" s="829"/>
      <c r="RYF5" s="830"/>
      <c r="RYG5" s="830"/>
      <c r="RYH5" s="830"/>
      <c r="RYI5" s="830"/>
      <c r="RYJ5" s="830"/>
      <c r="RYK5" s="830"/>
      <c r="RYL5" s="830"/>
      <c r="RYM5" s="830"/>
      <c r="RYN5" s="844"/>
      <c r="RYO5" s="845"/>
      <c r="RYP5" s="829"/>
      <c r="RYQ5" s="829"/>
      <c r="RYR5" s="829"/>
      <c r="RYS5" s="829"/>
      <c r="RYT5" s="829"/>
      <c r="RYU5" s="829"/>
      <c r="RYV5" s="830"/>
      <c r="RYW5" s="830"/>
      <c r="RYX5" s="830"/>
      <c r="RYY5" s="830"/>
      <c r="RYZ5" s="830"/>
      <c r="RZA5" s="830"/>
      <c r="RZB5" s="830"/>
      <c r="RZC5" s="830"/>
      <c r="RZD5" s="844"/>
      <c r="RZE5" s="845"/>
      <c r="RZF5" s="829"/>
      <c r="RZG5" s="829"/>
      <c r="RZH5" s="829"/>
      <c r="RZI5" s="829"/>
      <c r="RZJ5" s="829"/>
      <c r="RZK5" s="829"/>
      <c r="RZL5" s="830"/>
      <c r="RZM5" s="830"/>
      <c r="RZN5" s="830"/>
      <c r="RZO5" s="830"/>
      <c r="RZP5" s="830"/>
      <c r="RZQ5" s="830"/>
      <c r="RZR5" s="830"/>
      <c r="RZS5" s="830"/>
      <c r="RZT5" s="844"/>
      <c r="RZU5" s="845"/>
      <c r="RZV5" s="829"/>
      <c r="RZW5" s="829"/>
      <c r="RZX5" s="829"/>
      <c r="RZY5" s="829"/>
      <c r="RZZ5" s="829"/>
      <c r="SAA5" s="829"/>
      <c r="SAB5" s="830"/>
      <c r="SAC5" s="830"/>
      <c r="SAD5" s="830"/>
      <c r="SAE5" s="830"/>
      <c r="SAF5" s="830"/>
      <c r="SAG5" s="830"/>
      <c r="SAH5" s="830"/>
      <c r="SAI5" s="830"/>
      <c r="SAJ5" s="844"/>
      <c r="SAK5" s="845"/>
      <c r="SAL5" s="829"/>
      <c r="SAM5" s="829"/>
      <c r="SAN5" s="829"/>
      <c r="SAO5" s="829"/>
      <c r="SAP5" s="829"/>
      <c r="SAQ5" s="829"/>
      <c r="SAR5" s="830"/>
      <c r="SAS5" s="830"/>
      <c r="SAT5" s="830"/>
      <c r="SAU5" s="830"/>
      <c r="SAV5" s="830"/>
      <c r="SAW5" s="830"/>
      <c r="SAX5" s="830"/>
      <c r="SAY5" s="830"/>
      <c r="SAZ5" s="844"/>
      <c r="SBA5" s="845"/>
      <c r="SBB5" s="829"/>
      <c r="SBC5" s="829"/>
      <c r="SBD5" s="829"/>
      <c r="SBE5" s="829"/>
      <c r="SBF5" s="829"/>
      <c r="SBG5" s="829"/>
      <c r="SBH5" s="830"/>
      <c r="SBI5" s="830"/>
      <c r="SBJ5" s="830"/>
      <c r="SBK5" s="830"/>
      <c r="SBL5" s="830"/>
      <c r="SBM5" s="830"/>
      <c r="SBN5" s="830"/>
      <c r="SBO5" s="830"/>
      <c r="SBP5" s="844"/>
      <c r="SBQ5" s="845"/>
      <c r="SBR5" s="829"/>
      <c r="SBS5" s="829"/>
      <c r="SBT5" s="829"/>
      <c r="SBU5" s="829"/>
      <c r="SBV5" s="829"/>
      <c r="SBW5" s="829"/>
      <c r="SBX5" s="830"/>
      <c r="SBY5" s="830"/>
      <c r="SBZ5" s="830"/>
      <c r="SCA5" s="830"/>
      <c r="SCB5" s="830"/>
      <c r="SCC5" s="830"/>
      <c r="SCD5" s="830"/>
      <c r="SCE5" s="830"/>
      <c r="SCF5" s="844"/>
      <c r="SCG5" s="845"/>
      <c r="SCH5" s="829"/>
      <c r="SCI5" s="829"/>
      <c r="SCJ5" s="829"/>
      <c r="SCK5" s="829"/>
      <c r="SCL5" s="829"/>
      <c r="SCM5" s="829"/>
      <c r="SCN5" s="830"/>
      <c r="SCO5" s="830"/>
      <c r="SCP5" s="830"/>
      <c r="SCQ5" s="830"/>
      <c r="SCR5" s="830"/>
      <c r="SCS5" s="830"/>
      <c r="SCT5" s="830"/>
      <c r="SCU5" s="830"/>
      <c r="SCV5" s="844"/>
      <c r="SCW5" s="845"/>
      <c r="SCX5" s="829"/>
      <c r="SCY5" s="829"/>
      <c r="SCZ5" s="829"/>
      <c r="SDA5" s="829"/>
      <c r="SDB5" s="829"/>
      <c r="SDC5" s="829"/>
      <c r="SDD5" s="830"/>
      <c r="SDE5" s="830"/>
      <c r="SDF5" s="830"/>
      <c r="SDG5" s="830"/>
      <c r="SDH5" s="830"/>
      <c r="SDI5" s="830"/>
      <c r="SDJ5" s="830"/>
      <c r="SDK5" s="830"/>
      <c r="SDL5" s="844"/>
      <c r="SDM5" s="845"/>
      <c r="SDN5" s="829"/>
      <c r="SDO5" s="829"/>
      <c r="SDP5" s="829"/>
      <c r="SDQ5" s="829"/>
      <c r="SDR5" s="829"/>
      <c r="SDS5" s="829"/>
      <c r="SDT5" s="830"/>
      <c r="SDU5" s="830"/>
      <c r="SDV5" s="830"/>
      <c r="SDW5" s="830"/>
      <c r="SDX5" s="830"/>
      <c r="SDY5" s="830"/>
      <c r="SDZ5" s="830"/>
      <c r="SEA5" s="830"/>
      <c r="SEB5" s="844"/>
      <c r="SEC5" s="845"/>
      <c r="SED5" s="829"/>
      <c r="SEE5" s="829"/>
      <c r="SEF5" s="829"/>
      <c r="SEG5" s="829"/>
      <c r="SEH5" s="829"/>
      <c r="SEI5" s="829"/>
      <c r="SEJ5" s="830"/>
      <c r="SEK5" s="830"/>
      <c r="SEL5" s="830"/>
      <c r="SEM5" s="830"/>
      <c r="SEN5" s="830"/>
      <c r="SEO5" s="830"/>
      <c r="SEP5" s="830"/>
      <c r="SEQ5" s="830"/>
      <c r="SER5" s="844"/>
      <c r="SES5" s="845"/>
      <c r="SET5" s="829"/>
      <c r="SEU5" s="829"/>
      <c r="SEV5" s="829"/>
      <c r="SEW5" s="829"/>
      <c r="SEX5" s="829"/>
      <c r="SEY5" s="829"/>
      <c r="SEZ5" s="830"/>
      <c r="SFA5" s="830"/>
      <c r="SFB5" s="830"/>
      <c r="SFC5" s="830"/>
      <c r="SFD5" s="830"/>
      <c r="SFE5" s="830"/>
      <c r="SFF5" s="830"/>
      <c r="SFG5" s="830"/>
      <c r="SFH5" s="844"/>
      <c r="SFI5" s="845"/>
      <c r="SFJ5" s="829"/>
      <c r="SFK5" s="829"/>
      <c r="SFL5" s="829"/>
      <c r="SFM5" s="829"/>
      <c r="SFN5" s="829"/>
      <c r="SFO5" s="829"/>
      <c r="SFP5" s="830"/>
      <c r="SFQ5" s="830"/>
      <c r="SFR5" s="830"/>
      <c r="SFS5" s="830"/>
      <c r="SFT5" s="830"/>
      <c r="SFU5" s="830"/>
      <c r="SFV5" s="830"/>
      <c r="SFW5" s="830"/>
      <c r="SFX5" s="844"/>
      <c r="SFY5" s="845"/>
      <c r="SFZ5" s="829"/>
      <c r="SGA5" s="829"/>
      <c r="SGB5" s="829"/>
      <c r="SGC5" s="829"/>
      <c r="SGD5" s="829"/>
      <c r="SGE5" s="829"/>
      <c r="SGF5" s="830"/>
      <c r="SGG5" s="830"/>
      <c r="SGH5" s="830"/>
      <c r="SGI5" s="830"/>
      <c r="SGJ5" s="830"/>
      <c r="SGK5" s="830"/>
      <c r="SGL5" s="830"/>
      <c r="SGM5" s="830"/>
      <c r="SGN5" s="844"/>
      <c r="SGO5" s="845"/>
      <c r="SGP5" s="829"/>
      <c r="SGQ5" s="829"/>
      <c r="SGR5" s="829"/>
      <c r="SGS5" s="829"/>
      <c r="SGT5" s="829"/>
      <c r="SGU5" s="829"/>
      <c r="SGV5" s="830"/>
      <c r="SGW5" s="830"/>
      <c r="SGX5" s="830"/>
      <c r="SGY5" s="830"/>
      <c r="SGZ5" s="830"/>
      <c r="SHA5" s="830"/>
      <c r="SHB5" s="830"/>
      <c r="SHC5" s="830"/>
      <c r="SHD5" s="844"/>
      <c r="SHE5" s="845"/>
      <c r="SHF5" s="829"/>
      <c r="SHG5" s="829"/>
      <c r="SHH5" s="829"/>
      <c r="SHI5" s="829"/>
      <c r="SHJ5" s="829"/>
      <c r="SHK5" s="829"/>
      <c r="SHL5" s="830"/>
      <c r="SHM5" s="830"/>
      <c r="SHN5" s="830"/>
      <c r="SHO5" s="830"/>
      <c r="SHP5" s="830"/>
      <c r="SHQ5" s="830"/>
      <c r="SHR5" s="830"/>
      <c r="SHS5" s="830"/>
      <c r="SHT5" s="844"/>
      <c r="SHU5" s="845"/>
      <c r="SHV5" s="829"/>
      <c r="SHW5" s="829"/>
      <c r="SHX5" s="829"/>
      <c r="SHY5" s="829"/>
      <c r="SHZ5" s="829"/>
      <c r="SIA5" s="829"/>
      <c r="SIB5" s="830"/>
      <c r="SIC5" s="830"/>
      <c r="SID5" s="830"/>
      <c r="SIE5" s="830"/>
      <c r="SIF5" s="830"/>
      <c r="SIG5" s="830"/>
      <c r="SIH5" s="830"/>
      <c r="SII5" s="830"/>
      <c r="SIJ5" s="844"/>
      <c r="SIK5" s="845"/>
      <c r="SIL5" s="829"/>
      <c r="SIM5" s="829"/>
      <c r="SIN5" s="829"/>
      <c r="SIO5" s="829"/>
      <c r="SIP5" s="829"/>
      <c r="SIQ5" s="829"/>
      <c r="SIR5" s="830"/>
      <c r="SIS5" s="830"/>
      <c r="SIT5" s="830"/>
      <c r="SIU5" s="830"/>
      <c r="SIV5" s="830"/>
      <c r="SIW5" s="830"/>
      <c r="SIX5" s="830"/>
      <c r="SIY5" s="830"/>
      <c r="SIZ5" s="844"/>
      <c r="SJA5" s="845"/>
      <c r="SJB5" s="829"/>
      <c r="SJC5" s="829"/>
      <c r="SJD5" s="829"/>
      <c r="SJE5" s="829"/>
      <c r="SJF5" s="829"/>
      <c r="SJG5" s="829"/>
      <c r="SJH5" s="830"/>
      <c r="SJI5" s="830"/>
      <c r="SJJ5" s="830"/>
      <c r="SJK5" s="830"/>
      <c r="SJL5" s="830"/>
      <c r="SJM5" s="830"/>
      <c r="SJN5" s="830"/>
      <c r="SJO5" s="830"/>
      <c r="SJP5" s="844"/>
      <c r="SJQ5" s="845"/>
      <c r="SJR5" s="829"/>
      <c r="SJS5" s="829"/>
      <c r="SJT5" s="829"/>
      <c r="SJU5" s="829"/>
      <c r="SJV5" s="829"/>
      <c r="SJW5" s="829"/>
      <c r="SJX5" s="830"/>
      <c r="SJY5" s="830"/>
      <c r="SJZ5" s="830"/>
      <c r="SKA5" s="830"/>
      <c r="SKB5" s="830"/>
      <c r="SKC5" s="830"/>
      <c r="SKD5" s="830"/>
      <c r="SKE5" s="830"/>
      <c r="SKF5" s="844"/>
      <c r="SKG5" s="845"/>
      <c r="SKH5" s="829"/>
      <c r="SKI5" s="829"/>
      <c r="SKJ5" s="829"/>
      <c r="SKK5" s="829"/>
      <c r="SKL5" s="829"/>
      <c r="SKM5" s="829"/>
      <c r="SKN5" s="830"/>
      <c r="SKO5" s="830"/>
      <c r="SKP5" s="830"/>
      <c r="SKQ5" s="830"/>
      <c r="SKR5" s="830"/>
      <c r="SKS5" s="830"/>
      <c r="SKT5" s="830"/>
      <c r="SKU5" s="830"/>
      <c r="SKV5" s="844"/>
      <c r="SKW5" s="845"/>
      <c r="SKX5" s="829"/>
      <c r="SKY5" s="829"/>
      <c r="SKZ5" s="829"/>
      <c r="SLA5" s="829"/>
      <c r="SLB5" s="829"/>
      <c r="SLC5" s="829"/>
      <c r="SLD5" s="830"/>
      <c r="SLE5" s="830"/>
      <c r="SLF5" s="830"/>
      <c r="SLG5" s="830"/>
      <c r="SLH5" s="830"/>
      <c r="SLI5" s="830"/>
      <c r="SLJ5" s="830"/>
      <c r="SLK5" s="830"/>
      <c r="SLL5" s="844"/>
      <c r="SLM5" s="845"/>
      <c r="SLN5" s="829"/>
      <c r="SLO5" s="829"/>
      <c r="SLP5" s="829"/>
      <c r="SLQ5" s="829"/>
      <c r="SLR5" s="829"/>
      <c r="SLS5" s="829"/>
      <c r="SLT5" s="830"/>
      <c r="SLU5" s="830"/>
      <c r="SLV5" s="830"/>
      <c r="SLW5" s="830"/>
      <c r="SLX5" s="830"/>
      <c r="SLY5" s="830"/>
      <c r="SLZ5" s="830"/>
      <c r="SMA5" s="830"/>
      <c r="SMB5" s="844"/>
      <c r="SMC5" s="845"/>
      <c r="SMD5" s="829"/>
      <c r="SME5" s="829"/>
      <c r="SMF5" s="829"/>
      <c r="SMG5" s="829"/>
      <c r="SMH5" s="829"/>
      <c r="SMI5" s="829"/>
      <c r="SMJ5" s="830"/>
      <c r="SMK5" s="830"/>
      <c r="SML5" s="830"/>
      <c r="SMM5" s="830"/>
      <c r="SMN5" s="830"/>
      <c r="SMO5" s="830"/>
      <c r="SMP5" s="830"/>
      <c r="SMQ5" s="830"/>
      <c r="SMR5" s="844"/>
      <c r="SMS5" s="845"/>
      <c r="SMT5" s="829"/>
      <c r="SMU5" s="829"/>
      <c r="SMV5" s="829"/>
      <c r="SMW5" s="829"/>
      <c r="SMX5" s="829"/>
      <c r="SMY5" s="829"/>
      <c r="SMZ5" s="830"/>
      <c r="SNA5" s="830"/>
      <c r="SNB5" s="830"/>
      <c r="SNC5" s="830"/>
      <c r="SND5" s="830"/>
      <c r="SNE5" s="830"/>
      <c r="SNF5" s="830"/>
      <c r="SNG5" s="830"/>
      <c r="SNH5" s="844"/>
      <c r="SNI5" s="845"/>
      <c r="SNJ5" s="829"/>
      <c r="SNK5" s="829"/>
      <c r="SNL5" s="829"/>
      <c r="SNM5" s="829"/>
      <c r="SNN5" s="829"/>
      <c r="SNO5" s="829"/>
      <c r="SNP5" s="830"/>
      <c r="SNQ5" s="830"/>
      <c r="SNR5" s="830"/>
      <c r="SNS5" s="830"/>
      <c r="SNT5" s="830"/>
      <c r="SNU5" s="830"/>
      <c r="SNV5" s="830"/>
      <c r="SNW5" s="830"/>
      <c r="SNX5" s="844"/>
      <c r="SNY5" s="845"/>
      <c r="SNZ5" s="829"/>
      <c r="SOA5" s="829"/>
      <c r="SOB5" s="829"/>
      <c r="SOC5" s="829"/>
      <c r="SOD5" s="829"/>
      <c r="SOE5" s="829"/>
      <c r="SOF5" s="830"/>
      <c r="SOG5" s="830"/>
      <c r="SOH5" s="830"/>
      <c r="SOI5" s="830"/>
      <c r="SOJ5" s="830"/>
      <c r="SOK5" s="830"/>
      <c r="SOL5" s="830"/>
      <c r="SOM5" s="830"/>
      <c r="SON5" s="844"/>
      <c r="SOO5" s="845"/>
      <c r="SOP5" s="829"/>
      <c r="SOQ5" s="829"/>
      <c r="SOR5" s="829"/>
      <c r="SOS5" s="829"/>
      <c r="SOT5" s="829"/>
      <c r="SOU5" s="829"/>
      <c r="SOV5" s="830"/>
      <c r="SOW5" s="830"/>
      <c r="SOX5" s="830"/>
      <c r="SOY5" s="830"/>
      <c r="SOZ5" s="830"/>
      <c r="SPA5" s="830"/>
      <c r="SPB5" s="830"/>
      <c r="SPC5" s="830"/>
      <c r="SPD5" s="844"/>
      <c r="SPE5" s="845"/>
      <c r="SPF5" s="829"/>
      <c r="SPG5" s="829"/>
      <c r="SPH5" s="829"/>
      <c r="SPI5" s="829"/>
      <c r="SPJ5" s="829"/>
      <c r="SPK5" s="829"/>
      <c r="SPL5" s="830"/>
      <c r="SPM5" s="830"/>
      <c r="SPN5" s="830"/>
      <c r="SPO5" s="830"/>
      <c r="SPP5" s="830"/>
      <c r="SPQ5" s="830"/>
      <c r="SPR5" s="830"/>
      <c r="SPS5" s="830"/>
      <c r="SPT5" s="844"/>
      <c r="SPU5" s="845"/>
      <c r="SPV5" s="829"/>
      <c r="SPW5" s="829"/>
      <c r="SPX5" s="829"/>
      <c r="SPY5" s="829"/>
      <c r="SPZ5" s="829"/>
      <c r="SQA5" s="829"/>
      <c r="SQB5" s="830"/>
      <c r="SQC5" s="830"/>
      <c r="SQD5" s="830"/>
      <c r="SQE5" s="830"/>
      <c r="SQF5" s="830"/>
      <c r="SQG5" s="830"/>
      <c r="SQH5" s="830"/>
      <c r="SQI5" s="830"/>
      <c r="SQJ5" s="844"/>
      <c r="SQK5" s="845"/>
      <c r="SQL5" s="829"/>
      <c r="SQM5" s="829"/>
      <c r="SQN5" s="829"/>
      <c r="SQO5" s="829"/>
      <c r="SQP5" s="829"/>
      <c r="SQQ5" s="829"/>
      <c r="SQR5" s="830"/>
      <c r="SQS5" s="830"/>
      <c r="SQT5" s="830"/>
      <c r="SQU5" s="830"/>
      <c r="SQV5" s="830"/>
      <c r="SQW5" s="830"/>
      <c r="SQX5" s="830"/>
      <c r="SQY5" s="830"/>
      <c r="SQZ5" s="844"/>
      <c r="SRA5" s="845"/>
      <c r="SRB5" s="829"/>
      <c r="SRC5" s="829"/>
      <c r="SRD5" s="829"/>
      <c r="SRE5" s="829"/>
      <c r="SRF5" s="829"/>
      <c r="SRG5" s="829"/>
      <c r="SRH5" s="830"/>
      <c r="SRI5" s="830"/>
      <c r="SRJ5" s="830"/>
      <c r="SRK5" s="830"/>
      <c r="SRL5" s="830"/>
      <c r="SRM5" s="830"/>
      <c r="SRN5" s="830"/>
      <c r="SRO5" s="830"/>
      <c r="SRP5" s="844"/>
      <c r="SRQ5" s="845"/>
      <c r="SRR5" s="829"/>
      <c r="SRS5" s="829"/>
      <c r="SRT5" s="829"/>
      <c r="SRU5" s="829"/>
      <c r="SRV5" s="829"/>
      <c r="SRW5" s="829"/>
      <c r="SRX5" s="830"/>
      <c r="SRY5" s="830"/>
      <c r="SRZ5" s="830"/>
      <c r="SSA5" s="830"/>
      <c r="SSB5" s="830"/>
      <c r="SSC5" s="830"/>
      <c r="SSD5" s="830"/>
      <c r="SSE5" s="830"/>
      <c r="SSF5" s="844"/>
      <c r="SSG5" s="845"/>
      <c r="SSH5" s="829"/>
      <c r="SSI5" s="829"/>
      <c r="SSJ5" s="829"/>
      <c r="SSK5" s="829"/>
      <c r="SSL5" s="829"/>
      <c r="SSM5" s="829"/>
      <c r="SSN5" s="830"/>
      <c r="SSO5" s="830"/>
      <c r="SSP5" s="830"/>
      <c r="SSQ5" s="830"/>
      <c r="SSR5" s="830"/>
      <c r="SSS5" s="830"/>
      <c r="SST5" s="830"/>
      <c r="SSU5" s="830"/>
      <c r="SSV5" s="844"/>
      <c r="SSW5" s="845"/>
      <c r="SSX5" s="829"/>
      <c r="SSY5" s="829"/>
      <c r="SSZ5" s="829"/>
      <c r="STA5" s="829"/>
      <c r="STB5" s="829"/>
      <c r="STC5" s="829"/>
      <c r="STD5" s="830"/>
      <c r="STE5" s="830"/>
      <c r="STF5" s="830"/>
      <c r="STG5" s="830"/>
      <c r="STH5" s="830"/>
      <c r="STI5" s="830"/>
      <c r="STJ5" s="830"/>
      <c r="STK5" s="830"/>
      <c r="STL5" s="844"/>
      <c r="STM5" s="845"/>
      <c r="STN5" s="829"/>
      <c r="STO5" s="829"/>
      <c r="STP5" s="829"/>
      <c r="STQ5" s="829"/>
      <c r="STR5" s="829"/>
      <c r="STS5" s="829"/>
      <c r="STT5" s="830"/>
      <c r="STU5" s="830"/>
      <c r="STV5" s="830"/>
      <c r="STW5" s="830"/>
      <c r="STX5" s="830"/>
      <c r="STY5" s="830"/>
      <c r="STZ5" s="830"/>
      <c r="SUA5" s="830"/>
      <c r="SUB5" s="844"/>
      <c r="SUC5" s="845"/>
      <c r="SUD5" s="829"/>
      <c r="SUE5" s="829"/>
      <c r="SUF5" s="829"/>
      <c r="SUG5" s="829"/>
      <c r="SUH5" s="829"/>
      <c r="SUI5" s="829"/>
      <c r="SUJ5" s="830"/>
      <c r="SUK5" s="830"/>
      <c r="SUL5" s="830"/>
      <c r="SUM5" s="830"/>
      <c r="SUN5" s="830"/>
      <c r="SUO5" s="830"/>
      <c r="SUP5" s="830"/>
      <c r="SUQ5" s="830"/>
      <c r="SUR5" s="844"/>
      <c r="SUS5" s="845"/>
      <c r="SUT5" s="829"/>
      <c r="SUU5" s="829"/>
      <c r="SUV5" s="829"/>
      <c r="SUW5" s="829"/>
      <c r="SUX5" s="829"/>
      <c r="SUY5" s="829"/>
      <c r="SUZ5" s="830"/>
      <c r="SVA5" s="830"/>
      <c r="SVB5" s="830"/>
      <c r="SVC5" s="830"/>
      <c r="SVD5" s="830"/>
      <c r="SVE5" s="830"/>
      <c r="SVF5" s="830"/>
      <c r="SVG5" s="830"/>
      <c r="SVH5" s="844"/>
      <c r="SVI5" s="845"/>
      <c r="SVJ5" s="829"/>
      <c r="SVK5" s="829"/>
      <c r="SVL5" s="829"/>
      <c r="SVM5" s="829"/>
      <c r="SVN5" s="829"/>
      <c r="SVO5" s="829"/>
      <c r="SVP5" s="830"/>
      <c r="SVQ5" s="830"/>
      <c r="SVR5" s="830"/>
      <c r="SVS5" s="830"/>
      <c r="SVT5" s="830"/>
      <c r="SVU5" s="830"/>
      <c r="SVV5" s="830"/>
      <c r="SVW5" s="830"/>
      <c r="SVX5" s="844"/>
      <c r="SVY5" s="845"/>
      <c r="SVZ5" s="829"/>
      <c r="SWA5" s="829"/>
      <c r="SWB5" s="829"/>
      <c r="SWC5" s="829"/>
      <c r="SWD5" s="829"/>
      <c r="SWE5" s="829"/>
      <c r="SWF5" s="830"/>
      <c r="SWG5" s="830"/>
      <c r="SWH5" s="830"/>
      <c r="SWI5" s="830"/>
      <c r="SWJ5" s="830"/>
      <c r="SWK5" s="830"/>
      <c r="SWL5" s="830"/>
      <c r="SWM5" s="830"/>
      <c r="SWN5" s="844"/>
      <c r="SWO5" s="845"/>
      <c r="SWP5" s="829"/>
      <c r="SWQ5" s="829"/>
      <c r="SWR5" s="829"/>
      <c r="SWS5" s="829"/>
      <c r="SWT5" s="829"/>
      <c r="SWU5" s="829"/>
      <c r="SWV5" s="830"/>
      <c r="SWW5" s="830"/>
      <c r="SWX5" s="830"/>
      <c r="SWY5" s="830"/>
      <c r="SWZ5" s="830"/>
      <c r="SXA5" s="830"/>
      <c r="SXB5" s="830"/>
      <c r="SXC5" s="830"/>
      <c r="SXD5" s="844"/>
      <c r="SXE5" s="845"/>
      <c r="SXF5" s="829"/>
      <c r="SXG5" s="829"/>
      <c r="SXH5" s="829"/>
      <c r="SXI5" s="829"/>
      <c r="SXJ5" s="829"/>
      <c r="SXK5" s="829"/>
      <c r="SXL5" s="830"/>
      <c r="SXM5" s="830"/>
      <c r="SXN5" s="830"/>
      <c r="SXO5" s="830"/>
      <c r="SXP5" s="830"/>
      <c r="SXQ5" s="830"/>
      <c r="SXR5" s="830"/>
      <c r="SXS5" s="830"/>
      <c r="SXT5" s="844"/>
      <c r="SXU5" s="845"/>
      <c r="SXV5" s="829"/>
      <c r="SXW5" s="829"/>
      <c r="SXX5" s="829"/>
      <c r="SXY5" s="829"/>
      <c r="SXZ5" s="829"/>
      <c r="SYA5" s="829"/>
      <c r="SYB5" s="830"/>
      <c r="SYC5" s="830"/>
      <c r="SYD5" s="830"/>
      <c r="SYE5" s="830"/>
      <c r="SYF5" s="830"/>
      <c r="SYG5" s="830"/>
      <c r="SYH5" s="830"/>
      <c r="SYI5" s="830"/>
      <c r="SYJ5" s="844"/>
      <c r="SYK5" s="845"/>
      <c r="SYL5" s="829"/>
      <c r="SYM5" s="829"/>
      <c r="SYN5" s="829"/>
      <c r="SYO5" s="829"/>
      <c r="SYP5" s="829"/>
      <c r="SYQ5" s="829"/>
      <c r="SYR5" s="830"/>
      <c r="SYS5" s="830"/>
      <c r="SYT5" s="830"/>
      <c r="SYU5" s="830"/>
      <c r="SYV5" s="830"/>
      <c r="SYW5" s="830"/>
      <c r="SYX5" s="830"/>
      <c r="SYY5" s="830"/>
      <c r="SYZ5" s="844"/>
      <c r="SZA5" s="845"/>
      <c r="SZB5" s="829"/>
      <c r="SZC5" s="829"/>
      <c r="SZD5" s="829"/>
      <c r="SZE5" s="829"/>
      <c r="SZF5" s="829"/>
      <c r="SZG5" s="829"/>
      <c r="SZH5" s="830"/>
      <c r="SZI5" s="830"/>
      <c r="SZJ5" s="830"/>
      <c r="SZK5" s="830"/>
      <c r="SZL5" s="830"/>
      <c r="SZM5" s="830"/>
      <c r="SZN5" s="830"/>
      <c r="SZO5" s="830"/>
      <c r="SZP5" s="844"/>
      <c r="SZQ5" s="845"/>
      <c r="SZR5" s="829"/>
      <c r="SZS5" s="829"/>
      <c r="SZT5" s="829"/>
      <c r="SZU5" s="829"/>
      <c r="SZV5" s="829"/>
      <c r="SZW5" s="829"/>
      <c r="SZX5" s="830"/>
      <c r="SZY5" s="830"/>
      <c r="SZZ5" s="830"/>
      <c r="TAA5" s="830"/>
      <c r="TAB5" s="830"/>
      <c r="TAC5" s="830"/>
      <c r="TAD5" s="830"/>
      <c r="TAE5" s="830"/>
      <c r="TAF5" s="844"/>
      <c r="TAG5" s="845"/>
      <c r="TAH5" s="829"/>
      <c r="TAI5" s="829"/>
      <c r="TAJ5" s="829"/>
      <c r="TAK5" s="829"/>
      <c r="TAL5" s="829"/>
      <c r="TAM5" s="829"/>
      <c r="TAN5" s="830"/>
      <c r="TAO5" s="830"/>
      <c r="TAP5" s="830"/>
      <c r="TAQ5" s="830"/>
      <c r="TAR5" s="830"/>
      <c r="TAS5" s="830"/>
      <c r="TAT5" s="830"/>
      <c r="TAU5" s="830"/>
      <c r="TAV5" s="844"/>
      <c r="TAW5" s="845"/>
      <c r="TAX5" s="829"/>
      <c r="TAY5" s="829"/>
      <c r="TAZ5" s="829"/>
      <c r="TBA5" s="829"/>
      <c r="TBB5" s="829"/>
      <c r="TBC5" s="829"/>
      <c r="TBD5" s="830"/>
      <c r="TBE5" s="830"/>
      <c r="TBF5" s="830"/>
      <c r="TBG5" s="830"/>
      <c r="TBH5" s="830"/>
      <c r="TBI5" s="830"/>
      <c r="TBJ5" s="830"/>
      <c r="TBK5" s="830"/>
      <c r="TBL5" s="844"/>
      <c r="TBM5" s="845"/>
      <c r="TBN5" s="829"/>
      <c r="TBO5" s="829"/>
      <c r="TBP5" s="829"/>
      <c r="TBQ5" s="829"/>
      <c r="TBR5" s="829"/>
      <c r="TBS5" s="829"/>
      <c r="TBT5" s="830"/>
      <c r="TBU5" s="830"/>
      <c r="TBV5" s="830"/>
      <c r="TBW5" s="830"/>
      <c r="TBX5" s="830"/>
      <c r="TBY5" s="830"/>
      <c r="TBZ5" s="830"/>
      <c r="TCA5" s="830"/>
      <c r="TCB5" s="844"/>
      <c r="TCC5" s="845"/>
      <c r="TCD5" s="829"/>
      <c r="TCE5" s="829"/>
      <c r="TCF5" s="829"/>
      <c r="TCG5" s="829"/>
      <c r="TCH5" s="829"/>
      <c r="TCI5" s="829"/>
      <c r="TCJ5" s="830"/>
      <c r="TCK5" s="830"/>
      <c r="TCL5" s="830"/>
      <c r="TCM5" s="830"/>
      <c r="TCN5" s="830"/>
      <c r="TCO5" s="830"/>
      <c r="TCP5" s="830"/>
      <c r="TCQ5" s="830"/>
      <c r="TCR5" s="844"/>
      <c r="TCS5" s="845"/>
      <c r="TCT5" s="829"/>
      <c r="TCU5" s="829"/>
      <c r="TCV5" s="829"/>
      <c r="TCW5" s="829"/>
      <c r="TCX5" s="829"/>
      <c r="TCY5" s="829"/>
      <c r="TCZ5" s="830"/>
      <c r="TDA5" s="830"/>
      <c r="TDB5" s="830"/>
      <c r="TDC5" s="830"/>
      <c r="TDD5" s="830"/>
      <c r="TDE5" s="830"/>
      <c r="TDF5" s="830"/>
      <c r="TDG5" s="830"/>
      <c r="TDH5" s="844"/>
      <c r="TDI5" s="845"/>
      <c r="TDJ5" s="829"/>
      <c r="TDK5" s="829"/>
      <c r="TDL5" s="829"/>
      <c r="TDM5" s="829"/>
      <c r="TDN5" s="829"/>
      <c r="TDO5" s="829"/>
      <c r="TDP5" s="830"/>
      <c r="TDQ5" s="830"/>
      <c r="TDR5" s="830"/>
      <c r="TDS5" s="830"/>
      <c r="TDT5" s="830"/>
      <c r="TDU5" s="830"/>
      <c r="TDV5" s="830"/>
      <c r="TDW5" s="830"/>
      <c r="TDX5" s="844"/>
      <c r="TDY5" s="845"/>
      <c r="TDZ5" s="829"/>
      <c r="TEA5" s="829"/>
      <c r="TEB5" s="829"/>
      <c r="TEC5" s="829"/>
      <c r="TED5" s="829"/>
      <c r="TEE5" s="829"/>
      <c r="TEF5" s="830"/>
      <c r="TEG5" s="830"/>
      <c r="TEH5" s="830"/>
      <c r="TEI5" s="830"/>
      <c r="TEJ5" s="830"/>
      <c r="TEK5" s="830"/>
      <c r="TEL5" s="830"/>
      <c r="TEM5" s="830"/>
      <c r="TEN5" s="844"/>
      <c r="TEO5" s="845"/>
      <c r="TEP5" s="829"/>
      <c r="TEQ5" s="829"/>
      <c r="TER5" s="829"/>
      <c r="TES5" s="829"/>
      <c r="TET5" s="829"/>
      <c r="TEU5" s="829"/>
      <c r="TEV5" s="830"/>
      <c r="TEW5" s="830"/>
      <c r="TEX5" s="830"/>
      <c r="TEY5" s="830"/>
      <c r="TEZ5" s="830"/>
      <c r="TFA5" s="830"/>
      <c r="TFB5" s="830"/>
      <c r="TFC5" s="830"/>
      <c r="TFD5" s="844"/>
      <c r="TFE5" s="845"/>
      <c r="TFF5" s="829"/>
      <c r="TFG5" s="829"/>
      <c r="TFH5" s="829"/>
      <c r="TFI5" s="829"/>
      <c r="TFJ5" s="829"/>
      <c r="TFK5" s="829"/>
      <c r="TFL5" s="830"/>
      <c r="TFM5" s="830"/>
      <c r="TFN5" s="830"/>
      <c r="TFO5" s="830"/>
      <c r="TFP5" s="830"/>
      <c r="TFQ5" s="830"/>
      <c r="TFR5" s="830"/>
      <c r="TFS5" s="830"/>
      <c r="TFT5" s="844"/>
      <c r="TFU5" s="845"/>
      <c r="TFV5" s="829"/>
      <c r="TFW5" s="829"/>
      <c r="TFX5" s="829"/>
      <c r="TFY5" s="829"/>
      <c r="TFZ5" s="829"/>
      <c r="TGA5" s="829"/>
      <c r="TGB5" s="830"/>
      <c r="TGC5" s="830"/>
      <c r="TGD5" s="830"/>
      <c r="TGE5" s="830"/>
      <c r="TGF5" s="830"/>
      <c r="TGG5" s="830"/>
      <c r="TGH5" s="830"/>
      <c r="TGI5" s="830"/>
      <c r="TGJ5" s="844"/>
      <c r="TGK5" s="845"/>
      <c r="TGL5" s="829"/>
      <c r="TGM5" s="829"/>
      <c r="TGN5" s="829"/>
      <c r="TGO5" s="829"/>
      <c r="TGP5" s="829"/>
      <c r="TGQ5" s="829"/>
      <c r="TGR5" s="830"/>
      <c r="TGS5" s="830"/>
      <c r="TGT5" s="830"/>
      <c r="TGU5" s="830"/>
      <c r="TGV5" s="830"/>
      <c r="TGW5" s="830"/>
      <c r="TGX5" s="830"/>
      <c r="TGY5" s="830"/>
      <c r="TGZ5" s="844"/>
      <c r="THA5" s="845"/>
      <c r="THB5" s="829"/>
      <c r="THC5" s="829"/>
      <c r="THD5" s="829"/>
      <c r="THE5" s="829"/>
      <c r="THF5" s="829"/>
      <c r="THG5" s="829"/>
      <c r="THH5" s="830"/>
      <c r="THI5" s="830"/>
      <c r="THJ5" s="830"/>
      <c r="THK5" s="830"/>
      <c r="THL5" s="830"/>
      <c r="THM5" s="830"/>
      <c r="THN5" s="830"/>
      <c r="THO5" s="830"/>
      <c r="THP5" s="844"/>
      <c r="THQ5" s="845"/>
      <c r="THR5" s="829"/>
      <c r="THS5" s="829"/>
      <c r="THT5" s="829"/>
      <c r="THU5" s="829"/>
      <c r="THV5" s="829"/>
      <c r="THW5" s="829"/>
      <c r="THX5" s="830"/>
      <c r="THY5" s="830"/>
      <c r="THZ5" s="830"/>
      <c r="TIA5" s="830"/>
      <c r="TIB5" s="830"/>
      <c r="TIC5" s="830"/>
      <c r="TID5" s="830"/>
      <c r="TIE5" s="830"/>
      <c r="TIF5" s="844"/>
      <c r="TIG5" s="845"/>
      <c r="TIH5" s="829"/>
      <c r="TII5" s="829"/>
      <c r="TIJ5" s="829"/>
      <c r="TIK5" s="829"/>
      <c r="TIL5" s="829"/>
      <c r="TIM5" s="829"/>
      <c r="TIN5" s="830"/>
      <c r="TIO5" s="830"/>
      <c r="TIP5" s="830"/>
      <c r="TIQ5" s="830"/>
      <c r="TIR5" s="830"/>
      <c r="TIS5" s="830"/>
      <c r="TIT5" s="830"/>
      <c r="TIU5" s="830"/>
      <c r="TIV5" s="844"/>
      <c r="TIW5" s="845"/>
      <c r="TIX5" s="829"/>
      <c r="TIY5" s="829"/>
      <c r="TIZ5" s="829"/>
      <c r="TJA5" s="829"/>
      <c r="TJB5" s="829"/>
      <c r="TJC5" s="829"/>
      <c r="TJD5" s="830"/>
      <c r="TJE5" s="830"/>
      <c r="TJF5" s="830"/>
      <c r="TJG5" s="830"/>
      <c r="TJH5" s="830"/>
      <c r="TJI5" s="830"/>
      <c r="TJJ5" s="830"/>
      <c r="TJK5" s="830"/>
      <c r="TJL5" s="844"/>
      <c r="TJM5" s="845"/>
      <c r="TJN5" s="829"/>
      <c r="TJO5" s="829"/>
      <c r="TJP5" s="829"/>
      <c r="TJQ5" s="829"/>
      <c r="TJR5" s="829"/>
      <c r="TJS5" s="829"/>
      <c r="TJT5" s="830"/>
      <c r="TJU5" s="830"/>
      <c r="TJV5" s="830"/>
      <c r="TJW5" s="830"/>
      <c r="TJX5" s="830"/>
      <c r="TJY5" s="830"/>
      <c r="TJZ5" s="830"/>
      <c r="TKA5" s="830"/>
      <c r="TKB5" s="844"/>
      <c r="TKC5" s="845"/>
      <c r="TKD5" s="829"/>
      <c r="TKE5" s="829"/>
      <c r="TKF5" s="829"/>
      <c r="TKG5" s="829"/>
      <c r="TKH5" s="829"/>
      <c r="TKI5" s="829"/>
      <c r="TKJ5" s="830"/>
      <c r="TKK5" s="830"/>
      <c r="TKL5" s="830"/>
      <c r="TKM5" s="830"/>
      <c r="TKN5" s="830"/>
      <c r="TKO5" s="830"/>
      <c r="TKP5" s="830"/>
      <c r="TKQ5" s="830"/>
      <c r="TKR5" s="844"/>
      <c r="TKS5" s="845"/>
      <c r="TKT5" s="829"/>
      <c r="TKU5" s="829"/>
      <c r="TKV5" s="829"/>
      <c r="TKW5" s="829"/>
      <c r="TKX5" s="829"/>
      <c r="TKY5" s="829"/>
      <c r="TKZ5" s="830"/>
      <c r="TLA5" s="830"/>
      <c r="TLB5" s="830"/>
      <c r="TLC5" s="830"/>
      <c r="TLD5" s="830"/>
      <c r="TLE5" s="830"/>
      <c r="TLF5" s="830"/>
      <c r="TLG5" s="830"/>
      <c r="TLH5" s="844"/>
      <c r="TLI5" s="845"/>
      <c r="TLJ5" s="829"/>
      <c r="TLK5" s="829"/>
      <c r="TLL5" s="829"/>
      <c r="TLM5" s="829"/>
      <c r="TLN5" s="829"/>
      <c r="TLO5" s="829"/>
      <c r="TLP5" s="830"/>
      <c r="TLQ5" s="830"/>
      <c r="TLR5" s="830"/>
      <c r="TLS5" s="830"/>
      <c r="TLT5" s="830"/>
      <c r="TLU5" s="830"/>
      <c r="TLV5" s="830"/>
      <c r="TLW5" s="830"/>
      <c r="TLX5" s="844"/>
      <c r="TLY5" s="845"/>
      <c r="TLZ5" s="829"/>
      <c r="TMA5" s="829"/>
      <c r="TMB5" s="829"/>
      <c r="TMC5" s="829"/>
      <c r="TMD5" s="829"/>
      <c r="TME5" s="829"/>
      <c r="TMF5" s="830"/>
      <c r="TMG5" s="830"/>
      <c r="TMH5" s="830"/>
      <c r="TMI5" s="830"/>
      <c r="TMJ5" s="830"/>
      <c r="TMK5" s="830"/>
      <c r="TML5" s="830"/>
      <c r="TMM5" s="830"/>
      <c r="TMN5" s="844"/>
      <c r="TMO5" s="845"/>
      <c r="TMP5" s="829"/>
      <c r="TMQ5" s="829"/>
      <c r="TMR5" s="829"/>
      <c r="TMS5" s="829"/>
      <c r="TMT5" s="829"/>
      <c r="TMU5" s="829"/>
      <c r="TMV5" s="830"/>
      <c r="TMW5" s="830"/>
      <c r="TMX5" s="830"/>
      <c r="TMY5" s="830"/>
      <c r="TMZ5" s="830"/>
      <c r="TNA5" s="830"/>
      <c r="TNB5" s="830"/>
      <c r="TNC5" s="830"/>
      <c r="TND5" s="844"/>
      <c r="TNE5" s="845"/>
      <c r="TNF5" s="829"/>
      <c r="TNG5" s="829"/>
      <c r="TNH5" s="829"/>
      <c r="TNI5" s="829"/>
      <c r="TNJ5" s="829"/>
      <c r="TNK5" s="829"/>
      <c r="TNL5" s="830"/>
      <c r="TNM5" s="830"/>
      <c r="TNN5" s="830"/>
      <c r="TNO5" s="830"/>
      <c r="TNP5" s="830"/>
      <c r="TNQ5" s="830"/>
      <c r="TNR5" s="830"/>
      <c r="TNS5" s="830"/>
      <c r="TNT5" s="844"/>
      <c r="TNU5" s="845"/>
      <c r="TNV5" s="829"/>
      <c r="TNW5" s="829"/>
      <c r="TNX5" s="829"/>
      <c r="TNY5" s="829"/>
      <c r="TNZ5" s="829"/>
      <c r="TOA5" s="829"/>
      <c r="TOB5" s="830"/>
      <c r="TOC5" s="830"/>
      <c r="TOD5" s="830"/>
      <c r="TOE5" s="830"/>
      <c r="TOF5" s="830"/>
      <c r="TOG5" s="830"/>
      <c r="TOH5" s="830"/>
      <c r="TOI5" s="830"/>
      <c r="TOJ5" s="844"/>
      <c r="TOK5" s="845"/>
      <c r="TOL5" s="829"/>
      <c r="TOM5" s="829"/>
      <c r="TON5" s="829"/>
      <c r="TOO5" s="829"/>
      <c r="TOP5" s="829"/>
      <c r="TOQ5" s="829"/>
      <c r="TOR5" s="830"/>
      <c r="TOS5" s="830"/>
      <c r="TOT5" s="830"/>
      <c r="TOU5" s="830"/>
      <c r="TOV5" s="830"/>
      <c r="TOW5" s="830"/>
      <c r="TOX5" s="830"/>
      <c r="TOY5" s="830"/>
      <c r="TOZ5" s="844"/>
      <c r="TPA5" s="845"/>
      <c r="TPB5" s="829"/>
      <c r="TPC5" s="829"/>
      <c r="TPD5" s="829"/>
      <c r="TPE5" s="829"/>
      <c r="TPF5" s="829"/>
      <c r="TPG5" s="829"/>
      <c r="TPH5" s="830"/>
      <c r="TPI5" s="830"/>
      <c r="TPJ5" s="830"/>
      <c r="TPK5" s="830"/>
      <c r="TPL5" s="830"/>
      <c r="TPM5" s="830"/>
      <c r="TPN5" s="830"/>
      <c r="TPO5" s="830"/>
      <c r="TPP5" s="844"/>
      <c r="TPQ5" s="845"/>
      <c r="TPR5" s="829"/>
      <c r="TPS5" s="829"/>
      <c r="TPT5" s="829"/>
      <c r="TPU5" s="829"/>
      <c r="TPV5" s="829"/>
      <c r="TPW5" s="829"/>
      <c r="TPX5" s="830"/>
      <c r="TPY5" s="830"/>
      <c r="TPZ5" s="830"/>
      <c r="TQA5" s="830"/>
      <c r="TQB5" s="830"/>
      <c r="TQC5" s="830"/>
      <c r="TQD5" s="830"/>
      <c r="TQE5" s="830"/>
      <c r="TQF5" s="844"/>
      <c r="TQG5" s="845"/>
      <c r="TQH5" s="829"/>
      <c r="TQI5" s="829"/>
      <c r="TQJ5" s="829"/>
      <c r="TQK5" s="829"/>
      <c r="TQL5" s="829"/>
      <c r="TQM5" s="829"/>
      <c r="TQN5" s="830"/>
      <c r="TQO5" s="830"/>
      <c r="TQP5" s="830"/>
      <c r="TQQ5" s="830"/>
      <c r="TQR5" s="830"/>
      <c r="TQS5" s="830"/>
      <c r="TQT5" s="830"/>
      <c r="TQU5" s="830"/>
      <c r="TQV5" s="844"/>
      <c r="TQW5" s="845"/>
      <c r="TQX5" s="829"/>
      <c r="TQY5" s="829"/>
      <c r="TQZ5" s="829"/>
      <c r="TRA5" s="829"/>
      <c r="TRB5" s="829"/>
      <c r="TRC5" s="829"/>
      <c r="TRD5" s="830"/>
      <c r="TRE5" s="830"/>
      <c r="TRF5" s="830"/>
      <c r="TRG5" s="830"/>
      <c r="TRH5" s="830"/>
      <c r="TRI5" s="830"/>
      <c r="TRJ5" s="830"/>
      <c r="TRK5" s="830"/>
      <c r="TRL5" s="844"/>
      <c r="TRM5" s="845"/>
      <c r="TRN5" s="829"/>
      <c r="TRO5" s="829"/>
      <c r="TRP5" s="829"/>
      <c r="TRQ5" s="829"/>
      <c r="TRR5" s="829"/>
      <c r="TRS5" s="829"/>
      <c r="TRT5" s="830"/>
      <c r="TRU5" s="830"/>
      <c r="TRV5" s="830"/>
      <c r="TRW5" s="830"/>
      <c r="TRX5" s="830"/>
      <c r="TRY5" s="830"/>
      <c r="TRZ5" s="830"/>
      <c r="TSA5" s="830"/>
      <c r="TSB5" s="844"/>
      <c r="TSC5" s="845"/>
      <c r="TSD5" s="829"/>
      <c r="TSE5" s="829"/>
      <c r="TSF5" s="829"/>
      <c r="TSG5" s="829"/>
      <c r="TSH5" s="829"/>
      <c r="TSI5" s="829"/>
      <c r="TSJ5" s="830"/>
      <c r="TSK5" s="830"/>
      <c r="TSL5" s="830"/>
      <c r="TSM5" s="830"/>
      <c r="TSN5" s="830"/>
      <c r="TSO5" s="830"/>
      <c r="TSP5" s="830"/>
      <c r="TSQ5" s="830"/>
      <c r="TSR5" s="844"/>
      <c r="TSS5" s="845"/>
      <c r="TST5" s="829"/>
      <c r="TSU5" s="829"/>
      <c r="TSV5" s="829"/>
      <c r="TSW5" s="829"/>
      <c r="TSX5" s="829"/>
      <c r="TSY5" s="829"/>
      <c r="TSZ5" s="830"/>
      <c r="TTA5" s="830"/>
      <c r="TTB5" s="830"/>
      <c r="TTC5" s="830"/>
      <c r="TTD5" s="830"/>
      <c r="TTE5" s="830"/>
      <c r="TTF5" s="830"/>
      <c r="TTG5" s="830"/>
      <c r="TTH5" s="844"/>
      <c r="TTI5" s="845"/>
      <c r="TTJ5" s="829"/>
      <c r="TTK5" s="829"/>
      <c r="TTL5" s="829"/>
      <c r="TTM5" s="829"/>
      <c r="TTN5" s="829"/>
      <c r="TTO5" s="829"/>
      <c r="TTP5" s="830"/>
      <c r="TTQ5" s="830"/>
      <c r="TTR5" s="830"/>
      <c r="TTS5" s="830"/>
      <c r="TTT5" s="830"/>
      <c r="TTU5" s="830"/>
      <c r="TTV5" s="830"/>
      <c r="TTW5" s="830"/>
      <c r="TTX5" s="844"/>
      <c r="TTY5" s="845"/>
      <c r="TTZ5" s="829"/>
      <c r="TUA5" s="829"/>
      <c r="TUB5" s="829"/>
      <c r="TUC5" s="829"/>
      <c r="TUD5" s="829"/>
      <c r="TUE5" s="829"/>
      <c r="TUF5" s="830"/>
      <c r="TUG5" s="830"/>
      <c r="TUH5" s="830"/>
      <c r="TUI5" s="830"/>
      <c r="TUJ5" s="830"/>
      <c r="TUK5" s="830"/>
      <c r="TUL5" s="830"/>
      <c r="TUM5" s="830"/>
      <c r="TUN5" s="844"/>
      <c r="TUO5" s="845"/>
      <c r="TUP5" s="829"/>
      <c r="TUQ5" s="829"/>
      <c r="TUR5" s="829"/>
      <c r="TUS5" s="829"/>
      <c r="TUT5" s="829"/>
      <c r="TUU5" s="829"/>
      <c r="TUV5" s="830"/>
      <c r="TUW5" s="830"/>
      <c r="TUX5" s="830"/>
      <c r="TUY5" s="830"/>
      <c r="TUZ5" s="830"/>
      <c r="TVA5" s="830"/>
      <c r="TVB5" s="830"/>
      <c r="TVC5" s="830"/>
      <c r="TVD5" s="844"/>
      <c r="TVE5" s="845"/>
      <c r="TVF5" s="829"/>
      <c r="TVG5" s="829"/>
      <c r="TVH5" s="829"/>
      <c r="TVI5" s="829"/>
      <c r="TVJ5" s="829"/>
      <c r="TVK5" s="829"/>
      <c r="TVL5" s="830"/>
      <c r="TVM5" s="830"/>
      <c r="TVN5" s="830"/>
      <c r="TVO5" s="830"/>
      <c r="TVP5" s="830"/>
      <c r="TVQ5" s="830"/>
      <c r="TVR5" s="830"/>
      <c r="TVS5" s="830"/>
      <c r="TVT5" s="844"/>
      <c r="TVU5" s="845"/>
      <c r="TVV5" s="829"/>
      <c r="TVW5" s="829"/>
      <c r="TVX5" s="829"/>
      <c r="TVY5" s="829"/>
      <c r="TVZ5" s="829"/>
      <c r="TWA5" s="829"/>
      <c r="TWB5" s="830"/>
      <c r="TWC5" s="830"/>
      <c r="TWD5" s="830"/>
      <c r="TWE5" s="830"/>
      <c r="TWF5" s="830"/>
      <c r="TWG5" s="830"/>
      <c r="TWH5" s="830"/>
      <c r="TWI5" s="830"/>
      <c r="TWJ5" s="844"/>
      <c r="TWK5" s="845"/>
      <c r="TWL5" s="829"/>
      <c r="TWM5" s="829"/>
      <c r="TWN5" s="829"/>
      <c r="TWO5" s="829"/>
      <c r="TWP5" s="829"/>
      <c r="TWQ5" s="829"/>
      <c r="TWR5" s="830"/>
      <c r="TWS5" s="830"/>
      <c r="TWT5" s="830"/>
      <c r="TWU5" s="830"/>
      <c r="TWV5" s="830"/>
      <c r="TWW5" s="830"/>
      <c r="TWX5" s="830"/>
      <c r="TWY5" s="830"/>
      <c r="TWZ5" s="844"/>
      <c r="TXA5" s="845"/>
      <c r="TXB5" s="829"/>
      <c r="TXC5" s="829"/>
      <c r="TXD5" s="829"/>
      <c r="TXE5" s="829"/>
      <c r="TXF5" s="829"/>
      <c r="TXG5" s="829"/>
      <c r="TXH5" s="830"/>
      <c r="TXI5" s="830"/>
      <c r="TXJ5" s="830"/>
      <c r="TXK5" s="830"/>
      <c r="TXL5" s="830"/>
      <c r="TXM5" s="830"/>
      <c r="TXN5" s="830"/>
      <c r="TXO5" s="830"/>
      <c r="TXP5" s="844"/>
      <c r="TXQ5" s="845"/>
      <c r="TXR5" s="829"/>
      <c r="TXS5" s="829"/>
      <c r="TXT5" s="829"/>
      <c r="TXU5" s="829"/>
      <c r="TXV5" s="829"/>
      <c r="TXW5" s="829"/>
      <c r="TXX5" s="830"/>
      <c r="TXY5" s="830"/>
      <c r="TXZ5" s="830"/>
      <c r="TYA5" s="830"/>
      <c r="TYB5" s="830"/>
      <c r="TYC5" s="830"/>
      <c r="TYD5" s="830"/>
      <c r="TYE5" s="830"/>
      <c r="TYF5" s="844"/>
      <c r="TYG5" s="845"/>
      <c r="TYH5" s="829"/>
      <c r="TYI5" s="829"/>
      <c r="TYJ5" s="829"/>
      <c r="TYK5" s="829"/>
      <c r="TYL5" s="829"/>
      <c r="TYM5" s="829"/>
      <c r="TYN5" s="830"/>
      <c r="TYO5" s="830"/>
      <c r="TYP5" s="830"/>
      <c r="TYQ5" s="830"/>
      <c r="TYR5" s="830"/>
      <c r="TYS5" s="830"/>
      <c r="TYT5" s="830"/>
      <c r="TYU5" s="830"/>
      <c r="TYV5" s="844"/>
      <c r="TYW5" s="845"/>
      <c r="TYX5" s="829"/>
      <c r="TYY5" s="829"/>
      <c r="TYZ5" s="829"/>
      <c r="TZA5" s="829"/>
      <c r="TZB5" s="829"/>
      <c r="TZC5" s="829"/>
      <c r="TZD5" s="830"/>
      <c r="TZE5" s="830"/>
      <c r="TZF5" s="830"/>
      <c r="TZG5" s="830"/>
      <c r="TZH5" s="830"/>
      <c r="TZI5" s="830"/>
      <c r="TZJ5" s="830"/>
      <c r="TZK5" s="830"/>
      <c r="TZL5" s="844"/>
      <c r="TZM5" s="845"/>
      <c r="TZN5" s="829"/>
      <c r="TZO5" s="829"/>
      <c r="TZP5" s="829"/>
      <c r="TZQ5" s="829"/>
      <c r="TZR5" s="829"/>
      <c r="TZS5" s="829"/>
      <c r="TZT5" s="830"/>
      <c r="TZU5" s="830"/>
      <c r="TZV5" s="830"/>
      <c r="TZW5" s="830"/>
      <c r="TZX5" s="830"/>
      <c r="TZY5" s="830"/>
      <c r="TZZ5" s="830"/>
      <c r="UAA5" s="830"/>
      <c r="UAB5" s="844"/>
      <c r="UAC5" s="845"/>
      <c r="UAD5" s="829"/>
      <c r="UAE5" s="829"/>
      <c r="UAF5" s="829"/>
      <c r="UAG5" s="829"/>
      <c r="UAH5" s="829"/>
      <c r="UAI5" s="829"/>
      <c r="UAJ5" s="830"/>
      <c r="UAK5" s="830"/>
      <c r="UAL5" s="830"/>
      <c r="UAM5" s="830"/>
      <c r="UAN5" s="830"/>
      <c r="UAO5" s="830"/>
      <c r="UAP5" s="830"/>
      <c r="UAQ5" s="830"/>
      <c r="UAR5" s="844"/>
      <c r="UAS5" s="845"/>
      <c r="UAT5" s="829"/>
      <c r="UAU5" s="829"/>
      <c r="UAV5" s="829"/>
      <c r="UAW5" s="829"/>
      <c r="UAX5" s="829"/>
      <c r="UAY5" s="829"/>
      <c r="UAZ5" s="830"/>
      <c r="UBA5" s="830"/>
      <c r="UBB5" s="830"/>
      <c r="UBC5" s="830"/>
      <c r="UBD5" s="830"/>
      <c r="UBE5" s="830"/>
      <c r="UBF5" s="830"/>
      <c r="UBG5" s="830"/>
      <c r="UBH5" s="844"/>
      <c r="UBI5" s="845"/>
      <c r="UBJ5" s="829"/>
      <c r="UBK5" s="829"/>
      <c r="UBL5" s="829"/>
      <c r="UBM5" s="829"/>
      <c r="UBN5" s="829"/>
      <c r="UBO5" s="829"/>
      <c r="UBP5" s="830"/>
      <c r="UBQ5" s="830"/>
      <c r="UBR5" s="830"/>
      <c r="UBS5" s="830"/>
      <c r="UBT5" s="830"/>
      <c r="UBU5" s="830"/>
      <c r="UBV5" s="830"/>
      <c r="UBW5" s="830"/>
      <c r="UBX5" s="844"/>
      <c r="UBY5" s="845"/>
      <c r="UBZ5" s="829"/>
      <c r="UCA5" s="829"/>
      <c r="UCB5" s="829"/>
      <c r="UCC5" s="829"/>
      <c r="UCD5" s="829"/>
      <c r="UCE5" s="829"/>
      <c r="UCF5" s="830"/>
      <c r="UCG5" s="830"/>
      <c r="UCH5" s="830"/>
      <c r="UCI5" s="830"/>
      <c r="UCJ5" s="830"/>
      <c r="UCK5" s="830"/>
      <c r="UCL5" s="830"/>
      <c r="UCM5" s="830"/>
      <c r="UCN5" s="844"/>
      <c r="UCO5" s="845"/>
      <c r="UCP5" s="829"/>
      <c r="UCQ5" s="829"/>
      <c r="UCR5" s="829"/>
      <c r="UCS5" s="829"/>
      <c r="UCT5" s="829"/>
      <c r="UCU5" s="829"/>
      <c r="UCV5" s="830"/>
      <c r="UCW5" s="830"/>
      <c r="UCX5" s="830"/>
      <c r="UCY5" s="830"/>
      <c r="UCZ5" s="830"/>
      <c r="UDA5" s="830"/>
      <c r="UDB5" s="830"/>
      <c r="UDC5" s="830"/>
      <c r="UDD5" s="844"/>
      <c r="UDE5" s="845"/>
      <c r="UDF5" s="829"/>
      <c r="UDG5" s="829"/>
      <c r="UDH5" s="829"/>
      <c r="UDI5" s="829"/>
      <c r="UDJ5" s="829"/>
      <c r="UDK5" s="829"/>
      <c r="UDL5" s="830"/>
      <c r="UDM5" s="830"/>
      <c r="UDN5" s="830"/>
      <c r="UDO5" s="830"/>
      <c r="UDP5" s="830"/>
      <c r="UDQ5" s="830"/>
      <c r="UDR5" s="830"/>
      <c r="UDS5" s="830"/>
      <c r="UDT5" s="844"/>
      <c r="UDU5" s="845"/>
      <c r="UDV5" s="829"/>
      <c r="UDW5" s="829"/>
      <c r="UDX5" s="829"/>
      <c r="UDY5" s="829"/>
      <c r="UDZ5" s="829"/>
      <c r="UEA5" s="829"/>
      <c r="UEB5" s="830"/>
      <c r="UEC5" s="830"/>
      <c r="UED5" s="830"/>
      <c r="UEE5" s="830"/>
      <c r="UEF5" s="830"/>
      <c r="UEG5" s="830"/>
      <c r="UEH5" s="830"/>
      <c r="UEI5" s="830"/>
      <c r="UEJ5" s="844"/>
      <c r="UEK5" s="845"/>
      <c r="UEL5" s="829"/>
      <c r="UEM5" s="829"/>
      <c r="UEN5" s="829"/>
      <c r="UEO5" s="829"/>
      <c r="UEP5" s="829"/>
      <c r="UEQ5" s="829"/>
      <c r="UER5" s="830"/>
      <c r="UES5" s="830"/>
      <c r="UET5" s="830"/>
      <c r="UEU5" s="830"/>
      <c r="UEV5" s="830"/>
      <c r="UEW5" s="830"/>
      <c r="UEX5" s="830"/>
      <c r="UEY5" s="830"/>
      <c r="UEZ5" s="844"/>
      <c r="UFA5" s="845"/>
      <c r="UFB5" s="829"/>
      <c r="UFC5" s="829"/>
      <c r="UFD5" s="829"/>
      <c r="UFE5" s="829"/>
      <c r="UFF5" s="829"/>
      <c r="UFG5" s="829"/>
      <c r="UFH5" s="830"/>
      <c r="UFI5" s="830"/>
      <c r="UFJ5" s="830"/>
      <c r="UFK5" s="830"/>
      <c r="UFL5" s="830"/>
      <c r="UFM5" s="830"/>
      <c r="UFN5" s="830"/>
      <c r="UFO5" s="830"/>
      <c r="UFP5" s="844"/>
      <c r="UFQ5" s="845"/>
      <c r="UFR5" s="829"/>
      <c r="UFS5" s="829"/>
      <c r="UFT5" s="829"/>
      <c r="UFU5" s="829"/>
      <c r="UFV5" s="829"/>
      <c r="UFW5" s="829"/>
      <c r="UFX5" s="830"/>
      <c r="UFY5" s="830"/>
      <c r="UFZ5" s="830"/>
      <c r="UGA5" s="830"/>
      <c r="UGB5" s="830"/>
      <c r="UGC5" s="830"/>
      <c r="UGD5" s="830"/>
      <c r="UGE5" s="830"/>
      <c r="UGF5" s="844"/>
      <c r="UGG5" s="845"/>
      <c r="UGH5" s="829"/>
      <c r="UGI5" s="829"/>
      <c r="UGJ5" s="829"/>
      <c r="UGK5" s="829"/>
      <c r="UGL5" s="829"/>
      <c r="UGM5" s="829"/>
      <c r="UGN5" s="830"/>
      <c r="UGO5" s="830"/>
      <c r="UGP5" s="830"/>
      <c r="UGQ5" s="830"/>
      <c r="UGR5" s="830"/>
      <c r="UGS5" s="830"/>
      <c r="UGT5" s="830"/>
      <c r="UGU5" s="830"/>
      <c r="UGV5" s="844"/>
      <c r="UGW5" s="845"/>
      <c r="UGX5" s="829"/>
      <c r="UGY5" s="829"/>
      <c r="UGZ5" s="829"/>
      <c r="UHA5" s="829"/>
      <c r="UHB5" s="829"/>
      <c r="UHC5" s="829"/>
      <c r="UHD5" s="830"/>
      <c r="UHE5" s="830"/>
      <c r="UHF5" s="830"/>
      <c r="UHG5" s="830"/>
      <c r="UHH5" s="830"/>
      <c r="UHI5" s="830"/>
      <c r="UHJ5" s="830"/>
      <c r="UHK5" s="830"/>
      <c r="UHL5" s="844"/>
      <c r="UHM5" s="845"/>
      <c r="UHN5" s="829"/>
      <c r="UHO5" s="829"/>
      <c r="UHP5" s="829"/>
      <c r="UHQ5" s="829"/>
      <c r="UHR5" s="829"/>
      <c r="UHS5" s="829"/>
      <c r="UHT5" s="830"/>
      <c r="UHU5" s="830"/>
      <c r="UHV5" s="830"/>
      <c r="UHW5" s="830"/>
      <c r="UHX5" s="830"/>
      <c r="UHY5" s="830"/>
      <c r="UHZ5" s="830"/>
      <c r="UIA5" s="830"/>
      <c r="UIB5" s="844"/>
      <c r="UIC5" s="845"/>
      <c r="UID5" s="829"/>
      <c r="UIE5" s="829"/>
      <c r="UIF5" s="829"/>
      <c r="UIG5" s="829"/>
      <c r="UIH5" s="829"/>
      <c r="UII5" s="829"/>
      <c r="UIJ5" s="830"/>
      <c r="UIK5" s="830"/>
      <c r="UIL5" s="830"/>
      <c r="UIM5" s="830"/>
      <c r="UIN5" s="830"/>
      <c r="UIO5" s="830"/>
      <c r="UIP5" s="830"/>
      <c r="UIQ5" s="830"/>
      <c r="UIR5" s="844"/>
      <c r="UIS5" s="845"/>
      <c r="UIT5" s="829"/>
      <c r="UIU5" s="829"/>
      <c r="UIV5" s="829"/>
      <c r="UIW5" s="829"/>
      <c r="UIX5" s="829"/>
      <c r="UIY5" s="829"/>
      <c r="UIZ5" s="830"/>
      <c r="UJA5" s="830"/>
      <c r="UJB5" s="830"/>
      <c r="UJC5" s="830"/>
      <c r="UJD5" s="830"/>
      <c r="UJE5" s="830"/>
      <c r="UJF5" s="830"/>
      <c r="UJG5" s="830"/>
      <c r="UJH5" s="844"/>
      <c r="UJI5" s="845"/>
      <c r="UJJ5" s="829"/>
      <c r="UJK5" s="829"/>
      <c r="UJL5" s="829"/>
      <c r="UJM5" s="829"/>
      <c r="UJN5" s="829"/>
      <c r="UJO5" s="829"/>
      <c r="UJP5" s="830"/>
      <c r="UJQ5" s="830"/>
      <c r="UJR5" s="830"/>
      <c r="UJS5" s="830"/>
      <c r="UJT5" s="830"/>
      <c r="UJU5" s="830"/>
      <c r="UJV5" s="830"/>
      <c r="UJW5" s="830"/>
      <c r="UJX5" s="844"/>
      <c r="UJY5" s="845"/>
      <c r="UJZ5" s="829"/>
      <c r="UKA5" s="829"/>
      <c r="UKB5" s="829"/>
      <c r="UKC5" s="829"/>
      <c r="UKD5" s="829"/>
      <c r="UKE5" s="829"/>
      <c r="UKF5" s="830"/>
      <c r="UKG5" s="830"/>
      <c r="UKH5" s="830"/>
      <c r="UKI5" s="830"/>
      <c r="UKJ5" s="830"/>
      <c r="UKK5" s="830"/>
      <c r="UKL5" s="830"/>
      <c r="UKM5" s="830"/>
      <c r="UKN5" s="844"/>
      <c r="UKO5" s="845"/>
      <c r="UKP5" s="829"/>
      <c r="UKQ5" s="829"/>
      <c r="UKR5" s="829"/>
      <c r="UKS5" s="829"/>
      <c r="UKT5" s="829"/>
      <c r="UKU5" s="829"/>
      <c r="UKV5" s="830"/>
      <c r="UKW5" s="830"/>
      <c r="UKX5" s="830"/>
      <c r="UKY5" s="830"/>
      <c r="UKZ5" s="830"/>
      <c r="ULA5" s="830"/>
      <c r="ULB5" s="830"/>
      <c r="ULC5" s="830"/>
      <c r="ULD5" s="844"/>
      <c r="ULE5" s="845"/>
      <c r="ULF5" s="829"/>
      <c r="ULG5" s="829"/>
      <c r="ULH5" s="829"/>
      <c r="ULI5" s="829"/>
      <c r="ULJ5" s="829"/>
      <c r="ULK5" s="829"/>
      <c r="ULL5" s="830"/>
      <c r="ULM5" s="830"/>
      <c r="ULN5" s="830"/>
      <c r="ULO5" s="830"/>
      <c r="ULP5" s="830"/>
      <c r="ULQ5" s="830"/>
      <c r="ULR5" s="830"/>
      <c r="ULS5" s="830"/>
      <c r="ULT5" s="844"/>
      <c r="ULU5" s="845"/>
      <c r="ULV5" s="829"/>
      <c r="ULW5" s="829"/>
      <c r="ULX5" s="829"/>
      <c r="ULY5" s="829"/>
      <c r="ULZ5" s="829"/>
      <c r="UMA5" s="829"/>
      <c r="UMB5" s="830"/>
      <c r="UMC5" s="830"/>
      <c r="UMD5" s="830"/>
      <c r="UME5" s="830"/>
      <c r="UMF5" s="830"/>
      <c r="UMG5" s="830"/>
      <c r="UMH5" s="830"/>
      <c r="UMI5" s="830"/>
      <c r="UMJ5" s="844"/>
      <c r="UMK5" s="845"/>
      <c r="UML5" s="829"/>
      <c r="UMM5" s="829"/>
      <c r="UMN5" s="829"/>
      <c r="UMO5" s="829"/>
      <c r="UMP5" s="829"/>
      <c r="UMQ5" s="829"/>
      <c r="UMR5" s="830"/>
      <c r="UMS5" s="830"/>
      <c r="UMT5" s="830"/>
      <c r="UMU5" s="830"/>
      <c r="UMV5" s="830"/>
      <c r="UMW5" s="830"/>
      <c r="UMX5" s="830"/>
      <c r="UMY5" s="830"/>
      <c r="UMZ5" s="844"/>
      <c r="UNA5" s="845"/>
      <c r="UNB5" s="829"/>
      <c r="UNC5" s="829"/>
      <c r="UND5" s="829"/>
      <c r="UNE5" s="829"/>
      <c r="UNF5" s="829"/>
      <c r="UNG5" s="829"/>
      <c r="UNH5" s="830"/>
      <c r="UNI5" s="830"/>
      <c r="UNJ5" s="830"/>
      <c r="UNK5" s="830"/>
      <c r="UNL5" s="830"/>
      <c r="UNM5" s="830"/>
      <c r="UNN5" s="830"/>
      <c r="UNO5" s="830"/>
      <c r="UNP5" s="844"/>
      <c r="UNQ5" s="845"/>
      <c r="UNR5" s="829"/>
      <c r="UNS5" s="829"/>
      <c r="UNT5" s="829"/>
      <c r="UNU5" s="829"/>
      <c r="UNV5" s="829"/>
      <c r="UNW5" s="829"/>
      <c r="UNX5" s="830"/>
      <c r="UNY5" s="830"/>
      <c r="UNZ5" s="830"/>
      <c r="UOA5" s="830"/>
      <c r="UOB5" s="830"/>
      <c r="UOC5" s="830"/>
      <c r="UOD5" s="830"/>
      <c r="UOE5" s="830"/>
      <c r="UOF5" s="844"/>
      <c r="UOG5" s="845"/>
      <c r="UOH5" s="829"/>
      <c r="UOI5" s="829"/>
      <c r="UOJ5" s="829"/>
      <c r="UOK5" s="829"/>
      <c r="UOL5" s="829"/>
      <c r="UOM5" s="829"/>
      <c r="UON5" s="830"/>
      <c r="UOO5" s="830"/>
      <c r="UOP5" s="830"/>
      <c r="UOQ5" s="830"/>
      <c r="UOR5" s="830"/>
      <c r="UOS5" s="830"/>
      <c r="UOT5" s="830"/>
      <c r="UOU5" s="830"/>
      <c r="UOV5" s="844"/>
      <c r="UOW5" s="845"/>
      <c r="UOX5" s="829"/>
      <c r="UOY5" s="829"/>
      <c r="UOZ5" s="829"/>
      <c r="UPA5" s="829"/>
      <c r="UPB5" s="829"/>
      <c r="UPC5" s="829"/>
      <c r="UPD5" s="830"/>
      <c r="UPE5" s="830"/>
      <c r="UPF5" s="830"/>
      <c r="UPG5" s="830"/>
      <c r="UPH5" s="830"/>
      <c r="UPI5" s="830"/>
      <c r="UPJ5" s="830"/>
      <c r="UPK5" s="830"/>
      <c r="UPL5" s="844"/>
      <c r="UPM5" s="845"/>
      <c r="UPN5" s="829"/>
      <c r="UPO5" s="829"/>
      <c r="UPP5" s="829"/>
      <c r="UPQ5" s="829"/>
      <c r="UPR5" s="829"/>
      <c r="UPS5" s="829"/>
      <c r="UPT5" s="830"/>
      <c r="UPU5" s="830"/>
      <c r="UPV5" s="830"/>
      <c r="UPW5" s="830"/>
      <c r="UPX5" s="830"/>
      <c r="UPY5" s="830"/>
      <c r="UPZ5" s="830"/>
      <c r="UQA5" s="830"/>
      <c r="UQB5" s="844"/>
      <c r="UQC5" s="845"/>
      <c r="UQD5" s="829"/>
      <c r="UQE5" s="829"/>
      <c r="UQF5" s="829"/>
      <c r="UQG5" s="829"/>
      <c r="UQH5" s="829"/>
      <c r="UQI5" s="829"/>
      <c r="UQJ5" s="830"/>
      <c r="UQK5" s="830"/>
      <c r="UQL5" s="830"/>
      <c r="UQM5" s="830"/>
      <c r="UQN5" s="830"/>
      <c r="UQO5" s="830"/>
      <c r="UQP5" s="830"/>
      <c r="UQQ5" s="830"/>
      <c r="UQR5" s="844"/>
      <c r="UQS5" s="845"/>
      <c r="UQT5" s="829"/>
      <c r="UQU5" s="829"/>
      <c r="UQV5" s="829"/>
      <c r="UQW5" s="829"/>
      <c r="UQX5" s="829"/>
      <c r="UQY5" s="829"/>
      <c r="UQZ5" s="830"/>
      <c r="URA5" s="830"/>
      <c r="URB5" s="830"/>
      <c r="URC5" s="830"/>
      <c r="URD5" s="830"/>
      <c r="URE5" s="830"/>
      <c r="URF5" s="830"/>
      <c r="URG5" s="830"/>
      <c r="URH5" s="844"/>
      <c r="URI5" s="845"/>
      <c r="URJ5" s="829"/>
      <c r="URK5" s="829"/>
      <c r="URL5" s="829"/>
      <c r="URM5" s="829"/>
      <c r="URN5" s="829"/>
      <c r="URO5" s="829"/>
      <c r="URP5" s="830"/>
      <c r="URQ5" s="830"/>
      <c r="URR5" s="830"/>
      <c r="URS5" s="830"/>
      <c r="URT5" s="830"/>
      <c r="URU5" s="830"/>
      <c r="URV5" s="830"/>
      <c r="URW5" s="830"/>
      <c r="URX5" s="844"/>
      <c r="URY5" s="845"/>
      <c r="URZ5" s="829"/>
      <c r="USA5" s="829"/>
      <c r="USB5" s="829"/>
      <c r="USC5" s="829"/>
      <c r="USD5" s="829"/>
      <c r="USE5" s="829"/>
      <c r="USF5" s="830"/>
      <c r="USG5" s="830"/>
      <c r="USH5" s="830"/>
      <c r="USI5" s="830"/>
      <c r="USJ5" s="830"/>
      <c r="USK5" s="830"/>
      <c r="USL5" s="830"/>
      <c r="USM5" s="830"/>
      <c r="USN5" s="844"/>
      <c r="USO5" s="845"/>
      <c r="USP5" s="829"/>
      <c r="USQ5" s="829"/>
      <c r="USR5" s="829"/>
      <c r="USS5" s="829"/>
      <c r="UST5" s="829"/>
      <c r="USU5" s="829"/>
      <c r="USV5" s="830"/>
      <c r="USW5" s="830"/>
      <c r="USX5" s="830"/>
      <c r="USY5" s="830"/>
      <c r="USZ5" s="830"/>
      <c r="UTA5" s="830"/>
      <c r="UTB5" s="830"/>
      <c r="UTC5" s="830"/>
      <c r="UTD5" s="844"/>
      <c r="UTE5" s="845"/>
      <c r="UTF5" s="829"/>
      <c r="UTG5" s="829"/>
      <c r="UTH5" s="829"/>
      <c r="UTI5" s="829"/>
      <c r="UTJ5" s="829"/>
      <c r="UTK5" s="829"/>
      <c r="UTL5" s="830"/>
      <c r="UTM5" s="830"/>
      <c r="UTN5" s="830"/>
      <c r="UTO5" s="830"/>
      <c r="UTP5" s="830"/>
      <c r="UTQ5" s="830"/>
      <c r="UTR5" s="830"/>
      <c r="UTS5" s="830"/>
      <c r="UTT5" s="844"/>
      <c r="UTU5" s="845"/>
      <c r="UTV5" s="829"/>
      <c r="UTW5" s="829"/>
      <c r="UTX5" s="829"/>
      <c r="UTY5" s="829"/>
      <c r="UTZ5" s="829"/>
      <c r="UUA5" s="829"/>
      <c r="UUB5" s="830"/>
      <c r="UUC5" s="830"/>
      <c r="UUD5" s="830"/>
      <c r="UUE5" s="830"/>
      <c r="UUF5" s="830"/>
      <c r="UUG5" s="830"/>
      <c r="UUH5" s="830"/>
      <c r="UUI5" s="830"/>
      <c r="UUJ5" s="844"/>
      <c r="UUK5" s="845"/>
      <c r="UUL5" s="829"/>
      <c r="UUM5" s="829"/>
      <c r="UUN5" s="829"/>
      <c r="UUO5" s="829"/>
      <c r="UUP5" s="829"/>
      <c r="UUQ5" s="829"/>
      <c r="UUR5" s="830"/>
      <c r="UUS5" s="830"/>
      <c r="UUT5" s="830"/>
      <c r="UUU5" s="830"/>
      <c r="UUV5" s="830"/>
      <c r="UUW5" s="830"/>
      <c r="UUX5" s="830"/>
      <c r="UUY5" s="830"/>
      <c r="UUZ5" s="844"/>
      <c r="UVA5" s="845"/>
      <c r="UVB5" s="829"/>
      <c r="UVC5" s="829"/>
      <c r="UVD5" s="829"/>
      <c r="UVE5" s="829"/>
      <c r="UVF5" s="829"/>
      <c r="UVG5" s="829"/>
      <c r="UVH5" s="830"/>
      <c r="UVI5" s="830"/>
      <c r="UVJ5" s="830"/>
      <c r="UVK5" s="830"/>
      <c r="UVL5" s="830"/>
      <c r="UVM5" s="830"/>
      <c r="UVN5" s="830"/>
      <c r="UVO5" s="830"/>
      <c r="UVP5" s="844"/>
      <c r="UVQ5" s="845"/>
      <c r="UVR5" s="829"/>
      <c r="UVS5" s="829"/>
      <c r="UVT5" s="829"/>
      <c r="UVU5" s="829"/>
      <c r="UVV5" s="829"/>
      <c r="UVW5" s="829"/>
      <c r="UVX5" s="830"/>
      <c r="UVY5" s="830"/>
      <c r="UVZ5" s="830"/>
      <c r="UWA5" s="830"/>
      <c r="UWB5" s="830"/>
      <c r="UWC5" s="830"/>
      <c r="UWD5" s="830"/>
      <c r="UWE5" s="830"/>
      <c r="UWF5" s="844"/>
      <c r="UWG5" s="845"/>
      <c r="UWH5" s="829"/>
      <c r="UWI5" s="829"/>
      <c r="UWJ5" s="829"/>
      <c r="UWK5" s="829"/>
      <c r="UWL5" s="829"/>
      <c r="UWM5" s="829"/>
      <c r="UWN5" s="830"/>
      <c r="UWO5" s="830"/>
      <c r="UWP5" s="830"/>
      <c r="UWQ5" s="830"/>
      <c r="UWR5" s="830"/>
      <c r="UWS5" s="830"/>
      <c r="UWT5" s="830"/>
      <c r="UWU5" s="830"/>
      <c r="UWV5" s="844"/>
      <c r="UWW5" s="845"/>
      <c r="UWX5" s="829"/>
      <c r="UWY5" s="829"/>
      <c r="UWZ5" s="829"/>
      <c r="UXA5" s="829"/>
      <c r="UXB5" s="829"/>
      <c r="UXC5" s="829"/>
      <c r="UXD5" s="830"/>
      <c r="UXE5" s="830"/>
      <c r="UXF5" s="830"/>
      <c r="UXG5" s="830"/>
      <c r="UXH5" s="830"/>
      <c r="UXI5" s="830"/>
      <c r="UXJ5" s="830"/>
      <c r="UXK5" s="830"/>
      <c r="UXL5" s="844"/>
      <c r="UXM5" s="845"/>
      <c r="UXN5" s="829"/>
      <c r="UXO5" s="829"/>
      <c r="UXP5" s="829"/>
      <c r="UXQ5" s="829"/>
      <c r="UXR5" s="829"/>
      <c r="UXS5" s="829"/>
      <c r="UXT5" s="830"/>
      <c r="UXU5" s="830"/>
      <c r="UXV5" s="830"/>
      <c r="UXW5" s="830"/>
      <c r="UXX5" s="830"/>
      <c r="UXY5" s="830"/>
      <c r="UXZ5" s="830"/>
      <c r="UYA5" s="830"/>
      <c r="UYB5" s="844"/>
      <c r="UYC5" s="845"/>
      <c r="UYD5" s="829"/>
      <c r="UYE5" s="829"/>
      <c r="UYF5" s="829"/>
      <c r="UYG5" s="829"/>
      <c r="UYH5" s="829"/>
      <c r="UYI5" s="829"/>
      <c r="UYJ5" s="830"/>
      <c r="UYK5" s="830"/>
      <c r="UYL5" s="830"/>
      <c r="UYM5" s="830"/>
      <c r="UYN5" s="830"/>
      <c r="UYO5" s="830"/>
      <c r="UYP5" s="830"/>
      <c r="UYQ5" s="830"/>
      <c r="UYR5" s="844"/>
      <c r="UYS5" s="845"/>
      <c r="UYT5" s="829"/>
      <c r="UYU5" s="829"/>
      <c r="UYV5" s="829"/>
      <c r="UYW5" s="829"/>
      <c r="UYX5" s="829"/>
      <c r="UYY5" s="829"/>
      <c r="UYZ5" s="830"/>
      <c r="UZA5" s="830"/>
      <c r="UZB5" s="830"/>
      <c r="UZC5" s="830"/>
      <c r="UZD5" s="830"/>
      <c r="UZE5" s="830"/>
      <c r="UZF5" s="830"/>
      <c r="UZG5" s="830"/>
      <c r="UZH5" s="844"/>
      <c r="UZI5" s="845"/>
      <c r="UZJ5" s="829"/>
      <c r="UZK5" s="829"/>
      <c r="UZL5" s="829"/>
      <c r="UZM5" s="829"/>
      <c r="UZN5" s="829"/>
      <c r="UZO5" s="829"/>
      <c r="UZP5" s="830"/>
      <c r="UZQ5" s="830"/>
      <c r="UZR5" s="830"/>
      <c r="UZS5" s="830"/>
      <c r="UZT5" s="830"/>
      <c r="UZU5" s="830"/>
      <c r="UZV5" s="830"/>
      <c r="UZW5" s="830"/>
      <c r="UZX5" s="844"/>
      <c r="UZY5" s="845"/>
      <c r="UZZ5" s="829"/>
      <c r="VAA5" s="829"/>
      <c r="VAB5" s="829"/>
      <c r="VAC5" s="829"/>
      <c r="VAD5" s="829"/>
      <c r="VAE5" s="829"/>
      <c r="VAF5" s="830"/>
      <c r="VAG5" s="830"/>
      <c r="VAH5" s="830"/>
      <c r="VAI5" s="830"/>
      <c r="VAJ5" s="830"/>
      <c r="VAK5" s="830"/>
      <c r="VAL5" s="830"/>
      <c r="VAM5" s="830"/>
      <c r="VAN5" s="844"/>
      <c r="VAO5" s="845"/>
      <c r="VAP5" s="829"/>
      <c r="VAQ5" s="829"/>
      <c r="VAR5" s="829"/>
      <c r="VAS5" s="829"/>
      <c r="VAT5" s="829"/>
      <c r="VAU5" s="829"/>
      <c r="VAV5" s="830"/>
      <c r="VAW5" s="830"/>
      <c r="VAX5" s="830"/>
      <c r="VAY5" s="830"/>
      <c r="VAZ5" s="830"/>
      <c r="VBA5" s="830"/>
      <c r="VBB5" s="830"/>
      <c r="VBC5" s="830"/>
      <c r="VBD5" s="844"/>
      <c r="VBE5" s="845"/>
      <c r="VBF5" s="829"/>
      <c r="VBG5" s="829"/>
      <c r="VBH5" s="829"/>
      <c r="VBI5" s="829"/>
      <c r="VBJ5" s="829"/>
      <c r="VBK5" s="829"/>
      <c r="VBL5" s="830"/>
      <c r="VBM5" s="830"/>
      <c r="VBN5" s="830"/>
      <c r="VBO5" s="830"/>
      <c r="VBP5" s="830"/>
      <c r="VBQ5" s="830"/>
      <c r="VBR5" s="830"/>
      <c r="VBS5" s="830"/>
      <c r="VBT5" s="844"/>
      <c r="VBU5" s="845"/>
      <c r="VBV5" s="829"/>
      <c r="VBW5" s="829"/>
      <c r="VBX5" s="829"/>
      <c r="VBY5" s="829"/>
      <c r="VBZ5" s="829"/>
      <c r="VCA5" s="829"/>
      <c r="VCB5" s="830"/>
      <c r="VCC5" s="830"/>
      <c r="VCD5" s="830"/>
      <c r="VCE5" s="830"/>
      <c r="VCF5" s="830"/>
      <c r="VCG5" s="830"/>
      <c r="VCH5" s="830"/>
      <c r="VCI5" s="830"/>
      <c r="VCJ5" s="844"/>
      <c r="VCK5" s="845"/>
      <c r="VCL5" s="829"/>
      <c r="VCM5" s="829"/>
      <c r="VCN5" s="829"/>
      <c r="VCO5" s="829"/>
      <c r="VCP5" s="829"/>
      <c r="VCQ5" s="829"/>
      <c r="VCR5" s="830"/>
      <c r="VCS5" s="830"/>
      <c r="VCT5" s="830"/>
      <c r="VCU5" s="830"/>
      <c r="VCV5" s="830"/>
      <c r="VCW5" s="830"/>
      <c r="VCX5" s="830"/>
      <c r="VCY5" s="830"/>
      <c r="VCZ5" s="844"/>
      <c r="VDA5" s="845"/>
      <c r="VDB5" s="829"/>
      <c r="VDC5" s="829"/>
      <c r="VDD5" s="829"/>
      <c r="VDE5" s="829"/>
      <c r="VDF5" s="829"/>
      <c r="VDG5" s="829"/>
      <c r="VDH5" s="830"/>
      <c r="VDI5" s="830"/>
      <c r="VDJ5" s="830"/>
      <c r="VDK5" s="830"/>
      <c r="VDL5" s="830"/>
      <c r="VDM5" s="830"/>
      <c r="VDN5" s="830"/>
      <c r="VDO5" s="830"/>
      <c r="VDP5" s="844"/>
      <c r="VDQ5" s="845"/>
      <c r="VDR5" s="829"/>
      <c r="VDS5" s="829"/>
      <c r="VDT5" s="829"/>
      <c r="VDU5" s="829"/>
      <c r="VDV5" s="829"/>
      <c r="VDW5" s="829"/>
      <c r="VDX5" s="830"/>
      <c r="VDY5" s="830"/>
      <c r="VDZ5" s="830"/>
      <c r="VEA5" s="830"/>
      <c r="VEB5" s="830"/>
      <c r="VEC5" s="830"/>
      <c r="VED5" s="830"/>
      <c r="VEE5" s="830"/>
      <c r="VEF5" s="844"/>
      <c r="VEG5" s="845"/>
      <c r="VEH5" s="829"/>
      <c r="VEI5" s="829"/>
      <c r="VEJ5" s="829"/>
      <c r="VEK5" s="829"/>
      <c r="VEL5" s="829"/>
      <c r="VEM5" s="829"/>
      <c r="VEN5" s="830"/>
      <c r="VEO5" s="830"/>
      <c r="VEP5" s="830"/>
      <c r="VEQ5" s="830"/>
      <c r="VER5" s="830"/>
      <c r="VES5" s="830"/>
      <c r="VET5" s="830"/>
      <c r="VEU5" s="830"/>
      <c r="VEV5" s="844"/>
      <c r="VEW5" s="845"/>
      <c r="VEX5" s="829"/>
      <c r="VEY5" s="829"/>
      <c r="VEZ5" s="829"/>
      <c r="VFA5" s="829"/>
      <c r="VFB5" s="829"/>
      <c r="VFC5" s="829"/>
      <c r="VFD5" s="830"/>
      <c r="VFE5" s="830"/>
      <c r="VFF5" s="830"/>
      <c r="VFG5" s="830"/>
      <c r="VFH5" s="830"/>
      <c r="VFI5" s="830"/>
      <c r="VFJ5" s="830"/>
      <c r="VFK5" s="830"/>
      <c r="VFL5" s="844"/>
      <c r="VFM5" s="845"/>
      <c r="VFN5" s="829"/>
      <c r="VFO5" s="829"/>
      <c r="VFP5" s="829"/>
      <c r="VFQ5" s="829"/>
      <c r="VFR5" s="829"/>
      <c r="VFS5" s="829"/>
      <c r="VFT5" s="830"/>
      <c r="VFU5" s="830"/>
      <c r="VFV5" s="830"/>
      <c r="VFW5" s="830"/>
      <c r="VFX5" s="830"/>
      <c r="VFY5" s="830"/>
      <c r="VFZ5" s="830"/>
      <c r="VGA5" s="830"/>
      <c r="VGB5" s="844"/>
      <c r="VGC5" s="845"/>
      <c r="VGD5" s="829"/>
      <c r="VGE5" s="829"/>
      <c r="VGF5" s="829"/>
      <c r="VGG5" s="829"/>
      <c r="VGH5" s="829"/>
      <c r="VGI5" s="829"/>
      <c r="VGJ5" s="830"/>
      <c r="VGK5" s="830"/>
      <c r="VGL5" s="830"/>
      <c r="VGM5" s="830"/>
      <c r="VGN5" s="830"/>
      <c r="VGO5" s="830"/>
      <c r="VGP5" s="830"/>
      <c r="VGQ5" s="830"/>
      <c r="VGR5" s="844"/>
      <c r="VGS5" s="845"/>
      <c r="VGT5" s="829"/>
      <c r="VGU5" s="829"/>
      <c r="VGV5" s="829"/>
      <c r="VGW5" s="829"/>
      <c r="VGX5" s="829"/>
      <c r="VGY5" s="829"/>
      <c r="VGZ5" s="830"/>
      <c r="VHA5" s="830"/>
      <c r="VHB5" s="830"/>
      <c r="VHC5" s="830"/>
      <c r="VHD5" s="830"/>
      <c r="VHE5" s="830"/>
      <c r="VHF5" s="830"/>
      <c r="VHG5" s="830"/>
      <c r="VHH5" s="844"/>
      <c r="VHI5" s="845"/>
      <c r="VHJ5" s="829"/>
      <c r="VHK5" s="829"/>
      <c r="VHL5" s="829"/>
      <c r="VHM5" s="829"/>
      <c r="VHN5" s="829"/>
      <c r="VHO5" s="829"/>
      <c r="VHP5" s="830"/>
      <c r="VHQ5" s="830"/>
      <c r="VHR5" s="830"/>
      <c r="VHS5" s="830"/>
      <c r="VHT5" s="830"/>
      <c r="VHU5" s="830"/>
      <c r="VHV5" s="830"/>
      <c r="VHW5" s="830"/>
      <c r="VHX5" s="844"/>
      <c r="VHY5" s="845"/>
      <c r="VHZ5" s="829"/>
      <c r="VIA5" s="829"/>
      <c r="VIB5" s="829"/>
      <c r="VIC5" s="829"/>
      <c r="VID5" s="829"/>
      <c r="VIE5" s="829"/>
      <c r="VIF5" s="830"/>
      <c r="VIG5" s="830"/>
      <c r="VIH5" s="830"/>
      <c r="VII5" s="830"/>
      <c r="VIJ5" s="830"/>
      <c r="VIK5" s="830"/>
      <c r="VIL5" s="830"/>
      <c r="VIM5" s="830"/>
      <c r="VIN5" s="844"/>
      <c r="VIO5" s="845"/>
      <c r="VIP5" s="829"/>
      <c r="VIQ5" s="829"/>
      <c r="VIR5" s="829"/>
      <c r="VIS5" s="829"/>
      <c r="VIT5" s="829"/>
      <c r="VIU5" s="829"/>
      <c r="VIV5" s="830"/>
      <c r="VIW5" s="830"/>
      <c r="VIX5" s="830"/>
      <c r="VIY5" s="830"/>
      <c r="VIZ5" s="830"/>
      <c r="VJA5" s="830"/>
      <c r="VJB5" s="830"/>
      <c r="VJC5" s="830"/>
      <c r="VJD5" s="844"/>
      <c r="VJE5" s="845"/>
      <c r="VJF5" s="829"/>
      <c r="VJG5" s="829"/>
      <c r="VJH5" s="829"/>
      <c r="VJI5" s="829"/>
      <c r="VJJ5" s="829"/>
      <c r="VJK5" s="829"/>
      <c r="VJL5" s="830"/>
      <c r="VJM5" s="830"/>
      <c r="VJN5" s="830"/>
      <c r="VJO5" s="830"/>
      <c r="VJP5" s="830"/>
      <c r="VJQ5" s="830"/>
      <c r="VJR5" s="830"/>
      <c r="VJS5" s="830"/>
      <c r="VJT5" s="844"/>
      <c r="VJU5" s="845"/>
      <c r="VJV5" s="829"/>
      <c r="VJW5" s="829"/>
      <c r="VJX5" s="829"/>
      <c r="VJY5" s="829"/>
      <c r="VJZ5" s="829"/>
      <c r="VKA5" s="829"/>
      <c r="VKB5" s="830"/>
      <c r="VKC5" s="830"/>
      <c r="VKD5" s="830"/>
      <c r="VKE5" s="830"/>
      <c r="VKF5" s="830"/>
      <c r="VKG5" s="830"/>
      <c r="VKH5" s="830"/>
      <c r="VKI5" s="830"/>
      <c r="VKJ5" s="844"/>
      <c r="VKK5" s="845"/>
      <c r="VKL5" s="829"/>
      <c r="VKM5" s="829"/>
      <c r="VKN5" s="829"/>
      <c r="VKO5" s="829"/>
      <c r="VKP5" s="829"/>
      <c r="VKQ5" s="829"/>
      <c r="VKR5" s="830"/>
      <c r="VKS5" s="830"/>
      <c r="VKT5" s="830"/>
      <c r="VKU5" s="830"/>
      <c r="VKV5" s="830"/>
      <c r="VKW5" s="830"/>
      <c r="VKX5" s="830"/>
      <c r="VKY5" s="830"/>
      <c r="VKZ5" s="844"/>
      <c r="VLA5" s="845"/>
      <c r="VLB5" s="829"/>
      <c r="VLC5" s="829"/>
      <c r="VLD5" s="829"/>
      <c r="VLE5" s="829"/>
      <c r="VLF5" s="829"/>
      <c r="VLG5" s="829"/>
      <c r="VLH5" s="830"/>
      <c r="VLI5" s="830"/>
      <c r="VLJ5" s="830"/>
      <c r="VLK5" s="830"/>
      <c r="VLL5" s="830"/>
      <c r="VLM5" s="830"/>
      <c r="VLN5" s="830"/>
      <c r="VLO5" s="830"/>
      <c r="VLP5" s="844"/>
      <c r="VLQ5" s="845"/>
      <c r="VLR5" s="829"/>
      <c r="VLS5" s="829"/>
      <c r="VLT5" s="829"/>
      <c r="VLU5" s="829"/>
      <c r="VLV5" s="829"/>
      <c r="VLW5" s="829"/>
      <c r="VLX5" s="830"/>
      <c r="VLY5" s="830"/>
      <c r="VLZ5" s="830"/>
      <c r="VMA5" s="830"/>
      <c r="VMB5" s="830"/>
      <c r="VMC5" s="830"/>
      <c r="VMD5" s="830"/>
      <c r="VME5" s="830"/>
      <c r="VMF5" s="844"/>
      <c r="VMG5" s="845"/>
      <c r="VMH5" s="829"/>
      <c r="VMI5" s="829"/>
      <c r="VMJ5" s="829"/>
      <c r="VMK5" s="829"/>
      <c r="VML5" s="829"/>
      <c r="VMM5" s="829"/>
      <c r="VMN5" s="830"/>
      <c r="VMO5" s="830"/>
      <c r="VMP5" s="830"/>
      <c r="VMQ5" s="830"/>
      <c r="VMR5" s="830"/>
      <c r="VMS5" s="830"/>
      <c r="VMT5" s="830"/>
      <c r="VMU5" s="830"/>
      <c r="VMV5" s="844"/>
      <c r="VMW5" s="845"/>
      <c r="VMX5" s="829"/>
      <c r="VMY5" s="829"/>
      <c r="VMZ5" s="829"/>
      <c r="VNA5" s="829"/>
      <c r="VNB5" s="829"/>
      <c r="VNC5" s="829"/>
      <c r="VND5" s="830"/>
      <c r="VNE5" s="830"/>
      <c r="VNF5" s="830"/>
      <c r="VNG5" s="830"/>
      <c r="VNH5" s="830"/>
      <c r="VNI5" s="830"/>
      <c r="VNJ5" s="830"/>
      <c r="VNK5" s="830"/>
      <c r="VNL5" s="844"/>
      <c r="VNM5" s="845"/>
      <c r="VNN5" s="829"/>
      <c r="VNO5" s="829"/>
      <c r="VNP5" s="829"/>
      <c r="VNQ5" s="829"/>
      <c r="VNR5" s="829"/>
      <c r="VNS5" s="829"/>
      <c r="VNT5" s="830"/>
      <c r="VNU5" s="830"/>
      <c r="VNV5" s="830"/>
      <c r="VNW5" s="830"/>
      <c r="VNX5" s="830"/>
      <c r="VNY5" s="830"/>
      <c r="VNZ5" s="830"/>
      <c r="VOA5" s="830"/>
      <c r="VOB5" s="844"/>
      <c r="VOC5" s="845"/>
      <c r="VOD5" s="829"/>
      <c r="VOE5" s="829"/>
      <c r="VOF5" s="829"/>
      <c r="VOG5" s="829"/>
      <c r="VOH5" s="829"/>
      <c r="VOI5" s="829"/>
      <c r="VOJ5" s="830"/>
      <c r="VOK5" s="830"/>
      <c r="VOL5" s="830"/>
      <c r="VOM5" s="830"/>
      <c r="VON5" s="830"/>
      <c r="VOO5" s="830"/>
      <c r="VOP5" s="830"/>
      <c r="VOQ5" s="830"/>
      <c r="VOR5" s="844"/>
      <c r="VOS5" s="845"/>
      <c r="VOT5" s="829"/>
      <c r="VOU5" s="829"/>
      <c r="VOV5" s="829"/>
      <c r="VOW5" s="829"/>
      <c r="VOX5" s="829"/>
      <c r="VOY5" s="829"/>
      <c r="VOZ5" s="830"/>
      <c r="VPA5" s="830"/>
      <c r="VPB5" s="830"/>
      <c r="VPC5" s="830"/>
      <c r="VPD5" s="830"/>
      <c r="VPE5" s="830"/>
      <c r="VPF5" s="830"/>
      <c r="VPG5" s="830"/>
      <c r="VPH5" s="844"/>
      <c r="VPI5" s="845"/>
      <c r="VPJ5" s="829"/>
      <c r="VPK5" s="829"/>
      <c r="VPL5" s="829"/>
      <c r="VPM5" s="829"/>
      <c r="VPN5" s="829"/>
      <c r="VPO5" s="829"/>
      <c r="VPP5" s="830"/>
      <c r="VPQ5" s="830"/>
      <c r="VPR5" s="830"/>
      <c r="VPS5" s="830"/>
      <c r="VPT5" s="830"/>
      <c r="VPU5" s="830"/>
      <c r="VPV5" s="830"/>
      <c r="VPW5" s="830"/>
      <c r="VPX5" s="844"/>
      <c r="VPY5" s="845"/>
      <c r="VPZ5" s="829"/>
      <c r="VQA5" s="829"/>
      <c r="VQB5" s="829"/>
      <c r="VQC5" s="829"/>
      <c r="VQD5" s="829"/>
      <c r="VQE5" s="829"/>
      <c r="VQF5" s="830"/>
      <c r="VQG5" s="830"/>
      <c r="VQH5" s="830"/>
      <c r="VQI5" s="830"/>
      <c r="VQJ5" s="830"/>
      <c r="VQK5" s="830"/>
      <c r="VQL5" s="830"/>
      <c r="VQM5" s="830"/>
      <c r="VQN5" s="844"/>
      <c r="VQO5" s="845"/>
      <c r="VQP5" s="829"/>
      <c r="VQQ5" s="829"/>
      <c r="VQR5" s="829"/>
      <c r="VQS5" s="829"/>
      <c r="VQT5" s="829"/>
      <c r="VQU5" s="829"/>
      <c r="VQV5" s="830"/>
      <c r="VQW5" s="830"/>
      <c r="VQX5" s="830"/>
      <c r="VQY5" s="830"/>
      <c r="VQZ5" s="830"/>
      <c r="VRA5" s="830"/>
      <c r="VRB5" s="830"/>
      <c r="VRC5" s="830"/>
      <c r="VRD5" s="844"/>
      <c r="VRE5" s="845"/>
      <c r="VRF5" s="829"/>
      <c r="VRG5" s="829"/>
      <c r="VRH5" s="829"/>
      <c r="VRI5" s="829"/>
      <c r="VRJ5" s="829"/>
      <c r="VRK5" s="829"/>
      <c r="VRL5" s="830"/>
      <c r="VRM5" s="830"/>
      <c r="VRN5" s="830"/>
      <c r="VRO5" s="830"/>
      <c r="VRP5" s="830"/>
      <c r="VRQ5" s="830"/>
      <c r="VRR5" s="830"/>
      <c r="VRS5" s="830"/>
      <c r="VRT5" s="844"/>
      <c r="VRU5" s="845"/>
      <c r="VRV5" s="829"/>
      <c r="VRW5" s="829"/>
      <c r="VRX5" s="829"/>
      <c r="VRY5" s="829"/>
      <c r="VRZ5" s="829"/>
      <c r="VSA5" s="829"/>
      <c r="VSB5" s="830"/>
      <c r="VSC5" s="830"/>
      <c r="VSD5" s="830"/>
      <c r="VSE5" s="830"/>
      <c r="VSF5" s="830"/>
      <c r="VSG5" s="830"/>
      <c r="VSH5" s="830"/>
      <c r="VSI5" s="830"/>
      <c r="VSJ5" s="844"/>
      <c r="VSK5" s="845"/>
      <c r="VSL5" s="829"/>
      <c r="VSM5" s="829"/>
      <c r="VSN5" s="829"/>
      <c r="VSO5" s="829"/>
      <c r="VSP5" s="829"/>
      <c r="VSQ5" s="829"/>
      <c r="VSR5" s="830"/>
      <c r="VSS5" s="830"/>
      <c r="VST5" s="830"/>
      <c r="VSU5" s="830"/>
      <c r="VSV5" s="830"/>
      <c r="VSW5" s="830"/>
      <c r="VSX5" s="830"/>
      <c r="VSY5" s="830"/>
      <c r="VSZ5" s="844"/>
      <c r="VTA5" s="845"/>
      <c r="VTB5" s="829"/>
      <c r="VTC5" s="829"/>
      <c r="VTD5" s="829"/>
      <c r="VTE5" s="829"/>
      <c r="VTF5" s="829"/>
      <c r="VTG5" s="829"/>
      <c r="VTH5" s="830"/>
      <c r="VTI5" s="830"/>
      <c r="VTJ5" s="830"/>
      <c r="VTK5" s="830"/>
      <c r="VTL5" s="830"/>
      <c r="VTM5" s="830"/>
      <c r="VTN5" s="830"/>
      <c r="VTO5" s="830"/>
      <c r="VTP5" s="844"/>
      <c r="VTQ5" s="845"/>
      <c r="VTR5" s="829"/>
      <c r="VTS5" s="829"/>
      <c r="VTT5" s="829"/>
      <c r="VTU5" s="829"/>
      <c r="VTV5" s="829"/>
      <c r="VTW5" s="829"/>
      <c r="VTX5" s="830"/>
      <c r="VTY5" s="830"/>
      <c r="VTZ5" s="830"/>
      <c r="VUA5" s="830"/>
      <c r="VUB5" s="830"/>
      <c r="VUC5" s="830"/>
      <c r="VUD5" s="830"/>
      <c r="VUE5" s="830"/>
      <c r="VUF5" s="844"/>
      <c r="VUG5" s="845"/>
      <c r="VUH5" s="829"/>
      <c r="VUI5" s="829"/>
      <c r="VUJ5" s="829"/>
      <c r="VUK5" s="829"/>
      <c r="VUL5" s="829"/>
      <c r="VUM5" s="829"/>
      <c r="VUN5" s="830"/>
      <c r="VUO5" s="830"/>
      <c r="VUP5" s="830"/>
      <c r="VUQ5" s="830"/>
      <c r="VUR5" s="830"/>
      <c r="VUS5" s="830"/>
      <c r="VUT5" s="830"/>
      <c r="VUU5" s="830"/>
      <c r="VUV5" s="844"/>
      <c r="VUW5" s="845"/>
      <c r="VUX5" s="829"/>
      <c r="VUY5" s="829"/>
      <c r="VUZ5" s="829"/>
      <c r="VVA5" s="829"/>
      <c r="VVB5" s="829"/>
      <c r="VVC5" s="829"/>
      <c r="VVD5" s="830"/>
      <c r="VVE5" s="830"/>
      <c r="VVF5" s="830"/>
      <c r="VVG5" s="830"/>
      <c r="VVH5" s="830"/>
      <c r="VVI5" s="830"/>
      <c r="VVJ5" s="830"/>
      <c r="VVK5" s="830"/>
      <c r="VVL5" s="844"/>
      <c r="VVM5" s="845"/>
      <c r="VVN5" s="829"/>
      <c r="VVO5" s="829"/>
      <c r="VVP5" s="829"/>
      <c r="VVQ5" s="829"/>
      <c r="VVR5" s="829"/>
      <c r="VVS5" s="829"/>
      <c r="VVT5" s="830"/>
      <c r="VVU5" s="830"/>
      <c r="VVV5" s="830"/>
      <c r="VVW5" s="830"/>
      <c r="VVX5" s="830"/>
      <c r="VVY5" s="830"/>
      <c r="VVZ5" s="830"/>
      <c r="VWA5" s="830"/>
      <c r="VWB5" s="844"/>
      <c r="VWC5" s="845"/>
      <c r="VWD5" s="829"/>
      <c r="VWE5" s="829"/>
      <c r="VWF5" s="829"/>
      <c r="VWG5" s="829"/>
      <c r="VWH5" s="829"/>
      <c r="VWI5" s="829"/>
      <c r="VWJ5" s="830"/>
      <c r="VWK5" s="830"/>
      <c r="VWL5" s="830"/>
      <c r="VWM5" s="830"/>
      <c r="VWN5" s="830"/>
      <c r="VWO5" s="830"/>
      <c r="VWP5" s="830"/>
      <c r="VWQ5" s="830"/>
      <c r="VWR5" s="844"/>
      <c r="VWS5" s="845"/>
      <c r="VWT5" s="829"/>
      <c r="VWU5" s="829"/>
      <c r="VWV5" s="829"/>
      <c r="VWW5" s="829"/>
      <c r="VWX5" s="829"/>
      <c r="VWY5" s="829"/>
      <c r="VWZ5" s="830"/>
      <c r="VXA5" s="830"/>
      <c r="VXB5" s="830"/>
      <c r="VXC5" s="830"/>
      <c r="VXD5" s="830"/>
      <c r="VXE5" s="830"/>
      <c r="VXF5" s="830"/>
      <c r="VXG5" s="830"/>
      <c r="VXH5" s="844"/>
      <c r="VXI5" s="845"/>
      <c r="VXJ5" s="829"/>
      <c r="VXK5" s="829"/>
      <c r="VXL5" s="829"/>
      <c r="VXM5" s="829"/>
      <c r="VXN5" s="829"/>
      <c r="VXO5" s="829"/>
      <c r="VXP5" s="830"/>
      <c r="VXQ5" s="830"/>
      <c r="VXR5" s="830"/>
      <c r="VXS5" s="830"/>
      <c r="VXT5" s="830"/>
      <c r="VXU5" s="830"/>
      <c r="VXV5" s="830"/>
      <c r="VXW5" s="830"/>
      <c r="VXX5" s="844"/>
      <c r="VXY5" s="845"/>
      <c r="VXZ5" s="829"/>
      <c r="VYA5" s="829"/>
      <c r="VYB5" s="829"/>
      <c r="VYC5" s="829"/>
      <c r="VYD5" s="829"/>
      <c r="VYE5" s="829"/>
      <c r="VYF5" s="830"/>
      <c r="VYG5" s="830"/>
      <c r="VYH5" s="830"/>
      <c r="VYI5" s="830"/>
      <c r="VYJ5" s="830"/>
      <c r="VYK5" s="830"/>
      <c r="VYL5" s="830"/>
      <c r="VYM5" s="830"/>
      <c r="VYN5" s="844"/>
      <c r="VYO5" s="845"/>
      <c r="VYP5" s="829"/>
      <c r="VYQ5" s="829"/>
      <c r="VYR5" s="829"/>
      <c r="VYS5" s="829"/>
      <c r="VYT5" s="829"/>
      <c r="VYU5" s="829"/>
      <c r="VYV5" s="830"/>
      <c r="VYW5" s="830"/>
      <c r="VYX5" s="830"/>
      <c r="VYY5" s="830"/>
      <c r="VYZ5" s="830"/>
      <c r="VZA5" s="830"/>
      <c r="VZB5" s="830"/>
      <c r="VZC5" s="830"/>
      <c r="VZD5" s="844"/>
      <c r="VZE5" s="845"/>
      <c r="VZF5" s="829"/>
      <c r="VZG5" s="829"/>
      <c r="VZH5" s="829"/>
      <c r="VZI5" s="829"/>
      <c r="VZJ5" s="829"/>
      <c r="VZK5" s="829"/>
      <c r="VZL5" s="830"/>
      <c r="VZM5" s="830"/>
      <c r="VZN5" s="830"/>
      <c r="VZO5" s="830"/>
      <c r="VZP5" s="830"/>
      <c r="VZQ5" s="830"/>
      <c r="VZR5" s="830"/>
      <c r="VZS5" s="830"/>
      <c r="VZT5" s="844"/>
      <c r="VZU5" s="845"/>
      <c r="VZV5" s="829"/>
      <c r="VZW5" s="829"/>
      <c r="VZX5" s="829"/>
      <c r="VZY5" s="829"/>
      <c r="VZZ5" s="829"/>
      <c r="WAA5" s="829"/>
      <c r="WAB5" s="830"/>
      <c r="WAC5" s="830"/>
      <c r="WAD5" s="830"/>
      <c r="WAE5" s="830"/>
      <c r="WAF5" s="830"/>
      <c r="WAG5" s="830"/>
      <c r="WAH5" s="830"/>
      <c r="WAI5" s="830"/>
      <c r="WAJ5" s="844"/>
      <c r="WAK5" s="845"/>
      <c r="WAL5" s="829"/>
      <c r="WAM5" s="829"/>
      <c r="WAN5" s="829"/>
      <c r="WAO5" s="829"/>
      <c r="WAP5" s="829"/>
      <c r="WAQ5" s="829"/>
      <c r="WAR5" s="830"/>
      <c r="WAS5" s="830"/>
      <c r="WAT5" s="830"/>
      <c r="WAU5" s="830"/>
      <c r="WAV5" s="830"/>
      <c r="WAW5" s="830"/>
      <c r="WAX5" s="830"/>
      <c r="WAY5" s="830"/>
      <c r="WAZ5" s="844"/>
      <c r="WBA5" s="845"/>
      <c r="WBB5" s="829"/>
      <c r="WBC5" s="829"/>
      <c r="WBD5" s="829"/>
      <c r="WBE5" s="829"/>
      <c r="WBF5" s="829"/>
      <c r="WBG5" s="829"/>
      <c r="WBH5" s="830"/>
      <c r="WBI5" s="830"/>
      <c r="WBJ5" s="830"/>
      <c r="WBK5" s="830"/>
      <c r="WBL5" s="830"/>
      <c r="WBM5" s="830"/>
      <c r="WBN5" s="830"/>
      <c r="WBO5" s="830"/>
      <c r="WBP5" s="844"/>
      <c r="WBQ5" s="845"/>
      <c r="WBR5" s="829"/>
      <c r="WBS5" s="829"/>
      <c r="WBT5" s="829"/>
      <c r="WBU5" s="829"/>
      <c r="WBV5" s="829"/>
      <c r="WBW5" s="829"/>
      <c r="WBX5" s="830"/>
      <c r="WBY5" s="830"/>
      <c r="WBZ5" s="830"/>
      <c r="WCA5" s="830"/>
      <c r="WCB5" s="830"/>
      <c r="WCC5" s="830"/>
      <c r="WCD5" s="830"/>
      <c r="WCE5" s="830"/>
      <c r="WCF5" s="844"/>
      <c r="WCG5" s="845"/>
      <c r="WCH5" s="829"/>
      <c r="WCI5" s="829"/>
      <c r="WCJ5" s="829"/>
      <c r="WCK5" s="829"/>
      <c r="WCL5" s="829"/>
      <c r="WCM5" s="829"/>
      <c r="WCN5" s="830"/>
      <c r="WCO5" s="830"/>
      <c r="WCP5" s="830"/>
      <c r="WCQ5" s="830"/>
      <c r="WCR5" s="830"/>
      <c r="WCS5" s="830"/>
      <c r="WCT5" s="830"/>
      <c r="WCU5" s="830"/>
      <c r="WCV5" s="844"/>
      <c r="WCW5" s="845"/>
      <c r="WCX5" s="829"/>
      <c r="WCY5" s="829"/>
      <c r="WCZ5" s="829"/>
      <c r="WDA5" s="829"/>
      <c r="WDB5" s="829"/>
      <c r="WDC5" s="829"/>
      <c r="WDD5" s="830"/>
      <c r="WDE5" s="830"/>
      <c r="WDF5" s="830"/>
      <c r="WDG5" s="830"/>
      <c r="WDH5" s="830"/>
      <c r="WDI5" s="830"/>
      <c r="WDJ5" s="830"/>
      <c r="WDK5" s="830"/>
      <c r="WDL5" s="844"/>
      <c r="WDM5" s="845"/>
      <c r="WDN5" s="829"/>
      <c r="WDO5" s="829"/>
      <c r="WDP5" s="829"/>
      <c r="WDQ5" s="829"/>
      <c r="WDR5" s="829"/>
      <c r="WDS5" s="829"/>
      <c r="WDT5" s="830"/>
      <c r="WDU5" s="830"/>
      <c r="WDV5" s="830"/>
      <c r="WDW5" s="830"/>
      <c r="WDX5" s="830"/>
      <c r="WDY5" s="830"/>
      <c r="WDZ5" s="830"/>
      <c r="WEA5" s="830"/>
      <c r="WEB5" s="844"/>
      <c r="WEC5" s="845"/>
      <c r="WED5" s="829"/>
      <c r="WEE5" s="829"/>
      <c r="WEF5" s="829"/>
      <c r="WEG5" s="829"/>
      <c r="WEH5" s="829"/>
      <c r="WEI5" s="829"/>
      <c r="WEJ5" s="830"/>
      <c r="WEK5" s="830"/>
      <c r="WEL5" s="830"/>
      <c r="WEM5" s="830"/>
      <c r="WEN5" s="830"/>
      <c r="WEO5" s="830"/>
      <c r="WEP5" s="830"/>
      <c r="WEQ5" s="830"/>
      <c r="WER5" s="844"/>
      <c r="WES5" s="845"/>
      <c r="WET5" s="829"/>
      <c r="WEU5" s="829"/>
      <c r="WEV5" s="829"/>
      <c r="WEW5" s="829"/>
      <c r="WEX5" s="829"/>
      <c r="WEY5" s="829"/>
      <c r="WEZ5" s="830"/>
      <c r="WFA5" s="830"/>
      <c r="WFB5" s="830"/>
      <c r="WFC5" s="830"/>
      <c r="WFD5" s="830"/>
      <c r="WFE5" s="830"/>
      <c r="WFF5" s="830"/>
      <c r="WFG5" s="830"/>
      <c r="WFH5" s="844"/>
      <c r="WFI5" s="845"/>
      <c r="WFJ5" s="829"/>
      <c r="WFK5" s="829"/>
      <c r="WFL5" s="829"/>
      <c r="WFM5" s="829"/>
      <c r="WFN5" s="829"/>
      <c r="WFO5" s="829"/>
      <c r="WFP5" s="830"/>
      <c r="WFQ5" s="830"/>
      <c r="WFR5" s="830"/>
      <c r="WFS5" s="830"/>
      <c r="WFT5" s="830"/>
      <c r="WFU5" s="830"/>
      <c r="WFV5" s="830"/>
      <c r="WFW5" s="830"/>
      <c r="WFX5" s="844"/>
      <c r="WFY5" s="845"/>
      <c r="WFZ5" s="829"/>
      <c r="WGA5" s="829"/>
      <c r="WGB5" s="829"/>
      <c r="WGC5" s="829"/>
      <c r="WGD5" s="829"/>
      <c r="WGE5" s="829"/>
      <c r="WGF5" s="830"/>
      <c r="WGG5" s="830"/>
      <c r="WGH5" s="830"/>
      <c r="WGI5" s="830"/>
      <c r="WGJ5" s="830"/>
      <c r="WGK5" s="830"/>
      <c r="WGL5" s="830"/>
      <c r="WGM5" s="830"/>
      <c r="WGN5" s="844"/>
      <c r="WGO5" s="845"/>
      <c r="WGP5" s="829"/>
      <c r="WGQ5" s="829"/>
      <c r="WGR5" s="829"/>
      <c r="WGS5" s="829"/>
      <c r="WGT5" s="829"/>
      <c r="WGU5" s="829"/>
      <c r="WGV5" s="830"/>
      <c r="WGW5" s="830"/>
      <c r="WGX5" s="830"/>
      <c r="WGY5" s="830"/>
      <c r="WGZ5" s="830"/>
      <c r="WHA5" s="830"/>
      <c r="WHB5" s="830"/>
      <c r="WHC5" s="830"/>
      <c r="WHD5" s="844"/>
      <c r="WHE5" s="845"/>
      <c r="WHF5" s="829"/>
      <c r="WHG5" s="829"/>
      <c r="WHH5" s="829"/>
      <c r="WHI5" s="829"/>
      <c r="WHJ5" s="829"/>
      <c r="WHK5" s="829"/>
      <c r="WHL5" s="830"/>
      <c r="WHM5" s="830"/>
      <c r="WHN5" s="830"/>
      <c r="WHO5" s="830"/>
      <c r="WHP5" s="830"/>
      <c r="WHQ5" s="830"/>
      <c r="WHR5" s="830"/>
      <c r="WHS5" s="830"/>
      <c r="WHT5" s="844"/>
      <c r="WHU5" s="845"/>
      <c r="WHV5" s="829"/>
      <c r="WHW5" s="829"/>
      <c r="WHX5" s="829"/>
      <c r="WHY5" s="829"/>
      <c r="WHZ5" s="829"/>
      <c r="WIA5" s="829"/>
      <c r="WIB5" s="830"/>
      <c r="WIC5" s="830"/>
      <c r="WID5" s="830"/>
      <c r="WIE5" s="830"/>
      <c r="WIF5" s="830"/>
      <c r="WIG5" s="830"/>
      <c r="WIH5" s="830"/>
      <c r="WII5" s="830"/>
      <c r="WIJ5" s="844"/>
      <c r="WIK5" s="845"/>
      <c r="WIL5" s="829"/>
      <c r="WIM5" s="829"/>
      <c r="WIN5" s="829"/>
      <c r="WIO5" s="829"/>
      <c r="WIP5" s="829"/>
      <c r="WIQ5" s="829"/>
      <c r="WIR5" s="830"/>
      <c r="WIS5" s="830"/>
      <c r="WIT5" s="830"/>
      <c r="WIU5" s="830"/>
      <c r="WIV5" s="830"/>
      <c r="WIW5" s="830"/>
      <c r="WIX5" s="830"/>
      <c r="WIY5" s="830"/>
      <c r="WIZ5" s="844"/>
      <c r="WJA5" s="845"/>
      <c r="WJB5" s="829"/>
      <c r="WJC5" s="829"/>
      <c r="WJD5" s="829"/>
      <c r="WJE5" s="829"/>
      <c r="WJF5" s="829"/>
      <c r="WJG5" s="829"/>
      <c r="WJH5" s="830"/>
      <c r="WJI5" s="830"/>
      <c r="WJJ5" s="830"/>
      <c r="WJK5" s="830"/>
      <c r="WJL5" s="830"/>
      <c r="WJM5" s="830"/>
      <c r="WJN5" s="830"/>
      <c r="WJO5" s="830"/>
      <c r="WJP5" s="844"/>
      <c r="WJQ5" s="845"/>
      <c r="WJR5" s="829"/>
      <c r="WJS5" s="829"/>
      <c r="WJT5" s="829"/>
      <c r="WJU5" s="829"/>
      <c r="WJV5" s="829"/>
      <c r="WJW5" s="829"/>
      <c r="WJX5" s="830"/>
      <c r="WJY5" s="830"/>
      <c r="WJZ5" s="830"/>
      <c r="WKA5" s="830"/>
      <c r="WKB5" s="830"/>
      <c r="WKC5" s="830"/>
      <c r="WKD5" s="830"/>
      <c r="WKE5" s="830"/>
      <c r="WKF5" s="844"/>
      <c r="WKG5" s="845"/>
      <c r="WKH5" s="829"/>
      <c r="WKI5" s="829"/>
      <c r="WKJ5" s="829"/>
      <c r="WKK5" s="829"/>
      <c r="WKL5" s="829"/>
      <c r="WKM5" s="829"/>
      <c r="WKN5" s="830"/>
      <c r="WKO5" s="830"/>
      <c r="WKP5" s="830"/>
      <c r="WKQ5" s="830"/>
      <c r="WKR5" s="830"/>
      <c r="WKS5" s="830"/>
      <c r="WKT5" s="830"/>
      <c r="WKU5" s="830"/>
      <c r="WKV5" s="844"/>
      <c r="WKW5" s="845"/>
      <c r="WKX5" s="829"/>
      <c r="WKY5" s="829"/>
      <c r="WKZ5" s="829"/>
      <c r="WLA5" s="829"/>
      <c r="WLB5" s="829"/>
      <c r="WLC5" s="829"/>
      <c r="WLD5" s="830"/>
      <c r="WLE5" s="830"/>
      <c r="WLF5" s="830"/>
      <c r="WLG5" s="830"/>
      <c r="WLH5" s="830"/>
      <c r="WLI5" s="830"/>
      <c r="WLJ5" s="830"/>
      <c r="WLK5" s="830"/>
      <c r="WLL5" s="844"/>
      <c r="WLM5" s="845"/>
      <c r="WLN5" s="829"/>
      <c r="WLO5" s="829"/>
      <c r="WLP5" s="829"/>
      <c r="WLQ5" s="829"/>
      <c r="WLR5" s="829"/>
      <c r="WLS5" s="829"/>
      <c r="WLT5" s="830"/>
      <c r="WLU5" s="830"/>
      <c r="WLV5" s="830"/>
      <c r="WLW5" s="830"/>
      <c r="WLX5" s="830"/>
      <c r="WLY5" s="830"/>
      <c r="WLZ5" s="830"/>
      <c r="WMA5" s="830"/>
      <c r="WMB5" s="844"/>
      <c r="WMC5" s="845"/>
      <c r="WMD5" s="829"/>
      <c r="WME5" s="829"/>
      <c r="WMF5" s="829"/>
      <c r="WMG5" s="829"/>
      <c r="WMH5" s="829"/>
      <c r="WMI5" s="829"/>
      <c r="WMJ5" s="830"/>
      <c r="WMK5" s="830"/>
      <c r="WML5" s="830"/>
      <c r="WMM5" s="830"/>
      <c r="WMN5" s="830"/>
      <c r="WMO5" s="830"/>
      <c r="WMP5" s="830"/>
      <c r="WMQ5" s="830"/>
      <c r="WMR5" s="844"/>
      <c r="WMS5" s="845"/>
      <c r="WMT5" s="829"/>
      <c r="WMU5" s="829"/>
      <c r="WMV5" s="829"/>
      <c r="WMW5" s="829"/>
      <c r="WMX5" s="829"/>
      <c r="WMY5" s="829"/>
      <c r="WMZ5" s="830"/>
      <c r="WNA5" s="830"/>
      <c r="WNB5" s="830"/>
      <c r="WNC5" s="830"/>
      <c r="WND5" s="830"/>
      <c r="WNE5" s="830"/>
      <c r="WNF5" s="830"/>
      <c r="WNG5" s="830"/>
      <c r="WNH5" s="844"/>
      <c r="WNI5" s="845"/>
      <c r="WNJ5" s="829"/>
      <c r="WNK5" s="829"/>
      <c r="WNL5" s="829"/>
      <c r="WNM5" s="829"/>
      <c r="WNN5" s="829"/>
      <c r="WNO5" s="829"/>
      <c r="WNP5" s="830"/>
      <c r="WNQ5" s="830"/>
      <c r="WNR5" s="830"/>
      <c r="WNS5" s="830"/>
      <c r="WNT5" s="830"/>
      <c r="WNU5" s="830"/>
      <c r="WNV5" s="830"/>
      <c r="WNW5" s="830"/>
      <c r="WNX5" s="844"/>
      <c r="WNY5" s="845"/>
      <c r="WNZ5" s="829"/>
      <c r="WOA5" s="829"/>
      <c r="WOB5" s="829"/>
      <c r="WOC5" s="829"/>
      <c r="WOD5" s="829"/>
      <c r="WOE5" s="829"/>
      <c r="WOF5" s="830"/>
      <c r="WOG5" s="830"/>
      <c r="WOH5" s="830"/>
      <c r="WOI5" s="830"/>
      <c r="WOJ5" s="830"/>
      <c r="WOK5" s="830"/>
      <c r="WOL5" s="830"/>
      <c r="WOM5" s="830"/>
      <c r="WON5" s="844"/>
      <c r="WOO5" s="845"/>
      <c r="WOP5" s="829"/>
      <c r="WOQ5" s="829"/>
      <c r="WOR5" s="829"/>
      <c r="WOS5" s="829"/>
      <c r="WOT5" s="829"/>
      <c r="WOU5" s="829"/>
      <c r="WOV5" s="830"/>
      <c r="WOW5" s="830"/>
      <c r="WOX5" s="830"/>
      <c r="WOY5" s="830"/>
      <c r="WOZ5" s="830"/>
      <c r="WPA5" s="830"/>
      <c r="WPB5" s="830"/>
      <c r="WPC5" s="830"/>
      <c r="WPD5" s="844"/>
      <c r="WPE5" s="845"/>
      <c r="WPF5" s="829"/>
      <c r="WPG5" s="829"/>
      <c r="WPH5" s="829"/>
      <c r="WPI5" s="829"/>
      <c r="WPJ5" s="829"/>
      <c r="WPK5" s="829"/>
      <c r="WPL5" s="830"/>
      <c r="WPM5" s="830"/>
      <c r="WPN5" s="830"/>
      <c r="WPO5" s="830"/>
      <c r="WPP5" s="830"/>
      <c r="WPQ5" s="830"/>
      <c r="WPR5" s="830"/>
      <c r="WPS5" s="830"/>
      <c r="WPT5" s="844"/>
      <c r="WPU5" s="845"/>
      <c r="WPV5" s="829"/>
      <c r="WPW5" s="829"/>
      <c r="WPX5" s="829"/>
      <c r="WPY5" s="829"/>
      <c r="WPZ5" s="829"/>
      <c r="WQA5" s="829"/>
      <c r="WQB5" s="830"/>
      <c r="WQC5" s="830"/>
      <c r="WQD5" s="830"/>
      <c r="WQE5" s="830"/>
      <c r="WQF5" s="830"/>
      <c r="WQG5" s="830"/>
      <c r="WQH5" s="830"/>
      <c r="WQI5" s="830"/>
      <c r="WQJ5" s="844"/>
      <c r="WQK5" s="845"/>
      <c r="WQL5" s="829"/>
      <c r="WQM5" s="829"/>
      <c r="WQN5" s="829"/>
      <c r="WQO5" s="829"/>
      <c r="WQP5" s="829"/>
      <c r="WQQ5" s="829"/>
      <c r="WQR5" s="830"/>
      <c r="WQS5" s="830"/>
      <c r="WQT5" s="830"/>
      <c r="WQU5" s="830"/>
      <c r="WQV5" s="830"/>
      <c r="WQW5" s="830"/>
      <c r="WQX5" s="830"/>
      <c r="WQY5" s="830"/>
      <c r="WQZ5" s="844"/>
      <c r="WRA5" s="845"/>
      <c r="WRB5" s="829"/>
      <c r="WRC5" s="829"/>
      <c r="WRD5" s="829"/>
      <c r="WRE5" s="829"/>
      <c r="WRF5" s="829"/>
      <c r="WRG5" s="829"/>
      <c r="WRH5" s="830"/>
      <c r="WRI5" s="830"/>
      <c r="WRJ5" s="830"/>
      <c r="WRK5" s="830"/>
      <c r="WRL5" s="830"/>
      <c r="WRM5" s="830"/>
      <c r="WRN5" s="830"/>
      <c r="WRO5" s="830"/>
      <c r="WRP5" s="844"/>
      <c r="WRQ5" s="845"/>
      <c r="WRR5" s="829"/>
      <c r="WRS5" s="829"/>
      <c r="WRT5" s="829"/>
      <c r="WRU5" s="829"/>
      <c r="WRV5" s="829"/>
      <c r="WRW5" s="829"/>
      <c r="WRX5" s="830"/>
      <c r="WRY5" s="830"/>
      <c r="WRZ5" s="830"/>
      <c r="WSA5" s="830"/>
      <c r="WSB5" s="830"/>
      <c r="WSC5" s="830"/>
      <c r="WSD5" s="830"/>
      <c r="WSE5" s="830"/>
      <c r="WSF5" s="844"/>
      <c r="WSG5" s="845"/>
      <c r="WSH5" s="829"/>
      <c r="WSI5" s="829"/>
      <c r="WSJ5" s="829"/>
      <c r="WSK5" s="829"/>
      <c r="WSL5" s="829"/>
      <c r="WSM5" s="829"/>
      <c r="WSN5" s="830"/>
      <c r="WSO5" s="830"/>
      <c r="WSP5" s="830"/>
      <c r="WSQ5" s="830"/>
      <c r="WSR5" s="830"/>
      <c r="WSS5" s="830"/>
      <c r="WST5" s="830"/>
      <c r="WSU5" s="830"/>
      <c r="WSV5" s="844"/>
      <c r="WSW5" s="845"/>
      <c r="WSX5" s="829"/>
      <c r="WSY5" s="829"/>
      <c r="WSZ5" s="829"/>
      <c r="WTA5" s="829"/>
      <c r="WTB5" s="829"/>
      <c r="WTC5" s="829"/>
      <c r="WTD5" s="830"/>
      <c r="WTE5" s="830"/>
      <c r="WTF5" s="830"/>
      <c r="WTG5" s="830"/>
      <c r="WTH5" s="830"/>
      <c r="WTI5" s="830"/>
      <c r="WTJ5" s="830"/>
      <c r="WTK5" s="830"/>
      <c r="WTL5" s="844"/>
      <c r="WTM5" s="845"/>
      <c r="WTN5" s="829"/>
      <c r="WTO5" s="829"/>
      <c r="WTP5" s="829"/>
      <c r="WTQ5" s="829"/>
      <c r="WTR5" s="829"/>
      <c r="WTS5" s="829"/>
      <c r="WTT5" s="830"/>
      <c r="WTU5" s="830"/>
      <c r="WTV5" s="830"/>
      <c r="WTW5" s="830"/>
      <c r="WTX5" s="830"/>
      <c r="WTY5" s="830"/>
      <c r="WTZ5" s="830"/>
      <c r="WUA5" s="830"/>
      <c r="WUB5" s="844"/>
      <c r="WUC5" s="845"/>
      <c r="WUD5" s="829"/>
      <c r="WUE5" s="829"/>
      <c r="WUF5" s="829"/>
      <c r="WUG5" s="829"/>
      <c r="WUH5" s="829"/>
      <c r="WUI5" s="829"/>
      <c r="WUJ5" s="830"/>
      <c r="WUK5" s="830"/>
      <c r="WUL5" s="830"/>
      <c r="WUM5" s="830"/>
      <c r="WUN5" s="830"/>
      <c r="WUO5" s="830"/>
      <c r="WUP5" s="830"/>
      <c r="WUQ5" s="830"/>
      <c r="WUR5" s="844"/>
      <c r="WUS5" s="845"/>
      <c r="WUT5" s="829"/>
      <c r="WUU5" s="829"/>
      <c r="WUV5" s="829"/>
      <c r="WUW5" s="829"/>
      <c r="WUX5" s="829"/>
      <c r="WUY5" s="829"/>
      <c r="WUZ5" s="830"/>
      <c r="WVA5" s="830"/>
      <c r="WVB5" s="830"/>
      <c r="WVC5" s="830"/>
      <c r="WVD5" s="830"/>
      <c r="WVE5" s="830"/>
      <c r="WVF5" s="830"/>
      <c r="WVG5" s="830"/>
      <c r="WVH5" s="844"/>
      <c r="WVI5" s="845"/>
      <c r="WVJ5" s="829"/>
      <c r="WVK5" s="829"/>
      <c r="WVL5" s="829"/>
      <c r="WVM5" s="829"/>
      <c r="WVN5" s="829"/>
      <c r="WVO5" s="829"/>
      <c r="WVP5" s="830"/>
      <c r="WVQ5" s="830"/>
      <c r="WVR5" s="830"/>
      <c r="WVS5" s="830"/>
      <c r="WVT5" s="830"/>
      <c r="WVU5" s="830"/>
      <c r="WVV5" s="830"/>
      <c r="WVW5" s="830"/>
      <c r="WVX5" s="844"/>
      <c r="WVY5" s="845"/>
      <c r="WVZ5" s="829"/>
      <c r="WWA5" s="829"/>
      <c r="WWB5" s="829"/>
      <c r="WWC5" s="829"/>
      <c r="WWD5" s="829"/>
      <c r="WWE5" s="829"/>
      <c r="WWF5" s="830"/>
      <c r="WWG5" s="830"/>
      <c r="WWH5" s="830"/>
      <c r="WWI5" s="830"/>
      <c r="WWJ5" s="830"/>
      <c r="WWK5" s="830"/>
      <c r="WWL5" s="830"/>
      <c r="WWM5" s="830"/>
      <c r="WWN5" s="844"/>
      <c r="WWO5" s="845"/>
      <c r="WWP5" s="829"/>
      <c r="WWQ5" s="829"/>
      <c r="WWR5" s="829"/>
      <c r="WWS5" s="829"/>
      <c r="WWT5" s="829"/>
      <c r="WWU5" s="829"/>
      <c r="WWV5" s="830"/>
      <c r="WWW5" s="830"/>
      <c r="WWX5" s="830"/>
      <c r="WWY5" s="830"/>
      <c r="WWZ5" s="830"/>
      <c r="WXA5" s="830"/>
      <c r="WXB5" s="830"/>
      <c r="WXC5" s="830"/>
      <c r="WXD5" s="844"/>
      <c r="WXE5" s="845"/>
      <c r="WXF5" s="829"/>
      <c r="WXG5" s="829"/>
      <c r="WXH5" s="829"/>
      <c r="WXI5" s="829"/>
      <c r="WXJ5" s="829"/>
      <c r="WXK5" s="829"/>
      <c r="WXL5" s="830"/>
      <c r="WXM5" s="830"/>
      <c r="WXN5" s="830"/>
      <c r="WXO5" s="830"/>
      <c r="WXP5" s="830"/>
      <c r="WXQ5" s="830"/>
      <c r="WXR5" s="830"/>
      <c r="WXS5" s="830"/>
      <c r="WXT5" s="844"/>
      <c r="WXU5" s="845"/>
      <c r="WXV5" s="829"/>
      <c r="WXW5" s="829"/>
      <c r="WXX5" s="829"/>
      <c r="WXY5" s="829"/>
      <c r="WXZ5" s="829"/>
      <c r="WYA5" s="829"/>
      <c r="WYB5" s="830"/>
      <c r="WYC5" s="830"/>
      <c r="WYD5" s="830"/>
      <c r="WYE5" s="830"/>
      <c r="WYF5" s="830"/>
      <c r="WYG5" s="830"/>
      <c r="WYH5" s="830"/>
      <c r="WYI5" s="830"/>
      <c r="WYJ5" s="844"/>
      <c r="WYK5" s="845"/>
      <c r="WYL5" s="829"/>
      <c r="WYM5" s="829"/>
      <c r="WYN5" s="829"/>
      <c r="WYO5" s="829"/>
      <c r="WYP5" s="829"/>
      <c r="WYQ5" s="829"/>
      <c r="WYR5" s="830"/>
      <c r="WYS5" s="830"/>
      <c r="WYT5" s="830"/>
      <c r="WYU5" s="830"/>
      <c r="WYV5" s="830"/>
      <c r="WYW5" s="830"/>
      <c r="WYX5" s="830"/>
      <c r="WYY5" s="830"/>
      <c r="WYZ5" s="844"/>
      <c r="WZA5" s="845"/>
      <c r="WZB5" s="829"/>
      <c r="WZC5" s="829"/>
      <c r="WZD5" s="829"/>
      <c r="WZE5" s="829"/>
      <c r="WZF5" s="829"/>
      <c r="WZG5" s="829"/>
      <c r="WZH5" s="830"/>
      <c r="WZI5" s="830"/>
      <c r="WZJ5" s="830"/>
      <c r="WZK5" s="830"/>
      <c r="WZL5" s="830"/>
      <c r="WZM5" s="830"/>
      <c r="WZN5" s="830"/>
      <c r="WZO5" s="830"/>
      <c r="WZP5" s="844"/>
      <c r="WZQ5" s="845"/>
      <c r="WZR5" s="829"/>
      <c r="WZS5" s="829"/>
      <c r="WZT5" s="829"/>
      <c r="WZU5" s="829"/>
      <c r="WZV5" s="829"/>
      <c r="WZW5" s="829"/>
      <c r="WZX5" s="830"/>
      <c r="WZY5" s="830"/>
      <c r="WZZ5" s="830"/>
      <c r="XAA5" s="830"/>
      <c r="XAB5" s="830"/>
      <c r="XAC5" s="830"/>
      <c r="XAD5" s="830"/>
      <c r="XAE5" s="830"/>
      <c r="XAF5" s="844"/>
      <c r="XAG5" s="845"/>
      <c r="XAH5" s="829"/>
      <c r="XAI5" s="829"/>
      <c r="XAJ5" s="829"/>
      <c r="XAK5" s="829"/>
      <c r="XAL5" s="829"/>
      <c r="XAM5" s="829"/>
      <c r="XAN5" s="830"/>
      <c r="XAO5" s="830"/>
      <c r="XAP5" s="830"/>
      <c r="XAQ5" s="830"/>
      <c r="XAR5" s="830"/>
      <c r="XAS5" s="830"/>
      <c r="XAT5" s="830"/>
      <c r="XAU5" s="830"/>
      <c r="XAV5" s="844"/>
      <c r="XAW5" s="845"/>
      <c r="XAX5" s="829"/>
      <c r="XAY5" s="829"/>
      <c r="XAZ5" s="829"/>
      <c r="XBA5" s="829"/>
      <c r="XBB5" s="829"/>
      <c r="XBC5" s="829"/>
      <c r="XBD5" s="830"/>
      <c r="XBE5" s="830"/>
      <c r="XBF5" s="830"/>
      <c r="XBG5" s="830"/>
      <c r="XBH5" s="830"/>
      <c r="XBI5" s="830"/>
      <c r="XBJ5" s="830"/>
      <c r="XBK5" s="830"/>
      <c r="XBL5" s="844"/>
      <c r="XBM5" s="845"/>
      <c r="XBN5" s="829"/>
      <c r="XBO5" s="829"/>
      <c r="XBP5" s="829"/>
      <c r="XBQ5" s="829"/>
      <c r="XBR5" s="829"/>
      <c r="XBS5" s="829"/>
      <c r="XBT5" s="830"/>
      <c r="XBU5" s="830"/>
      <c r="XBV5" s="830"/>
      <c r="XBW5" s="830"/>
      <c r="XBX5" s="830"/>
      <c r="XBY5" s="830"/>
      <c r="XBZ5" s="830"/>
      <c r="XCA5" s="830"/>
      <c r="XCB5" s="844"/>
      <c r="XCC5" s="845"/>
      <c r="XCD5" s="829"/>
      <c r="XCE5" s="829"/>
      <c r="XCF5" s="829"/>
      <c r="XCG5" s="829"/>
      <c r="XCH5" s="829"/>
      <c r="XCI5" s="829"/>
      <c r="XCJ5" s="830"/>
      <c r="XCK5" s="830"/>
      <c r="XCL5" s="830"/>
      <c r="XCM5" s="830"/>
      <c r="XCN5" s="830"/>
      <c r="XCO5" s="830"/>
      <c r="XCP5" s="830"/>
      <c r="XCQ5" s="830"/>
      <c r="XCR5" s="844"/>
      <c r="XCS5" s="845"/>
      <c r="XCT5" s="829"/>
      <c r="XCU5" s="829"/>
      <c r="XCV5" s="829"/>
      <c r="XCW5" s="829"/>
      <c r="XCX5" s="829"/>
      <c r="XCY5" s="829"/>
      <c r="XCZ5" s="830"/>
      <c r="XDA5" s="830"/>
      <c r="XDB5" s="830"/>
      <c r="XDC5" s="830"/>
      <c r="XDD5" s="830"/>
      <c r="XDE5" s="830"/>
      <c r="XDF5" s="830"/>
      <c r="XDG5" s="830"/>
      <c r="XDH5" s="844"/>
      <c r="XDI5" s="845"/>
      <c r="XDJ5" s="829"/>
      <c r="XDK5" s="829"/>
      <c r="XDL5" s="829"/>
      <c r="XDM5" s="829"/>
      <c r="XDN5" s="829"/>
      <c r="XDO5" s="829"/>
      <c r="XDP5" s="830"/>
      <c r="XDQ5" s="830"/>
      <c r="XDR5" s="830"/>
      <c r="XDS5" s="830"/>
      <c r="XDT5" s="830"/>
      <c r="XDU5" s="830"/>
      <c r="XDV5" s="830"/>
      <c r="XDW5" s="830"/>
      <c r="XDX5" s="844"/>
      <c r="XDY5" s="845"/>
      <c r="XDZ5" s="829"/>
      <c r="XEA5" s="829"/>
      <c r="XEB5" s="829"/>
      <c r="XEC5" s="829"/>
      <c r="XED5" s="829"/>
      <c r="XEE5" s="829"/>
      <c r="XEF5" s="830"/>
      <c r="XEG5" s="830"/>
      <c r="XEH5" s="830"/>
      <c r="XEI5" s="830"/>
      <c r="XEJ5" s="830"/>
      <c r="XEK5" s="830"/>
      <c r="XEL5" s="830"/>
      <c r="XEM5" s="830"/>
      <c r="XEN5" s="844"/>
      <c r="XEO5" s="845"/>
      <c r="XEP5" s="829"/>
      <c r="XEQ5" s="829"/>
      <c r="XER5" s="829"/>
      <c r="XES5" s="829"/>
      <c r="XET5" s="829"/>
      <c r="XEU5" s="829"/>
      <c r="XEV5" s="830"/>
    </row>
    <row r="6" spans="1:16376" s="278" customFormat="1" ht="17.45" customHeight="1">
      <c r="A6" s="756" t="s">
        <v>16</v>
      </c>
      <c r="B6" s="756"/>
      <c r="C6" s="759">
        <v>706.18</v>
      </c>
      <c r="D6" s="759">
        <v>20.420000000000002</v>
      </c>
      <c r="E6" s="759">
        <f>D33</f>
        <v>767.86251642109312</v>
      </c>
      <c r="F6" s="759">
        <f>E6-C6</f>
        <v>61.682516421093169</v>
      </c>
      <c r="G6" s="759">
        <f>E33</f>
        <v>854.59659522739992</v>
      </c>
      <c r="H6" s="759">
        <f>G6-E6</f>
        <v>86.734078806306798</v>
      </c>
      <c r="I6" s="759">
        <f>F33</f>
        <v>943.2331661215153</v>
      </c>
      <c r="J6" s="759">
        <f>I6-G6</f>
        <v>88.63657089411538</v>
      </c>
      <c r="K6" s="759">
        <f>G33</f>
        <v>1049.0655644247481</v>
      </c>
      <c r="L6" s="759">
        <f>K6-I6</f>
        <v>105.83239830323282</v>
      </c>
      <c r="M6" s="759">
        <f>H33</f>
        <v>1175.25125970723</v>
      </c>
      <c r="N6" s="759">
        <f>M6-K6</f>
        <v>126.1856952824819</v>
      </c>
      <c r="O6" s="802">
        <f>P6/5</f>
        <v>93.814251941446017</v>
      </c>
      <c r="P6" s="802">
        <f>M6-C6</f>
        <v>469.07125970723007</v>
      </c>
      <c r="Q6" s="831">
        <f>(M6/C6)^(1/5)-1</f>
        <v>0.10724330340698129</v>
      </c>
      <c r="R6" s="832"/>
      <c r="S6" s="832"/>
      <c r="T6" s="832"/>
      <c r="U6" s="832"/>
      <c r="V6" s="832"/>
      <c r="W6" s="832"/>
      <c r="X6" s="833"/>
      <c r="Y6" s="833"/>
      <c r="Z6" s="833"/>
      <c r="AA6" s="833"/>
      <c r="AB6" s="833"/>
      <c r="AC6" s="833"/>
      <c r="AD6" s="833"/>
      <c r="AE6" s="833"/>
      <c r="AF6" s="844"/>
      <c r="AG6" s="845"/>
      <c r="AH6" s="832"/>
      <c r="AI6" s="832"/>
      <c r="AJ6" s="832"/>
      <c r="AK6" s="832"/>
      <c r="AL6" s="832"/>
      <c r="AM6" s="832"/>
      <c r="AN6" s="833"/>
      <c r="AO6" s="833"/>
      <c r="AP6" s="833"/>
      <c r="AQ6" s="833"/>
      <c r="AR6" s="833"/>
      <c r="AS6" s="833"/>
      <c r="AT6" s="833"/>
      <c r="AU6" s="833"/>
      <c r="AV6" s="844"/>
      <c r="AW6" s="845"/>
      <c r="AX6" s="832"/>
      <c r="AY6" s="832"/>
      <c r="AZ6" s="832"/>
      <c r="BA6" s="832"/>
      <c r="BB6" s="832"/>
      <c r="BC6" s="832"/>
      <c r="BD6" s="833"/>
      <c r="BE6" s="833"/>
      <c r="BF6" s="833"/>
      <c r="BG6" s="833"/>
      <c r="BH6" s="833"/>
      <c r="BI6" s="833"/>
      <c r="BJ6" s="833"/>
      <c r="BK6" s="833"/>
      <c r="BL6" s="844"/>
      <c r="BM6" s="845"/>
      <c r="BN6" s="832"/>
      <c r="BO6" s="832"/>
      <c r="BP6" s="832"/>
      <c r="BQ6" s="832"/>
      <c r="BR6" s="832"/>
      <c r="BS6" s="832"/>
      <c r="BT6" s="833"/>
      <c r="BU6" s="833"/>
      <c r="BV6" s="833"/>
      <c r="BW6" s="833"/>
      <c r="BX6" s="833"/>
      <c r="BY6" s="833"/>
      <c r="BZ6" s="833"/>
      <c r="CA6" s="833"/>
      <c r="CB6" s="844"/>
      <c r="CC6" s="845"/>
      <c r="CD6" s="832"/>
      <c r="CE6" s="832"/>
      <c r="CF6" s="832"/>
      <c r="CG6" s="832"/>
      <c r="CH6" s="832"/>
      <c r="CI6" s="832"/>
      <c r="CJ6" s="833"/>
      <c r="CK6" s="833"/>
      <c r="CL6" s="833"/>
      <c r="CM6" s="833"/>
      <c r="CN6" s="833"/>
      <c r="CO6" s="833"/>
      <c r="CP6" s="833"/>
      <c r="CQ6" s="833"/>
      <c r="CR6" s="844"/>
      <c r="CS6" s="845"/>
      <c r="CT6" s="832"/>
      <c r="CU6" s="832"/>
      <c r="CV6" s="832"/>
      <c r="CW6" s="832"/>
      <c r="CX6" s="832"/>
      <c r="CY6" s="832"/>
      <c r="CZ6" s="833"/>
      <c r="DA6" s="833"/>
      <c r="DB6" s="833"/>
      <c r="DC6" s="833"/>
      <c r="DD6" s="833"/>
      <c r="DE6" s="833"/>
      <c r="DF6" s="833"/>
      <c r="DG6" s="833"/>
      <c r="DH6" s="844"/>
      <c r="DI6" s="845"/>
      <c r="DJ6" s="832"/>
      <c r="DK6" s="832"/>
      <c r="DL6" s="832"/>
      <c r="DM6" s="832"/>
      <c r="DN6" s="832"/>
      <c r="DO6" s="832"/>
      <c r="DP6" s="833"/>
      <c r="DQ6" s="833"/>
      <c r="DR6" s="833"/>
      <c r="DS6" s="833"/>
      <c r="DT6" s="833"/>
      <c r="DU6" s="833"/>
      <c r="DV6" s="833"/>
      <c r="DW6" s="833"/>
      <c r="DX6" s="844"/>
      <c r="DY6" s="845"/>
      <c r="DZ6" s="832"/>
      <c r="EA6" s="832"/>
      <c r="EB6" s="832"/>
      <c r="EC6" s="832"/>
      <c r="ED6" s="832"/>
      <c r="EE6" s="832"/>
      <c r="EF6" s="833"/>
      <c r="EG6" s="833"/>
      <c r="EH6" s="833"/>
      <c r="EI6" s="833"/>
      <c r="EJ6" s="833"/>
      <c r="EK6" s="833"/>
      <c r="EL6" s="833"/>
      <c r="EM6" s="833"/>
      <c r="EN6" s="844"/>
      <c r="EO6" s="845"/>
      <c r="EP6" s="832"/>
      <c r="EQ6" s="832"/>
      <c r="ER6" s="832"/>
      <c r="ES6" s="832"/>
      <c r="ET6" s="832"/>
      <c r="EU6" s="832"/>
      <c r="EV6" s="833"/>
      <c r="EW6" s="833"/>
      <c r="EX6" s="833"/>
      <c r="EY6" s="833"/>
      <c r="EZ6" s="833"/>
      <c r="FA6" s="833"/>
      <c r="FB6" s="833"/>
      <c r="FC6" s="833"/>
      <c r="FD6" s="844"/>
      <c r="FE6" s="845"/>
      <c r="FF6" s="832"/>
      <c r="FG6" s="832"/>
      <c r="FH6" s="832"/>
      <c r="FI6" s="832"/>
      <c r="FJ6" s="832"/>
      <c r="FK6" s="832"/>
      <c r="FL6" s="833"/>
      <c r="FM6" s="833"/>
      <c r="FN6" s="833"/>
      <c r="FO6" s="833"/>
      <c r="FP6" s="833"/>
      <c r="FQ6" s="833"/>
      <c r="FR6" s="833"/>
      <c r="FS6" s="833"/>
      <c r="FT6" s="844"/>
      <c r="FU6" s="845"/>
      <c r="FV6" s="832"/>
      <c r="FW6" s="832"/>
      <c r="FX6" s="832"/>
      <c r="FY6" s="832"/>
      <c r="FZ6" s="832"/>
      <c r="GA6" s="832"/>
      <c r="GB6" s="833"/>
      <c r="GC6" s="833"/>
      <c r="GD6" s="833"/>
      <c r="GE6" s="833"/>
      <c r="GF6" s="833"/>
      <c r="GG6" s="833"/>
      <c r="GH6" s="833"/>
      <c r="GI6" s="833"/>
      <c r="GJ6" s="844"/>
      <c r="GK6" s="845"/>
      <c r="GL6" s="832"/>
      <c r="GM6" s="832"/>
      <c r="GN6" s="832"/>
      <c r="GO6" s="832"/>
      <c r="GP6" s="832"/>
      <c r="GQ6" s="832"/>
      <c r="GR6" s="833"/>
      <c r="GS6" s="833"/>
      <c r="GT6" s="833"/>
      <c r="GU6" s="833"/>
      <c r="GV6" s="833"/>
      <c r="GW6" s="833"/>
      <c r="GX6" s="833"/>
      <c r="GY6" s="833"/>
      <c r="GZ6" s="844"/>
      <c r="HA6" s="845"/>
      <c r="HB6" s="832"/>
      <c r="HC6" s="832"/>
      <c r="HD6" s="832"/>
      <c r="HE6" s="832"/>
      <c r="HF6" s="832"/>
      <c r="HG6" s="832"/>
      <c r="HH6" s="833"/>
      <c r="HI6" s="833"/>
      <c r="HJ6" s="833"/>
      <c r="HK6" s="833"/>
      <c r="HL6" s="833"/>
      <c r="HM6" s="833"/>
      <c r="HN6" s="833"/>
      <c r="HO6" s="833"/>
      <c r="HP6" s="844"/>
      <c r="HQ6" s="845"/>
      <c r="HR6" s="832"/>
      <c r="HS6" s="832"/>
      <c r="HT6" s="832"/>
      <c r="HU6" s="832"/>
      <c r="HV6" s="832"/>
      <c r="HW6" s="832"/>
      <c r="HX6" s="833"/>
      <c r="HY6" s="833"/>
      <c r="HZ6" s="833"/>
      <c r="IA6" s="833"/>
      <c r="IB6" s="833"/>
      <c r="IC6" s="833"/>
      <c r="ID6" s="833"/>
      <c r="IE6" s="833"/>
      <c r="IF6" s="844"/>
      <c r="IG6" s="845"/>
      <c r="IH6" s="832"/>
      <c r="II6" s="832"/>
      <c r="IJ6" s="832"/>
      <c r="IK6" s="832"/>
      <c r="IL6" s="832"/>
      <c r="IM6" s="832"/>
      <c r="IN6" s="833"/>
      <c r="IO6" s="833"/>
      <c r="IP6" s="833"/>
      <c r="IQ6" s="833"/>
      <c r="IR6" s="833"/>
      <c r="IS6" s="833"/>
      <c r="IT6" s="833"/>
      <c r="IU6" s="833"/>
      <c r="IV6" s="844"/>
      <c r="IW6" s="845"/>
      <c r="IX6" s="832"/>
      <c r="IY6" s="832"/>
      <c r="IZ6" s="832"/>
      <c r="JA6" s="832"/>
      <c r="JB6" s="832"/>
      <c r="JC6" s="832"/>
      <c r="JD6" s="833"/>
      <c r="JE6" s="833"/>
      <c r="JF6" s="833"/>
      <c r="JG6" s="833"/>
      <c r="JH6" s="833"/>
      <c r="JI6" s="833"/>
      <c r="JJ6" s="833"/>
      <c r="JK6" s="833"/>
      <c r="JL6" s="844"/>
      <c r="JM6" s="845"/>
      <c r="JN6" s="832"/>
      <c r="JO6" s="832"/>
      <c r="JP6" s="832"/>
      <c r="JQ6" s="832"/>
      <c r="JR6" s="832"/>
      <c r="JS6" s="832"/>
      <c r="JT6" s="833"/>
      <c r="JU6" s="833"/>
      <c r="JV6" s="833"/>
      <c r="JW6" s="833"/>
      <c r="JX6" s="833"/>
      <c r="JY6" s="833"/>
      <c r="JZ6" s="833"/>
      <c r="KA6" s="833"/>
      <c r="KB6" s="844"/>
      <c r="KC6" s="845"/>
      <c r="KD6" s="832"/>
      <c r="KE6" s="832"/>
      <c r="KF6" s="832"/>
      <c r="KG6" s="832"/>
      <c r="KH6" s="832"/>
      <c r="KI6" s="832"/>
      <c r="KJ6" s="833"/>
      <c r="KK6" s="833"/>
      <c r="KL6" s="833"/>
      <c r="KM6" s="833"/>
      <c r="KN6" s="833"/>
      <c r="KO6" s="833"/>
      <c r="KP6" s="833"/>
      <c r="KQ6" s="833"/>
      <c r="KR6" s="844"/>
      <c r="KS6" s="845"/>
      <c r="KT6" s="832"/>
      <c r="KU6" s="832"/>
      <c r="KV6" s="832"/>
      <c r="KW6" s="832"/>
      <c r="KX6" s="832"/>
      <c r="KY6" s="832"/>
      <c r="KZ6" s="833"/>
      <c r="LA6" s="833"/>
      <c r="LB6" s="833"/>
      <c r="LC6" s="833"/>
      <c r="LD6" s="833"/>
      <c r="LE6" s="833"/>
      <c r="LF6" s="833"/>
      <c r="LG6" s="833"/>
      <c r="LH6" s="844"/>
      <c r="LI6" s="845"/>
      <c r="LJ6" s="832"/>
      <c r="LK6" s="832"/>
      <c r="LL6" s="832"/>
      <c r="LM6" s="832"/>
      <c r="LN6" s="832"/>
      <c r="LO6" s="832"/>
      <c r="LP6" s="833"/>
      <c r="LQ6" s="833"/>
      <c r="LR6" s="833"/>
      <c r="LS6" s="833"/>
      <c r="LT6" s="833"/>
      <c r="LU6" s="833"/>
      <c r="LV6" s="833"/>
      <c r="LW6" s="833"/>
      <c r="LX6" s="844"/>
      <c r="LY6" s="845"/>
      <c r="LZ6" s="832"/>
      <c r="MA6" s="832"/>
      <c r="MB6" s="832"/>
      <c r="MC6" s="832"/>
      <c r="MD6" s="832"/>
      <c r="ME6" s="832"/>
      <c r="MF6" s="833"/>
      <c r="MG6" s="833"/>
      <c r="MH6" s="833"/>
      <c r="MI6" s="833"/>
      <c r="MJ6" s="833"/>
      <c r="MK6" s="833"/>
      <c r="ML6" s="833"/>
      <c r="MM6" s="833"/>
      <c r="MN6" s="844"/>
      <c r="MO6" s="845"/>
      <c r="MP6" s="832"/>
      <c r="MQ6" s="832"/>
      <c r="MR6" s="832"/>
      <c r="MS6" s="832"/>
      <c r="MT6" s="832"/>
      <c r="MU6" s="832"/>
      <c r="MV6" s="833"/>
      <c r="MW6" s="833"/>
      <c r="MX6" s="833"/>
      <c r="MY6" s="833"/>
      <c r="MZ6" s="833"/>
      <c r="NA6" s="833"/>
      <c r="NB6" s="833"/>
      <c r="NC6" s="833"/>
      <c r="ND6" s="844"/>
      <c r="NE6" s="845"/>
      <c r="NF6" s="832"/>
      <c r="NG6" s="832"/>
      <c r="NH6" s="832"/>
      <c r="NI6" s="832"/>
      <c r="NJ6" s="832"/>
      <c r="NK6" s="832"/>
      <c r="NL6" s="833"/>
      <c r="NM6" s="833"/>
      <c r="NN6" s="833"/>
      <c r="NO6" s="833"/>
      <c r="NP6" s="833"/>
      <c r="NQ6" s="833"/>
      <c r="NR6" s="833"/>
      <c r="NS6" s="833"/>
      <c r="NT6" s="844"/>
      <c r="NU6" s="845"/>
      <c r="NV6" s="832"/>
      <c r="NW6" s="832"/>
      <c r="NX6" s="832"/>
      <c r="NY6" s="832"/>
      <c r="NZ6" s="832"/>
      <c r="OA6" s="832"/>
      <c r="OB6" s="833"/>
      <c r="OC6" s="833"/>
      <c r="OD6" s="833"/>
      <c r="OE6" s="833"/>
      <c r="OF6" s="833"/>
      <c r="OG6" s="833"/>
      <c r="OH6" s="833"/>
      <c r="OI6" s="833"/>
      <c r="OJ6" s="844"/>
      <c r="OK6" s="845"/>
      <c r="OL6" s="832"/>
      <c r="OM6" s="832"/>
      <c r="ON6" s="832"/>
      <c r="OO6" s="832"/>
      <c r="OP6" s="832"/>
      <c r="OQ6" s="832"/>
      <c r="OR6" s="833"/>
      <c r="OS6" s="833"/>
      <c r="OT6" s="833"/>
      <c r="OU6" s="833"/>
      <c r="OV6" s="833"/>
      <c r="OW6" s="833"/>
      <c r="OX6" s="833"/>
      <c r="OY6" s="833"/>
      <c r="OZ6" s="844"/>
      <c r="PA6" s="845"/>
      <c r="PB6" s="832"/>
      <c r="PC6" s="832"/>
      <c r="PD6" s="832"/>
      <c r="PE6" s="832"/>
      <c r="PF6" s="832"/>
      <c r="PG6" s="832"/>
      <c r="PH6" s="833"/>
      <c r="PI6" s="833"/>
      <c r="PJ6" s="833"/>
      <c r="PK6" s="833"/>
      <c r="PL6" s="833"/>
      <c r="PM6" s="833"/>
      <c r="PN6" s="833"/>
      <c r="PO6" s="833"/>
      <c r="PP6" s="844"/>
      <c r="PQ6" s="845"/>
      <c r="PR6" s="832"/>
      <c r="PS6" s="832"/>
      <c r="PT6" s="832"/>
      <c r="PU6" s="832"/>
      <c r="PV6" s="832"/>
      <c r="PW6" s="832"/>
      <c r="PX6" s="833"/>
      <c r="PY6" s="833"/>
      <c r="PZ6" s="833"/>
      <c r="QA6" s="833"/>
      <c r="QB6" s="833"/>
      <c r="QC6" s="833"/>
      <c r="QD6" s="833"/>
      <c r="QE6" s="833"/>
      <c r="QF6" s="844"/>
      <c r="QG6" s="845"/>
      <c r="QH6" s="832"/>
      <c r="QI6" s="832"/>
      <c r="QJ6" s="832"/>
      <c r="QK6" s="832"/>
      <c r="QL6" s="832"/>
      <c r="QM6" s="832"/>
      <c r="QN6" s="833"/>
      <c r="QO6" s="833"/>
      <c r="QP6" s="833"/>
      <c r="QQ6" s="833"/>
      <c r="QR6" s="833"/>
      <c r="QS6" s="833"/>
      <c r="QT6" s="833"/>
      <c r="QU6" s="833"/>
      <c r="QV6" s="844"/>
      <c r="QW6" s="845"/>
      <c r="QX6" s="832"/>
      <c r="QY6" s="832"/>
      <c r="QZ6" s="832"/>
      <c r="RA6" s="832"/>
      <c r="RB6" s="832"/>
      <c r="RC6" s="832"/>
      <c r="RD6" s="833"/>
      <c r="RE6" s="833"/>
      <c r="RF6" s="833"/>
      <c r="RG6" s="833"/>
      <c r="RH6" s="833"/>
      <c r="RI6" s="833"/>
      <c r="RJ6" s="833"/>
      <c r="RK6" s="833"/>
      <c r="RL6" s="844"/>
      <c r="RM6" s="845"/>
      <c r="RN6" s="832"/>
      <c r="RO6" s="832"/>
      <c r="RP6" s="832"/>
      <c r="RQ6" s="832"/>
      <c r="RR6" s="832"/>
      <c r="RS6" s="832"/>
      <c r="RT6" s="833"/>
      <c r="RU6" s="833"/>
      <c r="RV6" s="833"/>
      <c r="RW6" s="833"/>
      <c r="RX6" s="833"/>
      <c r="RY6" s="833"/>
      <c r="RZ6" s="833"/>
      <c r="SA6" s="833"/>
      <c r="SB6" s="844"/>
      <c r="SC6" s="845"/>
      <c r="SD6" s="832"/>
      <c r="SE6" s="832"/>
      <c r="SF6" s="832"/>
      <c r="SG6" s="832"/>
      <c r="SH6" s="832"/>
      <c r="SI6" s="832"/>
      <c r="SJ6" s="833"/>
      <c r="SK6" s="833"/>
      <c r="SL6" s="833"/>
      <c r="SM6" s="833"/>
      <c r="SN6" s="833"/>
      <c r="SO6" s="833"/>
      <c r="SP6" s="833"/>
      <c r="SQ6" s="833"/>
      <c r="SR6" s="844"/>
      <c r="SS6" s="845"/>
      <c r="ST6" s="832"/>
      <c r="SU6" s="832"/>
      <c r="SV6" s="832"/>
      <c r="SW6" s="832"/>
      <c r="SX6" s="832"/>
      <c r="SY6" s="832"/>
      <c r="SZ6" s="833"/>
      <c r="TA6" s="833"/>
      <c r="TB6" s="833"/>
      <c r="TC6" s="833"/>
      <c r="TD6" s="833"/>
      <c r="TE6" s="833"/>
      <c r="TF6" s="833"/>
      <c r="TG6" s="833"/>
      <c r="TH6" s="844"/>
      <c r="TI6" s="845"/>
      <c r="TJ6" s="832"/>
      <c r="TK6" s="832"/>
      <c r="TL6" s="832"/>
      <c r="TM6" s="832"/>
      <c r="TN6" s="832"/>
      <c r="TO6" s="832"/>
      <c r="TP6" s="833"/>
      <c r="TQ6" s="833"/>
      <c r="TR6" s="833"/>
      <c r="TS6" s="833"/>
      <c r="TT6" s="833"/>
      <c r="TU6" s="833"/>
      <c r="TV6" s="833"/>
      <c r="TW6" s="833"/>
      <c r="TX6" s="844"/>
      <c r="TY6" s="845"/>
      <c r="TZ6" s="832"/>
      <c r="UA6" s="832"/>
      <c r="UB6" s="832"/>
      <c r="UC6" s="832"/>
      <c r="UD6" s="832"/>
      <c r="UE6" s="832"/>
      <c r="UF6" s="833"/>
      <c r="UG6" s="833"/>
      <c r="UH6" s="833"/>
      <c r="UI6" s="833"/>
      <c r="UJ6" s="833"/>
      <c r="UK6" s="833"/>
      <c r="UL6" s="833"/>
      <c r="UM6" s="833"/>
      <c r="UN6" s="844"/>
      <c r="UO6" s="845"/>
      <c r="UP6" s="832"/>
      <c r="UQ6" s="832"/>
      <c r="UR6" s="832"/>
      <c r="US6" s="832"/>
      <c r="UT6" s="832"/>
      <c r="UU6" s="832"/>
      <c r="UV6" s="833"/>
      <c r="UW6" s="833"/>
      <c r="UX6" s="833"/>
      <c r="UY6" s="833"/>
      <c r="UZ6" s="833"/>
      <c r="VA6" s="833"/>
      <c r="VB6" s="833"/>
      <c r="VC6" s="833"/>
      <c r="VD6" s="844"/>
      <c r="VE6" s="845"/>
      <c r="VF6" s="832"/>
      <c r="VG6" s="832"/>
      <c r="VH6" s="832"/>
      <c r="VI6" s="832"/>
      <c r="VJ6" s="832"/>
      <c r="VK6" s="832"/>
      <c r="VL6" s="833"/>
      <c r="VM6" s="833"/>
      <c r="VN6" s="833"/>
      <c r="VO6" s="833"/>
      <c r="VP6" s="833"/>
      <c r="VQ6" s="833"/>
      <c r="VR6" s="833"/>
      <c r="VS6" s="833"/>
      <c r="VT6" s="844"/>
      <c r="VU6" s="845"/>
      <c r="VV6" s="832"/>
      <c r="VW6" s="832"/>
      <c r="VX6" s="832"/>
      <c r="VY6" s="832"/>
      <c r="VZ6" s="832"/>
      <c r="WA6" s="832"/>
      <c r="WB6" s="833"/>
      <c r="WC6" s="833"/>
      <c r="WD6" s="833"/>
      <c r="WE6" s="833"/>
      <c r="WF6" s="833"/>
      <c r="WG6" s="833"/>
      <c r="WH6" s="833"/>
      <c r="WI6" s="833"/>
      <c r="WJ6" s="844"/>
      <c r="WK6" s="845"/>
      <c r="WL6" s="832"/>
      <c r="WM6" s="832"/>
      <c r="WN6" s="832"/>
      <c r="WO6" s="832"/>
      <c r="WP6" s="832"/>
      <c r="WQ6" s="832"/>
      <c r="WR6" s="833"/>
      <c r="WS6" s="833"/>
      <c r="WT6" s="833"/>
      <c r="WU6" s="833"/>
      <c r="WV6" s="833"/>
      <c r="WW6" s="833"/>
      <c r="WX6" s="833"/>
      <c r="WY6" s="833"/>
      <c r="WZ6" s="844"/>
      <c r="XA6" s="845"/>
      <c r="XB6" s="832"/>
      <c r="XC6" s="832"/>
      <c r="XD6" s="832"/>
      <c r="XE6" s="832"/>
      <c r="XF6" s="832"/>
      <c r="XG6" s="832"/>
      <c r="XH6" s="833"/>
      <c r="XI6" s="833"/>
      <c r="XJ6" s="833"/>
      <c r="XK6" s="833"/>
      <c r="XL6" s="833"/>
      <c r="XM6" s="833"/>
      <c r="XN6" s="833"/>
      <c r="XO6" s="833"/>
      <c r="XP6" s="844"/>
      <c r="XQ6" s="845"/>
      <c r="XR6" s="832"/>
      <c r="XS6" s="832"/>
      <c r="XT6" s="832"/>
      <c r="XU6" s="832"/>
      <c r="XV6" s="832"/>
      <c r="XW6" s="832"/>
      <c r="XX6" s="833"/>
      <c r="XY6" s="833"/>
      <c r="XZ6" s="833"/>
      <c r="YA6" s="833"/>
      <c r="YB6" s="833"/>
      <c r="YC6" s="833"/>
      <c r="YD6" s="833"/>
      <c r="YE6" s="833"/>
      <c r="YF6" s="844"/>
      <c r="YG6" s="845"/>
      <c r="YH6" s="832"/>
      <c r="YI6" s="832"/>
      <c r="YJ6" s="832"/>
      <c r="YK6" s="832"/>
      <c r="YL6" s="832"/>
      <c r="YM6" s="832"/>
      <c r="YN6" s="833"/>
      <c r="YO6" s="833"/>
      <c r="YP6" s="833"/>
      <c r="YQ6" s="833"/>
      <c r="YR6" s="833"/>
      <c r="YS6" s="833"/>
      <c r="YT6" s="833"/>
      <c r="YU6" s="833"/>
      <c r="YV6" s="844"/>
      <c r="YW6" s="845"/>
      <c r="YX6" s="832"/>
      <c r="YY6" s="832"/>
      <c r="YZ6" s="832"/>
      <c r="ZA6" s="832"/>
      <c r="ZB6" s="832"/>
      <c r="ZC6" s="832"/>
      <c r="ZD6" s="833"/>
      <c r="ZE6" s="833"/>
      <c r="ZF6" s="833"/>
      <c r="ZG6" s="833"/>
      <c r="ZH6" s="833"/>
      <c r="ZI6" s="833"/>
      <c r="ZJ6" s="833"/>
      <c r="ZK6" s="833"/>
      <c r="ZL6" s="844"/>
      <c r="ZM6" s="845"/>
      <c r="ZN6" s="832"/>
      <c r="ZO6" s="832"/>
      <c r="ZP6" s="832"/>
      <c r="ZQ6" s="832"/>
      <c r="ZR6" s="832"/>
      <c r="ZS6" s="832"/>
      <c r="ZT6" s="833"/>
      <c r="ZU6" s="833"/>
      <c r="ZV6" s="833"/>
      <c r="ZW6" s="833"/>
      <c r="ZX6" s="833"/>
      <c r="ZY6" s="833"/>
      <c r="ZZ6" s="833"/>
      <c r="AAA6" s="833"/>
      <c r="AAB6" s="844"/>
      <c r="AAC6" s="845"/>
      <c r="AAD6" s="832"/>
      <c r="AAE6" s="832"/>
      <c r="AAF6" s="832"/>
      <c r="AAG6" s="832"/>
      <c r="AAH6" s="832"/>
      <c r="AAI6" s="832"/>
      <c r="AAJ6" s="833"/>
      <c r="AAK6" s="833"/>
      <c r="AAL6" s="833"/>
      <c r="AAM6" s="833"/>
      <c r="AAN6" s="833"/>
      <c r="AAO6" s="833"/>
      <c r="AAP6" s="833"/>
      <c r="AAQ6" s="833"/>
      <c r="AAR6" s="844"/>
      <c r="AAS6" s="845"/>
      <c r="AAT6" s="832"/>
      <c r="AAU6" s="832"/>
      <c r="AAV6" s="832"/>
      <c r="AAW6" s="832"/>
      <c r="AAX6" s="832"/>
      <c r="AAY6" s="832"/>
      <c r="AAZ6" s="833"/>
      <c r="ABA6" s="833"/>
      <c r="ABB6" s="833"/>
      <c r="ABC6" s="833"/>
      <c r="ABD6" s="833"/>
      <c r="ABE6" s="833"/>
      <c r="ABF6" s="833"/>
      <c r="ABG6" s="833"/>
      <c r="ABH6" s="844"/>
      <c r="ABI6" s="845"/>
      <c r="ABJ6" s="832"/>
      <c r="ABK6" s="832"/>
      <c r="ABL6" s="832"/>
      <c r="ABM6" s="832"/>
      <c r="ABN6" s="832"/>
      <c r="ABO6" s="832"/>
      <c r="ABP6" s="833"/>
      <c r="ABQ6" s="833"/>
      <c r="ABR6" s="833"/>
      <c r="ABS6" s="833"/>
      <c r="ABT6" s="833"/>
      <c r="ABU6" s="833"/>
      <c r="ABV6" s="833"/>
      <c r="ABW6" s="833"/>
      <c r="ABX6" s="844"/>
      <c r="ABY6" s="845"/>
      <c r="ABZ6" s="832"/>
      <c r="ACA6" s="832"/>
      <c r="ACB6" s="832"/>
      <c r="ACC6" s="832"/>
      <c r="ACD6" s="832"/>
      <c r="ACE6" s="832"/>
      <c r="ACF6" s="833"/>
      <c r="ACG6" s="833"/>
      <c r="ACH6" s="833"/>
      <c r="ACI6" s="833"/>
      <c r="ACJ6" s="833"/>
      <c r="ACK6" s="833"/>
      <c r="ACL6" s="833"/>
      <c r="ACM6" s="833"/>
      <c r="ACN6" s="844"/>
      <c r="ACO6" s="845"/>
      <c r="ACP6" s="832"/>
      <c r="ACQ6" s="832"/>
      <c r="ACR6" s="832"/>
      <c r="ACS6" s="832"/>
      <c r="ACT6" s="832"/>
      <c r="ACU6" s="832"/>
      <c r="ACV6" s="833"/>
      <c r="ACW6" s="833"/>
      <c r="ACX6" s="833"/>
      <c r="ACY6" s="833"/>
      <c r="ACZ6" s="833"/>
      <c r="ADA6" s="833"/>
      <c r="ADB6" s="833"/>
      <c r="ADC6" s="833"/>
      <c r="ADD6" s="844"/>
      <c r="ADE6" s="845"/>
      <c r="ADF6" s="832"/>
      <c r="ADG6" s="832"/>
      <c r="ADH6" s="832"/>
      <c r="ADI6" s="832"/>
      <c r="ADJ6" s="832"/>
      <c r="ADK6" s="832"/>
      <c r="ADL6" s="833"/>
      <c r="ADM6" s="833"/>
      <c r="ADN6" s="833"/>
      <c r="ADO6" s="833"/>
      <c r="ADP6" s="833"/>
      <c r="ADQ6" s="833"/>
      <c r="ADR6" s="833"/>
      <c r="ADS6" s="833"/>
      <c r="ADT6" s="844"/>
      <c r="ADU6" s="845"/>
      <c r="ADV6" s="832"/>
      <c r="ADW6" s="832"/>
      <c r="ADX6" s="832"/>
      <c r="ADY6" s="832"/>
      <c r="ADZ6" s="832"/>
      <c r="AEA6" s="832"/>
      <c r="AEB6" s="833"/>
      <c r="AEC6" s="833"/>
      <c r="AED6" s="833"/>
      <c r="AEE6" s="833"/>
      <c r="AEF6" s="833"/>
      <c r="AEG6" s="833"/>
      <c r="AEH6" s="833"/>
      <c r="AEI6" s="833"/>
      <c r="AEJ6" s="844"/>
      <c r="AEK6" s="845"/>
      <c r="AEL6" s="832"/>
      <c r="AEM6" s="832"/>
      <c r="AEN6" s="832"/>
      <c r="AEO6" s="832"/>
      <c r="AEP6" s="832"/>
      <c r="AEQ6" s="832"/>
      <c r="AER6" s="833"/>
      <c r="AES6" s="833"/>
      <c r="AET6" s="833"/>
      <c r="AEU6" s="833"/>
      <c r="AEV6" s="833"/>
      <c r="AEW6" s="833"/>
      <c r="AEX6" s="833"/>
      <c r="AEY6" s="833"/>
      <c r="AEZ6" s="844"/>
      <c r="AFA6" s="845"/>
      <c r="AFB6" s="832"/>
      <c r="AFC6" s="832"/>
      <c r="AFD6" s="832"/>
      <c r="AFE6" s="832"/>
      <c r="AFF6" s="832"/>
      <c r="AFG6" s="832"/>
      <c r="AFH6" s="833"/>
      <c r="AFI6" s="833"/>
      <c r="AFJ6" s="833"/>
      <c r="AFK6" s="833"/>
      <c r="AFL6" s="833"/>
      <c r="AFM6" s="833"/>
      <c r="AFN6" s="833"/>
      <c r="AFO6" s="833"/>
      <c r="AFP6" s="844"/>
      <c r="AFQ6" s="845"/>
      <c r="AFR6" s="832"/>
      <c r="AFS6" s="832"/>
      <c r="AFT6" s="832"/>
      <c r="AFU6" s="832"/>
      <c r="AFV6" s="832"/>
      <c r="AFW6" s="832"/>
      <c r="AFX6" s="833"/>
      <c r="AFY6" s="833"/>
      <c r="AFZ6" s="833"/>
      <c r="AGA6" s="833"/>
      <c r="AGB6" s="833"/>
      <c r="AGC6" s="833"/>
      <c r="AGD6" s="833"/>
      <c r="AGE6" s="833"/>
      <c r="AGF6" s="844"/>
      <c r="AGG6" s="845"/>
      <c r="AGH6" s="832"/>
      <c r="AGI6" s="832"/>
      <c r="AGJ6" s="832"/>
      <c r="AGK6" s="832"/>
      <c r="AGL6" s="832"/>
      <c r="AGM6" s="832"/>
      <c r="AGN6" s="833"/>
      <c r="AGO6" s="833"/>
      <c r="AGP6" s="833"/>
      <c r="AGQ6" s="833"/>
      <c r="AGR6" s="833"/>
      <c r="AGS6" s="833"/>
      <c r="AGT6" s="833"/>
      <c r="AGU6" s="833"/>
      <c r="AGV6" s="844"/>
      <c r="AGW6" s="845"/>
      <c r="AGX6" s="832"/>
      <c r="AGY6" s="832"/>
      <c r="AGZ6" s="832"/>
      <c r="AHA6" s="832"/>
      <c r="AHB6" s="832"/>
      <c r="AHC6" s="832"/>
      <c r="AHD6" s="833"/>
      <c r="AHE6" s="833"/>
      <c r="AHF6" s="833"/>
      <c r="AHG6" s="833"/>
      <c r="AHH6" s="833"/>
      <c r="AHI6" s="833"/>
      <c r="AHJ6" s="833"/>
      <c r="AHK6" s="833"/>
      <c r="AHL6" s="844"/>
      <c r="AHM6" s="845"/>
      <c r="AHN6" s="832"/>
      <c r="AHO6" s="832"/>
      <c r="AHP6" s="832"/>
      <c r="AHQ6" s="832"/>
      <c r="AHR6" s="832"/>
      <c r="AHS6" s="832"/>
      <c r="AHT6" s="833"/>
      <c r="AHU6" s="833"/>
      <c r="AHV6" s="833"/>
      <c r="AHW6" s="833"/>
      <c r="AHX6" s="833"/>
      <c r="AHY6" s="833"/>
      <c r="AHZ6" s="833"/>
      <c r="AIA6" s="833"/>
      <c r="AIB6" s="844"/>
      <c r="AIC6" s="845"/>
      <c r="AID6" s="832"/>
      <c r="AIE6" s="832"/>
      <c r="AIF6" s="832"/>
      <c r="AIG6" s="832"/>
      <c r="AIH6" s="832"/>
      <c r="AII6" s="832"/>
      <c r="AIJ6" s="833"/>
      <c r="AIK6" s="833"/>
      <c r="AIL6" s="833"/>
      <c r="AIM6" s="833"/>
      <c r="AIN6" s="833"/>
      <c r="AIO6" s="833"/>
      <c r="AIP6" s="833"/>
      <c r="AIQ6" s="833"/>
      <c r="AIR6" s="844"/>
      <c r="AIS6" s="845"/>
      <c r="AIT6" s="832"/>
      <c r="AIU6" s="832"/>
      <c r="AIV6" s="832"/>
      <c r="AIW6" s="832"/>
      <c r="AIX6" s="832"/>
      <c r="AIY6" s="832"/>
      <c r="AIZ6" s="833"/>
      <c r="AJA6" s="833"/>
      <c r="AJB6" s="833"/>
      <c r="AJC6" s="833"/>
      <c r="AJD6" s="833"/>
      <c r="AJE6" s="833"/>
      <c r="AJF6" s="833"/>
      <c r="AJG6" s="833"/>
      <c r="AJH6" s="844"/>
      <c r="AJI6" s="845"/>
      <c r="AJJ6" s="832"/>
      <c r="AJK6" s="832"/>
      <c r="AJL6" s="832"/>
      <c r="AJM6" s="832"/>
      <c r="AJN6" s="832"/>
      <c r="AJO6" s="832"/>
      <c r="AJP6" s="833"/>
      <c r="AJQ6" s="833"/>
      <c r="AJR6" s="833"/>
      <c r="AJS6" s="833"/>
      <c r="AJT6" s="833"/>
      <c r="AJU6" s="833"/>
      <c r="AJV6" s="833"/>
      <c r="AJW6" s="833"/>
      <c r="AJX6" s="844"/>
      <c r="AJY6" s="845"/>
      <c r="AJZ6" s="832"/>
      <c r="AKA6" s="832"/>
      <c r="AKB6" s="832"/>
      <c r="AKC6" s="832"/>
      <c r="AKD6" s="832"/>
      <c r="AKE6" s="832"/>
      <c r="AKF6" s="833"/>
      <c r="AKG6" s="833"/>
      <c r="AKH6" s="833"/>
      <c r="AKI6" s="833"/>
      <c r="AKJ6" s="833"/>
      <c r="AKK6" s="833"/>
      <c r="AKL6" s="833"/>
      <c r="AKM6" s="833"/>
      <c r="AKN6" s="844"/>
      <c r="AKO6" s="845"/>
      <c r="AKP6" s="832"/>
      <c r="AKQ6" s="832"/>
      <c r="AKR6" s="832"/>
      <c r="AKS6" s="832"/>
      <c r="AKT6" s="832"/>
      <c r="AKU6" s="832"/>
      <c r="AKV6" s="833"/>
      <c r="AKW6" s="833"/>
      <c r="AKX6" s="833"/>
      <c r="AKY6" s="833"/>
      <c r="AKZ6" s="833"/>
      <c r="ALA6" s="833"/>
      <c r="ALB6" s="833"/>
      <c r="ALC6" s="833"/>
      <c r="ALD6" s="844"/>
      <c r="ALE6" s="845"/>
      <c r="ALF6" s="832"/>
      <c r="ALG6" s="832"/>
      <c r="ALH6" s="832"/>
      <c r="ALI6" s="832"/>
      <c r="ALJ6" s="832"/>
      <c r="ALK6" s="832"/>
      <c r="ALL6" s="833"/>
      <c r="ALM6" s="833"/>
      <c r="ALN6" s="833"/>
      <c r="ALO6" s="833"/>
      <c r="ALP6" s="833"/>
      <c r="ALQ6" s="833"/>
      <c r="ALR6" s="833"/>
      <c r="ALS6" s="833"/>
      <c r="ALT6" s="844"/>
      <c r="ALU6" s="845"/>
      <c r="ALV6" s="832"/>
      <c r="ALW6" s="832"/>
      <c r="ALX6" s="832"/>
      <c r="ALY6" s="832"/>
      <c r="ALZ6" s="832"/>
      <c r="AMA6" s="832"/>
      <c r="AMB6" s="833"/>
      <c r="AMC6" s="833"/>
      <c r="AMD6" s="833"/>
      <c r="AME6" s="833"/>
      <c r="AMF6" s="833"/>
      <c r="AMG6" s="833"/>
      <c r="AMH6" s="833"/>
      <c r="AMI6" s="833"/>
      <c r="AMJ6" s="844"/>
      <c r="AMK6" s="845"/>
      <c r="AML6" s="832"/>
      <c r="AMM6" s="832"/>
      <c r="AMN6" s="832"/>
      <c r="AMO6" s="832"/>
      <c r="AMP6" s="832"/>
      <c r="AMQ6" s="832"/>
      <c r="AMR6" s="833"/>
      <c r="AMS6" s="833"/>
      <c r="AMT6" s="833"/>
      <c r="AMU6" s="833"/>
      <c r="AMV6" s="833"/>
      <c r="AMW6" s="833"/>
      <c r="AMX6" s="833"/>
      <c r="AMY6" s="833"/>
      <c r="AMZ6" s="844"/>
      <c r="ANA6" s="845"/>
      <c r="ANB6" s="832"/>
      <c r="ANC6" s="832"/>
      <c r="AND6" s="832"/>
      <c r="ANE6" s="832"/>
      <c r="ANF6" s="832"/>
      <c r="ANG6" s="832"/>
      <c r="ANH6" s="833"/>
      <c r="ANI6" s="833"/>
      <c r="ANJ6" s="833"/>
      <c r="ANK6" s="833"/>
      <c r="ANL6" s="833"/>
      <c r="ANM6" s="833"/>
      <c r="ANN6" s="833"/>
      <c r="ANO6" s="833"/>
      <c r="ANP6" s="844"/>
      <c r="ANQ6" s="845"/>
      <c r="ANR6" s="832"/>
      <c r="ANS6" s="832"/>
      <c r="ANT6" s="832"/>
      <c r="ANU6" s="832"/>
      <c r="ANV6" s="832"/>
      <c r="ANW6" s="832"/>
      <c r="ANX6" s="833"/>
      <c r="ANY6" s="833"/>
      <c r="ANZ6" s="833"/>
      <c r="AOA6" s="833"/>
      <c r="AOB6" s="833"/>
      <c r="AOC6" s="833"/>
      <c r="AOD6" s="833"/>
      <c r="AOE6" s="833"/>
      <c r="AOF6" s="844"/>
      <c r="AOG6" s="845"/>
      <c r="AOH6" s="832"/>
      <c r="AOI6" s="832"/>
      <c r="AOJ6" s="832"/>
      <c r="AOK6" s="832"/>
      <c r="AOL6" s="832"/>
      <c r="AOM6" s="832"/>
      <c r="AON6" s="833"/>
      <c r="AOO6" s="833"/>
      <c r="AOP6" s="833"/>
      <c r="AOQ6" s="833"/>
      <c r="AOR6" s="833"/>
      <c r="AOS6" s="833"/>
      <c r="AOT6" s="833"/>
      <c r="AOU6" s="833"/>
      <c r="AOV6" s="844"/>
      <c r="AOW6" s="845"/>
      <c r="AOX6" s="832"/>
      <c r="AOY6" s="832"/>
      <c r="AOZ6" s="832"/>
      <c r="APA6" s="832"/>
      <c r="APB6" s="832"/>
      <c r="APC6" s="832"/>
      <c r="APD6" s="833"/>
      <c r="APE6" s="833"/>
      <c r="APF6" s="833"/>
      <c r="APG6" s="833"/>
      <c r="APH6" s="833"/>
      <c r="API6" s="833"/>
      <c r="APJ6" s="833"/>
      <c r="APK6" s="833"/>
      <c r="APL6" s="844"/>
      <c r="APM6" s="845"/>
      <c r="APN6" s="832"/>
      <c r="APO6" s="832"/>
      <c r="APP6" s="832"/>
      <c r="APQ6" s="832"/>
      <c r="APR6" s="832"/>
      <c r="APS6" s="832"/>
      <c r="APT6" s="833"/>
      <c r="APU6" s="833"/>
      <c r="APV6" s="833"/>
      <c r="APW6" s="833"/>
      <c r="APX6" s="833"/>
      <c r="APY6" s="833"/>
      <c r="APZ6" s="833"/>
      <c r="AQA6" s="833"/>
      <c r="AQB6" s="844"/>
      <c r="AQC6" s="845"/>
      <c r="AQD6" s="832"/>
      <c r="AQE6" s="832"/>
      <c r="AQF6" s="832"/>
      <c r="AQG6" s="832"/>
      <c r="AQH6" s="832"/>
      <c r="AQI6" s="832"/>
      <c r="AQJ6" s="833"/>
      <c r="AQK6" s="833"/>
      <c r="AQL6" s="833"/>
      <c r="AQM6" s="833"/>
      <c r="AQN6" s="833"/>
      <c r="AQO6" s="833"/>
      <c r="AQP6" s="833"/>
      <c r="AQQ6" s="833"/>
      <c r="AQR6" s="844"/>
      <c r="AQS6" s="845"/>
      <c r="AQT6" s="832"/>
      <c r="AQU6" s="832"/>
      <c r="AQV6" s="832"/>
      <c r="AQW6" s="832"/>
      <c r="AQX6" s="832"/>
      <c r="AQY6" s="832"/>
      <c r="AQZ6" s="833"/>
      <c r="ARA6" s="833"/>
      <c r="ARB6" s="833"/>
      <c r="ARC6" s="833"/>
      <c r="ARD6" s="833"/>
      <c r="ARE6" s="833"/>
      <c r="ARF6" s="833"/>
      <c r="ARG6" s="833"/>
      <c r="ARH6" s="844"/>
      <c r="ARI6" s="845"/>
      <c r="ARJ6" s="832"/>
      <c r="ARK6" s="832"/>
      <c r="ARL6" s="832"/>
      <c r="ARM6" s="832"/>
      <c r="ARN6" s="832"/>
      <c r="ARO6" s="832"/>
      <c r="ARP6" s="833"/>
      <c r="ARQ6" s="833"/>
      <c r="ARR6" s="833"/>
      <c r="ARS6" s="833"/>
      <c r="ART6" s="833"/>
      <c r="ARU6" s="833"/>
      <c r="ARV6" s="833"/>
      <c r="ARW6" s="833"/>
      <c r="ARX6" s="844"/>
      <c r="ARY6" s="845"/>
      <c r="ARZ6" s="832"/>
      <c r="ASA6" s="832"/>
      <c r="ASB6" s="832"/>
      <c r="ASC6" s="832"/>
      <c r="ASD6" s="832"/>
      <c r="ASE6" s="832"/>
      <c r="ASF6" s="833"/>
      <c r="ASG6" s="833"/>
      <c r="ASH6" s="833"/>
      <c r="ASI6" s="833"/>
      <c r="ASJ6" s="833"/>
      <c r="ASK6" s="833"/>
      <c r="ASL6" s="833"/>
      <c r="ASM6" s="833"/>
      <c r="ASN6" s="844"/>
      <c r="ASO6" s="845"/>
      <c r="ASP6" s="832"/>
      <c r="ASQ6" s="832"/>
      <c r="ASR6" s="832"/>
      <c r="ASS6" s="832"/>
      <c r="AST6" s="832"/>
      <c r="ASU6" s="832"/>
      <c r="ASV6" s="833"/>
      <c r="ASW6" s="833"/>
      <c r="ASX6" s="833"/>
      <c r="ASY6" s="833"/>
      <c r="ASZ6" s="833"/>
      <c r="ATA6" s="833"/>
      <c r="ATB6" s="833"/>
      <c r="ATC6" s="833"/>
      <c r="ATD6" s="844"/>
      <c r="ATE6" s="845"/>
      <c r="ATF6" s="832"/>
      <c r="ATG6" s="832"/>
      <c r="ATH6" s="832"/>
      <c r="ATI6" s="832"/>
      <c r="ATJ6" s="832"/>
      <c r="ATK6" s="832"/>
      <c r="ATL6" s="833"/>
      <c r="ATM6" s="833"/>
      <c r="ATN6" s="833"/>
      <c r="ATO6" s="833"/>
      <c r="ATP6" s="833"/>
      <c r="ATQ6" s="833"/>
      <c r="ATR6" s="833"/>
      <c r="ATS6" s="833"/>
      <c r="ATT6" s="844"/>
      <c r="ATU6" s="845"/>
      <c r="ATV6" s="832"/>
      <c r="ATW6" s="832"/>
      <c r="ATX6" s="832"/>
      <c r="ATY6" s="832"/>
      <c r="ATZ6" s="832"/>
      <c r="AUA6" s="832"/>
      <c r="AUB6" s="833"/>
      <c r="AUC6" s="833"/>
      <c r="AUD6" s="833"/>
      <c r="AUE6" s="833"/>
      <c r="AUF6" s="833"/>
      <c r="AUG6" s="833"/>
      <c r="AUH6" s="833"/>
      <c r="AUI6" s="833"/>
      <c r="AUJ6" s="844"/>
      <c r="AUK6" s="845"/>
      <c r="AUL6" s="832"/>
      <c r="AUM6" s="832"/>
      <c r="AUN6" s="832"/>
      <c r="AUO6" s="832"/>
      <c r="AUP6" s="832"/>
      <c r="AUQ6" s="832"/>
      <c r="AUR6" s="833"/>
      <c r="AUS6" s="833"/>
      <c r="AUT6" s="833"/>
      <c r="AUU6" s="833"/>
      <c r="AUV6" s="833"/>
      <c r="AUW6" s="833"/>
      <c r="AUX6" s="833"/>
      <c r="AUY6" s="833"/>
      <c r="AUZ6" s="844"/>
      <c r="AVA6" s="845"/>
      <c r="AVB6" s="832"/>
      <c r="AVC6" s="832"/>
      <c r="AVD6" s="832"/>
      <c r="AVE6" s="832"/>
      <c r="AVF6" s="832"/>
      <c r="AVG6" s="832"/>
      <c r="AVH6" s="833"/>
      <c r="AVI6" s="833"/>
      <c r="AVJ6" s="833"/>
      <c r="AVK6" s="833"/>
      <c r="AVL6" s="833"/>
      <c r="AVM6" s="833"/>
      <c r="AVN6" s="833"/>
      <c r="AVO6" s="833"/>
      <c r="AVP6" s="844"/>
      <c r="AVQ6" s="845"/>
      <c r="AVR6" s="832"/>
      <c r="AVS6" s="832"/>
      <c r="AVT6" s="832"/>
      <c r="AVU6" s="832"/>
      <c r="AVV6" s="832"/>
      <c r="AVW6" s="832"/>
      <c r="AVX6" s="833"/>
      <c r="AVY6" s="833"/>
      <c r="AVZ6" s="833"/>
      <c r="AWA6" s="833"/>
      <c r="AWB6" s="833"/>
      <c r="AWC6" s="833"/>
      <c r="AWD6" s="833"/>
      <c r="AWE6" s="833"/>
      <c r="AWF6" s="844"/>
      <c r="AWG6" s="845"/>
      <c r="AWH6" s="832"/>
      <c r="AWI6" s="832"/>
      <c r="AWJ6" s="832"/>
      <c r="AWK6" s="832"/>
      <c r="AWL6" s="832"/>
      <c r="AWM6" s="832"/>
      <c r="AWN6" s="833"/>
      <c r="AWO6" s="833"/>
      <c r="AWP6" s="833"/>
      <c r="AWQ6" s="833"/>
      <c r="AWR6" s="833"/>
      <c r="AWS6" s="833"/>
      <c r="AWT6" s="833"/>
      <c r="AWU6" s="833"/>
      <c r="AWV6" s="844"/>
      <c r="AWW6" s="845"/>
      <c r="AWX6" s="832"/>
      <c r="AWY6" s="832"/>
      <c r="AWZ6" s="832"/>
      <c r="AXA6" s="832"/>
      <c r="AXB6" s="832"/>
      <c r="AXC6" s="832"/>
      <c r="AXD6" s="833"/>
      <c r="AXE6" s="833"/>
      <c r="AXF6" s="833"/>
      <c r="AXG6" s="833"/>
      <c r="AXH6" s="833"/>
      <c r="AXI6" s="833"/>
      <c r="AXJ6" s="833"/>
      <c r="AXK6" s="833"/>
      <c r="AXL6" s="844"/>
      <c r="AXM6" s="845"/>
      <c r="AXN6" s="832"/>
      <c r="AXO6" s="832"/>
      <c r="AXP6" s="832"/>
      <c r="AXQ6" s="832"/>
      <c r="AXR6" s="832"/>
      <c r="AXS6" s="832"/>
      <c r="AXT6" s="833"/>
      <c r="AXU6" s="833"/>
      <c r="AXV6" s="833"/>
      <c r="AXW6" s="833"/>
      <c r="AXX6" s="833"/>
      <c r="AXY6" s="833"/>
      <c r="AXZ6" s="833"/>
      <c r="AYA6" s="833"/>
      <c r="AYB6" s="844"/>
      <c r="AYC6" s="845"/>
      <c r="AYD6" s="832"/>
      <c r="AYE6" s="832"/>
      <c r="AYF6" s="832"/>
      <c r="AYG6" s="832"/>
      <c r="AYH6" s="832"/>
      <c r="AYI6" s="832"/>
      <c r="AYJ6" s="833"/>
      <c r="AYK6" s="833"/>
      <c r="AYL6" s="833"/>
      <c r="AYM6" s="833"/>
      <c r="AYN6" s="833"/>
      <c r="AYO6" s="833"/>
      <c r="AYP6" s="833"/>
      <c r="AYQ6" s="833"/>
      <c r="AYR6" s="844"/>
      <c r="AYS6" s="845"/>
      <c r="AYT6" s="832"/>
      <c r="AYU6" s="832"/>
      <c r="AYV6" s="832"/>
      <c r="AYW6" s="832"/>
      <c r="AYX6" s="832"/>
      <c r="AYY6" s="832"/>
      <c r="AYZ6" s="833"/>
      <c r="AZA6" s="833"/>
      <c r="AZB6" s="833"/>
      <c r="AZC6" s="833"/>
      <c r="AZD6" s="833"/>
      <c r="AZE6" s="833"/>
      <c r="AZF6" s="833"/>
      <c r="AZG6" s="833"/>
      <c r="AZH6" s="844"/>
      <c r="AZI6" s="845"/>
      <c r="AZJ6" s="832"/>
      <c r="AZK6" s="832"/>
      <c r="AZL6" s="832"/>
      <c r="AZM6" s="832"/>
      <c r="AZN6" s="832"/>
      <c r="AZO6" s="832"/>
      <c r="AZP6" s="833"/>
      <c r="AZQ6" s="833"/>
      <c r="AZR6" s="833"/>
      <c r="AZS6" s="833"/>
      <c r="AZT6" s="833"/>
      <c r="AZU6" s="833"/>
      <c r="AZV6" s="833"/>
      <c r="AZW6" s="833"/>
      <c r="AZX6" s="844"/>
      <c r="AZY6" s="845"/>
      <c r="AZZ6" s="832"/>
      <c r="BAA6" s="832"/>
      <c r="BAB6" s="832"/>
      <c r="BAC6" s="832"/>
      <c r="BAD6" s="832"/>
      <c r="BAE6" s="832"/>
      <c r="BAF6" s="833"/>
      <c r="BAG6" s="833"/>
      <c r="BAH6" s="833"/>
      <c r="BAI6" s="833"/>
      <c r="BAJ6" s="833"/>
      <c r="BAK6" s="833"/>
      <c r="BAL6" s="833"/>
      <c r="BAM6" s="833"/>
      <c r="BAN6" s="844"/>
      <c r="BAO6" s="845"/>
      <c r="BAP6" s="832"/>
      <c r="BAQ6" s="832"/>
      <c r="BAR6" s="832"/>
      <c r="BAS6" s="832"/>
      <c r="BAT6" s="832"/>
      <c r="BAU6" s="832"/>
      <c r="BAV6" s="833"/>
      <c r="BAW6" s="833"/>
      <c r="BAX6" s="833"/>
      <c r="BAY6" s="833"/>
      <c r="BAZ6" s="833"/>
      <c r="BBA6" s="833"/>
      <c r="BBB6" s="833"/>
      <c r="BBC6" s="833"/>
      <c r="BBD6" s="844"/>
      <c r="BBE6" s="845"/>
      <c r="BBF6" s="832"/>
      <c r="BBG6" s="832"/>
      <c r="BBH6" s="832"/>
      <c r="BBI6" s="832"/>
      <c r="BBJ6" s="832"/>
      <c r="BBK6" s="832"/>
      <c r="BBL6" s="833"/>
      <c r="BBM6" s="833"/>
      <c r="BBN6" s="833"/>
      <c r="BBO6" s="833"/>
      <c r="BBP6" s="833"/>
      <c r="BBQ6" s="833"/>
      <c r="BBR6" s="833"/>
      <c r="BBS6" s="833"/>
      <c r="BBT6" s="844"/>
      <c r="BBU6" s="845"/>
      <c r="BBV6" s="832"/>
      <c r="BBW6" s="832"/>
      <c r="BBX6" s="832"/>
      <c r="BBY6" s="832"/>
      <c r="BBZ6" s="832"/>
      <c r="BCA6" s="832"/>
      <c r="BCB6" s="833"/>
      <c r="BCC6" s="833"/>
      <c r="BCD6" s="833"/>
      <c r="BCE6" s="833"/>
      <c r="BCF6" s="833"/>
      <c r="BCG6" s="833"/>
      <c r="BCH6" s="833"/>
      <c r="BCI6" s="833"/>
      <c r="BCJ6" s="844"/>
      <c r="BCK6" s="845"/>
      <c r="BCL6" s="832"/>
      <c r="BCM6" s="832"/>
      <c r="BCN6" s="832"/>
      <c r="BCO6" s="832"/>
      <c r="BCP6" s="832"/>
      <c r="BCQ6" s="832"/>
      <c r="BCR6" s="833"/>
      <c r="BCS6" s="833"/>
      <c r="BCT6" s="833"/>
      <c r="BCU6" s="833"/>
      <c r="BCV6" s="833"/>
      <c r="BCW6" s="833"/>
      <c r="BCX6" s="833"/>
      <c r="BCY6" s="833"/>
      <c r="BCZ6" s="844"/>
      <c r="BDA6" s="845"/>
      <c r="BDB6" s="832"/>
      <c r="BDC6" s="832"/>
      <c r="BDD6" s="832"/>
      <c r="BDE6" s="832"/>
      <c r="BDF6" s="832"/>
      <c r="BDG6" s="832"/>
      <c r="BDH6" s="833"/>
      <c r="BDI6" s="833"/>
      <c r="BDJ6" s="833"/>
      <c r="BDK6" s="833"/>
      <c r="BDL6" s="833"/>
      <c r="BDM6" s="833"/>
      <c r="BDN6" s="833"/>
      <c r="BDO6" s="833"/>
      <c r="BDP6" s="844"/>
      <c r="BDQ6" s="845"/>
      <c r="BDR6" s="832"/>
      <c r="BDS6" s="832"/>
      <c r="BDT6" s="832"/>
      <c r="BDU6" s="832"/>
      <c r="BDV6" s="832"/>
      <c r="BDW6" s="832"/>
      <c r="BDX6" s="833"/>
      <c r="BDY6" s="833"/>
      <c r="BDZ6" s="833"/>
      <c r="BEA6" s="833"/>
      <c r="BEB6" s="833"/>
      <c r="BEC6" s="833"/>
      <c r="BED6" s="833"/>
      <c r="BEE6" s="833"/>
      <c r="BEF6" s="844"/>
      <c r="BEG6" s="845"/>
      <c r="BEH6" s="832"/>
      <c r="BEI6" s="832"/>
      <c r="BEJ6" s="832"/>
      <c r="BEK6" s="832"/>
      <c r="BEL6" s="832"/>
      <c r="BEM6" s="832"/>
      <c r="BEN6" s="833"/>
      <c r="BEO6" s="833"/>
      <c r="BEP6" s="833"/>
      <c r="BEQ6" s="833"/>
      <c r="BER6" s="833"/>
      <c r="BES6" s="833"/>
      <c r="BET6" s="833"/>
      <c r="BEU6" s="833"/>
      <c r="BEV6" s="844"/>
      <c r="BEW6" s="845"/>
      <c r="BEX6" s="832"/>
      <c r="BEY6" s="832"/>
      <c r="BEZ6" s="832"/>
      <c r="BFA6" s="832"/>
      <c r="BFB6" s="832"/>
      <c r="BFC6" s="832"/>
      <c r="BFD6" s="833"/>
      <c r="BFE6" s="833"/>
      <c r="BFF6" s="833"/>
      <c r="BFG6" s="833"/>
      <c r="BFH6" s="833"/>
      <c r="BFI6" s="833"/>
      <c r="BFJ6" s="833"/>
      <c r="BFK6" s="833"/>
      <c r="BFL6" s="844"/>
      <c r="BFM6" s="845"/>
      <c r="BFN6" s="832"/>
      <c r="BFO6" s="832"/>
      <c r="BFP6" s="832"/>
      <c r="BFQ6" s="832"/>
      <c r="BFR6" s="832"/>
      <c r="BFS6" s="832"/>
      <c r="BFT6" s="833"/>
      <c r="BFU6" s="833"/>
      <c r="BFV6" s="833"/>
      <c r="BFW6" s="833"/>
      <c r="BFX6" s="833"/>
      <c r="BFY6" s="833"/>
      <c r="BFZ6" s="833"/>
      <c r="BGA6" s="833"/>
      <c r="BGB6" s="844"/>
      <c r="BGC6" s="845"/>
      <c r="BGD6" s="832"/>
      <c r="BGE6" s="832"/>
      <c r="BGF6" s="832"/>
      <c r="BGG6" s="832"/>
      <c r="BGH6" s="832"/>
      <c r="BGI6" s="832"/>
      <c r="BGJ6" s="833"/>
      <c r="BGK6" s="833"/>
      <c r="BGL6" s="833"/>
      <c r="BGM6" s="833"/>
      <c r="BGN6" s="833"/>
      <c r="BGO6" s="833"/>
      <c r="BGP6" s="833"/>
      <c r="BGQ6" s="833"/>
      <c r="BGR6" s="844"/>
      <c r="BGS6" s="845"/>
      <c r="BGT6" s="832"/>
      <c r="BGU6" s="832"/>
      <c r="BGV6" s="832"/>
      <c r="BGW6" s="832"/>
      <c r="BGX6" s="832"/>
      <c r="BGY6" s="832"/>
      <c r="BGZ6" s="833"/>
      <c r="BHA6" s="833"/>
      <c r="BHB6" s="833"/>
      <c r="BHC6" s="833"/>
      <c r="BHD6" s="833"/>
      <c r="BHE6" s="833"/>
      <c r="BHF6" s="833"/>
      <c r="BHG6" s="833"/>
      <c r="BHH6" s="844"/>
      <c r="BHI6" s="845"/>
      <c r="BHJ6" s="832"/>
      <c r="BHK6" s="832"/>
      <c r="BHL6" s="832"/>
      <c r="BHM6" s="832"/>
      <c r="BHN6" s="832"/>
      <c r="BHO6" s="832"/>
      <c r="BHP6" s="833"/>
      <c r="BHQ6" s="833"/>
      <c r="BHR6" s="833"/>
      <c r="BHS6" s="833"/>
      <c r="BHT6" s="833"/>
      <c r="BHU6" s="833"/>
      <c r="BHV6" s="833"/>
      <c r="BHW6" s="833"/>
      <c r="BHX6" s="844"/>
      <c r="BHY6" s="845"/>
      <c r="BHZ6" s="832"/>
      <c r="BIA6" s="832"/>
      <c r="BIB6" s="832"/>
      <c r="BIC6" s="832"/>
      <c r="BID6" s="832"/>
      <c r="BIE6" s="832"/>
      <c r="BIF6" s="833"/>
      <c r="BIG6" s="833"/>
      <c r="BIH6" s="833"/>
      <c r="BII6" s="833"/>
      <c r="BIJ6" s="833"/>
      <c r="BIK6" s="833"/>
      <c r="BIL6" s="833"/>
      <c r="BIM6" s="833"/>
      <c r="BIN6" s="844"/>
      <c r="BIO6" s="845"/>
      <c r="BIP6" s="832"/>
      <c r="BIQ6" s="832"/>
      <c r="BIR6" s="832"/>
      <c r="BIS6" s="832"/>
      <c r="BIT6" s="832"/>
      <c r="BIU6" s="832"/>
      <c r="BIV6" s="833"/>
      <c r="BIW6" s="833"/>
      <c r="BIX6" s="833"/>
      <c r="BIY6" s="833"/>
      <c r="BIZ6" s="833"/>
      <c r="BJA6" s="833"/>
      <c r="BJB6" s="833"/>
      <c r="BJC6" s="833"/>
      <c r="BJD6" s="844"/>
      <c r="BJE6" s="845"/>
      <c r="BJF6" s="832"/>
      <c r="BJG6" s="832"/>
      <c r="BJH6" s="832"/>
      <c r="BJI6" s="832"/>
      <c r="BJJ6" s="832"/>
      <c r="BJK6" s="832"/>
      <c r="BJL6" s="833"/>
      <c r="BJM6" s="833"/>
      <c r="BJN6" s="833"/>
      <c r="BJO6" s="833"/>
      <c r="BJP6" s="833"/>
      <c r="BJQ6" s="833"/>
      <c r="BJR6" s="833"/>
      <c r="BJS6" s="833"/>
      <c r="BJT6" s="844"/>
      <c r="BJU6" s="845"/>
      <c r="BJV6" s="832"/>
      <c r="BJW6" s="832"/>
      <c r="BJX6" s="832"/>
      <c r="BJY6" s="832"/>
      <c r="BJZ6" s="832"/>
      <c r="BKA6" s="832"/>
      <c r="BKB6" s="833"/>
      <c r="BKC6" s="833"/>
      <c r="BKD6" s="833"/>
      <c r="BKE6" s="833"/>
      <c r="BKF6" s="833"/>
      <c r="BKG6" s="833"/>
      <c r="BKH6" s="833"/>
      <c r="BKI6" s="833"/>
      <c r="BKJ6" s="844"/>
      <c r="BKK6" s="845"/>
      <c r="BKL6" s="832"/>
      <c r="BKM6" s="832"/>
      <c r="BKN6" s="832"/>
      <c r="BKO6" s="832"/>
      <c r="BKP6" s="832"/>
      <c r="BKQ6" s="832"/>
      <c r="BKR6" s="833"/>
      <c r="BKS6" s="833"/>
      <c r="BKT6" s="833"/>
      <c r="BKU6" s="833"/>
      <c r="BKV6" s="833"/>
      <c r="BKW6" s="833"/>
      <c r="BKX6" s="833"/>
      <c r="BKY6" s="833"/>
      <c r="BKZ6" s="844"/>
      <c r="BLA6" s="845"/>
      <c r="BLB6" s="832"/>
      <c r="BLC6" s="832"/>
      <c r="BLD6" s="832"/>
      <c r="BLE6" s="832"/>
      <c r="BLF6" s="832"/>
      <c r="BLG6" s="832"/>
      <c r="BLH6" s="833"/>
      <c r="BLI6" s="833"/>
      <c r="BLJ6" s="833"/>
      <c r="BLK6" s="833"/>
      <c r="BLL6" s="833"/>
      <c r="BLM6" s="833"/>
      <c r="BLN6" s="833"/>
      <c r="BLO6" s="833"/>
      <c r="BLP6" s="844"/>
      <c r="BLQ6" s="845"/>
      <c r="BLR6" s="832"/>
      <c r="BLS6" s="832"/>
      <c r="BLT6" s="832"/>
      <c r="BLU6" s="832"/>
      <c r="BLV6" s="832"/>
      <c r="BLW6" s="832"/>
      <c r="BLX6" s="833"/>
      <c r="BLY6" s="833"/>
      <c r="BLZ6" s="833"/>
      <c r="BMA6" s="833"/>
      <c r="BMB6" s="833"/>
      <c r="BMC6" s="833"/>
      <c r="BMD6" s="833"/>
      <c r="BME6" s="833"/>
      <c r="BMF6" s="844"/>
      <c r="BMG6" s="845"/>
      <c r="BMH6" s="832"/>
      <c r="BMI6" s="832"/>
      <c r="BMJ6" s="832"/>
      <c r="BMK6" s="832"/>
      <c r="BML6" s="832"/>
      <c r="BMM6" s="832"/>
      <c r="BMN6" s="833"/>
      <c r="BMO6" s="833"/>
      <c r="BMP6" s="833"/>
      <c r="BMQ6" s="833"/>
      <c r="BMR6" s="833"/>
      <c r="BMS6" s="833"/>
      <c r="BMT6" s="833"/>
      <c r="BMU6" s="833"/>
      <c r="BMV6" s="844"/>
      <c r="BMW6" s="845"/>
      <c r="BMX6" s="832"/>
      <c r="BMY6" s="832"/>
      <c r="BMZ6" s="832"/>
      <c r="BNA6" s="832"/>
      <c r="BNB6" s="832"/>
      <c r="BNC6" s="832"/>
      <c r="BND6" s="833"/>
      <c r="BNE6" s="833"/>
      <c r="BNF6" s="833"/>
      <c r="BNG6" s="833"/>
      <c r="BNH6" s="833"/>
      <c r="BNI6" s="833"/>
      <c r="BNJ6" s="833"/>
      <c r="BNK6" s="833"/>
      <c r="BNL6" s="844"/>
      <c r="BNM6" s="845"/>
      <c r="BNN6" s="832"/>
      <c r="BNO6" s="832"/>
      <c r="BNP6" s="832"/>
      <c r="BNQ6" s="832"/>
      <c r="BNR6" s="832"/>
      <c r="BNS6" s="832"/>
      <c r="BNT6" s="833"/>
      <c r="BNU6" s="833"/>
      <c r="BNV6" s="833"/>
      <c r="BNW6" s="833"/>
      <c r="BNX6" s="833"/>
      <c r="BNY6" s="833"/>
      <c r="BNZ6" s="833"/>
      <c r="BOA6" s="833"/>
      <c r="BOB6" s="844"/>
      <c r="BOC6" s="845"/>
      <c r="BOD6" s="832"/>
      <c r="BOE6" s="832"/>
      <c r="BOF6" s="832"/>
      <c r="BOG6" s="832"/>
      <c r="BOH6" s="832"/>
      <c r="BOI6" s="832"/>
      <c r="BOJ6" s="833"/>
      <c r="BOK6" s="833"/>
      <c r="BOL6" s="833"/>
      <c r="BOM6" s="833"/>
      <c r="BON6" s="833"/>
      <c r="BOO6" s="833"/>
      <c r="BOP6" s="833"/>
      <c r="BOQ6" s="833"/>
      <c r="BOR6" s="844"/>
      <c r="BOS6" s="845"/>
      <c r="BOT6" s="832"/>
      <c r="BOU6" s="832"/>
      <c r="BOV6" s="832"/>
      <c r="BOW6" s="832"/>
      <c r="BOX6" s="832"/>
      <c r="BOY6" s="832"/>
      <c r="BOZ6" s="833"/>
      <c r="BPA6" s="833"/>
      <c r="BPB6" s="833"/>
      <c r="BPC6" s="833"/>
      <c r="BPD6" s="833"/>
      <c r="BPE6" s="833"/>
      <c r="BPF6" s="833"/>
      <c r="BPG6" s="833"/>
      <c r="BPH6" s="844"/>
      <c r="BPI6" s="845"/>
      <c r="BPJ6" s="832"/>
      <c r="BPK6" s="832"/>
      <c r="BPL6" s="832"/>
      <c r="BPM6" s="832"/>
      <c r="BPN6" s="832"/>
      <c r="BPO6" s="832"/>
      <c r="BPP6" s="833"/>
      <c r="BPQ6" s="833"/>
      <c r="BPR6" s="833"/>
      <c r="BPS6" s="833"/>
      <c r="BPT6" s="833"/>
      <c r="BPU6" s="833"/>
      <c r="BPV6" s="833"/>
      <c r="BPW6" s="833"/>
      <c r="BPX6" s="844"/>
      <c r="BPY6" s="845"/>
      <c r="BPZ6" s="832"/>
      <c r="BQA6" s="832"/>
      <c r="BQB6" s="832"/>
      <c r="BQC6" s="832"/>
      <c r="BQD6" s="832"/>
      <c r="BQE6" s="832"/>
      <c r="BQF6" s="833"/>
      <c r="BQG6" s="833"/>
      <c r="BQH6" s="833"/>
      <c r="BQI6" s="833"/>
      <c r="BQJ6" s="833"/>
      <c r="BQK6" s="833"/>
      <c r="BQL6" s="833"/>
      <c r="BQM6" s="833"/>
      <c r="BQN6" s="844"/>
      <c r="BQO6" s="845"/>
      <c r="BQP6" s="832"/>
      <c r="BQQ6" s="832"/>
      <c r="BQR6" s="832"/>
      <c r="BQS6" s="832"/>
      <c r="BQT6" s="832"/>
      <c r="BQU6" s="832"/>
      <c r="BQV6" s="833"/>
      <c r="BQW6" s="833"/>
      <c r="BQX6" s="833"/>
      <c r="BQY6" s="833"/>
      <c r="BQZ6" s="833"/>
      <c r="BRA6" s="833"/>
      <c r="BRB6" s="833"/>
      <c r="BRC6" s="833"/>
      <c r="BRD6" s="844"/>
      <c r="BRE6" s="845"/>
      <c r="BRF6" s="832"/>
      <c r="BRG6" s="832"/>
      <c r="BRH6" s="832"/>
      <c r="BRI6" s="832"/>
      <c r="BRJ6" s="832"/>
      <c r="BRK6" s="832"/>
      <c r="BRL6" s="833"/>
      <c r="BRM6" s="833"/>
      <c r="BRN6" s="833"/>
      <c r="BRO6" s="833"/>
      <c r="BRP6" s="833"/>
      <c r="BRQ6" s="833"/>
      <c r="BRR6" s="833"/>
      <c r="BRS6" s="833"/>
      <c r="BRT6" s="844"/>
      <c r="BRU6" s="845"/>
      <c r="BRV6" s="832"/>
      <c r="BRW6" s="832"/>
      <c r="BRX6" s="832"/>
      <c r="BRY6" s="832"/>
      <c r="BRZ6" s="832"/>
      <c r="BSA6" s="832"/>
      <c r="BSB6" s="833"/>
      <c r="BSC6" s="833"/>
      <c r="BSD6" s="833"/>
      <c r="BSE6" s="833"/>
      <c r="BSF6" s="833"/>
      <c r="BSG6" s="833"/>
      <c r="BSH6" s="833"/>
      <c r="BSI6" s="833"/>
      <c r="BSJ6" s="844"/>
      <c r="BSK6" s="845"/>
      <c r="BSL6" s="832"/>
      <c r="BSM6" s="832"/>
      <c r="BSN6" s="832"/>
      <c r="BSO6" s="832"/>
      <c r="BSP6" s="832"/>
      <c r="BSQ6" s="832"/>
      <c r="BSR6" s="833"/>
      <c r="BSS6" s="833"/>
      <c r="BST6" s="833"/>
      <c r="BSU6" s="833"/>
      <c r="BSV6" s="833"/>
      <c r="BSW6" s="833"/>
      <c r="BSX6" s="833"/>
      <c r="BSY6" s="833"/>
      <c r="BSZ6" s="844"/>
      <c r="BTA6" s="845"/>
      <c r="BTB6" s="832"/>
      <c r="BTC6" s="832"/>
      <c r="BTD6" s="832"/>
      <c r="BTE6" s="832"/>
      <c r="BTF6" s="832"/>
      <c r="BTG6" s="832"/>
      <c r="BTH6" s="833"/>
      <c r="BTI6" s="833"/>
      <c r="BTJ6" s="833"/>
      <c r="BTK6" s="833"/>
      <c r="BTL6" s="833"/>
      <c r="BTM6" s="833"/>
      <c r="BTN6" s="833"/>
      <c r="BTO6" s="833"/>
      <c r="BTP6" s="844"/>
      <c r="BTQ6" s="845"/>
      <c r="BTR6" s="832"/>
      <c r="BTS6" s="832"/>
      <c r="BTT6" s="832"/>
      <c r="BTU6" s="832"/>
      <c r="BTV6" s="832"/>
      <c r="BTW6" s="832"/>
      <c r="BTX6" s="833"/>
      <c r="BTY6" s="833"/>
      <c r="BTZ6" s="833"/>
      <c r="BUA6" s="833"/>
      <c r="BUB6" s="833"/>
      <c r="BUC6" s="833"/>
      <c r="BUD6" s="833"/>
      <c r="BUE6" s="833"/>
      <c r="BUF6" s="844"/>
      <c r="BUG6" s="845"/>
      <c r="BUH6" s="832"/>
      <c r="BUI6" s="832"/>
      <c r="BUJ6" s="832"/>
      <c r="BUK6" s="832"/>
      <c r="BUL6" s="832"/>
      <c r="BUM6" s="832"/>
      <c r="BUN6" s="833"/>
      <c r="BUO6" s="833"/>
      <c r="BUP6" s="833"/>
      <c r="BUQ6" s="833"/>
      <c r="BUR6" s="833"/>
      <c r="BUS6" s="833"/>
      <c r="BUT6" s="833"/>
      <c r="BUU6" s="833"/>
      <c r="BUV6" s="844"/>
      <c r="BUW6" s="845"/>
      <c r="BUX6" s="832"/>
      <c r="BUY6" s="832"/>
      <c r="BUZ6" s="832"/>
      <c r="BVA6" s="832"/>
      <c r="BVB6" s="832"/>
      <c r="BVC6" s="832"/>
      <c r="BVD6" s="833"/>
      <c r="BVE6" s="833"/>
      <c r="BVF6" s="833"/>
      <c r="BVG6" s="833"/>
      <c r="BVH6" s="833"/>
      <c r="BVI6" s="833"/>
      <c r="BVJ6" s="833"/>
      <c r="BVK6" s="833"/>
      <c r="BVL6" s="844"/>
      <c r="BVM6" s="845"/>
      <c r="BVN6" s="832"/>
      <c r="BVO6" s="832"/>
      <c r="BVP6" s="832"/>
      <c r="BVQ6" s="832"/>
      <c r="BVR6" s="832"/>
      <c r="BVS6" s="832"/>
      <c r="BVT6" s="833"/>
      <c r="BVU6" s="833"/>
      <c r="BVV6" s="833"/>
      <c r="BVW6" s="833"/>
      <c r="BVX6" s="833"/>
      <c r="BVY6" s="833"/>
      <c r="BVZ6" s="833"/>
      <c r="BWA6" s="833"/>
      <c r="BWB6" s="844"/>
      <c r="BWC6" s="845"/>
      <c r="BWD6" s="832"/>
      <c r="BWE6" s="832"/>
      <c r="BWF6" s="832"/>
      <c r="BWG6" s="832"/>
      <c r="BWH6" s="832"/>
      <c r="BWI6" s="832"/>
      <c r="BWJ6" s="833"/>
      <c r="BWK6" s="833"/>
      <c r="BWL6" s="833"/>
      <c r="BWM6" s="833"/>
      <c r="BWN6" s="833"/>
      <c r="BWO6" s="833"/>
      <c r="BWP6" s="833"/>
      <c r="BWQ6" s="833"/>
      <c r="BWR6" s="844"/>
      <c r="BWS6" s="845"/>
      <c r="BWT6" s="832"/>
      <c r="BWU6" s="832"/>
      <c r="BWV6" s="832"/>
      <c r="BWW6" s="832"/>
      <c r="BWX6" s="832"/>
      <c r="BWY6" s="832"/>
      <c r="BWZ6" s="833"/>
      <c r="BXA6" s="833"/>
      <c r="BXB6" s="833"/>
      <c r="BXC6" s="833"/>
      <c r="BXD6" s="833"/>
      <c r="BXE6" s="833"/>
      <c r="BXF6" s="833"/>
      <c r="BXG6" s="833"/>
      <c r="BXH6" s="844"/>
      <c r="BXI6" s="845"/>
      <c r="BXJ6" s="832"/>
      <c r="BXK6" s="832"/>
      <c r="BXL6" s="832"/>
      <c r="BXM6" s="832"/>
      <c r="BXN6" s="832"/>
      <c r="BXO6" s="832"/>
      <c r="BXP6" s="833"/>
      <c r="BXQ6" s="833"/>
      <c r="BXR6" s="833"/>
      <c r="BXS6" s="833"/>
      <c r="BXT6" s="833"/>
      <c r="BXU6" s="833"/>
      <c r="BXV6" s="833"/>
      <c r="BXW6" s="833"/>
      <c r="BXX6" s="844"/>
      <c r="BXY6" s="845"/>
      <c r="BXZ6" s="832"/>
      <c r="BYA6" s="832"/>
      <c r="BYB6" s="832"/>
      <c r="BYC6" s="832"/>
      <c r="BYD6" s="832"/>
      <c r="BYE6" s="832"/>
      <c r="BYF6" s="833"/>
      <c r="BYG6" s="833"/>
      <c r="BYH6" s="833"/>
      <c r="BYI6" s="833"/>
      <c r="BYJ6" s="833"/>
      <c r="BYK6" s="833"/>
      <c r="BYL6" s="833"/>
      <c r="BYM6" s="833"/>
      <c r="BYN6" s="844"/>
      <c r="BYO6" s="845"/>
      <c r="BYP6" s="832"/>
      <c r="BYQ6" s="832"/>
      <c r="BYR6" s="832"/>
      <c r="BYS6" s="832"/>
      <c r="BYT6" s="832"/>
      <c r="BYU6" s="832"/>
      <c r="BYV6" s="833"/>
      <c r="BYW6" s="833"/>
      <c r="BYX6" s="833"/>
      <c r="BYY6" s="833"/>
      <c r="BYZ6" s="833"/>
      <c r="BZA6" s="833"/>
      <c r="BZB6" s="833"/>
      <c r="BZC6" s="833"/>
      <c r="BZD6" s="844"/>
      <c r="BZE6" s="845"/>
      <c r="BZF6" s="832"/>
      <c r="BZG6" s="832"/>
      <c r="BZH6" s="832"/>
      <c r="BZI6" s="832"/>
      <c r="BZJ6" s="832"/>
      <c r="BZK6" s="832"/>
      <c r="BZL6" s="833"/>
      <c r="BZM6" s="833"/>
      <c r="BZN6" s="833"/>
      <c r="BZO6" s="833"/>
      <c r="BZP6" s="833"/>
      <c r="BZQ6" s="833"/>
      <c r="BZR6" s="833"/>
      <c r="BZS6" s="833"/>
      <c r="BZT6" s="844"/>
      <c r="BZU6" s="845"/>
      <c r="BZV6" s="832"/>
      <c r="BZW6" s="832"/>
      <c r="BZX6" s="832"/>
      <c r="BZY6" s="832"/>
      <c r="BZZ6" s="832"/>
      <c r="CAA6" s="832"/>
      <c r="CAB6" s="833"/>
      <c r="CAC6" s="833"/>
      <c r="CAD6" s="833"/>
      <c r="CAE6" s="833"/>
      <c r="CAF6" s="833"/>
      <c r="CAG6" s="833"/>
      <c r="CAH6" s="833"/>
      <c r="CAI6" s="833"/>
      <c r="CAJ6" s="844"/>
      <c r="CAK6" s="845"/>
      <c r="CAL6" s="832"/>
      <c r="CAM6" s="832"/>
      <c r="CAN6" s="832"/>
      <c r="CAO6" s="832"/>
      <c r="CAP6" s="832"/>
      <c r="CAQ6" s="832"/>
      <c r="CAR6" s="833"/>
      <c r="CAS6" s="833"/>
      <c r="CAT6" s="833"/>
      <c r="CAU6" s="833"/>
      <c r="CAV6" s="833"/>
      <c r="CAW6" s="833"/>
      <c r="CAX6" s="833"/>
      <c r="CAY6" s="833"/>
      <c r="CAZ6" s="844"/>
      <c r="CBA6" s="845"/>
      <c r="CBB6" s="832"/>
      <c r="CBC6" s="832"/>
      <c r="CBD6" s="832"/>
      <c r="CBE6" s="832"/>
      <c r="CBF6" s="832"/>
      <c r="CBG6" s="832"/>
      <c r="CBH6" s="833"/>
      <c r="CBI6" s="833"/>
      <c r="CBJ6" s="833"/>
      <c r="CBK6" s="833"/>
      <c r="CBL6" s="833"/>
      <c r="CBM6" s="833"/>
      <c r="CBN6" s="833"/>
      <c r="CBO6" s="833"/>
      <c r="CBP6" s="844"/>
      <c r="CBQ6" s="845"/>
      <c r="CBR6" s="832"/>
      <c r="CBS6" s="832"/>
      <c r="CBT6" s="832"/>
      <c r="CBU6" s="832"/>
      <c r="CBV6" s="832"/>
      <c r="CBW6" s="832"/>
      <c r="CBX6" s="833"/>
      <c r="CBY6" s="833"/>
      <c r="CBZ6" s="833"/>
      <c r="CCA6" s="833"/>
      <c r="CCB6" s="833"/>
      <c r="CCC6" s="833"/>
      <c r="CCD6" s="833"/>
      <c r="CCE6" s="833"/>
      <c r="CCF6" s="844"/>
      <c r="CCG6" s="845"/>
      <c r="CCH6" s="832"/>
      <c r="CCI6" s="832"/>
      <c r="CCJ6" s="832"/>
      <c r="CCK6" s="832"/>
      <c r="CCL6" s="832"/>
      <c r="CCM6" s="832"/>
      <c r="CCN6" s="833"/>
      <c r="CCO6" s="833"/>
      <c r="CCP6" s="833"/>
      <c r="CCQ6" s="833"/>
      <c r="CCR6" s="833"/>
      <c r="CCS6" s="833"/>
      <c r="CCT6" s="833"/>
      <c r="CCU6" s="833"/>
      <c r="CCV6" s="844"/>
      <c r="CCW6" s="845"/>
      <c r="CCX6" s="832"/>
      <c r="CCY6" s="832"/>
      <c r="CCZ6" s="832"/>
      <c r="CDA6" s="832"/>
      <c r="CDB6" s="832"/>
      <c r="CDC6" s="832"/>
      <c r="CDD6" s="833"/>
      <c r="CDE6" s="833"/>
      <c r="CDF6" s="833"/>
      <c r="CDG6" s="833"/>
      <c r="CDH6" s="833"/>
      <c r="CDI6" s="833"/>
      <c r="CDJ6" s="833"/>
      <c r="CDK6" s="833"/>
      <c r="CDL6" s="844"/>
      <c r="CDM6" s="845"/>
      <c r="CDN6" s="832"/>
      <c r="CDO6" s="832"/>
      <c r="CDP6" s="832"/>
      <c r="CDQ6" s="832"/>
      <c r="CDR6" s="832"/>
      <c r="CDS6" s="832"/>
      <c r="CDT6" s="833"/>
      <c r="CDU6" s="833"/>
      <c r="CDV6" s="833"/>
      <c r="CDW6" s="833"/>
      <c r="CDX6" s="833"/>
      <c r="CDY6" s="833"/>
      <c r="CDZ6" s="833"/>
      <c r="CEA6" s="833"/>
      <c r="CEB6" s="844"/>
      <c r="CEC6" s="845"/>
      <c r="CED6" s="832"/>
      <c r="CEE6" s="832"/>
      <c r="CEF6" s="832"/>
      <c r="CEG6" s="832"/>
      <c r="CEH6" s="832"/>
      <c r="CEI6" s="832"/>
      <c r="CEJ6" s="833"/>
      <c r="CEK6" s="833"/>
      <c r="CEL6" s="833"/>
      <c r="CEM6" s="833"/>
      <c r="CEN6" s="833"/>
      <c r="CEO6" s="833"/>
      <c r="CEP6" s="833"/>
      <c r="CEQ6" s="833"/>
      <c r="CER6" s="844"/>
      <c r="CES6" s="845"/>
      <c r="CET6" s="832"/>
      <c r="CEU6" s="832"/>
      <c r="CEV6" s="832"/>
      <c r="CEW6" s="832"/>
      <c r="CEX6" s="832"/>
      <c r="CEY6" s="832"/>
      <c r="CEZ6" s="833"/>
      <c r="CFA6" s="833"/>
      <c r="CFB6" s="833"/>
      <c r="CFC6" s="833"/>
      <c r="CFD6" s="833"/>
      <c r="CFE6" s="833"/>
      <c r="CFF6" s="833"/>
      <c r="CFG6" s="833"/>
      <c r="CFH6" s="844"/>
      <c r="CFI6" s="845"/>
      <c r="CFJ6" s="832"/>
      <c r="CFK6" s="832"/>
      <c r="CFL6" s="832"/>
      <c r="CFM6" s="832"/>
      <c r="CFN6" s="832"/>
      <c r="CFO6" s="832"/>
      <c r="CFP6" s="833"/>
      <c r="CFQ6" s="833"/>
      <c r="CFR6" s="833"/>
      <c r="CFS6" s="833"/>
      <c r="CFT6" s="833"/>
      <c r="CFU6" s="833"/>
      <c r="CFV6" s="833"/>
      <c r="CFW6" s="833"/>
      <c r="CFX6" s="844"/>
      <c r="CFY6" s="845"/>
      <c r="CFZ6" s="832"/>
      <c r="CGA6" s="832"/>
      <c r="CGB6" s="832"/>
      <c r="CGC6" s="832"/>
      <c r="CGD6" s="832"/>
      <c r="CGE6" s="832"/>
      <c r="CGF6" s="833"/>
      <c r="CGG6" s="833"/>
      <c r="CGH6" s="833"/>
      <c r="CGI6" s="833"/>
      <c r="CGJ6" s="833"/>
      <c r="CGK6" s="833"/>
      <c r="CGL6" s="833"/>
      <c r="CGM6" s="833"/>
      <c r="CGN6" s="844"/>
      <c r="CGO6" s="845"/>
      <c r="CGP6" s="832"/>
      <c r="CGQ6" s="832"/>
      <c r="CGR6" s="832"/>
      <c r="CGS6" s="832"/>
      <c r="CGT6" s="832"/>
      <c r="CGU6" s="832"/>
      <c r="CGV6" s="833"/>
      <c r="CGW6" s="833"/>
      <c r="CGX6" s="833"/>
      <c r="CGY6" s="833"/>
      <c r="CGZ6" s="833"/>
      <c r="CHA6" s="833"/>
      <c r="CHB6" s="833"/>
      <c r="CHC6" s="833"/>
      <c r="CHD6" s="844"/>
      <c r="CHE6" s="845"/>
      <c r="CHF6" s="832"/>
      <c r="CHG6" s="832"/>
      <c r="CHH6" s="832"/>
      <c r="CHI6" s="832"/>
      <c r="CHJ6" s="832"/>
      <c r="CHK6" s="832"/>
      <c r="CHL6" s="833"/>
      <c r="CHM6" s="833"/>
      <c r="CHN6" s="833"/>
      <c r="CHO6" s="833"/>
      <c r="CHP6" s="833"/>
      <c r="CHQ6" s="833"/>
      <c r="CHR6" s="833"/>
      <c r="CHS6" s="833"/>
      <c r="CHT6" s="844"/>
      <c r="CHU6" s="845"/>
      <c r="CHV6" s="832"/>
      <c r="CHW6" s="832"/>
      <c r="CHX6" s="832"/>
      <c r="CHY6" s="832"/>
      <c r="CHZ6" s="832"/>
      <c r="CIA6" s="832"/>
      <c r="CIB6" s="833"/>
      <c r="CIC6" s="833"/>
      <c r="CID6" s="833"/>
      <c r="CIE6" s="833"/>
      <c r="CIF6" s="833"/>
      <c r="CIG6" s="833"/>
      <c r="CIH6" s="833"/>
      <c r="CII6" s="833"/>
      <c r="CIJ6" s="844"/>
      <c r="CIK6" s="845"/>
      <c r="CIL6" s="832"/>
      <c r="CIM6" s="832"/>
      <c r="CIN6" s="832"/>
      <c r="CIO6" s="832"/>
      <c r="CIP6" s="832"/>
      <c r="CIQ6" s="832"/>
      <c r="CIR6" s="833"/>
      <c r="CIS6" s="833"/>
      <c r="CIT6" s="833"/>
      <c r="CIU6" s="833"/>
      <c r="CIV6" s="833"/>
      <c r="CIW6" s="833"/>
      <c r="CIX6" s="833"/>
      <c r="CIY6" s="833"/>
      <c r="CIZ6" s="844"/>
      <c r="CJA6" s="845"/>
      <c r="CJB6" s="832"/>
      <c r="CJC6" s="832"/>
      <c r="CJD6" s="832"/>
      <c r="CJE6" s="832"/>
      <c r="CJF6" s="832"/>
      <c r="CJG6" s="832"/>
      <c r="CJH6" s="833"/>
      <c r="CJI6" s="833"/>
      <c r="CJJ6" s="833"/>
      <c r="CJK6" s="833"/>
      <c r="CJL6" s="833"/>
      <c r="CJM6" s="833"/>
      <c r="CJN6" s="833"/>
      <c r="CJO6" s="833"/>
      <c r="CJP6" s="844"/>
      <c r="CJQ6" s="845"/>
      <c r="CJR6" s="832"/>
      <c r="CJS6" s="832"/>
      <c r="CJT6" s="832"/>
      <c r="CJU6" s="832"/>
      <c r="CJV6" s="832"/>
      <c r="CJW6" s="832"/>
      <c r="CJX6" s="833"/>
      <c r="CJY6" s="833"/>
      <c r="CJZ6" s="833"/>
      <c r="CKA6" s="833"/>
      <c r="CKB6" s="833"/>
      <c r="CKC6" s="833"/>
      <c r="CKD6" s="833"/>
      <c r="CKE6" s="833"/>
      <c r="CKF6" s="844"/>
      <c r="CKG6" s="845"/>
      <c r="CKH6" s="832"/>
      <c r="CKI6" s="832"/>
      <c r="CKJ6" s="832"/>
      <c r="CKK6" s="832"/>
      <c r="CKL6" s="832"/>
      <c r="CKM6" s="832"/>
      <c r="CKN6" s="833"/>
      <c r="CKO6" s="833"/>
      <c r="CKP6" s="833"/>
      <c r="CKQ6" s="833"/>
      <c r="CKR6" s="833"/>
      <c r="CKS6" s="833"/>
      <c r="CKT6" s="833"/>
      <c r="CKU6" s="833"/>
      <c r="CKV6" s="844"/>
      <c r="CKW6" s="845"/>
      <c r="CKX6" s="832"/>
      <c r="CKY6" s="832"/>
      <c r="CKZ6" s="832"/>
      <c r="CLA6" s="832"/>
      <c r="CLB6" s="832"/>
      <c r="CLC6" s="832"/>
      <c r="CLD6" s="833"/>
      <c r="CLE6" s="833"/>
      <c r="CLF6" s="833"/>
      <c r="CLG6" s="833"/>
      <c r="CLH6" s="833"/>
      <c r="CLI6" s="833"/>
      <c r="CLJ6" s="833"/>
      <c r="CLK6" s="833"/>
      <c r="CLL6" s="844"/>
      <c r="CLM6" s="845"/>
      <c r="CLN6" s="832"/>
      <c r="CLO6" s="832"/>
      <c r="CLP6" s="832"/>
      <c r="CLQ6" s="832"/>
      <c r="CLR6" s="832"/>
      <c r="CLS6" s="832"/>
      <c r="CLT6" s="833"/>
      <c r="CLU6" s="833"/>
      <c r="CLV6" s="833"/>
      <c r="CLW6" s="833"/>
      <c r="CLX6" s="833"/>
      <c r="CLY6" s="833"/>
      <c r="CLZ6" s="833"/>
      <c r="CMA6" s="833"/>
      <c r="CMB6" s="844"/>
      <c r="CMC6" s="845"/>
      <c r="CMD6" s="832"/>
      <c r="CME6" s="832"/>
      <c r="CMF6" s="832"/>
      <c r="CMG6" s="832"/>
      <c r="CMH6" s="832"/>
      <c r="CMI6" s="832"/>
      <c r="CMJ6" s="833"/>
      <c r="CMK6" s="833"/>
      <c r="CML6" s="833"/>
      <c r="CMM6" s="833"/>
      <c r="CMN6" s="833"/>
      <c r="CMO6" s="833"/>
      <c r="CMP6" s="833"/>
      <c r="CMQ6" s="833"/>
      <c r="CMR6" s="844"/>
      <c r="CMS6" s="845"/>
      <c r="CMT6" s="832"/>
      <c r="CMU6" s="832"/>
      <c r="CMV6" s="832"/>
      <c r="CMW6" s="832"/>
      <c r="CMX6" s="832"/>
      <c r="CMY6" s="832"/>
      <c r="CMZ6" s="833"/>
      <c r="CNA6" s="833"/>
      <c r="CNB6" s="833"/>
      <c r="CNC6" s="833"/>
      <c r="CND6" s="833"/>
      <c r="CNE6" s="833"/>
      <c r="CNF6" s="833"/>
      <c r="CNG6" s="833"/>
      <c r="CNH6" s="844"/>
      <c r="CNI6" s="845"/>
      <c r="CNJ6" s="832"/>
      <c r="CNK6" s="832"/>
      <c r="CNL6" s="832"/>
      <c r="CNM6" s="832"/>
      <c r="CNN6" s="832"/>
      <c r="CNO6" s="832"/>
      <c r="CNP6" s="833"/>
      <c r="CNQ6" s="833"/>
      <c r="CNR6" s="833"/>
      <c r="CNS6" s="833"/>
      <c r="CNT6" s="833"/>
      <c r="CNU6" s="833"/>
      <c r="CNV6" s="833"/>
      <c r="CNW6" s="833"/>
      <c r="CNX6" s="844"/>
      <c r="CNY6" s="845"/>
      <c r="CNZ6" s="832"/>
      <c r="COA6" s="832"/>
      <c r="COB6" s="832"/>
      <c r="COC6" s="832"/>
      <c r="COD6" s="832"/>
      <c r="COE6" s="832"/>
      <c r="COF6" s="833"/>
      <c r="COG6" s="833"/>
      <c r="COH6" s="833"/>
      <c r="COI6" s="833"/>
      <c r="COJ6" s="833"/>
      <c r="COK6" s="833"/>
      <c r="COL6" s="833"/>
      <c r="COM6" s="833"/>
      <c r="CON6" s="844"/>
      <c r="COO6" s="845"/>
      <c r="COP6" s="832"/>
      <c r="COQ6" s="832"/>
      <c r="COR6" s="832"/>
      <c r="COS6" s="832"/>
      <c r="COT6" s="832"/>
      <c r="COU6" s="832"/>
      <c r="COV6" s="833"/>
      <c r="COW6" s="833"/>
      <c r="COX6" s="833"/>
      <c r="COY6" s="833"/>
      <c r="COZ6" s="833"/>
      <c r="CPA6" s="833"/>
      <c r="CPB6" s="833"/>
      <c r="CPC6" s="833"/>
      <c r="CPD6" s="844"/>
      <c r="CPE6" s="845"/>
      <c r="CPF6" s="832"/>
      <c r="CPG6" s="832"/>
      <c r="CPH6" s="832"/>
      <c r="CPI6" s="832"/>
      <c r="CPJ6" s="832"/>
      <c r="CPK6" s="832"/>
      <c r="CPL6" s="833"/>
      <c r="CPM6" s="833"/>
      <c r="CPN6" s="833"/>
      <c r="CPO6" s="833"/>
      <c r="CPP6" s="833"/>
      <c r="CPQ6" s="833"/>
      <c r="CPR6" s="833"/>
      <c r="CPS6" s="833"/>
      <c r="CPT6" s="844"/>
      <c r="CPU6" s="845"/>
      <c r="CPV6" s="832"/>
      <c r="CPW6" s="832"/>
      <c r="CPX6" s="832"/>
      <c r="CPY6" s="832"/>
      <c r="CPZ6" s="832"/>
      <c r="CQA6" s="832"/>
      <c r="CQB6" s="833"/>
      <c r="CQC6" s="833"/>
      <c r="CQD6" s="833"/>
      <c r="CQE6" s="833"/>
      <c r="CQF6" s="833"/>
      <c r="CQG6" s="833"/>
      <c r="CQH6" s="833"/>
      <c r="CQI6" s="833"/>
      <c r="CQJ6" s="844"/>
      <c r="CQK6" s="845"/>
      <c r="CQL6" s="832"/>
      <c r="CQM6" s="832"/>
      <c r="CQN6" s="832"/>
      <c r="CQO6" s="832"/>
      <c r="CQP6" s="832"/>
      <c r="CQQ6" s="832"/>
      <c r="CQR6" s="833"/>
      <c r="CQS6" s="833"/>
      <c r="CQT6" s="833"/>
      <c r="CQU6" s="833"/>
      <c r="CQV6" s="833"/>
      <c r="CQW6" s="833"/>
      <c r="CQX6" s="833"/>
      <c r="CQY6" s="833"/>
      <c r="CQZ6" s="844"/>
      <c r="CRA6" s="845"/>
      <c r="CRB6" s="832"/>
      <c r="CRC6" s="832"/>
      <c r="CRD6" s="832"/>
      <c r="CRE6" s="832"/>
      <c r="CRF6" s="832"/>
      <c r="CRG6" s="832"/>
      <c r="CRH6" s="833"/>
      <c r="CRI6" s="833"/>
      <c r="CRJ6" s="833"/>
      <c r="CRK6" s="833"/>
      <c r="CRL6" s="833"/>
      <c r="CRM6" s="833"/>
      <c r="CRN6" s="833"/>
      <c r="CRO6" s="833"/>
      <c r="CRP6" s="844"/>
      <c r="CRQ6" s="845"/>
      <c r="CRR6" s="832"/>
      <c r="CRS6" s="832"/>
      <c r="CRT6" s="832"/>
      <c r="CRU6" s="832"/>
      <c r="CRV6" s="832"/>
      <c r="CRW6" s="832"/>
      <c r="CRX6" s="833"/>
      <c r="CRY6" s="833"/>
      <c r="CRZ6" s="833"/>
      <c r="CSA6" s="833"/>
      <c r="CSB6" s="833"/>
      <c r="CSC6" s="833"/>
      <c r="CSD6" s="833"/>
      <c r="CSE6" s="833"/>
      <c r="CSF6" s="844"/>
      <c r="CSG6" s="845"/>
      <c r="CSH6" s="832"/>
      <c r="CSI6" s="832"/>
      <c r="CSJ6" s="832"/>
      <c r="CSK6" s="832"/>
      <c r="CSL6" s="832"/>
      <c r="CSM6" s="832"/>
      <c r="CSN6" s="833"/>
      <c r="CSO6" s="833"/>
      <c r="CSP6" s="833"/>
      <c r="CSQ6" s="833"/>
      <c r="CSR6" s="833"/>
      <c r="CSS6" s="833"/>
      <c r="CST6" s="833"/>
      <c r="CSU6" s="833"/>
      <c r="CSV6" s="844"/>
      <c r="CSW6" s="845"/>
      <c r="CSX6" s="832"/>
      <c r="CSY6" s="832"/>
      <c r="CSZ6" s="832"/>
      <c r="CTA6" s="832"/>
      <c r="CTB6" s="832"/>
      <c r="CTC6" s="832"/>
      <c r="CTD6" s="833"/>
      <c r="CTE6" s="833"/>
      <c r="CTF6" s="833"/>
      <c r="CTG6" s="833"/>
      <c r="CTH6" s="833"/>
      <c r="CTI6" s="833"/>
      <c r="CTJ6" s="833"/>
      <c r="CTK6" s="833"/>
      <c r="CTL6" s="844"/>
      <c r="CTM6" s="845"/>
      <c r="CTN6" s="832"/>
      <c r="CTO6" s="832"/>
      <c r="CTP6" s="832"/>
      <c r="CTQ6" s="832"/>
      <c r="CTR6" s="832"/>
      <c r="CTS6" s="832"/>
      <c r="CTT6" s="833"/>
      <c r="CTU6" s="833"/>
      <c r="CTV6" s="833"/>
      <c r="CTW6" s="833"/>
      <c r="CTX6" s="833"/>
      <c r="CTY6" s="833"/>
      <c r="CTZ6" s="833"/>
      <c r="CUA6" s="833"/>
      <c r="CUB6" s="844"/>
      <c r="CUC6" s="845"/>
      <c r="CUD6" s="832"/>
      <c r="CUE6" s="832"/>
      <c r="CUF6" s="832"/>
      <c r="CUG6" s="832"/>
      <c r="CUH6" s="832"/>
      <c r="CUI6" s="832"/>
      <c r="CUJ6" s="833"/>
      <c r="CUK6" s="833"/>
      <c r="CUL6" s="833"/>
      <c r="CUM6" s="833"/>
      <c r="CUN6" s="833"/>
      <c r="CUO6" s="833"/>
      <c r="CUP6" s="833"/>
      <c r="CUQ6" s="833"/>
      <c r="CUR6" s="844"/>
      <c r="CUS6" s="845"/>
      <c r="CUT6" s="832"/>
      <c r="CUU6" s="832"/>
      <c r="CUV6" s="832"/>
      <c r="CUW6" s="832"/>
      <c r="CUX6" s="832"/>
      <c r="CUY6" s="832"/>
      <c r="CUZ6" s="833"/>
      <c r="CVA6" s="833"/>
      <c r="CVB6" s="833"/>
      <c r="CVC6" s="833"/>
      <c r="CVD6" s="833"/>
      <c r="CVE6" s="833"/>
      <c r="CVF6" s="833"/>
      <c r="CVG6" s="833"/>
      <c r="CVH6" s="844"/>
      <c r="CVI6" s="845"/>
      <c r="CVJ6" s="832"/>
      <c r="CVK6" s="832"/>
      <c r="CVL6" s="832"/>
      <c r="CVM6" s="832"/>
      <c r="CVN6" s="832"/>
      <c r="CVO6" s="832"/>
      <c r="CVP6" s="833"/>
      <c r="CVQ6" s="833"/>
      <c r="CVR6" s="833"/>
      <c r="CVS6" s="833"/>
      <c r="CVT6" s="833"/>
      <c r="CVU6" s="833"/>
      <c r="CVV6" s="833"/>
      <c r="CVW6" s="833"/>
      <c r="CVX6" s="844"/>
      <c r="CVY6" s="845"/>
      <c r="CVZ6" s="832"/>
      <c r="CWA6" s="832"/>
      <c r="CWB6" s="832"/>
      <c r="CWC6" s="832"/>
      <c r="CWD6" s="832"/>
      <c r="CWE6" s="832"/>
      <c r="CWF6" s="833"/>
      <c r="CWG6" s="833"/>
      <c r="CWH6" s="833"/>
      <c r="CWI6" s="833"/>
      <c r="CWJ6" s="833"/>
      <c r="CWK6" s="833"/>
      <c r="CWL6" s="833"/>
      <c r="CWM6" s="833"/>
      <c r="CWN6" s="844"/>
      <c r="CWO6" s="845"/>
      <c r="CWP6" s="832"/>
      <c r="CWQ6" s="832"/>
      <c r="CWR6" s="832"/>
      <c r="CWS6" s="832"/>
      <c r="CWT6" s="832"/>
      <c r="CWU6" s="832"/>
      <c r="CWV6" s="833"/>
      <c r="CWW6" s="833"/>
      <c r="CWX6" s="833"/>
      <c r="CWY6" s="833"/>
      <c r="CWZ6" s="833"/>
      <c r="CXA6" s="833"/>
      <c r="CXB6" s="833"/>
      <c r="CXC6" s="833"/>
      <c r="CXD6" s="844"/>
      <c r="CXE6" s="845"/>
      <c r="CXF6" s="832"/>
      <c r="CXG6" s="832"/>
      <c r="CXH6" s="832"/>
      <c r="CXI6" s="832"/>
      <c r="CXJ6" s="832"/>
      <c r="CXK6" s="832"/>
      <c r="CXL6" s="833"/>
      <c r="CXM6" s="833"/>
      <c r="CXN6" s="833"/>
      <c r="CXO6" s="833"/>
      <c r="CXP6" s="833"/>
      <c r="CXQ6" s="833"/>
      <c r="CXR6" s="833"/>
      <c r="CXS6" s="833"/>
      <c r="CXT6" s="844"/>
      <c r="CXU6" s="845"/>
      <c r="CXV6" s="832"/>
      <c r="CXW6" s="832"/>
      <c r="CXX6" s="832"/>
      <c r="CXY6" s="832"/>
      <c r="CXZ6" s="832"/>
      <c r="CYA6" s="832"/>
      <c r="CYB6" s="833"/>
      <c r="CYC6" s="833"/>
      <c r="CYD6" s="833"/>
      <c r="CYE6" s="833"/>
      <c r="CYF6" s="833"/>
      <c r="CYG6" s="833"/>
      <c r="CYH6" s="833"/>
      <c r="CYI6" s="833"/>
      <c r="CYJ6" s="844"/>
      <c r="CYK6" s="845"/>
      <c r="CYL6" s="832"/>
      <c r="CYM6" s="832"/>
      <c r="CYN6" s="832"/>
      <c r="CYO6" s="832"/>
      <c r="CYP6" s="832"/>
      <c r="CYQ6" s="832"/>
      <c r="CYR6" s="833"/>
      <c r="CYS6" s="833"/>
      <c r="CYT6" s="833"/>
      <c r="CYU6" s="833"/>
      <c r="CYV6" s="833"/>
      <c r="CYW6" s="833"/>
      <c r="CYX6" s="833"/>
      <c r="CYY6" s="833"/>
      <c r="CYZ6" s="844"/>
      <c r="CZA6" s="845"/>
      <c r="CZB6" s="832"/>
      <c r="CZC6" s="832"/>
      <c r="CZD6" s="832"/>
      <c r="CZE6" s="832"/>
      <c r="CZF6" s="832"/>
      <c r="CZG6" s="832"/>
      <c r="CZH6" s="833"/>
      <c r="CZI6" s="833"/>
      <c r="CZJ6" s="833"/>
      <c r="CZK6" s="833"/>
      <c r="CZL6" s="833"/>
      <c r="CZM6" s="833"/>
      <c r="CZN6" s="833"/>
      <c r="CZO6" s="833"/>
      <c r="CZP6" s="844"/>
      <c r="CZQ6" s="845"/>
      <c r="CZR6" s="832"/>
      <c r="CZS6" s="832"/>
      <c r="CZT6" s="832"/>
      <c r="CZU6" s="832"/>
      <c r="CZV6" s="832"/>
      <c r="CZW6" s="832"/>
      <c r="CZX6" s="833"/>
      <c r="CZY6" s="833"/>
      <c r="CZZ6" s="833"/>
      <c r="DAA6" s="833"/>
      <c r="DAB6" s="833"/>
      <c r="DAC6" s="833"/>
      <c r="DAD6" s="833"/>
      <c r="DAE6" s="833"/>
      <c r="DAF6" s="844"/>
      <c r="DAG6" s="845"/>
      <c r="DAH6" s="832"/>
      <c r="DAI6" s="832"/>
      <c r="DAJ6" s="832"/>
      <c r="DAK6" s="832"/>
      <c r="DAL6" s="832"/>
      <c r="DAM6" s="832"/>
      <c r="DAN6" s="833"/>
      <c r="DAO6" s="833"/>
      <c r="DAP6" s="833"/>
      <c r="DAQ6" s="833"/>
      <c r="DAR6" s="833"/>
      <c r="DAS6" s="833"/>
      <c r="DAT6" s="833"/>
      <c r="DAU6" s="833"/>
      <c r="DAV6" s="844"/>
      <c r="DAW6" s="845"/>
      <c r="DAX6" s="832"/>
      <c r="DAY6" s="832"/>
      <c r="DAZ6" s="832"/>
      <c r="DBA6" s="832"/>
      <c r="DBB6" s="832"/>
      <c r="DBC6" s="832"/>
      <c r="DBD6" s="833"/>
      <c r="DBE6" s="833"/>
      <c r="DBF6" s="833"/>
      <c r="DBG6" s="833"/>
      <c r="DBH6" s="833"/>
      <c r="DBI6" s="833"/>
      <c r="DBJ6" s="833"/>
      <c r="DBK6" s="833"/>
      <c r="DBL6" s="844"/>
      <c r="DBM6" s="845"/>
      <c r="DBN6" s="832"/>
      <c r="DBO6" s="832"/>
      <c r="DBP6" s="832"/>
      <c r="DBQ6" s="832"/>
      <c r="DBR6" s="832"/>
      <c r="DBS6" s="832"/>
      <c r="DBT6" s="833"/>
      <c r="DBU6" s="833"/>
      <c r="DBV6" s="833"/>
      <c r="DBW6" s="833"/>
      <c r="DBX6" s="833"/>
      <c r="DBY6" s="833"/>
      <c r="DBZ6" s="833"/>
      <c r="DCA6" s="833"/>
      <c r="DCB6" s="844"/>
      <c r="DCC6" s="845"/>
      <c r="DCD6" s="832"/>
      <c r="DCE6" s="832"/>
      <c r="DCF6" s="832"/>
      <c r="DCG6" s="832"/>
      <c r="DCH6" s="832"/>
      <c r="DCI6" s="832"/>
      <c r="DCJ6" s="833"/>
      <c r="DCK6" s="833"/>
      <c r="DCL6" s="833"/>
      <c r="DCM6" s="833"/>
      <c r="DCN6" s="833"/>
      <c r="DCO6" s="833"/>
      <c r="DCP6" s="833"/>
      <c r="DCQ6" s="833"/>
      <c r="DCR6" s="844"/>
      <c r="DCS6" s="845"/>
      <c r="DCT6" s="832"/>
      <c r="DCU6" s="832"/>
      <c r="DCV6" s="832"/>
      <c r="DCW6" s="832"/>
      <c r="DCX6" s="832"/>
      <c r="DCY6" s="832"/>
      <c r="DCZ6" s="833"/>
      <c r="DDA6" s="833"/>
      <c r="DDB6" s="833"/>
      <c r="DDC6" s="833"/>
      <c r="DDD6" s="833"/>
      <c r="DDE6" s="833"/>
      <c r="DDF6" s="833"/>
      <c r="DDG6" s="833"/>
      <c r="DDH6" s="844"/>
      <c r="DDI6" s="845"/>
      <c r="DDJ6" s="832"/>
      <c r="DDK6" s="832"/>
      <c r="DDL6" s="832"/>
      <c r="DDM6" s="832"/>
      <c r="DDN6" s="832"/>
      <c r="DDO6" s="832"/>
      <c r="DDP6" s="833"/>
      <c r="DDQ6" s="833"/>
      <c r="DDR6" s="833"/>
      <c r="DDS6" s="833"/>
      <c r="DDT6" s="833"/>
      <c r="DDU6" s="833"/>
      <c r="DDV6" s="833"/>
      <c r="DDW6" s="833"/>
      <c r="DDX6" s="844"/>
      <c r="DDY6" s="845"/>
      <c r="DDZ6" s="832"/>
      <c r="DEA6" s="832"/>
      <c r="DEB6" s="832"/>
      <c r="DEC6" s="832"/>
      <c r="DED6" s="832"/>
      <c r="DEE6" s="832"/>
      <c r="DEF6" s="833"/>
      <c r="DEG6" s="833"/>
      <c r="DEH6" s="833"/>
      <c r="DEI6" s="833"/>
      <c r="DEJ6" s="833"/>
      <c r="DEK6" s="833"/>
      <c r="DEL6" s="833"/>
      <c r="DEM6" s="833"/>
      <c r="DEN6" s="844"/>
      <c r="DEO6" s="845"/>
      <c r="DEP6" s="832"/>
      <c r="DEQ6" s="832"/>
      <c r="DER6" s="832"/>
      <c r="DES6" s="832"/>
      <c r="DET6" s="832"/>
      <c r="DEU6" s="832"/>
      <c r="DEV6" s="833"/>
      <c r="DEW6" s="833"/>
      <c r="DEX6" s="833"/>
      <c r="DEY6" s="833"/>
      <c r="DEZ6" s="833"/>
      <c r="DFA6" s="833"/>
      <c r="DFB6" s="833"/>
      <c r="DFC6" s="833"/>
      <c r="DFD6" s="844"/>
      <c r="DFE6" s="845"/>
      <c r="DFF6" s="832"/>
      <c r="DFG6" s="832"/>
      <c r="DFH6" s="832"/>
      <c r="DFI6" s="832"/>
      <c r="DFJ6" s="832"/>
      <c r="DFK6" s="832"/>
      <c r="DFL6" s="833"/>
      <c r="DFM6" s="833"/>
      <c r="DFN6" s="833"/>
      <c r="DFO6" s="833"/>
      <c r="DFP6" s="833"/>
      <c r="DFQ6" s="833"/>
      <c r="DFR6" s="833"/>
      <c r="DFS6" s="833"/>
      <c r="DFT6" s="844"/>
      <c r="DFU6" s="845"/>
      <c r="DFV6" s="832"/>
      <c r="DFW6" s="832"/>
      <c r="DFX6" s="832"/>
      <c r="DFY6" s="832"/>
      <c r="DFZ6" s="832"/>
      <c r="DGA6" s="832"/>
      <c r="DGB6" s="833"/>
      <c r="DGC6" s="833"/>
      <c r="DGD6" s="833"/>
      <c r="DGE6" s="833"/>
      <c r="DGF6" s="833"/>
      <c r="DGG6" s="833"/>
      <c r="DGH6" s="833"/>
      <c r="DGI6" s="833"/>
      <c r="DGJ6" s="844"/>
      <c r="DGK6" s="845"/>
      <c r="DGL6" s="832"/>
      <c r="DGM6" s="832"/>
      <c r="DGN6" s="832"/>
      <c r="DGO6" s="832"/>
      <c r="DGP6" s="832"/>
      <c r="DGQ6" s="832"/>
      <c r="DGR6" s="833"/>
      <c r="DGS6" s="833"/>
      <c r="DGT6" s="833"/>
      <c r="DGU6" s="833"/>
      <c r="DGV6" s="833"/>
      <c r="DGW6" s="833"/>
      <c r="DGX6" s="833"/>
      <c r="DGY6" s="833"/>
      <c r="DGZ6" s="844"/>
      <c r="DHA6" s="845"/>
      <c r="DHB6" s="832"/>
      <c r="DHC6" s="832"/>
      <c r="DHD6" s="832"/>
      <c r="DHE6" s="832"/>
      <c r="DHF6" s="832"/>
      <c r="DHG6" s="832"/>
      <c r="DHH6" s="833"/>
      <c r="DHI6" s="833"/>
      <c r="DHJ6" s="833"/>
      <c r="DHK6" s="833"/>
      <c r="DHL6" s="833"/>
      <c r="DHM6" s="833"/>
      <c r="DHN6" s="833"/>
      <c r="DHO6" s="833"/>
      <c r="DHP6" s="844"/>
      <c r="DHQ6" s="845"/>
      <c r="DHR6" s="832"/>
      <c r="DHS6" s="832"/>
      <c r="DHT6" s="832"/>
      <c r="DHU6" s="832"/>
      <c r="DHV6" s="832"/>
      <c r="DHW6" s="832"/>
      <c r="DHX6" s="833"/>
      <c r="DHY6" s="833"/>
      <c r="DHZ6" s="833"/>
      <c r="DIA6" s="833"/>
      <c r="DIB6" s="833"/>
      <c r="DIC6" s="833"/>
      <c r="DID6" s="833"/>
      <c r="DIE6" s="833"/>
      <c r="DIF6" s="844"/>
      <c r="DIG6" s="845"/>
      <c r="DIH6" s="832"/>
      <c r="DII6" s="832"/>
      <c r="DIJ6" s="832"/>
      <c r="DIK6" s="832"/>
      <c r="DIL6" s="832"/>
      <c r="DIM6" s="832"/>
      <c r="DIN6" s="833"/>
      <c r="DIO6" s="833"/>
      <c r="DIP6" s="833"/>
      <c r="DIQ6" s="833"/>
      <c r="DIR6" s="833"/>
      <c r="DIS6" s="833"/>
      <c r="DIT6" s="833"/>
      <c r="DIU6" s="833"/>
      <c r="DIV6" s="844"/>
      <c r="DIW6" s="845"/>
      <c r="DIX6" s="832"/>
      <c r="DIY6" s="832"/>
      <c r="DIZ6" s="832"/>
      <c r="DJA6" s="832"/>
      <c r="DJB6" s="832"/>
      <c r="DJC6" s="832"/>
      <c r="DJD6" s="833"/>
      <c r="DJE6" s="833"/>
      <c r="DJF6" s="833"/>
      <c r="DJG6" s="833"/>
      <c r="DJH6" s="833"/>
      <c r="DJI6" s="833"/>
      <c r="DJJ6" s="833"/>
      <c r="DJK6" s="833"/>
      <c r="DJL6" s="844"/>
      <c r="DJM6" s="845"/>
      <c r="DJN6" s="832"/>
      <c r="DJO6" s="832"/>
      <c r="DJP6" s="832"/>
      <c r="DJQ6" s="832"/>
      <c r="DJR6" s="832"/>
      <c r="DJS6" s="832"/>
      <c r="DJT6" s="833"/>
      <c r="DJU6" s="833"/>
      <c r="DJV6" s="833"/>
      <c r="DJW6" s="833"/>
      <c r="DJX6" s="833"/>
      <c r="DJY6" s="833"/>
      <c r="DJZ6" s="833"/>
      <c r="DKA6" s="833"/>
      <c r="DKB6" s="844"/>
      <c r="DKC6" s="845"/>
      <c r="DKD6" s="832"/>
      <c r="DKE6" s="832"/>
      <c r="DKF6" s="832"/>
      <c r="DKG6" s="832"/>
      <c r="DKH6" s="832"/>
      <c r="DKI6" s="832"/>
      <c r="DKJ6" s="833"/>
      <c r="DKK6" s="833"/>
      <c r="DKL6" s="833"/>
      <c r="DKM6" s="833"/>
      <c r="DKN6" s="833"/>
      <c r="DKO6" s="833"/>
      <c r="DKP6" s="833"/>
      <c r="DKQ6" s="833"/>
      <c r="DKR6" s="844"/>
      <c r="DKS6" s="845"/>
      <c r="DKT6" s="832"/>
      <c r="DKU6" s="832"/>
      <c r="DKV6" s="832"/>
      <c r="DKW6" s="832"/>
      <c r="DKX6" s="832"/>
      <c r="DKY6" s="832"/>
      <c r="DKZ6" s="833"/>
      <c r="DLA6" s="833"/>
      <c r="DLB6" s="833"/>
      <c r="DLC6" s="833"/>
      <c r="DLD6" s="833"/>
      <c r="DLE6" s="833"/>
      <c r="DLF6" s="833"/>
      <c r="DLG6" s="833"/>
      <c r="DLH6" s="844"/>
      <c r="DLI6" s="845"/>
      <c r="DLJ6" s="832"/>
      <c r="DLK6" s="832"/>
      <c r="DLL6" s="832"/>
      <c r="DLM6" s="832"/>
      <c r="DLN6" s="832"/>
      <c r="DLO6" s="832"/>
      <c r="DLP6" s="833"/>
      <c r="DLQ6" s="833"/>
      <c r="DLR6" s="833"/>
      <c r="DLS6" s="833"/>
      <c r="DLT6" s="833"/>
      <c r="DLU6" s="833"/>
      <c r="DLV6" s="833"/>
      <c r="DLW6" s="833"/>
      <c r="DLX6" s="844"/>
      <c r="DLY6" s="845"/>
      <c r="DLZ6" s="832"/>
      <c r="DMA6" s="832"/>
      <c r="DMB6" s="832"/>
      <c r="DMC6" s="832"/>
      <c r="DMD6" s="832"/>
      <c r="DME6" s="832"/>
      <c r="DMF6" s="833"/>
      <c r="DMG6" s="833"/>
      <c r="DMH6" s="833"/>
      <c r="DMI6" s="833"/>
      <c r="DMJ6" s="833"/>
      <c r="DMK6" s="833"/>
      <c r="DML6" s="833"/>
      <c r="DMM6" s="833"/>
      <c r="DMN6" s="844"/>
      <c r="DMO6" s="845"/>
      <c r="DMP6" s="832"/>
      <c r="DMQ6" s="832"/>
      <c r="DMR6" s="832"/>
      <c r="DMS6" s="832"/>
      <c r="DMT6" s="832"/>
      <c r="DMU6" s="832"/>
      <c r="DMV6" s="833"/>
      <c r="DMW6" s="833"/>
      <c r="DMX6" s="833"/>
      <c r="DMY6" s="833"/>
      <c r="DMZ6" s="833"/>
      <c r="DNA6" s="833"/>
      <c r="DNB6" s="833"/>
      <c r="DNC6" s="833"/>
      <c r="DND6" s="844"/>
      <c r="DNE6" s="845"/>
      <c r="DNF6" s="832"/>
      <c r="DNG6" s="832"/>
      <c r="DNH6" s="832"/>
      <c r="DNI6" s="832"/>
      <c r="DNJ6" s="832"/>
      <c r="DNK6" s="832"/>
      <c r="DNL6" s="833"/>
      <c r="DNM6" s="833"/>
      <c r="DNN6" s="833"/>
      <c r="DNO6" s="833"/>
      <c r="DNP6" s="833"/>
      <c r="DNQ6" s="833"/>
      <c r="DNR6" s="833"/>
      <c r="DNS6" s="833"/>
      <c r="DNT6" s="844"/>
      <c r="DNU6" s="845"/>
      <c r="DNV6" s="832"/>
      <c r="DNW6" s="832"/>
      <c r="DNX6" s="832"/>
      <c r="DNY6" s="832"/>
      <c r="DNZ6" s="832"/>
      <c r="DOA6" s="832"/>
      <c r="DOB6" s="833"/>
      <c r="DOC6" s="833"/>
      <c r="DOD6" s="833"/>
      <c r="DOE6" s="833"/>
      <c r="DOF6" s="833"/>
      <c r="DOG6" s="833"/>
      <c r="DOH6" s="833"/>
      <c r="DOI6" s="833"/>
      <c r="DOJ6" s="844"/>
      <c r="DOK6" s="845"/>
      <c r="DOL6" s="832"/>
      <c r="DOM6" s="832"/>
      <c r="DON6" s="832"/>
      <c r="DOO6" s="832"/>
      <c r="DOP6" s="832"/>
      <c r="DOQ6" s="832"/>
      <c r="DOR6" s="833"/>
      <c r="DOS6" s="833"/>
      <c r="DOT6" s="833"/>
      <c r="DOU6" s="833"/>
      <c r="DOV6" s="833"/>
      <c r="DOW6" s="833"/>
      <c r="DOX6" s="833"/>
      <c r="DOY6" s="833"/>
      <c r="DOZ6" s="844"/>
      <c r="DPA6" s="845"/>
      <c r="DPB6" s="832"/>
      <c r="DPC6" s="832"/>
      <c r="DPD6" s="832"/>
      <c r="DPE6" s="832"/>
      <c r="DPF6" s="832"/>
      <c r="DPG6" s="832"/>
      <c r="DPH6" s="833"/>
      <c r="DPI6" s="833"/>
      <c r="DPJ6" s="833"/>
      <c r="DPK6" s="833"/>
      <c r="DPL6" s="833"/>
      <c r="DPM6" s="833"/>
      <c r="DPN6" s="833"/>
      <c r="DPO6" s="833"/>
      <c r="DPP6" s="844"/>
      <c r="DPQ6" s="845"/>
      <c r="DPR6" s="832"/>
      <c r="DPS6" s="832"/>
      <c r="DPT6" s="832"/>
      <c r="DPU6" s="832"/>
      <c r="DPV6" s="832"/>
      <c r="DPW6" s="832"/>
      <c r="DPX6" s="833"/>
      <c r="DPY6" s="833"/>
      <c r="DPZ6" s="833"/>
      <c r="DQA6" s="833"/>
      <c r="DQB6" s="833"/>
      <c r="DQC6" s="833"/>
      <c r="DQD6" s="833"/>
      <c r="DQE6" s="833"/>
      <c r="DQF6" s="844"/>
      <c r="DQG6" s="845"/>
      <c r="DQH6" s="832"/>
      <c r="DQI6" s="832"/>
      <c r="DQJ6" s="832"/>
      <c r="DQK6" s="832"/>
      <c r="DQL6" s="832"/>
      <c r="DQM6" s="832"/>
      <c r="DQN6" s="833"/>
      <c r="DQO6" s="833"/>
      <c r="DQP6" s="833"/>
      <c r="DQQ6" s="833"/>
      <c r="DQR6" s="833"/>
      <c r="DQS6" s="833"/>
      <c r="DQT6" s="833"/>
      <c r="DQU6" s="833"/>
      <c r="DQV6" s="844"/>
      <c r="DQW6" s="845"/>
      <c r="DQX6" s="832"/>
      <c r="DQY6" s="832"/>
      <c r="DQZ6" s="832"/>
      <c r="DRA6" s="832"/>
      <c r="DRB6" s="832"/>
      <c r="DRC6" s="832"/>
      <c r="DRD6" s="833"/>
      <c r="DRE6" s="833"/>
      <c r="DRF6" s="833"/>
      <c r="DRG6" s="833"/>
      <c r="DRH6" s="833"/>
      <c r="DRI6" s="833"/>
      <c r="DRJ6" s="833"/>
      <c r="DRK6" s="833"/>
      <c r="DRL6" s="844"/>
      <c r="DRM6" s="845"/>
      <c r="DRN6" s="832"/>
      <c r="DRO6" s="832"/>
      <c r="DRP6" s="832"/>
      <c r="DRQ6" s="832"/>
      <c r="DRR6" s="832"/>
      <c r="DRS6" s="832"/>
      <c r="DRT6" s="833"/>
      <c r="DRU6" s="833"/>
      <c r="DRV6" s="833"/>
      <c r="DRW6" s="833"/>
      <c r="DRX6" s="833"/>
      <c r="DRY6" s="833"/>
      <c r="DRZ6" s="833"/>
      <c r="DSA6" s="833"/>
      <c r="DSB6" s="844"/>
      <c r="DSC6" s="845"/>
      <c r="DSD6" s="832"/>
      <c r="DSE6" s="832"/>
      <c r="DSF6" s="832"/>
      <c r="DSG6" s="832"/>
      <c r="DSH6" s="832"/>
      <c r="DSI6" s="832"/>
      <c r="DSJ6" s="833"/>
      <c r="DSK6" s="833"/>
      <c r="DSL6" s="833"/>
      <c r="DSM6" s="833"/>
      <c r="DSN6" s="833"/>
      <c r="DSO6" s="833"/>
      <c r="DSP6" s="833"/>
      <c r="DSQ6" s="833"/>
      <c r="DSR6" s="844"/>
      <c r="DSS6" s="845"/>
      <c r="DST6" s="832"/>
      <c r="DSU6" s="832"/>
      <c r="DSV6" s="832"/>
      <c r="DSW6" s="832"/>
      <c r="DSX6" s="832"/>
      <c r="DSY6" s="832"/>
      <c r="DSZ6" s="833"/>
      <c r="DTA6" s="833"/>
      <c r="DTB6" s="833"/>
      <c r="DTC6" s="833"/>
      <c r="DTD6" s="833"/>
      <c r="DTE6" s="833"/>
      <c r="DTF6" s="833"/>
      <c r="DTG6" s="833"/>
      <c r="DTH6" s="844"/>
      <c r="DTI6" s="845"/>
      <c r="DTJ6" s="832"/>
      <c r="DTK6" s="832"/>
      <c r="DTL6" s="832"/>
      <c r="DTM6" s="832"/>
      <c r="DTN6" s="832"/>
      <c r="DTO6" s="832"/>
      <c r="DTP6" s="833"/>
      <c r="DTQ6" s="833"/>
      <c r="DTR6" s="833"/>
      <c r="DTS6" s="833"/>
      <c r="DTT6" s="833"/>
      <c r="DTU6" s="833"/>
      <c r="DTV6" s="833"/>
      <c r="DTW6" s="833"/>
      <c r="DTX6" s="844"/>
      <c r="DTY6" s="845"/>
      <c r="DTZ6" s="832"/>
      <c r="DUA6" s="832"/>
      <c r="DUB6" s="832"/>
      <c r="DUC6" s="832"/>
      <c r="DUD6" s="832"/>
      <c r="DUE6" s="832"/>
      <c r="DUF6" s="833"/>
      <c r="DUG6" s="833"/>
      <c r="DUH6" s="833"/>
      <c r="DUI6" s="833"/>
      <c r="DUJ6" s="833"/>
      <c r="DUK6" s="833"/>
      <c r="DUL6" s="833"/>
      <c r="DUM6" s="833"/>
      <c r="DUN6" s="844"/>
      <c r="DUO6" s="845"/>
      <c r="DUP6" s="832"/>
      <c r="DUQ6" s="832"/>
      <c r="DUR6" s="832"/>
      <c r="DUS6" s="832"/>
      <c r="DUT6" s="832"/>
      <c r="DUU6" s="832"/>
      <c r="DUV6" s="833"/>
      <c r="DUW6" s="833"/>
      <c r="DUX6" s="833"/>
      <c r="DUY6" s="833"/>
      <c r="DUZ6" s="833"/>
      <c r="DVA6" s="833"/>
      <c r="DVB6" s="833"/>
      <c r="DVC6" s="833"/>
      <c r="DVD6" s="844"/>
      <c r="DVE6" s="845"/>
      <c r="DVF6" s="832"/>
      <c r="DVG6" s="832"/>
      <c r="DVH6" s="832"/>
      <c r="DVI6" s="832"/>
      <c r="DVJ6" s="832"/>
      <c r="DVK6" s="832"/>
      <c r="DVL6" s="833"/>
      <c r="DVM6" s="833"/>
      <c r="DVN6" s="833"/>
      <c r="DVO6" s="833"/>
      <c r="DVP6" s="833"/>
      <c r="DVQ6" s="833"/>
      <c r="DVR6" s="833"/>
      <c r="DVS6" s="833"/>
      <c r="DVT6" s="844"/>
      <c r="DVU6" s="845"/>
      <c r="DVV6" s="832"/>
      <c r="DVW6" s="832"/>
      <c r="DVX6" s="832"/>
      <c r="DVY6" s="832"/>
      <c r="DVZ6" s="832"/>
      <c r="DWA6" s="832"/>
      <c r="DWB6" s="833"/>
      <c r="DWC6" s="833"/>
      <c r="DWD6" s="833"/>
      <c r="DWE6" s="833"/>
      <c r="DWF6" s="833"/>
      <c r="DWG6" s="833"/>
      <c r="DWH6" s="833"/>
      <c r="DWI6" s="833"/>
      <c r="DWJ6" s="844"/>
      <c r="DWK6" s="845"/>
      <c r="DWL6" s="832"/>
      <c r="DWM6" s="832"/>
      <c r="DWN6" s="832"/>
      <c r="DWO6" s="832"/>
      <c r="DWP6" s="832"/>
      <c r="DWQ6" s="832"/>
      <c r="DWR6" s="833"/>
      <c r="DWS6" s="833"/>
      <c r="DWT6" s="833"/>
      <c r="DWU6" s="833"/>
      <c r="DWV6" s="833"/>
      <c r="DWW6" s="833"/>
      <c r="DWX6" s="833"/>
      <c r="DWY6" s="833"/>
      <c r="DWZ6" s="844"/>
      <c r="DXA6" s="845"/>
      <c r="DXB6" s="832"/>
      <c r="DXC6" s="832"/>
      <c r="DXD6" s="832"/>
      <c r="DXE6" s="832"/>
      <c r="DXF6" s="832"/>
      <c r="DXG6" s="832"/>
      <c r="DXH6" s="833"/>
      <c r="DXI6" s="833"/>
      <c r="DXJ6" s="833"/>
      <c r="DXK6" s="833"/>
      <c r="DXL6" s="833"/>
      <c r="DXM6" s="833"/>
      <c r="DXN6" s="833"/>
      <c r="DXO6" s="833"/>
      <c r="DXP6" s="844"/>
      <c r="DXQ6" s="845"/>
      <c r="DXR6" s="832"/>
      <c r="DXS6" s="832"/>
      <c r="DXT6" s="832"/>
      <c r="DXU6" s="832"/>
      <c r="DXV6" s="832"/>
      <c r="DXW6" s="832"/>
      <c r="DXX6" s="833"/>
      <c r="DXY6" s="833"/>
      <c r="DXZ6" s="833"/>
      <c r="DYA6" s="833"/>
      <c r="DYB6" s="833"/>
      <c r="DYC6" s="833"/>
      <c r="DYD6" s="833"/>
      <c r="DYE6" s="833"/>
      <c r="DYF6" s="844"/>
      <c r="DYG6" s="845"/>
      <c r="DYH6" s="832"/>
      <c r="DYI6" s="832"/>
      <c r="DYJ6" s="832"/>
      <c r="DYK6" s="832"/>
      <c r="DYL6" s="832"/>
      <c r="DYM6" s="832"/>
      <c r="DYN6" s="833"/>
      <c r="DYO6" s="833"/>
      <c r="DYP6" s="833"/>
      <c r="DYQ6" s="833"/>
      <c r="DYR6" s="833"/>
      <c r="DYS6" s="833"/>
      <c r="DYT6" s="833"/>
      <c r="DYU6" s="833"/>
      <c r="DYV6" s="844"/>
      <c r="DYW6" s="845"/>
      <c r="DYX6" s="832"/>
      <c r="DYY6" s="832"/>
      <c r="DYZ6" s="832"/>
      <c r="DZA6" s="832"/>
      <c r="DZB6" s="832"/>
      <c r="DZC6" s="832"/>
      <c r="DZD6" s="833"/>
      <c r="DZE6" s="833"/>
      <c r="DZF6" s="833"/>
      <c r="DZG6" s="833"/>
      <c r="DZH6" s="833"/>
      <c r="DZI6" s="833"/>
      <c r="DZJ6" s="833"/>
      <c r="DZK6" s="833"/>
      <c r="DZL6" s="844"/>
      <c r="DZM6" s="845"/>
      <c r="DZN6" s="832"/>
      <c r="DZO6" s="832"/>
      <c r="DZP6" s="832"/>
      <c r="DZQ6" s="832"/>
      <c r="DZR6" s="832"/>
      <c r="DZS6" s="832"/>
      <c r="DZT6" s="833"/>
      <c r="DZU6" s="833"/>
      <c r="DZV6" s="833"/>
      <c r="DZW6" s="833"/>
      <c r="DZX6" s="833"/>
      <c r="DZY6" s="833"/>
      <c r="DZZ6" s="833"/>
      <c r="EAA6" s="833"/>
      <c r="EAB6" s="844"/>
      <c r="EAC6" s="845"/>
      <c r="EAD6" s="832"/>
      <c r="EAE6" s="832"/>
      <c r="EAF6" s="832"/>
      <c r="EAG6" s="832"/>
      <c r="EAH6" s="832"/>
      <c r="EAI6" s="832"/>
      <c r="EAJ6" s="833"/>
      <c r="EAK6" s="833"/>
      <c r="EAL6" s="833"/>
      <c r="EAM6" s="833"/>
      <c r="EAN6" s="833"/>
      <c r="EAO6" s="833"/>
      <c r="EAP6" s="833"/>
      <c r="EAQ6" s="833"/>
      <c r="EAR6" s="844"/>
      <c r="EAS6" s="845"/>
      <c r="EAT6" s="832"/>
      <c r="EAU6" s="832"/>
      <c r="EAV6" s="832"/>
      <c r="EAW6" s="832"/>
      <c r="EAX6" s="832"/>
      <c r="EAY6" s="832"/>
      <c r="EAZ6" s="833"/>
      <c r="EBA6" s="833"/>
      <c r="EBB6" s="833"/>
      <c r="EBC6" s="833"/>
      <c r="EBD6" s="833"/>
      <c r="EBE6" s="833"/>
      <c r="EBF6" s="833"/>
      <c r="EBG6" s="833"/>
      <c r="EBH6" s="844"/>
      <c r="EBI6" s="845"/>
      <c r="EBJ6" s="832"/>
      <c r="EBK6" s="832"/>
      <c r="EBL6" s="832"/>
      <c r="EBM6" s="832"/>
      <c r="EBN6" s="832"/>
      <c r="EBO6" s="832"/>
      <c r="EBP6" s="833"/>
      <c r="EBQ6" s="833"/>
      <c r="EBR6" s="833"/>
      <c r="EBS6" s="833"/>
      <c r="EBT6" s="833"/>
      <c r="EBU6" s="833"/>
      <c r="EBV6" s="833"/>
      <c r="EBW6" s="833"/>
      <c r="EBX6" s="844"/>
      <c r="EBY6" s="845"/>
      <c r="EBZ6" s="832"/>
      <c r="ECA6" s="832"/>
      <c r="ECB6" s="832"/>
      <c r="ECC6" s="832"/>
      <c r="ECD6" s="832"/>
      <c r="ECE6" s="832"/>
      <c r="ECF6" s="833"/>
      <c r="ECG6" s="833"/>
      <c r="ECH6" s="833"/>
      <c r="ECI6" s="833"/>
      <c r="ECJ6" s="833"/>
      <c r="ECK6" s="833"/>
      <c r="ECL6" s="833"/>
      <c r="ECM6" s="833"/>
      <c r="ECN6" s="844"/>
      <c r="ECO6" s="845"/>
      <c r="ECP6" s="832"/>
      <c r="ECQ6" s="832"/>
      <c r="ECR6" s="832"/>
      <c r="ECS6" s="832"/>
      <c r="ECT6" s="832"/>
      <c r="ECU6" s="832"/>
      <c r="ECV6" s="833"/>
      <c r="ECW6" s="833"/>
      <c r="ECX6" s="833"/>
      <c r="ECY6" s="833"/>
      <c r="ECZ6" s="833"/>
      <c r="EDA6" s="833"/>
      <c r="EDB6" s="833"/>
      <c r="EDC6" s="833"/>
      <c r="EDD6" s="844"/>
      <c r="EDE6" s="845"/>
      <c r="EDF6" s="832"/>
      <c r="EDG6" s="832"/>
      <c r="EDH6" s="832"/>
      <c r="EDI6" s="832"/>
      <c r="EDJ6" s="832"/>
      <c r="EDK6" s="832"/>
      <c r="EDL6" s="833"/>
      <c r="EDM6" s="833"/>
      <c r="EDN6" s="833"/>
      <c r="EDO6" s="833"/>
      <c r="EDP6" s="833"/>
      <c r="EDQ6" s="833"/>
      <c r="EDR6" s="833"/>
      <c r="EDS6" s="833"/>
      <c r="EDT6" s="844"/>
      <c r="EDU6" s="845"/>
      <c r="EDV6" s="832"/>
      <c r="EDW6" s="832"/>
      <c r="EDX6" s="832"/>
      <c r="EDY6" s="832"/>
      <c r="EDZ6" s="832"/>
      <c r="EEA6" s="832"/>
      <c r="EEB6" s="833"/>
      <c r="EEC6" s="833"/>
      <c r="EED6" s="833"/>
      <c r="EEE6" s="833"/>
      <c r="EEF6" s="833"/>
      <c r="EEG6" s="833"/>
      <c r="EEH6" s="833"/>
      <c r="EEI6" s="833"/>
      <c r="EEJ6" s="844"/>
      <c r="EEK6" s="845"/>
      <c r="EEL6" s="832"/>
      <c r="EEM6" s="832"/>
      <c r="EEN6" s="832"/>
      <c r="EEO6" s="832"/>
      <c r="EEP6" s="832"/>
      <c r="EEQ6" s="832"/>
      <c r="EER6" s="833"/>
      <c r="EES6" s="833"/>
      <c r="EET6" s="833"/>
      <c r="EEU6" s="833"/>
      <c r="EEV6" s="833"/>
      <c r="EEW6" s="833"/>
      <c r="EEX6" s="833"/>
      <c r="EEY6" s="833"/>
      <c r="EEZ6" s="844"/>
      <c r="EFA6" s="845"/>
      <c r="EFB6" s="832"/>
      <c r="EFC6" s="832"/>
      <c r="EFD6" s="832"/>
      <c r="EFE6" s="832"/>
      <c r="EFF6" s="832"/>
      <c r="EFG6" s="832"/>
      <c r="EFH6" s="833"/>
      <c r="EFI6" s="833"/>
      <c r="EFJ6" s="833"/>
      <c r="EFK6" s="833"/>
      <c r="EFL6" s="833"/>
      <c r="EFM6" s="833"/>
      <c r="EFN6" s="833"/>
      <c r="EFO6" s="833"/>
      <c r="EFP6" s="844"/>
      <c r="EFQ6" s="845"/>
      <c r="EFR6" s="832"/>
      <c r="EFS6" s="832"/>
      <c r="EFT6" s="832"/>
      <c r="EFU6" s="832"/>
      <c r="EFV6" s="832"/>
      <c r="EFW6" s="832"/>
      <c r="EFX6" s="833"/>
      <c r="EFY6" s="833"/>
      <c r="EFZ6" s="833"/>
      <c r="EGA6" s="833"/>
      <c r="EGB6" s="833"/>
      <c r="EGC6" s="833"/>
      <c r="EGD6" s="833"/>
      <c r="EGE6" s="833"/>
      <c r="EGF6" s="844"/>
      <c r="EGG6" s="845"/>
      <c r="EGH6" s="832"/>
      <c r="EGI6" s="832"/>
      <c r="EGJ6" s="832"/>
      <c r="EGK6" s="832"/>
      <c r="EGL6" s="832"/>
      <c r="EGM6" s="832"/>
      <c r="EGN6" s="833"/>
      <c r="EGO6" s="833"/>
      <c r="EGP6" s="833"/>
      <c r="EGQ6" s="833"/>
      <c r="EGR6" s="833"/>
      <c r="EGS6" s="833"/>
      <c r="EGT6" s="833"/>
      <c r="EGU6" s="833"/>
      <c r="EGV6" s="844"/>
      <c r="EGW6" s="845"/>
      <c r="EGX6" s="832"/>
      <c r="EGY6" s="832"/>
      <c r="EGZ6" s="832"/>
      <c r="EHA6" s="832"/>
      <c r="EHB6" s="832"/>
      <c r="EHC6" s="832"/>
      <c r="EHD6" s="833"/>
      <c r="EHE6" s="833"/>
      <c r="EHF6" s="833"/>
      <c r="EHG6" s="833"/>
      <c r="EHH6" s="833"/>
      <c r="EHI6" s="833"/>
      <c r="EHJ6" s="833"/>
      <c r="EHK6" s="833"/>
      <c r="EHL6" s="844"/>
      <c r="EHM6" s="845"/>
      <c r="EHN6" s="832"/>
      <c r="EHO6" s="832"/>
      <c r="EHP6" s="832"/>
      <c r="EHQ6" s="832"/>
      <c r="EHR6" s="832"/>
      <c r="EHS6" s="832"/>
      <c r="EHT6" s="833"/>
      <c r="EHU6" s="833"/>
      <c r="EHV6" s="833"/>
      <c r="EHW6" s="833"/>
      <c r="EHX6" s="833"/>
      <c r="EHY6" s="833"/>
      <c r="EHZ6" s="833"/>
      <c r="EIA6" s="833"/>
      <c r="EIB6" s="844"/>
      <c r="EIC6" s="845"/>
      <c r="EID6" s="832"/>
      <c r="EIE6" s="832"/>
      <c r="EIF6" s="832"/>
      <c r="EIG6" s="832"/>
      <c r="EIH6" s="832"/>
      <c r="EII6" s="832"/>
      <c r="EIJ6" s="833"/>
      <c r="EIK6" s="833"/>
      <c r="EIL6" s="833"/>
      <c r="EIM6" s="833"/>
      <c r="EIN6" s="833"/>
      <c r="EIO6" s="833"/>
      <c r="EIP6" s="833"/>
      <c r="EIQ6" s="833"/>
      <c r="EIR6" s="844"/>
      <c r="EIS6" s="845"/>
      <c r="EIT6" s="832"/>
      <c r="EIU6" s="832"/>
      <c r="EIV6" s="832"/>
      <c r="EIW6" s="832"/>
      <c r="EIX6" s="832"/>
      <c r="EIY6" s="832"/>
      <c r="EIZ6" s="833"/>
      <c r="EJA6" s="833"/>
      <c r="EJB6" s="833"/>
      <c r="EJC6" s="833"/>
      <c r="EJD6" s="833"/>
      <c r="EJE6" s="833"/>
      <c r="EJF6" s="833"/>
      <c r="EJG6" s="833"/>
      <c r="EJH6" s="844"/>
      <c r="EJI6" s="845"/>
      <c r="EJJ6" s="832"/>
      <c r="EJK6" s="832"/>
      <c r="EJL6" s="832"/>
      <c r="EJM6" s="832"/>
      <c r="EJN6" s="832"/>
      <c r="EJO6" s="832"/>
      <c r="EJP6" s="833"/>
      <c r="EJQ6" s="833"/>
      <c r="EJR6" s="833"/>
      <c r="EJS6" s="833"/>
      <c r="EJT6" s="833"/>
      <c r="EJU6" s="833"/>
      <c r="EJV6" s="833"/>
      <c r="EJW6" s="833"/>
      <c r="EJX6" s="844"/>
      <c r="EJY6" s="845"/>
      <c r="EJZ6" s="832"/>
      <c r="EKA6" s="832"/>
      <c r="EKB6" s="832"/>
      <c r="EKC6" s="832"/>
      <c r="EKD6" s="832"/>
      <c r="EKE6" s="832"/>
      <c r="EKF6" s="833"/>
      <c r="EKG6" s="833"/>
      <c r="EKH6" s="833"/>
      <c r="EKI6" s="833"/>
      <c r="EKJ6" s="833"/>
      <c r="EKK6" s="833"/>
      <c r="EKL6" s="833"/>
      <c r="EKM6" s="833"/>
      <c r="EKN6" s="844"/>
      <c r="EKO6" s="845"/>
      <c r="EKP6" s="832"/>
      <c r="EKQ6" s="832"/>
      <c r="EKR6" s="832"/>
      <c r="EKS6" s="832"/>
      <c r="EKT6" s="832"/>
      <c r="EKU6" s="832"/>
      <c r="EKV6" s="833"/>
      <c r="EKW6" s="833"/>
      <c r="EKX6" s="833"/>
      <c r="EKY6" s="833"/>
      <c r="EKZ6" s="833"/>
      <c r="ELA6" s="833"/>
      <c r="ELB6" s="833"/>
      <c r="ELC6" s="833"/>
      <c r="ELD6" s="844"/>
      <c r="ELE6" s="845"/>
      <c r="ELF6" s="832"/>
      <c r="ELG6" s="832"/>
      <c r="ELH6" s="832"/>
      <c r="ELI6" s="832"/>
      <c r="ELJ6" s="832"/>
      <c r="ELK6" s="832"/>
      <c r="ELL6" s="833"/>
      <c r="ELM6" s="833"/>
      <c r="ELN6" s="833"/>
      <c r="ELO6" s="833"/>
      <c r="ELP6" s="833"/>
      <c r="ELQ6" s="833"/>
      <c r="ELR6" s="833"/>
      <c r="ELS6" s="833"/>
      <c r="ELT6" s="844"/>
      <c r="ELU6" s="845"/>
      <c r="ELV6" s="832"/>
      <c r="ELW6" s="832"/>
      <c r="ELX6" s="832"/>
      <c r="ELY6" s="832"/>
      <c r="ELZ6" s="832"/>
      <c r="EMA6" s="832"/>
      <c r="EMB6" s="833"/>
      <c r="EMC6" s="833"/>
      <c r="EMD6" s="833"/>
      <c r="EME6" s="833"/>
      <c r="EMF6" s="833"/>
      <c r="EMG6" s="833"/>
      <c r="EMH6" s="833"/>
      <c r="EMI6" s="833"/>
      <c r="EMJ6" s="844"/>
      <c r="EMK6" s="845"/>
      <c r="EML6" s="832"/>
      <c r="EMM6" s="832"/>
      <c r="EMN6" s="832"/>
      <c r="EMO6" s="832"/>
      <c r="EMP6" s="832"/>
      <c r="EMQ6" s="832"/>
      <c r="EMR6" s="833"/>
      <c r="EMS6" s="833"/>
      <c r="EMT6" s="833"/>
      <c r="EMU6" s="833"/>
      <c r="EMV6" s="833"/>
      <c r="EMW6" s="833"/>
      <c r="EMX6" s="833"/>
      <c r="EMY6" s="833"/>
      <c r="EMZ6" s="844"/>
      <c r="ENA6" s="845"/>
      <c r="ENB6" s="832"/>
      <c r="ENC6" s="832"/>
      <c r="END6" s="832"/>
      <c r="ENE6" s="832"/>
      <c r="ENF6" s="832"/>
      <c r="ENG6" s="832"/>
      <c r="ENH6" s="833"/>
      <c r="ENI6" s="833"/>
      <c r="ENJ6" s="833"/>
      <c r="ENK6" s="833"/>
      <c r="ENL6" s="833"/>
      <c r="ENM6" s="833"/>
      <c r="ENN6" s="833"/>
      <c r="ENO6" s="833"/>
      <c r="ENP6" s="844"/>
      <c r="ENQ6" s="845"/>
      <c r="ENR6" s="832"/>
      <c r="ENS6" s="832"/>
      <c r="ENT6" s="832"/>
      <c r="ENU6" s="832"/>
      <c r="ENV6" s="832"/>
      <c r="ENW6" s="832"/>
      <c r="ENX6" s="833"/>
      <c r="ENY6" s="833"/>
      <c r="ENZ6" s="833"/>
      <c r="EOA6" s="833"/>
      <c r="EOB6" s="833"/>
      <c r="EOC6" s="833"/>
      <c r="EOD6" s="833"/>
      <c r="EOE6" s="833"/>
      <c r="EOF6" s="844"/>
      <c r="EOG6" s="845"/>
      <c r="EOH6" s="832"/>
      <c r="EOI6" s="832"/>
      <c r="EOJ6" s="832"/>
      <c r="EOK6" s="832"/>
      <c r="EOL6" s="832"/>
      <c r="EOM6" s="832"/>
      <c r="EON6" s="833"/>
      <c r="EOO6" s="833"/>
      <c r="EOP6" s="833"/>
      <c r="EOQ6" s="833"/>
      <c r="EOR6" s="833"/>
      <c r="EOS6" s="833"/>
      <c r="EOT6" s="833"/>
      <c r="EOU6" s="833"/>
      <c r="EOV6" s="844"/>
      <c r="EOW6" s="845"/>
      <c r="EOX6" s="832"/>
      <c r="EOY6" s="832"/>
      <c r="EOZ6" s="832"/>
      <c r="EPA6" s="832"/>
      <c r="EPB6" s="832"/>
      <c r="EPC6" s="832"/>
      <c r="EPD6" s="833"/>
      <c r="EPE6" s="833"/>
      <c r="EPF6" s="833"/>
      <c r="EPG6" s="833"/>
      <c r="EPH6" s="833"/>
      <c r="EPI6" s="833"/>
      <c r="EPJ6" s="833"/>
      <c r="EPK6" s="833"/>
      <c r="EPL6" s="844"/>
      <c r="EPM6" s="845"/>
      <c r="EPN6" s="832"/>
      <c r="EPO6" s="832"/>
      <c r="EPP6" s="832"/>
      <c r="EPQ6" s="832"/>
      <c r="EPR6" s="832"/>
      <c r="EPS6" s="832"/>
      <c r="EPT6" s="833"/>
      <c r="EPU6" s="833"/>
      <c r="EPV6" s="833"/>
      <c r="EPW6" s="833"/>
      <c r="EPX6" s="833"/>
      <c r="EPY6" s="833"/>
      <c r="EPZ6" s="833"/>
      <c r="EQA6" s="833"/>
      <c r="EQB6" s="844"/>
      <c r="EQC6" s="845"/>
      <c r="EQD6" s="832"/>
      <c r="EQE6" s="832"/>
      <c r="EQF6" s="832"/>
      <c r="EQG6" s="832"/>
      <c r="EQH6" s="832"/>
      <c r="EQI6" s="832"/>
      <c r="EQJ6" s="833"/>
      <c r="EQK6" s="833"/>
      <c r="EQL6" s="833"/>
      <c r="EQM6" s="833"/>
      <c r="EQN6" s="833"/>
      <c r="EQO6" s="833"/>
      <c r="EQP6" s="833"/>
      <c r="EQQ6" s="833"/>
      <c r="EQR6" s="844"/>
      <c r="EQS6" s="845"/>
      <c r="EQT6" s="832"/>
      <c r="EQU6" s="832"/>
      <c r="EQV6" s="832"/>
      <c r="EQW6" s="832"/>
      <c r="EQX6" s="832"/>
      <c r="EQY6" s="832"/>
      <c r="EQZ6" s="833"/>
      <c r="ERA6" s="833"/>
      <c r="ERB6" s="833"/>
      <c r="ERC6" s="833"/>
      <c r="ERD6" s="833"/>
      <c r="ERE6" s="833"/>
      <c r="ERF6" s="833"/>
      <c r="ERG6" s="833"/>
      <c r="ERH6" s="844"/>
      <c r="ERI6" s="845"/>
      <c r="ERJ6" s="832"/>
      <c r="ERK6" s="832"/>
      <c r="ERL6" s="832"/>
      <c r="ERM6" s="832"/>
      <c r="ERN6" s="832"/>
      <c r="ERO6" s="832"/>
      <c r="ERP6" s="833"/>
      <c r="ERQ6" s="833"/>
      <c r="ERR6" s="833"/>
      <c r="ERS6" s="833"/>
      <c r="ERT6" s="833"/>
      <c r="ERU6" s="833"/>
      <c r="ERV6" s="833"/>
      <c r="ERW6" s="833"/>
      <c r="ERX6" s="844"/>
      <c r="ERY6" s="845"/>
      <c r="ERZ6" s="832"/>
      <c r="ESA6" s="832"/>
      <c r="ESB6" s="832"/>
      <c r="ESC6" s="832"/>
      <c r="ESD6" s="832"/>
      <c r="ESE6" s="832"/>
      <c r="ESF6" s="833"/>
      <c r="ESG6" s="833"/>
      <c r="ESH6" s="833"/>
      <c r="ESI6" s="833"/>
      <c r="ESJ6" s="833"/>
      <c r="ESK6" s="833"/>
      <c r="ESL6" s="833"/>
      <c r="ESM6" s="833"/>
      <c r="ESN6" s="844"/>
      <c r="ESO6" s="845"/>
      <c r="ESP6" s="832"/>
      <c r="ESQ6" s="832"/>
      <c r="ESR6" s="832"/>
      <c r="ESS6" s="832"/>
      <c r="EST6" s="832"/>
      <c r="ESU6" s="832"/>
      <c r="ESV6" s="833"/>
      <c r="ESW6" s="833"/>
      <c r="ESX6" s="833"/>
      <c r="ESY6" s="833"/>
      <c r="ESZ6" s="833"/>
      <c r="ETA6" s="833"/>
      <c r="ETB6" s="833"/>
      <c r="ETC6" s="833"/>
      <c r="ETD6" s="844"/>
      <c r="ETE6" s="845"/>
      <c r="ETF6" s="832"/>
      <c r="ETG6" s="832"/>
      <c r="ETH6" s="832"/>
      <c r="ETI6" s="832"/>
      <c r="ETJ6" s="832"/>
      <c r="ETK6" s="832"/>
      <c r="ETL6" s="833"/>
      <c r="ETM6" s="833"/>
      <c r="ETN6" s="833"/>
      <c r="ETO6" s="833"/>
      <c r="ETP6" s="833"/>
      <c r="ETQ6" s="833"/>
      <c r="ETR6" s="833"/>
      <c r="ETS6" s="833"/>
      <c r="ETT6" s="844"/>
      <c r="ETU6" s="845"/>
      <c r="ETV6" s="832"/>
      <c r="ETW6" s="832"/>
      <c r="ETX6" s="832"/>
      <c r="ETY6" s="832"/>
      <c r="ETZ6" s="832"/>
      <c r="EUA6" s="832"/>
      <c r="EUB6" s="833"/>
      <c r="EUC6" s="833"/>
      <c r="EUD6" s="833"/>
      <c r="EUE6" s="833"/>
      <c r="EUF6" s="833"/>
      <c r="EUG6" s="833"/>
      <c r="EUH6" s="833"/>
      <c r="EUI6" s="833"/>
      <c r="EUJ6" s="844"/>
      <c r="EUK6" s="845"/>
      <c r="EUL6" s="832"/>
      <c r="EUM6" s="832"/>
      <c r="EUN6" s="832"/>
      <c r="EUO6" s="832"/>
      <c r="EUP6" s="832"/>
      <c r="EUQ6" s="832"/>
      <c r="EUR6" s="833"/>
      <c r="EUS6" s="833"/>
      <c r="EUT6" s="833"/>
      <c r="EUU6" s="833"/>
      <c r="EUV6" s="833"/>
      <c r="EUW6" s="833"/>
      <c r="EUX6" s="833"/>
      <c r="EUY6" s="833"/>
      <c r="EUZ6" s="844"/>
      <c r="EVA6" s="845"/>
      <c r="EVB6" s="832"/>
      <c r="EVC6" s="832"/>
      <c r="EVD6" s="832"/>
      <c r="EVE6" s="832"/>
      <c r="EVF6" s="832"/>
      <c r="EVG6" s="832"/>
      <c r="EVH6" s="833"/>
      <c r="EVI6" s="833"/>
      <c r="EVJ6" s="833"/>
      <c r="EVK6" s="833"/>
      <c r="EVL6" s="833"/>
      <c r="EVM6" s="833"/>
      <c r="EVN6" s="833"/>
      <c r="EVO6" s="833"/>
      <c r="EVP6" s="844"/>
      <c r="EVQ6" s="845"/>
      <c r="EVR6" s="832"/>
      <c r="EVS6" s="832"/>
      <c r="EVT6" s="832"/>
      <c r="EVU6" s="832"/>
      <c r="EVV6" s="832"/>
      <c r="EVW6" s="832"/>
      <c r="EVX6" s="833"/>
      <c r="EVY6" s="833"/>
      <c r="EVZ6" s="833"/>
      <c r="EWA6" s="833"/>
      <c r="EWB6" s="833"/>
      <c r="EWC6" s="833"/>
      <c r="EWD6" s="833"/>
      <c r="EWE6" s="833"/>
      <c r="EWF6" s="844"/>
      <c r="EWG6" s="845"/>
      <c r="EWH6" s="832"/>
      <c r="EWI6" s="832"/>
      <c r="EWJ6" s="832"/>
      <c r="EWK6" s="832"/>
      <c r="EWL6" s="832"/>
      <c r="EWM6" s="832"/>
      <c r="EWN6" s="833"/>
      <c r="EWO6" s="833"/>
      <c r="EWP6" s="833"/>
      <c r="EWQ6" s="833"/>
      <c r="EWR6" s="833"/>
      <c r="EWS6" s="833"/>
      <c r="EWT6" s="833"/>
      <c r="EWU6" s="833"/>
      <c r="EWV6" s="844"/>
      <c r="EWW6" s="845"/>
      <c r="EWX6" s="832"/>
      <c r="EWY6" s="832"/>
      <c r="EWZ6" s="832"/>
      <c r="EXA6" s="832"/>
      <c r="EXB6" s="832"/>
      <c r="EXC6" s="832"/>
      <c r="EXD6" s="833"/>
      <c r="EXE6" s="833"/>
      <c r="EXF6" s="833"/>
      <c r="EXG6" s="833"/>
      <c r="EXH6" s="833"/>
      <c r="EXI6" s="833"/>
      <c r="EXJ6" s="833"/>
      <c r="EXK6" s="833"/>
      <c r="EXL6" s="844"/>
      <c r="EXM6" s="845"/>
      <c r="EXN6" s="832"/>
      <c r="EXO6" s="832"/>
      <c r="EXP6" s="832"/>
      <c r="EXQ6" s="832"/>
      <c r="EXR6" s="832"/>
      <c r="EXS6" s="832"/>
      <c r="EXT6" s="833"/>
      <c r="EXU6" s="833"/>
      <c r="EXV6" s="833"/>
      <c r="EXW6" s="833"/>
      <c r="EXX6" s="833"/>
      <c r="EXY6" s="833"/>
      <c r="EXZ6" s="833"/>
      <c r="EYA6" s="833"/>
      <c r="EYB6" s="844"/>
      <c r="EYC6" s="845"/>
      <c r="EYD6" s="832"/>
      <c r="EYE6" s="832"/>
      <c r="EYF6" s="832"/>
      <c r="EYG6" s="832"/>
      <c r="EYH6" s="832"/>
      <c r="EYI6" s="832"/>
      <c r="EYJ6" s="833"/>
      <c r="EYK6" s="833"/>
      <c r="EYL6" s="833"/>
      <c r="EYM6" s="833"/>
      <c r="EYN6" s="833"/>
      <c r="EYO6" s="833"/>
      <c r="EYP6" s="833"/>
      <c r="EYQ6" s="833"/>
      <c r="EYR6" s="844"/>
      <c r="EYS6" s="845"/>
      <c r="EYT6" s="832"/>
      <c r="EYU6" s="832"/>
      <c r="EYV6" s="832"/>
      <c r="EYW6" s="832"/>
      <c r="EYX6" s="832"/>
      <c r="EYY6" s="832"/>
      <c r="EYZ6" s="833"/>
      <c r="EZA6" s="833"/>
      <c r="EZB6" s="833"/>
      <c r="EZC6" s="833"/>
      <c r="EZD6" s="833"/>
      <c r="EZE6" s="833"/>
      <c r="EZF6" s="833"/>
      <c r="EZG6" s="833"/>
      <c r="EZH6" s="844"/>
      <c r="EZI6" s="845"/>
      <c r="EZJ6" s="832"/>
      <c r="EZK6" s="832"/>
      <c r="EZL6" s="832"/>
      <c r="EZM6" s="832"/>
      <c r="EZN6" s="832"/>
      <c r="EZO6" s="832"/>
      <c r="EZP6" s="833"/>
      <c r="EZQ6" s="833"/>
      <c r="EZR6" s="833"/>
      <c r="EZS6" s="833"/>
      <c r="EZT6" s="833"/>
      <c r="EZU6" s="833"/>
      <c r="EZV6" s="833"/>
      <c r="EZW6" s="833"/>
      <c r="EZX6" s="844"/>
      <c r="EZY6" s="845"/>
      <c r="EZZ6" s="832"/>
      <c r="FAA6" s="832"/>
      <c r="FAB6" s="832"/>
      <c r="FAC6" s="832"/>
      <c r="FAD6" s="832"/>
      <c r="FAE6" s="832"/>
      <c r="FAF6" s="833"/>
      <c r="FAG6" s="833"/>
      <c r="FAH6" s="833"/>
      <c r="FAI6" s="833"/>
      <c r="FAJ6" s="833"/>
      <c r="FAK6" s="833"/>
      <c r="FAL6" s="833"/>
      <c r="FAM6" s="833"/>
      <c r="FAN6" s="844"/>
      <c r="FAO6" s="845"/>
      <c r="FAP6" s="832"/>
      <c r="FAQ6" s="832"/>
      <c r="FAR6" s="832"/>
      <c r="FAS6" s="832"/>
      <c r="FAT6" s="832"/>
      <c r="FAU6" s="832"/>
      <c r="FAV6" s="833"/>
      <c r="FAW6" s="833"/>
      <c r="FAX6" s="833"/>
      <c r="FAY6" s="833"/>
      <c r="FAZ6" s="833"/>
      <c r="FBA6" s="833"/>
      <c r="FBB6" s="833"/>
      <c r="FBC6" s="833"/>
      <c r="FBD6" s="844"/>
      <c r="FBE6" s="845"/>
      <c r="FBF6" s="832"/>
      <c r="FBG6" s="832"/>
      <c r="FBH6" s="832"/>
      <c r="FBI6" s="832"/>
      <c r="FBJ6" s="832"/>
      <c r="FBK6" s="832"/>
      <c r="FBL6" s="833"/>
      <c r="FBM6" s="833"/>
      <c r="FBN6" s="833"/>
      <c r="FBO6" s="833"/>
      <c r="FBP6" s="833"/>
      <c r="FBQ6" s="833"/>
      <c r="FBR6" s="833"/>
      <c r="FBS6" s="833"/>
      <c r="FBT6" s="844"/>
      <c r="FBU6" s="845"/>
      <c r="FBV6" s="832"/>
      <c r="FBW6" s="832"/>
      <c r="FBX6" s="832"/>
      <c r="FBY6" s="832"/>
      <c r="FBZ6" s="832"/>
      <c r="FCA6" s="832"/>
      <c r="FCB6" s="833"/>
      <c r="FCC6" s="833"/>
      <c r="FCD6" s="833"/>
      <c r="FCE6" s="833"/>
      <c r="FCF6" s="833"/>
      <c r="FCG6" s="833"/>
      <c r="FCH6" s="833"/>
      <c r="FCI6" s="833"/>
      <c r="FCJ6" s="844"/>
      <c r="FCK6" s="845"/>
      <c r="FCL6" s="832"/>
      <c r="FCM6" s="832"/>
      <c r="FCN6" s="832"/>
      <c r="FCO6" s="832"/>
      <c r="FCP6" s="832"/>
      <c r="FCQ6" s="832"/>
      <c r="FCR6" s="833"/>
      <c r="FCS6" s="833"/>
      <c r="FCT6" s="833"/>
      <c r="FCU6" s="833"/>
      <c r="FCV6" s="833"/>
      <c r="FCW6" s="833"/>
      <c r="FCX6" s="833"/>
      <c r="FCY6" s="833"/>
      <c r="FCZ6" s="844"/>
      <c r="FDA6" s="845"/>
      <c r="FDB6" s="832"/>
      <c r="FDC6" s="832"/>
      <c r="FDD6" s="832"/>
      <c r="FDE6" s="832"/>
      <c r="FDF6" s="832"/>
      <c r="FDG6" s="832"/>
      <c r="FDH6" s="833"/>
      <c r="FDI6" s="833"/>
      <c r="FDJ6" s="833"/>
      <c r="FDK6" s="833"/>
      <c r="FDL6" s="833"/>
      <c r="FDM6" s="833"/>
      <c r="FDN6" s="833"/>
      <c r="FDO6" s="833"/>
      <c r="FDP6" s="844"/>
      <c r="FDQ6" s="845"/>
      <c r="FDR6" s="832"/>
      <c r="FDS6" s="832"/>
      <c r="FDT6" s="832"/>
      <c r="FDU6" s="832"/>
      <c r="FDV6" s="832"/>
      <c r="FDW6" s="832"/>
      <c r="FDX6" s="833"/>
      <c r="FDY6" s="833"/>
      <c r="FDZ6" s="833"/>
      <c r="FEA6" s="833"/>
      <c r="FEB6" s="833"/>
      <c r="FEC6" s="833"/>
      <c r="FED6" s="833"/>
      <c r="FEE6" s="833"/>
      <c r="FEF6" s="844"/>
      <c r="FEG6" s="845"/>
      <c r="FEH6" s="832"/>
      <c r="FEI6" s="832"/>
      <c r="FEJ6" s="832"/>
      <c r="FEK6" s="832"/>
      <c r="FEL6" s="832"/>
      <c r="FEM6" s="832"/>
      <c r="FEN6" s="833"/>
      <c r="FEO6" s="833"/>
      <c r="FEP6" s="833"/>
      <c r="FEQ6" s="833"/>
      <c r="FER6" s="833"/>
      <c r="FES6" s="833"/>
      <c r="FET6" s="833"/>
      <c r="FEU6" s="833"/>
      <c r="FEV6" s="844"/>
      <c r="FEW6" s="845"/>
      <c r="FEX6" s="832"/>
      <c r="FEY6" s="832"/>
      <c r="FEZ6" s="832"/>
      <c r="FFA6" s="832"/>
      <c r="FFB6" s="832"/>
      <c r="FFC6" s="832"/>
      <c r="FFD6" s="833"/>
      <c r="FFE6" s="833"/>
      <c r="FFF6" s="833"/>
      <c r="FFG6" s="833"/>
      <c r="FFH6" s="833"/>
      <c r="FFI6" s="833"/>
      <c r="FFJ6" s="833"/>
      <c r="FFK6" s="833"/>
      <c r="FFL6" s="844"/>
      <c r="FFM6" s="845"/>
      <c r="FFN6" s="832"/>
      <c r="FFO6" s="832"/>
      <c r="FFP6" s="832"/>
      <c r="FFQ6" s="832"/>
      <c r="FFR6" s="832"/>
      <c r="FFS6" s="832"/>
      <c r="FFT6" s="833"/>
      <c r="FFU6" s="833"/>
      <c r="FFV6" s="833"/>
      <c r="FFW6" s="833"/>
      <c r="FFX6" s="833"/>
      <c r="FFY6" s="833"/>
      <c r="FFZ6" s="833"/>
      <c r="FGA6" s="833"/>
      <c r="FGB6" s="844"/>
      <c r="FGC6" s="845"/>
      <c r="FGD6" s="832"/>
      <c r="FGE6" s="832"/>
      <c r="FGF6" s="832"/>
      <c r="FGG6" s="832"/>
      <c r="FGH6" s="832"/>
      <c r="FGI6" s="832"/>
      <c r="FGJ6" s="833"/>
      <c r="FGK6" s="833"/>
      <c r="FGL6" s="833"/>
      <c r="FGM6" s="833"/>
      <c r="FGN6" s="833"/>
      <c r="FGO6" s="833"/>
      <c r="FGP6" s="833"/>
      <c r="FGQ6" s="833"/>
      <c r="FGR6" s="844"/>
      <c r="FGS6" s="845"/>
      <c r="FGT6" s="832"/>
      <c r="FGU6" s="832"/>
      <c r="FGV6" s="832"/>
      <c r="FGW6" s="832"/>
      <c r="FGX6" s="832"/>
      <c r="FGY6" s="832"/>
      <c r="FGZ6" s="833"/>
      <c r="FHA6" s="833"/>
      <c r="FHB6" s="833"/>
      <c r="FHC6" s="833"/>
      <c r="FHD6" s="833"/>
      <c r="FHE6" s="833"/>
      <c r="FHF6" s="833"/>
      <c r="FHG6" s="833"/>
      <c r="FHH6" s="844"/>
      <c r="FHI6" s="845"/>
      <c r="FHJ6" s="832"/>
      <c r="FHK6" s="832"/>
      <c r="FHL6" s="832"/>
      <c r="FHM6" s="832"/>
      <c r="FHN6" s="832"/>
      <c r="FHO6" s="832"/>
      <c r="FHP6" s="833"/>
      <c r="FHQ6" s="833"/>
      <c r="FHR6" s="833"/>
      <c r="FHS6" s="833"/>
      <c r="FHT6" s="833"/>
      <c r="FHU6" s="833"/>
      <c r="FHV6" s="833"/>
      <c r="FHW6" s="833"/>
      <c r="FHX6" s="844"/>
      <c r="FHY6" s="845"/>
      <c r="FHZ6" s="832"/>
      <c r="FIA6" s="832"/>
      <c r="FIB6" s="832"/>
      <c r="FIC6" s="832"/>
      <c r="FID6" s="832"/>
      <c r="FIE6" s="832"/>
      <c r="FIF6" s="833"/>
      <c r="FIG6" s="833"/>
      <c r="FIH6" s="833"/>
      <c r="FII6" s="833"/>
      <c r="FIJ6" s="833"/>
      <c r="FIK6" s="833"/>
      <c r="FIL6" s="833"/>
      <c r="FIM6" s="833"/>
      <c r="FIN6" s="844"/>
      <c r="FIO6" s="845"/>
      <c r="FIP6" s="832"/>
      <c r="FIQ6" s="832"/>
      <c r="FIR6" s="832"/>
      <c r="FIS6" s="832"/>
      <c r="FIT6" s="832"/>
      <c r="FIU6" s="832"/>
      <c r="FIV6" s="833"/>
      <c r="FIW6" s="833"/>
      <c r="FIX6" s="833"/>
      <c r="FIY6" s="833"/>
      <c r="FIZ6" s="833"/>
      <c r="FJA6" s="833"/>
      <c r="FJB6" s="833"/>
      <c r="FJC6" s="833"/>
      <c r="FJD6" s="844"/>
      <c r="FJE6" s="845"/>
      <c r="FJF6" s="832"/>
      <c r="FJG6" s="832"/>
      <c r="FJH6" s="832"/>
      <c r="FJI6" s="832"/>
      <c r="FJJ6" s="832"/>
      <c r="FJK6" s="832"/>
      <c r="FJL6" s="833"/>
      <c r="FJM6" s="833"/>
      <c r="FJN6" s="833"/>
      <c r="FJO6" s="833"/>
      <c r="FJP6" s="833"/>
      <c r="FJQ6" s="833"/>
      <c r="FJR6" s="833"/>
      <c r="FJS6" s="833"/>
      <c r="FJT6" s="844"/>
      <c r="FJU6" s="845"/>
      <c r="FJV6" s="832"/>
      <c r="FJW6" s="832"/>
      <c r="FJX6" s="832"/>
      <c r="FJY6" s="832"/>
      <c r="FJZ6" s="832"/>
      <c r="FKA6" s="832"/>
      <c r="FKB6" s="833"/>
      <c r="FKC6" s="833"/>
      <c r="FKD6" s="833"/>
      <c r="FKE6" s="833"/>
      <c r="FKF6" s="833"/>
      <c r="FKG6" s="833"/>
      <c r="FKH6" s="833"/>
      <c r="FKI6" s="833"/>
      <c r="FKJ6" s="844"/>
      <c r="FKK6" s="845"/>
      <c r="FKL6" s="832"/>
      <c r="FKM6" s="832"/>
      <c r="FKN6" s="832"/>
      <c r="FKO6" s="832"/>
      <c r="FKP6" s="832"/>
      <c r="FKQ6" s="832"/>
      <c r="FKR6" s="833"/>
      <c r="FKS6" s="833"/>
      <c r="FKT6" s="833"/>
      <c r="FKU6" s="833"/>
      <c r="FKV6" s="833"/>
      <c r="FKW6" s="833"/>
      <c r="FKX6" s="833"/>
      <c r="FKY6" s="833"/>
      <c r="FKZ6" s="844"/>
      <c r="FLA6" s="845"/>
      <c r="FLB6" s="832"/>
      <c r="FLC6" s="832"/>
      <c r="FLD6" s="832"/>
      <c r="FLE6" s="832"/>
      <c r="FLF6" s="832"/>
      <c r="FLG6" s="832"/>
      <c r="FLH6" s="833"/>
      <c r="FLI6" s="833"/>
      <c r="FLJ6" s="833"/>
      <c r="FLK6" s="833"/>
      <c r="FLL6" s="833"/>
      <c r="FLM6" s="833"/>
      <c r="FLN6" s="833"/>
      <c r="FLO6" s="833"/>
      <c r="FLP6" s="844"/>
      <c r="FLQ6" s="845"/>
      <c r="FLR6" s="832"/>
      <c r="FLS6" s="832"/>
      <c r="FLT6" s="832"/>
      <c r="FLU6" s="832"/>
      <c r="FLV6" s="832"/>
      <c r="FLW6" s="832"/>
      <c r="FLX6" s="833"/>
      <c r="FLY6" s="833"/>
      <c r="FLZ6" s="833"/>
      <c r="FMA6" s="833"/>
      <c r="FMB6" s="833"/>
      <c r="FMC6" s="833"/>
      <c r="FMD6" s="833"/>
      <c r="FME6" s="833"/>
      <c r="FMF6" s="844"/>
      <c r="FMG6" s="845"/>
      <c r="FMH6" s="832"/>
      <c r="FMI6" s="832"/>
      <c r="FMJ6" s="832"/>
      <c r="FMK6" s="832"/>
      <c r="FML6" s="832"/>
      <c r="FMM6" s="832"/>
      <c r="FMN6" s="833"/>
      <c r="FMO6" s="833"/>
      <c r="FMP6" s="833"/>
      <c r="FMQ6" s="833"/>
      <c r="FMR6" s="833"/>
      <c r="FMS6" s="833"/>
      <c r="FMT6" s="833"/>
      <c r="FMU6" s="833"/>
      <c r="FMV6" s="844"/>
      <c r="FMW6" s="845"/>
      <c r="FMX6" s="832"/>
      <c r="FMY6" s="832"/>
      <c r="FMZ6" s="832"/>
      <c r="FNA6" s="832"/>
      <c r="FNB6" s="832"/>
      <c r="FNC6" s="832"/>
      <c r="FND6" s="833"/>
      <c r="FNE6" s="833"/>
      <c r="FNF6" s="833"/>
      <c r="FNG6" s="833"/>
      <c r="FNH6" s="833"/>
      <c r="FNI6" s="833"/>
      <c r="FNJ6" s="833"/>
      <c r="FNK6" s="833"/>
      <c r="FNL6" s="844"/>
      <c r="FNM6" s="845"/>
      <c r="FNN6" s="832"/>
      <c r="FNO6" s="832"/>
      <c r="FNP6" s="832"/>
      <c r="FNQ6" s="832"/>
      <c r="FNR6" s="832"/>
      <c r="FNS6" s="832"/>
      <c r="FNT6" s="833"/>
      <c r="FNU6" s="833"/>
      <c r="FNV6" s="833"/>
      <c r="FNW6" s="833"/>
      <c r="FNX6" s="833"/>
      <c r="FNY6" s="833"/>
      <c r="FNZ6" s="833"/>
      <c r="FOA6" s="833"/>
      <c r="FOB6" s="844"/>
      <c r="FOC6" s="845"/>
      <c r="FOD6" s="832"/>
      <c r="FOE6" s="832"/>
      <c r="FOF6" s="832"/>
      <c r="FOG6" s="832"/>
      <c r="FOH6" s="832"/>
      <c r="FOI6" s="832"/>
      <c r="FOJ6" s="833"/>
      <c r="FOK6" s="833"/>
      <c r="FOL6" s="833"/>
      <c r="FOM6" s="833"/>
      <c r="FON6" s="833"/>
      <c r="FOO6" s="833"/>
      <c r="FOP6" s="833"/>
      <c r="FOQ6" s="833"/>
      <c r="FOR6" s="844"/>
      <c r="FOS6" s="845"/>
      <c r="FOT6" s="832"/>
      <c r="FOU6" s="832"/>
      <c r="FOV6" s="832"/>
      <c r="FOW6" s="832"/>
      <c r="FOX6" s="832"/>
      <c r="FOY6" s="832"/>
      <c r="FOZ6" s="833"/>
      <c r="FPA6" s="833"/>
      <c r="FPB6" s="833"/>
      <c r="FPC6" s="833"/>
      <c r="FPD6" s="833"/>
      <c r="FPE6" s="833"/>
      <c r="FPF6" s="833"/>
      <c r="FPG6" s="833"/>
      <c r="FPH6" s="844"/>
      <c r="FPI6" s="845"/>
      <c r="FPJ6" s="832"/>
      <c r="FPK6" s="832"/>
      <c r="FPL6" s="832"/>
      <c r="FPM6" s="832"/>
      <c r="FPN6" s="832"/>
      <c r="FPO6" s="832"/>
      <c r="FPP6" s="833"/>
      <c r="FPQ6" s="833"/>
      <c r="FPR6" s="833"/>
      <c r="FPS6" s="833"/>
      <c r="FPT6" s="833"/>
      <c r="FPU6" s="833"/>
      <c r="FPV6" s="833"/>
      <c r="FPW6" s="833"/>
      <c r="FPX6" s="844"/>
      <c r="FPY6" s="845"/>
      <c r="FPZ6" s="832"/>
      <c r="FQA6" s="832"/>
      <c r="FQB6" s="832"/>
      <c r="FQC6" s="832"/>
      <c r="FQD6" s="832"/>
      <c r="FQE6" s="832"/>
      <c r="FQF6" s="833"/>
      <c r="FQG6" s="833"/>
      <c r="FQH6" s="833"/>
      <c r="FQI6" s="833"/>
      <c r="FQJ6" s="833"/>
      <c r="FQK6" s="833"/>
      <c r="FQL6" s="833"/>
      <c r="FQM6" s="833"/>
      <c r="FQN6" s="844"/>
      <c r="FQO6" s="845"/>
      <c r="FQP6" s="832"/>
      <c r="FQQ6" s="832"/>
      <c r="FQR6" s="832"/>
      <c r="FQS6" s="832"/>
      <c r="FQT6" s="832"/>
      <c r="FQU6" s="832"/>
      <c r="FQV6" s="833"/>
      <c r="FQW6" s="833"/>
      <c r="FQX6" s="833"/>
      <c r="FQY6" s="833"/>
      <c r="FQZ6" s="833"/>
      <c r="FRA6" s="833"/>
      <c r="FRB6" s="833"/>
      <c r="FRC6" s="833"/>
      <c r="FRD6" s="844"/>
      <c r="FRE6" s="845"/>
      <c r="FRF6" s="832"/>
      <c r="FRG6" s="832"/>
      <c r="FRH6" s="832"/>
      <c r="FRI6" s="832"/>
      <c r="FRJ6" s="832"/>
      <c r="FRK6" s="832"/>
      <c r="FRL6" s="833"/>
      <c r="FRM6" s="833"/>
      <c r="FRN6" s="833"/>
      <c r="FRO6" s="833"/>
      <c r="FRP6" s="833"/>
      <c r="FRQ6" s="833"/>
      <c r="FRR6" s="833"/>
      <c r="FRS6" s="833"/>
      <c r="FRT6" s="844"/>
      <c r="FRU6" s="845"/>
      <c r="FRV6" s="832"/>
      <c r="FRW6" s="832"/>
      <c r="FRX6" s="832"/>
      <c r="FRY6" s="832"/>
      <c r="FRZ6" s="832"/>
      <c r="FSA6" s="832"/>
      <c r="FSB6" s="833"/>
      <c r="FSC6" s="833"/>
      <c r="FSD6" s="833"/>
      <c r="FSE6" s="833"/>
      <c r="FSF6" s="833"/>
      <c r="FSG6" s="833"/>
      <c r="FSH6" s="833"/>
      <c r="FSI6" s="833"/>
      <c r="FSJ6" s="844"/>
      <c r="FSK6" s="845"/>
      <c r="FSL6" s="832"/>
      <c r="FSM6" s="832"/>
      <c r="FSN6" s="832"/>
      <c r="FSO6" s="832"/>
      <c r="FSP6" s="832"/>
      <c r="FSQ6" s="832"/>
      <c r="FSR6" s="833"/>
      <c r="FSS6" s="833"/>
      <c r="FST6" s="833"/>
      <c r="FSU6" s="833"/>
      <c r="FSV6" s="833"/>
      <c r="FSW6" s="833"/>
      <c r="FSX6" s="833"/>
      <c r="FSY6" s="833"/>
      <c r="FSZ6" s="844"/>
      <c r="FTA6" s="845"/>
      <c r="FTB6" s="832"/>
      <c r="FTC6" s="832"/>
      <c r="FTD6" s="832"/>
      <c r="FTE6" s="832"/>
      <c r="FTF6" s="832"/>
      <c r="FTG6" s="832"/>
      <c r="FTH6" s="833"/>
      <c r="FTI6" s="833"/>
      <c r="FTJ6" s="833"/>
      <c r="FTK6" s="833"/>
      <c r="FTL6" s="833"/>
      <c r="FTM6" s="833"/>
      <c r="FTN6" s="833"/>
      <c r="FTO6" s="833"/>
      <c r="FTP6" s="844"/>
      <c r="FTQ6" s="845"/>
      <c r="FTR6" s="832"/>
      <c r="FTS6" s="832"/>
      <c r="FTT6" s="832"/>
      <c r="FTU6" s="832"/>
      <c r="FTV6" s="832"/>
      <c r="FTW6" s="832"/>
      <c r="FTX6" s="833"/>
      <c r="FTY6" s="833"/>
      <c r="FTZ6" s="833"/>
      <c r="FUA6" s="833"/>
      <c r="FUB6" s="833"/>
      <c r="FUC6" s="833"/>
      <c r="FUD6" s="833"/>
      <c r="FUE6" s="833"/>
      <c r="FUF6" s="844"/>
      <c r="FUG6" s="845"/>
      <c r="FUH6" s="832"/>
      <c r="FUI6" s="832"/>
      <c r="FUJ6" s="832"/>
      <c r="FUK6" s="832"/>
      <c r="FUL6" s="832"/>
      <c r="FUM6" s="832"/>
      <c r="FUN6" s="833"/>
      <c r="FUO6" s="833"/>
      <c r="FUP6" s="833"/>
      <c r="FUQ6" s="833"/>
      <c r="FUR6" s="833"/>
      <c r="FUS6" s="833"/>
      <c r="FUT6" s="833"/>
      <c r="FUU6" s="833"/>
      <c r="FUV6" s="844"/>
      <c r="FUW6" s="845"/>
      <c r="FUX6" s="832"/>
      <c r="FUY6" s="832"/>
      <c r="FUZ6" s="832"/>
      <c r="FVA6" s="832"/>
      <c r="FVB6" s="832"/>
      <c r="FVC6" s="832"/>
      <c r="FVD6" s="833"/>
      <c r="FVE6" s="833"/>
      <c r="FVF6" s="833"/>
      <c r="FVG6" s="833"/>
      <c r="FVH6" s="833"/>
      <c r="FVI6" s="833"/>
      <c r="FVJ6" s="833"/>
      <c r="FVK6" s="833"/>
      <c r="FVL6" s="844"/>
      <c r="FVM6" s="845"/>
      <c r="FVN6" s="832"/>
      <c r="FVO6" s="832"/>
      <c r="FVP6" s="832"/>
      <c r="FVQ6" s="832"/>
      <c r="FVR6" s="832"/>
      <c r="FVS6" s="832"/>
      <c r="FVT6" s="833"/>
      <c r="FVU6" s="833"/>
      <c r="FVV6" s="833"/>
      <c r="FVW6" s="833"/>
      <c r="FVX6" s="833"/>
      <c r="FVY6" s="833"/>
      <c r="FVZ6" s="833"/>
      <c r="FWA6" s="833"/>
      <c r="FWB6" s="844"/>
      <c r="FWC6" s="845"/>
      <c r="FWD6" s="832"/>
      <c r="FWE6" s="832"/>
      <c r="FWF6" s="832"/>
      <c r="FWG6" s="832"/>
      <c r="FWH6" s="832"/>
      <c r="FWI6" s="832"/>
      <c r="FWJ6" s="833"/>
      <c r="FWK6" s="833"/>
      <c r="FWL6" s="833"/>
      <c r="FWM6" s="833"/>
      <c r="FWN6" s="833"/>
      <c r="FWO6" s="833"/>
      <c r="FWP6" s="833"/>
      <c r="FWQ6" s="833"/>
      <c r="FWR6" s="844"/>
      <c r="FWS6" s="845"/>
      <c r="FWT6" s="832"/>
      <c r="FWU6" s="832"/>
      <c r="FWV6" s="832"/>
      <c r="FWW6" s="832"/>
      <c r="FWX6" s="832"/>
      <c r="FWY6" s="832"/>
      <c r="FWZ6" s="833"/>
      <c r="FXA6" s="833"/>
      <c r="FXB6" s="833"/>
      <c r="FXC6" s="833"/>
      <c r="FXD6" s="833"/>
      <c r="FXE6" s="833"/>
      <c r="FXF6" s="833"/>
      <c r="FXG6" s="833"/>
      <c r="FXH6" s="844"/>
      <c r="FXI6" s="845"/>
      <c r="FXJ6" s="832"/>
      <c r="FXK6" s="832"/>
      <c r="FXL6" s="832"/>
      <c r="FXM6" s="832"/>
      <c r="FXN6" s="832"/>
      <c r="FXO6" s="832"/>
      <c r="FXP6" s="833"/>
      <c r="FXQ6" s="833"/>
      <c r="FXR6" s="833"/>
      <c r="FXS6" s="833"/>
      <c r="FXT6" s="833"/>
      <c r="FXU6" s="833"/>
      <c r="FXV6" s="833"/>
      <c r="FXW6" s="833"/>
      <c r="FXX6" s="844"/>
      <c r="FXY6" s="845"/>
      <c r="FXZ6" s="832"/>
      <c r="FYA6" s="832"/>
      <c r="FYB6" s="832"/>
      <c r="FYC6" s="832"/>
      <c r="FYD6" s="832"/>
      <c r="FYE6" s="832"/>
      <c r="FYF6" s="833"/>
      <c r="FYG6" s="833"/>
      <c r="FYH6" s="833"/>
      <c r="FYI6" s="833"/>
      <c r="FYJ6" s="833"/>
      <c r="FYK6" s="833"/>
      <c r="FYL6" s="833"/>
      <c r="FYM6" s="833"/>
      <c r="FYN6" s="844"/>
      <c r="FYO6" s="845"/>
      <c r="FYP6" s="832"/>
      <c r="FYQ6" s="832"/>
      <c r="FYR6" s="832"/>
      <c r="FYS6" s="832"/>
      <c r="FYT6" s="832"/>
      <c r="FYU6" s="832"/>
      <c r="FYV6" s="833"/>
      <c r="FYW6" s="833"/>
      <c r="FYX6" s="833"/>
      <c r="FYY6" s="833"/>
      <c r="FYZ6" s="833"/>
      <c r="FZA6" s="833"/>
      <c r="FZB6" s="833"/>
      <c r="FZC6" s="833"/>
      <c r="FZD6" s="844"/>
      <c r="FZE6" s="845"/>
      <c r="FZF6" s="832"/>
      <c r="FZG6" s="832"/>
      <c r="FZH6" s="832"/>
      <c r="FZI6" s="832"/>
      <c r="FZJ6" s="832"/>
      <c r="FZK6" s="832"/>
      <c r="FZL6" s="833"/>
      <c r="FZM6" s="833"/>
      <c r="FZN6" s="833"/>
      <c r="FZO6" s="833"/>
      <c r="FZP6" s="833"/>
      <c r="FZQ6" s="833"/>
      <c r="FZR6" s="833"/>
      <c r="FZS6" s="833"/>
      <c r="FZT6" s="844"/>
      <c r="FZU6" s="845"/>
      <c r="FZV6" s="832"/>
      <c r="FZW6" s="832"/>
      <c r="FZX6" s="832"/>
      <c r="FZY6" s="832"/>
      <c r="FZZ6" s="832"/>
      <c r="GAA6" s="832"/>
      <c r="GAB6" s="833"/>
      <c r="GAC6" s="833"/>
      <c r="GAD6" s="833"/>
      <c r="GAE6" s="833"/>
      <c r="GAF6" s="833"/>
      <c r="GAG6" s="833"/>
      <c r="GAH6" s="833"/>
      <c r="GAI6" s="833"/>
      <c r="GAJ6" s="844"/>
      <c r="GAK6" s="845"/>
      <c r="GAL6" s="832"/>
      <c r="GAM6" s="832"/>
      <c r="GAN6" s="832"/>
      <c r="GAO6" s="832"/>
      <c r="GAP6" s="832"/>
      <c r="GAQ6" s="832"/>
      <c r="GAR6" s="833"/>
      <c r="GAS6" s="833"/>
      <c r="GAT6" s="833"/>
      <c r="GAU6" s="833"/>
      <c r="GAV6" s="833"/>
      <c r="GAW6" s="833"/>
      <c r="GAX6" s="833"/>
      <c r="GAY6" s="833"/>
      <c r="GAZ6" s="844"/>
      <c r="GBA6" s="845"/>
      <c r="GBB6" s="832"/>
      <c r="GBC6" s="832"/>
      <c r="GBD6" s="832"/>
      <c r="GBE6" s="832"/>
      <c r="GBF6" s="832"/>
      <c r="GBG6" s="832"/>
      <c r="GBH6" s="833"/>
      <c r="GBI6" s="833"/>
      <c r="GBJ6" s="833"/>
      <c r="GBK6" s="833"/>
      <c r="GBL6" s="833"/>
      <c r="GBM6" s="833"/>
      <c r="GBN6" s="833"/>
      <c r="GBO6" s="833"/>
      <c r="GBP6" s="844"/>
      <c r="GBQ6" s="845"/>
      <c r="GBR6" s="832"/>
      <c r="GBS6" s="832"/>
      <c r="GBT6" s="832"/>
      <c r="GBU6" s="832"/>
      <c r="GBV6" s="832"/>
      <c r="GBW6" s="832"/>
      <c r="GBX6" s="833"/>
      <c r="GBY6" s="833"/>
      <c r="GBZ6" s="833"/>
      <c r="GCA6" s="833"/>
      <c r="GCB6" s="833"/>
      <c r="GCC6" s="833"/>
      <c r="GCD6" s="833"/>
      <c r="GCE6" s="833"/>
      <c r="GCF6" s="844"/>
      <c r="GCG6" s="845"/>
      <c r="GCH6" s="832"/>
      <c r="GCI6" s="832"/>
      <c r="GCJ6" s="832"/>
      <c r="GCK6" s="832"/>
      <c r="GCL6" s="832"/>
      <c r="GCM6" s="832"/>
      <c r="GCN6" s="833"/>
      <c r="GCO6" s="833"/>
      <c r="GCP6" s="833"/>
      <c r="GCQ6" s="833"/>
      <c r="GCR6" s="833"/>
      <c r="GCS6" s="833"/>
      <c r="GCT6" s="833"/>
      <c r="GCU6" s="833"/>
      <c r="GCV6" s="844"/>
      <c r="GCW6" s="845"/>
      <c r="GCX6" s="832"/>
      <c r="GCY6" s="832"/>
      <c r="GCZ6" s="832"/>
      <c r="GDA6" s="832"/>
      <c r="GDB6" s="832"/>
      <c r="GDC6" s="832"/>
      <c r="GDD6" s="833"/>
      <c r="GDE6" s="833"/>
      <c r="GDF6" s="833"/>
      <c r="GDG6" s="833"/>
      <c r="GDH6" s="833"/>
      <c r="GDI6" s="833"/>
      <c r="GDJ6" s="833"/>
      <c r="GDK6" s="833"/>
      <c r="GDL6" s="844"/>
      <c r="GDM6" s="845"/>
      <c r="GDN6" s="832"/>
      <c r="GDO6" s="832"/>
      <c r="GDP6" s="832"/>
      <c r="GDQ6" s="832"/>
      <c r="GDR6" s="832"/>
      <c r="GDS6" s="832"/>
      <c r="GDT6" s="833"/>
      <c r="GDU6" s="833"/>
      <c r="GDV6" s="833"/>
      <c r="GDW6" s="833"/>
      <c r="GDX6" s="833"/>
      <c r="GDY6" s="833"/>
      <c r="GDZ6" s="833"/>
      <c r="GEA6" s="833"/>
      <c r="GEB6" s="844"/>
      <c r="GEC6" s="845"/>
      <c r="GED6" s="832"/>
      <c r="GEE6" s="832"/>
      <c r="GEF6" s="832"/>
      <c r="GEG6" s="832"/>
      <c r="GEH6" s="832"/>
      <c r="GEI6" s="832"/>
      <c r="GEJ6" s="833"/>
      <c r="GEK6" s="833"/>
      <c r="GEL6" s="833"/>
      <c r="GEM6" s="833"/>
      <c r="GEN6" s="833"/>
      <c r="GEO6" s="833"/>
      <c r="GEP6" s="833"/>
      <c r="GEQ6" s="833"/>
      <c r="GER6" s="844"/>
      <c r="GES6" s="845"/>
      <c r="GET6" s="832"/>
      <c r="GEU6" s="832"/>
      <c r="GEV6" s="832"/>
      <c r="GEW6" s="832"/>
      <c r="GEX6" s="832"/>
      <c r="GEY6" s="832"/>
      <c r="GEZ6" s="833"/>
      <c r="GFA6" s="833"/>
      <c r="GFB6" s="833"/>
      <c r="GFC6" s="833"/>
      <c r="GFD6" s="833"/>
      <c r="GFE6" s="833"/>
      <c r="GFF6" s="833"/>
      <c r="GFG6" s="833"/>
      <c r="GFH6" s="844"/>
      <c r="GFI6" s="845"/>
      <c r="GFJ6" s="832"/>
      <c r="GFK6" s="832"/>
      <c r="GFL6" s="832"/>
      <c r="GFM6" s="832"/>
      <c r="GFN6" s="832"/>
      <c r="GFO6" s="832"/>
      <c r="GFP6" s="833"/>
      <c r="GFQ6" s="833"/>
      <c r="GFR6" s="833"/>
      <c r="GFS6" s="833"/>
      <c r="GFT6" s="833"/>
      <c r="GFU6" s="833"/>
      <c r="GFV6" s="833"/>
      <c r="GFW6" s="833"/>
      <c r="GFX6" s="844"/>
      <c r="GFY6" s="845"/>
      <c r="GFZ6" s="832"/>
      <c r="GGA6" s="832"/>
      <c r="GGB6" s="832"/>
      <c r="GGC6" s="832"/>
      <c r="GGD6" s="832"/>
      <c r="GGE6" s="832"/>
      <c r="GGF6" s="833"/>
      <c r="GGG6" s="833"/>
      <c r="GGH6" s="833"/>
      <c r="GGI6" s="833"/>
      <c r="GGJ6" s="833"/>
      <c r="GGK6" s="833"/>
      <c r="GGL6" s="833"/>
      <c r="GGM6" s="833"/>
      <c r="GGN6" s="844"/>
      <c r="GGO6" s="845"/>
      <c r="GGP6" s="832"/>
      <c r="GGQ6" s="832"/>
      <c r="GGR6" s="832"/>
      <c r="GGS6" s="832"/>
      <c r="GGT6" s="832"/>
      <c r="GGU6" s="832"/>
      <c r="GGV6" s="833"/>
      <c r="GGW6" s="833"/>
      <c r="GGX6" s="833"/>
      <c r="GGY6" s="833"/>
      <c r="GGZ6" s="833"/>
      <c r="GHA6" s="833"/>
      <c r="GHB6" s="833"/>
      <c r="GHC6" s="833"/>
      <c r="GHD6" s="844"/>
      <c r="GHE6" s="845"/>
      <c r="GHF6" s="832"/>
      <c r="GHG6" s="832"/>
      <c r="GHH6" s="832"/>
      <c r="GHI6" s="832"/>
      <c r="GHJ6" s="832"/>
      <c r="GHK6" s="832"/>
      <c r="GHL6" s="833"/>
      <c r="GHM6" s="833"/>
      <c r="GHN6" s="833"/>
      <c r="GHO6" s="833"/>
      <c r="GHP6" s="833"/>
      <c r="GHQ6" s="833"/>
      <c r="GHR6" s="833"/>
      <c r="GHS6" s="833"/>
      <c r="GHT6" s="844"/>
      <c r="GHU6" s="845"/>
      <c r="GHV6" s="832"/>
      <c r="GHW6" s="832"/>
      <c r="GHX6" s="832"/>
      <c r="GHY6" s="832"/>
      <c r="GHZ6" s="832"/>
      <c r="GIA6" s="832"/>
      <c r="GIB6" s="833"/>
      <c r="GIC6" s="833"/>
      <c r="GID6" s="833"/>
      <c r="GIE6" s="833"/>
      <c r="GIF6" s="833"/>
      <c r="GIG6" s="833"/>
      <c r="GIH6" s="833"/>
      <c r="GII6" s="833"/>
      <c r="GIJ6" s="844"/>
      <c r="GIK6" s="845"/>
      <c r="GIL6" s="832"/>
      <c r="GIM6" s="832"/>
      <c r="GIN6" s="832"/>
      <c r="GIO6" s="832"/>
      <c r="GIP6" s="832"/>
      <c r="GIQ6" s="832"/>
      <c r="GIR6" s="833"/>
      <c r="GIS6" s="833"/>
      <c r="GIT6" s="833"/>
      <c r="GIU6" s="833"/>
      <c r="GIV6" s="833"/>
      <c r="GIW6" s="833"/>
      <c r="GIX6" s="833"/>
      <c r="GIY6" s="833"/>
      <c r="GIZ6" s="844"/>
      <c r="GJA6" s="845"/>
      <c r="GJB6" s="832"/>
      <c r="GJC6" s="832"/>
      <c r="GJD6" s="832"/>
      <c r="GJE6" s="832"/>
      <c r="GJF6" s="832"/>
      <c r="GJG6" s="832"/>
      <c r="GJH6" s="833"/>
      <c r="GJI6" s="833"/>
      <c r="GJJ6" s="833"/>
      <c r="GJK6" s="833"/>
      <c r="GJL6" s="833"/>
      <c r="GJM6" s="833"/>
      <c r="GJN6" s="833"/>
      <c r="GJO6" s="833"/>
      <c r="GJP6" s="844"/>
      <c r="GJQ6" s="845"/>
      <c r="GJR6" s="832"/>
      <c r="GJS6" s="832"/>
      <c r="GJT6" s="832"/>
      <c r="GJU6" s="832"/>
      <c r="GJV6" s="832"/>
      <c r="GJW6" s="832"/>
      <c r="GJX6" s="833"/>
      <c r="GJY6" s="833"/>
      <c r="GJZ6" s="833"/>
      <c r="GKA6" s="833"/>
      <c r="GKB6" s="833"/>
      <c r="GKC6" s="833"/>
      <c r="GKD6" s="833"/>
      <c r="GKE6" s="833"/>
      <c r="GKF6" s="844"/>
      <c r="GKG6" s="845"/>
      <c r="GKH6" s="832"/>
      <c r="GKI6" s="832"/>
      <c r="GKJ6" s="832"/>
      <c r="GKK6" s="832"/>
      <c r="GKL6" s="832"/>
      <c r="GKM6" s="832"/>
      <c r="GKN6" s="833"/>
      <c r="GKO6" s="833"/>
      <c r="GKP6" s="833"/>
      <c r="GKQ6" s="833"/>
      <c r="GKR6" s="833"/>
      <c r="GKS6" s="833"/>
      <c r="GKT6" s="833"/>
      <c r="GKU6" s="833"/>
      <c r="GKV6" s="844"/>
      <c r="GKW6" s="845"/>
      <c r="GKX6" s="832"/>
      <c r="GKY6" s="832"/>
      <c r="GKZ6" s="832"/>
      <c r="GLA6" s="832"/>
      <c r="GLB6" s="832"/>
      <c r="GLC6" s="832"/>
      <c r="GLD6" s="833"/>
      <c r="GLE6" s="833"/>
      <c r="GLF6" s="833"/>
      <c r="GLG6" s="833"/>
      <c r="GLH6" s="833"/>
      <c r="GLI6" s="833"/>
      <c r="GLJ6" s="833"/>
      <c r="GLK6" s="833"/>
      <c r="GLL6" s="844"/>
      <c r="GLM6" s="845"/>
      <c r="GLN6" s="832"/>
      <c r="GLO6" s="832"/>
      <c r="GLP6" s="832"/>
      <c r="GLQ6" s="832"/>
      <c r="GLR6" s="832"/>
      <c r="GLS6" s="832"/>
      <c r="GLT6" s="833"/>
      <c r="GLU6" s="833"/>
      <c r="GLV6" s="833"/>
      <c r="GLW6" s="833"/>
      <c r="GLX6" s="833"/>
      <c r="GLY6" s="833"/>
      <c r="GLZ6" s="833"/>
      <c r="GMA6" s="833"/>
      <c r="GMB6" s="844"/>
      <c r="GMC6" s="845"/>
      <c r="GMD6" s="832"/>
      <c r="GME6" s="832"/>
      <c r="GMF6" s="832"/>
      <c r="GMG6" s="832"/>
      <c r="GMH6" s="832"/>
      <c r="GMI6" s="832"/>
      <c r="GMJ6" s="833"/>
      <c r="GMK6" s="833"/>
      <c r="GML6" s="833"/>
      <c r="GMM6" s="833"/>
      <c r="GMN6" s="833"/>
      <c r="GMO6" s="833"/>
      <c r="GMP6" s="833"/>
      <c r="GMQ6" s="833"/>
      <c r="GMR6" s="844"/>
      <c r="GMS6" s="845"/>
      <c r="GMT6" s="832"/>
      <c r="GMU6" s="832"/>
      <c r="GMV6" s="832"/>
      <c r="GMW6" s="832"/>
      <c r="GMX6" s="832"/>
      <c r="GMY6" s="832"/>
      <c r="GMZ6" s="833"/>
      <c r="GNA6" s="833"/>
      <c r="GNB6" s="833"/>
      <c r="GNC6" s="833"/>
      <c r="GND6" s="833"/>
      <c r="GNE6" s="833"/>
      <c r="GNF6" s="833"/>
      <c r="GNG6" s="833"/>
      <c r="GNH6" s="844"/>
      <c r="GNI6" s="845"/>
      <c r="GNJ6" s="832"/>
      <c r="GNK6" s="832"/>
      <c r="GNL6" s="832"/>
      <c r="GNM6" s="832"/>
      <c r="GNN6" s="832"/>
      <c r="GNO6" s="832"/>
      <c r="GNP6" s="833"/>
      <c r="GNQ6" s="833"/>
      <c r="GNR6" s="833"/>
      <c r="GNS6" s="833"/>
      <c r="GNT6" s="833"/>
      <c r="GNU6" s="833"/>
      <c r="GNV6" s="833"/>
      <c r="GNW6" s="833"/>
      <c r="GNX6" s="844"/>
      <c r="GNY6" s="845"/>
      <c r="GNZ6" s="832"/>
      <c r="GOA6" s="832"/>
      <c r="GOB6" s="832"/>
      <c r="GOC6" s="832"/>
      <c r="GOD6" s="832"/>
      <c r="GOE6" s="832"/>
      <c r="GOF6" s="833"/>
      <c r="GOG6" s="833"/>
      <c r="GOH6" s="833"/>
      <c r="GOI6" s="833"/>
      <c r="GOJ6" s="833"/>
      <c r="GOK6" s="833"/>
      <c r="GOL6" s="833"/>
      <c r="GOM6" s="833"/>
      <c r="GON6" s="844"/>
      <c r="GOO6" s="845"/>
      <c r="GOP6" s="832"/>
      <c r="GOQ6" s="832"/>
      <c r="GOR6" s="832"/>
      <c r="GOS6" s="832"/>
      <c r="GOT6" s="832"/>
      <c r="GOU6" s="832"/>
      <c r="GOV6" s="833"/>
      <c r="GOW6" s="833"/>
      <c r="GOX6" s="833"/>
      <c r="GOY6" s="833"/>
      <c r="GOZ6" s="833"/>
      <c r="GPA6" s="833"/>
      <c r="GPB6" s="833"/>
      <c r="GPC6" s="833"/>
      <c r="GPD6" s="844"/>
      <c r="GPE6" s="845"/>
      <c r="GPF6" s="832"/>
      <c r="GPG6" s="832"/>
      <c r="GPH6" s="832"/>
      <c r="GPI6" s="832"/>
      <c r="GPJ6" s="832"/>
      <c r="GPK6" s="832"/>
      <c r="GPL6" s="833"/>
      <c r="GPM6" s="833"/>
      <c r="GPN6" s="833"/>
      <c r="GPO6" s="833"/>
      <c r="GPP6" s="833"/>
      <c r="GPQ6" s="833"/>
      <c r="GPR6" s="833"/>
      <c r="GPS6" s="833"/>
      <c r="GPT6" s="844"/>
      <c r="GPU6" s="845"/>
      <c r="GPV6" s="832"/>
      <c r="GPW6" s="832"/>
      <c r="GPX6" s="832"/>
      <c r="GPY6" s="832"/>
      <c r="GPZ6" s="832"/>
      <c r="GQA6" s="832"/>
      <c r="GQB6" s="833"/>
      <c r="GQC6" s="833"/>
      <c r="GQD6" s="833"/>
      <c r="GQE6" s="833"/>
      <c r="GQF6" s="833"/>
      <c r="GQG6" s="833"/>
      <c r="GQH6" s="833"/>
      <c r="GQI6" s="833"/>
      <c r="GQJ6" s="844"/>
      <c r="GQK6" s="845"/>
      <c r="GQL6" s="832"/>
      <c r="GQM6" s="832"/>
      <c r="GQN6" s="832"/>
      <c r="GQO6" s="832"/>
      <c r="GQP6" s="832"/>
      <c r="GQQ6" s="832"/>
      <c r="GQR6" s="833"/>
      <c r="GQS6" s="833"/>
      <c r="GQT6" s="833"/>
      <c r="GQU6" s="833"/>
      <c r="GQV6" s="833"/>
      <c r="GQW6" s="833"/>
      <c r="GQX6" s="833"/>
      <c r="GQY6" s="833"/>
      <c r="GQZ6" s="844"/>
      <c r="GRA6" s="845"/>
      <c r="GRB6" s="832"/>
      <c r="GRC6" s="832"/>
      <c r="GRD6" s="832"/>
      <c r="GRE6" s="832"/>
      <c r="GRF6" s="832"/>
      <c r="GRG6" s="832"/>
      <c r="GRH6" s="833"/>
      <c r="GRI6" s="833"/>
      <c r="GRJ6" s="833"/>
      <c r="GRK6" s="833"/>
      <c r="GRL6" s="833"/>
      <c r="GRM6" s="833"/>
      <c r="GRN6" s="833"/>
      <c r="GRO6" s="833"/>
      <c r="GRP6" s="844"/>
      <c r="GRQ6" s="845"/>
      <c r="GRR6" s="832"/>
      <c r="GRS6" s="832"/>
      <c r="GRT6" s="832"/>
      <c r="GRU6" s="832"/>
      <c r="GRV6" s="832"/>
      <c r="GRW6" s="832"/>
      <c r="GRX6" s="833"/>
      <c r="GRY6" s="833"/>
      <c r="GRZ6" s="833"/>
      <c r="GSA6" s="833"/>
      <c r="GSB6" s="833"/>
      <c r="GSC6" s="833"/>
      <c r="GSD6" s="833"/>
      <c r="GSE6" s="833"/>
      <c r="GSF6" s="844"/>
      <c r="GSG6" s="845"/>
      <c r="GSH6" s="832"/>
      <c r="GSI6" s="832"/>
      <c r="GSJ6" s="832"/>
      <c r="GSK6" s="832"/>
      <c r="GSL6" s="832"/>
      <c r="GSM6" s="832"/>
      <c r="GSN6" s="833"/>
      <c r="GSO6" s="833"/>
      <c r="GSP6" s="833"/>
      <c r="GSQ6" s="833"/>
      <c r="GSR6" s="833"/>
      <c r="GSS6" s="833"/>
      <c r="GST6" s="833"/>
      <c r="GSU6" s="833"/>
      <c r="GSV6" s="844"/>
      <c r="GSW6" s="845"/>
      <c r="GSX6" s="832"/>
      <c r="GSY6" s="832"/>
      <c r="GSZ6" s="832"/>
      <c r="GTA6" s="832"/>
      <c r="GTB6" s="832"/>
      <c r="GTC6" s="832"/>
      <c r="GTD6" s="833"/>
      <c r="GTE6" s="833"/>
      <c r="GTF6" s="833"/>
      <c r="GTG6" s="833"/>
      <c r="GTH6" s="833"/>
      <c r="GTI6" s="833"/>
      <c r="GTJ6" s="833"/>
      <c r="GTK6" s="833"/>
      <c r="GTL6" s="844"/>
      <c r="GTM6" s="845"/>
      <c r="GTN6" s="832"/>
      <c r="GTO6" s="832"/>
      <c r="GTP6" s="832"/>
      <c r="GTQ6" s="832"/>
      <c r="GTR6" s="832"/>
      <c r="GTS6" s="832"/>
      <c r="GTT6" s="833"/>
      <c r="GTU6" s="833"/>
      <c r="GTV6" s="833"/>
      <c r="GTW6" s="833"/>
      <c r="GTX6" s="833"/>
      <c r="GTY6" s="833"/>
      <c r="GTZ6" s="833"/>
      <c r="GUA6" s="833"/>
      <c r="GUB6" s="844"/>
      <c r="GUC6" s="845"/>
      <c r="GUD6" s="832"/>
      <c r="GUE6" s="832"/>
      <c r="GUF6" s="832"/>
      <c r="GUG6" s="832"/>
      <c r="GUH6" s="832"/>
      <c r="GUI6" s="832"/>
      <c r="GUJ6" s="833"/>
      <c r="GUK6" s="833"/>
      <c r="GUL6" s="833"/>
      <c r="GUM6" s="833"/>
      <c r="GUN6" s="833"/>
      <c r="GUO6" s="833"/>
      <c r="GUP6" s="833"/>
      <c r="GUQ6" s="833"/>
      <c r="GUR6" s="844"/>
      <c r="GUS6" s="845"/>
      <c r="GUT6" s="832"/>
      <c r="GUU6" s="832"/>
      <c r="GUV6" s="832"/>
      <c r="GUW6" s="832"/>
      <c r="GUX6" s="832"/>
      <c r="GUY6" s="832"/>
      <c r="GUZ6" s="833"/>
      <c r="GVA6" s="833"/>
      <c r="GVB6" s="833"/>
      <c r="GVC6" s="833"/>
      <c r="GVD6" s="833"/>
      <c r="GVE6" s="833"/>
      <c r="GVF6" s="833"/>
      <c r="GVG6" s="833"/>
      <c r="GVH6" s="844"/>
      <c r="GVI6" s="845"/>
      <c r="GVJ6" s="832"/>
      <c r="GVK6" s="832"/>
      <c r="GVL6" s="832"/>
      <c r="GVM6" s="832"/>
      <c r="GVN6" s="832"/>
      <c r="GVO6" s="832"/>
      <c r="GVP6" s="833"/>
      <c r="GVQ6" s="833"/>
      <c r="GVR6" s="833"/>
      <c r="GVS6" s="833"/>
      <c r="GVT6" s="833"/>
      <c r="GVU6" s="833"/>
      <c r="GVV6" s="833"/>
      <c r="GVW6" s="833"/>
      <c r="GVX6" s="844"/>
      <c r="GVY6" s="845"/>
      <c r="GVZ6" s="832"/>
      <c r="GWA6" s="832"/>
      <c r="GWB6" s="832"/>
      <c r="GWC6" s="832"/>
      <c r="GWD6" s="832"/>
      <c r="GWE6" s="832"/>
      <c r="GWF6" s="833"/>
      <c r="GWG6" s="833"/>
      <c r="GWH6" s="833"/>
      <c r="GWI6" s="833"/>
      <c r="GWJ6" s="833"/>
      <c r="GWK6" s="833"/>
      <c r="GWL6" s="833"/>
      <c r="GWM6" s="833"/>
      <c r="GWN6" s="844"/>
      <c r="GWO6" s="845"/>
      <c r="GWP6" s="832"/>
      <c r="GWQ6" s="832"/>
      <c r="GWR6" s="832"/>
      <c r="GWS6" s="832"/>
      <c r="GWT6" s="832"/>
      <c r="GWU6" s="832"/>
      <c r="GWV6" s="833"/>
      <c r="GWW6" s="833"/>
      <c r="GWX6" s="833"/>
      <c r="GWY6" s="833"/>
      <c r="GWZ6" s="833"/>
      <c r="GXA6" s="833"/>
      <c r="GXB6" s="833"/>
      <c r="GXC6" s="833"/>
      <c r="GXD6" s="844"/>
      <c r="GXE6" s="845"/>
      <c r="GXF6" s="832"/>
      <c r="GXG6" s="832"/>
      <c r="GXH6" s="832"/>
      <c r="GXI6" s="832"/>
      <c r="GXJ6" s="832"/>
      <c r="GXK6" s="832"/>
      <c r="GXL6" s="833"/>
      <c r="GXM6" s="833"/>
      <c r="GXN6" s="833"/>
      <c r="GXO6" s="833"/>
      <c r="GXP6" s="833"/>
      <c r="GXQ6" s="833"/>
      <c r="GXR6" s="833"/>
      <c r="GXS6" s="833"/>
      <c r="GXT6" s="844"/>
      <c r="GXU6" s="845"/>
      <c r="GXV6" s="832"/>
      <c r="GXW6" s="832"/>
      <c r="GXX6" s="832"/>
      <c r="GXY6" s="832"/>
      <c r="GXZ6" s="832"/>
      <c r="GYA6" s="832"/>
      <c r="GYB6" s="833"/>
      <c r="GYC6" s="833"/>
      <c r="GYD6" s="833"/>
      <c r="GYE6" s="833"/>
      <c r="GYF6" s="833"/>
      <c r="GYG6" s="833"/>
      <c r="GYH6" s="833"/>
      <c r="GYI6" s="833"/>
      <c r="GYJ6" s="844"/>
      <c r="GYK6" s="845"/>
      <c r="GYL6" s="832"/>
      <c r="GYM6" s="832"/>
      <c r="GYN6" s="832"/>
      <c r="GYO6" s="832"/>
      <c r="GYP6" s="832"/>
      <c r="GYQ6" s="832"/>
      <c r="GYR6" s="833"/>
      <c r="GYS6" s="833"/>
      <c r="GYT6" s="833"/>
      <c r="GYU6" s="833"/>
      <c r="GYV6" s="833"/>
      <c r="GYW6" s="833"/>
      <c r="GYX6" s="833"/>
      <c r="GYY6" s="833"/>
      <c r="GYZ6" s="844"/>
      <c r="GZA6" s="845"/>
      <c r="GZB6" s="832"/>
      <c r="GZC6" s="832"/>
      <c r="GZD6" s="832"/>
      <c r="GZE6" s="832"/>
      <c r="GZF6" s="832"/>
      <c r="GZG6" s="832"/>
      <c r="GZH6" s="833"/>
      <c r="GZI6" s="833"/>
      <c r="GZJ6" s="833"/>
      <c r="GZK6" s="833"/>
      <c r="GZL6" s="833"/>
      <c r="GZM6" s="833"/>
      <c r="GZN6" s="833"/>
      <c r="GZO6" s="833"/>
      <c r="GZP6" s="844"/>
      <c r="GZQ6" s="845"/>
      <c r="GZR6" s="832"/>
      <c r="GZS6" s="832"/>
      <c r="GZT6" s="832"/>
      <c r="GZU6" s="832"/>
      <c r="GZV6" s="832"/>
      <c r="GZW6" s="832"/>
      <c r="GZX6" s="833"/>
      <c r="GZY6" s="833"/>
      <c r="GZZ6" s="833"/>
      <c r="HAA6" s="833"/>
      <c r="HAB6" s="833"/>
      <c r="HAC6" s="833"/>
      <c r="HAD6" s="833"/>
      <c r="HAE6" s="833"/>
      <c r="HAF6" s="844"/>
      <c r="HAG6" s="845"/>
      <c r="HAH6" s="832"/>
      <c r="HAI6" s="832"/>
      <c r="HAJ6" s="832"/>
      <c r="HAK6" s="832"/>
      <c r="HAL6" s="832"/>
      <c r="HAM6" s="832"/>
      <c r="HAN6" s="833"/>
      <c r="HAO6" s="833"/>
      <c r="HAP6" s="833"/>
      <c r="HAQ6" s="833"/>
      <c r="HAR6" s="833"/>
      <c r="HAS6" s="833"/>
      <c r="HAT6" s="833"/>
      <c r="HAU6" s="833"/>
      <c r="HAV6" s="844"/>
      <c r="HAW6" s="845"/>
      <c r="HAX6" s="832"/>
      <c r="HAY6" s="832"/>
      <c r="HAZ6" s="832"/>
      <c r="HBA6" s="832"/>
      <c r="HBB6" s="832"/>
      <c r="HBC6" s="832"/>
      <c r="HBD6" s="833"/>
      <c r="HBE6" s="833"/>
      <c r="HBF6" s="833"/>
      <c r="HBG6" s="833"/>
      <c r="HBH6" s="833"/>
      <c r="HBI6" s="833"/>
      <c r="HBJ6" s="833"/>
      <c r="HBK6" s="833"/>
      <c r="HBL6" s="844"/>
      <c r="HBM6" s="845"/>
      <c r="HBN6" s="832"/>
      <c r="HBO6" s="832"/>
      <c r="HBP6" s="832"/>
      <c r="HBQ6" s="832"/>
      <c r="HBR6" s="832"/>
      <c r="HBS6" s="832"/>
      <c r="HBT6" s="833"/>
      <c r="HBU6" s="833"/>
      <c r="HBV6" s="833"/>
      <c r="HBW6" s="833"/>
      <c r="HBX6" s="833"/>
      <c r="HBY6" s="833"/>
      <c r="HBZ6" s="833"/>
      <c r="HCA6" s="833"/>
      <c r="HCB6" s="844"/>
      <c r="HCC6" s="845"/>
      <c r="HCD6" s="832"/>
      <c r="HCE6" s="832"/>
      <c r="HCF6" s="832"/>
      <c r="HCG6" s="832"/>
      <c r="HCH6" s="832"/>
      <c r="HCI6" s="832"/>
      <c r="HCJ6" s="833"/>
      <c r="HCK6" s="833"/>
      <c r="HCL6" s="833"/>
      <c r="HCM6" s="833"/>
      <c r="HCN6" s="833"/>
      <c r="HCO6" s="833"/>
      <c r="HCP6" s="833"/>
      <c r="HCQ6" s="833"/>
      <c r="HCR6" s="844"/>
      <c r="HCS6" s="845"/>
      <c r="HCT6" s="832"/>
      <c r="HCU6" s="832"/>
      <c r="HCV6" s="832"/>
      <c r="HCW6" s="832"/>
      <c r="HCX6" s="832"/>
      <c r="HCY6" s="832"/>
      <c r="HCZ6" s="833"/>
      <c r="HDA6" s="833"/>
      <c r="HDB6" s="833"/>
      <c r="HDC6" s="833"/>
      <c r="HDD6" s="833"/>
      <c r="HDE6" s="833"/>
      <c r="HDF6" s="833"/>
      <c r="HDG6" s="833"/>
      <c r="HDH6" s="844"/>
      <c r="HDI6" s="845"/>
      <c r="HDJ6" s="832"/>
      <c r="HDK6" s="832"/>
      <c r="HDL6" s="832"/>
      <c r="HDM6" s="832"/>
      <c r="HDN6" s="832"/>
      <c r="HDO6" s="832"/>
      <c r="HDP6" s="833"/>
      <c r="HDQ6" s="833"/>
      <c r="HDR6" s="833"/>
      <c r="HDS6" s="833"/>
      <c r="HDT6" s="833"/>
      <c r="HDU6" s="833"/>
      <c r="HDV6" s="833"/>
      <c r="HDW6" s="833"/>
      <c r="HDX6" s="844"/>
      <c r="HDY6" s="845"/>
      <c r="HDZ6" s="832"/>
      <c r="HEA6" s="832"/>
      <c r="HEB6" s="832"/>
      <c r="HEC6" s="832"/>
      <c r="HED6" s="832"/>
      <c r="HEE6" s="832"/>
      <c r="HEF6" s="833"/>
      <c r="HEG6" s="833"/>
      <c r="HEH6" s="833"/>
      <c r="HEI6" s="833"/>
      <c r="HEJ6" s="833"/>
      <c r="HEK6" s="833"/>
      <c r="HEL6" s="833"/>
      <c r="HEM6" s="833"/>
      <c r="HEN6" s="844"/>
      <c r="HEO6" s="845"/>
      <c r="HEP6" s="832"/>
      <c r="HEQ6" s="832"/>
      <c r="HER6" s="832"/>
      <c r="HES6" s="832"/>
      <c r="HET6" s="832"/>
      <c r="HEU6" s="832"/>
      <c r="HEV6" s="833"/>
      <c r="HEW6" s="833"/>
      <c r="HEX6" s="833"/>
      <c r="HEY6" s="833"/>
      <c r="HEZ6" s="833"/>
      <c r="HFA6" s="833"/>
      <c r="HFB6" s="833"/>
      <c r="HFC6" s="833"/>
      <c r="HFD6" s="844"/>
      <c r="HFE6" s="845"/>
      <c r="HFF6" s="832"/>
      <c r="HFG6" s="832"/>
      <c r="HFH6" s="832"/>
      <c r="HFI6" s="832"/>
      <c r="HFJ6" s="832"/>
      <c r="HFK6" s="832"/>
      <c r="HFL6" s="833"/>
      <c r="HFM6" s="833"/>
      <c r="HFN6" s="833"/>
      <c r="HFO6" s="833"/>
      <c r="HFP6" s="833"/>
      <c r="HFQ6" s="833"/>
      <c r="HFR6" s="833"/>
      <c r="HFS6" s="833"/>
      <c r="HFT6" s="844"/>
      <c r="HFU6" s="845"/>
      <c r="HFV6" s="832"/>
      <c r="HFW6" s="832"/>
      <c r="HFX6" s="832"/>
      <c r="HFY6" s="832"/>
      <c r="HFZ6" s="832"/>
      <c r="HGA6" s="832"/>
      <c r="HGB6" s="833"/>
      <c r="HGC6" s="833"/>
      <c r="HGD6" s="833"/>
      <c r="HGE6" s="833"/>
      <c r="HGF6" s="833"/>
      <c r="HGG6" s="833"/>
      <c r="HGH6" s="833"/>
      <c r="HGI6" s="833"/>
      <c r="HGJ6" s="844"/>
      <c r="HGK6" s="845"/>
      <c r="HGL6" s="832"/>
      <c r="HGM6" s="832"/>
      <c r="HGN6" s="832"/>
      <c r="HGO6" s="832"/>
      <c r="HGP6" s="832"/>
      <c r="HGQ6" s="832"/>
      <c r="HGR6" s="833"/>
      <c r="HGS6" s="833"/>
      <c r="HGT6" s="833"/>
      <c r="HGU6" s="833"/>
      <c r="HGV6" s="833"/>
      <c r="HGW6" s="833"/>
      <c r="HGX6" s="833"/>
      <c r="HGY6" s="833"/>
      <c r="HGZ6" s="844"/>
      <c r="HHA6" s="845"/>
      <c r="HHB6" s="832"/>
      <c r="HHC6" s="832"/>
      <c r="HHD6" s="832"/>
      <c r="HHE6" s="832"/>
      <c r="HHF6" s="832"/>
      <c r="HHG6" s="832"/>
      <c r="HHH6" s="833"/>
      <c r="HHI6" s="833"/>
      <c r="HHJ6" s="833"/>
      <c r="HHK6" s="833"/>
      <c r="HHL6" s="833"/>
      <c r="HHM6" s="833"/>
      <c r="HHN6" s="833"/>
      <c r="HHO6" s="833"/>
      <c r="HHP6" s="844"/>
      <c r="HHQ6" s="845"/>
      <c r="HHR6" s="832"/>
      <c r="HHS6" s="832"/>
      <c r="HHT6" s="832"/>
      <c r="HHU6" s="832"/>
      <c r="HHV6" s="832"/>
      <c r="HHW6" s="832"/>
      <c r="HHX6" s="833"/>
      <c r="HHY6" s="833"/>
      <c r="HHZ6" s="833"/>
      <c r="HIA6" s="833"/>
      <c r="HIB6" s="833"/>
      <c r="HIC6" s="833"/>
      <c r="HID6" s="833"/>
      <c r="HIE6" s="833"/>
      <c r="HIF6" s="844"/>
      <c r="HIG6" s="845"/>
      <c r="HIH6" s="832"/>
      <c r="HII6" s="832"/>
      <c r="HIJ6" s="832"/>
      <c r="HIK6" s="832"/>
      <c r="HIL6" s="832"/>
      <c r="HIM6" s="832"/>
      <c r="HIN6" s="833"/>
      <c r="HIO6" s="833"/>
      <c r="HIP6" s="833"/>
      <c r="HIQ6" s="833"/>
      <c r="HIR6" s="833"/>
      <c r="HIS6" s="833"/>
      <c r="HIT6" s="833"/>
      <c r="HIU6" s="833"/>
      <c r="HIV6" s="844"/>
      <c r="HIW6" s="845"/>
      <c r="HIX6" s="832"/>
      <c r="HIY6" s="832"/>
      <c r="HIZ6" s="832"/>
      <c r="HJA6" s="832"/>
      <c r="HJB6" s="832"/>
      <c r="HJC6" s="832"/>
      <c r="HJD6" s="833"/>
      <c r="HJE6" s="833"/>
      <c r="HJF6" s="833"/>
      <c r="HJG6" s="833"/>
      <c r="HJH6" s="833"/>
      <c r="HJI6" s="833"/>
      <c r="HJJ6" s="833"/>
      <c r="HJK6" s="833"/>
      <c r="HJL6" s="844"/>
      <c r="HJM6" s="845"/>
      <c r="HJN6" s="832"/>
      <c r="HJO6" s="832"/>
      <c r="HJP6" s="832"/>
      <c r="HJQ6" s="832"/>
      <c r="HJR6" s="832"/>
      <c r="HJS6" s="832"/>
      <c r="HJT6" s="833"/>
      <c r="HJU6" s="833"/>
      <c r="HJV6" s="833"/>
      <c r="HJW6" s="833"/>
      <c r="HJX6" s="833"/>
      <c r="HJY6" s="833"/>
      <c r="HJZ6" s="833"/>
      <c r="HKA6" s="833"/>
      <c r="HKB6" s="844"/>
      <c r="HKC6" s="845"/>
      <c r="HKD6" s="832"/>
      <c r="HKE6" s="832"/>
      <c r="HKF6" s="832"/>
      <c r="HKG6" s="832"/>
      <c r="HKH6" s="832"/>
      <c r="HKI6" s="832"/>
      <c r="HKJ6" s="833"/>
      <c r="HKK6" s="833"/>
      <c r="HKL6" s="833"/>
      <c r="HKM6" s="833"/>
      <c r="HKN6" s="833"/>
      <c r="HKO6" s="833"/>
      <c r="HKP6" s="833"/>
      <c r="HKQ6" s="833"/>
      <c r="HKR6" s="844"/>
      <c r="HKS6" s="845"/>
      <c r="HKT6" s="832"/>
      <c r="HKU6" s="832"/>
      <c r="HKV6" s="832"/>
      <c r="HKW6" s="832"/>
      <c r="HKX6" s="832"/>
      <c r="HKY6" s="832"/>
      <c r="HKZ6" s="833"/>
      <c r="HLA6" s="833"/>
      <c r="HLB6" s="833"/>
      <c r="HLC6" s="833"/>
      <c r="HLD6" s="833"/>
      <c r="HLE6" s="833"/>
      <c r="HLF6" s="833"/>
      <c r="HLG6" s="833"/>
      <c r="HLH6" s="844"/>
      <c r="HLI6" s="845"/>
      <c r="HLJ6" s="832"/>
      <c r="HLK6" s="832"/>
      <c r="HLL6" s="832"/>
      <c r="HLM6" s="832"/>
      <c r="HLN6" s="832"/>
      <c r="HLO6" s="832"/>
      <c r="HLP6" s="833"/>
      <c r="HLQ6" s="833"/>
      <c r="HLR6" s="833"/>
      <c r="HLS6" s="833"/>
      <c r="HLT6" s="833"/>
      <c r="HLU6" s="833"/>
      <c r="HLV6" s="833"/>
      <c r="HLW6" s="833"/>
      <c r="HLX6" s="844"/>
      <c r="HLY6" s="845"/>
      <c r="HLZ6" s="832"/>
      <c r="HMA6" s="832"/>
      <c r="HMB6" s="832"/>
      <c r="HMC6" s="832"/>
      <c r="HMD6" s="832"/>
      <c r="HME6" s="832"/>
      <c r="HMF6" s="833"/>
      <c r="HMG6" s="833"/>
      <c r="HMH6" s="833"/>
      <c r="HMI6" s="833"/>
      <c r="HMJ6" s="833"/>
      <c r="HMK6" s="833"/>
      <c r="HML6" s="833"/>
      <c r="HMM6" s="833"/>
      <c r="HMN6" s="844"/>
      <c r="HMO6" s="845"/>
      <c r="HMP6" s="832"/>
      <c r="HMQ6" s="832"/>
      <c r="HMR6" s="832"/>
      <c r="HMS6" s="832"/>
      <c r="HMT6" s="832"/>
      <c r="HMU6" s="832"/>
      <c r="HMV6" s="833"/>
      <c r="HMW6" s="833"/>
      <c r="HMX6" s="833"/>
      <c r="HMY6" s="833"/>
      <c r="HMZ6" s="833"/>
      <c r="HNA6" s="833"/>
      <c r="HNB6" s="833"/>
      <c r="HNC6" s="833"/>
      <c r="HND6" s="844"/>
      <c r="HNE6" s="845"/>
      <c r="HNF6" s="832"/>
      <c r="HNG6" s="832"/>
      <c r="HNH6" s="832"/>
      <c r="HNI6" s="832"/>
      <c r="HNJ6" s="832"/>
      <c r="HNK6" s="832"/>
      <c r="HNL6" s="833"/>
      <c r="HNM6" s="833"/>
      <c r="HNN6" s="833"/>
      <c r="HNO6" s="833"/>
      <c r="HNP6" s="833"/>
      <c r="HNQ6" s="833"/>
      <c r="HNR6" s="833"/>
      <c r="HNS6" s="833"/>
      <c r="HNT6" s="844"/>
      <c r="HNU6" s="845"/>
      <c r="HNV6" s="832"/>
      <c r="HNW6" s="832"/>
      <c r="HNX6" s="832"/>
      <c r="HNY6" s="832"/>
      <c r="HNZ6" s="832"/>
      <c r="HOA6" s="832"/>
      <c r="HOB6" s="833"/>
      <c r="HOC6" s="833"/>
      <c r="HOD6" s="833"/>
      <c r="HOE6" s="833"/>
      <c r="HOF6" s="833"/>
      <c r="HOG6" s="833"/>
      <c r="HOH6" s="833"/>
      <c r="HOI6" s="833"/>
      <c r="HOJ6" s="844"/>
      <c r="HOK6" s="845"/>
      <c r="HOL6" s="832"/>
      <c r="HOM6" s="832"/>
      <c r="HON6" s="832"/>
      <c r="HOO6" s="832"/>
      <c r="HOP6" s="832"/>
      <c r="HOQ6" s="832"/>
      <c r="HOR6" s="833"/>
      <c r="HOS6" s="833"/>
      <c r="HOT6" s="833"/>
      <c r="HOU6" s="833"/>
      <c r="HOV6" s="833"/>
      <c r="HOW6" s="833"/>
      <c r="HOX6" s="833"/>
      <c r="HOY6" s="833"/>
      <c r="HOZ6" s="844"/>
      <c r="HPA6" s="845"/>
      <c r="HPB6" s="832"/>
      <c r="HPC6" s="832"/>
      <c r="HPD6" s="832"/>
      <c r="HPE6" s="832"/>
      <c r="HPF6" s="832"/>
      <c r="HPG6" s="832"/>
      <c r="HPH6" s="833"/>
      <c r="HPI6" s="833"/>
      <c r="HPJ6" s="833"/>
      <c r="HPK6" s="833"/>
      <c r="HPL6" s="833"/>
      <c r="HPM6" s="833"/>
      <c r="HPN6" s="833"/>
      <c r="HPO6" s="833"/>
      <c r="HPP6" s="844"/>
      <c r="HPQ6" s="845"/>
      <c r="HPR6" s="832"/>
      <c r="HPS6" s="832"/>
      <c r="HPT6" s="832"/>
      <c r="HPU6" s="832"/>
      <c r="HPV6" s="832"/>
      <c r="HPW6" s="832"/>
      <c r="HPX6" s="833"/>
      <c r="HPY6" s="833"/>
      <c r="HPZ6" s="833"/>
      <c r="HQA6" s="833"/>
      <c r="HQB6" s="833"/>
      <c r="HQC6" s="833"/>
      <c r="HQD6" s="833"/>
      <c r="HQE6" s="833"/>
      <c r="HQF6" s="844"/>
      <c r="HQG6" s="845"/>
      <c r="HQH6" s="832"/>
      <c r="HQI6" s="832"/>
      <c r="HQJ6" s="832"/>
      <c r="HQK6" s="832"/>
      <c r="HQL6" s="832"/>
      <c r="HQM6" s="832"/>
      <c r="HQN6" s="833"/>
      <c r="HQO6" s="833"/>
      <c r="HQP6" s="833"/>
      <c r="HQQ6" s="833"/>
      <c r="HQR6" s="833"/>
      <c r="HQS6" s="833"/>
      <c r="HQT6" s="833"/>
      <c r="HQU6" s="833"/>
      <c r="HQV6" s="844"/>
      <c r="HQW6" s="845"/>
      <c r="HQX6" s="832"/>
      <c r="HQY6" s="832"/>
      <c r="HQZ6" s="832"/>
      <c r="HRA6" s="832"/>
      <c r="HRB6" s="832"/>
      <c r="HRC6" s="832"/>
      <c r="HRD6" s="833"/>
      <c r="HRE6" s="833"/>
      <c r="HRF6" s="833"/>
      <c r="HRG6" s="833"/>
      <c r="HRH6" s="833"/>
      <c r="HRI6" s="833"/>
      <c r="HRJ6" s="833"/>
      <c r="HRK6" s="833"/>
      <c r="HRL6" s="844"/>
      <c r="HRM6" s="845"/>
      <c r="HRN6" s="832"/>
      <c r="HRO6" s="832"/>
      <c r="HRP6" s="832"/>
      <c r="HRQ6" s="832"/>
      <c r="HRR6" s="832"/>
      <c r="HRS6" s="832"/>
      <c r="HRT6" s="833"/>
      <c r="HRU6" s="833"/>
      <c r="HRV6" s="833"/>
      <c r="HRW6" s="833"/>
      <c r="HRX6" s="833"/>
      <c r="HRY6" s="833"/>
      <c r="HRZ6" s="833"/>
      <c r="HSA6" s="833"/>
      <c r="HSB6" s="844"/>
      <c r="HSC6" s="845"/>
      <c r="HSD6" s="832"/>
      <c r="HSE6" s="832"/>
      <c r="HSF6" s="832"/>
      <c r="HSG6" s="832"/>
      <c r="HSH6" s="832"/>
      <c r="HSI6" s="832"/>
      <c r="HSJ6" s="833"/>
      <c r="HSK6" s="833"/>
      <c r="HSL6" s="833"/>
      <c r="HSM6" s="833"/>
      <c r="HSN6" s="833"/>
      <c r="HSO6" s="833"/>
      <c r="HSP6" s="833"/>
      <c r="HSQ6" s="833"/>
      <c r="HSR6" s="844"/>
      <c r="HSS6" s="845"/>
      <c r="HST6" s="832"/>
      <c r="HSU6" s="832"/>
      <c r="HSV6" s="832"/>
      <c r="HSW6" s="832"/>
      <c r="HSX6" s="832"/>
      <c r="HSY6" s="832"/>
      <c r="HSZ6" s="833"/>
      <c r="HTA6" s="833"/>
      <c r="HTB6" s="833"/>
      <c r="HTC6" s="833"/>
      <c r="HTD6" s="833"/>
      <c r="HTE6" s="833"/>
      <c r="HTF6" s="833"/>
      <c r="HTG6" s="833"/>
      <c r="HTH6" s="844"/>
      <c r="HTI6" s="845"/>
      <c r="HTJ6" s="832"/>
      <c r="HTK6" s="832"/>
      <c r="HTL6" s="832"/>
      <c r="HTM6" s="832"/>
      <c r="HTN6" s="832"/>
      <c r="HTO6" s="832"/>
      <c r="HTP6" s="833"/>
      <c r="HTQ6" s="833"/>
      <c r="HTR6" s="833"/>
      <c r="HTS6" s="833"/>
      <c r="HTT6" s="833"/>
      <c r="HTU6" s="833"/>
      <c r="HTV6" s="833"/>
      <c r="HTW6" s="833"/>
      <c r="HTX6" s="844"/>
      <c r="HTY6" s="845"/>
      <c r="HTZ6" s="832"/>
      <c r="HUA6" s="832"/>
      <c r="HUB6" s="832"/>
      <c r="HUC6" s="832"/>
      <c r="HUD6" s="832"/>
      <c r="HUE6" s="832"/>
      <c r="HUF6" s="833"/>
      <c r="HUG6" s="833"/>
      <c r="HUH6" s="833"/>
      <c r="HUI6" s="833"/>
      <c r="HUJ6" s="833"/>
      <c r="HUK6" s="833"/>
      <c r="HUL6" s="833"/>
      <c r="HUM6" s="833"/>
      <c r="HUN6" s="844"/>
      <c r="HUO6" s="845"/>
      <c r="HUP6" s="832"/>
      <c r="HUQ6" s="832"/>
      <c r="HUR6" s="832"/>
      <c r="HUS6" s="832"/>
      <c r="HUT6" s="832"/>
      <c r="HUU6" s="832"/>
      <c r="HUV6" s="833"/>
      <c r="HUW6" s="833"/>
      <c r="HUX6" s="833"/>
      <c r="HUY6" s="833"/>
      <c r="HUZ6" s="833"/>
      <c r="HVA6" s="833"/>
      <c r="HVB6" s="833"/>
      <c r="HVC6" s="833"/>
      <c r="HVD6" s="844"/>
      <c r="HVE6" s="845"/>
      <c r="HVF6" s="832"/>
      <c r="HVG6" s="832"/>
      <c r="HVH6" s="832"/>
      <c r="HVI6" s="832"/>
      <c r="HVJ6" s="832"/>
      <c r="HVK6" s="832"/>
      <c r="HVL6" s="833"/>
      <c r="HVM6" s="833"/>
      <c r="HVN6" s="833"/>
      <c r="HVO6" s="833"/>
      <c r="HVP6" s="833"/>
      <c r="HVQ6" s="833"/>
      <c r="HVR6" s="833"/>
      <c r="HVS6" s="833"/>
      <c r="HVT6" s="844"/>
      <c r="HVU6" s="845"/>
      <c r="HVV6" s="832"/>
      <c r="HVW6" s="832"/>
      <c r="HVX6" s="832"/>
      <c r="HVY6" s="832"/>
      <c r="HVZ6" s="832"/>
      <c r="HWA6" s="832"/>
      <c r="HWB6" s="833"/>
      <c r="HWC6" s="833"/>
      <c r="HWD6" s="833"/>
      <c r="HWE6" s="833"/>
      <c r="HWF6" s="833"/>
      <c r="HWG6" s="833"/>
      <c r="HWH6" s="833"/>
      <c r="HWI6" s="833"/>
      <c r="HWJ6" s="844"/>
      <c r="HWK6" s="845"/>
      <c r="HWL6" s="832"/>
      <c r="HWM6" s="832"/>
      <c r="HWN6" s="832"/>
      <c r="HWO6" s="832"/>
      <c r="HWP6" s="832"/>
      <c r="HWQ6" s="832"/>
      <c r="HWR6" s="833"/>
      <c r="HWS6" s="833"/>
      <c r="HWT6" s="833"/>
      <c r="HWU6" s="833"/>
      <c r="HWV6" s="833"/>
      <c r="HWW6" s="833"/>
      <c r="HWX6" s="833"/>
      <c r="HWY6" s="833"/>
      <c r="HWZ6" s="844"/>
      <c r="HXA6" s="845"/>
      <c r="HXB6" s="832"/>
      <c r="HXC6" s="832"/>
      <c r="HXD6" s="832"/>
      <c r="HXE6" s="832"/>
      <c r="HXF6" s="832"/>
      <c r="HXG6" s="832"/>
      <c r="HXH6" s="833"/>
      <c r="HXI6" s="833"/>
      <c r="HXJ6" s="833"/>
      <c r="HXK6" s="833"/>
      <c r="HXL6" s="833"/>
      <c r="HXM6" s="833"/>
      <c r="HXN6" s="833"/>
      <c r="HXO6" s="833"/>
      <c r="HXP6" s="844"/>
      <c r="HXQ6" s="845"/>
      <c r="HXR6" s="832"/>
      <c r="HXS6" s="832"/>
      <c r="HXT6" s="832"/>
      <c r="HXU6" s="832"/>
      <c r="HXV6" s="832"/>
      <c r="HXW6" s="832"/>
      <c r="HXX6" s="833"/>
      <c r="HXY6" s="833"/>
      <c r="HXZ6" s="833"/>
      <c r="HYA6" s="833"/>
      <c r="HYB6" s="833"/>
      <c r="HYC6" s="833"/>
      <c r="HYD6" s="833"/>
      <c r="HYE6" s="833"/>
      <c r="HYF6" s="844"/>
      <c r="HYG6" s="845"/>
      <c r="HYH6" s="832"/>
      <c r="HYI6" s="832"/>
      <c r="HYJ6" s="832"/>
      <c r="HYK6" s="832"/>
      <c r="HYL6" s="832"/>
      <c r="HYM6" s="832"/>
      <c r="HYN6" s="833"/>
      <c r="HYO6" s="833"/>
      <c r="HYP6" s="833"/>
      <c r="HYQ6" s="833"/>
      <c r="HYR6" s="833"/>
      <c r="HYS6" s="833"/>
      <c r="HYT6" s="833"/>
      <c r="HYU6" s="833"/>
      <c r="HYV6" s="844"/>
      <c r="HYW6" s="845"/>
      <c r="HYX6" s="832"/>
      <c r="HYY6" s="832"/>
      <c r="HYZ6" s="832"/>
      <c r="HZA6" s="832"/>
      <c r="HZB6" s="832"/>
      <c r="HZC6" s="832"/>
      <c r="HZD6" s="833"/>
      <c r="HZE6" s="833"/>
      <c r="HZF6" s="833"/>
      <c r="HZG6" s="833"/>
      <c r="HZH6" s="833"/>
      <c r="HZI6" s="833"/>
      <c r="HZJ6" s="833"/>
      <c r="HZK6" s="833"/>
      <c r="HZL6" s="844"/>
      <c r="HZM6" s="845"/>
      <c r="HZN6" s="832"/>
      <c r="HZO6" s="832"/>
      <c r="HZP6" s="832"/>
      <c r="HZQ6" s="832"/>
      <c r="HZR6" s="832"/>
      <c r="HZS6" s="832"/>
      <c r="HZT6" s="833"/>
      <c r="HZU6" s="833"/>
      <c r="HZV6" s="833"/>
      <c r="HZW6" s="833"/>
      <c r="HZX6" s="833"/>
      <c r="HZY6" s="833"/>
      <c r="HZZ6" s="833"/>
      <c r="IAA6" s="833"/>
      <c r="IAB6" s="844"/>
      <c r="IAC6" s="845"/>
      <c r="IAD6" s="832"/>
      <c r="IAE6" s="832"/>
      <c r="IAF6" s="832"/>
      <c r="IAG6" s="832"/>
      <c r="IAH6" s="832"/>
      <c r="IAI6" s="832"/>
      <c r="IAJ6" s="833"/>
      <c r="IAK6" s="833"/>
      <c r="IAL6" s="833"/>
      <c r="IAM6" s="833"/>
      <c r="IAN6" s="833"/>
      <c r="IAO6" s="833"/>
      <c r="IAP6" s="833"/>
      <c r="IAQ6" s="833"/>
      <c r="IAR6" s="844"/>
      <c r="IAS6" s="845"/>
      <c r="IAT6" s="832"/>
      <c r="IAU6" s="832"/>
      <c r="IAV6" s="832"/>
      <c r="IAW6" s="832"/>
      <c r="IAX6" s="832"/>
      <c r="IAY6" s="832"/>
      <c r="IAZ6" s="833"/>
      <c r="IBA6" s="833"/>
      <c r="IBB6" s="833"/>
      <c r="IBC6" s="833"/>
      <c r="IBD6" s="833"/>
      <c r="IBE6" s="833"/>
      <c r="IBF6" s="833"/>
      <c r="IBG6" s="833"/>
      <c r="IBH6" s="844"/>
      <c r="IBI6" s="845"/>
      <c r="IBJ6" s="832"/>
      <c r="IBK6" s="832"/>
      <c r="IBL6" s="832"/>
      <c r="IBM6" s="832"/>
      <c r="IBN6" s="832"/>
      <c r="IBO6" s="832"/>
      <c r="IBP6" s="833"/>
      <c r="IBQ6" s="833"/>
      <c r="IBR6" s="833"/>
      <c r="IBS6" s="833"/>
      <c r="IBT6" s="833"/>
      <c r="IBU6" s="833"/>
      <c r="IBV6" s="833"/>
      <c r="IBW6" s="833"/>
      <c r="IBX6" s="844"/>
      <c r="IBY6" s="845"/>
      <c r="IBZ6" s="832"/>
      <c r="ICA6" s="832"/>
      <c r="ICB6" s="832"/>
      <c r="ICC6" s="832"/>
      <c r="ICD6" s="832"/>
      <c r="ICE6" s="832"/>
      <c r="ICF6" s="833"/>
      <c r="ICG6" s="833"/>
      <c r="ICH6" s="833"/>
      <c r="ICI6" s="833"/>
      <c r="ICJ6" s="833"/>
      <c r="ICK6" s="833"/>
      <c r="ICL6" s="833"/>
      <c r="ICM6" s="833"/>
      <c r="ICN6" s="844"/>
      <c r="ICO6" s="845"/>
      <c r="ICP6" s="832"/>
      <c r="ICQ6" s="832"/>
      <c r="ICR6" s="832"/>
      <c r="ICS6" s="832"/>
      <c r="ICT6" s="832"/>
      <c r="ICU6" s="832"/>
      <c r="ICV6" s="833"/>
      <c r="ICW6" s="833"/>
      <c r="ICX6" s="833"/>
      <c r="ICY6" s="833"/>
      <c r="ICZ6" s="833"/>
      <c r="IDA6" s="833"/>
      <c r="IDB6" s="833"/>
      <c r="IDC6" s="833"/>
      <c r="IDD6" s="844"/>
      <c r="IDE6" s="845"/>
      <c r="IDF6" s="832"/>
      <c r="IDG6" s="832"/>
      <c r="IDH6" s="832"/>
      <c r="IDI6" s="832"/>
      <c r="IDJ6" s="832"/>
      <c r="IDK6" s="832"/>
      <c r="IDL6" s="833"/>
      <c r="IDM6" s="833"/>
      <c r="IDN6" s="833"/>
      <c r="IDO6" s="833"/>
      <c r="IDP6" s="833"/>
      <c r="IDQ6" s="833"/>
      <c r="IDR6" s="833"/>
      <c r="IDS6" s="833"/>
      <c r="IDT6" s="844"/>
      <c r="IDU6" s="845"/>
      <c r="IDV6" s="832"/>
      <c r="IDW6" s="832"/>
      <c r="IDX6" s="832"/>
      <c r="IDY6" s="832"/>
      <c r="IDZ6" s="832"/>
      <c r="IEA6" s="832"/>
      <c r="IEB6" s="833"/>
      <c r="IEC6" s="833"/>
      <c r="IED6" s="833"/>
      <c r="IEE6" s="833"/>
      <c r="IEF6" s="833"/>
      <c r="IEG6" s="833"/>
      <c r="IEH6" s="833"/>
      <c r="IEI6" s="833"/>
      <c r="IEJ6" s="844"/>
      <c r="IEK6" s="845"/>
      <c r="IEL6" s="832"/>
      <c r="IEM6" s="832"/>
      <c r="IEN6" s="832"/>
      <c r="IEO6" s="832"/>
      <c r="IEP6" s="832"/>
      <c r="IEQ6" s="832"/>
      <c r="IER6" s="833"/>
      <c r="IES6" s="833"/>
      <c r="IET6" s="833"/>
      <c r="IEU6" s="833"/>
      <c r="IEV6" s="833"/>
      <c r="IEW6" s="833"/>
      <c r="IEX6" s="833"/>
      <c r="IEY6" s="833"/>
      <c r="IEZ6" s="844"/>
      <c r="IFA6" s="845"/>
      <c r="IFB6" s="832"/>
      <c r="IFC6" s="832"/>
      <c r="IFD6" s="832"/>
      <c r="IFE6" s="832"/>
      <c r="IFF6" s="832"/>
      <c r="IFG6" s="832"/>
      <c r="IFH6" s="833"/>
      <c r="IFI6" s="833"/>
      <c r="IFJ6" s="833"/>
      <c r="IFK6" s="833"/>
      <c r="IFL6" s="833"/>
      <c r="IFM6" s="833"/>
      <c r="IFN6" s="833"/>
      <c r="IFO6" s="833"/>
      <c r="IFP6" s="844"/>
      <c r="IFQ6" s="845"/>
      <c r="IFR6" s="832"/>
      <c r="IFS6" s="832"/>
      <c r="IFT6" s="832"/>
      <c r="IFU6" s="832"/>
      <c r="IFV6" s="832"/>
      <c r="IFW6" s="832"/>
      <c r="IFX6" s="833"/>
      <c r="IFY6" s="833"/>
      <c r="IFZ6" s="833"/>
      <c r="IGA6" s="833"/>
      <c r="IGB6" s="833"/>
      <c r="IGC6" s="833"/>
      <c r="IGD6" s="833"/>
      <c r="IGE6" s="833"/>
      <c r="IGF6" s="844"/>
      <c r="IGG6" s="845"/>
      <c r="IGH6" s="832"/>
      <c r="IGI6" s="832"/>
      <c r="IGJ6" s="832"/>
      <c r="IGK6" s="832"/>
      <c r="IGL6" s="832"/>
      <c r="IGM6" s="832"/>
      <c r="IGN6" s="833"/>
      <c r="IGO6" s="833"/>
      <c r="IGP6" s="833"/>
      <c r="IGQ6" s="833"/>
      <c r="IGR6" s="833"/>
      <c r="IGS6" s="833"/>
      <c r="IGT6" s="833"/>
      <c r="IGU6" s="833"/>
      <c r="IGV6" s="844"/>
      <c r="IGW6" s="845"/>
      <c r="IGX6" s="832"/>
      <c r="IGY6" s="832"/>
      <c r="IGZ6" s="832"/>
      <c r="IHA6" s="832"/>
      <c r="IHB6" s="832"/>
      <c r="IHC6" s="832"/>
      <c r="IHD6" s="833"/>
      <c r="IHE6" s="833"/>
      <c r="IHF6" s="833"/>
      <c r="IHG6" s="833"/>
      <c r="IHH6" s="833"/>
      <c r="IHI6" s="833"/>
      <c r="IHJ6" s="833"/>
      <c r="IHK6" s="833"/>
      <c r="IHL6" s="844"/>
      <c r="IHM6" s="845"/>
      <c r="IHN6" s="832"/>
      <c r="IHO6" s="832"/>
      <c r="IHP6" s="832"/>
      <c r="IHQ6" s="832"/>
      <c r="IHR6" s="832"/>
      <c r="IHS6" s="832"/>
      <c r="IHT6" s="833"/>
      <c r="IHU6" s="833"/>
      <c r="IHV6" s="833"/>
      <c r="IHW6" s="833"/>
      <c r="IHX6" s="833"/>
      <c r="IHY6" s="833"/>
      <c r="IHZ6" s="833"/>
      <c r="IIA6" s="833"/>
      <c r="IIB6" s="844"/>
      <c r="IIC6" s="845"/>
      <c r="IID6" s="832"/>
      <c r="IIE6" s="832"/>
      <c r="IIF6" s="832"/>
      <c r="IIG6" s="832"/>
      <c r="IIH6" s="832"/>
      <c r="III6" s="832"/>
      <c r="IIJ6" s="833"/>
      <c r="IIK6" s="833"/>
      <c r="IIL6" s="833"/>
      <c r="IIM6" s="833"/>
      <c r="IIN6" s="833"/>
      <c r="IIO6" s="833"/>
      <c r="IIP6" s="833"/>
      <c r="IIQ6" s="833"/>
      <c r="IIR6" s="844"/>
      <c r="IIS6" s="845"/>
      <c r="IIT6" s="832"/>
      <c r="IIU6" s="832"/>
      <c r="IIV6" s="832"/>
      <c r="IIW6" s="832"/>
      <c r="IIX6" s="832"/>
      <c r="IIY6" s="832"/>
      <c r="IIZ6" s="833"/>
      <c r="IJA6" s="833"/>
      <c r="IJB6" s="833"/>
      <c r="IJC6" s="833"/>
      <c r="IJD6" s="833"/>
      <c r="IJE6" s="833"/>
      <c r="IJF6" s="833"/>
      <c r="IJG6" s="833"/>
      <c r="IJH6" s="844"/>
      <c r="IJI6" s="845"/>
      <c r="IJJ6" s="832"/>
      <c r="IJK6" s="832"/>
      <c r="IJL6" s="832"/>
      <c r="IJM6" s="832"/>
      <c r="IJN6" s="832"/>
      <c r="IJO6" s="832"/>
      <c r="IJP6" s="833"/>
      <c r="IJQ6" s="833"/>
      <c r="IJR6" s="833"/>
      <c r="IJS6" s="833"/>
      <c r="IJT6" s="833"/>
      <c r="IJU6" s="833"/>
      <c r="IJV6" s="833"/>
      <c r="IJW6" s="833"/>
      <c r="IJX6" s="844"/>
      <c r="IJY6" s="845"/>
      <c r="IJZ6" s="832"/>
      <c r="IKA6" s="832"/>
      <c r="IKB6" s="832"/>
      <c r="IKC6" s="832"/>
      <c r="IKD6" s="832"/>
      <c r="IKE6" s="832"/>
      <c r="IKF6" s="833"/>
      <c r="IKG6" s="833"/>
      <c r="IKH6" s="833"/>
      <c r="IKI6" s="833"/>
      <c r="IKJ6" s="833"/>
      <c r="IKK6" s="833"/>
      <c r="IKL6" s="833"/>
      <c r="IKM6" s="833"/>
      <c r="IKN6" s="844"/>
      <c r="IKO6" s="845"/>
      <c r="IKP6" s="832"/>
      <c r="IKQ6" s="832"/>
      <c r="IKR6" s="832"/>
      <c r="IKS6" s="832"/>
      <c r="IKT6" s="832"/>
      <c r="IKU6" s="832"/>
      <c r="IKV6" s="833"/>
      <c r="IKW6" s="833"/>
      <c r="IKX6" s="833"/>
      <c r="IKY6" s="833"/>
      <c r="IKZ6" s="833"/>
      <c r="ILA6" s="833"/>
      <c r="ILB6" s="833"/>
      <c r="ILC6" s="833"/>
      <c r="ILD6" s="844"/>
      <c r="ILE6" s="845"/>
      <c r="ILF6" s="832"/>
      <c r="ILG6" s="832"/>
      <c r="ILH6" s="832"/>
      <c r="ILI6" s="832"/>
      <c r="ILJ6" s="832"/>
      <c r="ILK6" s="832"/>
      <c r="ILL6" s="833"/>
      <c r="ILM6" s="833"/>
      <c r="ILN6" s="833"/>
      <c r="ILO6" s="833"/>
      <c r="ILP6" s="833"/>
      <c r="ILQ6" s="833"/>
      <c r="ILR6" s="833"/>
      <c r="ILS6" s="833"/>
      <c r="ILT6" s="844"/>
      <c r="ILU6" s="845"/>
      <c r="ILV6" s="832"/>
      <c r="ILW6" s="832"/>
      <c r="ILX6" s="832"/>
      <c r="ILY6" s="832"/>
      <c r="ILZ6" s="832"/>
      <c r="IMA6" s="832"/>
      <c r="IMB6" s="833"/>
      <c r="IMC6" s="833"/>
      <c r="IMD6" s="833"/>
      <c r="IME6" s="833"/>
      <c r="IMF6" s="833"/>
      <c r="IMG6" s="833"/>
      <c r="IMH6" s="833"/>
      <c r="IMI6" s="833"/>
      <c r="IMJ6" s="844"/>
      <c r="IMK6" s="845"/>
      <c r="IML6" s="832"/>
      <c r="IMM6" s="832"/>
      <c r="IMN6" s="832"/>
      <c r="IMO6" s="832"/>
      <c r="IMP6" s="832"/>
      <c r="IMQ6" s="832"/>
      <c r="IMR6" s="833"/>
      <c r="IMS6" s="833"/>
      <c r="IMT6" s="833"/>
      <c r="IMU6" s="833"/>
      <c r="IMV6" s="833"/>
      <c r="IMW6" s="833"/>
      <c r="IMX6" s="833"/>
      <c r="IMY6" s="833"/>
      <c r="IMZ6" s="844"/>
      <c r="INA6" s="845"/>
      <c r="INB6" s="832"/>
      <c r="INC6" s="832"/>
      <c r="IND6" s="832"/>
      <c r="INE6" s="832"/>
      <c r="INF6" s="832"/>
      <c r="ING6" s="832"/>
      <c r="INH6" s="833"/>
      <c r="INI6" s="833"/>
      <c r="INJ6" s="833"/>
      <c r="INK6" s="833"/>
      <c r="INL6" s="833"/>
      <c r="INM6" s="833"/>
      <c r="INN6" s="833"/>
      <c r="INO6" s="833"/>
      <c r="INP6" s="844"/>
      <c r="INQ6" s="845"/>
      <c r="INR6" s="832"/>
      <c r="INS6" s="832"/>
      <c r="INT6" s="832"/>
      <c r="INU6" s="832"/>
      <c r="INV6" s="832"/>
      <c r="INW6" s="832"/>
      <c r="INX6" s="833"/>
      <c r="INY6" s="833"/>
      <c r="INZ6" s="833"/>
      <c r="IOA6" s="833"/>
      <c r="IOB6" s="833"/>
      <c r="IOC6" s="833"/>
      <c r="IOD6" s="833"/>
      <c r="IOE6" s="833"/>
      <c r="IOF6" s="844"/>
      <c r="IOG6" s="845"/>
      <c r="IOH6" s="832"/>
      <c r="IOI6" s="832"/>
      <c r="IOJ6" s="832"/>
      <c r="IOK6" s="832"/>
      <c r="IOL6" s="832"/>
      <c r="IOM6" s="832"/>
      <c r="ION6" s="833"/>
      <c r="IOO6" s="833"/>
      <c r="IOP6" s="833"/>
      <c r="IOQ6" s="833"/>
      <c r="IOR6" s="833"/>
      <c r="IOS6" s="833"/>
      <c r="IOT6" s="833"/>
      <c r="IOU6" s="833"/>
      <c r="IOV6" s="844"/>
      <c r="IOW6" s="845"/>
      <c r="IOX6" s="832"/>
      <c r="IOY6" s="832"/>
      <c r="IOZ6" s="832"/>
      <c r="IPA6" s="832"/>
      <c r="IPB6" s="832"/>
      <c r="IPC6" s="832"/>
      <c r="IPD6" s="833"/>
      <c r="IPE6" s="833"/>
      <c r="IPF6" s="833"/>
      <c r="IPG6" s="833"/>
      <c r="IPH6" s="833"/>
      <c r="IPI6" s="833"/>
      <c r="IPJ6" s="833"/>
      <c r="IPK6" s="833"/>
      <c r="IPL6" s="844"/>
      <c r="IPM6" s="845"/>
      <c r="IPN6" s="832"/>
      <c r="IPO6" s="832"/>
      <c r="IPP6" s="832"/>
      <c r="IPQ6" s="832"/>
      <c r="IPR6" s="832"/>
      <c r="IPS6" s="832"/>
      <c r="IPT6" s="833"/>
      <c r="IPU6" s="833"/>
      <c r="IPV6" s="833"/>
      <c r="IPW6" s="833"/>
      <c r="IPX6" s="833"/>
      <c r="IPY6" s="833"/>
      <c r="IPZ6" s="833"/>
      <c r="IQA6" s="833"/>
      <c r="IQB6" s="844"/>
      <c r="IQC6" s="845"/>
      <c r="IQD6" s="832"/>
      <c r="IQE6" s="832"/>
      <c r="IQF6" s="832"/>
      <c r="IQG6" s="832"/>
      <c r="IQH6" s="832"/>
      <c r="IQI6" s="832"/>
      <c r="IQJ6" s="833"/>
      <c r="IQK6" s="833"/>
      <c r="IQL6" s="833"/>
      <c r="IQM6" s="833"/>
      <c r="IQN6" s="833"/>
      <c r="IQO6" s="833"/>
      <c r="IQP6" s="833"/>
      <c r="IQQ6" s="833"/>
      <c r="IQR6" s="844"/>
      <c r="IQS6" s="845"/>
      <c r="IQT6" s="832"/>
      <c r="IQU6" s="832"/>
      <c r="IQV6" s="832"/>
      <c r="IQW6" s="832"/>
      <c r="IQX6" s="832"/>
      <c r="IQY6" s="832"/>
      <c r="IQZ6" s="833"/>
      <c r="IRA6" s="833"/>
      <c r="IRB6" s="833"/>
      <c r="IRC6" s="833"/>
      <c r="IRD6" s="833"/>
      <c r="IRE6" s="833"/>
      <c r="IRF6" s="833"/>
      <c r="IRG6" s="833"/>
      <c r="IRH6" s="844"/>
      <c r="IRI6" s="845"/>
      <c r="IRJ6" s="832"/>
      <c r="IRK6" s="832"/>
      <c r="IRL6" s="832"/>
      <c r="IRM6" s="832"/>
      <c r="IRN6" s="832"/>
      <c r="IRO6" s="832"/>
      <c r="IRP6" s="833"/>
      <c r="IRQ6" s="833"/>
      <c r="IRR6" s="833"/>
      <c r="IRS6" s="833"/>
      <c r="IRT6" s="833"/>
      <c r="IRU6" s="833"/>
      <c r="IRV6" s="833"/>
      <c r="IRW6" s="833"/>
      <c r="IRX6" s="844"/>
      <c r="IRY6" s="845"/>
      <c r="IRZ6" s="832"/>
      <c r="ISA6" s="832"/>
      <c r="ISB6" s="832"/>
      <c r="ISC6" s="832"/>
      <c r="ISD6" s="832"/>
      <c r="ISE6" s="832"/>
      <c r="ISF6" s="833"/>
      <c r="ISG6" s="833"/>
      <c r="ISH6" s="833"/>
      <c r="ISI6" s="833"/>
      <c r="ISJ6" s="833"/>
      <c r="ISK6" s="833"/>
      <c r="ISL6" s="833"/>
      <c r="ISM6" s="833"/>
      <c r="ISN6" s="844"/>
      <c r="ISO6" s="845"/>
      <c r="ISP6" s="832"/>
      <c r="ISQ6" s="832"/>
      <c r="ISR6" s="832"/>
      <c r="ISS6" s="832"/>
      <c r="IST6" s="832"/>
      <c r="ISU6" s="832"/>
      <c r="ISV6" s="833"/>
      <c r="ISW6" s="833"/>
      <c r="ISX6" s="833"/>
      <c r="ISY6" s="833"/>
      <c r="ISZ6" s="833"/>
      <c r="ITA6" s="833"/>
      <c r="ITB6" s="833"/>
      <c r="ITC6" s="833"/>
      <c r="ITD6" s="844"/>
      <c r="ITE6" s="845"/>
      <c r="ITF6" s="832"/>
      <c r="ITG6" s="832"/>
      <c r="ITH6" s="832"/>
      <c r="ITI6" s="832"/>
      <c r="ITJ6" s="832"/>
      <c r="ITK6" s="832"/>
      <c r="ITL6" s="833"/>
      <c r="ITM6" s="833"/>
      <c r="ITN6" s="833"/>
      <c r="ITO6" s="833"/>
      <c r="ITP6" s="833"/>
      <c r="ITQ6" s="833"/>
      <c r="ITR6" s="833"/>
      <c r="ITS6" s="833"/>
      <c r="ITT6" s="844"/>
      <c r="ITU6" s="845"/>
      <c r="ITV6" s="832"/>
      <c r="ITW6" s="832"/>
      <c r="ITX6" s="832"/>
      <c r="ITY6" s="832"/>
      <c r="ITZ6" s="832"/>
      <c r="IUA6" s="832"/>
      <c r="IUB6" s="833"/>
      <c r="IUC6" s="833"/>
      <c r="IUD6" s="833"/>
      <c r="IUE6" s="833"/>
      <c r="IUF6" s="833"/>
      <c r="IUG6" s="833"/>
      <c r="IUH6" s="833"/>
      <c r="IUI6" s="833"/>
      <c r="IUJ6" s="844"/>
      <c r="IUK6" s="845"/>
      <c r="IUL6" s="832"/>
      <c r="IUM6" s="832"/>
      <c r="IUN6" s="832"/>
      <c r="IUO6" s="832"/>
      <c r="IUP6" s="832"/>
      <c r="IUQ6" s="832"/>
      <c r="IUR6" s="833"/>
      <c r="IUS6" s="833"/>
      <c r="IUT6" s="833"/>
      <c r="IUU6" s="833"/>
      <c r="IUV6" s="833"/>
      <c r="IUW6" s="833"/>
      <c r="IUX6" s="833"/>
      <c r="IUY6" s="833"/>
      <c r="IUZ6" s="844"/>
      <c r="IVA6" s="845"/>
      <c r="IVB6" s="832"/>
      <c r="IVC6" s="832"/>
      <c r="IVD6" s="832"/>
      <c r="IVE6" s="832"/>
      <c r="IVF6" s="832"/>
      <c r="IVG6" s="832"/>
      <c r="IVH6" s="833"/>
      <c r="IVI6" s="833"/>
      <c r="IVJ6" s="833"/>
      <c r="IVK6" s="833"/>
      <c r="IVL6" s="833"/>
      <c r="IVM6" s="833"/>
      <c r="IVN6" s="833"/>
      <c r="IVO6" s="833"/>
      <c r="IVP6" s="844"/>
      <c r="IVQ6" s="845"/>
      <c r="IVR6" s="832"/>
      <c r="IVS6" s="832"/>
      <c r="IVT6" s="832"/>
      <c r="IVU6" s="832"/>
      <c r="IVV6" s="832"/>
      <c r="IVW6" s="832"/>
      <c r="IVX6" s="833"/>
      <c r="IVY6" s="833"/>
      <c r="IVZ6" s="833"/>
      <c r="IWA6" s="833"/>
      <c r="IWB6" s="833"/>
      <c r="IWC6" s="833"/>
      <c r="IWD6" s="833"/>
      <c r="IWE6" s="833"/>
      <c r="IWF6" s="844"/>
      <c r="IWG6" s="845"/>
      <c r="IWH6" s="832"/>
      <c r="IWI6" s="832"/>
      <c r="IWJ6" s="832"/>
      <c r="IWK6" s="832"/>
      <c r="IWL6" s="832"/>
      <c r="IWM6" s="832"/>
      <c r="IWN6" s="833"/>
      <c r="IWO6" s="833"/>
      <c r="IWP6" s="833"/>
      <c r="IWQ6" s="833"/>
      <c r="IWR6" s="833"/>
      <c r="IWS6" s="833"/>
      <c r="IWT6" s="833"/>
      <c r="IWU6" s="833"/>
      <c r="IWV6" s="844"/>
      <c r="IWW6" s="845"/>
      <c r="IWX6" s="832"/>
      <c r="IWY6" s="832"/>
      <c r="IWZ6" s="832"/>
      <c r="IXA6" s="832"/>
      <c r="IXB6" s="832"/>
      <c r="IXC6" s="832"/>
      <c r="IXD6" s="833"/>
      <c r="IXE6" s="833"/>
      <c r="IXF6" s="833"/>
      <c r="IXG6" s="833"/>
      <c r="IXH6" s="833"/>
      <c r="IXI6" s="833"/>
      <c r="IXJ6" s="833"/>
      <c r="IXK6" s="833"/>
      <c r="IXL6" s="844"/>
      <c r="IXM6" s="845"/>
      <c r="IXN6" s="832"/>
      <c r="IXO6" s="832"/>
      <c r="IXP6" s="832"/>
      <c r="IXQ6" s="832"/>
      <c r="IXR6" s="832"/>
      <c r="IXS6" s="832"/>
      <c r="IXT6" s="833"/>
      <c r="IXU6" s="833"/>
      <c r="IXV6" s="833"/>
      <c r="IXW6" s="833"/>
      <c r="IXX6" s="833"/>
      <c r="IXY6" s="833"/>
      <c r="IXZ6" s="833"/>
      <c r="IYA6" s="833"/>
      <c r="IYB6" s="844"/>
      <c r="IYC6" s="845"/>
      <c r="IYD6" s="832"/>
      <c r="IYE6" s="832"/>
      <c r="IYF6" s="832"/>
      <c r="IYG6" s="832"/>
      <c r="IYH6" s="832"/>
      <c r="IYI6" s="832"/>
      <c r="IYJ6" s="833"/>
      <c r="IYK6" s="833"/>
      <c r="IYL6" s="833"/>
      <c r="IYM6" s="833"/>
      <c r="IYN6" s="833"/>
      <c r="IYO6" s="833"/>
      <c r="IYP6" s="833"/>
      <c r="IYQ6" s="833"/>
      <c r="IYR6" s="844"/>
      <c r="IYS6" s="845"/>
      <c r="IYT6" s="832"/>
      <c r="IYU6" s="832"/>
      <c r="IYV6" s="832"/>
      <c r="IYW6" s="832"/>
      <c r="IYX6" s="832"/>
      <c r="IYY6" s="832"/>
      <c r="IYZ6" s="833"/>
      <c r="IZA6" s="833"/>
      <c r="IZB6" s="833"/>
      <c r="IZC6" s="833"/>
      <c r="IZD6" s="833"/>
      <c r="IZE6" s="833"/>
      <c r="IZF6" s="833"/>
      <c r="IZG6" s="833"/>
      <c r="IZH6" s="844"/>
      <c r="IZI6" s="845"/>
      <c r="IZJ6" s="832"/>
      <c r="IZK6" s="832"/>
      <c r="IZL6" s="832"/>
      <c r="IZM6" s="832"/>
      <c r="IZN6" s="832"/>
      <c r="IZO6" s="832"/>
      <c r="IZP6" s="833"/>
      <c r="IZQ6" s="833"/>
      <c r="IZR6" s="833"/>
      <c r="IZS6" s="833"/>
      <c r="IZT6" s="833"/>
      <c r="IZU6" s="833"/>
      <c r="IZV6" s="833"/>
      <c r="IZW6" s="833"/>
      <c r="IZX6" s="844"/>
      <c r="IZY6" s="845"/>
      <c r="IZZ6" s="832"/>
      <c r="JAA6" s="832"/>
      <c r="JAB6" s="832"/>
      <c r="JAC6" s="832"/>
      <c r="JAD6" s="832"/>
      <c r="JAE6" s="832"/>
      <c r="JAF6" s="833"/>
      <c r="JAG6" s="833"/>
      <c r="JAH6" s="833"/>
      <c r="JAI6" s="833"/>
      <c r="JAJ6" s="833"/>
      <c r="JAK6" s="833"/>
      <c r="JAL6" s="833"/>
      <c r="JAM6" s="833"/>
      <c r="JAN6" s="844"/>
      <c r="JAO6" s="845"/>
      <c r="JAP6" s="832"/>
      <c r="JAQ6" s="832"/>
      <c r="JAR6" s="832"/>
      <c r="JAS6" s="832"/>
      <c r="JAT6" s="832"/>
      <c r="JAU6" s="832"/>
      <c r="JAV6" s="833"/>
      <c r="JAW6" s="833"/>
      <c r="JAX6" s="833"/>
      <c r="JAY6" s="833"/>
      <c r="JAZ6" s="833"/>
      <c r="JBA6" s="833"/>
      <c r="JBB6" s="833"/>
      <c r="JBC6" s="833"/>
      <c r="JBD6" s="844"/>
      <c r="JBE6" s="845"/>
      <c r="JBF6" s="832"/>
      <c r="JBG6" s="832"/>
      <c r="JBH6" s="832"/>
      <c r="JBI6" s="832"/>
      <c r="JBJ6" s="832"/>
      <c r="JBK6" s="832"/>
      <c r="JBL6" s="833"/>
      <c r="JBM6" s="833"/>
      <c r="JBN6" s="833"/>
      <c r="JBO6" s="833"/>
      <c r="JBP6" s="833"/>
      <c r="JBQ6" s="833"/>
      <c r="JBR6" s="833"/>
      <c r="JBS6" s="833"/>
      <c r="JBT6" s="844"/>
      <c r="JBU6" s="845"/>
      <c r="JBV6" s="832"/>
      <c r="JBW6" s="832"/>
      <c r="JBX6" s="832"/>
      <c r="JBY6" s="832"/>
      <c r="JBZ6" s="832"/>
      <c r="JCA6" s="832"/>
      <c r="JCB6" s="833"/>
      <c r="JCC6" s="833"/>
      <c r="JCD6" s="833"/>
      <c r="JCE6" s="833"/>
      <c r="JCF6" s="833"/>
      <c r="JCG6" s="833"/>
      <c r="JCH6" s="833"/>
      <c r="JCI6" s="833"/>
      <c r="JCJ6" s="844"/>
      <c r="JCK6" s="845"/>
      <c r="JCL6" s="832"/>
      <c r="JCM6" s="832"/>
      <c r="JCN6" s="832"/>
      <c r="JCO6" s="832"/>
      <c r="JCP6" s="832"/>
      <c r="JCQ6" s="832"/>
      <c r="JCR6" s="833"/>
      <c r="JCS6" s="833"/>
      <c r="JCT6" s="833"/>
      <c r="JCU6" s="833"/>
      <c r="JCV6" s="833"/>
      <c r="JCW6" s="833"/>
      <c r="JCX6" s="833"/>
      <c r="JCY6" s="833"/>
      <c r="JCZ6" s="844"/>
      <c r="JDA6" s="845"/>
      <c r="JDB6" s="832"/>
      <c r="JDC6" s="832"/>
      <c r="JDD6" s="832"/>
      <c r="JDE6" s="832"/>
      <c r="JDF6" s="832"/>
      <c r="JDG6" s="832"/>
      <c r="JDH6" s="833"/>
      <c r="JDI6" s="833"/>
      <c r="JDJ6" s="833"/>
      <c r="JDK6" s="833"/>
      <c r="JDL6" s="833"/>
      <c r="JDM6" s="833"/>
      <c r="JDN6" s="833"/>
      <c r="JDO6" s="833"/>
      <c r="JDP6" s="844"/>
      <c r="JDQ6" s="845"/>
      <c r="JDR6" s="832"/>
      <c r="JDS6" s="832"/>
      <c r="JDT6" s="832"/>
      <c r="JDU6" s="832"/>
      <c r="JDV6" s="832"/>
      <c r="JDW6" s="832"/>
      <c r="JDX6" s="833"/>
      <c r="JDY6" s="833"/>
      <c r="JDZ6" s="833"/>
      <c r="JEA6" s="833"/>
      <c r="JEB6" s="833"/>
      <c r="JEC6" s="833"/>
      <c r="JED6" s="833"/>
      <c r="JEE6" s="833"/>
      <c r="JEF6" s="844"/>
      <c r="JEG6" s="845"/>
      <c r="JEH6" s="832"/>
      <c r="JEI6" s="832"/>
      <c r="JEJ6" s="832"/>
      <c r="JEK6" s="832"/>
      <c r="JEL6" s="832"/>
      <c r="JEM6" s="832"/>
      <c r="JEN6" s="833"/>
      <c r="JEO6" s="833"/>
      <c r="JEP6" s="833"/>
      <c r="JEQ6" s="833"/>
      <c r="JER6" s="833"/>
      <c r="JES6" s="833"/>
      <c r="JET6" s="833"/>
      <c r="JEU6" s="833"/>
      <c r="JEV6" s="844"/>
      <c r="JEW6" s="845"/>
      <c r="JEX6" s="832"/>
      <c r="JEY6" s="832"/>
      <c r="JEZ6" s="832"/>
      <c r="JFA6" s="832"/>
      <c r="JFB6" s="832"/>
      <c r="JFC6" s="832"/>
      <c r="JFD6" s="833"/>
      <c r="JFE6" s="833"/>
      <c r="JFF6" s="833"/>
      <c r="JFG6" s="833"/>
      <c r="JFH6" s="833"/>
      <c r="JFI6" s="833"/>
      <c r="JFJ6" s="833"/>
      <c r="JFK6" s="833"/>
      <c r="JFL6" s="844"/>
      <c r="JFM6" s="845"/>
      <c r="JFN6" s="832"/>
      <c r="JFO6" s="832"/>
      <c r="JFP6" s="832"/>
      <c r="JFQ6" s="832"/>
      <c r="JFR6" s="832"/>
      <c r="JFS6" s="832"/>
      <c r="JFT6" s="833"/>
      <c r="JFU6" s="833"/>
      <c r="JFV6" s="833"/>
      <c r="JFW6" s="833"/>
      <c r="JFX6" s="833"/>
      <c r="JFY6" s="833"/>
      <c r="JFZ6" s="833"/>
      <c r="JGA6" s="833"/>
      <c r="JGB6" s="844"/>
      <c r="JGC6" s="845"/>
      <c r="JGD6" s="832"/>
      <c r="JGE6" s="832"/>
      <c r="JGF6" s="832"/>
      <c r="JGG6" s="832"/>
      <c r="JGH6" s="832"/>
      <c r="JGI6" s="832"/>
      <c r="JGJ6" s="833"/>
      <c r="JGK6" s="833"/>
      <c r="JGL6" s="833"/>
      <c r="JGM6" s="833"/>
      <c r="JGN6" s="833"/>
      <c r="JGO6" s="833"/>
      <c r="JGP6" s="833"/>
      <c r="JGQ6" s="833"/>
      <c r="JGR6" s="844"/>
      <c r="JGS6" s="845"/>
      <c r="JGT6" s="832"/>
      <c r="JGU6" s="832"/>
      <c r="JGV6" s="832"/>
      <c r="JGW6" s="832"/>
      <c r="JGX6" s="832"/>
      <c r="JGY6" s="832"/>
      <c r="JGZ6" s="833"/>
      <c r="JHA6" s="833"/>
      <c r="JHB6" s="833"/>
      <c r="JHC6" s="833"/>
      <c r="JHD6" s="833"/>
      <c r="JHE6" s="833"/>
      <c r="JHF6" s="833"/>
      <c r="JHG6" s="833"/>
      <c r="JHH6" s="844"/>
      <c r="JHI6" s="845"/>
      <c r="JHJ6" s="832"/>
      <c r="JHK6" s="832"/>
      <c r="JHL6" s="832"/>
      <c r="JHM6" s="832"/>
      <c r="JHN6" s="832"/>
      <c r="JHO6" s="832"/>
      <c r="JHP6" s="833"/>
      <c r="JHQ6" s="833"/>
      <c r="JHR6" s="833"/>
      <c r="JHS6" s="833"/>
      <c r="JHT6" s="833"/>
      <c r="JHU6" s="833"/>
      <c r="JHV6" s="833"/>
      <c r="JHW6" s="833"/>
      <c r="JHX6" s="844"/>
      <c r="JHY6" s="845"/>
      <c r="JHZ6" s="832"/>
      <c r="JIA6" s="832"/>
      <c r="JIB6" s="832"/>
      <c r="JIC6" s="832"/>
      <c r="JID6" s="832"/>
      <c r="JIE6" s="832"/>
      <c r="JIF6" s="833"/>
      <c r="JIG6" s="833"/>
      <c r="JIH6" s="833"/>
      <c r="JII6" s="833"/>
      <c r="JIJ6" s="833"/>
      <c r="JIK6" s="833"/>
      <c r="JIL6" s="833"/>
      <c r="JIM6" s="833"/>
      <c r="JIN6" s="844"/>
      <c r="JIO6" s="845"/>
      <c r="JIP6" s="832"/>
      <c r="JIQ6" s="832"/>
      <c r="JIR6" s="832"/>
      <c r="JIS6" s="832"/>
      <c r="JIT6" s="832"/>
      <c r="JIU6" s="832"/>
      <c r="JIV6" s="833"/>
      <c r="JIW6" s="833"/>
      <c r="JIX6" s="833"/>
      <c r="JIY6" s="833"/>
      <c r="JIZ6" s="833"/>
      <c r="JJA6" s="833"/>
      <c r="JJB6" s="833"/>
      <c r="JJC6" s="833"/>
      <c r="JJD6" s="844"/>
      <c r="JJE6" s="845"/>
      <c r="JJF6" s="832"/>
      <c r="JJG6" s="832"/>
      <c r="JJH6" s="832"/>
      <c r="JJI6" s="832"/>
      <c r="JJJ6" s="832"/>
      <c r="JJK6" s="832"/>
      <c r="JJL6" s="833"/>
      <c r="JJM6" s="833"/>
      <c r="JJN6" s="833"/>
      <c r="JJO6" s="833"/>
      <c r="JJP6" s="833"/>
      <c r="JJQ6" s="833"/>
      <c r="JJR6" s="833"/>
      <c r="JJS6" s="833"/>
      <c r="JJT6" s="844"/>
      <c r="JJU6" s="845"/>
      <c r="JJV6" s="832"/>
      <c r="JJW6" s="832"/>
      <c r="JJX6" s="832"/>
      <c r="JJY6" s="832"/>
      <c r="JJZ6" s="832"/>
      <c r="JKA6" s="832"/>
      <c r="JKB6" s="833"/>
      <c r="JKC6" s="833"/>
      <c r="JKD6" s="833"/>
      <c r="JKE6" s="833"/>
      <c r="JKF6" s="833"/>
      <c r="JKG6" s="833"/>
      <c r="JKH6" s="833"/>
      <c r="JKI6" s="833"/>
      <c r="JKJ6" s="844"/>
      <c r="JKK6" s="845"/>
      <c r="JKL6" s="832"/>
      <c r="JKM6" s="832"/>
      <c r="JKN6" s="832"/>
      <c r="JKO6" s="832"/>
      <c r="JKP6" s="832"/>
      <c r="JKQ6" s="832"/>
      <c r="JKR6" s="833"/>
      <c r="JKS6" s="833"/>
      <c r="JKT6" s="833"/>
      <c r="JKU6" s="833"/>
      <c r="JKV6" s="833"/>
      <c r="JKW6" s="833"/>
      <c r="JKX6" s="833"/>
      <c r="JKY6" s="833"/>
      <c r="JKZ6" s="844"/>
      <c r="JLA6" s="845"/>
      <c r="JLB6" s="832"/>
      <c r="JLC6" s="832"/>
      <c r="JLD6" s="832"/>
      <c r="JLE6" s="832"/>
      <c r="JLF6" s="832"/>
      <c r="JLG6" s="832"/>
      <c r="JLH6" s="833"/>
      <c r="JLI6" s="833"/>
      <c r="JLJ6" s="833"/>
      <c r="JLK6" s="833"/>
      <c r="JLL6" s="833"/>
      <c r="JLM6" s="833"/>
      <c r="JLN6" s="833"/>
      <c r="JLO6" s="833"/>
      <c r="JLP6" s="844"/>
      <c r="JLQ6" s="845"/>
      <c r="JLR6" s="832"/>
      <c r="JLS6" s="832"/>
      <c r="JLT6" s="832"/>
      <c r="JLU6" s="832"/>
      <c r="JLV6" s="832"/>
      <c r="JLW6" s="832"/>
      <c r="JLX6" s="833"/>
      <c r="JLY6" s="833"/>
      <c r="JLZ6" s="833"/>
      <c r="JMA6" s="833"/>
      <c r="JMB6" s="833"/>
      <c r="JMC6" s="833"/>
      <c r="JMD6" s="833"/>
      <c r="JME6" s="833"/>
      <c r="JMF6" s="844"/>
      <c r="JMG6" s="845"/>
      <c r="JMH6" s="832"/>
      <c r="JMI6" s="832"/>
      <c r="JMJ6" s="832"/>
      <c r="JMK6" s="832"/>
      <c r="JML6" s="832"/>
      <c r="JMM6" s="832"/>
      <c r="JMN6" s="833"/>
      <c r="JMO6" s="833"/>
      <c r="JMP6" s="833"/>
      <c r="JMQ6" s="833"/>
      <c r="JMR6" s="833"/>
      <c r="JMS6" s="833"/>
      <c r="JMT6" s="833"/>
      <c r="JMU6" s="833"/>
      <c r="JMV6" s="844"/>
      <c r="JMW6" s="845"/>
      <c r="JMX6" s="832"/>
      <c r="JMY6" s="832"/>
      <c r="JMZ6" s="832"/>
      <c r="JNA6" s="832"/>
      <c r="JNB6" s="832"/>
      <c r="JNC6" s="832"/>
      <c r="JND6" s="833"/>
      <c r="JNE6" s="833"/>
      <c r="JNF6" s="833"/>
      <c r="JNG6" s="833"/>
      <c r="JNH6" s="833"/>
      <c r="JNI6" s="833"/>
      <c r="JNJ6" s="833"/>
      <c r="JNK6" s="833"/>
      <c r="JNL6" s="844"/>
      <c r="JNM6" s="845"/>
      <c r="JNN6" s="832"/>
      <c r="JNO6" s="832"/>
      <c r="JNP6" s="832"/>
      <c r="JNQ6" s="832"/>
      <c r="JNR6" s="832"/>
      <c r="JNS6" s="832"/>
      <c r="JNT6" s="833"/>
      <c r="JNU6" s="833"/>
      <c r="JNV6" s="833"/>
      <c r="JNW6" s="833"/>
      <c r="JNX6" s="833"/>
      <c r="JNY6" s="833"/>
      <c r="JNZ6" s="833"/>
      <c r="JOA6" s="833"/>
      <c r="JOB6" s="844"/>
      <c r="JOC6" s="845"/>
      <c r="JOD6" s="832"/>
      <c r="JOE6" s="832"/>
      <c r="JOF6" s="832"/>
      <c r="JOG6" s="832"/>
      <c r="JOH6" s="832"/>
      <c r="JOI6" s="832"/>
      <c r="JOJ6" s="833"/>
      <c r="JOK6" s="833"/>
      <c r="JOL6" s="833"/>
      <c r="JOM6" s="833"/>
      <c r="JON6" s="833"/>
      <c r="JOO6" s="833"/>
      <c r="JOP6" s="833"/>
      <c r="JOQ6" s="833"/>
      <c r="JOR6" s="844"/>
      <c r="JOS6" s="845"/>
      <c r="JOT6" s="832"/>
      <c r="JOU6" s="832"/>
      <c r="JOV6" s="832"/>
      <c r="JOW6" s="832"/>
      <c r="JOX6" s="832"/>
      <c r="JOY6" s="832"/>
      <c r="JOZ6" s="833"/>
      <c r="JPA6" s="833"/>
      <c r="JPB6" s="833"/>
      <c r="JPC6" s="833"/>
      <c r="JPD6" s="833"/>
      <c r="JPE6" s="833"/>
      <c r="JPF6" s="833"/>
      <c r="JPG6" s="833"/>
      <c r="JPH6" s="844"/>
      <c r="JPI6" s="845"/>
      <c r="JPJ6" s="832"/>
      <c r="JPK6" s="832"/>
      <c r="JPL6" s="832"/>
      <c r="JPM6" s="832"/>
      <c r="JPN6" s="832"/>
      <c r="JPO6" s="832"/>
      <c r="JPP6" s="833"/>
      <c r="JPQ6" s="833"/>
      <c r="JPR6" s="833"/>
      <c r="JPS6" s="833"/>
      <c r="JPT6" s="833"/>
      <c r="JPU6" s="833"/>
      <c r="JPV6" s="833"/>
      <c r="JPW6" s="833"/>
      <c r="JPX6" s="844"/>
      <c r="JPY6" s="845"/>
      <c r="JPZ6" s="832"/>
      <c r="JQA6" s="832"/>
      <c r="JQB6" s="832"/>
      <c r="JQC6" s="832"/>
      <c r="JQD6" s="832"/>
      <c r="JQE6" s="832"/>
      <c r="JQF6" s="833"/>
      <c r="JQG6" s="833"/>
      <c r="JQH6" s="833"/>
      <c r="JQI6" s="833"/>
      <c r="JQJ6" s="833"/>
      <c r="JQK6" s="833"/>
      <c r="JQL6" s="833"/>
      <c r="JQM6" s="833"/>
      <c r="JQN6" s="844"/>
      <c r="JQO6" s="845"/>
      <c r="JQP6" s="832"/>
      <c r="JQQ6" s="832"/>
      <c r="JQR6" s="832"/>
      <c r="JQS6" s="832"/>
      <c r="JQT6" s="832"/>
      <c r="JQU6" s="832"/>
      <c r="JQV6" s="833"/>
      <c r="JQW6" s="833"/>
      <c r="JQX6" s="833"/>
      <c r="JQY6" s="833"/>
      <c r="JQZ6" s="833"/>
      <c r="JRA6" s="833"/>
      <c r="JRB6" s="833"/>
      <c r="JRC6" s="833"/>
      <c r="JRD6" s="844"/>
      <c r="JRE6" s="845"/>
      <c r="JRF6" s="832"/>
      <c r="JRG6" s="832"/>
      <c r="JRH6" s="832"/>
      <c r="JRI6" s="832"/>
      <c r="JRJ6" s="832"/>
      <c r="JRK6" s="832"/>
      <c r="JRL6" s="833"/>
      <c r="JRM6" s="833"/>
      <c r="JRN6" s="833"/>
      <c r="JRO6" s="833"/>
      <c r="JRP6" s="833"/>
      <c r="JRQ6" s="833"/>
      <c r="JRR6" s="833"/>
      <c r="JRS6" s="833"/>
      <c r="JRT6" s="844"/>
      <c r="JRU6" s="845"/>
      <c r="JRV6" s="832"/>
      <c r="JRW6" s="832"/>
      <c r="JRX6" s="832"/>
      <c r="JRY6" s="832"/>
      <c r="JRZ6" s="832"/>
      <c r="JSA6" s="832"/>
      <c r="JSB6" s="833"/>
      <c r="JSC6" s="833"/>
      <c r="JSD6" s="833"/>
      <c r="JSE6" s="833"/>
      <c r="JSF6" s="833"/>
      <c r="JSG6" s="833"/>
      <c r="JSH6" s="833"/>
      <c r="JSI6" s="833"/>
      <c r="JSJ6" s="844"/>
      <c r="JSK6" s="845"/>
      <c r="JSL6" s="832"/>
      <c r="JSM6" s="832"/>
      <c r="JSN6" s="832"/>
      <c r="JSO6" s="832"/>
      <c r="JSP6" s="832"/>
      <c r="JSQ6" s="832"/>
      <c r="JSR6" s="833"/>
      <c r="JSS6" s="833"/>
      <c r="JST6" s="833"/>
      <c r="JSU6" s="833"/>
      <c r="JSV6" s="833"/>
      <c r="JSW6" s="833"/>
      <c r="JSX6" s="833"/>
      <c r="JSY6" s="833"/>
      <c r="JSZ6" s="844"/>
      <c r="JTA6" s="845"/>
      <c r="JTB6" s="832"/>
      <c r="JTC6" s="832"/>
      <c r="JTD6" s="832"/>
      <c r="JTE6" s="832"/>
      <c r="JTF6" s="832"/>
      <c r="JTG6" s="832"/>
      <c r="JTH6" s="833"/>
      <c r="JTI6" s="833"/>
      <c r="JTJ6" s="833"/>
      <c r="JTK6" s="833"/>
      <c r="JTL6" s="833"/>
      <c r="JTM6" s="833"/>
      <c r="JTN6" s="833"/>
      <c r="JTO6" s="833"/>
      <c r="JTP6" s="844"/>
      <c r="JTQ6" s="845"/>
      <c r="JTR6" s="832"/>
      <c r="JTS6" s="832"/>
      <c r="JTT6" s="832"/>
      <c r="JTU6" s="832"/>
      <c r="JTV6" s="832"/>
      <c r="JTW6" s="832"/>
      <c r="JTX6" s="833"/>
      <c r="JTY6" s="833"/>
      <c r="JTZ6" s="833"/>
      <c r="JUA6" s="833"/>
      <c r="JUB6" s="833"/>
      <c r="JUC6" s="833"/>
      <c r="JUD6" s="833"/>
      <c r="JUE6" s="833"/>
      <c r="JUF6" s="844"/>
      <c r="JUG6" s="845"/>
      <c r="JUH6" s="832"/>
      <c r="JUI6" s="832"/>
      <c r="JUJ6" s="832"/>
      <c r="JUK6" s="832"/>
      <c r="JUL6" s="832"/>
      <c r="JUM6" s="832"/>
      <c r="JUN6" s="833"/>
      <c r="JUO6" s="833"/>
      <c r="JUP6" s="833"/>
      <c r="JUQ6" s="833"/>
      <c r="JUR6" s="833"/>
      <c r="JUS6" s="833"/>
      <c r="JUT6" s="833"/>
      <c r="JUU6" s="833"/>
      <c r="JUV6" s="844"/>
      <c r="JUW6" s="845"/>
      <c r="JUX6" s="832"/>
      <c r="JUY6" s="832"/>
      <c r="JUZ6" s="832"/>
      <c r="JVA6" s="832"/>
      <c r="JVB6" s="832"/>
      <c r="JVC6" s="832"/>
      <c r="JVD6" s="833"/>
      <c r="JVE6" s="833"/>
      <c r="JVF6" s="833"/>
      <c r="JVG6" s="833"/>
      <c r="JVH6" s="833"/>
      <c r="JVI6" s="833"/>
      <c r="JVJ6" s="833"/>
      <c r="JVK6" s="833"/>
      <c r="JVL6" s="844"/>
      <c r="JVM6" s="845"/>
      <c r="JVN6" s="832"/>
      <c r="JVO6" s="832"/>
      <c r="JVP6" s="832"/>
      <c r="JVQ6" s="832"/>
      <c r="JVR6" s="832"/>
      <c r="JVS6" s="832"/>
      <c r="JVT6" s="833"/>
      <c r="JVU6" s="833"/>
      <c r="JVV6" s="833"/>
      <c r="JVW6" s="833"/>
      <c r="JVX6" s="833"/>
      <c r="JVY6" s="833"/>
      <c r="JVZ6" s="833"/>
      <c r="JWA6" s="833"/>
      <c r="JWB6" s="844"/>
      <c r="JWC6" s="845"/>
      <c r="JWD6" s="832"/>
      <c r="JWE6" s="832"/>
      <c r="JWF6" s="832"/>
      <c r="JWG6" s="832"/>
      <c r="JWH6" s="832"/>
      <c r="JWI6" s="832"/>
      <c r="JWJ6" s="833"/>
      <c r="JWK6" s="833"/>
      <c r="JWL6" s="833"/>
      <c r="JWM6" s="833"/>
      <c r="JWN6" s="833"/>
      <c r="JWO6" s="833"/>
      <c r="JWP6" s="833"/>
      <c r="JWQ6" s="833"/>
      <c r="JWR6" s="844"/>
      <c r="JWS6" s="845"/>
      <c r="JWT6" s="832"/>
      <c r="JWU6" s="832"/>
      <c r="JWV6" s="832"/>
      <c r="JWW6" s="832"/>
      <c r="JWX6" s="832"/>
      <c r="JWY6" s="832"/>
      <c r="JWZ6" s="833"/>
      <c r="JXA6" s="833"/>
      <c r="JXB6" s="833"/>
      <c r="JXC6" s="833"/>
      <c r="JXD6" s="833"/>
      <c r="JXE6" s="833"/>
      <c r="JXF6" s="833"/>
      <c r="JXG6" s="833"/>
      <c r="JXH6" s="844"/>
      <c r="JXI6" s="845"/>
      <c r="JXJ6" s="832"/>
      <c r="JXK6" s="832"/>
      <c r="JXL6" s="832"/>
      <c r="JXM6" s="832"/>
      <c r="JXN6" s="832"/>
      <c r="JXO6" s="832"/>
      <c r="JXP6" s="833"/>
      <c r="JXQ6" s="833"/>
      <c r="JXR6" s="833"/>
      <c r="JXS6" s="833"/>
      <c r="JXT6" s="833"/>
      <c r="JXU6" s="833"/>
      <c r="JXV6" s="833"/>
      <c r="JXW6" s="833"/>
      <c r="JXX6" s="844"/>
      <c r="JXY6" s="845"/>
      <c r="JXZ6" s="832"/>
      <c r="JYA6" s="832"/>
      <c r="JYB6" s="832"/>
      <c r="JYC6" s="832"/>
      <c r="JYD6" s="832"/>
      <c r="JYE6" s="832"/>
      <c r="JYF6" s="833"/>
      <c r="JYG6" s="833"/>
      <c r="JYH6" s="833"/>
      <c r="JYI6" s="833"/>
      <c r="JYJ6" s="833"/>
      <c r="JYK6" s="833"/>
      <c r="JYL6" s="833"/>
      <c r="JYM6" s="833"/>
      <c r="JYN6" s="844"/>
      <c r="JYO6" s="845"/>
      <c r="JYP6" s="832"/>
      <c r="JYQ6" s="832"/>
      <c r="JYR6" s="832"/>
      <c r="JYS6" s="832"/>
      <c r="JYT6" s="832"/>
      <c r="JYU6" s="832"/>
      <c r="JYV6" s="833"/>
      <c r="JYW6" s="833"/>
      <c r="JYX6" s="833"/>
      <c r="JYY6" s="833"/>
      <c r="JYZ6" s="833"/>
      <c r="JZA6" s="833"/>
      <c r="JZB6" s="833"/>
      <c r="JZC6" s="833"/>
      <c r="JZD6" s="844"/>
      <c r="JZE6" s="845"/>
      <c r="JZF6" s="832"/>
      <c r="JZG6" s="832"/>
      <c r="JZH6" s="832"/>
      <c r="JZI6" s="832"/>
      <c r="JZJ6" s="832"/>
      <c r="JZK6" s="832"/>
      <c r="JZL6" s="833"/>
      <c r="JZM6" s="833"/>
      <c r="JZN6" s="833"/>
      <c r="JZO6" s="833"/>
      <c r="JZP6" s="833"/>
      <c r="JZQ6" s="833"/>
      <c r="JZR6" s="833"/>
      <c r="JZS6" s="833"/>
      <c r="JZT6" s="844"/>
      <c r="JZU6" s="845"/>
      <c r="JZV6" s="832"/>
      <c r="JZW6" s="832"/>
      <c r="JZX6" s="832"/>
      <c r="JZY6" s="832"/>
      <c r="JZZ6" s="832"/>
      <c r="KAA6" s="832"/>
      <c r="KAB6" s="833"/>
      <c r="KAC6" s="833"/>
      <c r="KAD6" s="833"/>
      <c r="KAE6" s="833"/>
      <c r="KAF6" s="833"/>
      <c r="KAG6" s="833"/>
      <c r="KAH6" s="833"/>
      <c r="KAI6" s="833"/>
      <c r="KAJ6" s="844"/>
      <c r="KAK6" s="845"/>
      <c r="KAL6" s="832"/>
      <c r="KAM6" s="832"/>
      <c r="KAN6" s="832"/>
      <c r="KAO6" s="832"/>
      <c r="KAP6" s="832"/>
      <c r="KAQ6" s="832"/>
      <c r="KAR6" s="833"/>
      <c r="KAS6" s="833"/>
      <c r="KAT6" s="833"/>
      <c r="KAU6" s="833"/>
      <c r="KAV6" s="833"/>
      <c r="KAW6" s="833"/>
      <c r="KAX6" s="833"/>
      <c r="KAY6" s="833"/>
      <c r="KAZ6" s="844"/>
      <c r="KBA6" s="845"/>
      <c r="KBB6" s="832"/>
      <c r="KBC6" s="832"/>
      <c r="KBD6" s="832"/>
      <c r="KBE6" s="832"/>
      <c r="KBF6" s="832"/>
      <c r="KBG6" s="832"/>
      <c r="KBH6" s="833"/>
      <c r="KBI6" s="833"/>
      <c r="KBJ6" s="833"/>
      <c r="KBK6" s="833"/>
      <c r="KBL6" s="833"/>
      <c r="KBM6" s="833"/>
      <c r="KBN6" s="833"/>
      <c r="KBO6" s="833"/>
      <c r="KBP6" s="844"/>
      <c r="KBQ6" s="845"/>
      <c r="KBR6" s="832"/>
      <c r="KBS6" s="832"/>
      <c r="KBT6" s="832"/>
      <c r="KBU6" s="832"/>
      <c r="KBV6" s="832"/>
      <c r="KBW6" s="832"/>
      <c r="KBX6" s="833"/>
      <c r="KBY6" s="833"/>
      <c r="KBZ6" s="833"/>
      <c r="KCA6" s="833"/>
      <c r="KCB6" s="833"/>
      <c r="KCC6" s="833"/>
      <c r="KCD6" s="833"/>
      <c r="KCE6" s="833"/>
      <c r="KCF6" s="844"/>
      <c r="KCG6" s="845"/>
      <c r="KCH6" s="832"/>
      <c r="KCI6" s="832"/>
      <c r="KCJ6" s="832"/>
      <c r="KCK6" s="832"/>
      <c r="KCL6" s="832"/>
      <c r="KCM6" s="832"/>
      <c r="KCN6" s="833"/>
      <c r="KCO6" s="833"/>
      <c r="KCP6" s="833"/>
      <c r="KCQ6" s="833"/>
      <c r="KCR6" s="833"/>
      <c r="KCS6" s="833"/>
      <c r="KCT6" s="833"/>
      <c r="KCU6" s="833"/>
      <c r="KCV6" s="844"/>
      <c r="KCW6" s="845"/>
      <c r="KCX6" s="832"/>
      <c r="KCY6" s="832"/>
      <c r="KCZ6" s="832"/>
      <c r="KDA6" s="832"/>
      <c r="KDB6" s="832"/>
      <c r="KDC6" s="832"/>
      <c r="KDD6" s="833"/>
      <c r="KDE6" s="833"/>
      <c r="KDF6" s="833"/>
      <c r="KDG6" s="833"/>
      <c r="KDH6" s="833"/>
      <c r="KDI6" s="833"/>
      <c r="KDJ6" s="833"/>
      <c r="KDK6" s="833"/>
      <c r="KDL6" s="844"/>
      <c r="KDM6" s="845"/>
      <c r="KDN6" s="832"/>
      <c r="KDO6" s="832"/>
      <c r="KDP6" s="832"/>
      <c r="KDQ6" s="832"/>
      <c r="KDR6" s="832"/>
      <c r="KDS6" s="832"/>
      <c r="KDT6" s="833"/>
      <c r="KDU6" s="833"/>
      <c r="KDV6" s="833"/>
      <c r="KDW6" s="833"/>
      <c r="KDX6" s="833"/>
      <c r="KDY6" s="833"/>
      <c r="KDZ6" s="833"/>
      <c r="KEA6" s="833"/>
      <c r="KEB6" s="844"/>
      <c r="KEC6" s="845"/>
      <c r="KED6" s="832"/>
      <c r="KEE6" s="832"/>
      <c r="KEF6" s="832"/>
      <c r="KEG6" s="832"/>
      <c r="KEH6" s="832"/>
      <c r="KEI6" s="832"/>
      <c r="KEJ6" s="833"/>
      <c r="KEK6" s="833"/>
      <c r="KEL6" s="833"/>
      <c r="KEM6" s="833"/>
      <c r="KEN6" s="833"/>
      <c r="KEO6" s="833"/>
      <c r="KEP6" s="833"/>
      <c r="KEQ6" s="833"/>
      <c r="KER6" s="844"/>
      <c r="KES6" s="845"/>
      <c r="KET6" s="832"/>
      <c r="KEU6" s="832"/>
      <c r="KEV6" s="832"/>
      <c r="KEW6" s="832"/>
      <c r="KEX6" s="832"/>
      <c r="KEY6" s="832"/>
      <c r="KEZ6" s="833"/>
      <c r="KFA6" s="833"/>
      <c r="KFB6" s="833"/>
      <c r="KFC6" s="833"/>
      <c r="KFD6" s="833"/>
      <c r="KFE6" s="833"/>
      <c r="KFF6" s="833"/>
      <c r="KFG6" s="833"/>
      <c r="KFH6" s="844"/>
      <c r="KFI6" s="845"/>
      <c r="KFJ6" s="832"/>
      <c r="KFK6" s="832"/>
      <c r="KFL6" s="832"/>
      <c r="KFM6" s="832"/>
      <c r="KFN6" s="832"/>
      <c r="KFO6" s="832"/>
      <c r="KFP6" s="833"/>
      <c r="KFQ6" s="833"/>
      <c r="KFR6" s="833"/>
      <c r="KFS6" s="833"/>
      <c r="KFT6" s="833"/>
      <c r="KFU6" s="833"/>
      <c r="KFV6" s="833"/>
      <c r="KFW6" s="833"/>
      <c r="KFX6" s="844"/>
      <c r="KFY6" s="845"/>
      <c r="KFZ6" s="832"/>
      <c r="KGA6" s="832"/>
      <c r="KGB6" s="832"/>
      <c r="KGC6" s="832"/>
      <c r="KGD6" s="832"/>
      <c r="KGE6" s="832"/>
      <c r="KGF6" s="833"/>
      <c r="KGG6" s="833"/>
      <c r="KGH6" s="833"/>
      <c r="KGI6" s="833"/>
      <c r="KGJ6" s="833"/>
      <c r="KGK6" s="833"/>
      <c r="KGL6" s="833"/>
      <c r="KGM6" s="833"/>
      <c r="KGN6" s="844"/>
      <c r="KGO6" s="845"/>
      <c r="KGP6" s="832"/>
      <c r="KGQ6" s="832"/>
      <c r="KGR6" s="832"/>
      <c r="KGS6" s="832"/>
      <c r="KGT6" s="832"/>
      <c r="KGU6" s="832"/>
      <c r="KGV6" s="833"/>
      <c r="KGW6" s="833"/>
      <c r="KGX6" s="833"/>
      <c r="KGY6" s="833"/>
      <c r="KGZ6" s="833"/>
      <c r="KHA6" s="833"/>
      <c r="KHB6" s="833"/>
      <c r="KHC6" s="833"/>
      <c r="KHD6" s="844"/>
      <c r="KHE6" s="845"/>
      <c r="KHF6" s="832"/>
      <c r="KHG6" s="832"/>
      <c r="KHH6" s="832"/>
      <c r="KHI6" s="832"/>
      <c r="KHJ6" s="832"/>
      <c r="KHK6" s="832"/>
      <c r="KHL6" s="833"/>
      <c r="KHM6" s="833"/>
      <c r="KHN6" s="833"/>
      <c r="KHO6" s="833"/>
      <c r="KHP6" s="833"/>
      <c r="KHQ6" s="833"/>
      <c r="KHR6" s="833"/>
      <c r="KHS6" s="833"/>
      <c r="KHT6" s="844"/>
      <c r="KHU6" s="845"/>
      <c r="KHV6" s="832"/>
      <c r="KHW6" s="832"/>
      <c r="KHX6" s="832"/>
      <c r="KHY6" s="832"/>
      <c r="KHZ6" s="832"/>
      <c r="KIA6" s="832"/>
      <c r="KIB6" s="833"/>
      <c r="KIC6" s="833"/>
      <c r="KID6" s="833"/>
      <c r="KIE6" s="833"/>
      <c r="KIF6" s="833"/>
      <c r="KIG6" s="833"/>
      <c r="KIH6" s="833"/>
      <c r="KII6" s="833"/>
      <c r="KIJ6" s="844"/>
      <c r="KIK6" s="845"/>
      <c r="KIL6" s="832"/>
      <c r="KIM6" s="832"/>
      <c r="KIN6" s="832"/>
      <c r="KIO6" s="832"/>
      <c r="KIP6" s="832"/>
      <c r="KIQ6" s="832"/>
      <c r="KIR6" s="833"/>
      <c r="KIS6" s="833"/>
      <c r="KIT6" s="833"/>
      <c r="KIU6" s="833"/>
      <c r="KIV6" s="833"/>
      <c r="KIW6" s="833"/>
      <c r="KIX6" s="833"/>
      <c r="KIY6" s="833"/>
      <c r="KIZ6" s="844"/>
      <c r="KJA6" s="845"/>
      <c r="KJB6" s="832"/>
      <c r="KJC6" s="832"/>
      <c r="KJD6" s="832"/>
      <c r="KJE6" s="832"/>
      <c r="KJF6" s="832"/>
      <c r="KJG6" s="832"/>
      <c r="KJH6" s="833"/>
      <c r="KJI6" s="833"/>
      <c r="KJJ6" s="833"/>
      <c r="KJK6" s="833"/>
      <c r="KJL6" s="833"/>
      <c r="KJM6" s="833"/>
      <c r="KJN6" s="833"/>
      <c r="KJO6" s="833"/>
      <c r="KJP6" s="844"/>
      <c r="KJQ6" s="845"/>
      <c r="KJR6" s="832"/>
      <c r="KJS6" s="832"/>
      <c r="KJT6" s="832"/>
      <c r="KJU6" s="832"/>
      <c r="KJV6" s="832"/>
      <c r="KJW6" s="832"/>
      <c r="KJX6" s="833"/>
      <c r="KJY6" s="833"/>
      <c r="KJZ6" s="833"/>
      <c r="KKA6" s="833"/>
      <c r="KKB6" s="833"/>
      <c r="KKC6" s="833"/>
      <c r="KKD6" s="833"/>
      <c r="KKE6" s="833"/>
      <c r="KKF6" s="844"/>
      <c r="KKG6" s="845"/>
      <c r="KKH6" s="832"/>
      <c r="KKI6" s="832"/>
      <c r="KKJ6" s="832"/>
      <c r="KKK6" s="832"/>
      <c r="KKL6" s="832"/>
      <c r="KKM6" s="832"/>
      <c r="KKN6" s="833"/>
      <c r="KKO6" s="833"/>
      <c r="KKP6" s="833"/>
      <c r="KKQ6" s="833"/>
      <c r="KKR6" s="833"/>
      <c r="KKS6" s="833"/>
      <c r="KKT6" s="833"/>
      <c r="KKU6" s="833"/>
      <c r="KKV6" s="844"/>
      <c r="KKW6" s="845"/>
      <c r="KKX6" s="832"/>
      <c r="KKY6" s="832"/>
      <c r="KKZ6" s="832"/>
      <c r="KLA6" s="832"/>
      <c r="KLB6" s="832"/>
      <c r="KLC6" s="832"/>
      <c r="KLD6" s="833"/>
      <c r="KLE6" s="833"/>
      <c r="KLF6" s="833"/>
      <c r="KLG6" s="833"/>
      <c r="KLH6" s="833"/>
      <c r="KLI6" s="833"/>
      <c r="KLJ6" s="833"/>
      <c r="KLK6" s="833"/>
      <c r="KLL6" s="844"/>
      <c r="KLM6" s="845"/>
      <c r="KLN6" s="832"/>
      <c r="KLO6" s="832"/>
      <c r="KLP6" s="832"/>
      <c r="KLQ6" s="832"/>
      <c r="KLR6" s="832"/>
      <c r="KLS6" s="832"/>
      <c r="KLT6" s="833"/>
      <c r="KLU6" s="833"/>
      <c r="KLV6" s="833"/>
      <c r="KLW6" s="833"/>
      <c r="KLX6" s="833"/>
      <c r="KLY6" s="833"/>
      <c r="KLZ6" s="833"/>
      <c r="KMA6" s="833"/>
      <c r="KMB6" s="844"/>
      <c r="KMC6" s="845"/>
      <c r="KMD6" s="832"/>
      <c r="KME6" s="832"/>
      <c r="KMF6" s="832"/>
      <c r="KMG6" s="832"/>
      <c r="KMH6" s="832"/>
      <c r="KMI6" s="832"/>
      <c r="KMJ6" s="833"/>
      <c r="KMK6" s="833"/>
      <c r="KML6" s="833"/>
      <c r="KMM6" s="833"/>
      <c r="KMN6" s="833"/>
      <c r="KMO6" s="833"/>
      <c r="KMP6" s="833"/>
      <c r="KMQ6" s="833"/>
      <c r="KMR6" s="844"/>
      <c r="KMS6" s="845"/>
      <c r="KMT6" s="832"/>
      <c r="KMU6" s="832"/>
      <c r="KMV6" s="832"/>
      <c r="KMW6" s="832"/>
      <c r="KMX6" s="832"/>
      <c r="KMY6" s="832"/>
      <c r="KMZ6" s="833"/>
      <c r="KNA6" s="833"/>
      <c r="KNB6" s="833"/>
      <c r="KNC6" s="833"/>
      <c r="KND6" s="833"/>
      <c r="KNE6" s="833"/>
      <c r="KNF6" s="833"/>
      <c r="KNG6" s="833"/>
      <c r="KNH6" s="844"/>
      <c r="KNI6" s="845"/>
      <c r="KNJ6" s="832"/>
      <c r="KNK6" s="832"/>
      <c r="KNL6" s="832"/>
      <c r="KNM6" s="832"/>
      <c r="KNN6" s="832"/>
      <c r="KNO6" s="832"/>
      <c r="KNP6" s="833"/>
      <c r="KNQ6" s="833"/>
      <c r="KNR6" s="833"/>
      <c r="KNS6" s="833"/>
      <c r="KNT6" s="833"/>
      <c r="KNU6" s="833"/>
      <c r="KNV6" s="833"/>
      <c r="KNW6" s="833"/>
      <c r="KNX6" s="844"/>
      <c r="KNY6" s="845"/>
      <c r="KNZ6" s="832"/>
      <c r="KOA6" s="832"/>
      <c r="KOB6" s="832"/>
      <c r="KOC6" s="832"/>
      <c r="KOD6" s="832"/>
      <c r="KOE6" s="832"/>
      <c r="KOF6" s="833"/>
      <c r="KOG6" s="833"/>
      <c r="KOH6" s="833"/>
      <c r="KOI6" s="833"/>
      <c r="KOJ6" s="833"/>
      <c r="KOK6" s="833"/>
      <c r="KOL6" s="833"/>
      <c r="KOM6" s="833"/>
      <c r="KON6" s="844"/>
      <c r="KOO6" s="845"/>
      <c r="KOP6" s="832"/>
      <c r="KOQ6" s="832"/>
      <c r="KOR6" s="832"/>
      <c r="KOS6" s="832"/>
      <c r="KOT6" s="832"/>
      <c r="KOU6" s="832"/>
      <c r="KOV6" s="833"/>
      <c r="KOW6" s="833"/>
      <c r="KOX6" s="833"/>
      <c r="KOY6" s="833"/>
      <c r="KOZ6" s="833"/>
      <c r="KPA6" s="833"/>
      <c r="KPB6" s="833"/>
      <c r="KPC6" s="833"/>
      <c r="KPD6" s="844"/>
      <c r="KPE6" s="845"/>
      <c r="KPF6" s="832"/>
      <c r="KPG6" s="832"/>
      <c r="KPH6" s="832"/>
      <c r="KPI6" s="832"/>
      <c r="KPJ6" s="832"/>
      <c r="KPK6" s="832"/>
      <c r="KPL6" s="833"/>
      <c r="KPM6" s="833"/>
      <c r="KPN6" s="833"/>
      <c r="KPO6" s="833"/>
      <c r="KPP6" s="833"/>
      <c r="KPQ6" s="833"/>
      <c r="KPR6" s="833"/>
      <c r="KPS6" s="833"/>
      <c r="KPT6" s="844"/>
      <c r="KPU6" s="845"/>
      <c r="KPV6" s="832"/>
      <c r="KPW6" s="832"/>
      <c r="KPX6" s="832"/>
      <c r="KPY6" s="832"/>
      <c r="KPZ6" s="832"/>
      <c r="KQA6" s="832"/>
      <c r="KQB6" s="833"/>
      <c r="KQC6" s="833"/>
      <c r="KQD6" s="833"/>
      <c r="KQE6" s="833"/>
      <c r="KQF6" s="833"/>
      <c r="KQG6" s="833"/>
      <c r="KQH6" s="833"/>
      <c r="KQI6" s="833"/>
      <c r="KQJ6" s="844"/>
      <c r="KQK6" s="845"/>
      <c r="KQL6" s="832"/>
      <c r="KQM6" s="832"/>
      <c r="KQN6" s="832"/>
      <c r="KQO6" s="832"/>
      <c r="KQP6" s="832"/>
      <c r="KQQ6" s="832"/>
      <c r="KQR6" s="833"/>
      <c r="KQS6" s="833"/>
      <c r="KQT6" s="833"/>
      <c r="KQU6" s="833"/>
      <c r="KQV6" s="833"/>
      <c r="KQW6" s="833"/>
      <c r="KQX6" s="833"/>
      <c r="KQY6" s="833"/>
      <c r="KQZ6" s="844"/>
      <c r="KRA6" s="845"/>
      <c r="KRB6" s="832"/>
      <c r="KRC6" s="832"/>
      <c r="KRD6" s="832"/>
      <c r="KRE6" s="832"/>
      <c r="KRF6" s="832"/>
      <c r="KRG6" s="832"/>
      <c r="KRH6" s="833"/>
      <c r="KRI6" s="833"/>
      <c r="KRJ6" s="833"/>
      <c r="KRK6" s="833"/>
      <c r="KRL6" s="833"/>
      <c r="KRM6" s="833"/>
      <c r="KRN6" s="833"/>
      <c r="KRO6" s="833"/>
      <c r="KRP6" s="844"/>
      <c r="KRQ6" s="845"/>
      <c r="KRR6" s="832"/>
      <c r="KRS6" s="832"/>
      <c r="KRT6" s="832"/>
      <c r="KRU6" s="832"/>
      <c r="KRV6" s="832"/>
      <c r="KRW6" s="832"/>
      <c r="KRX6" s="833"/>
      <c r="KRY6" s="833"/>
      <c r="KRZ6" s="833"/>
      <c r="KSA6" s="833"/>
      <c r="KSB6" s="833"/>
      <c r="KSC6" s="833"/>
      <c r="KSD6" s="833"/>
      <c r="KSE6" s="833"/>
      <c r="KSF6" s="844"/>
      <c r="KSG6" s="845"/>
      <c r="KSH6" s="832"/>
      <c r="KSI6" s="832"/>
      <c r="KSJ6" s="832"/>
      <c r="KSK6" s="832"/>
      <c r="KSL6" s="832"/>
      <c r="KSM6" s="832"/>
      <c r="KSN6" s="833"/>
      <c r="KSO6" s="833"/>
      <c r="KSP6" s="833"/>
      <c r="KSQ6" s="833"/>
      <c r="KSR6" s="833"/>
      <c r="KSS6" s="833"/>
      <c r="KST6" s="833"/>
      <c r="KSU6" s="833"/>
      <c r="KSV6" s="844"/>
      <c r="KSW6" s="845"/>
      <c r="KSX6" s="832"/>
      <c r="KSY6" s="832"/>
      <c r="KSZ6" s="832"/>
      <c r="KTA6" s="832"/>
      <c r="KTB6" s="832"/>
      <c r="KTC6" s="832"/>
      <c r="KTD6" s="833"/>
      <c r="KTE6" s="833"/>
      <c r="KTF6" s="833"/>
      <c r="KTG6" s="833"/>
      <c r="KTH6" s="833"/>
      <c r="KTI6" s="833"/>
      <c r="KTJ6" s="833"/>
      <c r="KTK6" s="833"/>
      <c r="KTL6" s="844"/>
      <c r="KTM6" s="845"/>
      <c r="KTN6" s="832"/>
      <c r="KTO6" s="832"/>
      <c r="KTP6" s="832"/>
      <c r="KTQ6" s="832"/>
      <c r="KTR6" s="832"/>
      <c r="KTS6" s="832"/>
      <c r="KTT6" s="833"/>
      <c r="KTU6" s="833"/>
      <c r="KTV6" s="833"/>
      <c r="KTW6" s="833"/>
      <c r="KTX6" s="833"/>
      <c r="KTY6" s="833"/>
      <c r="KTZ6" s="833"/>
      <c r="KUA6" s="833"/>
      <c r="KUB6" s="844"/>
      <c r="KUC6" s="845"/>
      <c r="KUD6" s="832"/>
      <c r="KUE6" s="832"/>
      <c r="KUF6" s="832"/>
      <c r="KUG6" s="832"/>
      <c r="KUH6" s="832"/>
      <c r="KUI6" s="832"/>
      <c r="KUJ6" s="833"/>
      <c r="KUK6" s="833"/>
      <c r="KUL6" s="833"/>
      <c r="KUM6" s="833"/>
      <c r="KUN6" s="833"/>
      <c r="KUO6" s="833"/>
      <c r="KUP6" s="833"/>
      <c r="KUQ6" s="833"/>
      <c r="KUR6" s="844"/>
      <c r="KUS6" s="845"/>
      <c r="KUT6" s="832"/>
      <c r="KUU6" s="832"/>
      <c r="KUV6" s="832"/>
      <c r="KUW6" s="832"/>
      <c r="KUX6" s="832"/>
      <c r="KUY6" s="832"/>
      <c r="KUZ6" s="833"/>
      <c r="KVA6" s="833"/>
      <c r="KVB6" s="833"/>
      <c r="KVC6" s="833"/>
      <c r="KVD6" s="833"/>
      <c r="KVE6" s="833"/>
      <c r="KVF6" s="833"/>
      <c r="KVG6" s="833"/>
      <c r="KVH6" s="844"/>
      <c r="KVI6" s="845"/>
      <c r="KVJ6" s="832"/>
      <c r="KVK6" s="832"/>
      <c r="KVL6" s="832"/>
      <c r="KVM6" s="832"/>
      <c r="KVN6" s="832"/>
      <c r="KVO6" s="832"/>
      <c r="KVP6" s="833"/>
      <c r="KVQ6" s="833"/>
      <c r="KVR6" s="833"/>
      <c r="KVS6" s="833"/>
      <c r="KVT6" s="833"/>
      <c r="KVU6" s="833"/>
      <c r="KVV6" s="833"/>
      <c r="KVW6" s="833"/>
      <c r="KVX6" s="844"/>
      <c r="KVY6" s="845"/>
      <c r="KVZ6" s="832"/>
      <c r="KWA6" s="832"/>
      <c r="KWB6" s="832"/>
      <c r="KWC6" s="832"/>
      <c r="KWD6" s="832"/>
      <c r="KWE6" s="832"/>
      <c r="KWF6" s="833"/>
      <c r="KWG6" s="833"/>
      <c r="KWH6" s="833"/>
      <c r="KWI6" s="833"/>
      <c r="KWJ6" s="833"/>
      <c r="KWK6" s="833"/>
      <c r="KWL6" s="833"/>
      <c r="KWM6" s="833"/>
      <c r="KWN6" s="844"/>
      <c r="KWO6" s="845"/>
      <c r="KWP6" s="832"/>
      <c r="KWQ6" s="832"/>
      <c r="KWR6" s="832"/>
      <c r="KWS6" s="832"/>
      <c r="KWT6" s="832"/>
      <c r="KWU6" s="832"/>
      <c r="KWV6" s="833"/>
      <c r="KWW6" s="833"/>
      <c r="KWX6" s="833"/>
      <c r="KWY6" s="833"/>
      <c r="KWZ6" s="833"/>
      <c r="KXA6" s="833"/>
      <c r="KXB6" s="833"/>
      <c r="KXC6" s="833"/>
      <c r="KXD6" s="844"/>
      <c r="KXE6" s="845"/>
      <c r="KXF6" s="832"/>
      <c r="KXG6" s="832"/>
      <c r="KXH6" s="832"/>
      <c r="KXI6" s="832"/>
      <c r="KXJ6" s="832"/>
      <c r="KXK6" s="832"/>
      <c r="KXL6" s="833"/>
      <c r="KXM6" s="833"/>
      <c r="KXN6" s="833"/>
      <c r="KXO6" s="833"/>
      <c r="KXP6" s="833"/>
      <c r="KXQ6" s="833"/>
      <c r="KXR6" s="833"/>
      <c r="KXS6" s="833"/>
      <c r="KXT6" s="844"/>
      <c r="KXU6" s="845"/>
      <c r="KXV6" s="832"/>
      <c r="KXW6" s="832"/>
      <c r="KXX6" s="832"/>
      <c r="KXY6" s="832"/>
      <c r="KXZ6" s="832"/>
      <c r="KYA6" s="832"/>
      <c r="KYB6" s="833"/>
      <c r="KYC6" s="833"/>
      <c r="KYD6" s="833"/>
      <c r="KYE6" s="833"/>
      <c r="KYF6" s="833"/>
      <c r="KYG6" s="833"/>
      <c r="KYH6" s="833"/>
      <c r="KYI6" s="833"/>
      <c r="KYJ6" s="844"/>
      <c r="KYK6" s="845"/>
      <c r="KYL6" s="832"/>
      <c r="KYM6" s="832"/>
      <c r="KYN6" s="832"/>
      <c r="KYO6" s="832"/>
      <c r="KYP6" s="832"/>
      <c r="KYQ6" s="832"/>
      <c r="KYR6" s="833"/>
      <c r="KYS6" s="833"/>
      <c r="KYT6" s="833"/>
      <c r="KYU6" s="833"/>
      <c r="KYV6" s="833"/>
      <c r="KYW6" s="833"/>
      <c r="KYX6" s="833"/>
      <c r="KYY6" s="833"/>
      <c r="KYZ6" s="844"/>
      <c r="KZA6" s="845"/>
      <c r="KZB6" s="832"/>
      <c r="KZC6" s="832"/>
      <c r="KZD6" s="832"/>
      <c r="KZE6" s="832"/>
      <c r="KZF6" s="832"/>
      <c r="KZG6" s="832"/>
      <c r="KZH6" s="833"/>
      <c r="KZI6" s="833"/>
      <c r="KZJ6" s="833"/>
      <c r="KZK6" s="833"/>
      <c r="KZL6" s="833"/>
      <c r="KZM6" s="833"/>
      <c r="KZN6" s="833"/>
      <c r="KZO6" s="833"/>
      <c r="KZP6" s="844"/>
      <c r="KZQ6" s="845"/>
      <c r="KZR6" s="832"/>
      <c r="KZS6" s="832"/>
      <c r="KZT6" s="832"/>
      <c r="KZU6" s="832"/>
      <c r="KZV6" s="832"/>
      <c r="KZW6" s="832"/>
      <c r="KZX6" s="833"/>
      <c r="KZY6" s="833"/>
      <c r="KZZ6" s="833"/>
      <c r="LAA6" s="833"/>
      <c r="LAB6" s="833"/>
      <c r="LAC6" s="833"/>
      <c r="LAD6" s="833"/>
      <c r="LAE6" s="833"/>
      <c r="LAF6" s="844"/>
      <c r="LAG6" s="845"/>
      <c r="LAH6" s="832"/>
      <c r="LAI6" s="832"/>
      <c r="LAJ6" s="832"/>
      <c r="LAK6" s="832"/>
      <c r="LAL6" s="832"/>
      <c r="LAM6" s="832"/>
      <c r="LAN6" s="833"/>
      <c r="LAO6" s="833"/>
      <c r="LAP6" s="833"/>
      <c r="LAQ6" s="833"/>
      <c r="LAR6" s="833"/>
      <c r="LAS6" s="833"/>
      <c r="LAT6" s="833"/>
      <c r="LAU6" s="833"/>
      <c r="LAV6" s="844"/>
      <c r="LAW6" s="845"/>
      <c r="LAX6" s="832"/>
      <c r="LAY6" s="832"/>
      <c r="LAZ6" s="832"/>
      <c r="LBA6" s="832"/>
      <c r="LBB6" s="832"/>
      <c r="LBC6" s="832"/>
      <c r="LBD6" s="833"/>
      <c r="LBE6" s="833"/>
      <c r="LBF6" s="833"/>
      <c r="LBG6" s="833"/>
      <c r="LBH6" s="833"/>
      <c r="LBI6" s="833"/>
      <c r="LBJ6" s="833"/>
      <c r="LBK6" s="833"/>
      <c r="LBL6" s="844"/>
      <c r="LBM6" s="845"/>
      <c r="LBN6" s="832"/>
      <c r="LBO6" s="832"/>
      <c r="LBP6" s="832"/>
      <c r="LBQ6" s="832"/>
      <c r="LBR6" s="832"/>
      <c r="LBS6" s="832"/>
      <c r="LBT6" s="833"/>
      <c r="LBU6" s="833"/>
      <c r="LBV6" s="833"/>
      <c r="LBW6" s="833"/>
      <c r="LBX6" s="833"/>
      <c r="LBY6" s="833"/>
      <c r="LBZ6" s="833"/>
      <c r="LCA6" s="833"/>
      <c r="LCB6" s="844"/>
      <c r="LCC6" s="845"/>
      <c r="LCD6" s="832"/>
      <c r="LCE6" s="832"/>
      <c r="LCF6" s="832"/>
      <c r="LCG6" s="832"/>
      <c r="LCH6" s="832"/>
      <c r="LCI6" s="832"/>
      <c r="LCJ6" s="833"/>
      <c r="LCK6" s="833"/>
      <c r="LCL6" s="833"/>
      <c r="LCM6" s="833"/>
      <c r="LCN6" s="833"/>
      <c r="LCO6" s="833"/>
      <c r="LCP6" s="833"/>
      <c r="LCQ6" s="833"/>
      <c r="LCR6" s="844"/>
      <c r="LCS6" s="845"/>
      <c r="LCT6" s="832"/>
      <c r="LCU6" s="832"/>
      <c r="LCV6" s="832"/>
      <c r="LCW6" s="832"/>
      <c r="LCX6" s="832"/>
      <c r="LCY6" s="832"/>
      <c r="LCZ6" s="833"/>
      <c r="LDA6" s="833"/>
      <c r="LDB6" s="833"/>
      <c r="LDC6" s="833"/>
      <c r="LDD6" s="833"/>
      <c r="LDE6" s="833"/>
      <c r="LDF6" s="833"/>
      <c r="LDG6" s="833"/>
      <c r="LDH6" s="844"/>
      <c r="LDI6" s="845"/>
      <c r="LDJ6" s="832"/>
      <c r="LDK6" s="832"/>
      <c r="LDL6" s="832"/>
      <c r="LDM6" s="832"/>
      <c r="LDN6" s="832"/>
      <c r="LDO6" s="832"/>
      <c r="LDP6" s="833"/>
      <c r="LDQ6" s="833"/>
      <c r="LDR6" s="833"/>
      <c r="LDS6" s="833"/>
      <c r="LDT6" s="833"/>
      <c r="LDU6" s="833"/>
      <c r="LDV6" s="833"/>
      <c r="LDW6" s="833"/>
      <c r="LDX6" s="844"/>
      <c r="LDY6" s="845"/>
      <c r="LDZ6" s="832"/>
      <c r="LEA6" s="832"/>
      <c r="LEB6" s="832"/>
      <c r="LEC6" s="832"/>
      <c r="LED6" s="832"/>
      <c r="LEE6" s="832"/>
      <c r="LEF6" s="833"/>
      <c r="LEG6" s="833"/>
      <c r="LEH6" s="833"/>
      <c r="LEI6" s="833"/>
      <c r="LEJ6" s="833"/>
      <c r="LEK6" s="833"/>
      <c r="LEL6" s="833"/>
      <c r="LEM6" s="833"/>
      <c r="LEN6" s="844"/>
      <c r="LEO6" s="845"/>
      <c r="LEP6" s="832"/>
      <c r="LEQ6" s="832"/>
      <c r="LER6" s="832"/>
      <c r="LES6" s="832"/>
      <c r="LET6" s="832"/>
      <c r="LEU6" s="832"/>
      <c r="LEV6" s="833"/>
      <c r="LEW6" s="833"/>
      <c r="LEX6" s="833"/>
      <c r="LEY6" s="833"/>
      <c r="LEZ6" s="833"/>
      <c r="LFA6" s="833"/>
      <c r="LFB6" s="833"/>
      <c r="LFC6" s="833"/>
      <c r="LFD6" s="844"/>
      <c r="LFE6" s="845"/>
      <c r="LFF6" s="832"/>
      <c r="LFG6" s="832"/>
      <c r="LFH6" s="832"/>
      <c r="LFI6" s="832"/>
      <c r="LFJ6" s="832"/>
      <c r="LFK6" s="832"/>
      <c r="LFL6" s="833"/>
      <c r="LFM6" s="833"/>
      <c r="LFN6" s="833"/>
      <c r="LFO6" s="833"/>
      <c r="LFP6" s="833"/>
      <c r="LFQ6" s="833"/>
      <c r="LFR6" s="833"/>
      <c r="LFS6" s="833"/>
      <c r="LFT6" s="844"/>
      <c r="LFU6" s="845"/>
      <c r="LFV6" s="832"/>
      <c r="LFW6" s="832"/>
      <c r="LFX6" s="832"/>
      <c r="LFY6" s="832"/>
      <c r="LFZ6" s="832"/>
      <c r="LGA6" s="832"/>
      <c r="LGB6" s="833"/>
      <c r="LGC6" s="833"/>
      <c r="LGD6" s="833"/>
      <c r="LGE6" s="833"/>
      <c r="LGF6" s="833"/>
      <c r="LGG6" s="833"/>
      <c r="LGH6" s="833"/>
      <c r="LGI6" s="833"/>
      <c r="LGJ6" s="844"/>
      <c r="LGK6" s="845"/>
      <c r="LGL6" s="832"/>
      <c r="LGM6" s="832"/>
      <c r="LGN6" s="832"/>
      <c r="LGO6" s="832"/>
      <c r="LGP6" s="832"/>
      <c r="LGQ6" s="832"/>
      <c r="LGR6" s="833"/>
      <c r="LGS6" s="833"/>
      <c r="LGT6" s="833"/>
      <c r="LGU6" s="833"/>
      <c r="LGV6" s="833"/>
      <c r="LGW6" s="833"/>
      <c r="LGX6" s="833"/>
      <c r="LGY6" s="833"/>
      <c r="LGZ6" s="844"/>
      <c r="LHA6" s="845"/>
      <c r="LHB6" s="832"/>
      <c r="LHC6" s="832"/>
      <c r="LHD6" s="832"/>
      <c r="LHE6" s="832"/>
      <c r="LHF6" s="832"/>
      <c r="LHG6" s="832"/>
      <c r="LHH6" s="833"/>
      <c r="LHI6" s="833"/>
      <c r="LHJ6" s="833"/>
      <c r="LHK6" s="833"/>
      <c r="LHL6" s="833"/>
      <c r="LHM6" s="833"/>
      <c r="LHN6" s="833"/>
      <c r="LHO6" s="833"/>
      <c r="LHP6" s="844"/>
      <c r="LHQ6" s="845"/>
      <c r="LHR6" s="832"/>
      <c r="LHS6" s="832"/>
      <c r="LHT6" s="832"/>
      <c r="LHU6" s="832"/>
      <c r="LHV6" s="832"/>
      <c r="LHW6" s="832"/>
      <c r="LHX6" s="833"/>
      <c r="LHY6" s="833"/>
      <c r="LHZ6" s="833"/>
      <c r="LIA6" s="833"/>
      <c r="LIB6" s="833"/>
      <c r="LIC6" s="833"/>
      <c r="LID6" s="833"/>
      <c r="LIE6" s="833"/>
      <c r="LIF6" s="844"/>
      <c r="LIG6" s="845"/>
      <c r="LIH6" s="832"/>
      <c r="LII6" s="832"/>
      <c r="LIJ6" s="832"/>
      <c r="LIK6" s="832"/>
      <c r="LIL6" s="832"/>
      <c r="LIM6" s="832"/>
      <c r="LIN6" s="833"/>
      <c r="LIO6" s="833"/>
      <c r="LIP6" s="833"/>
      <c r="LIQ6" s="833"/>
      <c r="LIR6" s="833"/>
      <c r="LIS6" s="833"/>
      <c r="LIT6" s="833"/>
      <c r="LIU6" s="833"/>
      <c r="LIV6" s="844"/>
      <c r="LIW6" s="845"/>
      <c r="LIX6" s="832"/>
      <c r="LIY6" s="832"/>
      <c r="LIZ6" s="832"/>
      <c r="LJA6" s="832"/>
      <c r="LJB6" s="832"/>
      <c r="LJC6" s="832"/>
      <c r="LJD6" s="833"/>
      <c r="LJE6" s="833"/>
      <c r="LJF6" s="833"/>
      <c r="LJG6" s="833"/>
      <c r="LJH6" s="833"/>
      <c r="LJI6" s="833"/>
      <c r="LJJ6" s="833"/>
      <c r="LJK6" s="833"/>
      <c r="LJL6" s="844"/>
      <c r="LJM6" s="845"/>
      <c r="LJN6" s="832"/>
      <c r="LJO6" s="832"/>
      <c r="LJP6" s="832"/>
      <c r="LJQ6" s="832"/>
      <c r="LJR6" s="832"/>
      <c r="LJS6" s="832"/>
      <c r="LJT6" s="833"/>
      <c r="LJU6" s="833"/>
      <c r="LJV6" s="833"/>
      <c r="LJW6" s="833"/>
      <c r="LJX6" s="833"/>
      <c r="LJY6" s="833"/>
      <c r="LJZ6" s="833"/>
      <c r="LKA6" s="833"/>
      <c r="LKB6" s="844"/>
      <c r="LKC6" s="845"/>
      <c r="LKD6" s="832"/>
      <c r="LKE6" s="832"/>
      <c r="LKF6" s="832"/>
      <c r="LKG6" s="832"/>
      <c r="LKH6" s="832"/>
      <c r="LKI6" s="832"/>
      <c r="LKJ6" s="833"/>
      <c r="LKK6" s="833"/>
      <c r="LKL6" s="833"/>
      <c r="LKM6" s="833"/>
      <c r="LKN6" s="833"/>
      <c r="LKO6" s="833"/>
      <c r="LKP6" s="833"/>
      <c r="LKQ6" s="833"/>
      <c r="LKR6" s="844"/>
      <c r="LKS6" s="845"/>
      <c r="LKT6" s="832"/>
      <c r="LKU6" s="832"/>
      <c r="LKV6" s="832"/>
      <c r="LKW6" s="832"/>
      <c r="LKX6" s="832"/>
      <c r="LKY6" s="832"/>
      <c r="LKZ6" s="833"/>
      <c r="LLA6" s="833"/>
      <c r="LLB6" s="833"/>
      <c r="LLC6" s="833"/>
      <c r="LLD6" s="833"/>
      <c r="LLE6" s="833"/>
      <c r="LLF6" s="833"/>
      <c r="LLG6" s="833"/>
      <c r="LLH6" s="844"/>
      <c r="LLI6" s="845"/>
      <c r="LLJ6" s="832"/>
      <c r="LLK6" s="832"/>
      <c r="LLL6" s="832"/>
      <c r="LLM6" s="832"/>
      <c r="LLN6" s="832"/>
      <c r="LLO6" s="832"/>
      <c r="LLP6" s="833"/>
      <c r="LLQ6" s="833"/>
      <c r="LLR6" s="833"/>
      <c r="LLS6" s="833"/>
      <c r="LLT6" s="833"/>
      <c r="LLU6" s="833"/>
      <c r="LLV6" s="833"/>
      <c r="LLW6" s="833"/>
      <c r="LLX6" s="844"/>
      <c r="LLY6" s="845"/>
      <c r="LLZ6" s="832"/>
      <c r="LMA6" s="832"/>
      <c r="LMB6" s="832"/>
      <c r="LMC6" s="832"/>
      <c r="LMD6" s="832"/>
      <c r="LME6" s="832"/>
      <c r="LMF6" s="833"/>
      <c r="LMG6" s="833"/>
      <c r="LMH6" s="833"/>
      <c r="LMI6" s="833"/>
      <c r="LMJ6" s="833"/>
      <c r="LMK6" s="833"/>
      <c r="LML6" s="833"/>
      <c r="LMM6" s="833"/>
      <c r="LMN6" s="844"/>
      <c r="LMO6" s="845"/>
      <c r="LMP6" s="832"/>
      <c r="LMQ6" s="832"/>
      <c r="LMR6" s="832"/>
      <c r="LMS6" s="832"/>
      <c r="LMT6" s="832"/>
      <c r="LMU6" s="832"/>
      <c r="LMV6" s="833"/>
      <c r="LMW6" s="833"/>
      <c r="LMX6" s="833"/>
      <c r="LMY6" s="833"/>
      <c r="LMZ6" s="833"/>
      <c r="LNA6" s="833"/>
      <c r="LNB6" s="833"/>
      <c r="LNC6" s="833"/>
      <c r="LND6" s="844"/>
      <c r="LNE6" s="845"/>
      <c r="LNF6" s="832"/>
      <c r="LNG6" s="832"/>
      <c r="LNH6" s="832"/>
      <c r="LNI6" s="832"/>
      <c r="LNJ6" s="832"/>
      <c r="LNK6" s="832"/>
      <c r="LNL6" s="833"/>
      <c r="LNM6" s="833"/>
      <c r="LNN6" s="833"/>
      <c r="LNO6" s="833"/>
      <c r="LNP6" s="833"/>
      <c r="LNQ6" s="833"/>
      <c r="LNR6" s="833"/>
      <c r="LNS6" s="833"/>
      <c r="LNT6" s="844"/>
      <c r="LNU6" s="845"/>
      <c r="LNV6" s="832"/>
      <c r="LNW6" s="832"/>
      <c r="LNX6" s="832"/>
      <c r="LNY6" s="832"/>
      <c r="LNZ6" s="832"/>
      <c r="LOA6" s="832"/>
      <c r="LOB6" s="833"/>
      <c r="LOC6" s="833"/>
      <c r="LOD6" s="833"/>
      <c r="LOE6" s="833"/>
      <c r="LOF6" s="833"/>
      <c r="LOG6" s="833"/>
      <c r="LOH6" s="833"/>
      <c r="LOI6" s="833"/>
      <c r="LOJ6" s="844"/>
      <c r="LOK6" s="845"/>
      <c r="LOL6" s="832"/>
      <c r="LOM6" s="832"/>
      <c r="LON6" s="832"/>
      <c r="LOO6" s="832"/>
      <c r="LOP6" s="832"/>
      <c r="LOQ6" s="832"/>
      <c r="LOR6" s="833"/>
      <c r="LOS6" s="833"/>
      <c r="LOT6" s="833"/>
      <c r="LOU6" s="833"/>
      <c r="LOV6" s="833"/>
      <c r="LOW6" s="833"/>
      <c r="LOX6" s="833"/>
      <c r="LOY6" s="833"/>
      <c r="LOZ6" s="844"/>
      <c r="LPA6" s="845"/>
      <c r="LPB6" s="832"/>
      <c r="LPC6" s="832"/>
      <c r="LPD6" s="832"/>
      <c r="LPE6" s="832"/>
      <c r="LPF6" s="832"/>
      <c r="LPG6" s="832"/>
      <c r="LPH6" s="833"/>
      <c r="LPI6" s="833"/>
      <c r="LPJ6" s="833"/>
      <c r="LPK6" s="833"/>
      <c r="LPL6" s="833"/>
      <c r="LPM6" s="833"/>
      <c r="LPN6" s="833"/>
      <c r="LPO6" s="833"/>
      <c r="LPP6" s="844"/>
      <c r="LPQ6" s="845"/>
      <c r="LPR6" s="832"/>
      <c r="LPS6" s="832"/>
      <c r="LPT6" s="832"/>
      <c r="LPU6" s="832"/>
      <c r="LPV6" s="832"/>
      <c r="LPW6" s="832"/>
      <c r="LPX6" s="833"/>
      <c r="LPY6" s="833"/>
      <c r="LPZ6" s="833"/>
      <c r="LQA6" s="833"/>
      <c r="LQB6" s="833"/>
      <c r="LQC6" s="833"/>
      <c r="LQD6" s="833"/>
      <c r="LQE6" s="833"/>
      <c r="LQF6" s="844"/>
      <c r="LQG6" s="845"/>
      <c r="LQH6" s="832"/>
      <c r="LQI6" s="832"/>
      <c r="LQJ6" s="832"/>
      <c r="LQK6" s="832"/>
      <c r="LQL6" s="832"/>
      <c r="LQM6" s="832"/>
      <c r="LQN6" s="833"/>
      <c r="LQO6" s="833"/>
      <c r="LQP6" s="833"/>
      <c r="LQQ6" s="833"/>
      <c r="LQR6" s="833"/>
      <c r="LQS6" s="833"/>
      <c r="LQT6" s="833"/>
      <c r="LQU6" s="833"/>
      <c r="LQV6" s="844"/>
      <c r="LQW6" s="845"/>
      <c r="LQX6" s="832"/>
      <c r="LQY6" s="832"/>
      <c r="LQZ6" s="832"/>
      <c r="LRA6" s="832"/>
      <c r="LRB6" s="832"/>
      <c r="LRC6" s="832"/>
      <c r="LRD6" s="833"/>
      <c r="LRE6" s="833"/>
      <c r="LRF6" s="833"/>
      <c r="LRG6" s="833"/>
      <c r="LRH6" s="833"/>
      <c r="LRI6" s="833"/>
      <c r="LRJ6" s="833"/>
      <c r="LRK6" s="833"/>
      <c r="LRL6" s="844"/>
      <c r="LRM6" s="845"/>
      <c r="LRN6" s="832"/>
      <c r="LRO6" s="832"/>
      <c r="LRP6" s="832"/>
      <c r="LRQ6" s="832"/>
      <c r="LRR6" s="832"/>
      <c r="LRS6" s="832"/>
      <c r="LRT6" s="833"/>
      <c r="LRU6" s="833"/>
      <c r="LRV6" s="833"/>
      <c r="LRW6" s="833"/>
      <c r="LRX6" s="833"/>
      <c r="LRY6" s="833"/>
      <c r="LRZ6" s="833"/>
      <c r="LSA6" s="833"/>
      <c r="LSB6" s="844"/>
      <c r="LSC6" s="845"/>
      <c r="LSD6" s="832"/>
      <c r="LSE6" s="832"/>
      <c r="LSF6" s="832"/>
      <c r="LSG6" s="832"/>
      <c r="LSH6" s="832"/>
      <c r="LSI6" s="832"/>
      <c r="LSJ6" s="833"/>
      <c r="LSK6" s="833"/>
      <c r="LSL6" s="833"/>
      <c r="LSM6" s="833"/>
      <c r="LSN6" s="833"/>
      <c r="LSO6" s="833"/>
      <c r="LSP6" s="833"/>
      <c r="LSQ6" s="833"/>
      <c r="LSR6" s="844"/>
      <c r="LSS6" s="845"/>
      <c r="LST6" s="832"/>
      <c r="LSU6" s="832"/>
      <c r="LSV6" s="832"/>
      <c r="LSW6" s="832"/>
      <c r="LSX6" s="832"/>
      <c r="LSY6" s="832"/>
      <c r="LSZ6" s="833"/>
      <c r="LTA6" s="833"/>
      <c r="LTB6" s="833"/>
      <c r="LTC6" s="833"/>
      <c r="LTD6" s="833"/>
      <c r="LTE6" s="833"/>
      <c r="LTF6" s="833"/>
      <c r="LTG6" s="833"/>
      <c r="LTH6" s="844"/>
      <c r="LTI6" s="845"/>
      <c r="LTJ6" s="832"/>
      <c r="LTK6" s="832"/>
      <c r="LTL6" s="832"/>
      <c r="LTM6" s="832"/>
      <c r="LTN6" s="832"/>
      <c r="LTO6" s="832"/>
      <c r="LTP6" s="833"/>
      <c r="LTQ6" s="833"/>
      <c r="LTR6" s="833"/>
      <c r="LTS6" s="833"/>
      <c r="LTT6" s="833"/>
      <c r="LTU6" s="833"/>
      <c r="LTV6" s="833"/>
      <c r="LTW6" s="833"/>
      <c r="LTX6" s="844"/>
      <c r="LTY6" s="845"/>
      <c r="LTZ6" s="832"/>
      <c r="LUA6" s="832"/>
      <c r="LUB6" s="832"/>
      <c r="LUC6" s="832"/>
      <c r="LUD6" s="832"/>
      <c r="LUE6" s="832"/>
      <c r="LUF6" s="833"/>
      <c r="LUG6" s="833"/>
      <c r="LUH6" s="833"/>
      <c r="LUI6" s="833"/>
      <c r="LUJ6" s="833"/>
      <c r="LUK6" s="833"/>
      <c r="LUL6" s="833"/>
      <c r="LUM6" s="833"/>
      <c r="LUN6" s="844"/>
      <c r="LUO6" s="845"/>
      <c r="LUP6" s="832"/>
      <c r="LUQ6" s="832"/>
      <c r="LUR6" s="832"/>
      <c r="LUS6" s="832"/>
      <c r="LUT6" s="832"/>
      <c r="LUU6" s="832"/>
      <c r="LUV6" s="833"/>
      <c r="LUW6" s="833"/>
      <c r="LUX6" s="833"/>
      <c r="LUY6" s="833"/>
      <c r="LUZ6" s="833"/>
      <c r="LVA6" s="833"/>
      <c r="LVB6" s="833"/>
      <c r="LVC6" s="833"/>
      <c r="LVD6" s="844"/>
      <c r="LVE6" s="845"/>
      <c r="LVF6" s="832"/>
      <c r="LVG6" s="832"/>
      <c r="LVH6" s="832"/>
      <c r="LVI6" s="832"/>
      <c r="LVJ6" s="832"/>
      <c r="LVK6" s="832"/>
      <c r="LVL6" s="833"/>
      <c r="LVM6" s="833"/>
      <c r="LVN6" s="833"/>
      <c r="LVO6" s="833"/>
      <c r="LVP6" s="833"/>
      <c r="LVQ6" s="833"/>
      <c r="LVR6" s="833"/>
      <c r="LVS6" s="833"/>
      <c r="LVT6" s="844"/>
      <c r="LVU6" s="845"/>
      <c r="LVV6" s="832"/>
      <c r="LVW6" s="832"/>
      <c r="LVX6" s="832"/>
      <c r="LVY6" s="832"/>
      <c r="LVZ6" s="832"/>
      <c r="LWA6" s="832"/>
      <c r="LWB6" s="833"/>
      <c r="LWC6" s="833"/>
      <c r="LWD6" s="833"/>
      <c r="LWE6" s="833"/>
      <c r="LWF6" s="833"/>
      <c r="LWG6" s="833"/>
      <c r="LWH6" s="833"/>
      <c r="LWI6" s="833"/>
      <c r="LWJ6" s="844"/>
      <c r="LWK6" s="845"/>
      <c r="LWL6" s="832"/>
      <c r="LWM6" s="832"/>
      <c r="LWN6" s="832"/>
      <c r="LWO6" s="832"/>
      <c r="LWP6" s="832"/>
      <c r="LWQ6" s="832"/>
      <c r="LWR6" s="833"/>
      <c r="LWS6" s="833"/>
      <c r="LWT6" s="833"/>
      <c r="LWU6" s="833"/>
      <c r="LWV6" s="833"/>
      <c r="LWW6" s="833"/>
      <c r="LWX6" s="833"/>
      <c r="LWY6" s="833"/>
      <c r="LWZ6" s="844"/>
      <c r="LXA6" s="845"/>
      <c r="LXB6" s="832"/>
      <c r="LXC6" s="832"/>
      <c r="LXD6" s="832"/>
      <c r="LXE6" s="832"/>
      <c r="LXF6" s="832"/>
      <c r="LXG6" s="832"/>
      <c r="LXH6" s="833"/>
      <c r="LXI6" s="833"/>
      <c r="LXJ6" s="833"/>
      <c r="LXK6" s="833"/>
      <c r="LXL6" s="833"/>
      <c r="LXM6" s="833"/>
      <c r="LXN6" s="833"/>
      <c r="LXO6" s="833"/>
      <c r="LXP6" s="844"/>
      <c r="LXQ6" s="845"/>
      <c r="LXR6" s="832"/>
      <c r="LXS6" s="832"/>
      <c r="LXT6" s="832"/>
      <c r="LXU6" s="832"/>
      <c r="LXV6" s="832"/>
      <c r="LXW6" s="832"/>
      <c r="LXX6" s="833"/>
      <c r="LXY6" s="833"/>
      <c r="LXZ6" s="833"/>
      <c r="LYA6" s="833"/>
      <c r="LYB6" s="833"/>
      <c r="LYC6" s="833"/>
      <c r="LYD6" s="833"/>
      <c r="LYE6" s="833"/>
      <c r="LYF6" s="844"/>
      <c r="LYG6" s="845"/>
      <c r="LYH6" s="832"/>
      <c r="LYI6" s="832"/>
      <c r="LYJ6" s="832"/>
      <c r="LYK6" s="832"/>
      <c r="LYL6" s="832"/>
      <c r="LYM6" s="832"/>
      <c r="LYN6" s="833"/>
      <c r="LYO6" s="833"/>
      <c r="LYP6" s="833"/>
      <c r="LYQ6" s="833"/>
      <c r="LYR6" s="833"/>
      <c r="LYS6" s="833"/>
      <c r="LYT6" s="833"/>
      <c r="LYU6" s="833"/>
      <c r="LYV6" s="844"/>
      <c r="LYW6" s="845"/>
      <c r="LYX6" s="832"/>
      <c r="LYY6" s="832"/>
      <c r="LYZ6" s="832"/>
      <c r="LZA6" s="832"/>
      <c r="LZB6" s="832"/>
      <c r="LZC6" s="832"/>
      <c r="LZD6" s="833"/>
      <c r="LZE6" s="833"/>
      <c r="LZF6" s="833"/>
      <c r="LZG6" s="833"/>
      <c r="LZH6" s="833"/>
      <c r="LZI6" s="833"/>
      <c r="LZJ6" s="833"/>
      <c r="LZK6" s="833"/>
      <c r="LZL6" s="844"/>
      <c r="LZM6" s="845"/>
      <c r="LZN6" s="832"/>
      <c r="LZO6" s="832"/>
      <c r="LZP6" s="832"/>
      <c r="LZQ6" s="832"/>
      <c r="LZR6" s="832"/>
      <c r="LZS6" s="832"/>
      <c r="LZT6" s="833"/>
      <c r="LZU6" s="833"/>
      <c r="LZV6" s="833"/>
      <c r="LZW6" s="833"/>
      <c r="LZX6" s="833"/>
      <c r="LZY6" s="833"/>
      <c r="LZZ6" s="833"/>
      <c r="MAA6" s="833"/>
      <c r="MAB6" s="844"/>
      <c r="MAC6" s="845"/>
      <c r="MAD6" s="832"/>
      <c r="MAE6" s="832"/>
      <c r="MAF6" s="832"/>
      <c r="MAG6" s="832"/>
      <c r="MAH6" s="832"/>
      <c r="MAI6" s="832"/>
      <c r="MAJ6" s="833"/>
      <c r="MAK6" s="833"/>
      <c r="MAL6" s="833"/>
      <c r="MAM6" s="833"/>
      <c r="MAN6" s="833"/>
      <c r="MAO6" s="833"/>
      <c r="MAP6" s="833"/>
      <c r="MAQ6" s="833"/>
      <c r="MAR6" s="844"/>
      <c r="MAS6" s="845"/>
      <c r="MAT6" s="832"/>
      <c r="MAU6" s="832"/>
      <c r="MAV6" s="832"/>
      <c r="MAW6" s="832"/>
      <c r="MAX6" s="832"/>
      <c r="MAY6" s="832"/>
      <c r="MAZ6" s="833"/>
      <c r="MBA6" s="833"/>
      <c r="MBB6" s="833"/>
      <c r="MBC6" s="833"/>
      <c r="MBD6" s="833"/>
      <c r="MBE6" s="833"/>
      <c r="MBF6" s="833"/>
      <c r="MBG6" s="833"/>
      <c r="MBH6" s="844"/>
      <c r="MBI6" s="845"/>
      <c r="MBJ6" s="832"/>
      <c r="MBK6" s="832"/>
      <c r="MBL6" s="832"/>
      <c r="MBM6" s="832"/>
      <c r="MBN6" s="832"/>
      <c r="MBO6" s="832"/>
      <c r="MBP6" s="833"/>
      <c r="MBQ6" s="833"/>
      <c r="MBR6" s="833"/>
      <c r="MBS6" s="833"/>
      <c r="MBT6" s="833"/>
      <c r="MBU6" s="833"/>
      <c r="MBV6" s="833"/>
      <c r="MBW6" s="833"/>
      <c r="MBX6" s="844"/>
      <c r="MBY6" s="845"/>
      <c r="MBZ6" s="832"/>
      <c r="MCA6" s="832"/>
      <c r="MCB6" s="832"/>
      <c r="MCC6" s="832"/>
      <c r="MCD6" s="832"/>
      <c r="MCE6" s="832"/>
      <c r="MCF6" s="833"/>
      <c r="MCG6" s="833"/>
      <c r="MCH6" s="833"/>
      <c r="MCI6" s="833"/>
      <c r="MCJ6" s="833"/>
      <c r="MCK6" s="833"/>
      <c r="MCL6" s="833"/>
      <c r="MCM6" s="833"/>
      <c r="MCN6" s="844"/>
      <c r="MCO6" s="845"/>
      <c r="MCP6" s="832"/>
      <c r="MCQ6" s="832"/>
      <c r="MCR6" s="832"/>
      <c r="MCS6" s="832"/>
      <c r="MCT6" s="832"/>
      <c r="MCU6" s="832"/>
      <c r="MCV6" s="833"/>
      <c r="MCW6" s="833"/>
      <c r="MCX6" s="833"/>
      <c r="MCY6" s="833"/>
      <c r="MCZ6" s="833"/>
      <c r="MDA6" s="833"/>
      <c r="MDB6" s="833"/>
      <c r="MDC6" s="833"/>
      <c r="MDD6" s="844"/>
      <c r="MDE6" s="845"/>
      <c r="MDF6" s="832"/>
      <c r="MDG6" s="832"/>
      <c r="MDH6" s="832"/>
      <c r="MDI6" s="832"/>
      <c r="MDJ6" s="832"/>
      <c r="MDK6" s="832"/>
      <c r="MDL6" s="833"/>
      <c r="MDM6" s="833"/>
      <c r="MDN6" s="833"/>
      <c r="MDO6" s="833"/>
      <c r="MDP6" s="833"/>
      <c r="MDQ6" s="833"/>
      <c r="MDR6" s="833"/>
      <c r="MDS6" s="833"/>
      <c r="MDT6" s="844"/>
      <c r="MDU6" s="845"/>
      <c r="MDV6" s="832"/>
      <c r="MDW6" s="832"/>
      <c r="MDX6" s="832"/>
      <c r="MDY6" s="832"/>
      <c r="MDZ6" s="832"/>
      <c r="MEA6" s="832"/>
      <c r="MEB6" s="833"/>
      <c r="MEC6" s="833"/>
      <c r="MED6" s="833"/>
      <c r="MEE6" s="833"/>
      <c r="MEF6" s="833"/>
      <c r="MEG6" s="833"/>
      <c r="MEH6" s="833"/>
      <c r="MEI6" s="833"/>
      <c r="MEJ6" s="844"/>
      <c r="MEK6" s="845"/>
      <c r="MEL6" s="832"/>
      <c r="MEM6" s="832"/>
      <c r="MEN6" s="832"/>
      <c r="MEO6" s="832"/>
      <c r="MEP6" s="832"/>
      <c r="MEQ6" s="832"/>
      <c r="MER6" s="833"/>
      <c r="MES6" s="833"/>
      <c r="MET6" s="833"/>
      <c r="MEU6" s="833"/>
      <c r="MEV6" s="833"/>
      <c r="MEW6" s="833"/>
      <c r="MEX6" s="833"/>
      <c r="MEY6" s="833"/>
      <c r="MEZ6" s="844"/>
      <c r="MFA6" s="845"/>
      <c r="MFB6" s="832"/>
      <c r="MFC6" s="832"/>
      <c r="MFD6" s="832"/>
      <c r="MFE6" s="832"/>
      <c r="MFF6" s="832"/>
      <c r="MFG6" s="832"/>
      <c r="MFH6" s="833"/>
      <c r="MFI6" s="833"/>
      <c r="MFJ6" s="833"/>
      <c r="MFK6" s="833"/>
      <c r="MFL6" s="833"/>
      <c r="MFM6" s="833"/>
      <c r="MFN6" s="833"/>
      <c r="MFO6" s="833"/>
      <c r="MFP6" s="844"/>
      <c r="MFQ6" s="845"/>
      <c r="MFR6" s="832"/>
      <c r="MFS6" s="832"/>
      <c r="MFT6" s="832"/>
      <c r="MFU6" s="832"/>
      <c r="MFV6" s="832"/>
      <c r="MFW6" s="832"/>
      <c r="MFX6" s="833"/>
      <c r="MFY6" s="833"/>
      <c r="MFZ6" s="833"/>
      <c r="MGA6" s="833"/>
      <c r="MGB6" s="833"/>
      <c r="MGC6" s="833"/>
      <c r="MGD6" s="833"/>
      <c r="MGE6" s="833"/>
      <c r="MGF6" s="844"/>
      <c r="MGG6" s="845"/>
      <c r="MGH6" s="832"/>
      <c r="MGI6" s="832"/>
      <c r="MGJ6" s="832"/>
      <c r="MGK6" s="832"/>
      <c r="MGL6" s="832"/>
      <c r="MGM6" s="832"/>
      <c r="MGN6" s="833"/>
      <c r="MGO6" s="833"/>
      <c r="MGP6" s="833"/>
      <c r="MGQ6" s="833"/>
      <c r="MGR6" s="833"/>
      <c r="MGS6" s="833"/>
      <c r="MGT6" s="833"/>
      <c r="MGU6" s="833"/>
      <c r="MGV6" s="844"/>
      <c r="MGW6" s="845"/>
      <c r="MGX6" s="832"/>
      <c r="MGY6" s="832"/>
      <c r="MGZ6" s="832"/>
      <c r="MHA6" s="832"/>
      <c r="MHB6" s="832"/>
      <c r="MHC6" s="832"/>
      <c r="MHD6" s="833"/>
      <c r="MHE6" s="833"/>
      <c r="MHF6" s="833"/>
      <c r="MHG6" s="833"/>
      <c r="MHH6" s="833"/>
      <c r="MHI6" s="833"/>
      <c r="MHJ6" s="833"/>
      <c r="MHK6" s="833"/>
      <c r="MHL6" s="844"/>
      <c r="MHM6" s="845"/>
      <c r="MHN6" s="832"/>
      <c r="MHO6" s="832"/>
      <c r="MHP6" s="832"/>
      <c r="MHQ6" s="832"/>
      <c r="MHR6" s="832"/>
      <c r="MHS6" s="832"/>
      <c r="MHT6" s="833"/>
      <c r="MHU6" s="833"/>
      <c r="MHV6" s="833"/>
      <c r="MHW6" s="833"/>
      <c r="MHX6" s="833"/>
      <c r="MHY6" s="833"/>
      <c r="MHZ6" s="833"/>
      <c r="MIA6" s="833"/>
      <c r="MIB6" s="844"/>
      <c r="MIC6" s="845"/>
      <c r="MID6" s="832"/>
      <c r="MIE6" s="832"/>
      <c r="MIF6" s="832"/>
      <c r="MIG6" s="832"/>
      <c r="MIH6" s="832"/>
      <c r="MII6" s="832"/>
      <c r="MIJ6" s="833"/>
      <c r="MIK6" s="833"/>
      <c r="MIL6" s="833"/>
      <c r="MIM6" s="833"/>
      <c r="MIN6" s="833"/>
      <c r="MIO6" s="833"/>
      <c r="MIP6" s="833"/>
      <c r="MIQ6" s="833"/>
      <c r="MIR6" s="844"/>
      <c r="MIS6" s="845"/>
      <c r="MIT6" s="832"/>
      <c r="MIU6" s="832"/>
      <c r="MIV6" s="832"/>
      <c r="MIW6" s="832"/>
      <c r="MIX6" s="832"/>
      <c r="MIY6" s="832"/>
      <c r="MIZ6" s="833"/>
      <c r="MJA6" s="833"/>
      <c r="MJB6" s="833"/>
      <c r="MJC6" s="833"/>
      <c r="MJD6" s="833"/>
      <c r="MJE6" s="833"/>
      <c r="MJF6" s="833"/>
      <c r="MJG6" s="833"/>
      <c r="MJH6" s="844"/>
      <c r="MJI6" s="845"/>
      <c r="MJJ6" s="832"/>
      <c r="MJK6" s="832"/>
      <c r="MJL6" s="832"/>
      <c r="MJM6" s="832"/>
      <c r="MJN6" s="832"/>
      <c r="MJO6" s="832"/>
      <c r="MJP6" s="833"/>
      <c r="MJQ6" s="833"/>
      <c r="MJR6" s="833"/>
      <c r="MJS6" s="833"/>
      <c r="MJT6" s="833"/>
      <c r="MJU6" s="833"/>
      <c r="MJV6" s="833"/>
      <c r="MJW6" s="833"/>
      <c r="MJX6" s="844"/>
      <c r="MJY6" s="845"/>
      <c r="MJZ6" s="832"/>
      <c r="MKA6" s="832"/>
      <c r="MKB6" s="832"/>
      <c r="MKC6" s="832"/>
      <c r="MKD6" s="832"/>
      <c r="MKE6" s="832"/>
      <c r="MKF6" s="833"/>
      <c r="MKG6" s="833"/>
      <c r="MKH6" s="833"/>
      <c r="MKI6" s="833"/>
      <c r="MKJ6" s="833"/>
      <c r="MKK6" s="833"/>
      <c r="MKL6" s="833"/>
      <c r="MKM6" s="833"/>
      <c r="MKN6" s="844"/>
      <c r="MKO6" s="845"/>
      <c r="MKP6" s="832"/>
      <c r="MKQ6" s="832"/>
      <c r="MKR6" s="832"/>
      <c r="MKS6" s="832"/>
      <c r="MKT6" s="832"/>
      <c r="MKU6" s="832"/>
      <c r="MKV6" s="833"/>
      <c r="MKW6" s="833"/>
      <c r="MKX6" s="833"/>
      <c r="MKY6" s="833"/>
      <c r="MKZ6" s="833"/>
      <c r="MLA6" s="833"/>
      <c r="MLB6" s="833"/>
      <c r="MLC6" s="833"/>
      <c r="MLD6" s="844"/>
      <c r="MLE6" s="845"/>
      <c r="MLF6" s="832"/>
      <c r="MLG6" s="832"/>
      <c r="MLH6" s="832"/>
      <c r="MLI6" s="832"/>
      <c r="MLJ6" s="832"/>
      <c r="MLK6" s="832"/>
      <c r="MLL6" s="833"/>
      <c r="MLM6" s="833"/>
      <c r="MLN6" s="833"/>
      <c r="MLO6" s="833"/>
      <c r="MLP6" s="833"/>
      <c r="MLQ6" s="833"/>
      <c r="MLR6" s="833"/>
      <c r="MLS6" s="833"/>
      <c r="MLT6" s="844"/>
      <c r="MLU6" s="845"/>
      <c r="MLV6" s="832"/>
      <c r="MLW6" s="832"/>
      <c r="MLX6" s="832"/>
      <c r="MLY6" s="832"/>
      <c r="MLZ6" s="832"/>
      <c r="MMA6" s="832"/>
      <c r="MMB6" s="833"/>
      <c r="MMC6" s="833"/>
      <c r="MMD6" s="833"/>
      <c r="MME6" s="833"/>
      <c r="MMF6" s="833"/>
      <c r="MMG6" s="833"/>
      <c r="MMH6" s="833"/>
      <c r="MMI6" s="833"/>
      <c r="MMJ6" s="844"/>
      <c r="MMK6" s="845"/>
      <c r="MML6" s="832"/>
      <c r="MMM6" s="832"/>
      <c r="MMN6" s="832"/>
      <c r="MMO6" s="832"/>
      <c r="MMP6" s="832"/>
      <c r="MMQ6" s="832"/>
      <c r="MMR6" s="833"/>
      <c r="MMS6" s="833"/>
      <c r="MMT6" s="833"/>
      <c r="MMU6" s="833"/>
      <c r="MMV6" s="833"/>
      <c r="MMW6" s="833"/>
      <c r="MMX6" s="833"/>
      <c r="MMY6" s="833"/>
      <c r="MMZ6" s="844"/>
      <c r="MNA6" s="845"/>
      <c r="MNB6" s="832"/>
      <c r="MNC6" s="832"/>
      <c r="MND6" s="832"/>
      <c r="MNE6" s="832"/>
      <c r="MNF6" s="832"/>
      <c r="MNG6" s="832"/>
      <c r="MNH6" s="833"/>
      <c r="MNI6" s="833"/>
      <c r="MNJ6" s="833"/>
      <c r="MNK6" s="833"/>
      <c r="MNL6" s="833"/>
      <c r="MNM6" s="833"/>
      <c r="MNN6" s="833"/>
      <c r="MNO6" s="833"/>
      <c r="MNP6" s="844"/>
      <c r="MNQ6" s="845"/>
      <c r="MNR6" s="832"/>
      <c r="MNS6" s="832"/>
      <c r="MNT6" s="832"/>
      <c r="MNU6" s="832"/>
      <c r="MNV6" s="832"/>
      <c r="MNW6" s="832"/>
      <c r="MNX6" s="833"/>
      <c r="MNY6" s="833"/>
      <c r="MNZ6" s="833"/>
      <c r="MOA6" s="833"/>
      <c r="MOB6" s="833"/>
      <c r="MOC6" s="833"/>
      <c r="MOD6" s="833"/>
      <c r="MOE6" s="833"/>
      <c r="MOF6" s="844"/>
      <c r="MOG6" s="845"/>
      <c r="MOH6" s="832"/>
      <c r="MOI6" s="832"/>
      <c r="MOJ6" s="832"/>
      <c r="MOK6" s="832"/>
      <c r="MOL6" s="832"/>
      <c r="MOM6" s="832"/>
      <c r="MON6" s="833"/>
      <c r="MOO6" s="833"/>
      <c r="MOP6" s="833"/>
      <c r="MOQ6" s="833"/>
      <c r="MOR6" s="833"/>
      <c r="MOS6" s="833"/>
      <c r="MOT6" s="833"/>
      <c r="MOU6" s="833"/>
      <c r="MOV6" s="844"/>
      <c r="MOW6" s="845"/>
      <c r="MOX6" s="832"/>
      <c r="MOY6" s="832"/>
      <c r="MOZ6" s="832"/>
      <c r="MPA6" s="832"/>
      <c r="MPB6" s="832"/>
      <c r="MPC6" s="832"/>
      <c r="MPD6" s="833"/>
      <c r="MPE6" s="833"/>
      <c r="MPF6" s="833"/>
      <c r="MPG6" s="833"/>
      <c r="MPH6" s="833"/>
      <c r="MPI6" s="833"/>
      <c r="MPJ6" s="833"/>
      <c r="MPK6" s="833"/>
      <c r="MPL6" s="844"/>
      <c r="MPM6" s="845"/>
      <c r="MPN6" s="832"/>
      <c r="MPO6" s="832"/>
      <c r="MPP6" s="832"/>
      <c r="MPQ6" s="832"/>
      <c r="MPR6" s="832"/>
      <c r="MPS6" s="832"/>
      <c r="MPT6" s="833"/>
      <c r="MPU6" s="833"/>
      <c r="MPV6" s="833"/>
      <c r="MPW6" s="833"/>
      <c r="MPX6" s="833"/>
      <c r="MPY6" s="833"/>
      <c r="MPZ6" s="833"/>
      <c r="MQA6" s="833"/>
      <c r="MQB6" s="844"/>
      <c r="MQC6" s="845"/>
      <c r="MQD6" s="832"/>
      <c r="MQE6" s="832"/>
      <c r="MQF6" s="832"/>
      <c r="MQG6" s="832"/>
      <c r="MQH6" s="832"/>
      <c r="MQI6" s="832"/>
      <c r="MQJ6" s="833"/>
      <c r="MQK6" s="833"/>
      <c r="MQL6" s="833"/>
      <c r="MQM6" s="833"/>
      <c r="MQN6" s="833"/>
      <c r="MQO6" s="833"/>
      <c r="MQP6" s="833"/>
      <c r="MQQ6" s="833"/>
      <c r="MQR6" s="844"/>
      <c r="MQS6" s="845"/>
      <c r="MQT6" s="832"/>
      <c r="MQU6" s="832"/>
      <c r="MQV6" s="832"/>
      <c r="MQW6" s="832"/>
      <c r="MQX6" s="832"/>
      <c r="MQY6" s="832"/>
      <c r="MQZ6" s="833"/>
      <c r="MRA6" s="833"/>
      <c r="MRB6" s="833"/>
      <c r="MRC6" s="833"/>
      <c r="MRD6" s="833"/>
      <c r="MRE6" s="833"/>
      <c r="MRF6" s="833"/>
      <c r="MRG6" s="833"/>
      <c r="MRH6" s="844"/>
      <c r="MRI6" s="845"/>
      <c r="MRJ6" s="832"/>
      <c r="MRK6" s="832"/>
      <c r="MRL6" s="832"/>
      <c r="MRM6" s="832"/>
      <c r="MRN6" s="832"/>
      <c r="MRO6" s="832"/>
      <c r="MRP6" s="833"/>
      <c r="MRQ6" s="833"/>
      <c r="MRR6" s="833"/>
      <c r="MRS6" s="833"/>
      <c r="MRT6" s="833"/>
      <c r="MRU6" s="833"/>
      <c r="MRV6" s="833"/>
      <c r="MRW6" s="833"/>
      <c r="MRX6" s="844"/>
      <c r="MRY6" s="845"/>
      <c r="MRZ6" s="832"/>
      <c r="MSA6" s="832"/>
      <c r="MSB6" s="832"/>
      <c r="MSC6" s="832"/>
      <c r="MSD6" s="832"/>
      <c r="MSE6" s="832"/>
      <c r="MSF6" s="833"/>
      <c r="MSG6" s="833"/>
      <c r="MSH6" s="833"/>
      <c r="MSI6" s="833"/>
      <c r="MSJ6" s="833"/>
      <c r="MSK6" s="833"/>
      <c r="MSL6" s="833"/>
      <c r="MSM6" s="833"/>
      <c r="MSN6" s="844"/>
      <c r="MSO6" s="845"/>
      <c r="MSP6" s="832"/>
      <c r="MSQ6" s="832"/>
      <c r="MSR6" s="832"/>
      <c r="MSS6" s="832"/>
      <c r="MST6" s="832"/>
      <c r="MSU6" s="832"/>
      <c r="MSV6" s="833"/>
      <c r="MSW6" s="833"/>
      <c r="MSX6" s="833"/>
      <c r="MSY6" s="833"/>
      <c r="MSZ6" s="833"/>
      <c r="MTA6" s="833"/>
      <c r="MTB6" s="833"/>
      <c r="MTC6" s="833"/>
      <c r="MTD6" s="844"/>
      <c r="MTE6" s="845"/>
      <c r="MTF6" s="832"/>
      <c r="MTG6" s="832"/>
      <c r="MTH6" s="832"/>
      <c r="MTI6" s="832"/>
      <c r="MTJ6" s="832"/>
      <c r="MTK6" s="832"/>
      <c r="MTL6" s="833"/>
      <c r="MTM6" s="833"/>
      <c r="MTN6" s="833"/>
      <c r="MTO6" s="833"/>
      <c r="MTP6" s="833"/>
      <c r="MTQ6" s="833"/>
      <c r="MTR6" s="833"/>
      <c r="MTS6" s="833"/>
      <c r="MTT6" s="844"/>
      <c r="MTU6" s="845"/>
      <c r="MTV6" s="832"/>
      <c r="MTW6" s="832"/>
      <c r="MTX6" s="832"/>
      <c r="MTY6" s="832"/>
      <c r="MTZ6" s="832"/>
      <c r="MUA6" s="832"/>
      <c r="MUB6" s="833"/>
      <c r="MUC6" s="833"/>
      <c r="MUD6" s="833"/>
      <c r="MUE6" s="833"/>
      <c r="MUF6" s="833"/>
      <c r="MUG6" s="833"/>
      <c r="MUH6" s="833"/>
      <c r="MUI6" s="833"/>
      <c r="MUJ6" s="844"/>
      <c r="MUK6" s="845"/>
      <c r="MUL6" s="832"/>
      <c r="MUM6" s="832"/>
      <c r="MUN6" s="832"/>
      <c r="MUO6" s="832"/>
      <c r="MUP6" s="832"/>
      <c r="MUQ6" s="832"/>
      <c r="MUR6" s="833"/>
      <c r="MUS6" s="833"/>
      <c r="MUT6" s="833"/>
      <c r="MUU6" s="833"/>
      <c r="MUV6" s="833"/>
      <c r="MUW6" s="833"/>
      <c r="MUX6" s="833"/>
      <c r="MUY6" s="833"/>
      <c r="MUZ6" s="844"/>
      <c r="MVA6" s="845"/>
      <c r="MVB6" s="832"/>
      <c r="MVC6" s="832"/>
      <c r="MVD6" s="832"/>
      <c r="MVE6" s="832"/>
      <c r="MVF6" s="832"/>
      <c r="MVG6" s="832"/>
      <c r="MVH6" s="833"/>
      <c r="MVI6" s="833"/>
      <c r="MVJ6" s="833"/>
      <c r="MVK6" s="833"/>
      <c r="MVL6" s="833"/>
      <c r="MVM6" s="833"/>
      <c r="MVN6" s="833"/>
      <c r="MVO6" s="833"/>
      <c r="MVP6" s="844"/>
      <c r="MVQ6" s="845"/>
      <c r="MVR6" s="832"/>
      <c r="MVS6" s="832"/>
      <c r="MVT6" s="832"/>
      <c r="MVU6" s="832"/>
      <c r="MVV6" s="832"/>
      <c r="MVW6" s="832"/>
      <c r="MVX6" s="833"/>
      <c r="MVY6" s="833"/>
      <c r="MVZ6" s="833"/>
      <c r="MWA6" s="833"/>
      <c r="MWB6" s="833"/>
      <c r="MWC6" s="833"/>
      <c r="MWD6" s="833"/>
      <c r="MWE6" s="833"/>
      <c r="MWF6" s="844"/>
      <c r="MWG6" s="845"/>
      <c r="MWH6" s="832"/>
      <c r="MWI6" s="832"/>
      <c r="MWJ6" s="832"/>
      <c r="MWK6" s="832"/>
      <c r="MWL6" s="832"/>
      <c r="MWM6" s="832"/>
      <c r="MWN6" s="833"/>
      <c r="MWO6" s="833"/>
      <c r="MWP6" s="833"/>
      <c r="MWQ6" s="833"/>
      <c r="MWR6" s="833"/>
      <c r="MWS6" s="833"/>
      <c r="MWT6" s="833"/>
      <c r="MWU6" s="833"/>
      <c r="MWV6" s="844"/>
      <c r="MWW6" s="845"/>
      <c r="MWX6" s="832"/>
      <c r="MWY6" s="832"/>
      <c r="MWZ6" s="832"/>
      <c r="MXA6" s="832"/>
      <c r="MXB6" s="832"/>
      <c r="MXC6" s="832"/>
      <c r="MXD6" s="833"/>
      <c r="MXE6" s="833"/>
      <c r="MXF6" s="833"/>
      <c r="MXG6" s="833"/>
      <c r="MXH6" s="833"/>
      <c r="MXI6" s="833"/>
      <c r="MXJ6" s="833"/>
      <c r="MXK6" s="833"/>
      <c r="MXL6" s="844"/>
      <c r="MXM6" s="845"/>
      <c r="MXN6" s="832"/>
      <c r="MXO6" s="832"/>
      <c r="MXP6" s="832"/>
      <c r="MXQ6" s="832"/>
      <c r="MXR6" s="832"/>
      <c r="MXS6" s="832"/>
      <c r="MXT6" s="833"/>
      <c r="MXU6" s="833"/>
      <c r="MXV6" s="833"/>
      <c r="MXW6" s="833"/>
      <c r="MXX6" s="833"/>
      <c r="MXY6" s="833"/>
      <c r="MXZ6" s="833"/>
      <c r="MYA6" s="833"/>
      <c r="MYB6" s="844"/>
      <c r="MYC6" s="845"/>
      <c r="MYD6" s="832"/>
      <c r="MYE6" s="832"/>
      <c r="MYF6" s="832"/>
      <c r="MYG6" s="832"/>
      <c r="MYH6" s="832"/>
      <c r="MYI6" s="832"/>
      <c r="MYJ6" s="833"/>
      <c r="MYK6" s="833"/>
      <c r="MYL6" s="833"/>
      <c r="MYM6" s="833"/>
      <c r="MYN6" s="833"/>
      <c r="MYO6" s="833"/>
      <c r="MYP6" s="833"/>
      <c r="MYQ6" s="833"/>
      <c r="MYR6" s="844"/>
      <c r="MYS6" s="845"/>
      <c r="MYT6" s="832"/>
      <c r="MYU6" s="832"/>
      <c r="MYV6" s="832"/>
      <c r="MYW6" s="832"/>
      <c r="MYX6" s="832"/>
      <c r="MYY6" s="832"/>
      <c r="MYZ6" s="833"/>
      <c r="MZA6" s="833"/>
      <c r="MZB6" s="833"/>
      <c r="MZC6" s="833"/>
      <c r="MZD6" s="833"/>
      <c r="MZE6" s="833"/>
      <c r="MZF6" s="833"/>
      <c r="MZG6" s="833"/>
      <c r="MZH6" s="844"/>
      <c r="MZI6" s="845"/>
      <c r="MZJ6" s="832"/>
      <c r="MZK6" s="832"/>
      <c r="MZL6" s="832"/>
      <c r="MZM6" s="832"/>
      <c r="MZN6" s="832"/>
      <c r="MZO6" s="832"/>
      <c r="MZP6" s="833"/>
      <c r="MZQ6" s="833"/>
      <c r="MZR6" s="833"/>
      <c r="MZS6" s="833"/>
      <c r="MZT6" s="833"/>
      <c r="MZU6" s="833"/>
      <c r="MZV6" s="833"/>
      <c r="MZW6" s="833"/>
      <c r="MZX6" s="844"/>
      <c r="MZY6" s="845"/>
      <c r="MZZ6" s="832"/>
      <c r="NAA6" s="832"/>
      <c r="NAB6" s="832"/>
      <c r="NAC6" s="832"/>
      <c r="NAD6" s="832"/>
      <c r="NAE6" s="832"/>
      <c r="NAF6" s="833"/>
      <c r="NAG6" s="833"/>
      <c r="NAH6" s="833"/>
      <c r="NAI6" s="833"/>
      <c r="NAJ6" s="833"/>
      <c r="NAK6" s="833"/>
      <c r="NAL6" s="833"/>
      <c r="NAM6" s="833"/>
      <c r="NAN6" s="844"/>
      <c r="NAO6" s="845"/>
      <c r="NAP6" s="832"/>
      <c r="NAQ6" s="832"/>
      <c r="NAR6" s="832"/>
      <c r="NAS6" s="832"/>
      <c r="NAT6" s="832"/>
      <c r="NAU6" s="832"/>
      <c r="NAV6" s="833"/>
      <c r="NAW6" s="833"/>
      <c r="NAX6" s="833"/>
      <c r="NAY6" s="833"/>
      <c r="NAZ6" s="833"/>
      <c r="NBA6" s="833"/>
      <c r="NBB6" s="833"/>
      <c r="NBC6" s="833"/>
      <c r="NBD6" s="844"/>
      <c r="NBE6" s="845"/>
      <c r="NBF6" s="832"/>
      <c r="NBG6" s="832"/>
      <c r="NBH6" s="832"/>
      <c r="NBI6" s="832"/>
      <c r="NBJ6" s="832"/>
      <c r="NBK6" s="832"/>
      <c r="NBL6" s="833"/>
      <c r="NBM6" s="833"/>
      <c r="NBN6" s="833"/>
      <c r="NBO6" s="833"/>
      <c r="NBP6" s="833"/>
      <c r="NBQ6" s="833"/>
      <c r="NBR6" s="833"/>
      <c r="NBS6" s="833"/>
      <c r="NBT6" s="844"/>
      <c r="NBU6" s="845"/>
      <c r="NBV6" s="832"/>
      <c r="NBW6" s="832"/>
      <c r="NBX6" s="832"/>
      <c r="NBY6" s="832"/>
      <c r="NBZ6" s="832"/>
      <c r="NCA6" s="832"/>
      <c r="NCB6" s="833"/>
      <c r="NCC6" s="833"/>
      <c r="NCD6" s="833"/>
      <c r="NCE6" s="833"/>
      <c r="NCF6" s="833"/>
      <c r="NCG6" s="833"/>
      <c r="NCH6" s="833"/>
      <c r="NCI6" s="833"/>
      <c r="NCJ6" s="844"/>
      <c r="NCK6" s="845"/>
      <c r="NCL6" s="832"/>
      <c r="NCM6" s="832"/>
      <c r="NCN6" s="832"/>
      <c r="NCO6" s="832"/>
      <c r="NCP6" s="832"/>
      <c r="NCQ6" s="832"/>
      <c r="NCR6" s="833"/>
      <c r="NCS6" s="833"/>
      <c r="NCT6" s="833"/>
      <c r="NCU6" s="833"/>
      <c r="NCV6" s="833"/>
      <c r="NCW6" s="833"/>
      <c r="NCX6" s="833"/>
      <c r="NCY6" s="833"/>
      <c r="NCZ6" s="844"/>
      <c r="NDA6" s="845"/>
      <c r="NDB6" s="832"/>
      <c r="NDC6" s="832"/>
      <c r="NDD6" s="832"/>
      <c r="NDE6" s="832"/>
      <c r="NDF6" s="832"/>
      <c r="NDG6" s="832"/>
      <c r="NDH6" s="833"/>
      <c r="NDI6" s="833"/>
      <c r="NDJ6" s="833"/>
      <c r="NDK6" s="833"/>
      <c r="NDL6" s="833"/>
      <c r="NDM6" s="833"/>
      <c r="NDN6" s="833"/>
      <c r="NDO6" s="833"/>
      <c r="NDP6" s="844"/>
      <c r="NDQ6" s="845"/>
      <c r="NDR6" s="832"/>
      <c r="NDS6" s="832"/>
      <c r="NDT6" s="832"/>
      <c r="NDU6" s="832"/>
      <c r="NDV6" s="832"/>
      <c r="NDW6" s="832"/>
      <c r="NDX6" s="833"/>
      <c r="NDY6" s="833"/>
      <c r="NDZ6" s="833"/>
      <c r="NEA6" s="833"/>
      <c r="NEB6" s="833"/>
      <c r="NEC6" s="833"/>
      <c r="NED6" s="833"/>
      <c r="NEE6" s="833"/>
      <c r="NEF6" s="844"/>
      <c r="NEG6" s="845"/>
      <c r="NEH6" s="832"/>
      <c r="NEI6" s="832"/>
      <c r="NEJ6" s="832"/>
      <c r="NEK6" s="832"/>
      <c r="NEL6" s="832"/>
      <c r="NEM6" s="832"/>
      <c r="NEN6" s="833"/>
      <c r="NEO6" s="833"/>
      <c r="NEP6" s="833"/>
      <c r="NEQ6" s="833"/>
      <c r="NER6" s="833"/>
      <c r="NES6" s="833"/>
      <c r="NET6" s="833"/>
      <c r="NEU6" s="833"/>
      <c r="NEV6" s="844"/>
      <c r="NEW6" s="845"/>
      <c r="NEX6" s="832"/>
      <c r="NEY6" s="832"/>
      <c r="NEZ6" s="832"/>
      <c r="NFA6" s="832"/>
      <c r="NFB6" s="832"/>
      <c r="NFC6" s="832"/>
      <c r="NFD6" s="833"/>
      <c r="NFE6" s="833"/>
      <c r="NFF6" s="833"/>
      <c r="NFG6" s="833"/>
      <c r="NFH6" s="833"/>
      <c r="NFI6" s="833"/>
      <c r="NFJ6" s="833"/>
      <c r="NFK6" s="833"/>
      <c r="NFL6" s="844"/>
      <c r="NFM6" s="845"/>
      <c r="NFN6" s="832"/>
      <c r="NFO6" s="832"/>
      <c r="NFP6" s="832"/>
      <c r="NFQ6" s="832"/>
      <c r="NFR6" s="832"/>
      <c r="NFS6" s="832"/>
      <c r="NFT6" s="833"/>
      <c r="NFU6" s="833"/>
      <c r="NFV6" s="833"/>
      <c r="NFW6" s="833"/>
      <c r="NFX6" s="833"/>
      <c r="NFY6" s="833"/>
      <c r="NFZ6" s="833"/>
      <c r="NGA6" s="833"/>
      <c r="NGB6" s="844"/>
      <c r="NGC6" s="845"/>
      <c r="NGD6" s="832"/>
      <c r="NGE6" s="832"/>
      <c r="NGF6" s="832"/>
      <c r="NGG6" s="832"/>
      <c r="NGH6" s="832"/>
      <c r="NGI6" s="832"/>
      <c r="NGJ6" s="833"/>
      <c r="NGK6" s="833"/>
      <c r="NGL6" s="833"/>
      <c r="NGM6" s="833"/>
      <c r="NGN6" s="833"/>
      <c r="NGO6" s="833"/>
      <c r="NGP6" s="833"/>
      <c r="NGQ6" s="833"/>
      <c r="NGR6" s="844"/>
      <c r="NGS6" s="845"/>
      <c r="NGT6" s="832"/>
      <c r="NGU6" s="832"/>
      <c r="NGV6" s="832"/>
      <c r="NGW6" s="832"/>
      <c r="NGX6" s="832"/>
      <c r="NGY6" s="832"/>
      <c r="NGZ6" s="833"/>
      <c r="NHA6" s="833"/>
      <c r="NHB6" s="833"/>
      <c r="NHC6" s="833"/>
      <c r="NHD6" s="833"/>
      <c r="NHE6" s="833"/>
      <c r="NHF6" s="833"/>
      <c r="NHG6" s="833"/>
      <c r="NHH6" s="844"/>
      <c r="NHI6" s="845"/>
      <c r="NHJ6" s="832"/>
      <c r="NHK6" s="832"/>
      <c r="NHL6" s="832"/>
      <c r="NHM6" s="832"/>
      <c r="NHN6" s="832"/>
      <c r="NHO6" s="832"/>
      <c r="NHP6" s="833"/>
      <c r="NHQ6" s="833"/>
      <c r="NHR6" s="833"/>
      <c r="NHS6" s="833"/>
      <c r="NHT6" s="833"/>
      <c r="NHU6" s="833"/>
      <c r="NHV6" s="833"/>
      <c r="NHW6" s="833"/>
      <c r="NHX6" s="844"/>
      <c r="NHY6" s="845"/>
      <c r="NHZ6" s="832"/>
      <c r="NIA6" s="832"/>
      <c r="NIB6" s="832"/>
      <c r="NIC6" s="832"/>
      <c r="NID6" s="832"/>
      <c r="NIE6" s="832"/>
      <c r="NIF6" s="833"/>
      <c r="NIG6" s="833"/>
      <c r="NIH6" s="833"/>
      <c r="NII6" s="833"/>
      <c r="NIJ6" s="833"/>
      <c r="NIK6" s="833"/>
      <c r="NIL6" s="833"/>
      <c r="NIM6" s="833"/>
      <c r="NIN6" s="844"/>
      <c r="NIO6" s="845"/>
      <c r="NIP6" s="832"/>
      <c r="NIQ6" s="832"/>
      <c r="NIR6" s="832"/>
      <c r="NIS6" s="832"/>
      <c r="NIT6" s="832"/>
      <c r="NIU6" s="832"/>
      <c r="NIV6" s="833"/>
      <c r="NIW6" s="833"/>
      <c r="NIX6" s="833"/>
      <c r="NIY6" s="833"/>
      <c r="NIZ6" s="833"/>
      <c r="NJA6" s="833"/>
      <c r="NJB6" s="833"/>
      <c r="NJC6" s="833"/>
      <c r="NJD6" s="844"/>
      <c r="NJE6" s="845"/>
      <c r="NJF6" s="832"/>
      <c r="NJG6" s="832"/>
      <c r="NJH6" s="832"/>
      <c r="NJI6" s="832"/>
      <c r="NJJ6" s="832"/>
      <c r="NJK6" s="832"/>
      <c r="NJL6" s="833"/>
      <c r="NJM6" s="833"/>
      <c r="NJN6" s="833"/>
      <c r="NJO6" s="833"/>
      <c r="NJP6" s="833"/>
      <c r="NJQ6" s="833"/>
      <c r="NJR6" s="833"/>
      <c r="NJS6" s="833"/>
      <c r="NJT6" s="844"/>
      <c r="NJU6" s="845"/>
      <c r="NJV6" s="832"/>
      <c r="NJW6" s="832"/>
      <c r="NJX6" s="832"/>
      <c r="NJY6" s="832"/>
      <c r="NJZ6" s="832"/>
      <c r="NKA6" s="832"/>
      <c r="NKB6" s="833"/>
      <c r="NKC6" s="833"/>
      <c r="NKD6" s="833"/>
      <c r="NKE6" s="833"/>
      <c r="NKF6" s="833"/>
      <c r="NKG6" s="833"/>
      <c r="NKH6" s="833"/>
      <c r="NKI6" s="833"/>
      <c r="NKJ6" s="844"/>
      <c r="NKK6" s="845"/>
      <c r="NKL6" s="832"/>
      <c r="NKM6" s="832"/>
      <c r="NKN6" s="832"/>
      <c r="NKO6" s="832"/>
      <c r="NKP6" s="832"/>
      <c r="NKQ6" s="832"/>
      <c r="NKR6" s="833"/>
      <c r="NKS6" s="833"/>
      <c r="NKT6" s="833"/>
      <c r="NKU6" s="833"/>
      <c r="NKV6" s="833"/>
      <c r="NKW6" s="833"/>
      <c r="NKX6" s="833"/>
      <c r="NKY6" s="833"/>
      <c r="NKZ6" s="844"/>
      <c r="NLA6" s="845"/>
      <c r="NLB6" s="832"/>
      <c r="NLC6" s="832"/>
      <c r="NLD6" s="832"/>
      <c r="NLE6" s="832"/>
      <c r="NLF6" s="832"/>
      <c r="NLG6" s="832"/>
      <c r="NLH6" s="833"/>
      <c r="NLI6" s="833"/>
      <c r="NLJ6" s="833"/>
      <c r="NLK6" s="833"/>
      <c r="NLL6" s="833"/>
      <c r="NLM6" s="833"/>
      <c r="NLN6" s="833"/>
      <c r="NLO6" s="833"/>
      <c r="NLP6" s="844"/>
      <c r="NLQ6" s="845"/>
      <c r="NLR6" s="832"/>
      <c r="NLS6" s="832"/>
      <c r="NLT6" s="832"/>
      <c r="NLU6" s="832"/>
      <c r="NLV6" s="832"/>
      <c r="NLW6" s="832"/>
      <c r="NLX6" s="833"/>
      <c r="NLY6" s="833"/>
      <c r="NLZ6" s="833"/>
      <c r="NMA6" s="833"/>
      <c r="NMB6" s="833"/>
      <c r="NMC6" s="833"/>
      <c r="NMD6" s="833"/>
      <c r="NME6" s="833"/>
      <c r="NMF6" s="844"/>
      <c r="NMG6" s="845"/>
      <c r="NMH6" s="832"/>
      <c r="NMI6" s="832"/>
      <c r="NMJ6" s="832"/>
      <c r="NMK6" s="832"/>
      <c r="NML6" s="832"/>
      <c r="NMM6" s="832"/>
      <c r="NMN6" s="833"/>
      <c r="NMO6" s="833"/>
      <c r="NMP6" s="833"/>
      <c r="NMQ6" s="833"/>
      <c r="NMR6" s="833"/>
      <c r="NMS6" s="833"/>
      <c r="NMT6" s="833"/>
      <c r="NMU6" s="833"/>
      <c r="NMV6" s="844"/>
      <c r="NMW6" s="845"/>
      <c r="NMX6" s="832"/>
      <c r="NMY6" s="832"/>
      <c r="NMZ6" s="832"/>
      <c r="NNA6" s="832"/>
      <c r="NNB6" s="832"/>
      <c r="NNC6" s="832"/>
      <c r="NND6" s="833"/>
      <c r="NNE6" s="833"/>
      <c r="NNF6" s="833"/>
      <c r="NNG6" s="833"/>
      <c r="NNH6" s="833"/>
      <c r="NNI6" s="833"/>
      <c r="NNJ6" s="833"/>
      <c r="NNK6" s="833"/>
      <c r="NNL6" s="844"/>
      <c r="NNM6" s="845"/>
      <c r="NNN6" s="832"/>
      <c r="NNO6" s="832"/>
      <c r="NNP6" s="832"/>
      <c r="NNQ6" s="832"/>
      <c r="NNR6" s="832"/>
      <c r="NNS6" s="832"/>
      <c r="NNT6" s="833"/>
      <c r="NNU6" s="833"/>
      <c r="NNV6" s="833"/>
      <c r="NNW6" s="833"/>
      <c r="NNX6" s="833"/>
      <c r="NNY6" s="833"/>
      <c r="NNZ6" s="833"/>
      <c r="NOA6" s="833"/>
      <c r="NOB6" s="844"/>
      <c r="NOC6" s="845"/>
      <c r="NOD6" s="832"/>
      <c r="NOE6" s="832"/>
      <c r="NOF6" s="832"/>
      <c r="NOG6" s="832"/>
      <c r="NOH6" s="832"/>
      <c r="NOI6" s="832"/>
      <c r="NOJ6" s="833"/>
      <c r="NOK6" s="833"/>
      <c r="NOL6" s="833"/>
      <c r="NOM6" s="833"/>
      <c r="NON6" s="833"/>
      <c r="NOO6" s="833"/>
      <c r="NOP6" s="833"/>
      <c r="NOQ6" s="833"/>
      <c r="NOR6" s="844"/>
      <c r="NOS6" s="845"/>
      <c r="NOT6" s="832"/>
      <c r="NOU6" s="832"/>
      <c r="NOV6" s="832"/>
      <c r="NOW6" s="832"/>
      <c r="NOX6" s="832"/>
      <c r="NOY6" s="832"/>
      <c r="NOZ6" s="833"/>
      <c r="NPA6" s="833"/>
      <c r="NPB6" s="833"/>
      <c r="NPC6" s="833"/>
      <c r="NPD6" s="833"/>
      <c r="NPE6" s="833"/>
      <c r="NPF6" s="833"/>
      <c r="NPG6" s="833"/>
      <c r="NPH6" s="844"/>
      <c r="NPI6" s="845"/>
      <c r="NPJ6" s="832"/>
      <c r="NPK6" s="832"/>
      <c r="NPL6" s="832"/>
      <c r="NPM6" s="832"/>
      <c r="NPN6" s="832"/>
      <c r="NPO6" s="832"/>
      <c r="NPP6" s="833"/>
      <c r="NPQ6" s="833"/>
      <c r="NPR6" s="833"/>
      <c r="NPS6" s="833"/>
      <c r="NPT6" s="833"/>
      <c r="NPU6" s="833"/>
      <c r="NPV6" s="833"/>
      <c r="NPW6" s="833"/>
      <c r="NPX6" s="844"/>
      <c r="NPY6" s="845"/>
      <c r="NPZ6" s="832"/>
      <c r="NQA6" s="832"/>
      <c r="NQB6" s="832"/>
      <c r="NQC6" s="832"/>
      <c r="NQD6" s="832"/>
      <c r="NQE6" s="832"/>
      <c r="NQF6" s="833"/>
      <c r="NQG6" s="833"/>
      <c r="NQH6" s="833"/>
      <c r="NQI6" s="833"/>
      <c r="NQJ6" s="833"/>
      <c r="NQK6" s="833"/>
      <c r="NQL6" s="833"/>
      <c r="NQM6" s="833"/>
      <c r="NQN6" s="844"/>
      <c r="NQO6" s="845"/>
      <c r="NQP6" s="832"/>
      <c r="NQQ6" s="832"/>
      <c r="NQR6" s="832"/>
      <c r="NQS6" s="832"/>
      <c r="NQT6" s="832"/>
      <c r="NQU6" s="832"/>
      <c r="NQV6" s="833"/>
      <c r="NQW6" s="833"/>
      <c r="NQX6" s="833"/>
      <c r="NQY6" s="833"/>
      <c r="NQZ6" s="833"/>
      <c r="NRA6" s="833"/>
      <c r="NRB6" s="833"/>
      <c r="NRC6" s="833"/>
      <c r="NRD6" s="844"/>
      <c r="NRE6" s="845"/>
      <c r="NRF6" s="832"/>
      <c r="NRG6" s="832"/>
      <c r="NRH6" s="832"/>
      <c r="NRI6" s="832"/>
      <c r="NRJ6" s="832"/>
      <c r="NRK6" s="832"/>
      <c r="NRL6" s="833"/>
      <c r="NRM6" s="833"/>
      <c r="NRN6" s="833"/>
      <c r="NRO6" s="833"/>
      <c r="NRP6" s="833"/>
      <c r="NRQ6" s="833"/>
      <c r="NRR6" s="833"/>
      <c r="NRS6" s="833"/>
      <c r="NRT6" s="844"/>
      <c r="NRU6" s="845"/>
      <c r="NRV6" s="832"/>
      <c r="NRW6" s="832"/>
      <c r="NRX6" s="832"/>
      <c r="NRY6" s="832"/>
      <c r="NRZ6" s="832"/>
      <c r="NSA6" s="832"/>
      <c r="NSB6" s="833"/>
      <c r="NSC6" s="833"/>
      <c r="NSD6" s="833"/>
      <c r="NSE6" s="833"/>
      <c r="NSF6" s="833"/>
      <c r="NSG6" s="833"/>
      <c r="NSH6" s="833"/>
      <c r="NSI6" s="833"/>
      <c r="NSJ6" s="844"/>
      <c r="NSK6" s="845"/>
      <c r="NSL6" s="832"/>
      <c r="NSM6" s="832"/>
      <c r="NSN6" s="832"/>
      <c r="NSO6" s="832"/>
      <c r="NSP6" s="832"/>
      <c r="NSQ6" s="832"/>
      <c r="NSR6" s="833"/>
      <c r="NSS6" s="833"/>
      <c r="NST6" s="833"/>
      <c r="NSU6" s="833"/>
      <c r="NSV6" s="833"/>
      <c r="NSW6" s="833"/>
      <c r="NSX6" s="833"/>
      <c r="NSY6" s="833"/>
      <c r="NSZ6" s="844"/>
      <c r="NTA6" s="845"/>
      <c r="NTB6" s="832"/>
      <c r="NTC6" s="832"/>
      <c r="NTD6" s="832"/>
      <c r="NTE6" s="832"/>
      <c r="NTF6" s="832"/>
      <c r="NTG6" s="832"/>
      <c r="NTH6" s="833"/>
      <c r="NTI6" s="833"/>
      <c r="NTJ6" s="833"/>
      <c r="NTK6" s="833"/>
      <c r="NTL6" s="833"/>
      <c r="NTM6" s="833"/>
      <c r="NTN6" s="833"/>
      <c r="NTO6" s="833"/>
      <c r="NTP6" s="844"/>
      <c r="NTQ6" s="845"/>
      <c r="NTR6" s="832"/>
      <c r="NTS6" s="832"/>
      <c r="NTT6" s="832"/>
      <c r="NTU6" s="832"/>
      <c r="NTV6" s="832"/>
      <c r="NTW6" s="832"/>
      <c r="NTX6" s="833"/>
      <c r="NTY6" s="833"/>
      <c r="NTZ6" s="833"/>
      <c r="NUA6" s="833"/>
      <c r="NUB6" s="833"/>
      <c r="NUC6" s="833"/>
      <c r="NUD6" s="833"/>
      <c r="NUE6" s="833"/>
      <c r="NUF6" s="844"/>
      <c r="NUG6" s="845"/>
      <c r="NUH6" s="832"/>
      <c r="NUI6" s="832"/>
      <c r="NUJ6" s="832"/>
      <c r="NUK6" s="832"/>
      <c r="NUL6" s="832"/>
      <c r="NUM6" s="832"/>
      <c r="NUN6" s="833"/>
      <c r="NUO6" s="833"/>
      <c r="NUP6" s="833"/>
      <c r="NUQ6" s="833"/>
      <c r="NUR6" s="833"/>
      <c r="NUS6" s="833"/>
      <c r="NUT6" s="833"/>
      <c r="NUU6" s="833"/>
      <c r="NUV6" s="844"/>
      <c r="NUW6" s="845"/>
      <c r="NUX6" s="832"/>
      <c r="NUY6" s="832"/>
      <c r="NUZ6" s="832"/>
      <c r="NVA6" s="832"/>
      <c r="NVB6" s="832"/>
      <c r="NVC6" s="832"/>
      <c r="NVD6" s="833"/>
      <c r="NVE6" s="833"/>
      <c r="NVF6" s="833"/>
      <c r="NVG6" s="833"/>
      <c r="NVH6" s="833"/>
      <c r="NVI6" s="833"/>
      <c r="NVJ6" s="833"/>
      <c r="NVK6" s="833"/>
      <c r="NVL6" s="844"/>
      <c r="NVM6" s="845"/>
      <c r="NVN6" s="832"/>
      <c r="NVO6" s="832"/>
      <c r="NVP6" s="832"/>
      <c r="NVQ6" s="832"/>
      <c r="NVR6" s="832"/>
      <c r="NVS6" s="832"/>
      <c r="NVT6" s="833"/>
      <c r="NVU6" s="833"/>
      <c r="NVV6" s="833"/>
      <c r="NVW6" s="833"/>
      <c r="NVX6" s="833"/>
      <c r="NVY6" s="833"/>
      <c r="NVZ6" s="833"/>
      <c r="NWA6" s="833"/>
      <c r="NWB6" s="844"/>
      <c r="NWC6" s="845"/>
      <c r="NWD6" s="832"/>
      <c r="NWE6" s="832"/>
      <c r="NWF6" s="832"/>
      <c r="NWG6" s="832"/>
      <c r="NWH6" s="832"/>
      <c r="NWI6" s="832"/>
      <c r="NWJ6" s="833"/>
      <c r="NWK6" s="833"/>
      <c r="NWL6" s="833"/>
      <c r="NWM6" s="833"/>
      <c r="NWN6" s="833"/>
      <c r="NWO6" s="833"/>
      <c r="NWP6" s="833"/>
      <c r="NWQ6" s="833"/>
      <c r="NWR6" s="844"/>
      <c r="NWS6" s="845"/>
      <c r="NWT6" s="832"/>
      <c r="NWU6" s="832"/>
      <c r="NWV6" s="832"/>
      <c r="NWW6" s="832"/>
      <c r="NWX6" s="832"/>
      <c r="NWY6" s="832"/>
      <c r="NWZ6" s="833"/>
      <c r="NXA6" s="833"/>
      <c r="NXB6" s="833"/>
      <c r="NXC6" s="833"/>
      <c r="NXD6" s="833"/>
      <c r="NXE6" s="833"/>
      <c r="NXF6" s="833"/>
      <c r="NXG6" s="833"/>
      <c r="NXH6" s="844"/>
      <c r="NXI6" s="845"/>
      <c r="NXJ6" s="832"/>
      <c r="NXK6" s="832"/>
      <c r="NXL6" s="832"/>
      <c r="NXM6" s="832"/>
      <c r="NXN6" s="832"/>
      <c r="NXO6" s="832"/>
      <c r="NXP6" s="833"/>
      <c r="NXQ6" s="833"/>
      <c r="NXR6" s="833"/>
      <c r="NXS6" s="833"/>
      <c r="NXT6" s="833"/>
      <c r="NXU6" s="833"/>
      <c r="NXV6" s="833"/>
      <c r="NXW6" s="833"/>
      <c r="NXX6" s="844"/>
      <c r="NXY6" s="845"/>
      <c r="NXZ6" s="832"/>
      <c r="NYA6" s="832"/>
      <c r="NYB6" s="832"/>
      <c r="NYC6" s="832"/>
      <c r="NYD6" s="832"/>
      <c r="NYE6" s="832"/>
      <c r="NYF6" s="833"/>
      <c r="NYG6" s="833"/>
      <c r="NYH6" s="833"/>
      <c r="NYI6" s="833"/>
      <c r="NYJ6" s="833"/>
      <c r="NYK6" s="833"/>
      <c r="NYL6" s="833"/>
      <c r="NYM6" s="833"/>
      <c r="NYN6" s="844"/>
      <c r="NYO6" s="845"/>
      <c r="NYP6" s="832"/>
      <c r="NYQ6" s="832"/>
      <c r="NYR6" s="832"/>
      <c r="NYS6" s="832"/>
      <c r="NYT6" s="832"/>
      <c r="NYU6" s="832"/>
      <c r="NYV6" s="833"/>
      <c r="NYW6" s="833"/>
      <c r="NYX6" s="833"/>
      <c r="NYY6" s="833"/>
      <c r="NYZ6" s="833"/>
      <c r="NZA6" s="833"/>
      <c r="NZB6" s="833"/>
      <c r="NZC6" s="833"/>
      <c r="NZD6" s="844"/>
      <c r="NZE6" s="845"/>
      <c r="NZF6" s="832"/>
      <c r="NZG6" s="832"/>
      <c r="NZH6" s="832"/>
      <c r="NZI6" s="832"/>
      <c r="NZJ6" s="832"/>
      <c r="NZK6" s="832"/>
      <c r="NZL6" s="833"/>
      <c r="NZM6" s="833"/>
      <c r="NZN6" s="833"/>
      <c r="NZO6" s="833"/>
      <c r="NZP6" s="833"/>
      <c r="NZQ6" s="833"/>
      <c r="NZR6" s="833"/>
      <c r="NZS6" s="833"/>
      <c r="NZT6" s="844"/>
      <c r="NZU6" s="845"/>
      <c r="NZV6" s="832"/>
      <c r="NZW6" s="832"/>
      <c r="NZX6" s="832"/>
      <c r="NZY6" s="832"/>
      <c r="NZZ6" s="832"/>
      <c r="OAA6" s="832"/>
      <c r="OAB6" s="833"/>
      <c r="OAC6" s="833"/>
      <c r="OAD6" s="833"/>
      <c r="OAE6" s="833"/>
      <c r="OAF6" s="833"/>
      <c r="OAG6" s="833"/>
      <c r="OAH6" s="833"/>
      <c r="OAI6" s="833"/>
      <c r="OAJ6" s="844"/>
      <c r="OAK6" s="845"/>
      <c r="OAL6" s="832"/>
      <c r="OAM6" s="832"/>
      <c r="OAN6" s="832"/>
      <c r="OAO6" s="832"/>
      <c r="OAP6" s="832"/>
      <c r="OAQ6" s="832"/>
      <c r="OAR6" s="833"/>
      <c r="OAS6" s="833"/>
      <c r="OAT6" s="833"/>
      <c r="OAU6" s="833"/>
      <c r="OAV6" s="833"/>
      <c r="OAW6" s="833"/>
      <c r="OAX6" s="833"/>
      <c r="OAY6" s="833"/>
      <c r="OAZ6" s="844"/>
      <c r="OBA6" s="845"/>
      <c r="OBB6" s="832"/>
      <c r="OBC6" s="832"/>
      <c r="OBD6" s="832"/>
      <c r="OBE6" s="832"/>
      <c r="OBF6" s="832"/>
      <c r="OBG6" s="832"/>
      <c r="OBH6" s="833"/>
      <c r="OBI6" s="833"/>
      <c r="OBJ6" s="833"/>
      <c r="OBK6" s="833"/>
      <c r="OBL6" s="833"/>
      <c r="OBM6" s="833"/>
      <c r="OBN6" s="833"/>
      <c r="OBO6" s="833"/>
      <c r="OBP6" s="844"/>
      <c r="OBQ6" s="845"/>
      <c r="OBR6" s="832"/>
      <c r="OBS6" s="832"/>
      <c r="OBT6" s="832"/>
      <c r="OBU6" s="832"/>
      <c r="OBV6" s="832"/>
      <c r="OBW6" s="832"/>
      <c r="OBX6" s="833"/>
      <c r="OBY6" s="833"/>
      <c r="OBZ6" s="833"/>
      <c r="OCA6" s="833"/>
      <c r="OCB6" s="833"/>
      <c r="OCC6" s="833"/>
      <c r="OCD6" s="833"/>
      <c r="OCE6" s="833"/>
      <c r="OCF6" s="844"/>
      <c r="OCG6" s="845"/>
      <c r="OCH6" s="832"/>
      <c r="OCI6" s="832"/>
      <c r="OCJ6" s="832"/>
      <c r="OCK6" s="832"/>
      <c r="OCL6" s="832"/>
      <c r="OCM6" s="832"/>
      <c r="OCN6" s="833"/>
      <c r="OCO6" s="833"/>
      <c r="OCP6" s="833"/>
      <c r="OCQ6" s="833"/>
      <c r="OCR6" s="833"/>
      <c r="OCS6" s="833"/>
      <c r="OCT6" s="833"/>
      <c r="OCU6" s="833"/>
      <c r="OCV6" s="844"/>
      <c r="OCW6" s="845"/>
      <c r="OCX6" s="832"/>
      <c r="OCY6" s="832"/>
      <c r="OCZ6" s="832"/>
      <c r="ODA6" s="832"/>
      <c r="ODB6" s="832"/>
      <c r="ODC6" s="832"/>
      <c r="ODD6" s="833"/>
      <c r="ODE6" s="833"/>
      <c r="ODF6" s="833"/>
      <c r="ODG6" s="833"/>
      <c r="ODH6" s="833"/>
      <c r="ODI6" s="833"/>
      <c r="ODJ6" s="833"/>
      <c r="ODK6" s="833"/>
      <c r="ODL6" s="844"/>
      <c r="ODM6" s="845"/>
      <c r="ODN6" s="832"/>
      <c r="ODO6" s="832"/>
      <c r="ODP6" s="832"/>
      <c r="ODQ6" s="832"/>
      <c r="ODR6" s="832"/>
      <c r="ODS6" s="832"/>
      <c r="ODT6" s="833"/>
      <c r="ODU6" s="833"/>
      <c r="ODV6" s="833"/>
      <c r="ODW6" s="833"/>
      <c r="ODX6" s="833"/>
      <c r="ODY6" s="833"/>
      <c r="ODZ6" s="833"/>
      <c r="OEA6" s="833"/>
      <c r="OEB6" s="844"/>
      <c r="OEC6" s="845"/>
      <c r="OED6" s="832"/>
      <c r="OEE6" s="832"/>
      <c r="OEF6" s="832"/>
      <c r="OEG6" s="832"/>
      <c r="OEH6" s="832"/>
      <c r="OEI6" s="832"/>
      <c r="OEJ6" s="833"/>
      <c r="OEK6" s="833"/>
      <c r="OEL6" s="833"/>
      <c r="OEM6" s="833"/>
      <c r="OEN6" s="833"/>
      <c r="OEO6" s="833"/>
      <c r="OEP6" s="833"/>
      <c r="OEQ6" s="833"/>
      <c r="OER6" s="844"/>
      <c r="OES6" s="845"/>
      <c r="OET6" s="832"/>
      <c r="OEU6" s="832"/>
      <c r="OEV6" s="832"/>
      <c r="OEW6" s="832"/>
      <c r="OEX6" s="832"/>
      <c r="OEY6" s="832"/>
      <c r="OEZ6" s="833"/>
      <c r="OFA6" s="833"/>
      <c r="OFB6" s="833"/>
      <c r="OFC6" s="833"/>
      <c r="OFD6" s="833"/>
      <c r="OFE6" s="833"/>
      <c r="OFF6" s="833"/>
      <c r="OFG6" s="833"/>
      <c r="OFH6" s="844"/>
      <c r="OFI6" s="845"/>
      <c r="OFJ6" s="832"/>
      <c r="OFK6" s="832"/>
      <c r="OFL6" s="832"/>
      <c r="OFM6" s="832"/>
      <c r="OFN6" s="832"/>
      <c r="OFO6" s="832"/>
      <c r="OFP6" s="833"/>
      <c r="OFQ6" s="833"/>
      <c r="OFR6" s="833"/>
      <c r="OFS6" s="833"/>
      <c r="OFT6" s="833"/>
      <c r="OFU6" s="833"/>
      <c r="OFV6" s="833"/>
      <c r="OFW6" s="833"/>
      <c r="OFX6" s="844"/>
      <c r="OFY6" s="845"/>
      <c r="OFZ6" s="832"/>
      <c r="OGA6" s="832"/>
      <c r="OGB6" s="832"/>
      <c r="OGC6" s="832"/>
      <c r="OGD6" s="832"/>
      <c r="OGE6" s="832"/>
      <c r="OGF6" s="833"/>
      <c r="OGG6" s="833"/>
      <c r="OGH6" s="833"/>
      <c r="OGI6" s="833"/>
      <c r="OGJ6" s="833"/>
      <c r="OGK6" s="833"/>
      <c r="OGL6" s="833"/>
      <c r="OGM6" s="833"/>
      <c r="OGN6" s="844"/>
      <c r="OGO6" s="845"/>
      <c r="OGP6" s="832"/>
      <c r="OGQ6" s="832"/>
      <c r="OGR6" s="832"/>
      <c r="OGS6" s="832"/>
      <c r="OGT6" s="832"/>
      <c r="OGU6" s="832"/>
      <c r="OGV6" s="833"/>
      <c r="OGW6" s="833"/>
      <c r="OGX6" s="833"/>
      <c r="OGY6" s="833"/>
      <c r="OGZ6" s="833"/>
      <c r="OHA6" s="833"/>
      <c r="OHB6" s="833"/>
      <c r="OHC6" s="833"/>
      <c r="OHD6" s="844"/>
      <c r="OHE6" s="845"/>
      <c r="OHF6" s="832"/>
      <c r="OHG6" s="832"/>
      <c r="OHH6" s="832"/>
      <c r="OHI6" s="832"/>
      <c r="OHJ6" s="832"/>
      <c r="OHK6" s="832"/>
      <c r="OHL6" s="833"/>
      <c r="OHM6" s="833"/>
      <c r="OHN6" s="833"/>
      <c r="OHO6" s="833"/>
      <c r="OHP6" s="833"/>
      <c r="OHQ6" s="833"/>
      <c r="OHR6" s="833"/>
      <c r="OHS6" s="833"/>
      <c r="OHT6" s="844"/>
      <c r="OHU6" s="845"/>
      <c r="OHV6" s="832"/>
      <c r="OHW6" s="832"/>
      <c r="OHX6" s="832"/>
      <c r="OHY6" s="832"/>
      <c r="OHZ6" s="832"/>
      <c r="OIA6" s="832"/>
      <c r="OIB6" s="833"/>
      <c r="OIC6" s="833"/>
      <c r="OID6" s="833"/>
      <c r="OIE6" s="833"/>
      <c r="OIF6" s="833"/>
      <c r="OIG6" s="833"/>
      <c r="OIH6" s="833"/>
      <c r="OII6" s="833"/>
      <c r="OIJ6" s="844"/>
      <c r="OIK6" s="845"/>
      <c r="OIL6" s="832"/>
      <c r="OIM6" s="832"/>
      <c r="OIN6" s="832"/>
      <c r="OIO6" s="832"/>
      <c r="OIP6" s="832"/>
      <c r="OIQ6" s="832"/>
      <c r="OIR6" s="833"/>
      <c r="OIS6" s="833"/>
      <c r="OIT6" s="833"/>
      <c r="OIU6" s="833"/>
      <c r="OIV6" s="833"/>
      <c r="OIW6" s="833"/>
      <c r="OIX6" s="833"/>
      <c r="OIY6" s="833"/>
      <c r="OIZ6" s="844"/>
      <c r="OJA6" s="845"/>
      <c r="OJB6" s="832"/>
      <c r="OJC6" s="832"/>
      <c r="OJD6" s="832"/>
      <c r="OJE6" s="832"/>
      <c r="OJF6" s="832"/>
      <c r="OJG6" s="832"/>
      <c r="OJH6" s="833"/>
      <c r="OJI6" s="833"/>
      <c r="OJJ6" s="833"/>
      <c r="OJK6" s="833"/>
      <c r="OJL6" s="833"/>
      <c r="OJM6" s="833"/>
      <c r="OJN6" s="833"/>
      <c r="OJO6" s="833"/>
      <c r="OJP6" s="844"/>
      <c r="OJQ6" s="845"/>
      <c r="OJR6" s="832"/>
      <c r="OJS6" s="832"/>
      <c r="OJT6" s="832"/>
      <c r="OJU6" s="832"/>
      <c r="OJV6" s="832"/>
      <c r="OJW6" s="832"/>
      <c r="OJX6" s="833"/>
      <c r="OJY6" s="833"/>
      <c r="OJZ6" s="833"/>
      <c r="OKA6" s="833"/>
      <c r="OKB6" s="833"/>
      <c r="OKC6" s="833"/>
      <c r="OKD6" s="833"/>
      <c r="OKE6" s="833"/>
      <c r="OKF6" s="844"/>
      <c r="OKG6" s="845"/>
      <c r="OKH6" s="832"/>
      <c r="OKI6" s="832"/>
      <c r="OKJ6" s="832"/>
      <c r="OKK6" s="832"/>
      <c r="OKL6" s="832"/>
      <c r="OKM6" s="832"/>
      <c r="OKN6" s="833"/>
      <c r="OKO6" s="833"/>
      <c r="OKP6" s="833"/>
      <c r="OKQ6" s="833"/>
      <c r="OKR6" s="833"/>
      <c r="OKS6" s="833"/>
      <c r="OKT6" s="833"/>
      <c r="OKU6" s="833"/>
      <c r="OKV6" s="844"/>
      <c r="OKW6" s="845"/>
      <c r="OKX6" s="832"/>
      <c r="OKY6" s="832"/>
      <c r="OKZ6" s="832"/>
      <c r="OLA6" s="832"/>
      <c r="OLB6" s="832"/>
      <c r="OLC6" s="832"/>
      <c r="OLD6" s="833"/>
      <c r="OLE6" s="833"/>
      <c r="OLF6" s="833"/>
      <c r="OLG6" s="833"/>
      <c r="OLH6" s="833"/>
      <c r="OLI6" s="833"/>
      <c r="OLJ6" s="833"/>
      <c r="OLK6" s="833"/>
      <c r="OLL6" s="844"/>
      <c r="OLM6" s="845"/>
      <c r="OLN6" s="832"/>
      <c r="OLO6" s="832"/>
      <c r="OLP6" s="832"/>
      <c r="OLQ6" s="832"/>
      <c r="OLR6" s="832"/>
      <c r="OLS6" s="832"/>
      <c r="OLT6" s="833"/>
      <c r="OLU6" s="833"/>
      <c r="OLV6" s="833"/>
      <c r="OLW6" s="833"/>
      <c r="OLX6" s="833"/>
      <c r="OLY6" s="833"/>
      <c r="OLZ6" s="833"/>
      <c r="OMA6" s="833"/>
      <c r="OMB6" s="844"/>
      <c r="OMC6" s="845"/>
      <c r="OMD6" s="832"/>
      <c r="OME6" s="832"/>
      <c r="OMF6" s="832"/>
      <c r="OMG6" s="832"/>
      <c r="OMH6" s="832"/>
      <c r="OMI6" s="832"/>
      <c r="OMJ6" s="833"/>
      <c r="OMK6" s="833"/>
      <c r="OML6" s="833"/>
      <c r="OMM6" s="833"/>
      <c r="OMN6" s="833"/>
      <c r="OMO6" s="833"/>
      <c r="OMP6" s="833"/>
      <c r="OMQ6" s="833"/>
      <c r="OMR6" s="844"/>
      <c r="OMS6" s="845"/>
      <c r="OMT6" s="832"/>
      <c r="OMU6" s="832"/>
      <c r="OMV6" s="832"/>
      <c r="OMW6" s="832"/>
      <c r="OMX6" s="832"/>
      <c r="OMY6" s="832"/>
      <c r="OMZ6" s="833"/>
      <c r="ONA6" s="833"/>
      <c r="ONB6" s="833"/>
      <c r="ONC6" s="833"/>
      <c r="OND6" s="833"/>
      <c r="ONE6" s="833"/>
      <c r="ONF6" s="833"/>
      <c r="ONG6" s="833"/>
      <c r="ONH6" s="844"/>
      <c r="ONI6" s="845"/>
      <c r="ONJ6" s="832"/>
      <c r="ONK6" s="832"/>
      <c r="ONL6" s="832"/>
      <c r="ONM6" s="832"/>
      <c r="ONN6" s="832"/>
      <c r="ONO6" s="832"/>
      <c r="ONP6" s="833"/>
      <c r="ONQ6" s="833"/>
      <c r="ONR6" s="833"/>
      <c r="ONS6" s="833"/>
      <c r="ONT6" s="833"/>
      <c r="ONU6" s="833"/>
      <c r="ONV6" s="833"/>
      <c r="ONW6" s="833"/>
      <c r="ONX6" s="844"/>
      <c r="ONY6" s="845"/>
      <c r="ONZ6" s="832"/>
      <c r="OOA6" s="832"/>
      <c r="OOB6" s="832"/>
      <c r="OOC6" s="832"/>
      <c r="OOD6" s="832"/>
      <c r="OOE6" s="832"/>
      <c r="OOF6" s="833"/>
      <c r="OOG6" s="833"/>
      <c r="OOH6" s="833"/>
      <c r="OOI6" s="833"/>
      <c r="OOJ6" s="833"/>
      <c r="OOK6" s="833"/>
      <c r="OOL6" s="833"/>
      <c r="OOM6" s="833"/>
      <c r="OON6" s="844"/>
      <c r="OOO6" s="845"/>
      <c r="OOP6" s="832"/>
      <c r="OOQ6" s="832"/>
      <c r="OOR6" s="832"/>
      <c r="OOS6" s="832"/>
      <c r="OOT6" s="832"/>
      <c r="OOU6" s="832"/>
      <c r="OOV6" s="833"/>
      <c r="OOW6" s="833"/>
      <c r="OOX6" s="833"/>
      <c r="OOY6" s="833"/>
      <c r="OOZ6" s="833"/>
      <c r="OPA6" s="833"/>
      <c r="OPB6" s="833"/>
      <c r="OPC6" s="833"/>
      <c r="OPD6" s="844"/>
      <c r="OPE6" s="845"/>
      <c r="OPF6" s="832"/>
      <c r="OPG6" s="832"/>
      <c r="OPH6" s="832"/>
      <c r="OPI6" s="832"/>
      <c r="OPJ6" s="832"/>
      <c r="OPK6" s="832"/>
      <c r="OPL6" s="833"/>
      <c r="OPM6" s="833"/>
      <c r="OPN6" s="833"/>
      <c r="OPO6" s="833"/>
      <c r="OPP6" s="833"/>
      <c r="OPQ6" s="833"/>
      <c r="OPR6" s="833"/>
      <c r="OPS6" s="833"/>
      <c r="OPT6" s="844"/>
      <c r="OPU6" s="845"/>
      <c r="OPV6" s="832"/>
      <c r="OPW6" s="832"/>
      <c r="OPX6" s="832"/>
      <c r="OPY6" s="832"/>
      <c r="OPZ6" s="832"/>
      <c r="OQA6" s="832"/>
      <c r="OQB6" s="833"/>
      <c r="OQC6" s="833"/>
      <c r="OQD6" s="833"/>
      <c r="OQE6" s="833"/>
      <c r="OQF6" s="833"/>
      <c r="OQG6" s="833"/>
      <c r="OQH6" s="833"/>
      <c r="OQI6" s="833"/>
      <c r="OQJ6" s="844"/>
      <c r="OQK6" s="845"/>
      <c r="OQL6" s="832"/>
      <c r="OQM6" s="832"/>
      <c r="OQN6" s="832"/>
      <c r="OQO6" s="832"/>
      <c r="OQP6" s="832"/>
      <c r="OQQ6" s="832"/>
      <c r="OQR6" s="833"/>
      <c r="OQS6" s="833"/>
      <c r="OQT6" s="833"/>
      <c r="OQU6" s="833"/>
      <c r="OQV6" s="833"/>
      <c r="OQW6" s="833"/>
      <c r="OQX6" s="833"/>
      <c r="OQY6" s="833"/>
      <c r="OQZ6" s="844"/>
      <c r="ORA6" s="845"/>
      <c r="ORB6" s="832"/>
      <c r="ORC6" s="832"/>
      <c r="ORD6" s="832"/>
      <c r="ORE6" s="832"/>
      <c r="ORF6" s="832"/>
      <c r="ORG6" s="832"/>
      <c r="ORH6" s="833"/>
      <c r="ORI6" s="833"/>
      <c r="ORJ6" s="833"/>
      <c r="ORK6" s="833"/>
      <c r="ORL6" s="833"/>
      <c r="ORM6" s="833"/>
      <c r="ORN6" s="833"/>
      <c r="ORO6" s="833"/>
      <c r="ORP6" s="844"/>
      <c r="ORQ6" s="845"/>
      <c r="ORR6" s="832"/>
      <c r="ORS6" s="832"/>
      <c r="ORT6" s="832"/>
      <c r="ORU6" s="832"/>
      <c r="ORV6" s="832"/>
      <c r="ORW6" s="832"/>
      <c r="ORX6" s="833"/>
      <c r="ORY6" s="833"/>
      <c r="ORZ6" s="833"/>
      <c r="OSA6" s="833"/>
      <c r="OSB6" s="833"/>
      <c r="OSC6" s="833"/>
      <c r="OSD6" s="833"/>
      <c r="OSE6" s="833"/>
      <c r="OSF6" s="844"/>
      <c r="OSG6" s="845"/>
      <c r="OSH6" s="832"/>
      <c r="OSI6" s="832"/>
      <c r="OSJ6" s="832"/>
      <c r="OSK6" s="832"/>
      <c r="OSL6" s="832"/>
      <c r="OSM6" s="832"/>
      <c r="OSN6" s="833"/>
      <c r="OSO6" s="833"/>
      <c r="OSP6" s="833"/>
      <c r="OSQ6" s="833"/>
      <c r="OSR6" s="833"/>
      <c r="OSS6" s="833"/>
      <c r="OST6" s="833"/>
      <c r="OSU6" s="833"/>
      <c r="OSV6" s="844"/>
      <c r="OSW6" s="845"/>
      <c r="OSX6" s="832"/>
      <c r="OSY6" s="832"/>
      <c r="OSZ6" s="832"/>
      <c r="OTA6" s="832"/>
      <c r="OTB6" s="832"/>
      <c r="OTC6" s="832"/>
      <c r="OTD6" s="833"/>
      <c r="OTE6" s="833"/>
      <c r="OTF6" s="833"/>
      <c r="OTG6" s="833"/>
      <c r="OTH6" s="833"/>
      <c r="OTI6" s="833"/>
      <c r="OTJ6" s="833"/>
      <c r="OTK6" s="833"/>
      <c r="OTL6" s="844"/>
      <c r="OTM6" s="845"/>
      <c r="OTN6" s="832"/>
      <c r="OTO6" s="832"/>
      <c r="OTP6" s="832"/>
      <c r="OTQ6" s="832"/>
      <c r="OTR6" s="832"/>
      <c r="OTS6" s="832"/>
      <c r="OTT6" s="833"/>
      <c r="OTU6" s="833"/>
      <c r="OTV6" s="833"/>
      <c r="OTW6" s="833"/>
      <c r="OTX6" s="833"/>
      <c r="OTY6" s="833"/>
      <c r="OTZ6" s="833"/>
      <c r="OUA6" s="833"/>
      <c r="OUB6" s="844"/>
      <c r="OUC6" s="845"/>
      <c r="OUD6" s="832"/>
      <c r="OUE6" s="832"/>
      <c r="OUF6" s="832"/>
      <c r="OUG6" s="832"/>
      <c r="OUH6" s="832"/>
      <c r="OUI6" s="832"/>
      <c r="OUJ6" s="833"/>
      <c r="OUK6" s="833"/>
      <c r="OUL6" s="833"/>
      <c r="OUM6" s="833"/>
      <c r="OUN6" s="833"/>
      <c r="OUO6" s="833"/>
      <c r="OUP6" s="833"/>
      <c r="OUQ6" s="833"/>
      <c r="OUR6" s="844"/>
      <c r="OUS6" s="845"/>
      <c r="OUT6" s="832"/>
      <c r="OUU6" s="832"/>
      <c r="OUV6" s="832"/>
      <c r="OUW6" s="832"/>
      <c r="OUX6" s="832"/>
      <c r="OUY6" s="832"/>
      <c r="OUZ6" s="833"/>
      <c r="OVA6" s="833"/>
      <c r="OVB6" s="833"/>
      <c r="OVC6" s="833"/>
      <c r="OVD6" s="833"/>
      <c r="OVE6" s="833"/>
      <c r="OVF6" s="833"/>
      <c r="OVG6" s="833"/>
      <c r="OVH6" s="844"/>
      <c r="OVI6" s="845"/>
      <c r="OVJ6" s="832"/>
      <c r="OVK6" s="832"/>
      <c r="OVL6" s="832"/>
      <c r="OVM6" s="832"/>
      <c r="OVN6" s="832"/>
      <c r="OVO6" s="832"/>
      <c r="OVP6" s="833"/>
      <c r="OVQ6" s="833"/>
      <c r="OVR6" s="833"/>
      <c r="OVS6" s="833"/>
      <c r="OVT6" s="833"/>
      <c r="OVU6" s="833"/>
      <c r="OVV6" s="833"/>
      <c r="OVW6" s="833"/>
      <c r="OVX6" s="844"/>
      <c r="OVY6" s="845"/>
      <c r="OVZ6" s="832"/>
      <c r="OWA6" s="832"/>
      <c r="OWB6" s="832"/>
      <c r="OWC6" s="832"/>
      <c r="OWD6" s="832"/>
      <c r="OWE6" s="832"/>
      <c r="OWF6" s="833"/>
      <c r="OWG6" s="833"/>
      <c r="OWH6" s="833"/>
      <c r="OWI6" s="833"/>
      <c r="OWJ6" s="833"/>
      <c r="OWK6" s="833"/>
      <c r="OWL6" s="833"/>
      <c r="OWM6" s="833"/>
      <c r="OWN6" s="844"/>
      <c r="OWO6" s="845"/>
      <c r="OWP6" s="832"/>
      <c r="OWQ6" s="832"/>
      <c r="OWR6" s="832"/>
      <c r="OWS6" s="832"/>
      <c r="OWT6" s="832"/>
      <c r="OWU6" s="832"/>
      <c r="OWV6" s="833"/>
      <c r="OWW6" s="833"/>
      <c r="OWX6" s="833"/>
      <c r="OWY6" s="833"/>
      <c r="OWZ6" s="833"/>
      <c r="OXA6" s="833"/>
      <c r="OXB6" s="833"/>
      <c r="OXC6" s="833"/>
      <c r="OXD6" s="844"/>
      <c r="OXE6" s="845"/>
      <c r="OXF6" s="832"/>
      <c r="OXG6" s="832"/>
      <c r="OXH6" s="832"/>
      <c r="OXI6" s="832"/>
      <c r="OXJ6" s="832"/>
      <c r="OXK6" s="832"/>
      <c r="OXL6" s="833"/>
      <c r="OXM6" s="833"/>
      <c r="OXN6" s="833"/>
      <c r="OXO6" s="833"/>
      <c r="OXP6" s="833"/>
      <c r="OXQ6" s="833"/>
      <c r="OXR6" s="833"/>
      <c r="OXS6" s="833"/>
      <c r="OXT6" s="844"/>
      <c r="OXU6" s="845"/>
      <c r="OXV6" s="832"/>
      <c r="OXW6" s="832"/>
      <c r="OXX6" s="832"/>
      <c r="OXY6" s="832"/>
      <c r="OXZ6" s="832"/>
      <c r="OYA6" s="832"/>
      <c r="OYB6" s="833"/>
      <c r="OYC6" s="833"/>
      <c r="OYD6" s="833"/>
      <c r="OYE6" s="833"/>
      <c r="OYF6" s="833"/>
      <c r="OYG6" s="833"/>
      <c r="OYH6" s="833"/>
      <c r="OYI6" s="833"/>
      <c r="OYJ6" s="844"/>
      <c r="OYK6" s="845"/>
      <c r="OYL6" s="832"/>
      <c r="OYM6" s="832"/>
      <c r="OYN6" s="832"/>
      <c r="OYO6" s="832"/>
      <c r="OYP6" s="832"/>
      <c r="OYQ6" s="832"/>
      <c r="OYR6" s="833"/>
      <c r="OYS6" s="833"/>
      <c r="OYT6" s="833"/>
      <c r="OYU6" s="833"/>
      <c r="OYV6" s="833"/>
      <c r="OYW6" s="833"/>
      <c r="OYX6" s="833"/>
      <c r="OYY6" s="833"/>
      <c r="OYZ6" s="844"/>
      <c r="OZA6" s="845"/>
      <c r="OZB6" s="832"/>
      <c r="OZC6" s="832"/>
      <c r="OZD6" s="832"/>
      <c r="OZE6" s="832"/>
      <c r="OZF6" s="832"/>
      <c r="OZG6" s="832"/>
      <c r="OZH6" s="833"/>
      <c r="OZI6" s="833"/>
      <c r="OZJ6" s="833"/>
      <c r="OZK6" s="833"/>
      <c r="OZL6" s="833"/>
      <c r="OZM6" s="833"/>
      <c r="OZN6" s="833"/>
      <c r="OZO6" s="833"/>
      <c r="OZP6" s="844"/>
      <c r="OZQ6" s="845"/>
      <c r="OZR6" s="832"/>
      <c r="OZS6" s="832"/>
      <c r="OZT6" s="832"/>
      <c r="OZU6" s="832"/>
      <c r="OZV6" s="832"/>
      <c r="OZW6" s="832"/>
      <c r="OZX6" s="833"/>
      <c r="OZY6" s="833"/>
      <c r="OZZ6" s="833"/>
      <c r="PAA6" s="833"/>
      <c r="PAB6" s="833"/>
      <c r="PAC6" s="833"/>
      <c r="PAD6" s="833"/>
      <c r="PAE6" s="833"/>
      <c r="PAF6" s="844"/>
      <c r="PAG6" s="845"/>
      <c r="PAH6" s="832"/>
      <c r="PAI6" s="832"/>
      <c r="PAJ6" s="832"/>
      <c r="PAK6" s="832"/>
      <c r="PAL6" s="832"/>
      <c r="PAM6" s="832"/>
      <c r="PAN6" s="833"/>
      <c r="PAO6" s="833"/>
      <c r="PAP6" s="833"/>
      <c r="PAQ6" s="833"/>
      <c r="PAR6" s="833"/>
      <c r="PAS6" s="833"/>
      <c r="PAT6" s="833"/>
      <c r="PAU6" s="833"/>
      <c r="PAV6" s="844"/>
      <c r="PAW6" s="845"/>
      <c r="PAX6" s="832"/>
      <c r="PAY6" s="832"/>
      <c r="PAZ6" s="832"/>
      <c r="PBA6" s="832"/>
      <c r="PBB6" s="832"/>
      <c r="PBC6" s="832"/>
      <c r="PBD6" s="833"/>
      <c r="PBE6" s="833"/>
      <c r="PBF6" s="833"/>
      <c r="PBG6" s="833"/>
      <c r="PBH6" s="833"/>
      <c r="PBI6" s="833"/>
      <c r="PBJ6" s="833"/>
      <c r="PBK6" s="833"/>
      <c r="PBL6" s="844"/>
      <c r="PBM6" s="845"/>
      <c r="PBN6" s="832"/>
      <c r="PBO6" s="832"/>
      <c r="PBP6" s="832"/>
      <c r="PBQ6" s="832"/>
      <c r="PBR6" s="832"/>
      <c r="PBS6" s="832"/>
      <c r="PBT6" s="833"/>
      <c r="PBU6" s="833"/>
      <c r="PBV6" s="833"/>
      <c r="PBW6" s="833"/>
      <c r="PBX6" s="833"/>
      <c r="PBY6" s="833"/>
      <c r="PBZ6" s="833"/>
      <c r="PCA6" s="833"/>
      <c r="PCB6" s="844"/>
      <c r="PCC6" s="845"/>
      <c r="PCD6" s="832"/>
      <c r="PCE6" s="832"/>
      <c r="PCF6" s="832"/>
      <c r="PCG6" s="832"/>
      <c r="PCH6" s="832"/>
      <c r="PCI6" s="832"/>
      <c r="PCJ6" s="833"/>
      <c r="PCK6" s="833"/>
      <c r="PCL6" s="833"/>
      <c r="PCM6" s="833"/>
      <c r="PCN6" s="833"/>
      <c r="PCO6" s="833"/>
      <c r="PCP6" s="833"/>
      <c r="PCQ6" s="833"/>
      <c r="PCR6" s="844"/>
      <c r="PCS6" s="845"/>
      <c r="PCT6" s="832"/>
      <c r="PCU6" s="832"/>
      <c r="PCV6" s="832"/>
      <c r="PCW6" s="832"/>
      <c r="PCX6" s="832"/>
      <c r="PCY6" s="832"/>
      <c r="PCZ6" s="833"/>
      <c r="PDA6" s="833"/>
      <c r="PDB6" s="833"/>
      <c r="PDC6" s="833"/>
      <c r="PDD6" s="833"/>
      <c r="PDE6" s="833"/>
      <c r="PDF6" s="833"/>
      <c r="PDG6" s="833"/>
      <c r="PDH6" s="844"/>
      <c r="PDI6" s="845"/>
      <c r="PDJ6" s="832"/>
      <c r="PDK6" s="832"/>
      <c r="PDL6" s="832"/>
      <c r="PDM6" s="832"/>
      <c r="PDN6" s="832"/>
      <c r="PDO6" s="832"/>
      <c r="PDP6" s="833"/>
      <c r="PDQ6" s="833"/>
      <c r="PDR6" s="833"/>
      <c r="PDS6" s="833"/>
      <c r="PDT6" s="833"/>
      <c r="PDU6" s="833"/>
      <c r="PDV6" s="833"/>
      <c r="PDW6" s="833"/>
      <c r="PDX6" s="844"/>
      <c r="PDY6" s="845"/>
      <c r="PDZ6" s="832"/>
      <c r="PEA6" s="832"/>
      <c r="PEB6" s="832"/>
      <c r="PEC6" s="832"/>
      <c r="PED6" s="832"/>
      <c r="PEE6" s="832"/>
      <c r="PEF6" s="833"/>
      <c r="PEG6" s="833"/>
      <c r="PEH6" s="833"/>
      <c r="PEI6" s="833"/>
      <c r="PEJ6" s="833"/>
      <c r="PEK6" s="833"/>
      <c r="PEL6" s="833"/>
      <c r="PEM6" s="833"/>
      <c r="PEN6" s="844"/>
      <c r="PEO6" s="845"/>
      <c r="PEP6" s="832"/>
      <c r="PEQ6" s="832"/>
      <c r="PER6" s="832"/>
      <c r="PES6" s="832"/>
      <c r="PET6" s="832"/>
      <c r="PEU6" s="832"/>
      <c r="PEV6" s="833"/>
      <c r="PEW6" s="833"/>
      <c r="PEX6" s="833"/>
      <c r="PEY6" s="833"/>
      <c r="PEZ6" s="833"/>
      <c r="PFA6" s="833"/>
      <c r="PFB6" s="833"/>
      <c r="PFC6" s="833"/>
      <c r="PFD6" s="844"/>
      <c r="PFE6" s="845"/>
      <c r="PFF6" s="832"/>
      <c r="PFG6" s="832"/>
      <c r="PFH6" s="832"/>
      <c r="PFI6" s="832"/>
      <c r="PFJ6" s="832"/>
      <c r="PFK6" s="832"/>
      <c r="PFL6" s="833"/>
      <c r="PFM6" s="833"/>
      <c r="PFN6" s="833"/>
      <c r="PFO6" s="833"/>
      <c r="PFP6" s="833"/>
      <c r="PFQ6" s="833"/>
      <c r="PFR6" s="833"/>
      <c r="PFS6" s="833"/>
      <c r="PFT6" s="844"/>
      <c r="PFU6" s="845"/>
      <c r="PFV6" s="832"/>
      <c r="PFW6" s="832"/>
      <c r="PFX6" s="832"/>
      <c r="PFY6" s="832"/>
      <c r="PFZ6" s="832"/>
      <c r="PGA6" s="832"/>
      <c r="PGB6" s="833"/>
      <c r="PGC6" s="833"/>
      <c r="PGD6" s="833"/>
      <c r="PGE6" s="833"/>
      <c r="PGF6" s="833"/>
      <c r="PGG6" s="833"/>
      <c r="PGH6" s="833"/>
      <c r="PGI6" s="833"/>
      <c r="PGJ6" s="844"/>
      <c r="PGK6" s="845"/>
      <c r="PGL6" s="832"/>
      <c r="PGM6" s="832"/>
      <c r="PGN6" s="832"/>
      <c r="PGO6" s="832"/>
      <c r="PGP6" s="832"/>
      <c r="PGQ6" s="832"/>
      <c r="PGR6" s="833"/>
      <c r="PGS6" s="833"/>
      <c r="PGT6" s="833"/>
      <c r="PGU6" s="833"/>
      <c r="PGV6" s="833"/>
      <c r="PGW6" s="833"/>
      <c r="PGX6" s="833"/>
      <c r="PGY6" s="833"/>
      <c r="PGZ6" s="844"/>
      <c r="PHA6" s="845"/>
      <c r="PHB6" s="832"/>
      <c r="PHC6" s="832"/>
      <c r="PHD6" s="832"/>
      <c r="PHE6" s="832"/>
      <c r="PHF6" s="832"/>
      <c r="PHG6" s="832"/>
      <c r="PHH6" s="833"/>
      <c r="PHI6" s="833"/>
      <c r="PHJ6" s="833"/>
      <c r="PHK6" s="833"/>
      <c r="PHL6" s="833"/>
      <c r="PHM6" s="833"/>
      <c r="PHN6" s="833"/>
      <c r="PHO6" s="833"/>
      <c r="PHP6" s="844"/>
      <c r="PHQ6" s="845"/>
      <c r="PHR6" s="832"/>
      <c r="PHS6" s="832"/>
      <c r="PHT6" s="832"/>
      <c r="PHU6" s="832"/>
      <c r="PHV6" s="832"/>
      <c r="PHW6" s="832"/>
      <c r="PHX6" s="833"/>
      <c r="PHY6" s="833"/>
      <c r="PHZ6" s="833"/>
      <c r="PIA6" s="833"/>
      <c r="PIB6" s="833"/>
      <c r="PIC6" s="833"/>
      <c r="PID6" s="833"/>
      <c r="PIE6" s="833"/>
      <c r="PIF6" s="844"/>
      <c r="PIG6" s="845"/>
      <c r="PIH6" s="832"/>
      <c r="PII6" s="832"/>
      <c r="PIJ6" s="832"/>
      <c r="PIK6" s="832"/>
      <c r="PIL6" s="832"/>
      <c r="PIM6" s="832"/>
      <c r="PIN6" s="833"/>
      <c r="PIO6" s="833"/>
      <c r="PIP6" s="833"/>
      <c r="PIQ6" s="833"/>
      <c r="PIR6" s="833"/>
      <c r="PIS6" s="833"/>
      <c r="PIT6" s="833"/>
      <c r="PIU6" s="833"/>
      <c r="PIV6" s="844"/>
      <c r="PIW6" s="845"/>
      <c r="PIX6" s="832"/>
      <c r="PIY6" s="832"/>
      <c r="PIZ6" s="832"/>
      <c r="PJA6" s="832"/>
      <c r="PJB6" s="832"/>
      <c r="PJC6" s="832"/>
      <c r="PJD6" s="833"/>
      <c r="PJE6" s="833"/>
      <c r="PJF6" s="833"/>
      <c r="PJG6" s="833"/>
      <c r="PJH6" s="833"/>
      <c r="PJI6" s="833"/>
      <c r="PJJ6" s="833"/>
      <c r="PJK6" s="833"/>
      <c r="PJL6" s="844"/>
      <c r="PJM6" s="845"/>
      <c r="PJN6" s="832"/>
      <c r="PJO6" s="832"/>
      <c r="PJP6" s="832"/>
      <c r="PJQ6" s="832"/>
      <c r="PJR6" s="832"/>
      <c r="PJS6" s="832"/>
      <c r="PJT6" s="833"/>
      <c r="PJU6" s="833"/>
      <c r="PJV6" s="833"/>
      <c r="PJW6" s="833"/>
      <c r="PJX6" s="833"/>
      <c r="PJY6" s="833"/>
      <c r="PJZ6" s="833"/>
      <c r="PKA6" s="833"/>
      <c r="PKB6" s="844"/>
      <c r="PKC6" s="845"/>
      <c r="PKD6" s="832"/>
      <c r="PKE6" s="832"/>
      <c r="PKF6" s="832"/>
      <c r="PKG6" s="832"/>
      <c r="PKH6" s="832"/>
      <c r="PKI6" s="832"/>
      <c r="PKJ6" s="833"/>
      <c r="PKK6" s="833"/>
      <c r="PKL6" s="833"/>
      <c r="PKM6" s="833"/>
      <c r="PKN6" s="833"/>
      <c r="PKO6" s="833"/>
      <c r="PKP6" s="833"/>
      <c r="PKQ6" s="833"/>
      <c r="PKR6" s="844"/>
      <c r="PKS6" s="845"/>
      <c r="PKT6" s="832"/>
      <c r="PKU6" s="832"/>
      <c r="PKV6" s="832"/>
      <c r="PKW6" s="832"/>
      <c r="PKX6" s="832"/>
      <c r="PKY6" s="832"/>
      <c r="PKZ6" s="833"/>
      <c r="PLA6" s="833"/>
      <c r="PLB6" s="833"/>
      <c r="PLC6" s="833"/>
      <c r="PLD6" s="833"/>
      <c r="PLE6" s="833"/>
      <c r="PLF6" s="833"/>
      <c r="PLG6" s="833"/>
      <c r="PLH6" s="844"/>
      <c r="PLI6" s="845"/>
      <c r="PLJ6" s="832"/>
      <c r="PLK6" s="832"/>
      <c r="PLL6" s="832"/>
      <c r="PLM6" s="832"/>
      <c r="PLN6" s="832"/>
      <c r="PLO6" s="832"/>
      <c r="PLP6" s="833"/>
      <c r="PLQ6" s="833"/>
      <c r="PLR6" s="833"/>
      <c r="PLS6" s="833"/>
      <c r="PLT6" s="833"/>
      <c r="PLU6" s="833"/>
      <c r="PLV6" s="833"/>
      <c r="PLW6" s="833"/>
      <c r="PLX6" s="844"/>
      <c r="PLY6" s="845"/>
      <c r="PLZ6" s="832"/>
      <c r="PMA6" s="832"/>
      <c r="PMB6" s="832"/>
      <c r="PMC6" s="832"/>
      <c r="PMD6" s="832"/>
      <c r="PME6" s="832"/>
      <c r="PMF6" s="833"/>
      <c r="PMG6" s="833"/>
      <c r="PMH6" s="833"/>
      <c r="PMI6" s="833"/>
      <c r="PMJ6" s="833"/>
      <c r="PMK6" s="833"/>
      <c r="PML6" s="833"/>
      <c r="PMM6" s="833"/>
      <c r="PMN6" s="844"/>
      <c r="PMO6" s="845"/>
      <c r="PMP6" s="832"/>
      <c r="PMQ6" s="832"/>
      <c r="PMR6" s="832"/>
      <c r="PMS6" s="832"/>
      <c r="PMT6" s="832"/>
      <c r="PMU6" s="832"/>
      <c r="PMV6" s="833"/>
      <c r="PMW6" s="833"/>
      <c r="PMX6" s="833"/>
      <c r="PMY6" s="833"/>
      <c r="PMZ6" s="833"/>
      <c r="PNA6" s="833"/>
      <c r="PNB6" s="833"/>
      <c r="PNC6" s="833"/>
      <c r="PND6" s="844"/>
      <c r="PNE6" s="845"/>
      <c r="PNF6" s="832"/>
      <c r="PNG6" s="832"/>
      <c r="PNH6" s="832"/>
      <c r="PNI6" s="832"/>
      <c r="PNJ6" s="832"/>
      <c r="PNK6" s="832"/>
      <c r="PNL6" s="833"/>
      <c r="PNM6" s="833"/>
      <c r="PNN6" s="833"/>
      <c r="PNO6" s="833"/>
      <c r="PNP6" s="833"/>
      <c r="PNQ6" s="833"/>
      <c r="PNR6" s="833"/>
      <c r="PNS6" s="833"/>
      <c r="PNT6" s="844"/>
      <c r="PNU6" s="845"/>
      <c r="PNV6" s="832"/>
      <c r="PNW6" s="832"/>
      <c r="PNX6" s="832"/>
      <c r="PNY6" s="832"/>
      <c r="PNZ6" s="832"/>
      <c r="POA6" s="832"/>
      <c r="POB6" s="833"/>
      <c r="POC6" s="833"/>
      <c r="POD6" s="833"/>
      <c r="POE6" s="833"/>
      <c r="POF6" s="833"/>
      <c r="POG6" s="833"/>
      <c r="POH6" s="833"/>
      <c r="POI6" s="833"/>
      <c r="POJ6" s="844"/>
      <c r="POK6" s="845"/>
      <c r="POL6" s="832"/>
      <c r="POM6" s="832"/>
      <c r="PON6" s="832"/>
      <c r="POO6" s="832"/>
      <c r="POP6" s="832"/>
      <c r="POQ6" s="832"/>
      <c r="POR6" s="833"/>
      <c r="POS6" s="833"/>
      <c r="POT6" s="833"/>
      <c r="POU6" s="833"/>
      <c r="POV6" s="833"/>
      <c r="POW6" s="833"/>
      <c r="POX6" s="833"/>
      <c r="POY6" s="833"/>
      <c r="POZ6" s="844"/>
      <c r="PPA6" s="845"/>
      <c r="PPB6" s="832"/>
      <c r="PPC6" s="832"/>
      <c r="PPD6" s="832"/>
      <c r="PPE6" s="832"/>
      <c r="PPF6" s="832"/>
      <c r="PPG6" s="832"/>
      <c r="PPH6" s="833"/>
      <c r="PPI6" s="833"/>
      <c r="PPJ6" s="833"/>
      <c r="PPK6" s="833"/>
      <c r="PPL6" s="833"/>
      <c r="PPM6" s="833"/>
      <c r="PPN6" s="833"/>
      <c r="PPO6" s="833"/>
      <c r="PPP6" s="844"/>
      <c r="PPQ6" s="845"/>
      <c r="PPR6" s="832"/>
      <c r="PPS6" s="832"/>
      <c r="PPT6" s="832"/>
      <c r="PPU6" s="832"/>
      <c r="PPV6" s="832"/>
      <c r="PPW6" s="832"/>
      <c r="PPX6" s="833"/>
      <c r="PPY6" s="833"/>
      <c r="PPZ6" s="833"/>
      <c r="PQA6" s="833"/>
      <c r="PQB6" s="833"/>
      <c r="PQC6" s="833"/>
      <c r="PQD6" s="833"/>
      <c r="PQE6" s="833"/>
      <c r="PQF6" s="844"/>
      <c r="PQG6" s="845"/>
      <c r="PQH6" s="832"/>
      <c r="PQI6" s="832"/>
      <c r="PQJ6" s="832"/>
      <c r="PQK6" s="832"/>
      <c r="PQL6" s="832"/>
      <c r="PQM6" s="832"/>
      <c r="PQN6" s="833"/>
      <c r="PQO6" s="833"/>
      <c r="PQP6" s="833"/>
      <c r="PQQ6" s="833"/>
      <c r="PQR6" s="833"/>
      <c r="PQS6" s="833"/>
      <c r="PQT6" s="833"/>
      <c r="PQU6" s="833"/>
      <c r="PQV6" s="844"/>
      <c r="PQW6" s="845"/>
      <c r="PQX6" s="832"/>
      <c r="PQY6" s="832"/>
      <c r="PQZ6" s="832"/>
      <c r="PRA6" s="832"/>
      <c r="PRB6" s="832"/>
      <c r="PRC6" s="832"/>
      <c r="PRD6" s="833"/>
      <c r="PRE6" s="833"/>
      <c r="PRF6" s="833"/>
      <c r="PRG6" s="833"/>
      <c r="PRH6" s="833"/>
      <c r="PRI6" s="833"/>
      <c r="PRJ6" s="833"/>
      <c r="PRK6" s="833"/>
      <c r="PRL6" s="844"/>
      <c r="PRM6" s="845"/>
      <c r="PRN6" s="832"/>
      <c r="PRO6" s="832"/>
      <c r="PRP6" s="832"/>
      <c r="PRQ6" s="832"/>
      <c r="PRR6" s="832"/>
      <c r="PRS6" s="832"/>
      <c r="PRT6" s="833"/>
      <c r="PRU6" s="833"/>
      <c r="PRV6" s="833"/>
      <c r="PRW6" s="833"/>
      <c r="PRX6" s="833"/>
      <c r="PRY6" s="833"/>
      <c r="PRZ6" s="833"/>
      <c r="PSA6" s="833"/>
      <c r="PSB6" s="844"/>
      <c r="PSC6" s="845"/>
      <c r="PSD6" s="832"/>
      <c r="PSE6" s="832"/>
      <c r="PSF6" s="832"/>
      <c r="PSG6" s="832"/>
      <c r="PSH6" s="832"/>
      <c r="PSI6" s="832"/>
      <c r="PSJ6" s="833"/>
      <c r="PSK6" s="833"/>
      <c r="PSL6" s="833"/>
      <c r="PSM6" s="833"/>
      <c r="PSN6" s="833"/>
      <c r="PSO6" s="833"/>
      <c r="PSP6" s="833"/>
      <c r="PSQ6" s="833"/>
      <c r="PSR6" s="844"/>
      <c r="PSS6" s="845"/>
      <c r="PST6" s="832"/>
      <c r="PSU6" s="832"/>
      <c r="PSV6" s="832"/>
      <c r="PSW6" s="832"/>
      <c r="PSX6" s="832"/>
      <c r="PSY6" s="832"/>
      <c r="PSZ6" s="833"/>
      <c r="PTA6" s="833"/>
      <c r="PTB6" s="833"/>
      <c r="PTC6" s="833"/>
      <c r="PTD6" s="833"/>
      <c r="PTE6" s="833"/>
      <c r="PTF6" s="833"/>
      <c r="PTG6" s="833"/>
      <c r="PTH6" s="844"/>
      <c r="PTI6" s="845"/>
      <c r="PTJ6" s="832"/>
      <c r="PTK6" s="832"/>
      <c r="PTL6" s="832"/>
      <c r="PTM6" s="832"/>
      <c r="PTN6" s="832"/>
      <c r="PTO6" s="832"/>
      <c r="PTP6" s="833"/>
      <c r="PTQ6" s="833"/>
      <c r="PTR6" s="833"/>
      <c r="PTS6" s="833"/>
      <c r="PTT6" s="833"/>
      <c r="PTU6" s="833"/>
      <c r="PTV6" s="833"/>
      <c r="PTW6" s="833"/>
      <c r="PTX6" s="844"/>
      <c r="PTY6" s="845"/>
      <c r="PTZ6" s="832"/>
      <c r="PUA6" s="832"/>
      <c r="PUB6" s="832"/>
      <c r="PUC6" s="832"/>
      <c r="PUD6" s="832"/>
      <c r="PUE6" s="832"/>
      <c r="PUF6" s="833"/>
      <c r="PUG6" s="833"/>
      <c r="PUH6" s="833"/>
      <c r="PUI6" s="833"/>
      <c r="PUJ6" s="833"/>
      <c r="PUK6" s="833"/>
      <c r="PUL6" s="833"/>
      <c r="PUM6" s="833"/>
      <c r="PUN6" s="844"/>
      <c r="PUO6" s="845"/>
      <c r="PUP6" s="832"/>
      <c r="PUQ6" s="832"/>
      <c r="PUR6" s="832"/>
      <c r="PUS6" s="832"/>
      <c r="PUT6" s="832"/>
      <c r="PUU6" s="832"/>
      <c r="PUV6" s="833"/>
      <c r="PUW6" s="833"/>
      <c r="PUX6" s="833"/>
      <c r="PUY6" s="833"/>
      <c r="PUZ6" s="833"/>
      <c r="PVA6" s="833"/>
      <c r="PVB6" s="833"/>
      <c r="PVC6" s="833"/>
      <c r="PVD6" s="844"/>
      <c r="PVE6" s="845"/>
      <c r="PVF6" s="832"/>
      <c r="PVG6" s="832"/>
      <c r="PVH6" s="832"/>
      <c r="PVI6" s="832"/>
      <c r="PVJ6" s="832"/>
      <c r="PVK6" s="832"/>
      <c r="PVL6" s="833"/>
      <c r="PVM6" s="833"/>
      <c r="PVN6" s="833"/>
      <c r="PVO6" s="833"/>
      <c r="PVP6" s="833"/>
      <c r="PVQ6" s="833"/>
      <c r="PVR6" s="833"/>
      <c r="PVS6" s="833"/>
      <c r="PVT6" s="844"/>
      <c r="PVU6" s="845"/>
      <c r="PVV6" s="832"/>
      <c r="PVW6" s="832"/>
      <c r="PVX6" s="832"/>
      <c r="PVY6" s="832"/>
      <c r="PVZ6" s="832"/>
      <c r="PWA6" s="832"/>
      <c r="PWB6" s="833"/>
      <c r="PWC6" s="833"/>
      <c r="PWD6" s="833"/>
      <c r="PWE6" s="833"/>
      <c r="PWF6" s="833"/>
      <c r="PWG6" s="833"/>
      <c r="PWH6" s="833"/>
      <c r="PWI6" s="833"/>
      <c r="PWJ6" s="844"/>
      <c r="PWK6" s="845"/>
      <c r="PWL6" s="832"/>
      <c r="PWM6" s="832"/>
      <c r="PWN6" s="832"/>
      <c r="PWO6" s="832"/>
      <c r="PWP6" s="832"/>
      <c r="PWQ6" s="832"/>
      <c r="PWR6" s="833"/>
      <c r="PWS6" s="833"/>
      <c r="PWT6" s="833"/>
      <c r="PWU6" s="833"/>
      <c r="PWV6" s="833"/>
      <c r="PWW6" s="833"/>
      <c r="PWX6" s="833"/>
      <c r="PWY6" s="833"/>
      <c r="PWZ6" s="844"/>
      <c r="PXA6" s="845"/>
      <c r="PXB6" s="832"/>
      <c r="PXC6" s="832"/>
      <c r="PXD6" s="832"/>
      <c r="PXE6" s="832"/>
      <c r="PXF6" s="832"/>
      <c r="PXG6" s="832"/>
      <c r="PXH6" s="833"/>
      <c r="PXI6" s="833"/>
      <c r="PXJ6" s="833"/>
      <c r="PXK6" s="833"/>
      <c r="PXL6" s="833"/>
      <c r="PXM6" s="833"/>
      <c r="PXN6" s="833"/>
      <c r="PXO6" s="833"/>
      <c r="PXP6" s="844"/>
      <c r="PXQ6" s="845"/>
      <c r="PXR6" s="832"/>
      <c r="PXS6" s="832"/>
      <c r="PXT6" s="832"/>
      <c r="PXU6" s="832"/>
      <c r="PXV6" s="832"/>
      <c r="PXW6" s="832"/>
      <c r="PXX6" s="833"/>
      <c r="PXY6" s="833"/>
      <c r="PXZ6" s="833"/>
      <c r="PYA6" s="833"/>
      <c r="PYB6" s="833"/>
      <c r="PYC6" s="833"/>
      <c r="PYD6" s="833"/>
      <c r="PYE6" s="833"/>
      <c r="PYF6" s="844"/>
      <c r="PYG6" s="845"/>
      <c r="PYH6" s="832"/>
      <c r="PYI6" s="832"/>
      <c r="PYJ6" s="832"/>
      <c r="PYK6" s="832"/>
      <c r="PYL6" s="832"/>
      <c r="PYM6" s="832"/>
      <c r="PYN6" s="833"/>
      <c r="PYO6" s="833"/>
      <c r="PYP6" s="833"/>
      <c r="PYQ6" s="833"/>
      <c r="PYR6" s="833"/>
      <c r="PYS6" s="833"/>
      <c r="PYT6" s="833"/>
      <c r="PYU6" s="833"/>
      <c r="PYV6" s="844"/>
      <c r="PYW6" s="845"/>
      <c r="PYX6" s="832"/>
      <c r="PYY6" s="832"/>
      <c r="PYZ6" s="832"/>
      <c r="PZA6" s="832"/>
      <c r="PZB6" s="832"/>
      <c r="PZC6" s="832"/>
      <c r="PZD6" s="833"/>
      <c r="PZE6" s="833"/>
      <c r="PZF6" s="833"/>
      <c r="PZG6" s="833"/>
      <c r="PZH6" s="833"/>
      <c r="PZI6" s="833"/>
      <c r="PZJ6" s="833"/>
      <c r="PZK6" s="833"/>
      <c r="PZL6" s="844"/>
      <c r="PZM6" s="845"/>
      <c r="PZN6" s="832"/>
      <c r="PZO6" s="832"/>
      <c r="PZP6" s="832"/>
      <c r="PZQ6" s="832"/>
      <c r="PZR6" s="832"/>
      <c r="PZS6" s="832"/>
      <c r="PZT6" s="833"/>
      <c r="PZU6" s="833"/>
      <c r="PZV6" s="833"/>
      <c r="PZW6" s="833"/>
      <c r="PZX6" s="833"/>
      <c r="PZY6" s="833"/>
      <c r="PZZ6" s="833"/>
      <c r="QAA6" s="833"/>
      <c r="QAB6" s="844"/>
      <c r="QAC6" s="845"/>
      <c r="QAD6" s="832"/>
      <c r="QAE6" s="832"/>
      <c r="QAF6" s="832"/>
      <c r="QAG6" s="832"/>
      <c r="QAH6" s="832"/>
      <c r="QAI6" s="832"/>
      <c r="QAJ6" s="833"/>
      <c r="QAK6" s="833"/>
      <c r="QAL6" s="833"/>
      <c r="QAM6" s="833"/>
      <c r="QAN6" s="833"/>
      <c r="QAO6" s="833"/>
      <c r="QAP6" s="833"/>
      <c r="QAQ6" s="833"/>
      <c r="QAR6" s="844"/>
      <c r="QAS6" s="845"/>
      <c r="QAT6" s="832"/>
      <c r="QAU6" s="832"/>
      <c r="QAV6" s="832"/>
      <c r="QAW6" s="832"/>
      <c r="QAX6" s="832"/>
      <c r="QAY6" s="832"/>
      <c r="QAZ6" s="833"/>
      <c r="QBA6" s="833"/>
      <c r="QBB6" s="833"/>
      <c r="QBC6" s="833"/>
      <c r="QBD6" s="833"/>
      <c r="QBE6" s="833"/>
      <c r="QBF6" s="833"/>
      <c r="QBG6" s="833"/>
      <c r="QBH6" s="844"/>
      <c r="QBI6" s="845"/>
      <c r="QBJ6" s="832"/>
      <c r="QBK6" s="832"/>
      <c r="QBL6" s="832"/>
      <c r="QBM6" s="832"/>
      <c r="QBN6" s="832"/>
      <c r="QBO6" s="832"/>
      <c r="QBP6" s="833"/>
      <c r="QBQ6" s="833"/>
      <c r="QBR6" s="833"/>
      <c r="QBS6" s="833"/>
      <c r="QBT6" s="833"/>
      <c r="QBU6" s="833"/>
      <c r="QBV6" s="833"/>
      <c r="QBW6" s="833"/>
      <c r="QBX6" s="844"/>
      <c r="QBY6" s="845"/>
      <c r="QBZ6" s="832"/>
      <c r="QCA6" s="832"/>
      <c r="QCB6" s="832"/>
      <c r="QCC6" s="832"/>
      <c r="QCD6" s="832"/>
      <c r="QCE6" s="832"/>
      <c r="QCF6" s="833"/>
      <c r="QCG6" s="833"/>
      <c r="QCH6" s="833"/>
      <c r="QCI6" s="833"/>
      <c r="QCJ6" s="833"/>
      <c r="QCK6" s="833"/>
      <c r="QCL6" s="833"/>
      <c r="QCM6" s="833"/>
      <c r="QCN6" s="844"/>
      <c r="QCO6" s="845"/>
      <c r="QCP6" s="832"/>
      <c r="QCQ6" s="832"/>
      <c r="QCR6" s="832"/>
      <c r="QCS6" s="832"/>
      <c r="QCT6" s="832"/>
      <c r="QCU6" s="832"/>
      <c r="QCV6" s="833"/>
      <c r="QCW6" s="833"/>
      <c r="QCX6" s="833"/>
      <c r="QCY6" s="833"/>
      <c r="QCZ6" s="833"/>
      <c r="QDA6" s="833"/>
      <c r="QDB6" s="833"/>
      <c r="QDC6" s="833"/>
      <c r="QDD6" s="844"/>
      <c r="QDE6" s="845"/>
      <c r="QDF6" s="832"/>
      <c r="QDG6" s="832"/>
      <c r="QDH6" s="832"/>
      <c r="QDI6" s="832"/>
      <c r="QDJ6" s="832"/>
      <c r="QDK6" s="832"/>
      <c r="QDL6" s="833"/>
      <c r="QDM6" s="833"/>
      <c r="QDN6" s="833"/>
      <c r="QDO6" s="833"/>
      <c r="QDP6" s="833"/>
      <c r="QDQ6" s="833"/>
      <c r="QDR6" s="833"/>
      <c r="QDS6" s="833"/>
      <c r="QDT6" s="844"/>
      <c r="QDU6" s="845"/>
      <c r="QDV6" s="832"/>
      <c r="QDW6" s="832"/>
      <c r="QDX6" s="832"/>
      <c r="QDY6" s="832"/>
      <c r="QDZ6" s="832"/>
      <c r="QEA6" s="832"/>
      <c r="QEB6" s="833"/>
      <c r="QEC6" s="833"/>
      <c r="QED6" s="833"/>
      <c r="QEE6" s="833"/>
      <c r="QEF6" s="833"/>
      <c r="QEG6" s="833"/>
      <c r="QEH6" s="833"/>
      <c r="QEI6" s="833"/>
      <c r="QEJ6" s="844"/>
      <c r="QEK6" s="845"/>
      <c r="QEL6" s="832"/>
      <c r="QEM6" s="832"/>
      <c r="QEN6" s="832"/>
      <c r="QEO6" s="832"/>
      <c r="QEP6" s="832"/>
      <c r="QEQ6" s="832"/>
      <c r="QER6" s="833"/>
      <c r="QES6" s="833"/>
      <c r="QET6" s="833"/>
      <c r="QEU6" s="833"/>
      <c r="QEV6" s="833"/>
      <c r="QEW6" s="833"/>
      <c r="QEX6" s="833"/>
      <c r="QEY6" s="833"/>
      <c r="QEZ6" s="844"/>
      <c r="QFA6" s="845"/>
      <c r="QFB6" s="832"/>
      <c r="QFC6" s="832"/>
      <c r="QFD6" s="832"/>
      <c r="QFE6" s="832"/>
      <c r="QFF6" s="832"/>
      <c r="QFG6" s="832"/>
      <c r="QFH6" s="833"/>
      <c r="QFI6" s="833"/>
      <c r="QFJ6" s="833"/>
      <c r="QFK6" s="833"/>
      <c r="QFL6" s="833"/>
      <c r="QFM6" s="833"/>
      <c r="QFN6" s="833"/>
      <c r="QFO6" s="833"/>
      <c r="QFP6" s="844"/>
      <c r="QFQ6" s="845"/>
      <c r="QFR6" s="832"/>
      <c r="QFS6" s="832"/>
      <c r="QFT6" s="832"/>
      <c r="QFU6" s="832"/>
      <c r="QFV6" s="832"/>
      <c r="QFW6" s="832"/>
      <c r="QFX6" s="833"/>
      <c r="QFY6" s="833"/>
      <c r="QFZ6" s="833"/>
      <c r="QGA6" s="833"/>
      <c r="QGB6" s="833"/>
      <c r="QGC6" s="833"/>
      <c r="QGD6" s="833"/>
      <c r="QGE6" s="833"/>
      <c r="QGF6" s="844"/>
      <c r="QGG6" s="845"/>
      <c r="QGH6" s="832"/>
      <c r="QGI6" s="832"/>
      <c r="QGJ6" s="832"/>
      <c r="QGK6" s="832"/>
      <c r="QGL6" s="832"/>
      <c r="QGM6" s="832"/>
      <c r="QGN6" s="833"/>
      <c r="QGO6" s="833"/>
      <c r="QGP6" s="833"/>
      <c r="QGQ6" s="833"/>
      <c r="QGR6" s="833"/>
      <c r="QGS6" s="833"/>
      <c r="QGT6" s="833"/>
      <c r="QGU6" s="833"/>
      <c r="QGV6" s="844"/>
      <c r="QGW6" s="845"/>
      <c r="QGX6" s="832"/>
      <c r="QGY6" s="832"/>
      <c r="QGZ6" s="832"/>
      <c r="QHA6" s="832"/>
      <c r="QHB6" s="832"/>
      <c r="QHC6" s="832"/>
      <c r="QHD6" s="833"/>
      <c r="QHE6" s="833"/>
      <c r="QHF6" s="833"/>
      <c r="QHG6" s="833"/>
      <c r="QHH6" s="833"/>
      <c r="QHI6" s="833"/>
      <c r="QHJ6" s="833"/>
      <c r="QHK6" s="833"/>
      <c r="QHL6" s="844"/>
      <c r="QHM6" s="845"/>
      <c r="QHN6" s="832"/>
      <c r="QHO6" s="832"/>
      <c r="QHP6" s="832"/>
      <c r="QHQ6" s="832"/>
      <c r="QHR6" s="832"/>
      <c r="QHS6" s="832"/>
      <c r="QHT6" s="833"/>
      <c r="QHU6" s="833"/>
      <c r="QHV6" s="833"/>
      <c r="QHW6" s="833"/>
      <c r="QHX6" s="833"/>
      <c r="QHY6" s="833"/>
      <c r="QHZ6" s="833"/>
      <c r="QIA6" s="833"/>
      <c r="QIB6" s="844"/>
      <c r="QIC6" s="845"/>
      <c r="QID6" s="832"/>
      <c r="QIE6" s="832"/>
      <c r="QIF6" s="832"/>
      <c r="QIG6" s="832"/>
      <c r="QIH6" s="832"/>
      <c r="QII6" s="832"/>
      <c r="QIJ6" s="833"/>
      <c r="QIK6" s="833"/>
      <c r="QIL6" s="833"/>
      <c r="QIM6" s="833"/>
      <c r="QIN6" s="833"/>
      <c r="QIO6" s="833"/>
      <c r="QIP6" s="833"/>
      <c r="QIQ6" s="833"/>
      <c r="QIR6" s="844"/>
      <c r="QIS6" s="845"/>
      <c r="QIT6" s="832"/>
      <c r="QIU6" s="832"/>
      <c r="QIV6" s="832"/>
      <c r="QIW6" s="832"/>
      <c r="QIX6" s="832"/>
      <c r="QIY6" s="832"/>
      <c r="QIZ6" s="833"/>
      <c r="QJA6" s="833"/>
      <c r="QJB6" s="833"/>
      <c r="QJC6" s="833"/>
      <c r="QJD6" s="833"/>
      <c r="QJE6" s="833"/>
      <c r="QJF6" s="833"/>
      <c r="QJG6" s="833"/>
      <c r="QJH6" s="844"/>
      <c r="QJI6" s="845"/>
      <c r="QJJ6" s="832"/>
      <c r="QJK6" s="832"/>
      <c r="QJL6" s="832"/>
      <c r="QJM6" s="832"/>
      <c r="QJN6" s="832"/>
      <c r="QJO6" s="832"/>
      <c r="QJP6" s="833"/>
      <c r="QJQ6" s="833"/>
      <c r="QJR6" s="833"/>
      <c r="QJS6" s="833"/>
      <c r="QJT6" s="833"/>
      <c r="QJU6" s="833"/>
      <c r="QJV6" s="833"/>
      <c r="QJW6" s="833"/>
      <c r="QJX6" s="844"/>
      <c r="QJY6" s="845"/>
      <c r="QJZ6" s="832"/>
      <c r="QKA6" s="832"/>
      <c r="QKB6" s="832"/>
      <c r="QKC6" s="832"/>
      <c r="QKD6" s="832"/>
      <c r="QKE6" s="832"/>
      <c r="QKF6" s="833"/>
      <c r="QKG6" s="833"/>
      <c r="QKH6" s="833"/>
      <c r="QKI6" s="833"/>
      <c r="QKJ6" s="833"/>
      <c r="QKK6" s="833"/>
      <c r="QKL6" s="833"/>
      <c r="QKM6" s="833"/>
      <c r="QKN6" s="844"/>
      <c r="QKO6" s="845"/>
      <c r="QKP6" s="832"/>
      <c r="QKQ6" s="832"/>
      <c r="QKR6" s="832"/>
      <c r="QKS6" s="832"/>
      <c r="QKT6" s="832"/>
      <c r="QKU6" s="832"/>
      <c r="QKV6" s="833"/>
      <c r="QKW6" s="833"/>
      <c r="QKX6" s="833"/>
      <c r="QKY6" s="833"/>
      <c r="QKZ6" s="833"/>
      <c r="QLA6" s="833"/>
      <c r="QLB6" s="833"/>
      <c r="QLC6" s="833"/>
      <c r="QLD6" s="844"/>
      <c r="QLE6" s="845"/>
      <c r="QLF6" s="832"/>
      <c r="QLG6" s="832"/>
      <c r="QLH6" s="832"/>
      <c r="QLI6" s="832"/>
      <c r="QLJ6" s="832"/>
      <c r="QLK6" s="832"/>
      <c r="QLL6" s="833"/>
      <c r="QLM6" s="833"/>
      <c r="QLN6" s="833"/>
      <c r="QLO6" s="833"/>
      <c r="QLP6" s="833"/>
      <c r="QLQ6" s="833"/>
      <c r="QLR6" s="833"/>
      <c r="QLS6" s="833"/>
      <c r="QLT6" s="844"/>
      <c r="QLU6" s="845"/>
      <c r="QLV6" s="832"/>
      <c r="QLW6" s="832"/>
      <c r="QLX6" s="832"/>
      <c r="QLY6" s="832"/>
      <c r="QLZ6" s="832"/>
      <c r="QMA6" s="832"/>
      <c r="QMB6" s="833"/>
      <c r="QMC6" s="833"/>
      <c r="QMD6" s="833"/>
      <c r="QME6" s="833"/>
      <c r="QMF6" s="833"/>
      <c r="QMG6" s="833"/>
      <c r="QMH6" s="833"/>
      <c r="QMI6" s="833"/>
      <c r="QMJ6" s="844"/>
      <c r="QMK6" s="845"/>
      <c r="QML6" s="832"/>
      <c r="QMM6" s="832"/>
      <c r="QMN6" s="832"/>
      <c r="QMO6" s="832"/>
      <c r="QMP6" s="832"/>
      <c r="QMQ6" s="832"/>
      <c r="QMR6" s="833"/>
      <c r="QMS6" s="833"/>
      <c r="QMT6" s="833"/>
      <c r="QMU6" s="833"/>
      <c r="QMV6" s="833"/>
      <c r="QMW6" s="833"/>
      <c r="QMX6" s="833"/>
      <c r="QMY6" s="833"/>
      <c r="QMZ6" s="844"/>
      <c r="QNA6" s="845"/>
      <c r="QNB6" s="832"/>
      <c r="QNC6" s="832"/>
      <c r="QND6" s="832"/>
      <c r="QNE6" s="832"/>
      <c r="QNF6" s="832"/>
      <c r="QNG6" s="832"/>
      <c r="QNH6" s="833"/>
      <c r="QNI6" s="833"/>
      <c r="QNJ6" s="833"/>
      <c r="QNK6" s="833"/>
      <c r="QNL6" s="833"/>
      <c r="QNM6" s="833"/>
      <c r="QNN6" s="833"/>
      <c r="QNO6" s="833"/>
      <c r="QNP6" s="844"/>
      <c r="QNQ6" s="845"/>
      <c r="QNR6" s="832"/>
      <c r="QNS6" s="832"/>
      <c r="QNT6" s="832"/>
      <c r="QNU6" s="832"/>
      <c r="QNV6" s="832"/>
      <c r="QNW6" s="832"/>
      <c r="QNX6" s="833"/>
      <c r="QNY6" s="833"/>
      <c r="QNZ6" s="833"/>
      <c r="QOA6" s="833"/>
      <c r="QOB6" s="833"/>
      <c r="QOC6" s="833"/>
      <c r="QOD6" s="833"/>
      <c r="QOE6" s="833"/>
      <c r="QOF6" s="844"/>
      <c r="QOG6" s="845"/>
      <c r="QOH6" s="832"/>
      <c r="QOI6" s="832"/>
      <c r="QOJ6" s="832"/>
      <c r="QOK6" s="832"/>
      <c r="QOL6" s="832"/>
      <c r="QOM6" s="832"/>
      <c r="QON6" s="833"/>
      <c r="QOO6" s="833"/>
      <c r="QOP6" s="833"/>
      <c r="QOQ6" s="833"/>
      <c r="QOR6" s="833"/>
      <c r="QOS6" s="833"/>
      <c r="QOT6" s="833"/>
      <c r="QOU6" s="833"/>
      <c r="QOV6" s="844"/>
      <c r="QOW6" s="845"/>
      <c r="QOX6" s="832"/>
      <c r="QOY6" s="832"/>
      <c r="QOZ6" s="832"/>
      <c r="QPA6" s="832"/>
      <c r="QPB6" s="832"/>
      <c r="QPC6" s="832"/>
      <c r="QPD6" s="833"/>
      <c r="QPE6" s="833"/>
      <c r="QPF6" s="833"/>
      <c r="QPG6" s="833"/>
      <c r="QPH6" s="833"/>
      <c r="QPI6" s="833"/>
      <c r="QPJ6" s="833"/>
      <c r="QPK6" s="833"/>
      <c r="QPL6" s="844"/>
      <c r="QPM6" s="845"/>
      <c r="QPN6" s="832"/>
      <c r="QPO6" s="832"/>
      <c r="QPP6" s="832"/>
      <c r="QPQ6" s="832"/>
      <c r="QPR6" s="832"/>
      <c r="QPS6" s="832"/>
      <c r="QPT6" s="833"/>
      <c r="QPU6" s="833"/>
      <c r="QPV6" s="833"/>
      <c r="QPW6" s="833"/>
      <c r="QPX6" s="833"/>
      <c r="QPY6" s="833"/>
      <c r="QPZ6" s="833"/>
      <c r="QQA6" s="833"/>
      <c r="QQB6" s="844"/>
      <c r="QQC6" s="845"/>
      <c r="QQD6" s="832"/>
      <c r="QQE6" s="832"/>
      <c r="QQF6" s="832"/>
      <c r="QQG6" s="832"/>
      <c r="QQH6" s="832"/>
      <c r="QQI6" s="832"/>
      <c r="QQJ6" s="833"/>
      <c r="QQK6" s="833"/>
      <c r="QQL6" s="833"/>
      <c r="QQM6" s="833"/>
      <c r="QQN6" s="833"/>
      <c r="QQO6" s="833"/>
      <c r="QQP6" s="833"/>
      <c r="QQQ6" s="833"/>
      <c r="QQR6" s="844"/>
      <c r="QQS6" s="845"/>
      <c r="QQT6" s="832"/>
      <c r="QQU6" s="832"/>
      <c r="QQV6" s="832"/>
      <c r="QQW6" s="832"/>
      <c r="QQX6" s="832"/>
      <c r="QQY6" s="832"/>
      <c r="QQZ6" s="833"/>
      <c r="QRA6" s="833"/>
      <c r="QRB6" s="833"/>
      <c r="QRC6" s="833"/>
      <c r="QRD6" s="833"/>
      <c r="QRE6" s="833"/>
      <c r="QRF6" s="833"/>
      <c r="QRG6" s="833"/>
      <c r="QRH6" s="844"/>
      <c r="QRI6" s="845"/>
      <c r="QRJ6" s="832"/>
      <c r="QRK6" s="832"/>
      <c r="QRL6" s="832"/>
      <c r="QRM6" s="832"/>
      <c r="QRN6" s="832"/>
      <c r="QRO6" s="832"/>
      <c r="QRP6" s="833"/>
      <c r="QRQ6" s="833"/>
      <c r="QRR6" s="833"/>
      <c r="QRS6" s="833"/>
      <c r="QRT6" s="833"/>
      <c r="QRU6" s="833"/>
      <c r="QRV6" s="833"/>
      <c r="QRW6" s="833"/>
      <c r="QRX6" s="844"/>
      <c r="QRY6" s="845"/>
      <c r="QRZ6" s="832"/>
      <c r="QSA6" s="832"/>
      <c r="QSB6" s="832"/>
      <c r="QSC6" s="832"/>
      <c r="QSD6" s="832"/>
      <c r="QSE6" s="832"/>
      <c r="QSF6" s="833"/>
      <c r="QSG6" s="833"/>
      <c r="QSH6" s="833"/>
      <c r="QSI6" s="833"/>
      <c r="QSJ6" s="833"/>
      <c r="QSK6" s="833"/>
      <c r="QSL6" s="833"/>
      <c r="QSM6" s="833"/>
      <c r="QSN6" s="844"/>
      <c r="QSO6" s="845"/>
      <c r="QSP6" s="832"/>
      <c r="QSQ6" s="832"/>
      <c r="QSR6" s="832"/>
      <c r="QSS6" s="832"/>
      <c r="QST6" s="832"/>
      <c r="QSU6" s="832"/>
      <c r="QSV6" s="833"/>
      <c r="QSW6" s="833"/>
      <c r="QSX6" s="833"/>
      <c r="QSY6" s="833"/>
      <c r="QSZ6" s="833"/>
      <c r="QTA6" s="833"/>
      <c r="QTB6" s="833"/>
      <c r="QTC6" s="833"/>
      <c r="QTD6" s="844"/>
      <c r="QTE6" s="845"/>
      <c r="QTF6" s="832"/>
      <c r="QTG6" s="832"/>
      <c r="QTH6" s="832"/>
      <c r="QTI6" s="832"/>
      <c r="QTJ6" s="832"/>
      <c r="QTK6" s="832"/>
      <c r="QTL6" s="833"/>
      <c r="QTM6" s="833"/>
      <c r="QTN6" s="833"/>
      <c r="QTO6" s="833"/>
      <c r="QTP6" s="833"/>
      <c r="QTQ6" s="833"/>
      <c r="QTR6" s="833"/>
      <c r="QTS6" s="833"/>
      <c r="QTT6" s="844"/>
      <c r="QTU6" s="845"/>
      <c r="QTV6" s="832"/>
      <c r="QTW6" s="832"/>
      <c r="QTX6" s="832"/>
      <c r="QTY6" s="832"/>
      <c r="QTZ6" s="832"/>
      <c r="QUA6" s="832"/>
      <c r="QUB6" s="833"/>
      <c r="QUC6" s="833"/>
      <c r="QUD6" s="833"/>
      <c r="QUE6" s="833"/>
      <c r="QUF6" s="833"/>
      <c r="QUG6" s="833"/>
      <c r="QUH6" s="833"/>
      <c r="QUI6" s="833"/>
      <c r="QUJ6" s="844"/>
      <c r="QUK6" s="845"/>
      <c r="QUL6" s="832"/>
      <c r="QUM6" s="832"/>
      <c r="QUN6" s="832"/>
      <c r="QUO6" s="832"/>
      <c r="QUP6" s="832"/>
      <c r="QUQ6" s="832"/>
      <c r="QUR6" s="833"/>
      <c r="QUS6" s="833"/>
      <c r="QUT6" s="833"/>
      <c r="QUU6" s="833"/>
      <c r="QUV6" s="833"/>
      <c r="QUW6" s="833"/>
      <c r="QUX6" s="833"/>
      <c r="QUY6" s="833"/>
      <c r="QUZ6" s="844"/>
      <c r="QVA6" s="845"/>
      <c r="QVB6" s="832"/>
      <c r="QVC6" s="832"/>
      <c r="QVD6" s="832"/>
      <c r="QVE6" s="832"/>
      <c r="QVF6" s="832"/>
      <c r="QVG6" s="832"/>
      <c r="QVH6" s="833"/>
      <c r="QVI6" s="833"/>
      <c r="QVJ6" s="833"/>
      <c r="QVK6" s="833"/>
      <c r="QVL6" s="833"/>
      <c r="QVM6" s="833"/>
      <c r="QVN6" s="833"/>
      <c r="QVO6" s="833"/>
      <c r="QVP6" s="844"/>
      <c r="QVQ6" s="845"/>
      <c r="QVR6" s="832"/>
      <c r="QVS6" s="832"/>
      <c r="QVT6" s="832"/>
      <c r="QVU6" s="832"/>
      <c r="QVV6" s="832"/>
      <c r="QVW6" s="832"/>
      <c r="QVX6" s="833"/>
      <c r="QVY6" s="833"/>
      <c r="QVZ6" s="833"/>
      <c r="QWA6" s="833"/>
      <c r="QWB6" s="833"/>
      <c r="QWC6" s="833"/>
      <c r="QWD6" s="833"/>
      <c r="QWE6" s="833"/>
      <c r="QWF6" s="844"/>
      <c r="QWG6" s="845"/>
      <c r="QWH6" s="832"/>
      <c r="QWI6" s="832"/>
      <c r="QWJ6" s="832"/>
      <c r="QWK6" s="832"/>
      <c r="QWL6" s="832"/>
      <c r="QWM6" s="832"/>
      <c r="QWN6" s="833"/>
      <c r="QWO6" s="833"/>
      <c r="QWP6" s="833"/>
      <c r="QWQ6" s="833"/>
      <c r="QWR6" s="833"/>
      <c r="QWS6" s="833"/>
      <c r="QWT6" s="833"/>
      <c r="QWU6" s="833"/>
      <c r="QWV6" s="844"/>
      <c r="QWW6" s="845"/>
      <c r="QWX6" s="832"/>
      <c r="QWY6" s="832"/>
      <c r="QWZ6" s="832"/>
      <c r="QXA6" s="832"/>
      <c r="QXB6" s="832"/>
      <c r="QXC6" s="832"/>
      <c r="QXD6" s="833"/>
      <c r="QXE6" s="833"/>
      <c r="QXF6" s="833"/>
      <c r="QXG6" s="833"/>
      <c r="QXH6" s="833"/>
      <c r="QXI6" s="833"/>
      <c r="QXJ6" s="833"/>
      <c r="QXK6" s="833"/>
      <c r="QXL6" s="844"/>
      <c r="QXM6" s="845"/>
      <c r="QXN6" s="832"/>
      <c r="QXO6" s="832"/>
      <c r="QXP6" s="832"/>
      <c r="QXQ6" s="832"/>
      <c r="QXR6" s="832"/>
      <c r="QXS6" s="832"/>
      <c r="QXT6" s="833"/>
      <c r="QXU6" s="833"/>
      <c r="QXV6" s="833"/>
      <c r="QXW6" s="833"/>
      <c r="QXX6" s="833"/>
      <c r="QXY6" s="833"/>
      <c r="QXZ6" s="833"/>
      <c r="QYA6" s="833"/>
      <c r="QYB6" s="844"/>
      <c r="QYC6" s="845"/>
      <c r="QYD6" s="832"/>
      <c r="QYE6" s="832"/>
      <c r="QYF6" s="832"/>
      <c r="QYG6" s="832"/>
      <c r="QYH6" s="832"/>
      <c r="QYI6" s="832"/>
      <c r="QYJ6" s="833"/>
      <c r="QYK6" s="833"/>
      <c r="QYL6" s="833"/>
      <c r="QYM6" s="833"/>
      <c r="QYN6" s="833"/>
      <c r="QYO6" s="833"/>
      <c r="QYP6" s="833"/>
      <c r="QYQ6" s="833"/>
      <c r="QYR6" s="844"/>
      <c r="QYS6" s="845"/>
      <c r="QYT6" s="832"/>
      <c r="QYU6" s="832"/>
      <c r="QYV6" s="832"/>
      <c r="QYW6" s="832"/>
      <c r="QYX6" s="832"/>
      <c r="QYY6" s="832"/>
      <c r="QYZ6" s="833"/>
      <c r="QZA6" s="833"/>
      <c r="QZB6" s="833"/>
      <c r="QZC6" s="833"/>
      <c r="QZD6" s="833"/>
      <c r="QZE6" s="833"/>
      <c r="QZF6" s="833"/>
      <c r="QZG6" s="833"/>
      <c r="QZH6" s="844"/>
      <c r="QZI6" s="845"/>
      <c r="QZJ6" s="832"/>
      <c r="QZK6" s="832"/>
      <c r="QZL6" s="832"/>
      <c r="QZM6" s="832"/>
      <c r="QZN6" s="832"/>
      <c r="QZO6" s="832"/>
      <c r="QZP6" s="833"/>
      <c r="QZQ6" s="833"/>
      <c r="QZR6" s="833"/>
      <c r="QZS6" s="833"/>
      <c r="QZT6" s="833"/>
      <c r="QZU6" s="833"/>
      <c r="QZV6" s="833"/>
      <c r="QZW6" s="833"/>
      <c r="QZX6" s="844"/>
      <c r="QZY6" s="845"/>
      <c r="QZZ6" s="832"/>
      <c r="RAA6" s="832"/>
      <c r="RAB6" s="832"/>
      <c r="RAC6" s="832"/>
      <c r="RAD6" s="832"/>
      <c r="RAE6" s="832"/>
      <c r="RAF6" s="833"/>
      <c r="RAG6" s="833"/>
      <c r="RAH6" s="833"/>
      <c r="RAI6" s="833"/>
      <c r="RAJ6" s="833"/>
      <c r="RAK6" s="833"/>
      <c r="RAL6" s="833"/>
      <c r="RAM6" s="833"/>
      <c r="RAN6" s="844"/>
      <c r="RAO6" s="845"/>
      <c r="RAP6" s="832"/>
      <c r="RAQ6" s="832"/>
      <c r="RAR6" s="832"/>
      <c r="RAS6" s="832"/>
      <c r="RAT6" s="832"/>
      <c r="RAU6" s="832"/>
      <c r="RAV6" s="833"/>
      <c r="RAW6" s="833"/>
      <c r="RAX6" s="833"/>
      <c r="RAY6" s="833"/>
      <c r="RAZ6" s="833"/>
      <c r="RBA6" s="833"/>
      <c r="RBB6" s="833"/>
      <c r="RBC6" s="833"/>
      <c r="RBD6" s="844"/>
      <c r="RBE6" s="845"/>
      <c r="RBF6" s="832"/>
      <c r="RBG6" s="832"/>
      <c r="RBH6" s="832"/>
      <c r="RBI6" s="832"/>
      <c r="RBJ6" s="832"/>
      <c r="RBK6" s="832"/>
      <c r="RBL6" s="833"/>
      <c r="RBM6" s="833"/>
      <c r="RBN6" s="833"/>
      <c r="RBO6" s="833"/>
      <c r="RBP6" s="833"/>
      <c r="RBQ6" s="833"/>
      <c r="RBR6" s="833"/>
      <c r="RBS6" s="833"/>
      <c r="RBT6" s="844"/>
      <c r="RBU6" s="845"/>
      <c r="RBV6" s="832"/>
      <c r="RBW6" s="832"/>
      <c r="RBX6" s="832"/>
      <c r="RBY6" s="832"/>
      <c r="RBZ6" s="832"/>
      <c r="RCA6" s="832"/>
      <c r="RCB6" s="833"/>
      <c r="RCC6" s="833"/>
      <c r="RCD6" s="833"/>
      <c r="RCE6" s="833"/>
      <c r="RCF6" s="833"/>
      <c r="RCG6" s="833"/>
      <c r="RCH6" s="833"/>
      <c r="RCI6" s="833"/>
      <c r="RCJ6" s="844"/>
      <c r="RCK6" s="845"/>
      <c r="RCL6" s="832"/>
      <c r="RCM6" s="832"/>
      <c r="RCN6" s="832"/>
      <c r="RCO6" s="832"/>
      <c r="RCP6" s="832"/>
      <c r="RCQ6" s="832"/>
      <c r="RCR6" s="833"/>
      <c r="RCS6" s="833"/>
      <c r="RCT6" s="833"/>
      <c r="RCU6" s="833"/>
      <c r="RCV6" s="833"/>
      <c r="RCW6" s="833"/>
      <c r="RCX6" s="833"/>
      <c r="RCY6" s="833"/>
      <c r="RCZ6" s="844"/>
      <c r="RDA6" s="845"/>
      <c r="RDB6" s="832"/>
      <c r="RDC6" s="832"/>
      <c r="RDD6" s="832"/>
      <c r="RDE6" s="832"/>
      <c r="RDF6" s="832"/>
      <c r="RDG6" s="832"/>
      <c r="RDH6" s="833"/>
      <c r="RDI6" s="833"/>
      <c r="RDJ6" s="833"/>
      <c r="RDK6" s="833"/>
      <c r="RDL6" s="833"/>
      <c r="RDM6" s="833"/>
      <c r="RDN6" s="833"/>
      <c r="RDO6" s="833"/>
      <c r="RDP6" s="844"/>
      <c r="RDQ6" s="845"/>
      <c r="RDR6" s="832"/>
      <c r="RDS6" s="832"/>
      <c r="RDT6" s="832"/>
      <c r="RDU6" s="832"/>
      <c r="RDV6" s="832"/>
      <c r="RDW6" s="832"/>
      <c r="RDX6" s="833"/>
      <c r="RDY6" s="833"/>
      <c r="RDZ6" s="833"/>
      <c r="REA6" s="833"/>
      <c r="REB6" s="833"/>
      <c r="REC6" s="833"/>
      <c r="RED6" s="833"/>
      <c r="REE6" s="833"/>
      <c r="REF6" s="844"/>
      <c r="REG6" s="845"/>
      <c r="REH6" s="832"/>
      <c r="REI6" s="832"/>
      <c r="REJ6" s="832"/>
      <c r="REK6" s="832"/>
      <c r="REL6" s="832"/>
      <c r="REM6" s="832"/>
      <c r="REN6" s="833"/>
      <c r="REO6" s="833"/>
      <c r="REP6" s="833"/>
      <c r="REQ6" s="833"/>
      <c r="RER6" s="833"/>
      <c r="RES6" s="833"/>
      <c r="RET6" s="833"/>
      <c r="REU6" s="833"/>
      <c r="REV6" s="844"/>
      <c r="REW6" s="845"/>
      <c r="REX6" s="832"/>
      <c r="REY6" s="832"/>
      <c r="REZ6" s="832"/>
      <c r="RFA6" s="832"/>
      <c r="RFB6" s="832"/>
      <c r="RFC6" s="832"/>
      <c r="RFD6" s="833"/>
      <c r="RFE6" s="833"/>
      <c r="RFF6" s="833"/>
      <c r="RFG6" s="833"/>
      <c r="RFH6" s="833"/>
      <c r="RFI6" s="833"/>
      <c r="RFJ6" s="833"/>
      <c r="RFK6" s="833"/>
      <c r="RFL6" s="844"/>
      <c r="RFM6" s="845"/>
      <c r="RFN6" s="832"/>
      <c r="RFO6" s="832"/>
      <c r="RFP6" s="832"/>
      <c r="RFQ6" s="832"/>
      <c r="RFR6" s="832"/>
      <c r="RFS6" s="832"/>
      <c r="RFT6" s="833"/>
      <c r="RFU6" s="833"/>
      <c r="RFV6" s="833"/>
      <c r="RFW6" s="833"/>
      <c r="RFX6" s="833"/>
      <c r="RFY6" s="833"/>
      <c r="RFZ6" s="833"/>
      <c r="RGA6" s="833"/>
      <c r="RGB6" s="844"/>
      <c r="RGC6" s="845"/>
      <c r="RGD6" s="832"/>
      <c r="RGE6" s="832"/>
      <c r="RGF6" s="832"/>
      <c r="RGG6" s="832"/>
      <c r="RGH6" s="832"/>
      <c r="RGI6" s="832"/>
      <c r="RGJ6" s="833"/>
      <c r="RGK6" s="833"/>
      <c r="RGL6" s="833"/>
      <c r="RGM6" s="833"/>
      <c r="RGN6" s="833"/>
      <c r="RGO6" s="833"/>
      <c r="RGP6" s="833"/>
      <c r="RGQ6" s="833"/>
      <c r="RGR6" s="844"/>
      <c r="RGS6" s="845"/>
      <c r="RGT6" s="832"/>
      <c r="RGU6" s="832"/>
      <c r="RGV6" s="832"/>
      <c r="RGW6" s="832"/>
      <c r="RGX6" s="832"/>
      <c r="RGY6" s="832"/>
      <c r="RGZ6" s="833"/>
      <c r="RHA6" s="833"/>
      <c r="RHB6" s="833"/>
      <c r="RHC6" s="833"/>
      <c r="RHD6" s="833"/>
      <c r="RHE6" s="833"/>
      <c r="RHF6" s="833"/>
      <c r="RHG6" s="833"/>
      <c r="RHH6" s="844"/>
      <c r="RHI6" s="845"/>
      <c r="RHJ6" s="832"/>
      <c r="RHK6" s="832"/>
      <c r="RHL6" s="832"/>
      <c r="RHM6" s="832"/>
      <c r="RHN6" s="832"/>
      <c r="RHO6" s="832"/>
      <c r="RHP6" s="833"/>
      <c r="RHQ6" s="833"/>
      <c r="RHR6" s="833"/>
      <c r="RHS6" s="833"/>
      <c r="RHT6" s="833"/>
      <c r="RHU6" s="833"/>
      <c r="RHV6" s="833"/>
      <c r="RHW6" s="833"/>
      <c r="RHX6" s="844"/>
      <c r="RHY6" s="845"/>
      <c r="RHZ6" s="832"/>
      <c r="RIA6" s="832"/>
      <c r="RIB6" s="832"/>
      <c r="RIC6" s="832"/>
      <c r="RID6" s="832"/>
      <c r="RIE6" s="832"/>
      <c r="RIF6" s="833"/>
      <c r="RIG6" s="833"/>
      <c r="RIH6" s="833"/>
      <c r="RII6" s="833"/>
      <c r="RIJ6" s="833"/>
      <c r="RIK6" s="833"/>
      <c r="RIL6" s="833"/>
      <c r="RIM6" s="833"/>
      <c r="RIN6" s="844"/>
      <c r="RIO6" s="845"/>
      <c r="RIP6" s="832"/>
      <c r="RIQ6" s="832"/>
      <c r="RIR6" s="832"/>
      <c r="RIS6" s="832"/>
      <c r="RIT6" s="832"/>
      <c r="RIU6" s="832"/>
      <c r="RIV6" s="833"/>
      <c r="RIW6" s="833"/>
      <c r="RIX6" s="833"/>
      <c r="RIY6" s="833"/>
      <c r="RIZ6" s="833"/>
      <c r="RJA6" s="833"/>
      <c r="RJB6" s="833"/>
      <c r="RJC6" s="833"/>
      <c r="RJD6" s="844"/>
      <c r="RJE6" s="845"/>
      <c r="RJF6" s="832"/>
      <c r="RJG6" s="832"/>
      <c r="RJH6" s="832"/>
      <c r="RJI6" s="832"/>
      <c r="RJJ6" s="832"/>
      <c r="RJK6" s="832"/>
      <c r="RJL6" s="833"/>
      <c r="RJM6" s="833"/>
      <c r="RJN6" s="833"/>
      <c r="RJO6" s="833"/>
      <c r="RJP6" s="833"/>
      <c r="RJQ6" s="833"/>
      <c r="RJR6" s="833"/>
      <c r="RJS6" s="833"/>
      <c r="RJT6" s="844"/>
      <c r="RJU6" s="845"/>
      <c r="RJV6" s="832"/>
      <c r="RJW6" s="832"/>
      <c r="RJX6" s="832"/>
      <c r="RJY6" s="832"/>
      <c r="RJZ6" s="832"/>
      <c r="RKA6" s="832"/>
      <c r="RKB6" s="833"/>
      <c r="RKC6" s="833"/>
      <c r="RKD6" s="833"/>
      <c r="RKE6" s="833"/>
      <c r="RKF6" s="833"/>
      <c r="RKG6" s="833"/>
      <c r="RKH6" s="833"/>
      <c r="RKI6" s="833"/>
      <c r="RKJ6" s="844"/>
      <c r="RKK6" s="845"/>
      <c r="RKL6" s="832"/>
      <c r="RKM6" s="832"/>
      <c r="RKN6" s="832"/>
      <c r="RKO6" s="832"/>
      <c r="RKP6" s="832"/>
      <c r="RKQ6" s="832"/>
      <c r="RKR6" s="833"/>
      <c r="RKS6" s="833"/>
      <c r="RKT6" s="833"/>
      <c r="RKU6" s="833"/>
      <c r="RKV6" s="833"/>
      <c r="RKW6" s="833"/>
      <c r="RKX6" s="833"/>
      <c r="RKY6" s="833"/>
      <c r="RKZ6" s="844"/>
      <c r="RLA6" s="845"/>
      <c r="RLB6" s="832"/>
      <c r="RLC6" s="832"/>
      <c r="RLD6" s="832"/>
      <c r="RLE6" s="832"/>
      <c r="RLF6" s="832"/>
      <c r="RLG6" s="832"/>
      <c r="RLH6" s="833"/>
      <c r="RLI6" s="833"/>
      <c r="RLJ6" s="833"/>
      <c r="RLK6" s="833"/>
      <c r="RLL6" s="833"/>
      <c r="RLM6" s="833"/>
      <c r="RLN6" s="833"/>
      <c r="RLO6" s="833"/>
      <c r="RLP6" s="844"/>
      <c r="RLQ6" s="845"/>
      <c r="RLR6" s="832"/>
      <c r="RLS6" s="832"/>
      <c r="RLT6" s="832"/>
      <c r="RLU6" s="832"/>
      <c r="RLV6" s="832"/>
      <c r="RLW6" s="832"/>
      <c r="RLX6" s="833"/>
      <c r="RLY6" s="833"/>
      <c r="RLZ6" s="833"/>
      <c r="RMA6" s="833"/>
      <c r="RMB6" s="833"/>
      <c r="RMC6" s="833"/>
      <c r="RMD6" s="833"/>
      <c r="RME6" s="833"/>
      <c r="RMF6" s="844"/>
      <c r="RMG6" s="845"/>
      <c r="RMH6" s="832"/>
      <c r="RMI6" s="832"/>
      <c r="RMJ6" s="832"/>
      <c r="RMK6" s="832"/>
      <c r="RML6" s="832"/>
      <c r="RMM6" s="832"/>
      <c r="RMN6" s="833"/>
      <c r="RMO6" s="833"/>
      <c r="RMP6" s="833"/>
      <c r="RMQ6" s="833"/>
      <c r="RMR6" s="833"/>
      <c r="RMS6" s="833"/>
      <c r="RMT6" s="833"/>
      <c r="RMU6" s="833"/>
      <c r="RMV6" s="844"/>
      <c r="RMW6" s="845"/>
      <c r="RMX6" s="832"/>
      <c r="RMY6" s="832"/>
      <c r="RMZ6" s="832"/>
      <c r="RNA6" s="832"/>
      <c r="RNB6" s="832"/>
      <c r="RNC6" s="832"/>
      <c r="RND6" s="833"/>
      <c r="RNE6" s="833"/>
      <c r="RNF6" s="833"/>
      <c r="RNG6" s="833"/>
      <c r="RNH6" s="833"/>
      <c r="RNI6" s="833"/>
      <c r="RNJ6" s="833"/>
      <c r="RNK6" s="833"/>
      <c r="RNL6" s="844"/>
      <c r="RNM6" s="845"/>
      <c r="RNN6" s="832"/>
      <c r="RNO6" s="832"/>
      <c r="RNP6" s="832"/>
      <c r="RNQ6" s="832"/>
      <c r="RNR6" s="832"/>
      <c r="RNS6" s="832"/>
      <c r="RNT6" s="833"/>
      <c r="RNU6" s="833"/>
      <c r="RNV6" s="833"/>
      <c r="RNW6" s="833"/>
      <c r="RNX6" s="833"/>
      <c r="RNY6" s="833"/>
      <c r="RNZ6" s="833"/>
      <c r="ROA6" s="833"/>
      <c r="ROB6" s="844"/>
      <c r="ROC6" s="845"/>
      <c r="ROD6" s="832"/>
      <c r="ROE6" s="832"/>
      <c r="ROF6" s="832"/>
      <c r="ROG6" s="832"/>
      <c r="ROH6" s="832"/>
      <c r="ROI6" s="832"/>
      <c r="ROJ6" s="833"/>
      <c r="ROK6" s="833"/>
      <c r="ROL6" s="833"/>
      <c r="ROM6" s="833"/>
      <c r="RON6" s="833"/>
      <c r="ROO6" s="833"/>
      <c r="ROP6" s="833"/>
      <c r="ROQ6" s="833"/>
      <c r="ROR6" s="844"/>
      <c r="ROS6" s="845"/>
      <c r="ROT6" s="832"/>
      <c r="ROU6" s="832"/>
      <c r="ROV6" s="832"/>
      <c r="ROW6" s="832"/>
      <c r="ROX6" s="832"/>
      <c r="ROY6" s="832"/>
      <c r="ROZ6" s="833"/>
      <c r="RPA6" s="833"/>
      <c r="RPB6" s="833"/>
      <c r="RPC6" s="833"/>
      <c r="RPD6" s="833"/>
      <c r="RPE6" s="833"/>
      <c r="RPF6" s="833"/>
      <c r="RPG6" s="833"/>
      <c r="RPH6" s="844"/>
      <c r="RPI6" s="845"/>
      <c r="RPJ6" s="832"/>
      <c r="RPK6" s="832"/>
      <c r="RPL6" s="832"/>
      <c r="RPM6" s="832"/>
      <c r="RPN6" s="832"/>
      <c r="RPO6" s="832"/>
      <c r="RPP6" s="833"/>
      <c r="RPQ6" s="833"/>
      <c r="RPR6" s="833"/>
      <c r="RPS6" s="833"/>
      <c r="RPT6" s="833"/>
      <c r="RPU6" s="833"/>
      <c r="RPV6" s="833"/>
      <c r="RPW6" s="833"/>
      <c r="RPX6" s="844"/>
      <c r="RPY6" s="845"/>
      <c r="RPZ6" s="832"/>
      <c r="RQA6" s="832"/>
      <c r="RQB6" s="832"/>
      <c r="RQC6" s="832"/>
      <c r="RQD6" s="832"/>
      <c r="RQE6" s="832"/>
      <c r="RQF6" s="833"/>
      <c r="RQG6" s="833"/>
      <c r="RQH6" s="833"/>
      <c r="RQI6" s="833"/>
      <c r="RQJ6" s="833"/>
      <c r="RQK6" s="833"/>
      <c r="RQL6" s="833"/>
      <c r="RQM6" s="833"/>
      <c r="RQN6" s="844"/>
      <c r="RQO6" s="845"/>
      <c r="RQP6" s="832"/>
      <c r="RQQ6" s="832"/>
      <c r="RQR6" s="832"/>
      <c r="RQS6" s="832"/>
      <c r="RQT6" s="832"/>
      <c r="RQU6" s="832"/>
      <c r="RQV6" s="833"/>
      <c r="RQW6" s="833"/>
      <c r="RQX6" s="833"/>
      <c r="RQY6" s="833"/>
      <c r="RQZ6" s="833"/>
      <c r="RRA6" s="833"/>
      <c r="RRB6" s="833"/>
      <c r="RRC6" s="833"/>
      <c r="RRD6" s="844"/>
      <c r="RRE6" s="845"/>
      <c r="RRF6" s="832"/>
      <c r="RRG6" s="832"/>
      <c r="RRH6" s="832"/>
      <c r="RRI6" s="832"/>
      <c r="RRJ6" s="832"/>
      <c r="RRK6" s="832"/>
      <c r="RRL6" s="833"/>
      <c r="RRM6" s="833"/>
      <c r="RRN6" s="833"/>
      <c r="RRO6" s="833"/>
      <c r="RRP6" s="833"/>
      <c r="RRQ6" s="833"/>
      <c r="RRR6" s="833"/>
      <c r="RRS6" s="833"/>
      <c r="RRT6" s="844"/>
      <c r="RRU6" s="845"/>
      <c r="RRV6" s="832"/>
      <c r="RRW6" s="832"/>
      <c r="RRX6" s="832"/>
      <c r="RRY6" s="832"/>
      <c r="RRZ6" s="832"/>
      <c r="RSA6" s="832"/>
      <c r="RSB6" s="833"/>
      <c r="RSC6" s="833"/>
      <c r="RSD6" s="833"/>
      <c r="RSE6" s="833"/>
      <c r="RSF6" s="833"/>
      <c r="RSG6" s="833"/>
      <c r="RSH6" s="833"/>
      <c r="RSI6" s="833"/>
      <c r="RSJ6" s="844"/>
      <c r="RSK6" s="845"/>
      <c r="RSL6" s="832"/>
      <c r="RSM6" s="832"/>
      <c r="RSN6" s="832"/>
      <c r="RSO6" s="832"/>
      <c r="RSP6" s="832"/>
      <c r="RSQ6" s="832"/>
      <c r="RSR6" s="833"/>
      <c r="RSS6" s="833"/>
      <c r="RST6" s="833"/>
      <c r="RSU6" s="833"/>
      <c r="RSV6" s="833"/>
      <c r="RSW6" s="833"/>
      <c r="RSX6" s="833"/>
      <c r="RSY6" s="833"/>
      <c r="RSZ6" s="844"/>
      <c r="RTA6" s="845"/>
      <c r="RTB6" s="832"/>
      <c r="RTC6" s="832"/>
      <c r="RTD6" s="832"/>
      <c r="RTE6" s="832"/>
      <c r="RTF6" s="832"/>
      <c r="RTG6" s="832"/>
      <c r="RTH6" s="833"/>
      <c r="RTI6" s="833"/>
      <c r="RTJ6" s="833"/>
      <c r="RTK6" s="833"/>
      <c r="RTL6" s="833"/>
      <c r="RTM6" s="833"/>
      <c r="RTN6" s="833"/>
      <c r="RTO6" s="833"/>
      <c r="RTP6" s="844"/>
      <c r="RTQ6" s="845"/>
      <c r="RTR6" s="832"/>
      <c r="RTS6" s="832"/>
      <c r="RTT6" s="832"/>
      <c r="RTU6" s="832"/>
      <c r="RTV6" s="832"/>
      <c r="RTW6" s="832"/>
      <c r="RTX6" s="833"/>
      <c r="RTY6" s="833"/>
      <c r="RTZ6" s="833"/>
      <c r="RUA6" s="833"/>
      <c r="RUB6" s="833"/>
      <c r="RUC6" s="833"/>
      <c r="RUD6" s="833"/>
      <c r="RUE6" s="833"/>
      <c r="RUF6" s="844"/>
      <c r="RUG6" s="845"/>
      <c r="RUH6" s="832"/>
      <c r="RUI6" s="832"/>
      <c r="RUJ6" s="832"/>
      <c r="RUK6" s="832"/>
      <c r="RUL6" s="832"/>
      <c r="RUM6" s="832"/>
      <c r="RUN6" s="833"/>
      <c r="RUO6" s="833"/>
      <c r="RUP6" s="833"/>
      <c r="RUQ6" s="833"/>
      <c r="RUR6" s="833"/>
      <c r="RUS6" s="833"/>
      <c r="RUT6" s="833"/>
      <c r="RUU6" s="833"/>
      <c r="RUV6" s="844"/>
      <c r="RUW6" s="845"/>
      <c r="RUX6" s="832"/>
      <c r="RUY6" s="832"/>
      <c r="RUZ6" s="832"/>
      <c r="RVA6" s="832"/>
      <c r="RVB6" s="832"/>
      <c r="RVC6" s="832"/>
      <c r="RVD6" s="833"/>
      <c r="RVE6" s="833"/>
      <c r="RVF6" s="833"/>
      <c r="RVG6" s="833"/>
      <c r="RVH6" s="833"/>
      <c r="RVI6" s="833"/>
      <c r="RVJ6" s="833"/>
      <c r="RVK6" s="833"/>
      <c r="RVL6" s="844"/>
      <c r="RVM6" s="845"/>
      <c r="RVN6" s="832"/>
      <c r="RVO6" s="832"/>
      <c r="RVP6" s="832"/>
      <c r="RVQ6" s="832"/>
      <c r="RVR6" s="832"/>
      <c r="RVS6" s="832"/>
      <c r="RVT6" s="833"/>
      <c r="RVU6" s="833"/>
      <c r="RVV6" s="833"/>
      <c r="RVW6" s="833"/>
      <c r="RVX6" s="833"/>
      <c r="RVY6" s="833"/>
      <c r="RVZ6" s="833"/>
      <c r="RWA6" s="833"/>
      <c r="RWB6" s="844"/>
      <c r="RWC6" s="845"/>
      <c r="RWD6" s="832"/>
      <c r="RWE6" s="832"/>
      <c r="RWF6" s="832"/>
      <c r="RWG6" s="832"/>
      <c r="RWH6" s="832"/>
      <c r="RWI6" s="832"/>
      <c r="RWJ6" s="833"/>
      <c r="RWK6" s="833"/>
      <c r="RWL6" s="833"/>
      <c r="RWM6" s="833"/>
      <c r="RWN6" s="833"/>
      <c r="RWO6" s="833"/>
      <c r="RWP6" s="833"/>
      <c r="RWQ6" s="833"/>
      <c r="RWR6" s="844"/>
      <c r="RWS6" s="845"/>
      <c r="RWT6" s="832"/>
      <c r="RWU6" s="832"/>
      <c r="RWV6" s="832"/>
      <c r="RWW6" s="832"/>
      <c r="RWX6" s="832"/>
      <c r="RWY6" s="832"/>
      <c r="RWZ6" s="833"/>
      <c r="RXA6" s="833"/>
      <c r="RXB6" s="833"/>
      <c r="RXC6" s="833"/>
      <c r="RXD6" s="833"/>
      <c r="RXE6" s="833"/>
      <c r="RXF6" s="833"/>
      <c r="RXG6" s="833"/>
      <c r="RXH6" s="844"/>
      <c r="RXI6" s="845"/>
      <c r="RXJ6" s="832"/>
      <c r="RXK6" s="832"/>
      <c r="RXL6" s="832"/>
      <c r="RXM6" s="832"/>
      <c r="RXN6" s="832"/>
      <c r="RXO6" s="832"/>
      <c r="RXP6" s="833"/>
      <c r="RXQ6" s="833"/>
      <c r="RXR6" s="833"/>
      <c r="RXS6" s="833"/>
      <c r="RXT6" s="833"/>
      <c r="RXU6" s="833"/>
      <c r="RXV6" s="833"/>
      <c r="RXW6" s="833"/>
      <c r="RXX6" s="844"/>
      <c r="RXY6" s="845"/>
      <c r="RXZ6" s="832"/>
      <c r="RYA6" s="832"/>
      <c r="RYB6" s="832"/>
      <c r="RYC6" s="832"/>
      <c r="RYD6" s="832"/>
      <c r="RYE6" s="832"/>
      <c r="RYF6" s="833"/>
      <c r="RYG6" s="833"/>
      <c r="RYH6" s="833"/>
      <c r="RYI6" s="833"/>
      <c r="RYJ6" s="833"/>
      <c r="RYK6" s="833"/>
      <c r="RYL6" s="833"/>
      <c r="RYM6" s="833"/>
      <c r="RYN6" s="844"/>
      <c r="RYO6" s="845"/>
      <c r="RYP6" s="832"/>
      <c r="RYQ6" s="832"/>
      <c r="RYR6" s="832"/>
      <c r="RYS6" s="832"/>
      <c r="RYT6" s="832"/>
      <c r="RYU6" s="832"/>
      <c r="RYV6" s="833"/>
      <c r="RYW6" s="833"/>
      <c r="RYX6" s="833"/>
      <c r="RYY6" s="833"/>
      <c r="RYZ6" s="833"/>
      <c r="RZA6" s="833"/>
      <c r="RZB6" s="833"/>
      <c r="RZC6" s="833"/>
      <c r="RZD6" s="844"/>
      <c r="RZE6" s="845"/>
      <c r="RZF6" s="832"/>
      <c r="RZG6" s="832"/>
      <c r="RZH6" s="832"/>
      <c r="RZI6" s="832"/>
      <c r="RZJ6" s="832"/>
      <c r="RZK6" s="832"/>
      <c r="RZL6" s="833"/>
      <c r="RZM6" s="833"/>
      <c r="RZN6" s="833"/>
      <c r="RZO6" s="833"/>
      <c r="RZP6" s="833"/>
      <c r="RZQ6" s="833"/>
      <c r="RZR6" s="833"/>
      <c r="RZS6" s="833"/>
      <c r="RZT6" s="844"/>
      <c r="RZU6" s="845"/>
      <c r="RZV6" s="832"/>
      <c r="RZW6" s="832"/>
      <c r="RZX6" s="832"/>
      <c r="RZY6" s="832"/>
      <c r="RZZ6" s="832"/>
      <c r="SAA6" s="832"/>
      <c r="SAB6" s="833"/>
      <c r="SAC6" s="833"/>
      <c r="SAD6" s="833"/>
      <c r="SAE6" s="833"/>
      <c r="SAF6" s="833"/>
      <c r="SAG6" s="833"/>
      <c r="SAH6" s="833"/>
      <c r="SAI6" s="833"/>
      <c r="SAJ6" s="844"/>
      <c r="SAK6" s="845"/>
      <c r="SAL6" s="832"/>
      <c r="SAM6" s="832"/>
      <c r="SAN6" s="832"/>
      <c r="SAO6" s="832"/>
      <c r="SAP6" s="832"/>
      <c r="SAQ6" s="832"/>
      <c r="SAR6" s="833"/>
      <c r="SAS6" s="833"/>
      <c r="SAT6" s="833"/>
      <c r="SAU6" s="833"/>
      <c r="SAV6" s="833"/>
      <c r="SAW6" s="833"/>
      <c r="SAX6" s="833"/>
      <c r="SAY6" s="833"/>
      <c r="SAZ6" s="844"/>
      <c r="SBA6" s="845"/>
      <c r="SBB6" s="832"/>
      <c r="SBC6" s="832"/>
      <c r="SBD6" s="832"/>
      <c r="SBE6" s="832"/>
      <c r="SBF6" s="832"/>
      <c r="SBG6" s="832"/>
      <c r="SBH6" s="833"/>
      <c r="SBI6" s="833"/>
      <c r="SBJ6" s="833"/>
      <c r="SBK6" s="833"/>
      <c r="SBL6" s="833"/>
      <c r="SBM6" s="833"/>
      <c r="SBN6" s="833"/>
      <c r="SBO6" s="833"/>
      <c r="SBP6" s="844"/>
      <c r="SBQ6" s="845"/>
      <c r="SBR6" s="832"/>
      <c r="SBS6" s="832"/>
      <c r="SBT6" s="832"/>
      <c r="SBU6" s="832"/>
      <c r="SBV6" s="832"/>
      <c r="SBW6" s="832"/>
      <c r="SBX6" s="833"/>
      <c r="SBY6" s="833"/>
      <c r="SBZ6" s="833"/>
      <c r="SCA6" s="833"/>
      <c r="SCB6" s="833"/>
      <c r="SCC6" s="833"/>
      <c r="SCD6" s="833"/>
      <c r="SCE6" s="833"/>
      <c r="SCF6" s="844"/>
      <c r="SCG6" s="845"/>
      <c r="SCH6" s="832"/>
      <c r="SCI6" s="832"/>
      <c r="SCJ6" s="832"/>
      <c r="SCK6" s="832"/>
      <c r="SCL6" s="832"/>
      <c r="SCM6" s="832"/>
      <c r="SCN6" s="833"/>
      <c r="SCO6" s="833"/>
      <c r="SCP6" s="833"/>
      <c r="SCQ6" s="833"/>
      <c r="SCR6" s="833"/>
      <c r="SCS6" s="833"/>
      <c r="SCT6" s="833"/>
      <c r="SCU6" s="833"/>
      <c r="SCV6" s="844"/>
      <c r="SCW6" s="845"/>
      <c r="SCX6" s="832"/>
      <c r="SCY6" s="832"/>
      <c r="SCZ6" s="832"/>
      <c r="SDA6" s="832"/>
      <c r="SDB6" s="832"/>
      <c r="SDC6" s="832"/>
      <c r="SDD6" s="833"/>
      <c r="SDE6" s="833"/>
      <c r="SDF6" s="833"/>
      <c r="SDG6" s="833"/>
      <c r="SDH6" s="833"/>
      <c r="SDI6" s="833"/>
      <c r="SDJ6" s="833"/>
      <c r="SDK6" s="833"/>
      <c r="SDL6" s="844"/>
      <c r="SDM6" s="845"/>
      <c r="SDN6" s="832"/>
      <c r="SDO6" s="832"/>
      <c r="SDP6" s="832"/>
      <c r="SDQ6" s="832"/>
      <c r="SDR6" s="832"/>
      <c r="SDS6" s="832"/>
      <c r="SDT6" s="833"/>
      <c r="SDU6" s="833"/>
      <c r="SDV6" s="833"/>
      <c r="SDW6" s="833"/>
      <c r="SDX6" s="833"/>
      <c r="SDY6" s="833"/>
      <c r="SDZ6" s="833"/>
      <c r="SEA6" s="833"/>
      <c r="SEB6" s="844"/>
      <c r="SEC6" s="845"/>
      <c r="SED6" s="832"/>
      <c r="SEE6" s="832"/>
      <c r="SEF6" s="832"/>
      <c r="SEG6" s="832"/>
      <c r="SEH6" s="832"/>
      <c r="SEI6" s="832"/>
      <c r="SEJ6" s="833"/>
      <c r="SEK6" s="833"/>
      <c r="SEL6" s="833"/>
      <c r="SEM6" s="833"/>
      <c r="SEN6" s="833"/>
      <c r="SEO6" s="833"/>
      <c r="SEP6" s="833"/>
      <c r="SEQ6" s="833"/>
      <c r="SER6" s="844"/>
      <c r="SES6" s="845"/>
      <c r="SET6" s="832"/>
      <c r="SEU6" s="832"/>
      <c r="SEV6" s="832"/>
      <c r="SEW6" s="832"/>
      <c r="SEX6" s="832"/>
      <c r="SEY6" s="832"/>
      <c r="SEZ6" s="833"/>
      <c r="SFA6" s="833"/>
      <c r="SFB6" s="833"/>
      <c r="SFC6" s="833"/>
      <c r="SFD6" s="833"/>
      <c r="SFE6" s="833"/>
      <c r="SFF6" s="833"/>
      <c r="SFG6" s="833"/>
      <c r="SFH6" s="844"/>
      <c r="SFI6" s="845"/>
      <c r="SFJ6" s="832"/>
      <c r="SFK6" s="832"/>
      <c r="SFL6" s="832"/>
      <c r="SFM6" s="832"/>
      <c r="SFN6" s="832"/>
      <c r="SFO6" s="832"/>
      <c r="SFP6" s="833"/>
      <c r="SFQ6" s="833"/>
      <c r="SFR6" s="833"/>
      <c r="SFS6" s="833"/>
      <c r="SFT6" s="833"/>
      <c r="SFU6" s="833"/>
      <c r="SFV6" s="833"/>
      <c r="SFW6" s="833"/>
      <c r="SFX6" s="844"/>
      <c r="SFY6" s="845"/>
      <c r="SFZ6" s="832"/>
      <c r="SGA6" s="832"/>
      <c r="SGB6" s="832"/>
      <c r="SGC6" s="832"/>
      <c r="SGD6" s="832"/>
      <c r="SGE6" s="832"/>
      <c r="SGF6" s="833"/>
      <c r="SGG6" s="833"/>
      <c r="SGH6" s="833"/>
      <c r="SGI6" s="833"/>
      <c r="SGJ6" s="833"/>
      <c r="SGK6" s="833"/>
      <c r="SGL6" s="833"/>
      <c r="SGM6" s="833"/>
      <c r="SGN6" s="844"/>
      <c r="SGO6" s="845"/>
      <c r="SGP6" s="832"/>
      <c r="SGQ6" s="832"/>
      <c r="SGR6" s="832"/>
      <c r="SGS6" s="832"/>
      <c r="SGT6" s="832"/>
      <c r="SGU6" s="832"/>
      <c r="SGV6" s="833"/>
      <c r="SGW6" s="833"/>
      <c r="SGX6" s="833"/>
      <c r="SGY6" s="833"/>
      <c r="SGZ6" s="833"/>
      <c r="SHA6" s="833"/>
      <c r="SHB6" s="833"/>
      <c r="SHC6" s="833"/>
      <c r="SHD6" s="844"/>
      <c r="SHE6" s="845"/>
      <c r="SHF6" s="832"/>
      <c r="SHG6" s="832"/>
      <c r="SHH6" s="832"/>
      <c r="SHI6" s="832"/>
      <c r="SHJ6" s="832"/>
      <c r="SHK6" s="832"/>
      <c r="SHL6" s="833"/>
      <c r="SHM6" s="833"/>
      <c r="SHN6" s="833"/>
      <c r="SHO6" s="833"/>
      <c r="SHP6" s="833"/>
      <c r="SHQ6" s="833"/>
      <c r="SHR6" s="833"/>
      <c r="SHS6" s="833"/>
      <c r="SHT6" s="844"/>
      <c r="SHU6" s="845"/>
      <c r="SHV6" s="832"/>
      <c r="SHW6" s="832"/>
      <c r="SHX6" s="832"/>
      <c r="SHY6" s="832"/>
      <c r="SHZ6" s="832"/>
      <c r="SIA6" s="832"/>
      <c r="SIB6" s="833"/>
      <c r="SIC6" s="833"/>
      <c r="SID6" s="833"/>
      <c r="SIE6" s="833"/>
      <c r="SIF6" s="833"/>
      <c r="SIG6" s="833"/>
      <c r="SIH6" s="833"/>
      <c r="SII6" s="833"/>
      <c r="SIJ6" s="844"/>
      <c r="SIK6" s="845"/>
      <c r="SIL6" s="832"/>
      <c r="SIM6" s="832"/>
      <c r="SIN6" s="832"/>
      <c r="SIO6" s="832"/>
      <c r="SIP6" s="832"/>
      <c r="SIQ6" s="832"/>
      <c r="SIR6" s="833"/>
      <c r="SIS6" s="833"/>
      <c r="SIT6" s="833"/>
      <c r="SIU6" s="833"/>
      <c r="SIV6" s="833"/>
      <c r="SIW6" s="833"/>
      <c r="SIX6" s="833"/>
      <c r="SIY6" s="833"/>
      <c r="SIZ6" s="844"/>
      <c r="SJA6" s="845"/>
      <c r="SJB6" s="832"/>
      <c r="SJC6" s="832"/>
      <c r="SJD6" s="832"/>
      <c r="SJE6" s="832"/>
      <c r="SJF6" s="832"/>
      <c r="SJG6" s="832"/>
      <c r="SJH6" s="833"/>
      <c r="SJI6" s="833"/>
      <c r="SJJ6" s="833"/>
      <c r="SJK6" s="833"/>
      <c r="SJL6" s="833"/>
      <c r="SJM6" s="833"/>
      <c r="SJN6" s="833"/>
      <c r="SJO6" s="833"/>
      <c r="SJP6" s="844"/>
      <c r="SJQ6" s="845"/>
      <c r="SJR6" s="832"/>
      <c r="SJS6" s="832"/>
      <c r="SJT6" s="832"/>
      <c r="SJU6" s="832"/>
      <c r="SJV6" s="832"/>
      <c r="SJW6" s="832"/>
      <c r="SJX6" s="833"/>
      <c r="SJY6" s="833"/>
      <c r="SJZ6" s="833"/>
      <c r="SKA6" s="833"/>
      <c r="SKB6" s="833"/>
      <c r="SKC6" s="833"/>
      <c r="SKD6" s="833"/>
      <c r="SKE6" s="833"/>
      <c r="SKF6" s="844"/>
      <c r="SKG6" s="845"/>
      <c r="SKH6" s="832"/>
      <c r="SKI6" s="832"/>
      <c r="SKJ6" s="832"/>
      <c r="SKK6" s="832"/>
      <c r="SKL6" s="832"/>
      <c r="SKM6" s="832"/>
      <c r="SKN6" s="833"/>
      <c r="SKO6" s="833"/>
      <c r="SKP6" s="833"/>
      <c r="SKQ6" s="833"/>
      <c r="SKR6" s="833"/>
      <c r="SKS6" s="833"/>
      <c r="SKT6" s="833"/>
      <c r="SKU6" s="833"/>
      <c r="SKV6" s="844"/>
      <c r="SKW6" s="845"/>
      <c r="SKX6" s="832"/>
      <c r="SKY6" s="832"/>
      <c r="SKZ6" s="832"/>
      <c r="SLA6" s="832"/>
      <c r="SLB6" s="832"/>
      <c r="SLC6" s="832"/>
      <c r="SLD6" s="833"/>
      <c r="SLE6" s="833"/>
      <c r="SLF6" s="833"/>
      <c r="SLG6" s="833"/>
      <c r="SLH6" s="833"/>
      <c r="SLI6" s="833"/>
      <c r="SLJ6" s="833"/>
      <c r="SLK6" s="833"/>
      <c r="SLL6" s="844"/>
      <c r="SLM6" s="845"/>
      <c r="SLN6" s="832"/>
      <c r="SLO6" s="832"/>
      <c r="SLP6" s="832"/>
      <c r="SLQ6" s="832"/>
      <c r="SLR6" s="832"/>
      <c r="SLS6" s="832"/>
      <c r="SLT6" s="833"/>
      <c r="SLU6" s="833"/>
      <c r="SLV6" s="833"/>
      <c r="SLW6" s="833"/>
      <c r="SLX6" s="833"/>
      <c r="SLY6" s="833"/>
      <c r="SLZ6" s="833"/>
      <c r="SMA6" s="833"/>
      <c r="SMB6" s="844"/>
      <c r="SMC6" s="845"/>
      <c r="SMD6" s="832"/>
      <c r="SME6" s="832"/>
      <c r="SMF6" s="832"/>
      <c r="SMG6" s="832"/>
      <c r="SMH6" s="832"/>
      <c r="SMI6" s="832"/>
      <c r="SMJ6" s="833"/>
      <c r="SMK6" s="833"/>
      <c r="SML6" s="833"/>
      <c r="SMM6" s="833"/>
      <c r="SMN6" s="833"/>
      <c r="SMO6" s="833"/>
      <c r="SMP6" s="833"/>
      <c r="SMQ6" s="833"/>
      <c r="SMR6" s="844"/>
      <c r="SMS6" s="845"/>
      <c r="SMT6" s="832"/>
      <c r="SMU6" s="832"/>
      <c r="SMV6" s="832"/>
      <c r="SMW6" s="832"/>
      <c r="SMX6" s="832"/>
      <c r="SMY6" s="832"/>
      <c r="SMZ6" s="833"/>
      <c r="SNA6" s="833"/>
      <c r="SNB6" s="833"/>
      <c r="SNC6" s="833"/>
      <c r="SND6" s="833"/>
      <c r="SNE6" s="833"/>
      <c r="SNF6" s="833"/>
      <c r="SNG6" s="833"/>
      <c r="SNH6" s="844"/>
      <c r="SNI6" s="845"/>
      <c r="SNJ6" s="832"/>
      <c r="SNK6" s="832"/>
      <c r="SNL6" s="832"/>
      <c r="SNM6" s="832"/>
      <c r="SNN6" s="832"/>
      <c r="SNO6" s="832"/>
      <c r="SNP6" s="833"/>
      <c r="SNQ6" s="833"/>
      <c r="SNR6" s="833"/>
      <c r="SNS6" s="833"/>
      <c r="SNT6" s="833"/>
      <c r="SNU6" s="833"/>
      <c r="SNV6" s="833"/>
      <c r="SNW6" s="833"/>
      <c r="SNX6" s="844"/>
      <c r="SNY6" s="845"/>
      <c r="SNZ6" s="832"/>
      <c r="SOA6" s="832"/>
      <c r="SOB6" s="832"/>
      <c r="SOC6" s="832"/>
      <c r="SOD6" s="832"/>
      <c r="SOE6" s="832"/>
      <c r="SOF6" s="833"/>
      <c r="SOG6" s="833"/>
      <c r="SOH6" s="833"/>
      <c r="SOI6" s="833"/>
      <c r="SOJ6" s="833"/>
      <c r="SOK6" s="833"/>
      <c r="SOL6" s="833"/>
      <c r="SOM6" s="833"/>
      <c r="SON6" s="844"/>
      <c r="SOO6" s="845"/>
      <c r="SOP6" s="832"/>
      <c r="SOQ6" s="832"/>
      <c r="SOR6" s="832"/>
      <c r="SOS6" s="832"/>
      <c r="SOT6" s="832"/>
      <c r="SOU6" s="832"/>
      <c r="SOV6" s="833"/>
      <c r="SOW6" s="833"/>
      <c r="SOX6" s="833"/>
      <c r="SOY6" s="833"/>
      <c r="SOZ6" s="833"/>
      <c r="SPA6" s="833"/>
      <c r="SPB6" s="833"/>
      <c r="SPC6" s="833"/>
      <c r="SPD6" s="844"/>
      <c r="SPE6" s="845"/>
      <c r="SPF6" s="832"/>
      <c r="SPG6" s="832"/>
      <c r="SPH6" s="832"/>
      <c r="SPI6" s="832"/>
      <c r="SPJ6" s="832"/>
      <c r="SPK6" s="832"/>
      <c r="SPL6" s="833"/>
      <c r="SPM6" s="833"/>
      <c r="SPN6" s="833"/>
      <c r="SPO6" s="833"/>
      <c r="SPP6" s="833"/>
      <c r="SPQ6" s="833"/>
      <c r="SPR6" s="833"/>
      <c r="SPS6" s="833"/>
      <c r="SPT6" s="844"/>
      <c r="SPU6" s="845"/>
      <c r="SPV6" s="832"/>
      <c r="SPW6" s="832"/>
      <c r="SPX6" s="832"/>
      <c r="SPY6" s="832"/>
      <c r="SPZ6" s="832"/>
      <c r="SQA6" s="832"/>
      <c r="SQB6" s="833"/>
      <c r="SQC6" s="833"/>
      <c r="SQD6" s="833"/>
      <c r="SQE6" s="833"/>
      <c r="SQF6" s="833"/>
      <c r="SQG6" s="833"/>
      <c r="SQH6" s="833"/>
      <c r="SQI6" s="833"/>
      <c r="SQJ6" s="844"/>
      <c r="SQK6" s="845"/>
      <c r="SQL6" s="832"/>
      <c r="SQM6" s="832"/>
      <c r="SQN6" s="832"/>
      <c r="SQO6" s="832"/>
      <c r="SQP6" s="832"/>
      <c r="SQQ6" s="832"/>
      <c r="SQR6" s="833"/>
      <c r="SQS6" s="833"/>
      <c r="SQT6" s="833"/>
      <c r="SQU6" s="833"/>
      <c r="SQV6" s="833"/>
      <c r="SQW6" s="833"/>
      <c r="SQX6" s="833"/>
      <c r="SQY6" s="833"/>
      <c r="SQZ6" s="844"/>
      <c r="SRA6" s="845"/>
      <c r="SRB6" s="832"/>
      <c r="SRC6" s="832"/>
      <c r="SRD6" s="832"/>
      <c r="SRE6" s="832"/>
      <c r="SRF6" s="832"/>
      <c r="SRG6" s="832"/>
      <c r="SRH6" s="833"/>
      <c r="SRI6" s="833"/>
      <c r="SRJ6" s="833"/>
      <c r="SRK6" s="833"/>
      <c r="SRL6" s="833"/>
      <c r="SRM6" s="833"/>
      <c r="SRN6" s="833"/>
      <c r="SRO6" s="833"/>
      <c r="SRP6" s="844"/>
      <c r="SRQ6" s="845"/>
      <c r="SRR6" s="832"/>
      <c r="SRS6" s="832"/>
      <c r="SRT6" s="832"/>
      <c r="SRU6" s="832"/>
      <c r="SRV6" s="832"/>
      <c r="SRW6" s="832"/>
      <c r="SRX6" s="833"/>
      <c r="SRY6" s="833"/>
      <c r="SRZ6" s="833"/>
      <c r="SSA6" s="833"/>
      <c r="SSB6" s="833"/>
      <c r="SSC6" s="833"/>
      <c r="SSD6" s="833"/>
      <c r="SSE6" s="833"/>
      <c r="SSF6" s="844"/>
      <c r="SSG6" s="845"/>
      <c r="SSH6" s="832"/>
      <c r="SSI6" s="832"/>
      <c r="SSJ6" s="832"/>
      <c r="SSK6" s="832"/>
      <c r="SSL6" s="832"/>
      <c r="SSM6" s="832"/>
      <c r="SSN6" s="833"/>
      <c r="SSO6" s="833"/>
      <c r="SSP6" s="833"/>
      <c r="SSQ6" s="833"/>
      <c r="SSR6" s="833"/>
      <c r="SSS6" s="833"/>
      <c r="SST6" s="833"/>
      <c r="SSU6" s="833"/>
      <c r="SSV6" s="844"/>
      <c r="SSW6" s="845"/>
      <c r="SSX6" s="832"/>
      <c r="SSY6" s="832"/>
      <c r="SSZ6" s="832"/>
      <c r="STA6" s="832"/>
      <c r="STB6" s="832"/>
      <c r="STC6" s="832"/>
      <c r="STD6" s="833"/>
      <c r="STE6" s="833"/>
      <c r="STF6" s="833"/>
      <c r="STG6" s="833"/>
      <c r="STH6" s="833"/>
      <c r="STI6" s="833"/>
      <c r="STJ6" s="833"/>
      <c r="STK6" s="833"/>
      <c r="STL6" s="844"/>
      <c r="STM6" s="845"/>
      <c r="STN6" s="832"/>
      <c r="STO6" s="832"/>
      <c r="STP6" s="832"/>
      <c r="STQ6" s="832"/>
      <c r="STR6" s="832"/>
      <c r="STS6" s="832"/>
      <c r="STT6" s="833"/>
      <c r="STU6" s="833"/>
      <c r="STV6" s="833"/>
      <c r="STW6" s="833"/>
      <c r="STX6" s="833"/>
      <c r="STY6" s="833"/>
      <c r="STZ6" s="833"/>
      <c r="SUA6" s="833"/>
      <c r="SUB6" s="844"/>
      <c r="SUC6" s="845"/>
      <c r="SUD6" s="832"/>
      <c r="SUE6" s="832"/>
      <c r="SUF6" s="832"/>
      <c r="SUG6" s="832"/>
      <c r="SUH6" s="832"/>
      <c r="SUI6" s="832"/>
      <c r="SUJ6" s="833"/>
      <c r="SUK6" s="833"/>
      <c r="SUL6" s="833"/>
      <c r="SUM6" s="833"/>
      <c r="SUN6" s="833"/>
      <c r="SUO6" s="833"/>
      <c r="SUP6" s="833"/>
      <c r="SUQ6" s="833"/>
      <c r="SUR6" s="844"/>
      <c r="SUS6" s="845"/>
      <c r="SUT6" s="832"/>
      <c r="SUU6" s="832"/>
      <c r="SUV6" s="832"/>
      <c r="SUW6" s="832"/>
      <c r="SUX6" s="832"/>
      <c r="SUY6" s="832"/>
      <c r="SUZ6" s="833"/>
      <c r="SVA6" s="833"/>
      <c r="SVB6" s="833"/>
      <c r="SVC6" s="833"/>
      <c r="SVD6" s="833"/>
      <c r="SVE6" s="833"/>
      <c r="SVF6" s="833"/>
      <c r="SVG6" s="833"/>
      <c r="SVH6" s="844"/>
      <c r="SVI6" s="845"/>
      <c r="SVJ6" s="832"/>
      <c r="SVK6" s="832"/>
      <c r="SVL6" s="832"/>
      <c r="SVM6" s="832"/>
      <c r="SVN6" s="832"/>
      <c r="SVO6" s="832"/>
      <c r="SVP6" s="833"/>
      <c r="SVQ6" s="833"/>
      <c r="SVR6" s="833"/>
      <c r="SVS6" s="833"/>
      <c r="SVT6" s="833"/>
      <c r="SVU6" s="833"/>
      <c r="SVV6" s="833"/>
      <c r="SVW6" s="833"/>
      <c r="SVX6" s="844"/>
      <c r="SVY6" s="845"/>
      <c r="SVZ6" s="832"/>
      <c r="SWA6" s="832"/>
      <c r="SWB6" s="832"/>
      <c r="SWC6" s="832"/>
      <c r="SWD6" s="832"/>
      <c r="SWE6" s="832"/>
      <c r="SWF6" s="833"/>
      <c r="SWG6" s="833"/>
      <c r="SWH6" s="833"/>
      <c r="SWI6" s="833"/>
      <c r="SWJ6" s="833"/>
      <c r="SWK6" s="833"/>
      <c r="SWL6" s="833"/>
      <c r="SWM6" s="833"/>
      <c r="SWN6" s="844"/>
      <c r="SWO6" s="845"/>
      <c r="SWP6" s="832"/>
      <c r="SWQ6" s="832"/>
      <c r="SWR6" s="832"/>
      <c r="SWS6" s="832"/>
      <c r="SWT6" s="832"/>
      <c r="SWU6" s="832"/>
      <c r="SWV6" s="833"/>
      <c r="SWW6" s="833"/>
      <c r="SWX6" s="833"/>
      <c r="SWY6" s="833"/>
      <c r="SWZ6" s="833"/>
      <c r="SXA6" s="833"/>
      <c r="SXB6" s="833"/>
      <c r="SXC6" s="833"/>
      <c r="SXD6" s="844"/>
      <c r="SXE6" s="845"/>
      <c r="SXF6" s="832"/>
      <c r="SXG6" s="832"/>
      <c r="SXH6" s="832"/>
      <c r="SXI6" s="832"/>
      <c r="SXJ6" s="832"/>
      <c r="SXK6" s="832"/>
      <c r="SXL6" s="833"/>
      <c r="SXM6" s="833"/>
      <c r="SXN6" s="833"/>
      <c r="SXO6" s="833"/>
      <c r="SXP6" s="833"/>
      <c r="SXQ6" s="833"/>
      <c r="SXR6" s="833"/>
      <c r="SXS6" s="833"/>
      <c r="SXT6" s="844"/>
      <c r="SXU6" s="845"/>
      <c r="SXV6" s="832"/>
      <c r="SXW6" s="832"/>
      <c r="SXX6" s="832"/>
      <c r="SXY6" s="832"/>
      <c r="SXZ6" s="832"/>
      <c r="SYA6" s="832"/>
      <c r="SYB6" s="833"/>
      <c r="SYC6" s="833"/>
      <c r="SYD6" s="833"/>
      <c r="SYE6" s="833"/>
      <c r="SYF6" s="833"/>
      <c r="SYG6" s="833"/>
      <c r="SYH6" s="833"/>
      <c r="SYI6" s="833"/>
      <c r="SYJ6" s="844"/>
      <c r="SYK6" s="845"/>
      <c r="SYL6" s="832"/>
      <c r="SYM6" s="832"/>
      <c r="SYN6" s="832"/>
      <c r="SYO6" s="832"/>
      <c r="SYP6" s="832"/>
      <c r="SYQ6" s="832"/>
      <c r="SYR6" s="833"/>
      <c r="SYS6" s="833"/>
      <c r="SYT6" s="833"/>
      <c r="SYU6" s="833"/>
      <c r="SYV6" s="833"/>
      <c r="SYW6" s="833"/>
      <c r="SYX6" s="833"/>
      <c r="SYY6" s="833"/>
      <c r="SYZ6" s="844"/>
      <c r="SZA6" s="845"/>
      <c r="SZB6" s="832"/>
      <c r="SZC6" s="832"/>
      <c r="SZD6" s="832"/>
      <c r="SZE6" s="832"/>
      <c r="SZF6" s="832"/>
      <c r="SZG6" s="832"/>
      <c r="SZH6" s="833"/>
      <c r="SZI6" s="833"/>
      <c r="SZJ6" s="833"/>
      <c r="SZK6" s="833"/>
      <c r="SZL6" s="833"/>
      <c r="SZM6" s="833"/>
      <c r="SZN6" s="833"/>
      <c r="SZO6" s="833"/>
      <c r="SZP6" s="844"/>
      <c r="SZQ6" s="845"/>
      <c r="SZR6" s="832"/>
      <c r="SZS6" s="832"/>
      <c r="SZT6" s="832"/>
      <c r="SZU6" s="832"/>
      <c r="SZV6" s="832"/>
      <c r="SZW6" s="832"/>
      <c r="SZX6" s="833"/>
      <c r="SZY6" s="833"/>
      <c r="SZZ6" s="833"/>
      <c r="TAA6" s="833"/>
      <c r="TAB6" s="833"/>
      <c r="TAC6" s="833"/>
      <c r="TAD6" s="833"/>
      <c r="TAE6" s="833"/>
      <c r="TAF6" s="844"/>
      <c r="TAG6" s="845"/>
      <c r="TAH6" s="832"/>
      <c r="TAI6" s="832"/>
      <c r="TAJ6" s="832"/>
      <c r="TAK6" s="832"/>
      <c r="TAL6" s="832"/>
      <c r="TAM6" s="832"/>
      <c r="TAN6" s="833"/>
      <c r="TAO6" s="833"/>
      <c r="TAP6" s="833"/>
      <c r="TAQ6" s="833"/>
      <c r="TAR6" s="833"/>
      <c r="TAS6" s="833"/>
      <c r="TAT6" s="833"/>
      <c r="TAU6" s="833"/>
      <c r="TAV6" s="844"/>
      <c r="TAW6" s="845"/>
      <c r="TAX6" s="832"/>
      <c r="TAY6" s="832"/>
      <c r="TAZ6" s="832"/>
      <c r="TBA6" s="832"/>
      <c r="TBB6" s="832"/>
      <c r="TBC6" s="832"/>
      <c r="TBD6" s="833"/>
      <c r="TBE6" s="833"/>
      <c r="TBF6" s="833"/>
      <c r="TBG6" s="833"/>
      <c r="TBH6" s="833"/>
      <c r="TBI6" s="833"/>
      <c r="TBJ6" s="833"/>
      <c r="TBK6" s="833"/>
      <c r="TBL6" s="844"/>
      <c r="TBM6" s="845"/>
      <c r="TBN6" s="832"/>
      <c r="TBO6" s="832"/>
      <c r="TBP6" s="832"/>
      <c r="TBQ6" s="832"/>
      <c r="TBR6" s="832"/>
      <c r="TBS6" s="832"/>
      <c r="TBT6" s="833"/>
      <c r="TBU6" s="833"/>
      <c r="TBV6" s="833"/>
      <c r="TBW6" s="833"/>
      <c r="TBX6" s="833"/>
      <c r="TBY6" s="833"/>
      <c r="TBZ6" s="833"/>
      <c r="TCA6" s="833"/>
      <c r="TCB6" s="844"/>
      <c r="TCC6" s="845"/>
      <c r="TCD6" s="832"/>
      <c r="TCE6" s="832"/>
      <c r="TCF6" s="832"/>
      <c r="TCG6" s="832"/>
      <c r="TCH6" s="832"/>
      <c r="TCI6" s="832"/>
      <c r="TCJ6" s="833"/>
      <c r="TCK6" s="833"/>
      <c r="TCL6" s="833"/>
      <c r="TCM6" s="833"/>
      <c r="TCN6" s="833"/>
      <c r="TCO6" s="833"/>
      <c r="TCP6" s="833"/>
      <c r="TCQ6" s="833"/>
      <c r="TCR6" s="844"/>
      <c r="TCS6" s="845"/>
      <c r="TCT6" s="832"/>
      <c r="TCU6" s="832"/>
      <c r="TCV6" s="832"/>
      <c r="TCW6" s="832"/>
      <c r="TCX6" s="832"/>
      <c r="TCY6" s="832"/>
      <c r="TCZ6" s="833"/>
      <c r="TDA6" s="833"/>
      <c r="TDB6" s="833"/>
      <c r="TDC6" s="833"/>
      <c r="TDD6" s="833"/>
      <c r="TDE6" s="833"/>
      <c r="TDF6" s="833"/>
      <c r="TDG6" s="833"/>
      <c r="TDH6" s="844"/>
      <c r="TDI6" s="845"/>
      <c r="TDJ6" s="832"/>
      <c r="TDK6" s="832"/>
      <c r="TDL6" s="832"/>
      <c r="TDM6" s="832"/>
      <c r="TDN6" s="832"/>
      <c r="TDO6" s="832"/>
      <c r="TDP6" s="833"/>
      <c r="TDQ6" s="833"/>
      <c r="TDR6" s="833"/>
      <c r="TDS6" s="833"/>
      <c r="TDT6" s="833"/>
      <c r="TDU6" s="833"/>
      <c r="TDV6" s="833"/>
      <c r="TDW6" s="833"/>
      <c r="TDX6" s="844"/>
      <c r="TDY6" s="845"/>
      <c r="TDZ6" s="832"/>
      <c r="TEA6" s="832"/>
      <c r="TEB6" s="832"/>
      <c r="TEC6" s="832"/>
      <c r="TED6" s="832"/>
      <c r="TEE6" s="832"/>
      <c r="TEF6" s="833"/>
      <c r="TEG6" s="833"/>
      <c r="TEH6" s="833"/>
      <c r="TEI6" s="833"/>
      <c r="TEJ6" s="833"/>
      <c r="TEK6" s="833"/>
      <c r="TEL6" s="833"/>
      <c r="TEM6" s="833"/>
      <c r="TEN6" s="844"/>
      <c r="TEO6" s="845"/>
      <c r="TEP6" s="832"/>
      <c r="TEQ6" s="832"/>
      <c r="TER6" s="832"/>
      <c r="TES6" s="832"/>
      <c r="TET6" s="832"/>
      <c r="TEU6" s="832"/>
      <c r="TEV6" s="833"/>
      <c r="TEW6" s="833"/>
      <c r="TEX6" s="833"/>
      <c r="TEY6" s="833"/>
      <c r="TEZ6" s="833"/>
      <c r="TFA6" s="833"/>
      <c r="TFB6" s="833"/>
      <c r="TFC6" s="833"/>
      <c r="TFD6" s="844"/>
      <c r="TFE6" s="845"/>
      <c r="TFF6" s="832"/>
      <c r="TFG6" s="832"/>
      <c r="TFH6" s="832"/>
      <c r="TFI6" s="832"/>
      <c r="TFJ6" s="832"/>
      <c r="TFK6" s="832"/>
      <c r="TFL6" s="833"/>
      <c r="TFM6" s="833"/>
      <c r="TFN6" s="833"/>
      <c r="TFO6" s="833"/>
      <c r="TFP6" s="833"/>
      <c r="TFQ6" s="833"/>
      <c r="TFR6" s="833"/>
      <c r="TFS6" s="833"/>
      <c r="TFT6" s="844"/>
      <c r="TFU6" s="845"/>
      <c r="TFV6" s="832"/>
      <c r="TFW6" s="832"/>
      <c r="TFX6" s="832"/>
      <c r="TFY6" s="832"/>
      <c r="TFZ6" s="832"/>
      <c r="TGA6" s="832"/>
      <c r="TGB6" s="833"/>
      <c r="TGC6" s="833"/>
      <c r="TGD6" s="833"/>
      <c r="TGE6" s="833"/>
      <c r="TGF6" s="833"/>
      <c r="TGG6" s="833"/>
      <c r="TGH6" s="833"/>
      <c r="TGI6" s="833"/>
      <c r="TGJ6" s="844"/>
      <c r="TGK6" s="845"/>
      <c r="TGL6" s="832"/>
      <c r="TGM6" s="832"/>
      <c r="TGN6" s="832"/>
      <c r="TGO6" s="832"/>
      <c r="TGP6" s="832"/>
      <c r="TGQ6" s="832"/>
      <c r="TGR6" s="833"/>
      <c r="TGS6" s="833"/>
      <c r="TGT6" s="833"/>
      <c r="TGU6" s="833"/>
      <c r="TGV6" s="833"/>
      <c r="TGW6" s="833"/>
      <c r="TGX6" s="833"/>
      <c r="TGY6" s="833"/>
      <c r="TGZ6" s="844"/>
      <c r="THA6" s="845"/>
      <c r="THB6" s="832"/>
      <c r="THC6" s="832"/>
      <c r="THD6" s="832"/>
      <c r="THE6" s="832"/>
      <c r="THF6" s="832"/>
      <c r="THG6" s="832"/>
      <c r="THH6" s="833"/>
      <c r="THI6" s="833"/>
      <c r="THJ6" s="833"/>
      <c r="THK6" s="833"/>
      <c r="THL6" s="833"/>
      <c r="THM6" s="833"/>
      <c r="THN6" s="833"/>
      <c r="THO6" s="833"/>
      <c r="THP6" s="844"/>
      <c r="THQ6" s="845"/>
      <c r="THR6" s="832"/>
      <c r="THS6" s="832"/>
      <c r="THT6" s="832"/>
      <c r="THU6" s="832"/>
      <c r="THV6" s="832"/>
      <c r="THW6" s="832"/>
      <c r="THX6" s="833"/>
      <c r="THY6" s="833"/>
      <c r="THZ6" s="833"/>
      <c r="TIA6" s="833"/>
      <c r="TIB6" s="833"/>
      <c r="TIC6" s="833"/>
      <c r="TID6" s="833"/>
      <c r="TIE6" s="833"/>
      <c r="TIF6" s="844"/>
      <c r="TIG6" s="845"/>
      <c r="TIH6" s="832"/>
      <c r="TII6" s="832"/>
      <c r="TIJ6" s="832"/>
      <c r="TIK6" s="832"/>
      <c r="TIL6" s="832"/>
      <c r="TIM6" s="832"/>
      <c r="TIN6" s="833"/>
      <c r="TIO6" s="833"/>
      <c r="TIP6" s="833"/>
      <c r="TIQ6" s="833"/>
      <c r="TIR6" s="833"/>
      <c r="TIS6" s="833"/>
      <c r="TIT6" s="833"/>
      <c r="TIU6" s="833"/>
      <c r="TIV6" s="844"/>
      <c r="TIW6" s="845"/>
      <c r="TIX6" s="832"/>
      <c r="TIY6" s="832"/>
      <c r="TIZ6" s="832"/>
      <c r="TJA6" s="832"/>
      <c r="TJB6" s="832"/>
      <c r="TJC6" s="832"/>
      <c r="TJD6" s="833"/>
      <c r="TJE6" s="833"/>
      <c r="TJF6" s="833"/>
      <c r="TJG6" s="833"/>
      <c r="TJH6" s="833"/>
      <c r="TJI6" s="833"/>
      <c r="TJJ6" s="833"/>
      <c r="TJK6" s="833"/>
      <c r="TJL6" s="844"/>
      <c r="TJM6" s="845"/>
      <c r="TJN6" s="832"/>
      <c r="TJO6" s="832"/>
      <c r="TJP6" s="832"/>
      <c r="TJQ6" s="832"/>
      <c r="TJR6" s="832"/>
      <c r="TJS6" s="832"/>
      <c r="TJT6" s="833"/>
      <c r="TJU6" s="833"/>
      <c r="TJV6" s="833"/>
      <c r="TJW6" s="833"/>
      <c r="TJX6" s="833"/>
      <c r="TJY6" s="833"/>
      <c r="TJZ6" s="833"/>
      <c r="TKA6" s="833"/>
      <c r="TKB6" s="844"/>
      <c r="TKC6" s="845"/>
      <c r="TKD6" s="832"/>
      <c r="TKE6" s="832"/>
      <c r="TKF6" s="832"/>
      <c r="TKG6" s="832"/>
      <c r="TKH6" s="832"/>
      <c r="TKI6" s="832"/>
      <c r="TKJ6" s="833"/>
      <c r="TKK6" s="833"/>
      <c r="TKL6" s="833"/>
      <c r="TKM6" s="833"/>
      <c r="TKN6" s="833"/>
      <c r="TKO6" s="833"/>
      <c r="TKP6" s="833"/>
      <c r="TKQ6" s="833"/>
      <c r="TKR6" s="844"/>
      <c r="TKS6" s="845"/>
      <c r="TKT6" s="832"/>
      <c r="TKU6" s="832"/>
      <c r="TKV6" s="832"/>
      <c r="TKW6" s="832"/>
      <c r="TKX6" s="832"/>
      <c r="TKY6" s="832"/>
      <c r="TKZ6" s="833"/>
      <c r="TLA6" s="833"/>
      <c r="TLB6" s="833"/>
      <c r="TLC6" s="833"/>
      <c r="TLD6" s="833"/>
      <c r="TLE6" s="833"/>
      <c r="TLF6" s="833"/>
      <c r="TLG6" s="833"/>
      <c r="TLH6" s="844"/>
      <c r="TLI6" s="845"/>
      <c r="TLJ6" s="832"/>
      <c r="TLK6" s="832"/>
      <c r="TLL6" s="832"/>
      <c r="TLM6" s="832"/>
      <c r="TLN6" s="832"/>
      <c r="TLO6" s="832"/>
      <c r="TLP6" s="833"/>
      <c r="TLQ6" s="833"/>
      <c r="TLR6" s="833"/>
      <c r="TLS6" s="833"/>
      <c r="TLT6" s="833"/>
      <c r="TLU6" s="833"/>
      <c r="TLV6" s="833"/>
      <c r="TLW6" s="833"/>
      <c r="TLX6" s="844"/>
      <c r="TLY6" s="845"/>
      <c r="TLZ6" s="832"/>
      <c r="TMA6" s="832"/>
      <c r="TMB6" s="832"/>
      <c r="TMC6" s="832"/>
      <c r="TMD6" s="832"/>
      <c r="TME6" s="832"/>
      <c r="TMF6" s="833"/>
      <c r="TMG6" s="833"/>
      <c r="TMH6" s="833"/>
      <c r="TMI6" s="833"/>
      <c r="TMJ6" s="833"/>
      <c r="TMK6" s="833"/>
      <c r="TML6" s="833"/>
      <c r="TMM6" s="833"/>
      <c r="TMN6" s="844"/>
      <c r="TMO6" s="845"/>
      <c r="TMP6" s="832"/>
      <c r="TMQ6" s="832"/>
      <c r="TMR6" s="832"/>
      <c r="TMS6" s="832"/>
      <c r="TMT6" s="832"/>
      <c r="TMU6" s="832"/>
      <c r="TMV6" s="833"/>
      <c r="TMW6" s="833"/>
      <c r="TMX6" s="833"/>
      <c r="TMY6" s="833"/>
      <c r="TMZ6" s="833"/>
      <c r="TNA6" s="833"/>
      <c r="TNB6" s="833"/>
      <c r="TNC6" s="833"/>
      <c r="TND6" s="844"/>
      <c r="TNE6" s="845"/>
      <c r="TNF6" s="832"/>
      <c r="TNG6" s="832"/>
      <c r="TNH6" s="832"/>
      <c r="TNI6" s="832"/>
      <c r="TNJ6" s="832"/>
      <c r="TNK6" s="832"/>
      <c r="TNL6" s="833"/>
      <c r="TNM6" s="833"/>
      <c r="TNN6" s="833"/>
      <c r="TNO6" s="833"/>
      <c r="TNP6" s="833"/>
      <c r="TNQ6" s="833"/>
      <c r="TNR6" s="833"/>
      <c r="TNS6" s="833"/>
      <c r="TNT6" s="844"/>
      <c r="TNU6" s="845"/>
      <c r="TNV6" s="832"/>
      <c r="TNW6" s="832"/>
      <c r="TNX6" s="832"/>
      <c r="TNY6" s="832"/>
      <c r="TNZ6" s="832"/>
      <c r="TOA6" s="832"/>
      <c r="TOB6" s="833"/>
      <c r="TOC6" s="833"/>
      <c r="TOD6" s="833"/>
      <c r="TOE6" s="833"/>
      <c r="TOF6" s="833"/>
      <c r="TOG6" s="833"/>
      <c r="TOH6" s="833"/>
      <c r="TOI6" s="833"/>
      <c r="TOJ6" s="844"/>
      <c r="TOK6" s="845"/>
      <c r="TOL6" s="832"/>
      <c r="TOM6" s="832"/>
      <c r="TON6" s="832"/>
      <c r="TOO6" s="832"/>
      <c r="TOP6" s="832"/>
      <c r="TOQ6" s="832"/>
      <c r="TOR6" s="833"/>
      <c r="TOS6" s="833"/>
      <c r="TOT6" s="833"/>
      <c r="TOU6" s="833"/>
      <c r="TOV6" s="833"/>
      <c r="TOW6" s="833"/>
      <c r="TOX6" s="833"/>
      <c r="TOY6" s="833"/>
      <c r="TOZ6" s="844"/>
      <c r="TPA6" s="845"/>
      <c r="TPB6" s="832"/>
      <c r="TPC6" s="832"/>
      <c r="TPD6" s="832"/>
      <c r="TPE6" s="832"/>
      <c r="TPF6" s="832"/>
      <c r="TPG6" s="832"/>
      <c r="TPH6" s="833"/>
      <c r="TPI6" s="833"/>
      <c r="TPJ6" s="833"/>
      <c r="TPK6" s="833"/>
      <c r="TPL6" s="833"/>
      <c r="TPM6" s="833"/>
      <c r="TPN6" s="833"/>
      <c r="TPO6" s="833"/>
      <c r="TPP6" s="844"/>
      <c r="TPQ6" s="845"/>
      <c r="TPR6" s="832"/>
      <c r="TPS6" s="832"/>
      <c r="TPT6" s="832"/>
      <c r="TPU6" s="832"/>
      <c r="TPV6" s="832"/>
      <c r="TPW6" s="832"/>
      <c r="TPX6" s="833"/>
      <c r="TPY6" s="833"/>
      <c r="TPZ6" s="833"/>
      <c r="TQA6" s="833"/>
      <c r="TQB6" s="833"/>
      <c r="TQC6" s="833"/>
      <c r="TQD6" s="833"/>
      <c r="TQE6" s="833"/>
      <c r="TQF6" s="844"/>
      <c r="TQG6" s="845"/>
      <c r="TQH6" s="832"/>
      <c r="TQI6" s="832"/>
      <c r="TQJ6" s="832"/>
      <c r="TQK6" s="832"/>
      <c r="TQL6" s="832"/>
      <c r="TQM6" s="832"/>
      <c r="TQN6" s="833"/>
      <c r="TQO6" s="833"/>
      <c r="TQP6" s="833"/>
      <c r="TQQ6" s="833"/>
      <c r="TQR6" s="833"/>
      <c r="TQS6" s="833"/>
      <c r="TQT6" s="833"/>
      <c r="TQU6" s="833"/>
      <c r="TQV6" s="844"/>
      <c r="TQW6" s="845"/>
      <c r="TQX6" s="832"/>
      <c r="TQY6" s="832"/>
      <c r="TQZ6" s="832"/>
      <c r="TRA6" s="832"/>
      <c r="TRB6" s="832"/>
      <c r="TRC6" s="832"/>
      <c r="TRD6" s="833"/>
      <c r="TRE6" s="833"/>
      <c r="TRF6" s="833"/>
      <c r="TRG6" s="833"/>
      <c r="TRH6" s="833"/>
      <c r="TRI6" s="833"/>
      <c r="TRJ6" s="833"/>
      <c r="TRK6" s="833"/>
      <c r="TRL6" s="844"/>
      <c r="TRM6" s="845"/>
      <c r="TRN6" s="832"/>
      <c r="TRO6" s="832"/>
      <c r="TRP6" s="832"/>
      <c r="TRQ6" s="832"/>
      <c r="TRR6" s="832"/>
      <c r="TRS6" s="832"/>
      <c r="TRT6" s="833"/>
      <c r="TRU6" s="833"/>
      <c r="TRV6" s="833"/>
      <c r="TRW6" s="833"/>
      <c r="TRX6" s="833"/>
      <c r="TRY6" s="833"/>
      <c r="TRZ6" s="833"/>
      <c r="TSA6" s="833"/>
      <c r="TSB6" s="844"/>
      <c r="TSC6" s="845"/>
      <c r="TSD6" s="832"/>
      <c r="TSE6" s="832"/>
      <c r="TSF6" s="832"/>
      <c r="TSG6" s="832"/>
      <c r="TSH6" s="832"/>
      <c r="TSI6" s="832"/>
      <c r="TSJ6" s="833"/>
      <c r="TSK6" s="833"/>
      <c r="TSL6" s="833"/>
      <c r="TSM6" s="833"/>
      <c r="TSN6" s="833"/>
      <c r="TSO6" s="833"/>
      <c r="TSP6" s="833"/>
      <c r="TSQ6" s="833"/>
      <c r="TSR6" s="844"/>
      <c r="TSS6" s="845"/>
      <c r="TST6" s="832"/>
      <c r="TSU6" s="832"/>
      <c r="TSV6" s="832"/>
      <c r="TSW6" s="832"/>
      <c r="TSX6" s="832"/>
      <c r="TSY6" s="832"/>
      <c r="TSZ6" s="833"/>
      <c r="TTA6" s="833"/>
      <c r="TTB6" s="833"/>
      <c r="TTC6" s="833"/>
      <c r="TTD6" s="833"/>
      <c r="TTE6" s="833"/>
      <c r="TTF6" s="833"/>
      <c r="TTG6" s="833"/>
      <c r="TTH6" s="844"/>
      <c r="TTI6" s="845"/>
      <c r="TTJ6" s="832"/>
      <c r="TTK6" s="832"/>
      <c r="TTL6" s="832"/>
      <c r="TTM6" s="832"/>
      <c r="TTN6" s="832"/>
      <c r="TTO6" s="832"/>
      <c r="TTP6" s="833"/>
      <c r="TTQ6" s="833"/>
      <c r="TTR6" s="833"/>
      <c r="TTS6" s="833"/>
      <c r="TTT6" s="833"/>
      <c r="TTU6" s="833"/>
      <c r="TTV6" s="833"/>
      <c r="TTW6" s="833"/>
      <c r="TTX6" s="844"/>
      <c r="TTY6" s="845"/>
      <c r="TTZ6" s="832"/>
      <c r="TUA6" s="832"/>
      <c r="TUB6" s="832"/>
      <c r="TUC6" s="832"/>
      <c r="TUD6" s="832"/>
      <c r="TUE6" s="832"/>
      <c r="TUF6" s="833"/>
      <c r="TUG6" s="833"/>
      <c r="TUH6" s="833"/>
      <c r="TUI6" s="833"/>
      <c r="TUJ6" s="833"/>
      <c r="TUK6" s="833"/>
      <c r="TUL6" s="833"/>
      <c r="TUM6" s="833"/>
      <c r="TUN6" s="844"/>
      <c r="TUO6" s="845"/>
      <c r="TUP6" s="832"/>
      <c r="TUQ6" s="832"/>
      <c r="TUR6" s="832"/>
      <c r="TUS6" s="832"/>
      <c r="TUT6" s="832"/>
      <c r="TUU6" s="832"/>
      <c r="TUV6" s="833"/>
      <c r="TUW6" s="833"/>
      <c r="TUX6" s="833"/>
      <c r="TUY6" s="833"/>
      <c r="TUZ6" s="833"/>
      <c r="TVA6" s="833"/>
      <c r="TVB6" s="833"/>
      <c r="TVC6" s="833"/>
      <c r="TVD6" s="844"/>
      <c r="TVE6" s="845"/>
      <c r="TVF6" s="832"/>
      <c r="TVG6" s="832"/>
      <c r="TVH6" s="832"/>
      <c r="TVI6" s="832"/>
      <c r="TVJ6" s="832"/>
      <c r="TVK6" s="832"/>
      <c r="TVL6" s="833"/>
      <c r="TVM6" s="833"/>
      <c r="TVN6" s="833"/>
      <c r="TVO6" s="833"/>
      <c r="TVP6" s="833"/>
      <c r="TVQ6" s="833"/>
      <c r="TVR6" s="833"/>
      <c r="TVS6" s="833"/>
      <c r="TVT6" s="844"/>
      <c r="TVU6" s="845"/>
      <c r="TVV6" s="832"/>
      <c r="TVW6" s="832"/>
      <c r="TVX6" s="832"/>
      <c r="TVY6" s="832"/>
      <c r="TVZ6" s="832"/>
      <c r="TWA6" s="832"/>
      <c r="TWB6" s="833"/>
      <c r="TWC6" s="833"/>
      <c r="TWD6" s="833"/>
      <c r="TWE6" s="833"/>
      <c r="TWF6" s="833"/>
      <c r="TWG6" s="833"/>
      <c r="TWH6" s="833"/>
      <c r="TWI6" s="833"/>
      <c r="TWJ6" s="844"/>
      <c r="TWK6" s="845"/>
      <c r="TWL6" s="832"/>
      <c r="TWM6" s="832"/>
      <c r="TWN6" s="832"/>
      <c r="TWO6" s="832"/>
      <c r="TWP6" s="832"/>
      <c r="TWQ6" s="832"/>
      <c r="TWR6" s="833"/>
      <c r="TWS6" s="833"/>
      <c r="TWT6" s="833"/>
      <c r="TWU6" s="833"/>
      <c r="TWV6" s="833"/>
      <c r="TWW6" s="833"/>
      <c r="TWX6" s="833"/>
      <c r="TWY6" s="833"/>
      <c r="TWZ6" s="844"/>
      <c r="TXA6" s="845"/>
      <c r="TXB6" s="832"/>
      <c r="TXC6" s="832"/>
      <c r="TXD6" s="832"/>
      <c r="TXE6" s="832"/>
      <c r="TXF6" s="832"/>
      <c r="TXG6" s="832"/>
      <c r="TXH6" s="833"/>
      <c r="TXI6" s="833"/>
      <c r="TXJ6" s="833"/>
      <c r="TXK6" s="833"/>
      <c r="TXL6" s="833"/>
      <c r="TXM6" s="833"/>
      <c r="TXN6" s="833"/>
      <c r="TXO6" s="833"/>
      <c r="TXP6" s="844"/>
      <c r="TXQ6" s="845"/>
      <c r="TXR6" s="832"/>
      <c r="TXS6" s="832"/>
      <c r="TXT6" s="832"/>
      <c r="TXU6" s="832"/>
      <c r="TXV6" s="832"/>
      <c r="TXW6" s="832"/>
      <c r="TXX6" s="833"/>
      <c r="TXY6" s="833"/>
      <c r="TXZ6" s="833"/>
      <c r="TYA6" s="833"/>
      <c r="TYB6" s="833"/>
      <c r="TYC6" s="833"/>
      <c r="TYD6" s="833"/>
      <c r="TYE6" s="833"/>
      <c r="TYF6" s="844"/>
      <c r="TYG6" s="845"/>
      <c r="TYH6" s="832"/>
      <c r="TYI6" s="832"/>
      <c r="TYJ6" s="832"/>
      <c r="TYK6" s="832"/>
      <c r="TYL6" s="832"/>
      <c r="TYM6" s="832"/>
      <c r="TYN6" s="833"/>
      <c r="TYO6" s="833"/>
      <c r="TYP6" s="833"/>
      <c r="TYQ6" s="833"/>
      <c r="TYR6" s="833"/>
      <c r="TYS6" s="833"/>
      <c r="TYT6" s="833"/>
      <c r="TYU6" s="833"/>
      <c r="TYV6" s="844"/>
      <c r="TYW6" s="845"/>
      <c r="TYX6" s="832"/>
      <c r="TYY6" s="832"/>
      <c r="TYZ6" s="832"/>
      <c r="TZA6" s="832"/>
      <c r="TZB6" s="832"/>
      <c r="TZC6" s="832"/>
      <c r="TZD6" s="833"/>
      <c r="TZE6" s="833"/>
      <c r="TZF6" s="833"/>
      <c r="TZG6" s="833"/>
      <c r="TZH6" s="833"/>
      <c r="TZI6" s="833"/>
      <c r="TZJ6" s="833"/>
      <c r="TZK6" s="833"/>
      <c r="TZL6" s="844"/>
      <c r="TZM6" s="845"/>
      <c r="TZN6" s="832"/>
      <c r="TZO6" s="832"/>
      <c r="TZP6" s="832"/>
      <c r="TZQ6" s="832"/>
      <c r="TZR6" s="832"/>
      <c r="TZS6" s="832"/>
      <c r="TZT6" s="833"/>
      <c r="TZU6" s="833"/>
      <c r="TZV6" s="833"/>
      <c r="TZW6" s="833"/>
      <c r="TZX6" s="833"/>
      <c r="TZY6" s="833"/>
      <c r="TZZ6" s="833"/>
      <c r="UAA6" s="833"/>
      <c r="UAB6" s="844"/>
      <c r="UAC6" s="845"/>
      <c r="UAD6" s="832"/>
      <c r="UAE6" s="832"/>
      <c r="UAF6" s="832"/>
      <c r="UAG6" s="832"/>
      <c r="UAH6" s="832"/>
      <c r="UAI6" s="832"/>
      <c r="UAJ6" s="833"/>
      <c r="UAK6" s="833"/>
      <c r="UAL6" s="833"/>
      <c r="UAM6" s="833"/>
      <c r="UAN6" s="833"/>
      <c r="UAO6" s="833"/>
      <c r="UAP6" s="833"/>
      <c r="UAQ6" s="833"/>
      <c r="UAR6" s="844"/>
      <c r="UAS6" s="845"/>
      <c r="UAT6" s="832"/>
      <c r="UAU6" s="832"/>
      <c r="UAV6" s="832"/>
      <c r="UAW6" s="832"/>
      <c r="UAX6" s="832"/>
      <c r="UAY6" s="832"/>
      <c r="UAZ6" s="833"/>
      <c r="UBA6" s="833"/>
      <c r="UBB6" s="833"/>
      <c r="UBC6" s="833"/>
      <c r="UBD6" s="833"/>
      <c r="UBE6" s="833"/>
      <c r="UBF6" s="833"/>
      <c r="UBG6" s="833"/>
      <c r="UBH6" s="844"/>
      <c r="UBI6" s="845"/>
      <c r="UBJ6" s="832"/>
      <c r="UBK6" s="832"/>
      <c r="UBL6" s="832"/>
      <c r="UBM6" s="832"/>
      <c r="UBN6" s="832"/>
      <c r="UBO6" s="832"/>
      <c r="UBP6" s="833"/>
      <c r="UBQ6" s="833"/>
      <c r="UBR6" s="833"/>
      <c r="UBS6" s="833"/>
      <c r="UBT6" s="833"/>
      <c r="UBU6" s="833"/>
      <c r="UBV6" s="833"/>
      <c r="UBW6" s="833"/>
      <c r="UBX6" s="844"/>
      <c r="UBY6" s="845"/>
      <c r="UBZ6" s="832"/>
      <c r="UCA6" s="832"/>
      <c r="UCB6" s="832"/>
      <c r="UCC6" s="832"/>
      <c r="UCD6" s="832"/>
      <c r="UCE6" s="832"/>
      <c r="UCF6" s="833"/>
      <c r="UCG6" s="833"/>
      <c r="UCH6" s="833"/>
      <c r="UCI6" s="833"/>
      <c r="UCJ6" s="833"/>
      <c r="UCK6" s="833"/>
      <c r="UCL6" s="833"/>
      <c r="UCM6" s="833"/>
      <c r="UCN6" s="844"/>
      <c r="UCO6" s="845"/>
      <c r="UCP6" s="832"/>
      <c r="UCQ6" s="832"/>
      <c r="UCR6" s="832"/>
      <c r="UCS6" s="832"/>
      <c r="UCT6" s="832"/>
      <c r="UCU6" s="832"/>
      <c r="UCV6" s="833"/>
      <c r="UCW6" s="833"/>
      <c r="UCX6" s="833"/>
      <c r="UCY6" s="833"/>
      <c r="UCZ6" s="833"/>
      <c r="UDA6" s="833"/>
      <c r="UDB6" s="833"/>
      <c r="UDC6" s="833"/>
      <c r="UDD6" s="844"/>
      <c r="UDE6" s="845"/>
      <c r="UDF6" s="832"/>
      <c r="UDG6" s="832"/>
      <c r="UDH6" s="832"/>
      <c r="UDI6" s="832"/>
      <c r="UDJ6" s="832"/>
      <c r="UDK6" s="832"/>
      <c r="UDL6" s="833"/>
      <c r="UDM6" s="833"/>
      <c r="UDN6" s="833"/>
      <c r="UDO6" s="833"/>
      <c r="UDP6" s="833"/>
      <c r="UDQ6" s="833"/>
      <c r="UDR6" s="833"/>
      <c r="UDS6" s="833"/>
      <c r="UDT6" s="844"/>
      <c r="UDU6" s="845"/>
      <c r="UDV6" s="832"/>
      <c r="UDW6" s="832"/>
      <c r="UDX6" s="832"/>
      <c r="UDY6" s="832"/>
      <c r="UDZ6" s="832"/>
      <c r="UEA6" s="832"/>
      <c r="UEB6" s="833"/>
      <c r="UEC6" s="833"/>
      <c r="UED6" s="833"/>
      <c r="UEE6" s="833"/>
      <c r="UEF6" s="833"/>
      <c r="UEG6" s="833"/>
      <c r="UEH6" s="833"/>
      <c r="UEI6" s="833"/>
      <c r="UEJ6" s="844"/>
      <c r="UEK6" s="845"/>
      <c r="UEL6" s="832"/>
      <c r="UEM6" s="832"/>
      <c r="UEN6" s="832"/>
      <c r="UEO6" s="832"/>
      <c r="UEP6" s="832"/>
      <c r="UEQ6" s="832"/>
      <c r="UER6" s="833"/>
      <c r="UES6" s="833"/>
      <c r="UET6" s="833"/>
      <c r="UEU6" s="833"/>
      <c r="UEV6" s="833"/>
      <c r="UEW6" s="833"/>
      <c r="UEX6" s="833"/>
      <c r="UEY6" s="833"/>
      <c r="UEZ6" s="844"/>
      <c r="UFA6" s="845"/>
      <c r="UFB6" s="832"/>
      <c r="UFC6" s="832"/>
      <c r="UFD6" s="832"/>
      <c r="UFE6" s="832"/>
      <c r="UFF6" s="832"/>
      <c r="UFG6" s="832"/>
      <c r="UFH6" s="833"/>
      <c r="UFI6" s="833"/>
      <c r="UFJ6" s="833"/>
      <c r="UFK6" s="833"/>
      <c r="UFL6" s="833"/>
      <c r="UFM6" s="833"/>
      <c r="UFN6" s="833"/>
      <c r="UFO6" s="833"/>
      <c r="UFP6" s="844"/>
      <c r="UFQ6" s="845"/>
      <c r="UFR6" s="832"/>
      <c r="UFS6" s="832"/>
      <c r="UFT6" s="832"/>
      <c r="UFU6" s="832"/>
      <c r="UFV6" s="832"/>
      <c r="UFW6" s="832"/>
      <c r="UFX6" s="833"/>
      <c r="UFY6" s="833"/>
      <c r="UFZ6" s="833"/>
      <c r="UGA6" s="833"/>
      <c r="UGB6" s="833"/>
      <c r="UGC6" s="833"/>
      <c r="UGD6" s="833"/>
      <c r="UGE6" s="833"/>
      <c r="UGF6" s="844"/>
      <c r="UGG6" s="845"/>
      <c r="UGH6" s="832"/>
      <c r="UGI6" s="832"/>
      <c r="UGJ6" s="832"/>
      <c r="UGK6" s="832"/>
      <c r="UGL6" s="832"/>
      <c r="UGM6" s="832"/>
      <c r="UGN6" s="833"/>
      <c r="UGO6" s="833"/>
      <c r="UGP6" s="833"/>
      <c r="UGQ6" s="833"/>
      <c r="UGR6" s="833"/>
      <c r="UGS6" s="833"/>
      <c r="UGT6" s="833"/>
      <c r="UGU6" s="833"/>
      <c r="UGV6" s="844"/>
      <c r="UGW6" s="845"/>
      <c r="UGX6" s="832"/>
      <c r="UGY6" s="832"/>
      <c r="UGZ6" s="832"/>
      <c r="UHA6" s="832"/>
      <c r="UHB6" s="832"/>
      <c r="UHC6" s="832"/>
      <c r="UHD6" s="833"/>
      <c r="UHE6" s="833"/>
      <c r="UHF6" s="833"/>
      <c r="UHG6" s="833"/>
      <c r="UHH6" s="833"/>
      <c r="UHI6" s="833"/>
      <c r="UHJ6" s="833"/>
      <c r="UHK6" s="833"/>
      <c r="UHL6" s="844"/>
      <c r="UHM6" s="845"/>
      <c r="UHN6" s="832"/>
      <c r="UHO6" s="832"/>
      <c r="UHP6" s="832"/>
      <c r="UHQ6" s="832"/>
      <c r="UHR6" s="832"/>
      <c r="UHS6" s="832"/>
      <c r="UHT6" s="833"/>
      <c r="UHU6" s="833"/>
      <c r="UHV6" s="833"/>
      <c r="UHW6" s="833"/>
      <c r="UHX6" s="833"/>
      <c r="UHY6" s="833"/>
      <c r="UHZ6" s="833"/>
      <c r="UIA6" s="833"/>
      <c r="UIB6" s="844"/>
      <c r="UIC6" s="845"/>
      <c r="UID6" s="832"/>
      <c r="UIE6" s="832"/>
      <c r="UIF6" s="832"/>
      <c r="UIG6" s="832"/>
      <c r="UIH6" s="832"/>
      <c r="UII6" s="832"/>
      <c r="UIJ6" s="833"/>
      <c r="UIK6" s="833"/>
      <c r="UIL6" s="833"/>
      <c r="UIM6" s="833"/>
      <c r="UIN6" s="833"/>
      <c r="UIO6" s="833"/>
      <c r="UIP6" s="833"/>
      <c r="UIQ6" s="833"/>
      <c r="UIR6" s="844"/>
      <c r="UIS6" s="845"/>
      <c r="UIT6" s="832"/>
      <c r="UIU6" s="832"/>
      <c r="UIV6" s="832"/>
      <c r="UIW6" s="832"/>
      <c r="UIX6" s="832"/>
      <c r="UIY6" s="832"/>
      <c r="UIZ6" s="833"/>
      <c r="UJA6" s="833"/>
      <c r="UJB6" s="833"/>
      <c r="UJC6" s="833"/>
      <c r="UJD6" s="833"/>
      <c r="UJE6" s="833"/>
      <c r="UJF6" s="833"/>
      <c r="UJG6" s="833"/>
      <c r="UJH6" s="844"/>
      <c r="UJI6" s="845"/>
      <c r="UJJ6" s="832"/>
      <c r="UJK6" s="832"/>
      <c r="UJL6" s="832"/>
      <c r="UJM6" s="832"/>
      <c r="UJN6" s="832"/>
      <c r="UJO6" s="832"/>
      <c r="UJP6" s="833"/>
      <c r="UJQ6" s="833"/>
      <c r="UJR6" s="833"/>
      <c r="UJS6" s="833"/>
      <c r="UJT6" s="833"/>
      <c r="UJU6" s="833"/>
      <c r="UJV6" s="833"/>
      <c r="UJW6" s="833"/>
      <c r="UJX6" s="844"/>
      <c r="UJY6" s="845"/>
      <c r="UJZ6" s="832"/>
      <c r="UKA6" s="832"/>
      <c r="UKB6" s="832"/>
      <c r="UKC6" s="832"/>
      <c r="UKD6" s="832"/>
      <c r="UKE6" s="832"/>
      <c r="UKF6" s="833"/>
      <c r="UKG6" s="833"/>
      <c r="UKH6" s="833"/>
      <c r="UKI6" s="833"/>
      <c r="UKJ6" s="833"/>
      <c r="UKK6" s="833"/>
      <c r="UKL6" s="833"/>
      <c r="UKM6" s="833"/>
      <c r="UKN6" s="844"/>
      <c r="UKO6" s="845"/>
      <c r="UKP6" s="832"/>
      <c r="UKQ6" s="832"/>
      <c r="UKR6" s="832"/>
      <c r="UKS6" s="832"/>
      <c r="UKT6" s="832"/>
      <c r="UKU6" s="832"/>
      <c r="UKV6" s="833"/>
      <c r="UKW6" s="833"/>
      <c r="UKX6" s="833"/>
      <c r="UKY6" s="833"/>
      <c r="UKZ6" s="833"/>
      <c r="ULA6" s="833"/>
      <c r="ULB6" s="833"/>
      <c r="ULC6" s="833"/>
      <c r="ULD6" s="844"/>
      <c r="ULE6" s="845"/>
      <c r="ULF6" s="832"/>
      <c r="ULG6" s="832"/>
      <c r="ULH6" s="832"/>
      <c r="ULI6" s="832"/>
      <c r="ULJ6" s="832"/>
      <c r="ULK6" s="832"/>
      <c r="ULL6" s="833"/>
      <c r="ULM6" s="833"/>
      <c r="ULN6" s="833"/>
      <c r="ULO6" s="833"/>
      <c r="ULP6" s="833"/>
      <c r="ULQ6" s="833"/>
      <c r="ULR6" s="833"/>
      <c r="ULS6" s="833"/>
      <c r="ULT6" s="844"/>
      <c r="ULU6" s="845"/>
      <c r="ULV6" s="832"/>
      <c r="ULW6" s="832"/>
      <c r="ULX6" s="832"/>
      <c r="ULY6" s="832"/>
      <c r="ULZ6" s="832"/>
      <c r="UMA6" s="832"/>
      <c r="UMB6" s="833"/>
      <c r="UMC6" s="833"/>
      <c r="UMD6" s="833"/>
      <c r="UME6" s="833"/>
      <c r="UMF6" s="833"/>
      <c r="UMG6" s="833"/>
      <c r="UMH6" s="833"/>
      <c r="UMI6" s="833"/>
      <c r="UMJ6" s="844"/>
      <c r="UMK6" s="845"/>
      <c r="UML6" s="832"/>
      <c r="UMM6" s="832"/>
      <c r="UMN6" s="832"/>
      <c r="UMO6" s="832"/>
      <c r="UMP6" s="832"/>
      <c r="UMQ6" s="832"/>
      <c r="UMR6" s="833"/>
      <c r="UMS6" s="833"/>
      <c r="UMT6" s="833"/>
      <c r="UMU6" s="833"/>
      <c r="UMV6" s="833"/>
      <c r="UMW6" s="833"/>
      <c r="UMX6" s="833"/>
      <c r="UMY6" s="833"/>
      <c r="UMZ6" s="844"/>
      <c r="UNA6" s="845"/>
      <c r="UNB6" s="832"/>
      <c r="UNC6" s="832"/>
      <c r="UND6" s="832"/>
      <c r="UNE6" s="832"/>
      <c r="UNF6" s="832"/>
      <c r="UNG6" s="832"/>
      <c r="UNH6" s="833"/>
      <c r="UNI6" s="833"/>
      <c r="UNJ6" s="833"/>
      <c r="UNK6" s="833"/>
      <c r="UNL6" s="833"/>
      <c r="UNM6" s="833"/>
      <c r="UNN6" s="833"/>
      <c r="UNO6" s="833"/>
      <c r="UNP6" s="844"/>
      <c r="UNQ6" s="845"/>
      <c r="UNR6" s="832"/>
      <c r="UNS6" s="832"/>
      <c r="UNT6" s="832"/>
      <c r="UNU6" s="832"/>
      <c r="UNV6" s="832"/>
      <c r="UNW6" s="832"/>
      <c r="UNX6" s="833"/>
      <c r="UNY6" s="833"/>
      <c r="UNZ6" s="833"/>
      <c r="UOA6" s="833"/>
      <c r="UOB6" s="833"/>
      <c r="UOC6" s="833"/>
      <c r="UOD6" s="833"/>
      <c r="UOE6" s="833"/>
      <c r="UOF6" s="844"/>
      <c r="UOG6" s="845"/>
      <c r="UOH6" s="832"/>
      <c r="UOI6" s="832"/>
      <c r="UOJ6" s="832"/>
      <c r="UOK6" s="832"/>
      <c r="UOL6" s="832"/>
      <c r="UOM6" s="832"/>
      <c r="UON6" s="833"/>
      <c r="UOO6" s="833"/>
      <c r="UOP6" s="833"/>
      <c r="UOQ6" s="833"/>
      <c r="UOR6" s="833"/>
      <c r="UOS6" s="833"/>
      <c r="UOT6" s="833"/>
      <c r="UOU6" s="833"/>
      <c r="UOV6" s="844"/>
      <c r="UOW6" s="845"/>
      <c r="UOX6" s="832"/>
      <c r="UOY6" s="832"/>
      <c r="UOZ6" s="832"/>
      <c r="UPA6" s="832"/>
      <c r="UPB6" s="832"/>
      <c r="UPC6" s="832"/>
      <c r="UPD6" s="833"/>
      <c r="UPE6" s="833"/>
      <c r="UPF6" s="833"/>
      <c r="UPG6" s="833"/>
      <c r="UPH6" s="833"/>
      <c r="UPI6" s="833"/>
      <c r="UPJ6" s="833"/>
      <c r="UPK6" s="833"/>
      <c r="UPL6" s="844"/>
      <c r="UPM6" s="845"/>
      <c r="UPN6" s="832"/>
      <c r="UPO6" s="832"/>
      <c r="UPP6" s="832"/>
      <c r="UPQ6" s="832"/>
      <c r="UPR6" s="832"/>
      <c r="UPS6" s="832"/>
      <c r="UPT6" s="833"/>
      <c r="UPU6" s="833"/>
      <c r="UPV6" s="833"/>
      <c r="UPW6" s="833"/>
      <c r="UPX6" s="833"/>
      <c r="UPY6" s="833"/>
      <c r="UPZ6" s="833"/>
      <c r="UQA6" s="833"/>
      <c r="UQB6" s="844"/>
      <c r="UQC6" s="845"/>
      <c r="UQD6" s="832"/>
      <c r="UQE6" s="832"/>
      <c r="UQF6" s="832"/>
      <c r="UQG6" s="832"/>
      <c r="UQH6" s="832"/>
      <c r="UQI6" s="832"/>
      <c r="UQJ6" s="833"/>
      <c r="UQK6" s="833"/>
      <c r="UQL6" s="833"/>
      <c r="UQM6" s="833"/>
      <c r="UQN6" s="833"/>
      <c r="UQO6" s="833"/>
      <c r="UQP6" s="833"/>
      <c r="UQQ6" s="833"/>
      <c r="UQR6" s="844"/>
      <c r="UQS6" s="845"/>
      <c r="UQT6" s="832"/>
      <c r="UQU6" s="832"/>
      <c r="UQV6" s="832"/>
      <c r="UQW6" s="832"/>
      <c r="UQX6" s="832"/>
      <c r="UQY6" s="832"/>
      <c r="UQZ6" s="833"/>
      <c r="URA6" s="833"/>
      <c r="URB6" s="833"/>
      <c r="URC6" s="833"/>
      <c r="URD6" s="833"/>
      <c r="URE6" s="833"/>
      <c r="URF6" s="833"/>
      <c r="URG6" s="833"/>
      <c r="URH6" s="844"/>
      <c r="URI6" s="845"/>
      <c r="URJ6" s="832"/>
      <c r="URK6" s="832"/>
      <c r="URL6" s="832"/>
      <c r="URM6" s="832"/>
      <c r="URN6" s="832"/>
      <c r="URO6" s="832"/>
      <c r="URP6" s="833"/>
      <c r="URQ6" s="833"/>
      <c r="URR6" s="833"/>
      <c r="URS6" s="833"/>
      <c r="URT6" s="833"/>
      <c r="URU6" s="833"/>
      <c r="URV6" s="833"/>
      <c r="URW6" s="833"/>
      <c r="URX6" s="844"/>
      <c r="URY6" s="845"/>
      <c r="URZ6" s="832"/>
      <c r="USA6" s="832"/>
      <c r="USB6" s="832"/>
      <c r="USC6" s="832"/>
      <c r="USD6" s="832"/>
      <c r="USE6" s="832"/>
      <c r="USF6" s="833"/>
      <c r="USG6" s="833"/>
      <c r="USH6" s="833"/>
      <c r="USI6" s="833"/>
      <c r="USJ6" s="833"/>
      <c r="USK6" s="833"/>
      <c r="USL6" s="833"/>
      <c r="USM6" s="833"/>
      <c r="USN6" s="844"/>
      <c r="USO6" s="845"/>
      <c r="USP6" s="832"/>
      <c r="USQ6" s="832"/>
      <c r="USR6" s="832"/>
      <c r="USS6" s="832"/>
      <c r="UST6" s="832"/>
      <c r="USU6" s="832"/>
      <c r="USV6" s="833"/>
      <c r="USW6" s="833"/>
      <c r="USX6" s="833"/>
      <c r="USY6" s="833"/>
      <c r="USZ6" s="833"/>
      <c r="UTA6" s="833"/>
      <c r="UTB6" s="833"/>
      <c r="UTC6" s="833"/>
      <c r="UTD6" s="844"/>
      <c r="UTE6" s="845"/>
      <c r="UTF6" s="832"/>
      <c r="UTG6" s="832"/>
      <c r="UTH6" s="832"/>
      <c r="UTI6" s="832"/>
      <c r="UTJ6" s="832"/>
      <c r="UTK6" s="832"/>
      <c r="UTL6" s="833"/>
      <c r="UTM6" s="833"/>
      <c r="UTN6" s="833"/>
      <c r="UTO6" s="833"/>
      <c r="UTP6" s="833"/>
      <c r="UTQ6" s="833"/>
      <c r="UTR6" s="833"/>
      <c r="UTS6" s="833"/>
      <c r="UTT6" s="844"/>
      <c r="UTU6" s="845"/>
      <c r="UTV6" s="832"/>
      <c r="UTW6" s="832"/>
      <c r="UTX6" s="832"/>
      <c r="UTY6" s="832"/>
      <c r="UTZ6" s="832"/>
      <c r="UUA6" s="832"/>
      <c r="UUB6" s="833"/>
      <c r="UUC6" s="833"/>
      <c r="UUD6" s="833"/>
      <c r="UUE6" s="833"/>
      <c r="UUF6" s="833"/>
      <c r="UUG6" s="833"/>
      <c r="UUH6" s="833"/>
      <c r="UUI6" s="833"/>
      <c r="UUJ6" s="844"/>
      <c r="UUK6" s="845"/>
      <c r="UUL6" s="832"/>
      <c r="UUM6" s="832"/>
      <c r="UUN6" s="832"/>
      <c r="UUO6" s="832"/>
      <c r="UUP6" s="832"/>
      <c r="UUQ6" s="832"/>
      <c r="UUR6" s="833"/>
      <c r="UUS6" s="833"/>
      <c r="UUT6" s="833"/>
      <c r="UUU6" s="833"/>
      <c r="UUV6" s="833"/>
      <c r="UUW6" s="833"/>
      <c r="UUX6" s="833"/>
      <c r="UUY6" s="833"/>
      <c r="UUZ6" s="844"/>
      <c r="UVA6" s="845"/>
      <c r="UVB6" s="832"/>
      <c r="UVC6" s="832"/>
      <c r="UVD6" s="832"/>
      <c r="UVE6" s="832"/>
      <c r="UVF6" s="832"/>
      <c r="UVG6" s="832"/>
      <c r="UVH6" s="833"/>
      <c r="UVI6" s="833"/>
      <c r="UVJ6" s="833"/>
      <c r="UVK6" s="833"/>
      <c r="UVL6" s="833"/>
      <c r="UVM6" s="833"/>
      <c r="UVN6" s="833"/>
      <c r="UVO6" s="833"/>
      <c r="UVP6" s="844"/>
      <c r="UVQ6" s="845"/>
      <c r="UVR6" s="832"/>
      <c r="UVS6" s="832"/>
      <c r="UVT6" s="832"/>
      <c r="UVU6" s="832"/>
      <c r="UVV6" s="832"/>
      <c r="UVW6" s="832"/>
      <c r="UVX6" s="833"/>
      <c r="UVY6" s="833"/>
      <c r="UVZ6" s="833"/>
      <c r="UWA6" s="833"/>
      <c r="UWB6" s="833"/>
      <c r="UWC6" s="833"/>
      <c r="UWD6" s="833"/>
      <c r="UWE6" s="833"/>
      <c r="UWF6" s="844"/>
      <c r="UWG6" s="845"/>
      <c r="UWH6" s="832"/>
      <c r="UWI6" s="832"/>
      <c r="UWJ6" s="832"/>
      <c r="UWK6" s="832"/>
      <c r="UWL6" s="832"/>
      <c r="UWM6" s="832"/>
      <c r="UWN6" s="833"/>
      <c r="UWO6" s="833"/>
      <c r="UWP6" s="833"/>
      <c r="UWQ6" s="833"/>
      <c r="UWR6" s="833"/>
      <c r="UWS6" s="833"/>
      <c r="UWT6" s="833"/>
      <c r="UWU6" s="833"/>
      <c r="UWV6" s="844"/>
      <c r="UWW6" s="845"/>
      <c r="UWX6" s="832"/>
      <c r="UWY6" s="832"/>
      <c r="UWZ6" s="832"/>
      <c r="UXA6" s="832"/>
      <c r="UXB6" s="832"/>
      <c r="UXC6" s="832"/>
      <c r="UXD6" s="833"/>
      <c r="UXE6" s="833"/>
      <c r="UXF6" s="833"/>
      <c r="UXG6" s="833"/>
      <c r="UXH6" s="833"/>
      <c r="UXI6" s="833"/>
      <c r="UXJ6" s="833"/>
      <c r="UXK6" s="833"/>
      <c r="UXL6" s="844"/>
      <c r="UXM6" s="845"/>
      <c r="UXN6" s="832"/>
      <c r="UXO6" s="832"/>
      <c r="UXP6" s="832"/>
      <c r="UXQ6" s="832"/>
      <c r="UXR6" s="832"/>
      <c r="UXS6" s="832"/>
      <c r="UXT6" s="833"/>
      <c r="UXU6" s="833"/>
      <c r="UXV6" s="833"/>
      <c r="UXW6" s="833"/>
      <c r="UXX6" s="833"/>
      <c r="UXY6" s="833"/>
      <c r="UXZ6" s="833"/>
      <c r="UYA6" s="833"/>
      <c r="UYB6" s="844"/>
      <c r="UYC6" s="845"/>
      <c r="UYD6" s="832"/>
      <c r="UYE6" s="832"/>
      <c r="UYF6" s="832"/>
      <c r="UYG6" s="832"/>
      <c r="UYH6" s="832"/>
      <c r="UYI6" s="832"/>
      <c r="UYJ6" s="833"/>
      <c r="UYK6" s="833"/>
      <c r="UYL6" s="833"/>
      <c r="UYM6" s="833"/>
      <c r="UYN6" s="833"/>
      <c r="UYO6" s="833"/>
      <c r="UYP6" s="833"/>
      <c r="UYQ6" s="833"/>
      <c r="UYR6" s="844"/>
      <c r="UYS6" s="845"/>
      <c r="UYT6" s="832"/>
      <c r="UYU6" s="832"/>
      <c r="UYV6" s="832"/>
      <c r="UYW6" s="832"/>
      <c r="UYX6" s="832"/>
      <c r="UYY6" s="832"/>
      <c r="UYZ6" s="833"/>
      <c r="UZA6" s="833"/>
      <c r="UZB6" s="833"/>
      <c r="UZC6" s="833"/>
      <c r="UZD6" s="833"/>
      <c r="UZE6" s="833"/>
      <c r="UZF6" s="833"/>
      <c r="UZG6" s="833"/>
      <c r="UZH6" s="844"/>
      <c r="UZI6" s="845"/>
      <c r="UZJ6" s="832"/>
      <c r="UZK6" s="832"/>
      <c r="UZL6" s="832"/>
      <c r="UZM6" s="832"/>
      <c r="UZN6" s="832"/>
      <c r="UZO6" s="832"/>
      <c r="UZP6" s="833"/>
      <c r="UZQ6" s="833"/>
      <c r="UZR6" s="833"/>
      <c r="UZS6" s="833"/>
      <c r="UZT6" s="833"/>
      <c r="UZU6" s="833"/>
      <c r="UZV6" s="833"/>
      <c r="UZW6" s="833"/>
      <c r="UZX6" s="844"/>
      <c r="UZY6" s="845"/>
      <c r="UZZ6" s="832"/>
      <c r="VAA6" s="832"/>
      <c r="VAB6" s="832"/>
      <c r="VAC6" s="832"/>
      <c r="VAD6" s="832"/>
      <c r="VAE6" s="832"/>
      <c r="VAF6" s="833"/>
      <c r="VAG6" s="833"/>
      <c r="VAH6" s="833"/>
      <c r="VAI6" s="833"/>
      <c r="VAJ6" s="833"/>
      <c r="VAK6" s="833"/>
      <c r="VAL6" s="833"/>
      <c r="VAM6" s="833"/>
      <c r="VAN6" s="844"/>
      <c r="VAO6" s="845"/>
      <c r="VAP6" s="832"/>
      <c r="VAQ6" s="832"/>
      <c r="VAR6" s="832"/>
      <c r="VAS6" s="832"/>
      <c r="VAT6" s="832"/>
      <c r="VAU6" s="832"/>
      <c r="VAV6" s="833"/>
      <c r="VAW6" s="833"/>
      <c r="VAX6" s="833"/>
      <c r="VAY6" s="833"/>
      <c r="VAZ6" s="833"/>
      <c r="VBA6" s="833"/>
      <c r="VBB6" s="833"/>
      <c r="VBC6" s="833"/>
      <c r="VBD6" s="844"/>
      <c r="VBE6" s="845"/>
      <c r="VBF6" s="832"/>
      <c r="VBG6" s="832"/>
      <c r="VBH6" s="832"/>
      <c r="VBI6" s="832"/>
      <c r="VBJ6" s="832"/>
      <c r="VBK6" s="832"/>
      <c r="VBL6" s="833"/>
      <c r="VBM6" s="833"/>
      <c r="VBN6" s="833"/>
      <c r="VBO6" s="833"/>
      <c r="VBP6" s="833"/>
      <c r="VBQ6" s="833"/>
      <c r="VBR6" s="833"/>
      <c r="VBS6" s="833"/>
      <c r="VBT6" s="844"/>
      <c r="VBU6" s="845"/>
      <c r="VBV6" s="832"/>
      <c r="VBW6" s="832"/>
      <c r="VBX6" s="832"/>
      <c r="VBY6" s="832"/>
      <c r="VBZ6" s="832"/>
      <c r="VCA6" s="832"/>
      <c r="VCB6" s="833"/>
      <c r="VCC6" s="833"/>
      <c r="VCD6" s="833"/>
      <c r="VCE6" s="833"/>
      <c r="VCF6" s="833"/>
      <c r="VCG6" s="833"/>
      <c r="VCH6" s="833"/>
      <c r="VCI6" s="833"/>
      <c r="VCJ6" s="844"/>
      <c r="VCK6" s="845"/>
      <c r="VCL6" s="832"/>
      <c r="VCM6" s="832"/>
      <c r="VCN6" s="832"/>
      <c r="VCO6" s="832"/>
      <c r="VCP6" s="832"/>
      <c r="VCQ6" s="832"/>
      <c r="VCR6" s="833"/>
      <c r="VCS6" s="833"/>
      <c r="VCT6" s="833"/>
      <c r="VCU6" s="833"/>
      <c r="VCV6" s="833"/>
      <c r="VCW6" s="833"/>
      <c r="VCX6" s="833"/>
      <c r="VCY6" s="833"/>
      <c r="VCZ6" s="844"/>
      <c r="VDA6" s="845"/>
      <c r="VDB6" s="832"/>
      <c r="VDC6" s="832"/>
      <c r="VDD6" s="832"/>
      <c r="VDE6" s="832"/>
      <c r="VDF6" s="832"/>
      <c r="VDG6" s="832"/>
      <c r="VDH6" s="833"/>
      <c r="VDI6" s="833"/>
      <c r="VDJ6" s="833"/>
      <c r="VDK6" s="833"/>
      <c r="VDL6" s="833"/>
      <c r="VDM6" s="833"/>
      <c r="VDN6" s="833"/>
      <c r="VDO6" s="833"/>
      <c r="VDP6" s="844"/>
      <c r="VDQ6" s="845"/>
      <c r="VDR6" s="832"/>
      <c r="VDS6" s="832"/>
      <c r="VDT6" s="832"/>
      <c r="VDU6" s="832"/>
      <c r="VDV6" s="832"/>
      <c r="VDW6" s="832"/>
      <c r="VDX6" s="833"/>
      <c r="VDY6" s="833"/>
      <c r="VDZ6" s="833"/>
      <c r="VEA6" s="833"/>
      <c r="VEB6" s="833"/>
      <c r="VEC6" s="833"/>
      <c r="VED6" s="833"/>
      <c r="VEE6" s="833"/>
      <c r="VEF6" s="844"/>
      <c r="VEG6" s="845"/>
      <c r="VEH6" s="832"/>
      <c r="VEI6" s="832"/>
      <c r="VEJ6" s="832"/>
      <c r="VEK6" s="832"/>
      <c r="VEL6" s="832"/>
      <c r="VEM6" s="832"/>
      <c r="VEN6" s="833"/>
      <c r="VEO6" s="833"/>
      <c r="VEP6" s="833"/>
      <c r="VEQ6" s="833"/>
      <c r="VER6" s="833"/>
      <c r="VES6" s="833"/>
      <c r="VET6" s="833"/>
      <c r="VEU6" s="833"/>
      <c r="VEV6" s="844"/>
      <c r="VEW6" s="845"/>
      <c r="VEX6" s="832"/>
      <c r="VEY6" s="832"/>
      <c r="VEZ6" s="832"/>
      <c r="VFA6" s="832"/>
      <c r="VFB6" s="832"/>
      <c r="VFC6" s="832"/>
      <c r="VFD6" s="833"/>
      <c r="VFE6" s="833"/>
      <c r="VFF6" s="833"/>
      <c r="VFG6" s="833"/>
      <c r="VFH6" s="833"/>
      <c r="VFI6" s="833"/>
      <c r="VFJ6" s="833"/>
      <c r="VFK6" s="833"/>
      <c r="VFL6" s="844"/>
      <c r="VFM6" s="845"/>
      <c r="VFN6" s="832"/>
      <c r="VFO6" s="832"/>
      <c r="VFP6" s="832"/>
      <c r="VFQ6" s="832"/>
      <c r="VFR6" s="832"/>
      <c r="VFS6" s="832"/>
      <c r="VFT6" s="833"/>
      <c r="VFU6" s="833"/>
      <c r="VFV6" s="833"/>
      <c r="VFW6" s="833"/>
      <c r="VFX6" s="833"/>
      <c r="VFY6" s="833"/>
      <c r="VFZ6" s="833"/>
      <c r="VGA6" s="833"/>
      <c r="VGB6" s="844"/>
      <c r="VGC6" s="845"/>
      <c r="VGD6" s="832"/>
      <c r="VGE6" s="832"/>
      <c r="VGF6" s="832"/>
      <c r="VGG6" s="832"/>
      <c r="VGH6" s="832"/>
      <c r="VGI6" s="832"/>
      <c r="VGJ6" s="833"/>
      <c r="VGK6" s="833"/>
      <c r="VGL6" s="833"/>
      <c r="VGM6" s="833"/>
      <c r="VGN6" s="833"/>
      <c r="VGO6" s="833"/>
      <c r="VGP6" s="833"/>
      <c r="VGQ6" s="833"/>
      <c r="VGR6" s="844"/>
      <c r="VGS6" s="845"/>
      <c r="VGT6" s="832"/>
      <c r="VGU6" s="832"/>
      <c r="VGV6" s="832"/>
      <c r="VGW6" s="832"/>
      <c r="VGX6" s="832"/>
      <c r="VGY6" s="832"/>
      <c r="VGZ6" s="833"/>
      <c r="VHA6" s="833"/>
      <c r="VHB6" s="833"/>
      <c r="VHC6" s="833"/>
      <c r="VHD6" s="833"/>
      <c r="VHE6" s="833"/>
      <c r="VHF6" s="833"/>
      <c r="VHG6" s="833"/>
      <c r="VHH6" s="844"/>
      <c r="VHI6" s="845"/>
      <c r="VHJ6" s="832"/>
      <c r="VHK6" s="832"/>
      <c r="VHL6" s="832"/>
      <c r="VHM6" s="832"/>
      <c r="VHN6" s="832"/>
      <c r="VHO6" s="832"/>
      <c r="VHP6" s="833"/>
      <c r="VHQ6" s="833"/>
      <c r="VHR6" s="833"/>
      <c r="VHS6" s="833"/>
      <c r="VHT6" s="833"/>
      <c r="VHU6" s="833"/>
      <c r="VHV6" s="833"/>
      <c r="VHW6" s="833"/>
      <c r="VHX6" s="844"/>
      <c r="VHY6" s="845"/>
      <c r="VHZ6" s="832"/>
      <c r="VIA6" s="832"/>
      <c r="VIB6" s="832"/>
      <c r="VIC6" s="832"/>
      <c r="VID6" s="832"/>
      <c r="VIE6" s="832"/>
      <c r="VIF6" s="833"/>
      <c r="VIG6" s="833"/>
      <c r="VIH6" s="833"/>
      <c r="VII6" s="833"/>
      <c r="VIJ6" s="833"/>
      <c r="VIK6" s="833"/>
      <c r="VIL6" s="833"/>
      <c r="VIM6" s="833"/>
      <c r="VIN6" s="844"/>
      <c r="VIO6" s="845"/>
      <c r="VIP6" s="832"/>
      <c r="VIQ6" s="832"/>
      <c r="VIR6" s="832"/>
      <c r="VIS6" s="832"/>
      <c r="VIT6" s="832"/>
      <c r="VIU6" s="832"/>
      <c r="VIV6" s="833"/>
      <c r="VIW6" s="833"/>
      <c r="VIX6" s="833"/>
      <c r="VIY6" s="833"/>
      <c r="VIZ6" s="833"/>
      <c r="VJA6" s="833"/>
      <c r="VJB6" s="833"/>
      <c r="VJC6" s="833"/>
      <c r="VJD6" s="844"/>
      <c r="VJE6" s="845"/>
      <c r="VJF6" s="832"/>
      <c r="VJG6" s="832"/>
      <c r="VJH6" s="832"/>
      <c r="VJI6" s="832"/>
      <c r="VJJ6" s="832"/>
      <c r="VJK6" s="832"/>
      <c r="VJL6" s="833"/>
      <c r="VJM6" s="833"/>
      <c r="VJN6" s="833"/>
      <c r="VJO6" s="833"/>
      <c r="VJP6" s="833"/>
      <c r="VJQ6" s="833"/>
      <c r="VJR6" s="833"/>
      <c r="VJS6" s="833"/>
      <c r="VJT6" s="844"/>
      <c r="VJU6" s="845"/>
      <c r="VJV6" s="832"/>
      <c r="VJW6" s="832"/>
      <c r="VJX6" s="832"/>
      <c r="VJY6" s="832"/>
      <c r="VJZ6" s="832"/>
      <c r="VKA6" s="832"/>
      <c r="VKB6" s="833"/>
      <c r="VKC6" s="833"/>
      <c r="VKD6" s="833"/>
      <c r="VKE6" s="833"/>
      <c r="VKF6" s="833"/>
      <c r="VKG6" s="833"/>
      <c r="VKH6" s="833"/>
      <c r="VKI6" s="833"/>
      <c r="VKJ6" s="844"/>
      <c r="VKK6" s="845"/>
      <c r="VKL6" s="832"/>
      <c r="VKM6" s="832"/>
      <c r="VKN6" s="832"/>
      <c r="VKO6" s="832"/>
      <c r="VKP6" s="832"/>
      <c r="VKQ6" s="832"/>
      <c r="VKR6" s="833"/>
      <c r="VKS6" s="833"/>
      <c r="VKT6" s="833"/>
      <c r="VKU6" s="833"/>
      <c r="VKV6" s="833"/>
      <c r="VKW6" s="833"/>
      <c r="VKX6" s="833"/>
      <c r="VKY6" s="833"/>
      <c r="VKZ6" s="844"/>
      <c r="VLA6" s="845"/>
      <c r="VLB6" s="832"/>
      <c r="VLC6" s="832"/>
      <c r="VLD6" s="832"/>
      <c r="VLE6" s="832"/>
      <c r="VLF6" s="832"/>
      <c r="VLG6" s="832"/>
      <c r="VLH6" s="833"/>
      <c r="VLI6" s="833"/>
      <c r="VLJ6" s="833"/>
      <c r="VLK6" s="833"/>
      <c r="VLL6" s="833"/>
      <c r="VLM6" s="833"/>
      <c r="VLN6" s="833"/>
      <c r="VLO6" s="833"/>
      <c r="VLP6" s="844"/>
      <c r="VLQ6" s="845"/>
      <c r="VLR6" s="832"/>
      <c r="VLS6" s="832"/>
      <c r="VLT6" s="832"/>
      <c r="VLU6" s="832"/>
      <c r="VLV6" s="832"/>
      <c r="VLW6" s="832"/>
      <c r="VLX6" s="833"/>
      <c r="VLY6" s="833"/>
      <c r="VLZ6" s="833"/>
      <c r="VMA6" s="833"/>
      <c r="VMB6" s="833"/>
      <c r="VMC6" s="833"/>
      <c r="VMD6" s="833"/>
      <c r="VME6" s="833"/>
      <c r="VMF6" s="844"/>
      <c r="VMG6" s="845"/>
      <c r="VMH6" s="832"/>
      <c r="VMI6" s="832"/>
      <c r="VMJ6" s="832"/>
      <c r="VMK6" s="832"/>
      <c r="VML6" s="832"/>
      <c r="VMM6" s="832"/>
      <c r="VMN6" s="833"/>
      <c r="VMO6" s="833"/>
      <c r="VMP6" s="833"/>
      <c r="VMQ6" s="833"/>
      <c r="VMR6" s="833"/>
      <c r="VMS6" s="833"/>
      <c r="VMT6" s="833"/>
      <c r="VMU6" s="833"/>
      <c r="VMV6" s="844"/>
      <c r="VMW6" s="845"/>
      <c r="VMX6" s="832"/>
      <c r="VMY6" s="832"/>
      <c r="VMZ6" s="832"/>
      <c r="VNA6" s="832"/>
      <c r="VNB6" s="832"/>
      <c r="VNC6" s="832"/>
      <c r="VND6" s="833"/>
      <c r="VNE6" s="833"/>
      <c r="VNF6" s="833"/>
      <c r="VNG6" s="833"/>
      <c r="VNH6" s="833"/>
      <c r="VNI6" s="833"/>
      <c r="VNJ6" s="833"/>
      <c r="VNK6" s="833"/>
      <c r="VNL6" s="844"/>
      <c r="VNM6" s="845"/>
      <c r="VNN6" s="832"/>
      <c r="VNO6" s="832"/>
      <c r="VNP6" s="832"/>
      <c r="VNQ6" s="832"/>
      <c r="VNR6" s="832"/>
      <c r="VNS6" s="832"/>
      <c r="VNT6" s="833"/>
      <c r="VNU6" s="833"/>
      <c r="VNV6" s="833"/>
      <c r="VNW6" s="833"/>
      <c r="VNX6" s="833"/>
      <c r="VNY6" s="833"/>
      <c r="VNZ6" s="833"/>
      <c r="VOA6" s="833"/>
      <c r="VOB6" s="844"/>
      <c r="VOC6" s="845"/>
      <c r="VOD6" s="832"/>
      <c r="VOE6" s="832"/>
      <c r="VOF6" s="832"/>
      <c r="VOG6" s="832"/>
      <c r="VOH6" s="832"/>
      <c r="VOI6" s="832"/>
      <c r="VOJ6" s="833"/>
      <c r="VOK6" s="833"/>
      <c r="VOL6" s="833"/>
      <c r="VOM6" s="833"/>
      <c r="VON6" s="833"/>
      <c r="VOO6" s="833"/>
      <c r="VOP6" s="833"/>
      <c r="VOQ6" s="833"/>
      <c r="VOR6" s="844"/>
      <c r="VOS6" s="845"/>
      <c r="VOT6" s="832"/>
      <c r="VOU6" s="832"/>
      <c r="VOV6" s="832"/>
      <c r="VOW6" s="832"/>
      <c r="VOX6" s="832"/>
      <c r="VOY6" s="832"/>
      <c r="VOZ6" s="833"/>
      <c r="VPA6" s="833"/>
      <c r="VPB6" s="833"/>
      <c r="VPC6" s="833"/>
      <c r="VPD6" s="833"/>
      <c r="VPE6" s="833"/>
      <c r="VPF6" s="833"/>
      <c r="VPG6" s="833"/>
      <c r="VPH6" s="844"/>
      <c r="VPI6" s="845"/>
      <c r="VPJ6" s="832"/>
      <c r="VPK6" s="832"/>
      <c r="VPL6" s="832"/>
      <c r="VPM6" s="832"/>
      <c r="VPN6" s="832"/>
      <c r="VPO6" s="832"/>
      <c r="VPP6" s="833"/>
      <c r="VPQ6" s="833"/>
      <c r="VPR6" s="833"/>
      <c r="VPS6" s="833"/>
      <c r="VPT6" s="833"/>
      <c r="VPU6" s="833"/>
      <c r="VPV6" s="833"/>
      <c r="VPW6" s="833"/>
      <c r="VPX6" s="844"/>
      <c r="VPY6" s="845"/>
      <c r="VPZ6" s="832"/>
      <c r="VQA6" s="832"/>
      <c r="VQB6" s="832"/>
      <c r="VQC6" s="832"/>
      <c r="VQD6" s="832"/>
      <c r="VQE6" s="832"/>
      <c r="VQF6" s="833"/>
      <c r="VQG6" s="833"/>
      <c r="VQH6" s="833"/>
      <c r="VQI6" s="833"/>
      <c r="VQJ6" s="833"/>
      <c r="VQK6" s="833"/>
      <c r="VQL6" s="833"/>
      <c r="VQM6" s="833"/>
      <c r="VQN6" s="844"/>
      <c r="VQO6" s="845"/>
      <c r="VQP6" s="832"/>
      <c r="VQQ6" s="832"/>
      <c r="VQR6" s="832"/>
      <c r="VQS6" s="832"/>
      <c r="VQT6" s="832"/>
      <c r="VQU6" s="832"/>
      <c r="VQV6" s="833"/>
      <c r="VQW6" s="833"/>
      <c r="VQX6" s="833"/>
      <c r="VQY6" s="833"/>
      <c r="VQZ6" s="833"/>
      <c r="VRA6" s="833"/>
      <c r="VRB6" s="833"/>
      <c r="VRC6" s="833"/>
      <c r="VRD6" s="844"/>
      <c r="VRE6" s="845"/>
      <c r="VRF6" s="832"/>
      <c r="VRG6" s="832"/>
      <c r="VRH6" s="832"/>
      <c r="VRI6" s="832"/>
      <c r="VRJ6" s="832"/>
      <c r="VRK6" s="832"/>
      <c r="VRL6" s="833"/>
      <c r="VRM6" s="833"/>
      <c r="VRN6" s="833"/>
      <c r="VRO6" s="833"/>
      <c r="VRP6" s="833"/>
      <c r="VRQ6" s="833"/>
      <c r="VRR6" s="833"/>
      <c r="VRS6" s="833"/>
      <c r="VRT6" s="844"/>
      <c r="VRU6" s="845"/>
      <c r="VRV6" s="832"/>
      <c r="VRW6" s="832"/>
      <c r="VRX6" s="832"/>
      <c r="VRY6" s="832"/>
      <c r="VRZ6" s="832"/>
      <c r="VSA6" s="832"/>
      <c r="VSB6" s="833"/>
      <c r="VSC6" s="833"/>
      <c r="VSD6" s="833"/>
      <c r="VSE6" s="833"/>
      <c r="VSF6" s="833"/>
      <c r="VSG6" s="833"/>
      <c r="VSH6" s="833"/>
      <c r="VSI6" s="833"/>
      <c r="VSJ6" s="844"/>
      <c r="VSK6" s="845"/>
      <c r="VSL6" s="832"/>
      <c r="VSM6" s="832"/>
      <c r="VSN6" s="832"/>
      <c r="VSO6" s="832"/>
      <c r="VSP6" s="832"/>
      <c r="VSQ6" s="832"/>
      <c r="VSR6" s="833"/>
      <c r="VSS6" s="833"/>
      <c r="VST6" s="833"/>
      <c r="VSU6" s="833"/>
      <c r="VSV6" s="833"/>
      <c r="VSW6" s="833"/>
      <c r="VSX6" s="833"/>
      <c r="VSY6" s="833"/>
      <c r="VSZ6" s="844"/>
      <c r="VTA6" s="845"/>
      <c r="VTB6" s="832"/>
      <c r="VTC6" s="832"/>
      <c r="VTD6" s="832"/>
      <c r="VTE6" s="832"/>
      <c r="VTF6" s="832"/>
      <c r="VTG6" s="832"/>
      <c r="VTH6" s="833"/>
      <c r="VTI6" s="833"/>
      <c r="VTJ6" s="833"/>
      <c r="VTK6" s="833"/>
      <c r="VTL6" s="833"/>
      <c r="VTM6" s="833"/>
      <c r="VTN6" s="833"/>
      <c r="VTO6" s="833"/>
      <c r="VTP6" s="844"/>
      <c r="VTQ6" s="845"/>
      <c r="VTR6" s="832"/>
      <c r="VTS6" s="832"/>
      <c r="VTT6" s="832"/>
      <c r="VTU6" s="832"/>
      <c r="VTV6" s="832"/>
      <c r="VTW6" s="832"/>
      <c r="VTX6" s="833"/>
      <c r="VTY6" s="833"/>
      <c r="VTZ6" s="833"/>
      <c r="VUA6" s="833"/>
      <c r="VUB6" s="833"/>
      <c r="VUC6" s="833"/>
      <c r="VUD6" s="833"/>
      <c r="VUE6" s="833"/>
      <c r="VUF6" s="844"/>
      <c r="VUG6" s="845"/>
      <c r="VUH6" s="832"/>
      <c r="VUI6" s="832"/>
      <c r="VUJ6" s="832"/>
      <c r="VUK6" s="832"/>
      <c r="VUL6" s="832"/>
      <c r="VUM6" s="832"/>
      <c r="VUN6" s="833"/>
      <c r="VUO6" s="833"/>
      <c r="VUP6" s="833"/>
      <c r="VUQ6" s="833"/>
      <c r="VUR6" s="833"/>
      <c r="VUS6" s="833"/>
      <c r="VUT6" s="833"/>
      <c r="VUU6" s="833"/>
      <c r="VUV6" s="844"/>
      <c r="VUW6" s="845"/>
      <c r="VUX6" s="832"/>
      <c r="VUY6" s="832"/>
      <c r="VUZ6" s="832"/>
      <c r="VVA6" s="832"/>
      <c r="VVB6" s="832"/>
      <c r="VVC6" s="832"/>
      <c r="VVD6" s="833"/>
      <c r="VVE6" s="833"/>
      <c r="VVF6" s="833"/>
      <c r="VVG6" s="833"/>
      <c r="VVH6" s="833"/>
      <c r="VVI6" s="833"/>
      <c r="VVJ6" s="833"/>
      <c r="VVK6" s="833"/>
      <c r="VVL6" s="844"/>
      <c r="VVM6" s="845"/>
      <c r="VVN6" s="832"/>
      <c r="VVO6" s="832"/>
      <c r="VVP6" s="832"/>
      <c r="VVQ6" s="832"/>
      <c r="VVR6" s="832"/>
      <c r="VVS6" s="832"/>
      <c r="VVT6" s="833"/>
      <c r="VVU6" s="833"/>
      <c r="VVV6" s="833"/>
      <c r="VVW6" s="833"/>
      <c r="VVX6" s="833"/>
      <c r="VVY6" s="833"/>
      <c r="VVZ6" s="833"/>
      <c r="VWA6" s="833"/>
      <c r="VWB6" s="844"/>
      <c r="VWC6" s="845"/>
      <c r="VWD6" s="832"/>
      <c r="VWE6" s="832"/>
      <c r="VWF6" s="832"/>
      <c r="VWG6" s="832"/>
      <c r="VWH6" s="832"/>
      <c r="VWI6" s="832"/>
      <c r="VWJ6" s="833"/>
      <c r="VWK6" s="833"/>
      <c r="VWL6" s="833"/>
      <c r="VWM6" s="833"/>
      <c r="VWN6" s="833"/>
      <c r="VWO6" s="833"/>
      <c r="VWP6" s="833"/>
      <c r="VWQ6" s="833"/>
      <c r="VWR6" s="844"/>
      <c r="VWS6" s="845"/>
      <c r="VWT6" s="832"/>
      <c r="VWU6" s="832"/>
      <c r="VWV6" s="832"/>
      <c r="VWW6" s="832"/>
      <c r="VWX6" s="832"/>
      <c r="VWY6" s="832"/>
      <c r="VWZ6" s="833"/>
      <c r="VXA6" s="833"/>
      <c r="VXB6" s="833"/>
      <c r="VXC6" s="833"/>
      <c r="VXD6" s="833"/>
      <c r="VXE6" s="833"/>
      <c r="VXF6" s="833"/>
      <c r="VXG6" s="833"/>
      <c r="VXH6" s="844"/>
      <c r="VXI6" s="845"/>
      <c r="VXJ6" s="832"/>
      <c r="VXK6" s="832"/>
      <c r="VXL6" s="832"/>
      <c r="VXM6" s="832"/>
      <c r="VXN6" s="832"/>
      <c r="VXO6" s="832"/>
      <c r="VXP6" s="833"/>
      <c r="VXQ6" s="833"/>
      <c r="VXR6" s="833"/>
      <c r="VXS6" s="833"/>
      <c r="VXT6" s="833"/>
      <c r="VXU6" s="833"/>
      <c r="VXV6" s="833"/>
      <c r="VXW6" s="833"/>
      <c r="VXX6" s="844"/>
      <c r="VXY6" s="845"/>
      <c r="VXZ6" s="832"/>
      <c r="VYA6" s="832"/>
      <c r="VYB6" s="832"/>
      <c r="VYC6" s="832"/>
      <c r="VYD6" s="832"/>
      <c r="VYE6" s="832"/>
      <c r="VYF6" s="833"/>
      <c r="VYG6" s="833"/>
      <c r="VYH6" s="833"/>
      <c r="VYI6" s="833"/>
      <c r="VYJ6" s="833"/>
      <c r="VYK6" s="833"/>
      <c r="VYL6" s="833"/>
      <c r="VYM6" s="833"/>
      <c r="VYN6" s="844"/>
      <c r="VYO6" s="845"/>
      <c r="VYP6" s="832"/>
      <c r="VYQ6" s="832"/>
      <c r="VYR6" s="832"/>
      <c r="VYS6" s="832"/>
      <c r="VYT6" s="832"/>
      <c r="VYU6" s="832"/>
      <c r="VYV6" s="833"/>
      <c r="VYW6" s="833"/>
      <c r="VYX6" s="833"/>
      <c r="VYY6" s="833"/>
      <c r="VYZ6" s="833"/>
      <c r="VZA6" s="833"/>
      <c r="VZB6" s="833"/>
      <c r="VZC6" s="833"/>
      <c r="VZD6" s="844"/>
      <c r="VZE6" s="845"/>
      <c r="VZF6" s="832"/>
      <c r="VZG6" s="832"/>
      <c r="VZH6" s="832"/>
      <c r="VZI6" s="832"/>
      <c r="VZJ6" s="832"/>
      <c r="VZK6" s="832"/>
      <c r="VZL6" s="833"/>
      <c r="VZM6" s="833"/>
      <c r="VZN6" s="833"/>
      <c r="VZO6" s="833"/>
      <c r="VZP6" s="833"/>
      <c r="VZQ6" s="833"/>
      <c r="VZR6" s="833"/>
      <c r="VZS6" s="833"/>
      <c r="VZT6" s="844"/>
      <c r="VZU6" s="845"/>
      <c r="VZV6" s="832"/>
      <c r="VZW6" s="832"/>
      <c r="VZX6" s="832"/>
      <c r="VZY6" s="832"/>
      <c r="VZZ6" s="832"/>
      <c r="WAA6" s="832"/>
      <c r="WAB6" s="833"/>
      <c r="WAC6" s="833"/>
      <c r="WAD6" s="833"/>
      <c r="WAE6" s="833"/>
      <c r="WAF6" s="833"/>
      <c r="WAG6" s="833"/>
      <c r="WAH6" s="833"/>
      <c r="WAI6" s="833"/>
      <c r="WAJ6" s="844"/>
      <c r="WAK6" s="845"/>
      <c r="WAL6" s="832"/>
      <c r="WAM6" s="832"/>
      <c r="WAN6" s="832"/>
      <c r="WAO6" s="832"/>
      <c r="WAP6" s="832"/>
      <c r="WAQ6" s="832"/>
      <c r="WAR6" s="833"/>
      <c r="WAS6" s="833"/>
      <c r="WAT6" s="833"/>
      <c r="WAU6" s="833"/>
      <c r="WAV6" s="833"/>
      <c r="WAW6" s="833"/>
      <c r="WAX6" s="833"/>
      <c r="WAY6" s="833"/>
      <c r="WAZ6" s="844"/>
      <c r="WBA6" s="845"/>
      <c r="WBB6" s="832"/>
      <c r="WBC6" s="832"/>
      <c r="WBD6" s="832"/>
      <c r="WBE6" s="832"/>
      <c r="WBF6" s="832"/>
      <c r="WBG6" s="832"/>
      <c r="WBH6" s="833"/>
      <c r="WBI6" s="833"/>
      <c r="WBJ6" s="833"/>
      <c r="WBK6" s="833"/>
      <c r="WBL6" s="833"/>
      <c r="WBM6" s="833"/>
      <c r="WBN6" s="833"/>
      <c r="WBO6" s="833"/>
      <c r="WBP6" s="844"/>
      <c r="WBQ6" s="845"/>
      <c r="WBR6" s="832"/>
      <c r="WBS6" s="832"/>
      <c r="WBT6" s="832"/>
      <c r="WBU6" s="832"/>
      <c r="WBV6" s="832"/>
      <c r="WBW6" s="832"/>
      <c r="WBX6" s="833"/>
      <c r="WBY6" s="833"/>
      <c r="WBZ6" s="833"/>
      <c r="WCA6" s="833"/>
      <c r="WCB6" s="833"/>
      <c r="WCC6" s="833"/>
      <c r="WCD6" s="833"/>
      <c r="WCE6" s="833"/>
      <c r="WCF6" s="844"/>
      <c r="WCG6" s="845"/>
      <c r="WCH6" s="832"/>
      <c r="WCI6" s="832"/>
      <c r="WCJ6" s="832"/>
      <c r="WCK6" s="832"/>
      <c r="WCL6" s="832"/>
      <c r="WCM6" s="832"/>
      <c r="WCN6" s="833"/>
      <c r="WCO6" s="833"/>
      <c r="WCP6" s="833"/>
      <c r="WCQ6" s="833"/>
      <c r="WCR6" s="833"/>
      <c r="WCS6" s="833"/>
      <c r="WCT6" s="833"/>
      <c r="WCU6" s="833"/>
      <c r="WCV6" s="844"/>
      <c r="WCW6" s="845"/>
      <c r="WCX6" s="832"/>
      <c r="WCY6" s="832"/>
      <c r="WCZ6" s="832"/>
      <c r="WDA6" s="832"/>
      <c r="WDB6" s="832"/>
      <c r="WDC6" s="832"/>
      <c r="WDD6" s="833"/>
      <c r="WDE6" s="833"/>
      <c r="WDF6" s="833"/>
      <c r="WDG6" s="833"/>
      <c r="WDH6" s="833"/>
      <c r="WDI6" s="833"/>
      <c r="WDJ6" s="833"/>
      <c r="WDK6" s="833"/>
      <c r="WDL6" s="844"/>
      <c r="WDM6" s="845"/>
      <c r="WDN6" s="832"/>
      <c r="WDO6" s="832"/>
      <c r="WDP6" s="832"/>
      <c r="WDQ6" s="832"/>
      <c r="WDR6" s="832"/>
      <c r="WDS6" s="832"/>
      <c r="WDT6" s="833"/>
      <c r="WDU6" s="833"/>
      <c r="WDV6" s="833"/>
      <c r="WDW6" s="833"/>
      <c r="WDX6" s="833"/>
      <c r="WDY6" s="833"/>
      <c r="WDZ6" s="833"/>
      <c r="WEA6" s="833"/>
      <c r="WEB6" s="844"/>
      <c r="WEC6" s="845"/>
      <c r="WED6" s="832"/>
      <c r="WEE6" s="832"/>
      <c r="WEF6" s="832"/>
      <c r="WEG6" s="832"/>
      <c r="WEH6" s="832"/>
      <c r="WEI6" s="832"/>
      <c r="WEJ6" s="833"/>
      <c r="WEK6" s="833"/>
      <c r="WEL6" s="833"/>
      <c r="WEM6" s="833"/>
      <c r="WEN6" s="833"/>
      <c r="WEO6" s="833"/>
      <c r="WEP6" s="833"/>
      <c r="WEQ6" s="833"/>
      <c r="WER6" s="844"/>
      <c r="WES6" s="845"/>
      <c r="WET6" s="832"/>
      <c r="WEU6" s="832"/>
      <c r="WEV6" s="832"/>
      <c r="WEW6" s="832"/>
      <c r="WEX6" s="832"/>
      <c r="WEY6" s="832"/>
      <c r="WEZ6" s="833"/>
      <c r="WFA6" s="833"/>
      <c r="WFB6" s="833"/>
      <c r="WFC6" s="833"/>
      <c r="WFD6" s="833"/>
      <c r="WFE6" s="833"/>
      <c r="WFF6" s="833"/>
      <c r="WFG6" s="833"/>
      <c r="WFH6" s="844"/>
      <c r="WFI6" s="845"/>
      <c r="WFJ6" s="832"/>
      <c r="WFK6" s="832"/>
      <c r="WFL6" s="832"/>
      <c r="WFM6" s="832"/>
      <c r="WFN6" s="832"/>
      <c r="WFO6" s="832"/>
      <c r="WFP6" s="833"/>
      <c r="WFQ6" s="833"/>
      <c r="WFR6" s="833"/>
      <c r="WFS6" s="833"/>
      <c r="WFT6" s="833"/>
      <c r="WFU6" s="833"/>
      <c r="WFV6" s="833"/>
      <c r="WFW6" s="833"/>
      <c r="WFX6" s="844"/>
      <c r="WFY6" s="845"/>
      <c r="WFZ6" s="832"/>
      <c r="WGA6" s="832"/>
      <c r="WGB6" s="832"/>
      <c r="WGC6" s="832"/>
      <c r="WGD6" s="832"/>
      <c r="WGE6" s="832"/>
      <c r="WGF6" s="833"/>
      <c r="WGG6" s="833"/>
      <c r="WGH6" s="833"/>
      <c r="WGI6" s="833"/>
      <c r="WGJ6" s="833"/>
      <c r="WGK6" s="833"/>
      <c r="WGL6" s="833"/>
      <c r="WGM6" s="833"/>
      <c r="WGN6" s="844"/>
      <c r="WGO6" s="845"/>
      <c r="WGP6" s="832"/>
      <c r="WGQ6" s="832"/>
      <c r="WGR6" s="832"/>
      <c r="WGS6" s="832"/>
      <c r="WGT6" s="832"/>
      <c r="WGU6" s="832"/>
      <c r="WGV6" s="833"/>
      <c r="WGW6" s="833"/>
      <c r="WGX6" s="833"/>
      <c r="WGY6" s="833"/>
      <c r="WGZ6" s="833"/>
      <c r="WHA6" s="833"/>
      <c r="WHB6" s="833"/>
      <c r="WHC6" s="833"/>
      <c r="WHD6" s="844"/>
      <c r="WHE6" s="845"/>
      <c r="WHF6" s="832"/>
      <c r="WHG6" s="832"/>
      <c r="WHH6" s="832"/>
      <c r="WHI6" s="832"/>
      <c r="WHJ6" s="832"/>
      <c r="WHK6" s="832"/>
      <c r="WHL6" s="833"/>
      <c r="WHM6" s="833"/>
      <c r="WHN6" s="833"/>
      <c r="WHO6" s="833"/>
      <c r="WHP6" s="833"/>
      <c r="WHQ6" s="833"/>
      <c r="WHR6" s="833"/>
      <c r="WHS6" s="833"/>
      <c r="WHT6" s="844"/>
      <c r="WHU6" s="845"/>
      <c r="WHV6" s="832"/>
      <c r="WHW6" s="832"/>
      <c r="WHX6" s="832"/>
      <c r="WHY6" s="832"/>
      <c r="WHZ6" s="832"/>
      <c r="WIA6" s="832"/>
      <c r="WIB6" s="833"/>
      <c r="WIC6" s="833"/>
      <c r="WID6" s="833"/>
      <c r="WIE6" s="833"/>
      <c r="WIF6" s="833"/>
      <c r="WIG6" s="833"/>
      <c r="WIH6" s="833"/>
      <c r="WII6" s="833"/>
      <c r="WIJ6" s="844"/>
      <c r="WIK6" s="845"/>
      <c r="WIL6" s="832"/>
      <c r="WIM6" s="832"/>
      <c r="WIN6" s="832"/>
      <c r="WIO6" s="832"/>
      <c r="WIP6" s="832"/>
      <c r="WIQ6" s="832"/>
      <c r="WIR6" s="833"/>
      <c r="WIS6" s="833"/>
      <c r="WIT6" s="833"/>
      <c r="WIU6" s="833"/>
      <c r="WIV6" s="833"/>
      <c r="WIW6" s="833"/>
      <c r="WIX6" s="833"/>
      <c r="WIY6" s="833"/>
      <c r="WIZ6" s="844"/>
      <c r="WJA6" s="845"/>
      <c r="WJB6" s="832"/>
      <c r="WJC6" s="832"/>
      <c r="WJD6" s="832"/>
      <c r="WJE6" s="832"/>
      <c r="WJF6" s="832"/>
      <c r="WJG6" s="832"/>
      <c r="WJH6" s="833"/>
      <c r="WJI6" s="833"/>
      <c r="WJJ6" s="833"/>
      <c r="WJK6" s="833"/>
      <c r="WJL6" s="833"/>
      <c r="WJM6" s="833"/>
      <c r="WJN6" s="833"/>
      <c r="WJO6" s="833"/>
      <c r="WJP6" s="844"/>
      <c r="WJQ6" s="845"/>
      <c r="WJR6" s="832"/>
      <c r="WJS6" s="832"/>
      <c r="WJT6" s="832"/>
      <c r="WJU6" s="832"/>
      <c r="WJV6" s="832"/>
      <c r="WJW6" s="832"/>
      <c r="WJX6" s="833"/>
      <c r="WJY6" s="833"/>
      <c r="WJZ6" s="833"/>
      <c r="WKA6" s="833"/>
      <c r="WKB6" s="833"/>
      <c r="WKC6" s="833"/>
      <c r="WKD6" s="833"/>
      <c r="WKE6" s="833"/>
      <c r="WKF6" s="844"/>
      <c r="WKG6" s="845"/>
      <c r="WKH6" s="832"/>
      <c r="WKI6" s="832"/>
      <c r="WKJ6" s="832"/>
      <c r="WKK6" s="832"/>
      <c r="WKL6" s="832"/>
      <c r="WKM6" s="832"/>
      <c r="WKN6" s="833"/>
      <c r="WKO6" s="833"/>
      <c r="WKP6" s="833"/>
      <c r="WKQ6" s="833"/>
      <c r="WKR6" s="833"/>
      <c r="WKS6" s="833"/>
      <c r="WKT6" s="833"/>
      <c r="WKU6" s="833"/>
      <c r="WKV6" s="844"/>
      <c r="WKW6" s="845"/>
      <c r="WKX6" s="832"/>
      <c r="WKY6" s="832"/>
      <c r="WKZ6" s="832"/>
      <c r="WLA6" s="832"/>
      <c r="WLB6" s="832"/>
      <c r="WLC6" s="832"/>
      <c r="WLD6" s="833"/>
      <c r="WLE6" s="833"/>
      <c r="WLF6" s="833"/>
      <c r="WLG6" s="833"/>
      <c r="WLH6" s="833"/>
      <c r="WLI6" s="833"/>
      <c r="WLJ6" s="833"/>
      <c r="WLK6" s="833"/>
      <c r="WLL6" s="844"/>
      <c r="WLM6" s="845"/>
      <c r="WLN6" s="832"/>
      <c r="WLO6" s="832"/>
      <c r="WLP6" s="832"/>
      <c r="WLQ6" s="832"/>
      <c r="WLR6" s="832"/>
      <c r="WLS6" s="832"/>
      <c r="WLT6" s="833"/>
      <c r="WLU6" s="833"/>
      <c r="WLV6" s="833"/>
      <c r="WLW6" s="833"/>
      <c r="WLX6" s="833"/>
      <c r="WLY6" s="833"/>
      <c r="WLZ6" s="833"/>
      <c r="WMA6" s="833"/>
      <c r="WMB6" s="844"/>
      <c r="WMC6" s="845"/>
      <c r="WMD6" s="832"/>
      <c r="WME6" s="832"/>
      <c r="WMF6" s="832"/>
      <c r="WMG6" s="832"/>
      <c r="WMH6" s="832"/>
      <c r="WMI6" s="832"/>
      <c r="WMJ6" s="833"/>
      <c r="WMK6" s="833"/>
      <c r="WML6" s="833"/>
      <c r="WMM6" s="833"/>
      <c r="WMN6" s="833"/>
      <c r="WMO6" s="833"/>
      <c r="WMP6" s="833"/>
      <c r="WMQ6" s="833"/>
      <c r="WMR6" s="844"/>
      <c r="WMS6" s="845"/>
      <c r="WMT6" s="832"/>
      <c r="WMU6" s="832"/>
      <c r="WMV6" s="832"/>
      <c r="WMW6" s="832"/>
      <c r="WMX6" s="832"/>
      <c r="WMY6" s="832"/>
      <c r="WMZ6" s="833"/>
      <c r="WNA6" s="833"/>
      <c r="WNB6" s="833"/>
      <c r="WNC6" s="833"/>
      <c r="WND6" s="833"/>
      <c r="WNE6" s="833"/>
      <c r="WNF6" s="833"/>
      <c r="WNG6" s="833"/>
      <c r="WNH6" s="844"/>
      <c r="WNI6" s="845"/>
      <c r="WNJ6" s="832"/>
      <c r="WNK6" s="832"/>
      <c r="WNL6" s="832"/>
      <c r="WNM6" s="832"/>
      <c r="WNN6" s="832"/>
      <c r="WNO6" s="832"/>
      <c r="WNP6" s="833"/>
      <c r="WNQ6" s="833"/>
      <c r="WNR6" s="833"/>
      <c r="WNS6" s="833"/>
      <c r="WNT6" s="833"/>
      <c r="WNU6" s="833"/>
      <c r="WNV6" s="833"/>
      <c r="WNW6" s="833"/>
      <c r="WNX6" s="844"/>
      <c r="WNY6" s="845"/>
      <c r="WNZ6" s="832"/>
      <c r="WOA6" s="832"/>
      <c r="WOB6" s="832"/>
      <c r="WOC6" s="832"/>
      <c r="WOD6" s="832"/>
      <c r="WOE6" s="832"/>
      <c r="WOF6" s="833"/>
      <c r="WOG6" s="833"/>
      <c r="WOH6" s="833"/>
      <c r="WOI6" s="833"/>
      <c r="WOJ6" s="833"/>
      <c r="WOK6" s="833"/>
      <c r="WOL6" s="833"/>
      <c r="WOM6" s="833"/>
      <c r="WON6" s="844"/>
      <c r="WOO6" s="845"/>
      <c r="WOP6" s="832"/>
      <c r="WOQ6" s="832"/>
      <c r="WOR6" s="832"/>
      <c r="WOS6" s="832"/>
      <c r="WOT6" s="832"/>
      <c r="WOU6" s="832"/>
      <c r="WOV6" s="833"/>
      <c r="WOW6" s="833"/>
      <c r="WOX6" s="833"/>
      <c r="WOY6" s="833"/>
      <c r="WOZ6" s="833"/>
      <c r="WPA6" s="833"/>
      <c r="WPB6" s="833"/>
      <c r="WPC6" s="833"/>
      <c r="WPD6" s="844"/>
      <c r="WPE6" s="845"/>
      <c r="WPF6" s="832"/>
      <c r="WPG6" s="832"/>
      <c r="WPH6" s="832"/>
      <c r="WPI6" s="832"/>
      <c r="WPJ6" s="832"/>
      <c r="WPK6" s="832"/>
      <c r="WPL6" s="833"/>
      <c r="WPM6" s="833"/>
      <c r="WPN6" s="833"/>
      <c r="WPO6" s="833"/>
      <c r="WPP6" s="833"/>
      <c r="WPQ6" s="833"/>
      <c r="WPR6" s="833"/>
      <c r="WPS6" s="833"/>
      <c r="WPT6" s="844"/>
      <c r="WPU6" s="845"/>
      <c r="WPV6" s="832"/>
      <c r="WPW6" s="832"/>
      <c r="WPX6" s="832"/>
      <c r="WPY6" s="832"/>
      <c r="WPZ6" s="832"/>
      <c r="WQA6" s="832"/>
      <c r="WQB6" s="833"/>
      <c r="WQC6" s="833"/>
      <c r="WQD6" s="833"/>
      <c r="WQE6" s="833"/>
      <c r="WQF6" s="833"/>
      <c r="WQG6" s="833"/>
      <c r="WQH6" s="833"/>
      <c r="WQI6" s="833"/>
      <c r="WQJ6" s="844"/>
      <c r="WQK6" s="845"/>
      <c r="WQL6" s="832"/>
      <c r="WQM6" s="832"/>
      <c r="WQN6" s="832"/>
      <c r="WQO6" s="832"/>
      <c r="WQP6" s="832"/>
      <c r="WQQ6" s="832"/>
      <c r="WQR6" s="833"/>
      <c r="WQS6" s="833"/>
      <c r="WQT6" s="833"/>
      <c r="WQU6" s="833"/>
      <c r="WQV6" s="833"/>
      <c r="WQW6" s="833"/>
      <c r="WQX6" s="833"/>
      <c r="WQY6" s="833"/>
      <c r="WQZ6" s="844"/>
      <c r="WRA6" s="845"/>
      <c r="WRB6" s="832"/>
      <c r="WRC6" s="832"/>
      <c r="WRD6" s="832"/>
      <c r="WRE6" s="832"/>
      <c r="WRF6" s="832"/>
      <c r="WRG6" s="832"/>
      <c r="WRH6" s="833"/>
      <c r="WRI6" s="833"/>
      <c r="WRJ6" s="833"/>
      <c r="WRK6" s="833"/>
      <c r="WRL6" s="833"/>
      <c r="WRM6" s="833"/>
      <c r="WRN6" s="833"/>
      <c r="WRO6" s="833"/>
      <c r="WRP6" s="844"/>
      <c r="WRQ6" s="845"/>
      <c r="WRR6" s="832"/>
      <c r="WRS6" s="832"/>
      <c r="WRT6" s="832"/>
      <c r="WRU6" s="832"/>
      <c r="WRV6" s="832"/>
      <c r="WRW6" s="832"/>
      <c r="WRX6" s="833"/>
      <c r="WRY6" s="833"/>
      <c r="WRZ6" s="833"/>
      <c r="WSA6" s="833"/>
      <c r="WSB6" s="833"/>
      <c r="WSC6" s="833"/>
      <c r="WSD6" s="833"/>
      <c r="WSE6" s="833"/>
      <c r="WSF6" s="844"/>
      <c r="WSG6" s="845"/>
      <c r="WSH6" s="832"/>
      <c r="WSI6" s="832"/>
      <c r="WSJ6" s="832"/>
      <c r="WSK6" s="832"/>
      <c r="WSL6" s="832"/>
      <c r="WSM6" s="832"/>
      <c r="WSN6" s="833"/>
      <c r="WSO6" s="833"/>
      <c r="WSP6" s="833"/>
      <c r="WSQ6" s="833"/>
      <c r="WSR6" s="833"/>
      <c r="WSS6" s="833"/>
      <c r="WST6" s="833"/>
      <c r="WSU6" s="833"/>
      <c r="WSV6" s="844"/>
      <c r="WSW6" s="845"/>
      <c r="WSX6" s="832"/>
      <c r="WSY6" s="832"/>
      <c r="WSZ6" s="832"/>
      <c r="WTA6" s="832"/>
      <c r="WTB6" s="832"/>
      <c r="WTC6" s="832"/>
      <c r="WTD6" s="833"/>
      <c r="WTE6" s="833"/>
      <c r="WTF6" s="833"/>
      <c r="WTG6" s="833"/>
      <c r="WTH6" s="833"/>
      <c r="WTI6" s="833"/>
      <c r="WTJ6" s="833"/>
      <c r="WTK6" s="833"/>
      <c r="WTL6" s="844"/>
      <c r="WTM6" s="845"/>
      <c r="WTN6" s="832"/>
      <c r="WTO6" s="832"/>
      <c r="WTP6" s="832"/>
      <c r="WTQ6" s="832"/>
      <c r="WTR6" s="832"/>
      <c r="WTS6" s="832"/>
      <c r="WTT6" s="833"/>
      <c r="WTU6" s="833"/>
      <c r="WTV6" s="833"/>
      <c r="WTW6" s="833"/>
      <c r="WTX6" s="833"/>
      <c r="WTY6" s="833"/>
      <c r="WTZ6" s="833"/>
      <c r="WUA6" s="833"/>
      <c r="WUB6" s="844"/>
      <c r="WUC6" s="845"/>
      <c r="WUD6" s="832"/>
      <c r="WUE6" s="832"/>
      <c r="WUF6" s="832"/>
      <c r="WUG6" s="832"/>
      <c r="WUH6" s="832"/>
      <c r="WUI6" s="832"/>
      <c r="WUJ6" s="833"/>
      <c r="WUK6" s="833"/>
      <c r="WUL6" s="833"/>
      <c r="WUM6" s="833"/>
      <c r="WUN6" s="833"/>
      <c r="WUO6" s="833"/>
      <c r="WUP6" s="833"/>
      <c r="WUQ6" s="833"/>
      <c r="WUR6" s="844"/>
      <c r="WUS6" s="845"/>
      <c r="WUT6" s="832"/>
      <c r="WUU6" s="832"/>
      <c r="WUV6" s="832"/>
      <c r="WUW6" s="832"/>
      <c r="WUX6" s="832"/>
      <c r="WUY6" s="832"/>
      <c r="WUZ6" s="833"/>
      <c r="WVA6" s="833"/>
      <c r="WVB6" s="833"/>
      <c r="WVC6" s="833"/>
      <c r="WVD6" s="833"/>
      <c r="WVE6" s="833"/>
      <c r="WVF6" s="833"/>
      <c r="WVG6" s="833"/>
      <c r="WVH6" s="844"/>
      <c r="WVI6" s="845"/>
      <c r="WVJ6" s="832"/>
      <c r="WVK6" s="832"/>
      <c r="WVL6" s="832"/>
      <c r="WVM6" s="832"/>
      <c r="WVN6" s="832"/>
      <c r="WVO6" s="832"/>
      <c r="WVP6" s="833"/>
      <c r="WVQ6" s="833"/>
      <c r="WVR6" s="833"/>
      <c r="WVS6" s="833"/>
      <c r="WVT6" s="833"/>
      <c r="WVU6" s="833"/>
      <c r="WVV6" s="833"/>
      <c r="WVW6" s="833"/>
      <c r="WVX6" s="844"/>
      <c r="WVY6" s="845"/>
      <c r="WVZ6" s="832"/>
      <c r="WWA6" s="832"/>
      <c r="WWB6" s="832"/>
      <c r="WWC6" s="832"/>
      <c r="WWD6" s="832"/>
      <c r="WWE6" s="832"/>
      <c r="WWF6" s="833"/>
      <c r="WWG6" s="833"/>
      <c r="WWH6" s="833"/>
      <c r="WWI6" s="833"/>
      <c r="WWJ6" s="833"/>
      <c r="WWK6" s="833"/>
      <c r="WWL6" s="833"/>
      <c r="WWM6" s="833"/>
      <c r="WWN6" s="844"/>
      <c r="WWO6" s="845"/>
      <c r="WWP6" s="832"/>
      <c r="WWQ6" s="832"/>
      <c r="WWR6" s="832"/>
      <c r="WWS6" s="832"/>
      <c r="WWT6" s="832"/>
      <c r="WWU6" s="832"/>
      <c r="WWV6" s="833"/>
      <c r="WWW6" s="833"/>
      <c r="WWX6" s="833"/>
      <c r="WWY6" s="833"/>
      <c r="WWZ6" s="833"/>
      <c r="WXA6" s="833"/>
      <c r="WXB6" s="833"/>
      <c r="WXC6" s="833"/>
      <c r="WXD6" s="844"/>
      <c r="WXE6" s="845"/>
      <c r="WXF6" s="832"/>
      <c r="WXG6" s="832"/>
      <c r="WXH6" s="832"/>
      <c r="WXI6" s="832"/>
      <c r="WXJ6" s="832"/>
      <c r="WXK6" s="832"/>
      <c r="WXL6" s="833"/>
      <c r="WXM6" s="833"/>
      <c r="WXN6" s="833"/>
      <c r="WXO6" s="833"/>
      <c r="WXP6" s="833"/>
      <c r="WXQ6" s="833"/>
      <c r="WXR6" s="833"/>
      <c r="WXS6" s="833"/>
      <c r="WXT6" s="844"/>
      <c r="WXU6" s="845"/>
      <c r="WXV6" s="832"/>
      <c r="WXW6" s="832"/>
      <c r="WXX6" s="832"/>
      <c r="WXY6" s="832"/>
      <c r="WXZ6" s="832"/>
      <c r="WYA6" s="832"/>
      <c r="WYB6" s="833"/>
      <c r="WYC6" s="833"/>
      <c r="WYD6" s="833"/>
      <c r="WYE6" s="833"/>
      <c r="WYF6" s="833"/>
      <c r="WYG6" s="833"/>
      <c r="WYH6" s="833"/>
      <c r="WYI6" s="833"/>
      <c r="WYJ6" s="844"/>
      <c r="WYK6" s="845"/>
      <c r="WYL6" s="832"/>
      <c r="WYM6" s="832"/>
      <c r="WYN6" s="832"/>
      <c r="WYO6" s="832"/>
      <c r="WYP6" s="832"/>
      <c r="WYQ6" s="832"/>
      <c r="WYR6" s="833"/>
      <c r="WYS6" s="833"/>
      <c r="WYT6" s="833"/>
      <c r="WYU6" s="833"/>
      <c r="WYV6" s="833"/>
      <c r="WYW6" s="833"/>
      <c r="WYX6" s="833"/>
      <c r="WYY6" s="833"/>
      <c r="WYZ6" s="844"/>
      <c r="WZA6" s="845"/>
      <c r="WZB6" s="832"/>
      <c r="WZC6" s="832"/>
      <c r="WZD6" s="832"/>
      <c r="WZE6" s="832"/>
      <c r="WZF6" s="832"/>
      <c r="WZG6" s="832"/>
      <c r="WZH6" s="833"/>
      <c r="WZI6" s="833"/>
      <c r="WZJ6" s="833"/>
      <c r="WZK6" s="833"/>
      <c r="WZL6" s="833"/>
      <c r="WZM6" s="833"/>
      <c r="WZN6" s="833"/>
      <c r="WZO6" s="833"/>
      <c r="WZP6" s="844"/>
      <c r="WZQ6" s="845"/>
      <c r="WZR6" s="832"/>
      <c r="WZS6" s="832"/>
      <c r="WZT6" s="832"/>
      <c r="WZU6" s="832"/>
      <c r="WZV6" s="832"/>
      <c r="WZW6" s="832"/>
      <c r="WZX6" s="833"/>
      <c r="WZY6" s="833"/>
      <c r="WZZ6" s="833"/>
      <c r="XAA6" s="833"/>
      <c r="XAB6" s="833"/>
      <c r="XAC6" s="833"/>
      <c r="XAD6" s="833"/>
      <c r="XAE6" s="833"/>
      <c r="XAF6" s="844"/>
      <c r="XAG6" s="845"/>
      <c r="XAH6" s="832"/>
      <c r="XAI6" s="832"/>
      <c r="XAJ6" s="832"/>
      <c r="XAK6" s="832"/>
      <c r="XAL6" s="832"/>
      <c r="XAM6" s="832"/>
      <c r="XAN6" s="833"/>
      <c r="XAO6" s="833"/>
      <c r="XAP6" s="833"/>
      <c r="XAQ6" s="833"/>
      <c r="XAR6" s="833"/>
      <c r="XAS6" s="833"/>
      <c r="XAT6" s="833"/>
      <c r="XAU6" s="833"/>
      <c r="XAV6" s="844"/>
      <c r="XAW6" s="845"/>
      <c r="XAX6" s="832"/>
      <c r="XAY6" s="832"/>
      <c r="XAZ6" s="832"/>
      <c r="XBA6" s="832"/>
      <c r="XBB6" s="832"/>
      <c r="XBC6" s="832"/>
      <c r="XBD6" s="833"/>
      <c r="XBE6" s="833"/>
      <c r="XBF6" s="833"/>
      <c r="XBG6" s="833"/>
      <c r="XBH6" s="833"/>
      <c r="XBI6" s="833"/>
      <c r="XBJ6" s="833"/>
      <c r="XBK6" s="833"/>
      <c r="XBL6" s="844"/>
      <c r="XBM6" s="845"/>
      <c r="XBN6" s="832"/>
      <c r="XBO6" s="832"/>
      <c r="XBP6" s="832"/>
      <c r="XBQ6" s="832"/>
      <c r="XBR6" s="832"/>
      <c r="XBS6" s="832"/>
      <c r="XBT6" s="833"/>
      <c r="XBU6" s="833"/>
      <c r="XBV6" s="833"/>
      <c r="XBW6" s="833"/>
      <c r="XBX6" s="833"/>
      <c r="XBY6" s="833"/>
      <c r="XBZ6" s="833"/>
      <c r="XCA6" s="833"/>
      <c r="XCB6" s="844"/>
      <c r="XCC6" s="845"/>
      <c r="XCD6" s="832"/>
      <c r="XCE6" s="832"/>
      <c r="XCF6" s="832"/>
      <c r="XCG6" s="832"/>
      <c r="XCH6" s="832"/>
      <c r="XCI6" s="832"/>
      <c r="XCJ6" s="833"/>
      <c r="XCK6" s="833"/>
      <c r="XCL6" s="833"/>
      <c r="XCM6" s="833"/>
      <c r="XCN6" s="833"/>
      <c r="XCO6" s="833"/>
      <c r="XCP6" s="833"/>
      <c r="XCQ6" s="833"/>
      <c r="XCR6" s="844"/>
      <c r="XCS6" s="845"/>
      <c r="XCT6" s="832"/>
      <c r="XCU6" s="832"/>
      <c r="XCV6" s="832"/>
      <c r="XCW6" s="832"/>
      <c r="XCX6" s="832"/>
      <c r="XCY6" s="832"/>
      <c r="XCZ6" s="833"/>
      <c r="XDA6" s="833"/>
      <c r="XDB6" s="833"/>
      <c r="XDC6" s="833"/>
      <c r="XDD6" s="833"/>
      <c r="XDE6" s="833"/>
      <c r="XDF6" s="833"/>
      <c r="XDG6" s="833"/>
      <c r="XDH6" s="844"/>
      <c r="XDI6" s="845"/>
      <c r="XDJ6" s="832"/>
      <c r="XDK6" s="832"/>
      <c r="XDL6" s="832"/>
      <c r="XDM6" s="832"/>
      <c r="XDN6" s="832"/>
      <c r="XDO6" s="832"/>
      <c r="XDP6" s="833"/>
      <c r="XDQ6" s="833"/>
      <c r="XDR6" s="833"/>
      <c r="XDS6" s="833"/>
      <c r="XDT6" s="833"/>
      <c r="XDU6" s="833"/>
      <c r="XDV6" s="833"/>
      <c r="XDW6" s="833"/>
      <c r="XDX6" s="844"/>
      <c r="XDY6" s="845"/>
      <c r="XDZ6" s="832"/>
      <c r="XEA6" s="832"/>
      <c r="XEB6" s="832"/>
      <c r="XEC6" s="832"/>
      <c r="XED6" s="832"/>
      <c r="XEE6" s="832"/>
      <c r="XEF6" s="833"/>
      <c r="XEG6" s="833"/>
      <c r="XEH6" s="833"/>
      <c r="XEI6" s="833"/>
      <c r="XEJ6" s="833"/>
      <c r="XEK6" s="833"/>
      <c r="XEL6" s="833"/>
      <c r="XEM6" s="833"/>
      <c r="XEN6" s="844"/>
      <c r="XEO6" s="845"/>
      <c r="XEP6" s="832"/>
      <c r="XEQ6" s="832"/>
      <c r="XER6" s="832"/>
      <c r="XES6" s="832"/>
      <c r="XET6" s="832"/>
      <c r="XEU6" s="832"/>
      <c r="XEV6" s="833"/>
    </row>
    <row r="7" spans="1:16376" s="278" customFormat="1" ht="17.45" customHeight="1">
      <c r="A7" s="756" t="s">
        <v>17</v>
      </c>
      <c r="B7" s="756"/>
      <c r="C7" s="759">
        <v>2124.75</v>
      </c>
      <c r="D7" s="759">
        <v>-11.71</v>
      </c>
      <c r="E7" s="759">
        <f>E8+E9</f>
        <v>2190.105412737626</v>
      </c>
      <c r="F7" s="759">
        <f>E7-C7</f>
        <v>65.355412737626011</v>
      </c>
      <c r="G7" s="759">
        <f>G8+G9</f>
        <v>2299.1969035025368</v>
      </c>
      <c r="H7" s="759">
        <f>G7-E7</f>
        <v>109.09149076491076</v>
      </c>
      <c r="I7" s="759">
        <f>I8+I9</f>
        <v>2400.0047562227655</v>
      </c>
      <c r="J7" s="759">
        <f>I7-G7</f>
        <v>100.80785272022877</v>
      </c>
      <c r="K7" s="759">
        <f>K8+K9</f>
        <v>2497.942152216031</v>
      </c>
      <c r="L7" s="759">
        <f>K7-I7</f>
        <v>97.937395993265454</v>
      </c>
      <c r="M7" s="759">
        <f>M8+M9</f>
        <v>2598.0386302352108</v>
      </c>
      <c r="N7" s="759">
        <f>M7-K7</f>
        <v>100.09647801917981</v>
      </c>
      <c r="O7" s="802">
        <f>P7/5</f>
        <v>94.657726047042161</v>
      </c>
      <c r="P7" s="802">
        <f>M7-C7</f>
        <v>473.2886302352108</v>
      </c>
      <c r="Q7" s="831">
        <f>(M7/C7)^(1/5)-1</f>
        <v>4.1040327205185134E-2</v>
      </c>
      <c r="R7" s="832"/>
      <c r="S7" s="832"/>
      <c r="T7" s="832"/>
      <c r="U7" s="832"/>
      <c r="V7" s="832"/>
      <c r="W7" s="832"/>
      <c r="X7" s="833"/>
      <c r="Y7" s="833"/>
      <c r="Z7" s="833"/>
      <c r="AA7" s="833"/>
      <c r="AB7" s="833"/>
      <c r="AC7" s="833"/>
      <c r="AD7" s="833"/>
      <c r="AE7" s="833"/>
      <c r="AF7" s="844"/>
      <c r="AG7" s="845"/>
      <c r="AH7" s="832"/>
      <c r="AI7" s="832"/>
      <c r="AJ7" s="832"/>
      <c r="AK7" s="832"/>
      <c r="AL7" s="832"/>
      <c r="AM7" s="832"/>
      <c r="AN7" s="833"/>
      <c r="AO7" s="833"/>
      <c r="AP7" s="833"/>
      <c r="AQ7" s="833"/>
      <c r="AR7" s="833"/>
      <c r="AS7" s="833"/>
      <c r="AT7" s="833"/>
      <c r="AU7" s="833"/>
      <c r="AV7" s="844"/>
      <c r="AW7" s="845"/>
      <c r="AX7" s="832"/>
      <c r="AY7" s="832"/>
      <c r="AZ7" s="832"/>
      <c r="BA7" s="832"/>
      <c r="BB7" s="832"/>
      <c r="BC7" s="832"/>
      <c r="BD7" s="833"/>
      <c r="BE7" s="833"/>
      <c r="BF7" s="833"/>
      <c r="BG7" s="833"/>
      <c r="BH7" s="833"/>
      <c r="BI7" s="833"/>
      <c r="BJ7" s="833"/>
      <c r="BK7" s="833"/>
      <c r="BL7" s="844"/>
      <c r="BM7" s="845"/>
      <c r="BN7" s="832"/>
      <c r="BO7" s="832"/>
      <c r="BP7" s="832"/>
      <c r="BQ7" s="832"/>
      <c r="BR7" s="832"/>
      <c r="BS7" s="832"/>
      <c r="BT7" s="833"/>
      <c r="BU7" s="833"/>
      <c r="BV7" s="833"/>
      <c r="BW7" s="833"/>
      <c r="BX7" s="833"/>
      <c r="BY7" s="833"/>
      <c r="BZ7" s="833"/>
      <c r="CA7" s="833"/>
      <c r="CB7" s="844"/>
      <c r="CC7" s="845"/>
      <c r="CD7" s="832"/>
      <c r="CE7" s="832"/>
      <c r="CF7" s="832"/>
      <c r="CG7" s="832"/>
      <c r="CH7" s="832"/>
      <c r="CI7" s="832"/>
      <c r="CJ7" s="833"/>
      <c r="CK7" s="833"/>
      <c r="CL7" s="833"/>
      <c r="CM7" s="833"/>
      <c r="CN7" s="833"/>
      <c r="CO7" s="833"/>
      <c r="CP7" s="833"/>
      <c r="CQ7" s="833"/>
      <c r="CR7" s="844"/>
      <c r="CS7" s="845"/>
      <c r="CT7" s="832"/>
      <c r="CU7" s="832"/>
      <c r="CV7" s="832"/>
      <c r="CW7" s="832"/>
      <c r="CX7" s="832"/>
      <c r="CY7" s="832"/>
      <c r="CZ7" s="833"/>
      <c r="DA7" s="833"/>
      <c r="DB7" s="833"/>
      <c r="DC7" s="833"/>
      <c r="DD7" s="833"/>
      <c r="DE7" s="833"/>
      <c r="DF7" s="833"/>
      <c r="DG7" s="833"/>
      <c r="DH7" s="844"/>
      <c r="DI7" s="845"/>
      <c r="DJ7" s="832"/>
      <c r="DK7" s="832"/>
      <c r="DL7" s="832"/>
      <c r="DM7" s="832"/>
      <c r="DN7" s="832"/>
      <c r="DO7" s="832"/>
      <c r="DP7" s="833"/>
      <c r="DQ7" s="833"/>
      <c r="DR7" s="833"/>
      <c r="DS7" s="833"/>
      <c r="DT7" s="833"/>
      <c r="DU7" s="833"/>
      <c r="DV7" s="833"/>
      <c r="DW7" s="833"/>
      <c r="DX7" s="844"/>
      <c r="DY7" s="845"/>
      <c r="DZ7" s="832"/>
      <c r="EA7" s="832"/>
      <c r="EB7" s="832"/>
      <c r="EC7" s="832"/>
      <c r="ED7" s="832"/>
      <c r="EE7" s="832"/>
      <c r="EF7" s="833"/>
      <c r="EG7" s="833"/>
      <c r="EH7" s="833"/>
      <c r="EI7" s="833"/>
      <c r="EJ7" s="833"/>
      <c r="EK7" s="833"/>
      <c r="EL7" s="833"/>
      <c r="EM7" s="833"/>
      <c r="EN7" s="844"/>
      <c r="EO7" s="845"/>
      <c r="EP7" s="832"/>
      <c r="EQ7" s="832"/>
      <c r="ER7" s="832"/>
      <c r="ES7" s="832"/>
      <c r="ET7" s="832"/>
      <c r="EU7" s="832"/>
      <c r="EV7" s="833"/>
      <c r="EW7" s="833"/>
      <c r="EX7" s="833"/>
      <c r="EY7" s="833"/>
      <c r="EZ7" s="833"/>
      <c r="FA7" s="833"/>
      <c r="FB7" s="833"/>
      <c r="FC7" s="833"/>
      <c r="FD7" s="844"/>
      <c r="FE7" s="845"/>
      <c r="FF7" s="832"/>
      <c r="FG7" s="832"/>
      <c r="FH7" s="832"/>
      <c r="FI7" s="832"/>
      <c r="FJ7" s="832"/>
      <c r="FK7" s="832"/>
      <c r="FL7" s="833"/>
      <c r="FM7" s="833"/>
      <c r="FN7" s="833"/>
      <c r="FO7" s="833"/>
      <c r="FP7" s="833"/>
      <c r="FQ7" s="833"/>
      <c r="FR7" s="833"/>
      <c r="FS7" s="833"/>
      <c r="FT7" s="844"/>
      <c r="FU7" s="845"/>
      <c r="FV7" s="832"/>
      <c r="FW7" s="832"/>
      <c r="FX7" s="832"/>
      <c r="FY7" s="832"/>
      <c r="FZ7" s="832"/>
      <c r="GA7" s="832"/>
      <c r="GB7" s="833"/>
      <c r="GC7" s="833"/>
      <c r="GD7" s="833"/>
      <c r="GE7" s="833"/>
      <c r="GF7" s="833"/>
      <c r="GG7" s="833"/>
      <c r="GH7" s="833"/>
      <c r="GI7" s="833"/>
      <c r="GJ7" s="844"/>
      <c r="GK7" s="845"/>
      <c r="GL7" s="832"/>
      <c r="GM7" s="832"/>
      <c r="GN7" s="832"/>
      <c r="GO7" s="832"/>
      <c r="GP7" s="832"/>
      <c r="GQ7" s="832"/>
      <c r="GR7" s="833"/>
      <c r="GS7" s="833"/>
      <c r="GT7" s="833"/>
      <c r="GU7" s="833"/>
      <c r="GV7" s="833"/>
      <c r="GW7" s="833"/>
      <c r="GX7" s="833"/>
      <c r="GY7" s="833"/>
      <c r="GZ7" s="844"/>
      <c r="HA7" s="845"/>
      <c r="HB7" s="832"/>
      <c r="HC7" s="832"/>
      <c r="HD7" s="832"/>
      <c r="HE7" s="832"/>
      <c r="HF7" s="832"/>
      <c r="HG7" s="832"/>
      <c r="HH7" s="833"/>
      <c r="HI7" s="833"/>
      <c r="HJ7" s="833"/>
      <c r="HK7" s="833"/>
      <c r="HL7" s="833"/>
      <c r="HM7" s="833"/>
      <c r="HN7" s="833"/>
      <c r="HO7" s="833"/>
      <c r="HP7" s="844"/>
      <c r="HQ7" s="845"/>
      <c r="HR7" s="832"/>
      <c r="HS7" s="832"/>
      <c r="HT7" s="832"/>
      <c r="HU7" s="832"/>
      <c r="HV7" s="832"/>
      <c r="HW7" s="832"/>
      <c r="HX7" s="833"/>
      <c r="HY7" s="833"/>
      <c r="HZ7" s="833"/>
      <c r="IA7" s="833"/>
      <c r="IB7" s="833"/>
      <c r="IC7" s="833"/>
      <c r="ID7" s="833"/>
      <c r="IE7" s="833"/>
      <c r="IF7" s="844"/>
      <c r="IG7" s="845"/>
      <c r="IH7" s="832"/>
      <c r="II7" s="832"/>
      <c r="IJ7" s="832"/>
      <c r="IK7" s="832"/>
      <c r="IL7" s="832"/>
      <c r="IM7" s="832"/>
      <c r="IN7" s="833"/>
      <c r="IO7" s="833"/>
      <c r="IP7" s="833"/>
      <c r="IQ7" s="833"/>
      <c r="IR7" s="833"/>
      <c r="IS7" s="833"/>
      <c r="IT7" s="833"/>
      <c r="IU7" s="833"/>
      <c r="IV7" s="844"/>
      <c r="IW7" s="845"/>
      <c r="IX7" s="832"/>
      <c r="IY7" s="832"/>
      <c r="IZ7" s="832"/>
      <c r="JA7" s="832"/>
      <c r="JB7" s="832"/>
      <c r="JC7" s="832"/>
      <c r="JD7" s="833"/>
      <c r="JE7" s="833"/>
      <c r="JF7" s="833"/>
      <c r="JG7" s="833"/>
      <c r="JH7" s="833"/>
      <c r="JI7" s="833"/>
      <c r="JJ7" s="833"/>
      <c r="JK7" s="833"/>
      <c r="JL7" s="844"/>
      <c r="JM7" s="845"/>
      <c r="JN7" s="832"/>
      <c r="JO7" s="832"/>
      <c r="JP7" s="832"/>
      <c r="JQ7" s="832"/>
      <c r="JR7" s="832"/>
      <c r="JS7" s="832"/>
      <c r="JT7" s="833"/>
      <c r="JU7" s="833"/>
      <c r="JV7" s="833"/>
      <c r="JW7" s="833"/>
      <c r="JX7" s="833"/>
      <c r="JY7" s="833"/>
      <c r="JZ7" s="833"/>
      <c r="KA7" s="833"/>
      <c r="KB7" s="844"/>
      <c r="KC7" s="845"/>
      <c r="KD7" s="832"/>
      <c r="KE7" s="832"/>
      <c r="KF7" s="832"/>
      <c r="KG7" s="832"/>
      <c r="KH7" s="832"/>
      <c r="KI7" s="832"/>
      <c r="KJ7" s="833"/>
      <c r="KK7" s="833"/>
      <c r="KL7" s="833"/>
      <c r="KM7" s="833"/>
      <c r="KN7" s="833"/>
      <c r="KO7" s="833"/>
      <c r="KP7" s="833"/>
      <c r="KQ7" s="833"/>
      <c r="KR7" s="844"/>
      <c r="KS7" s="845"/>
      <c r="KT7" s="832"/>
      <c r="KU7" s="832"/>
      <c r="KV7" s="832"/>
      <c r="KW7" s="832"/>
      <c r="KX7" s="832"/>
      <c r="KY7" s="832"/>
      <c r="KZ7" s="833"/>
      <c r="LA7" s="833"/>
      <c r="LB7" s="833"/>
      <c r="LC7" s="833"/>
      <c r="LD7" s="833"/>
      <c r="LE7" s="833"/>
      <c r="LF7" s="833"/>
      <c r="LG7" s="833"/>
      <c r="LH7" s="844"/>
      <c r="LI7" s="845"/>
      <c r="LJ7" s="832"/>
      <c r="LK7" s="832"/>
      <c r="LL7" s="832"/>
      <c r="LM7" s="832"/>
      <c r="LN7" s="832"/>
      <c r="LO7" s="832"/>
      <c r="LP7" s="833"/>
      <c r="LQ7" s="833"/>
      <c r="LR7" s="833"/>
      <c r="LS7" s="833"/>
      <c r="LT7" s="833"/>
      <c r="LU7" s="833"/>
      <c r="LV7" s="833"/>
      <c r="LW7" s="833"/>
      <c r="LX7" s="844"/>
      <c r="LY7" s="845"/>
      <c r="LZ7" s="832"/>
      <c r="MA7" s="832"/>
      <c r="MB7" s="832"/>
      <c r="MC7" s="832"/>
      <c r="MD7" s="832"/>
      <c r="ME7" s="832"/>
      <c r="MF7" s="833"/>
      <c r="MG7" s="833"/>
      <c r="MH7" s="833"/>
      <c r="MI7" s="833"/>
      <c r="MJ7" s="833"/>
      <c r="MK7" s="833"/>
      <c r="ML7" s="833"/>
      <c r="MM7" s="833"/>
      <c r="MN7" s="844"/>
      <c r="MO7" s="845"/>
      <c r="MP7" s="832"/>
      <c r="MQ7" s="832"/>
      <c r="MR7" s="832"/>
      <c r="MS7" s="832"/>
      <c r="MT7" s="832"/>
      <c r="MU7" s="832"/>
      <c r="MV7" s="833"/>
      <c r="MW7" s="833"/>
      <c r="MX7" s="833"/>
      <c r="MY7" s="833"/>
      <c r="MZ7" s="833"/>
      <c r="NA7" s="833"/>
      <c r="NB7" s="833"/>
      <c r="NC7" s="833"/>
      <c r="ND7" s="844"/>
      <c r="NE7" s="845"/>
      <c r="NF7" s="832"/>
      <c r="NG7" s="832"/>
      <c r="NH7" s="832"/>
      <c r="NI7" s="832"/>
      <c r="NJ7" s="832"/>
      <c r="NK7" s="832"/>
      <c r="NL7" s="833"/>
      <c r="NM7" s="833"/>
      <c r="NN7" s="833"/>
      <c r="NO7" s="833"/>
      <c r="NP7" s="833"/>
      <c r="NQ7" s="833"/>
      <c r="NR7" s="833"/>
      <c r="NS7" s="833"/>
      <c r="NT7" s="844"/>
      <c r="NU7" s="845"/>
      <c r="NV7" s="832"/>
      <c r="NW7" s="832"/>
      <c r="NX7" s="832"/>
      <c r="NY7" s="832"/>
      <c r="NZ7" s="832"/>
      <c r="OA7" s="832"/>
      <c r="OB7" s="833"/>
      <c r="OC7" s="833"/>
      <c r="OD7" s="833"/>
      <c r="OE7" s="833"/>
      <c r="OF7" s="833"/>
      <c r="OG7" s="833"/>
      <c r="OH7" s="833"/>
      <c r="OI7" s="833"/>
      <c r="OJ7" s="844"/>
      <c r="OK7" s="845"/>
      <c r="OL7" s="832"/>
      <c r="OM7" s="832"/>
      <c r="ON7" s="832"/>
      <c r="OO7" s="832"/>
      <c r="OP7" s="832"/>
      <c r="OQ7" s="832"/>
      <c r="OR7" s="833"/>
      <c r="OS7" s="833"/>
      <c r="OT7" s="833"/>
      <c r="OU7" s="833"/>
      <c r="OV7" s="833"/>
      <c r="OW7" s="833"/>
      <c r="OX7" s="833"/>
      <c r="OY7" s="833"/>
      <c r="OZ7" s="844"/>
      <c r="PA7" s="845"/>
      <c r="PB7" s="832"/>
      <c r="PC7" s="832"/>
      <c r="PD7" s="832"/>
      <c r="PE7" s="832"/>
      <c r="PF7" s="832"/>
      <c r="PG7" s="832"/>
      <c r="PH7" s="833"/>
      <c r="PI7" s="833"/>
      <c r="PJ7" s="833"/>
      <c r="PK7" s="833"/>
      <c r="PL7" s="833"/>
      <c r="PM7" s="833"/>
      <c r="PN7" s="833"/>
      <c r="PO7" s="833"/>
      <c r="PP7" s="844"/>
      <c r="PQ7" s="845"/>
      <c r="PR7" s="832"/>
      <c r="PS7" s="832"/>
      <c r="PT7" s="832"/>
      <c r="PU7" s="832"/>
      <c r="PV7" s="832"/>
      <c r="PW7" s="832"/>
      <c r="PX7" s="833"/>
      <c r="PY7" s="833"/>
      <c r="PZ7" s="833"/>
      <c r="QA7" s="833"/>
      <c r="QB7" s="833"/>
      <c r="QC7" s="833"/>
      <c r="QD7" s="833"/>
      <c r="QE7" s="833"/>
      <c r="QF7" s="844"/>
      <c r="QG7" s="845"/>
      <c r="QH7" s="832"/>
      <c r="QI7" s="832"/>
      <c r="QJ7" s="832"/>
      <c r="QK7" s="832"/>
      <c r="QL7" s="832"/>
      <c r="QM7" s="832"/>
      <c r="QN7" s="833"/>
      <c r="QO7" s="833"/>
      <c r="QP7" s="833"/>
      <c r="QQ7" s="833"/>
      <c r="QR7" s="833"/>
      <c r="QS7" s="833"/>
      <c r="QT7" s="833"/>
      <c r="QU7" s="833"/>
      <c r="QV7" s="844"/>
      <c r="QW7" s="845"/>
      <c r="QX7" s="832"/>
      <c r="QY7" s="832"/>
      <c r="QZ7" s="832"/>
      <c r="RA7" s="832"/>
      <c r="RB7" s="832"/>
      <c r="RC7" s="832"/>
      <c r="RD7" s="833"/>
      <c r="RE7" s="833"/>
      <c r="RF7" s="833"/>
      <c r="RG7" s="833"/>
      <c r="RH7" s="833"/>
      <c r="RI7" s="833"/>
      <c r="RJ7" s="833"/>
      <c r="RK7" s="833"/>
      <c r="RL7" s="844"/>
      <c r="RM7" s="845"/>
      <c r="RN7" s="832"/>
      <c r="RO7" s="832"/>
      <c r="RP7" s="832"/>
      <c r="RQ7" s="832"/>
      <c r="RR7" s="832"/>
      <c r="RS7" s="832"/>
      <c r="RT7" s="833"/>
      <c r="RU7" s="833"/>
      <c r="RV7" s="833"/>
      <c r="RW7" s="833"/>
      <c r="RX7" s="833"/>
      <c r="RY7" s="833"/>
      <c r="RZ7" s="833"/>
      <c r="SA7" s="833"/>
      <c r="SB7" s="844"/>
      <c r="SC7" s="845"/>
      <c r="SD7" s="832"/>
      <c r="SE7" s="832"/>
      <c r="SF7" s="832"/>
      <c r="SG7" s="832"/>
      <c r="SH7" s="832"/>
      <c r="SI7" s="832"/>
      <c r="SJ7" s="833"/>
      <c r="SK7" s="833"/>
      <c r="SL7" s="833"/>
      <c r="SM7" s="833"/>
      <c r="SN7" s="833"/>
      <c r="SO7" s="833"/>
      <c r="SP7" s="833"/>
      <c r="SQ7" s="833"/>
      <c r="SR7" s="844"/>
      <c r="SS7" s="845"/>
      <c r="ST7" s="832"/>
      <c r="SU7" s="832"/>
      <c r="SV7" s="832"/>
      <c r="SW7" s="832"/>
      <c r="SX7" s="832"/>
      <c r="SY7" s="832"/>
      <c r="SZ7" s="833"/>
      <c r="TA7" s="833"/>
      <c r="TB7" s="833"/>
      <c r="TC7" s="833"/>
      <c r="TD7" s="833"/>
      <c r="TE7" s="833"/>
      <c r="TF7" s="833"/>
      <c r="TG7" s="833"/>
      <c r="TH7" s="844"/>
      <c r="TI7" s="845"/>
      <c r="TJ7" s="832"/>
      <c r="TK7" s="832"/>
      <c r="TL7" s="832"/>
      <c r="TM7" s="832"/>
      <c r="TN7" s="832"/>
      <c r="TO7" s="832"/>
      <c r="TP7" s="833"/>
      <c r="TQ7" s="833"/>
      <c r="TR7" s="833"/>
      <c r="TS7" s="833"/>
      <c r="TT7" s="833"/>
      <c r="TU7" s="833"/>
      <c r="TV7" s="833"/>
      <c r="TW7" s="833"/>
      <c r="TX7" s="844"/>
      <c r="TY7" s="845"/>
      <c r="TZ7" s="832"/>
      <c r="UA7" s="832"/>
      <c r="UB7" s="832"/>
      <c r="UC7" s="832"/>
      <c r="UD7" s="832"/>
      <c r="UE7" s="832"/>
      <c r="UF7" s="833"/>
      <c r="UG7" s="833"/>
      <c r="UH7" s="833"/>
      <c r="UI7" s="833"/>
      <c r="UJ7" s="833"/>
      <c r="UK7" s="833"/>
      <c r="UL7" s="833"/>
      <c r="UM7" s="833"/>
      <c r="UN7" s="844"/>
      <c r="UO7" s="845"/>
      <c r="UP7" s="832"/>
      <c r="UQ7" s="832"/>
      <c r="UR7" s="832"/>
      <c r="US7" s="832"/>
      <c r="UT7" s="832"/>
      <c r="UU7" s="832"/>
      <c r="UV7" s="833"/>
      <c r="UW7" s="833"/>
      <c r="UX7" s="833"/>
      <c r="UY7" s="833"/>
      <c r="UZ7" s="833"/>
      <c r="VA7" s="833"/>
      <c r="VB7" s="833"/>
      <c r="VC7" s="833"/>
      <c r="VD7" s="844"/>
      <c r="VE7" s="845"/>
      <c r="VF7" s="832"/>
      <c r="VG7" s="832"/>
      <c r="VH7" s="832"/>
      <c r="VI7" s="832"/>
      <c r="VJ7" s="832"/>
      <c r="VK7" s="832"/>
      <c r="VL7" s="833"/>
      <c r="VM7" s="833"/>
      <c r="VN7" s="833"/>
      <c r="VO7" s="833"/>
      <c r="VP7" s="833"/>
      <c r="VQ7" s="833"/>
      <c r="VR7" s="833"/>
      <c r="VS7" s="833"/>
      <c r="VT7" s="844"/>
      <c r="VU7" s="845"/>
      <c r="VV7" s="832"/>
      <c r="VW7" s="832"/>
      <c r="VX7" s="832"/>
      <c r="VY7" s="832"/>
      <c r="VZ7" s="832"/>
      <c r="WA7" s="832"/>
      <c r="WB7" s="833"/>
      <c r="WC7" s="833"/>
      <c r="WD7" s="833"/>
      <c r="WE7" s="833"/>
      <c r="WF7" s="833"/>
      <c r="WG7" s="833"/>
      <c r="WH7" s="833"/>
      <c r="WI7" s="833"/>
      <c r="WJ7" s="844"/>
      <c r="WK7" s="845"/>
      <c r="WL7" s="832"/>
      <c r="WM7" s="832"/>
      <c r="WN7" s="832"/>
      <c r="WO7" s="832"/>
      <c r="WP7" s="832"/>
      <c r="WQ7" s="832"/>
      <c r="WR7" s="833"/>
      <c r="WS7" s="833"/>
      <c r="WT7" s="833"/>
      <c r="WU7" s="833"/>
      <c r="WV7" s="833"/>
      <c r="WW7" s="833"/>
      <c r="WX7" s="833"/>
      <c r="WY7" s="833"/>
      <c r="WZ7" s="844"/>
      <c r="XA7" s="845"/>
      <c r="XB7" s="832"/>
      <c r="XC7" s="832"/>
      <c r="XD7" s="832"/>
      <c r="XE7" s="832"/>
      <c r="XF7" s="832"/>
      <c r="XG7" s="832"/>
      <c r="XH7" s="833"/>
      <c r="XI7" s="833"/>
      <c r="XJ7" s="833"/>
      <c r="XK7" s="833"/>
      <c r="XL7" s="833"/>
      <c r="XM7" s="833"/>
      <c r="XN7" s="833"/>
      <c r="XO7" s="833"/>
      <c r="XP7" s="844"/>
      <c r="XQ7" s="845"/>
      <c r="XR7" s="832"/>
      <c r="XS7" s="832"/>
      <c r="XT7" s="832"/>
      <c r="XU7" s="832"/>
      <c r="XV7" s="832"/>
      <c r="XW7" s="832"/>
      <c r="XX7" s="833"/>
      <c r="XY7" s="833"/>
      <c r="XZ7" s="833"/>
      <c r="YA7" s="833"/>
      <c r="YB7" s="833"/>
      <c r="YC7" s="833"/>
      <c r="YD7" s="833"/>
      <c r="YE7" s="833"/>
      <c r="YF7" s="844"/>
      <c r="YG7" s="845"/>
      <c r="YH7" s="832"/>
      <c r="YI7" s="832"/>
      <c r="YJ7" s="832"/>
      <c r="YK7" s="832"/>
      <c r="YL7" s="832"/>
      <c r="YM7" s="832"/>
      <c r="YN7" s="833"/>
      <c r="YO7" s="833"/>
      <c r="YP7" s="833"/>
      <c r="YQ7" s="833"/>
      <c r="YR7" s="833"/>
      <c r="YS7" s="833"/>
      <c r="YT7" s="833"/>
      <c r="YU7" s="833"/>
      <c r="YV7" s="844"/>
      <c r="YW7" s="845"/>
      <c r="YX7" s="832"/>
      <c r="YY7" s="832"/>
      <c r="YZ7" s="832"/>
      <c r="ZA7" s="832"/>
      <c r="ZB7" s="832"/>
      <c r="ZC7" s="832"/>
      <c r="ZD7" s="833"/>
      <c r="ZE7" s="833"/>
      <c r="ZF7" s="833"/>
      <c r="ZG7" s="833"/>
      <c r="ZH7" s="833"/>
      <c r="ZI7" s="833"/>
      <c r="ZJ7" s="833"/>
      <c r="ZK7" s="833"/>
      <c r="ZL7" s="844"/>
      <c r="ZM7" s="845"/>
      <c r="ZN7" s="832"/>
      <c r="ZO7" s="832"/>
      <c r="ZP7" s="832"/>
      <c r="ZQ7" s="832"/>
      <c r="ZR7" s="832"/>
      <c r="ZS7" s="832"/>
      <c r="ZT7" s="833"/>
      <c r="ZU7" s="833"/>
      <c r="ZV7" s="833"/>
      <c r="ZW7" s="833"/>
      <c r="ZX7" s="833"/>
      <c r="ZY7" s="833"/>
      <c r="ZZ7" s="833"/>
      <c r="AAA7" s="833"/>
      <c r="AAB7" s="844"/>
      <c r="AAC7" s="845"/>
      <c r="AAD7" s="832"/>
      <c r="AAE7" s="832"/>
      <c r="AAF7" s="832"/>
      <c r="AAG7" s="832"/>
      <c r="AAH7" s="832"/>
      <c r="AAI7" s="832"/>
      <c r="AAJ7" s="833"/>
      <c r="AAK7" s="833"/>
      <c r="AAL7" s="833"/>
      <c r="AAM7" s="833"/>
      <c r="AAN7" s="833"/>
      <c r="AAO7" s="833"/>
      <c r="AAP7" s="833"/>
      <c r="AAQ7" s="833"/>
      <c r="AAR7" s="844"/>
      <c r="AAS7" s="845"/>
      <c r="AAT7" s="832"/>
      <c r="AAU7" s="832"/>
      <c r="AAV7" s="832"/>
      <c r="AAW7" s="832"/>
      <c r="AAX7" s="832"/>
      <c r="AAY7" s="832"/>
      <c r="AAZ7" s="833"/>
      <c r="ABA7" s="833"/>
      <c r="ABB7" s="833"/>
      <c r="ABC7" s="833"/>
      <c r="ABD7" s="833"/>
      <c r="ABE7" s="833"/>
      <c r="ABF7" s="833"/>
      <c r="ABG7" s="833"/>
      <c r="ABH7" s="844"/>
      <c r="ABI7" s="845"/>
      <c r="ABJ7" s="832"/>
      <c r="ABK7" s="832"/>
      <c r="ABL7" s="832"/>
      <c r="ABM7" s="832"/>
      <c r="ABN7" s="832"/>
      <c r="ABO7" s="832"/>
      <c r="ABP7" s="833"/>
      <c r="ABQ7" s="833"/>
      <c r="ABR7" s="833"/>
      <c r="ABS7" s="833"/>
      <c r="ABT7" s="833"/>
      <c r="ABU7" s="833"/>
      <c r="ABV7" s="833"/>
      <c r="ABW7" s="833"/>
      <c r="ABX7" s="844"/>
      <c r="ABY7" s="845"/>
      <c r="ABZ7" s="832"/>
      <c r="ACA7" s="832"/>
      <c r="ACB7" s="832"/>
      <c r="ACC7" s="832"/>
      <c r="ACD7" s="832"/>
      <c r="ACE7" s="832"/>
      <c r="ACF7" s="833"/>
      <c r="ACG7" s="833"/>
      <c r="ACH7" s="833"/>
      <c r="ACI7" s="833"/>
      <c r="ACJ7" s="833"/>
      <c r="ACK7" s="833"/>
      <c r="ACL7" s="833"/>
      <c r="ACM7" s="833"/>
      <c r="ACN7" s="844"/>
      <c r="ACO7" s="845"/>
      <c r="ACP7" s="832"/>
      <c r="ACQ7" s="832"/>
      <c r="ACR7" s="832"/>
      <c r="ACS7" s="832"/>
      <c r="ACT7" s="832"/>
      <c r="ACU7" s="832"/>
      <c r="ACV7" s="833"/>
      <c r="ACW7" s="833"/>
      <c r="ACX7" s="833"/>
      <c r="ACY7" s="833"/>
      <c r="ACZ7" s="833"/>
      <c r="ADA7" s="833"/>
      <c r="ADB7" s="833"/>
      <c r="ADC7" s="833"/>
      <c r="ADD7" s="844"/>
      <c r="ADE7" s="845"/>
      <c r="ADF7" s="832"/>
      <c r="ADG7" s="832"/>
      <c r="ADH7" s="832"/>
      <c r="ADI7" s="832"/>
      <c r="ADJ7" s="832"/>
      <c r="ADK7" s="832"/>
      <c r="ADL7" s="833"/>
      <c r="ADM7" s="833"/>
      <c r="ADN7" s="833"/>
      <c r="ADO7" s="833"/>
      <c r="ADP7" s="833"/>
      <c r="ADQ7" s="833"/>
      <c r="ADR7" s="833"/>
      <c r="ADS7" s="833"/>
      <c r="ADT7" s="844"/>
      <c r="ADU7" s="845"/>
      <c r="ADV7" s="832"/>
      <c r="ADW7" s="832"/>
      <c r="ADX7" s="832"/>
      <c r="ADY7" s="832"/>
      <c r="ADZ7" s="832"/>
      <c r="AEA7" s="832"/>
      <c r="AEB7" s="833"/>
      <c r="AEC7" s="833"/>
      <c r="AED7" s="833"/>
      <c r="AEE7" s="833"/>
      <c r="AEF7" s="833"/>
      <c r="AEG7" s="833"/>
      <c r="AEH7" s="833"/>
      <c r="AEI7" s="833"/>
      <c r="AEJ7" s="844"/>
      <c r="AEK7" s="845"/>
      <c r="AEL7" s="832"/>
      <c r="AEM7" s="832"/>
      <c r="AEN7" s="832"/>
      <c r="AEO7" s="832"/>
      <c r="AEP7" s="832"/>
      <c r="AEQ7" s="832"/>
      <c r="AER7" s="833"/>
      <c r="AES7" s="833"/>
      <c r="AET7" s="833"/>
      <c r="AEU7" s="833"/>
      <c r="AEV7" s="833"/>
      <c r="AEW7" s="833"/>
      <c r="AEX7" s="833"/>
      <c r="AEY7" s="833"/>
      <c r="AEZ7" s="844"/>
      <c r="AFA7" s="845"/>
      <c r="AFB7" s="832"/>
      <c r="AFC7" s="832"/>
      <c r="AFD7" s="832"/>
      <c r="AFE7" s="832"/>
      <c r="AFF7" s="832"/>
      <c r="AFG7" s="832"/>
      <c r="AFH7" s="833"/>
      <c r="AFI7" s="833"/>
      <c r="AFJ7" s="833"/>
      <c r="AFK7" s="833"/>
      <c r="AFL7" s="833"/>
      <c r="AFM7" s="833"/>
      <c r="AFN7" s="833"/>
      <c r="AFO7" s="833"/>
      <c r="AFP7" s="844"/>
      <c r="AFQ7" s="845"/>
      <c r="AFR7" s="832"/>
      <c r="AFS7" s="832"/>
      <c r="AFT7" s="832"/>
      <c r="AFU7" s="832"/>
      <c r="AFV7" s="832"/>
      <c r="AFW7" s="832"/>
      <c r="AFX7" s="833"/>
      <c r="AFY7" s="833"/>
      <c r="AFZ7" s="833"/>
      <c r="AGA7" s="833"/>
      <c r="AGB7" s="833"/>
      <c r="AGC7" s="833"/>
      <c r="AGD7" s="833"/>
      <c r="AGE7" s="833"/>
      <c r="AGF7" s="844"/>
      <c r="AGG7" s="845"/>
      <c r="AGH7" s="832"/>
      <c r="AGI7" s="832"/>
      <c r="AGJ7" s="832"/>
      <c r="AGK7" s="832"/>
      <c r="AGL7" s="832"/>
      <c r="AGM7" s="832"/>
      <c r="AGN7" s="833"/>
      <c r="AGO7" s="833"/>
      <c r="AGP7" s="833"/>
      <c r="AGQ7" s="833"/>
      <c r="AGR7" s="833"/>
      <c r="AGS7" s="833"/>
      <c r="AGT7" s="833"/>
      <c r="AGU7" s="833"/>
      <c r="AGV7" s="844"/>
      <c r="AGW7" s="845"/>
      <c r="AGX7" s="832"/>
      <c r="AGY7" s="832"/>
      <c r="AGZ7" s="832"/>
      <c r="AHA7" s="832"/>
      <c r="AHB7" s="832"/>
      <c r="AHC7" s="832"/>
      <c r="AHD7" s="833"/>
      <c r="AHE7" s="833"/>
      <c r="AHF7" s="833"/>
      <c r="AHG7" s="833"/>
      <c r="AHH7" s="833"/>
      <c r="AHI7" s="833"/>
      <c r="AHJ7" s="833"/>
      <c r="AHK7" s="833"/>
      <c r="AHL7" s="844"/>
      <c r="AHM7" s="845"/>
      <c r="AHN7" s="832"/>
      <c r="AHO7" s="832"/>
      <c r="AHP7" s="832"/>
      <c r="AHQ7" s="832"/>
      <c r="AHR7" s="832"/>
      <c r="AHS7" s="832"/>
      <c r="AHT7" s="833"/>
      <c r="AHU7" s="833"/>
      <c r="AHV7" s="833"/>
      <c r="AHW7" s="833"/>
      <c r="AHX7" s="833"/>
      <c r="AHY7" s="833"/>
      <c r="AHZ7" s="833"/>
      <c r="AIA7" s="833"/>
      <c r="AIB7" s="844"/>
      <c r="AIC7" s="845"/>
      <c r="AID7" s="832"/>
      <c r="AIE7" s="832"/>
      <c r="AIF7" s="832"/>
      <c r="AIG7" s="832"/>
      <c r="AIH7" s="832"/>
      <c r="AII7" s="832"/>
      <c r="AIJ7" s="833"/>
      <c r="AIK7" s="833"/>
      <c r="AIL7" s="833"/>
      <c r="AIM7" s="833"/>
      <c r="AIN7" s="833"/>
      <c r="AIO7" s="833"/>
      <c r="AIP7" s="833"/>
      <c r="AIQ7" s="833"/>
      <c r="AIR7" s="844"/>
      <c r="AIS7" s="845"/>
      <c r="AIT7" s="832"/>
      <c r="AIU7" s="832"/>
      <c r="AIV7" s="832"/>
      <c r="AIW7" s="832"/>
      <c r="AIX7" s="832"/>
      <c r="AIY7" s="832"/>
      <c r="AIZ7" s="833"/>
      <c r="AJA7" s="833"/>
      <c r="AJB7" s="833"/>
      <c r="AJC7" s="833"/>
      <c r="AJD7" s="833"/>
      <c r="AJE7" s="833"/>
      <c r="AJF7" s="833"/>
      <c r="AJG7" s="833"/>
      <c r="AJH7" s="844"/>
      <c r="AJI7" s="845"/>
      <c r="AJJ7" s="832"/>
      <c r="AJK7" s="832"/>
      <c r="AJL7" s="832"/>
      <c r="AJM7" s="832"/>
      <c r="AJN7" s="832"/>
      <c r="AJO7" s="832"/>
      <c r="AJP7" s="833"/>
      <c r="AJQ7" s="833"/>
      <c r="AJR7" s="833"/>
      <c r="AJS7" s="833"/>
      <c r="AJT7" s="833"/>
      <c r="AJU7" s="833"/>
      <c r="AJV7" s="833"/>
      <c r="AJW7" s="833"/>
      <c r="AJX7" s="844"/>
      <c r="AJY7" s="845"/>
      <c r="AJZ7" s="832"/>
      <c r="AKA7" s="832"/>
      <c r="AKB7" s="832"/>
      <c r="AKC7" s="832"/>
      <c r="AKD7" s="832"/>
      <c r="AKE7" s="832"/>
      <c r="AKF7" s="833"/>
      <c r="AKG7" s="833"/>
      <c r="AKH7" s="833"/>
      <c r="AKI7" s="833"/>
      <c r="AKJ7" s="833"/>
      <c r="AKK7" s="833"/>
      <c r="AKL7" s="833"/>
      <c r="AKM7" s="833"/>
      <c r="AKN7" s="844"/>
      <c r="AKO7" s="845"/>
      <c r="AKP7" s="832"/>
      <c r="AKQ7" s="832"/>
      <c r="AKR7" s="832"/>
      <c r="AKS7" s="832"/>
      <c r="AKT7" s="832"/>
      <c r="AKU7" s="832"/>
      <c r="AKV7" s="833"/>
      <c r="AKW7" s="833"/>
      <c r="AKX7" s="833"/>
      <c r="AKY7" s="833"/>
      <c r="AKZ7" s="833"/>
      <c r="ALA7" s="833"/>
      <c r="ALB7" s="833"/>
      <c r="ALC7" s="833"/>
      <c r="ALD7" s="844"/>
      <c r="ALE7" s="845"/>
      <c r="ALF7" s="832"/>
      <c r="ALG7" s="832"/>
      <c r="ALH7" s="832"/>
      <c r="ALI7" s="832"/>
      <c r="ALJ7" s="832"/>
      <c r="ALK7" s="832"/>
      <c r="ALL7" s="833"/>
      <c r="ALM7" s="833"/>
      <c r="ALN7" s="833"/>
      <c r="ALO7" s="833"/>
      <c r="ALP7" s="833"/>
      <c r="ALQ7" s="833"/>
      <c r="ALR7" s="833"/>
      <c r="ALS7" s="833"/>
      <c r="ALT7" s="844"/>
      <c r="ALU7" s="845"/>
      <c r="ALV7" s="832"/>
      <c r="ALW7" s="832"/>
      <c r="ALX7" s="832"/>
      <c r="ALY7" s="832"/>
      <c r="ALZ7" s="832"/>
      <c r="AMA7" s="832"/>
      <c r="AMB7" s="833"/>
      <c r="AMC7" s="833"/>
      <c r="AMD7" s="833"/>
      <c r="AME7" s="833"/>
      <c r="AMF7" s="833"/>
      <c r="AMG7" s="833"/>
      <c r="AMH7" s="833"/>
      <c r="AMI7" s="833"/>
      <c r="AMJ7" s="844"/>
      <c r="AMK7" s="845"/>
      <c r="AML7" s="832"/>
      <c r="AMM7" s="832"/>
      <c r="AMN7" s="832"/>
      <c r="AMO7" s="832"/>
      <c r="AMP7" s="832"/>
      <c r="AMQ7" s="832"/>
      <c r="AMR7" s="833"/>
      <c r="AMS7" s="833"/>
      <c r="AMT7" s="833"/>
      <c r="AMU7" s="833"/>
      <c r="AMV7" s="833"/>
      <c r="AMW7" s="833"/>
      <c r="AMX7" s="833"/>
      <c r="AMY7" s="833"/>
      <c r="AMZ7" s="844"/>
      <c r="ANA7" s="845"/>
      <c r="ANB7" s="832"/>
      <c r="ANC7" s="832"/>
      <c r="AND7" s="832"/>
      <c r="ANE7" s="832"/>
      <c r="ANF7" s="832"/>
      <c r="ANG7" s="832"/>
      <c r="ANH7" s="833"/>
      <c r="ANI7" s="833"/>
      <c r="ANJ7" s="833"/>
      <c r="ANK7" s="833"/>
      <c r="ANL7" s="833"/>
      <c r="ANM7" s="833"/>
      <c r="ANN7" s="833"/>
      <c r="ANO7" s="833"/>
      <c r="ANP7" s="844"/>
      <c r="ANQ7" s="845"/>
      <c r="ANR7" s="832"/>
      <c r="ANS7" s="832"/>
      <c r="ANT7" s="832"/>
      <c r="ANU7" s="832"/>
      <c r="ANV7" s="832"/>
      <c r="ANW7" s="832"/>
      <c r="ANX7" s="833"/>
      <c r="ANY7" s="833"/>
      <c r="ANZ7" s="833"/>
      <c r="AOA7" s="833"/>
      <c r="AOB7" s="833"/>
      <c r="AOC7" s="833"/>
      <c r="AOD7" s="833"/>
      <c r="AOE7" s="833"/>
      <c r="AOF7" s="844"/>
      <c r="AOG7" s="845"/>
      <c r="AOH7" s="832"/>
      <c r="AOI7" s="832"/>
      <c r="AOJ7" s="832"/>
      <c r="AOK7" s="832"/>
      <c r="AOL7" s="832"/>
      <c r="AOM7" s="832"/>
      <c r="AON7" s="833"/>
      <c r="AOO7" s="833"/>
      <c r="AOP7" s="833"/>
      <c r="AOQ7" s="833"/>
      <c r="AOR7" s="833"/>
      <c r="AOS7" s="833"/>
      <c r="AOT7" s="833"/>
      <c r="AOU7" s="833"/>
      <c r="AOV7" s="844"/>
      <c r="AOW7" s="845"/>
      <c r="AOX7" s="832"/>
      <c r="AOY7" s="832"/>
      <c r="AOZ7" s="832"/>
      <c r="APA7" s="832"/>
      <c r="APB7" s="832"/>
      <c r="APC7" s="832"/>
      <c r="APD7" s="833"/>
      <c r="APE7" s="833"/>
      <c r="APF7" s="833"/>
      <c r="APG7" s="833"/>
      <c r="APH7" s="833"/>
      <c r="API7" s="833"/>
      <c r="APJ7" s="833"/>
      <c r="APK7" s="833"/>
      <c r="APL7" s="844"/>
      <c r="APM7" s="845"/>
      <c r="APN7" s="832"/>
      <c r="APO7" s="832"/>
      <c r="APP7" s="832"/>
      <c r="APQ7" s="832"/>
      <c r="APR7" s="832"/>
      <c r="APS7" s="832"/>
      <c r="APT7" s="833"/>
      <c r="APU7" s="833"/>
      <c r="APV7" s="833"/>
      <c r="APW7" s="833"/>
      <c r="APX7" s="833"/>
      <c r="APY7" s="833"/>
      <c r="APZ7" s="833"/>
      <c r="AQA7" s="833"/>
      <c r="AQB7" s="844"/>
      <c r="AQC7" s="845"/>
      <c r="AQD7" s="832"/>
      <c r="AQE7" s="832"/>
      <c r="AQF7" s="832"/>
      <c r="AQG7" s="832"/>
      <c r="AQH7" s="832"/>
      <c r="AQI7" s="832"/>
      <c r="AQJ7" s="833"/>
      <c r="AQK7" s="833"/>
      <c r="AQL7" s="833"/>
      <c r="AQM7" s="833"/>
      <c r="AQN7" s="833"/>
      <c r="AQO7" s="833"/>
      <c r="AQP7" s="833"/>
      <c r="AQQ7" s="833"/>
      <c r="AQR7" s="844"/>
      <c r="AQS7" s="845"/>
      <c r="AQT7" s="832"/>
      <c r="AQU7" s="832"/>
      <c r="AQV7" s="832"/>
      <c r="AQW7" s="832"/>
      <c r="AQX7" s="832"/>
      <c r="AQY7" s="832"/>
      <c r="AQZ7" s="833"/>
      <c r="ARA7" s="833"/>
      <c r="ARB7" s="833"/>
      <c r="ARC7" s="833"/>
      <c r="ARD7" s="833"/>
      <c r="ARE7" s="833"/>
      <c r="ARF7" s="833"/>
      <c r="ARG7" s="833"/>
      <c r="ARH7" s="844"/>
      <c r="ARI7" s="845"/>
      <c r="ARJ7" s="832"/>
      <c r="ARK7" s="832"/>
      <c r="ARL7" s="832"/>
      <c r="ARM7" s="832"/>
      <c r="ARN7" s="832"/>
      <c r="ARO7" s="832"/>
      <c r="ARP7" s="833"/>
      <c r="ARQ7" s="833"/>
      <c r="ARR7" s="833"/>
      <c r="ARS7" s="833"/>
      <c r="ART7" s="833"/>
      <c r="ARU7" s="833"/>
      <c r="ARV7" s="833"/>
      <c r="ARW7" s="833"/>
      <c r="ARX7" s="844"/>
      <c r="ARY7" s="845"/>
      <c r="ARZ7" s="832"/>
      <c r="ASA7" s="832"/>
      <c r="ASB7" s="832"/>
      <c r="ASC7" s="832"/>
      <c r="ASD7" s="832"/>
      <c r="ASE7" s="832"/>
      <c r="ASF7" s="833"/>
      <c r="ASG7" s="833"/>
      <c r="ASH7" s="833"/>
      <c r="ASI7" s="833"/>
      <c r="ASJ7" s="833"/>
      <c r="ASK7" s="833"/>
      <c r="ASL7" s="833"/>
      <c r="ASM7" s="833"/>
      <c r="ASN7" s="844"/>
      <c r="ASO7" s="845"/>
      <c r="ASP7" s="832"/>
      <c r="ASQ7" s="832"/>
      <c r="ASR7" s="832"/>
      <c r="ASS7" s="832"/>
      <c r="AST7" s="832"/>
      <c r="ASU7" s="832"/>
      <c r="ASV7" s="833"/>
      <c r="ASW7" s="833"/>
      <c r="ASX7" s="833"/>
      <c r="ASY7" s="833"/>
      <c r="ASZ7" s="833"/>
      <c r="ATA7" s="833"/>
      <c r="ATB7" s="833"/>
      <c r="ATC7" s="833"/>
      <c r="ATD7" s="844"/>
      <c r="ATE7" s="845"/>
      <c r="ATF7" s="832"/>
      <c r="ATG7" s="832"/>
      <c r="ATH7" s="832"/>
      <c r="ATI7" s="832"/>
      <c r="ATJ7" s="832"/>
      <c r="ATK7" s="832"/>
      <c r="ATL7" s="833"/>
      <c r="ATM7" s="833"/>
      <c r="ATN7" s="833"/>
      <c r="ATO7" s="833"/>
      <c r="ATP7" s="833"/>
      <c r="ATQ7" s="833"/>
      <c r="ATR7" s="833"/>
      <c r="ATS7" s="833"/>
      <c r="ATT7" s="844"/>
      <c r="ATU7" s="845"/>
      <c r="ATV7" s="832"/>
      <c r="ATW7" s="832"/>
      <c r="ATX7" s="832"/>
      <c r="ATY7" s="832"/>
      <c r="ATZ7" s="832"/>
      <c r="AUA7" s="832"/>
      <c r="AUB7" s="833"/>
      <c r="AUC7" s="833"/>
      <c r="AUD7" s="833"/>
      <c r="AUE7" s="833"/>
      <c r="AUF7" s="833"/>
      <c r="AUG7" s="833"/>
      <c r="AUH7" s="833"/>
      <c r="AUI7" s="833"/>
      <c r="AUJ7" s="844"/>
      <c r="AUK7" s="845"/>
      <c r="AUL7" s="832"/>
      <c r="AUM7" s="832"/>
      <c r="AUN7" s="832"/>
      <c r="AUO7" s="832"/>
      <c r="AUP7" s="832"/>
      <c r="AUQ7" s="832"/>
      <c r="AUR7" s="833"/>
      <c r="AUS7" s="833"/>
      <c r="AUT7" s="833"/>
      <c r="AUU7" s="833"/>
      <c r="AUV7" s="833"/>
      <c r="AUW7" s="833"/>
      <c r="AUX7" s="833"/>
      <c r="AUY7" s="833"/>
      <c r="AUZ7" s="844"/>
      <c r="AVA7" s="845"/>
      <c r="AVB7" s="832"/>
      <c r="AVC7" s="832"/>
      <c r="AVD7" s="832"/>
      <c r="AVE7" s="832"/>
      <c r="AVF7" s="832"/>
      <c r="AVG7" s="832"/>
      <c r="AVH7" s="833"/>
      <c r="AVI7" s="833"/>
      <c r="AVJ7" s="833"/>
      <c r="AVK7" s="833"/>
      <c r="AVL7" s="833"/>
      <c r="AVM7" s="833"/>
      <c r="AVN7" s="833"/>
      <c r="AVO7" s="833"/>
      <c r="AVP7" s="844"/>
      <c r="AVQ7" s="845"/>
      <c r="AVR7" s="832"/>
      <c r="AVS7" s="832"/>
      <c r="AVT7" s="832"/>
      <c r="AVU7" s="832"/>
      <c r="AVV7" s="832"/>
      <c r="AVW7" s="832"/>
      <c r="AVX7" s="833"/>
      <c r="AVY7" s="833"/>
      <c r="AVZ7" s="833"/>
      <c r="AWA7" s="833"/>
      <c r="AWB7" s="833"/>
      <c r="AWC7" s="833"/>
      <c r="AWD7" s="833"/>
      <c r="AWE7" s="833"/>
      <c r="AWF7" s="844"/>
      <c r="AWG7" s="845"/>
      <c r="AWH7" s="832"/>
      <c r="AWI7" s="832"/>
      <c r="AWJ7" s="832"/>
      <c r="AWK7" s="832"/>
      <c r="AWL7" s="832"/>
      <c r="AWM7" s="832"/>
      <c r="AWN7" s="833"/>
      <c r="AWO7" s="833"/>
      <c r="AWP7" s="833"/>
      <c r="AWQ7" s="833"/>
      <c r="AWR7" s="833"/>
      <c r="AWS7" s="833"/>
      <c r="AWT7" s="833"/>
      <c r="AWU7" s="833"/>
      <c r="AWV7" s="844"/>
      <c r="AWW7" s="845"/>
      <c r="AWX7" s="832"/>
      <c r="AWY7" s="832"/>
      <c r="AWZ7" s="832"/>
      <c r="AXA7" s="832"/>
      <c r="AXB7" s="832"/>
      <c r="AXC7" s="832"/>
      <c r="AXD7" s="833"/>
      <c r="AXE7" s="833"/>
      <c r="AXF7" s="833"/>
      <c r="AXG7" s="833"/>
      <c r="AXH7" s="833"/>
      <c r="AXI7" s="833"/>
      <c r="AXJ7" s="833"/>
      <c r="AXK7" s="833"/>
      <c r="AXL7" s="844"/>
      <c r="AXM7" s="845"/>
      <c r="AXN7" s="832"/>
      <c r="AXO7" s="832"/>
      <c r="AXP7" s="832"/>
      <c r="AXQ7" s="832"/>
      <c r="AXR7" s="832"/>
      <c r="AXS7" s="832"/>
      <c r="AXT7" s="833"/>
      <c r="AXU7" s="833"/>
      <c r="AXV7" s="833"/>
      <c r="AXW7" s="833"/>
      <c r="AXX7" s="833"/>
      <c r="AXY7" s="833"/>
      <c r="AXZ7" s="833"/>
      <c r="AYA7" s="833"/>
      <c r="AYB7" s="844"/>
      <c r="AYC7" s="845"/>
      <c r="AYD7" s="832"/>
      <c r="AYE7" s="832"/>
      <c r="AYF7" s="832"/>
      <c r="AYG7" s="832"/>
      <c r="AYH7" s="832"/>
      <c r="AYI7" s="832"/>
      <c r="AYJ7" s="833"/>
      <c r="AYK7" s="833"/>
      <c r="AYL7" s="833"/>
      <c r="AYM7" s="833"/>
      <c r="AYN7" s="833"/>
      <c r="AYO7" s="833"/>
      <c r="AYP7" s="833"/>
      <c r="AYQ7" s="833"/>
      <c r="AYR7" s="844"/>
      <c r="AYS7" s="845"/>
      <c r="AYT7" s="832"/>
      <c r="AYU7" s="832"/>
      <c r="AYV7" s="832"/>
      <c r="AYW7" s="832"/>
      <c r="AYX7" s="832"/>
      <c r="AYY7" s="832"/>
      <c r="AYZ7" s="833"/>
      <c r="AZA7" s="833"/>
      <c r="AZB7" s="833"/>
      <c r="AZC7" s="833"/>
      <c r="AZD7" s="833"/>
      <c r="AZE7" s="833"/>
      <c r="AZF7" s="833"/>
      <c r="AZG7" s="833"/>
      <c r="AZH7" s="844"/>
      <c r="AZI7" s="845"/>
      <c r="AZJ7" s="832"/>
      <c r="AZK7" s="832"/>
      <c r="AZL7" s="832"/>
      <c r="AZM7" s="832"/>
      <c r="AZN7" s="832"/>
      <c r="AZO7" s="832"/>
      <c r="AZP7" s="833"/>
      <c r="AZQ7" s="833"/>
      <c r="AZR7" s="833"/>
      <c r="AZS7" s="833"/>
      <c r="AZT7" s="833"/>
      <c r="AZU7" s="833"/>
      <c r="AZV7" s="833"/>
      <c r="AZW7" s="833"/>
      <c r="AZX7" s="844"/>
      <c r="AZY7" s="845"/>
      <c r="AZZ7" s="832"/>
      <c r="BAA7" s="832"/>
      <c r="BAB7" s="832"/>
      <c r="BAC7" s="832"/>
      <c r="BAD7" s="832"/>
      <c r="BAE7" s="832"/>
      <c r="BAF7" s="833"/>
      <c r="BAG7" s="833"/>
      <c r="BAH7" s="833"/>
      <c r="BAI7" s="833"/>
      <c r="BAJ7" s="833"/>
      <c r="BAK7" s="833"/>
      <c r="BAL7" s="833"/>
      <c r="BAM7" s="833"/>
      <c r="BAN7" s="844"/>
      <c r="BAO7" s="845"/>
      <c r="BAP7" s="832"/>
      <c r="BAQ7" s="832"/>
      <c r="BAR7" s="832"/>
      <c r="BAS7" s="832"/>
      <c r="BAT7" s="832"/>
      <c r="BAU7" s="832"/>
      <c r="BAV7" s="833"/>
      <c r="BAW7" s="833"/>
      <c r="BAX7" s="833"/>
      <c r="BAY7" s="833"/>
      <c r="BAZ7" s="833"/>
      <c r="BBA7" s="833"/>
      <c r="BBB7" s="833"/>
      <c r="BBC7" s="833"/>
      <c r="BBD7" s="844"/>
      <c r="BBE7" s="845"/>
      <c r="BBF7" s="832"/>
      <c r="BBG7" s="832"/>
      <c r="BBH7" s="832"/>
      <c r="BBI7" s="832"/>
      <c r="BBJ7" s="832"/>
      <c r="BBK7" s="832"/>
      <c r="BBL7" s="833"/>
      <c r="BBM7" s="833"/>
      <c r="BBN7" s="833"/>
      <c r="BBO7" s="833"/>
      <c r="BBP7" s="833"/>
      <c r="BBQ7" s="833"/>
      <c r="BBR7" s="833"/>
      <c r="BBS7" s="833"/>
      <c r="BBT7" s="844"/>
      <c r="BBU7" s="845"/>
      <c r="BBV7" s="832"/>
      <c r="BBW7" s="832"/>
      <c r="BBX7" s="832"/>
      <c r="BBY7" s="832"/>
      <c r="BBZ7" s="832"/>
      <c r="BCA7" s="832"/>
      <c r="BCB7" s="833"/>
      <c r="BCC7" s="833"/>
      <c r="BCD7" s="833"/>
      <c r="BCE7" s="833"/>
      <c r="BCF7" s="833"/>
      <c r="BCG7" s="833"/>
      <c r="BCH7" s="833"/>
      <c r="BCI7" s="833"/>
      <c r="BCJ7" s="844"/>
      <c r="BCK7" s="845"/>
      <c r="BCL7" s="832"/>
      <c r="BCM7" s="832"/>
      <c r="BCN7" s="832"/>
      <c r="BCO7" s="832"/>
      <c r="BCP7" s="832"/>
      <c r="BCQ7" s="832"/>
      <c r="BCR7" s="833"/>
      <c r="BCS7" s="833"/>
      <c r="BCT7" s="833"/>
      <c r="BCU7" s="833"/>
      <c r="BCV7" s="833"/>
      <c r="BCW7" s="833"/>
      <c r="BCX7" s="833"/>
      <c r="BCY7" s="833"/>
      <c r="BCZ7" s="844"/>
      <c r="BDA7" s="845"/>
      <c r="BDB7" s="832"/>
      <c r="BDC7" s="832"/>
      <c r="BDD7" s="832"/>
      <c r="BDE7" s="832"/>
      <c r="BDF7" s="832"/>
      <c r="BDG7" s="832"/>
      <c r="BDH7" s="833"/>
      <c r="BDI7" s="833"/>
      <c r="BDJ7" s="833"/>
      <c r="BDK7" s="833"/>
      <c r="BDL7" s="833"/>
      <c r="BDM7" s="833"/>
      <c r="BDN7" s="833"/>
      <c r="BDO7" s="833"/>
      <c r="BDP7" s="844"/>
      <c r="BDQ7" s="845"/>
      <c r="BDR7" s="832"/>
      <c r="BDS7" s="832"/>
      <c r="BDT7" s="832"/>
      <c r="BDU7" s="832"/>
      <c r="BDV7" s="832"/>
      <c r="BDW7" s="832"/>
      <c r="BDX7" s="833"/>
      <c r="BDY7" s="833"/>
      <c r="BDZ7" s="833"/>
      <c r="BEA7" s="833"/>
      <c r="BEB7" s="833"/>
      <c r="BEC7" s="833"/>
      <c r="BED7" s="833"/>
      <c r="BEE7" s="833"/>
      <c r="BEF7" s="844"/>
      <c r="BEG7" s="845"/>
      <c r="BEH7" s="832"/>
      <c r="BEI7" s="832"/>
      <c r="BEJ7" s="832"/>
      <c r="BEK7" s="832"/>
      <c r="BEL7" s="832"/>
      <c r="BEM7" s="832"/>
      <c r="BEN7" s="833"/>
      <c r="BEO7" s="833"/>
      <c r="BEP7" s="833"/>
      <c r="BEQ7" s="833"/>
      <c r="BER7" s="833"/>
      <c r="BES7" s="833"/>
      <c r="BET7" s="833"/>
      <c r="BEU7" s="833"/>
      <c r="BEV7" s="844"/>
      <c r="BEW7" s="845"/>
      <c r="BEX7" s="832"/>
      <c r="BEY7" s="832"/>
      <c r="BEZ7" s="832"/>
      <c r="BFA7" s="832"/>
      <c r="BFB7" s="832"/>
      <c r="BFC7" s="832"/>
      <c r="BFD7" s="833"/>
      <c r="BFE7" s="833"/>
      <c r="BFF7" s="833"/>
      <c r="BFG7" s="833"/>
      <c r="BFH7" s="833"/>
      <c r="BFI7" s="833"/>
      <c r="BFJ7" s="833"/>
      <c r="BFK7" s="833"/>
      <c r="BFL7" s="844"/>
      <c r="BFM7" s="845"/>
      <c r="BFN7" s="832"/>
      <c r="BFO7" s="832"/>
      <c r="BFP7" s="832"/>
      <c r="BFQ7" s="832"/>
      <c r="BFR7" s="832"/>
      <c r="BFS7" s="832"/>
      <c r="BFT7" s="833"/>
      <c r="BFU7" s="833"/>
      <c r="BFV7" s="833"/>
      <c r="BFW7" s="833"/>
      <c r="BFX7" s="833"/>
      <c r="BFY7" s="833"/>
      <c r="BFZ7" s="833"/>
      <c r="BGA7" s="833"/>
      <c r="BGB7" s="844"/>
      <c r="BGC7" s="845"/>
      <c r="BGD7" s="832"/>
      <c r="BGE7" s="832"/>
      <c r="BGF7" s="832"/>
      <c r="BGG7" s="832"/>
      <c r="BGH7" s="832"/>
      <c r="BGI7" s="832"/>
      <c r="BGJ7" s="833"/>
      <c r="BGK7" s="833"/>
      <c r="BGL7" s="833"/>
      <c r="BGM7" s="833"/>
      <c r="BGN7" s="833"/>
      <c r="BGO7" s="833"/>
      <c r="BGP7" s="833"/>
      <c r="BGQ7" s="833"/>
      <c r="BGR7" s="844"/>
      <c r="BGS7" s="845"/>
      <c r="BGT7" s="832"/>
      <c r="BGU7" s="832"/>
      <c r="BGV7" s="832"/>
      <c r="BGW7" s="832"/>
      <c r="BGX7" s="832"/>
      <c r="BGY7" s="832"/>
      <c r="BGZ7" s="833"/>
      <c r="BHA7" s="833"/>
      <c r="BHB7" s="833"/>
      <c r="BHC7" s="833"/>
      <c r="BHD7" s="833"/>
      <c r="BHE7" s="833"/>
      <c r="BHF7" s="833"/>
      <c r="BHG7" s="833"/>
      <c r="BHH7" s="844"/>
      <c r="BHI7" s="845"/>
      <c r="BHJ7" s="832"/>
      <c r="BHK7" s="832"/>
      <c r="BHL7" s="832"/>
      <c r="BHM7" s="832"/>
      <c r="BHN7" s="832"/>
      <c r="BHO7" s="832"/>
      <c r="BHP7" s="833"/>
      <c r="BHQ7" s="833"/>
      <c r="BHR7" s="833"/>
      <c r="BHS7" s="833"/>
      <c r="BHT7" s="833"/>
      <c r="BHU7" s="833"/>
      <c r="BHV7" s="833"/>
      <c r="BHW7" s="833"/>
      <c r="BHX7" s="844"/>
      <c r="BHY7" s="845"/>
      <c r="BHZ7" s="832"/>
      <c r="BIA7" s="832"/>
      <c r="BIB7" s="832"/>
      <c r="BIC7" s="832"/>
      <c r="BID7" s="832"/>
      <c r="BIE7" s="832"/>
      <c r="BIF7" s="833"/>
      <c r="BIG7" s="833"/>
      <c r="BIH7" s="833"/>
      <c r="BII7" s="833"/>
      <c r="BIJ7" s="833"/>
      <c r="BIK7" s="833"/>
      <c r="BIL7" s="833"/>
      <c r="BIM7" s="833"/>
      <c r="BIN7" s="844"/>
      <c r="BIO7" s="845"/>
      <c r="BIP7" s="832"/>
      <c r="BIQ7" s="832"/>
      <c r="BIR7" s="832"/>
      <c r="BIS7" s="832"/>
      <c r="BIT7" s="832"/>
      <c r="BIU7" s="832"/>
      <c r="BIV7" s="833"/>
      <c r="BIW7" s="833"/>
      <c r="BIX7" s="833"/>
      <c r="BIY7" s="833"/>
      <c r="BIZ7" s="833"/>
      <c r="BJA7" s="833"/>
      <c r="BJB7" s="833"/>
      <c r="BJC7" s="833"/>
      <c r="BJD7" s="844"/>
      <c r="BJE7" s="845"/>
      <c r="BJF7" s="832"/>
      <c r="BJG7" s="832"/>
      <c r="BJH7" s="832"/>
      <c r="BJI7" s="832"/>
      <c r="BJJ7" s="832"/>
      <c r="BJK7" s="832"/>
      <c r="BJL7" s="833"/>
      <c r="BJM7" s="833"/>
      <c r="BJN7" s="833"/>
      <c r="BJO7" s="833"/>
      <c r="BJP7" s="833"/>
      <c r="BJQ7" s="833"/>
      <c r="BJR7" s="833"/>
      <c r="BJS7" s="833"/>
      <c r="BJT7" s="844"/>
      <c r="BJU7" s="845"/>
      <c r="BJV7" s="832"/>
      <c r="BJW7" s="832"/>
      <c r="BJX7" s="832"/>
      <c r="BJY7" s="832"/>
      <c r="BJZ7" s="832"/>
      <c r="BKA7" s="832"/>
      <c r="BKB7" s="833"/>
      <c r="BKC7" s="833"/>
      <c r="BKD7" s="833"/>
      <c r="BKE7" s="833"/>
      <c r="BKF7" s="833"/>
      <c r="BKG7" s="833"/>
      <c r="BKH7" s="833"/>
      <c r="BKI7" s="833"/>
      <c r="BKJ7" s="844"/>
      <c r="BKK7" s="845"/>
      <c r="BKL7" s="832"/>
      <c r="BKM7" s="832"/>
      <c r="BKN7" s="832"/>
      <c r="BKO7" s="832"/>
      <c r="BKP7" s="832"/>
      <c r="BKQ7" s="832"/>
      <c r="BKR7" s="833"/>
      <c r="BKS7" s="833"/>
      <c r="BKT7" s="833"/>
      <c r="BKU7" s="833"/>
      <c r="BKV7" s="833"/>
      <c r="BKW7" s="833"/>
      <c r="BKX7" s="833"/>
      <c r="BKY7" s="833"/>
      <c r="BKZ7" s="844"/>
      <c r="BLA7" s="845"/>
      <c r="BLB7" s="832"/>
      <c r="BLC7" s="832"/>
      <c r="BLD7" s="832"/>
      <c r="BLE7" s="832"/>
      <c r="BLF7" s="832"/>
      <c r="BLG7" s="832"/>
      <c r="BLH7" s="833"/>
      <c r="BLI7" s="833"/>
      <c r="BLJ7" s="833"/>
      <c r="BLK7" s="833"/>
      <c r="BLL7" s="833"/>
      <c r="BLM7" s="833"/>
      <c r="BLN7" s="833"/>
      <c r="BLO7" s="833"/>
      <c r="BLP7" s="844"/>
      <c r="BLQ7" s="845"/>
      <c r="BLR7" s="832"/>
      <c r="BLS7" s="832"/>
      <c r="BLT7" s="832"/>
      <c r="BLU7" s="832"/>
      <c r="BLV7" s="832"/>
      <c r="BLW7" s="832"/>
      <c r="BLX7" s="833"/>
      <c r="BLY7" s="833"/>
      <c r="BLZ7" s="833"/>
      <c r="BMA7" s="833"/>
      <c r="BMB7" s="833"/>
      <c r="BMC7" s="833"/>
      <c r="BMD7" s="833"/>
      <c r="BME7" s="833"/>
      <c r="BMF7" s="844"/>
      <c r="BMG7" s="845"/>
      <c r="BMH7" s="832"/>
      <c r="BMI7" s="832"/>
      <c r="BMJ7" s="832"/>
      <c r="BMK7" s="832"/>
      <c r="BML7" s="832"/>
      <c r="BMM7" s="832"/>
      <c r="BMN7" s="833"/>
      <c r="BMO7" s="833"/>
      <c r="BMP7" s="833"/>
      <c r="BMQ7" s="833"/>
      <c r="BMR7" s="833"/>
      <c r="BMS7" s="833"/>
      <c r="BMT7" s="833"/>
      <c r="BMU7" s="833"/>
      <c r="BMV7" s="844"/>
      <c r="BMW7" s="845"/>
      <c r="BMX7" s="832"/>
      <c r="BMY7" s="832"/>
      <c r="BMZ7" s="832"/>
      <c r="BNA7" s="832"/>
      <c r="BNB7" s="832"/>
      <c r="BNC7" s="832"/>
      <c r="BND7" s="833"/>
      <c r="BNE7" s="833"/>
      <c r="BNF7" s="833"/>
      <c r="BNG7" s="833"/>
      <c r="BNH7" s="833"/>
      <c r="BNI7" s="833"/>
      <c r="BNJ7" s="833"/>
      <c r="BNK7" s="833"/>
      <c r="BNL7" s="844"/>
      <c r="BNM7" s="845"/>
      <c r="BNN7" s="832"/>
      <c r="BNO7" s="832"/>
      <c r="BNP7" s="832"/>
      <c r="BNQ7" s="832"/>
      <c r="BNR7" s="832"/>
      <c r="BNS7" s="832"/>
      <c r="BNT7" s="833"/>
      <c r="BNU7" s="833"/>
      <c r="BNV7" s="833"/>
      <c r="BNW7" s="833"/>
      <c r="BNX7" s="833"/>
      <c r="BNY7" s="833"/>
      <c r="BNZ7" s="833"/>
      <c r="BOA7" s="833"/>
      <c r="BOB7" s="844"/>
      <c r="BOC7" s="845"/>
      <c r="BOD7" s="832"/>
      <c r="BOE7" s="832"/>
      <c r="BOF7" s="832"/>
      <c r="BOG7" s="832"/>
      <c r="BOH7" s="832"/>
      <c r="BOI7" s="832"/>
      <c r="BOJ7" s="833"/>
      <c r="BOK7" s="833"/>
      <c r="BOL7" s="833"/>
      <c r="BOM7" s="833"/>
      <c r="BON7" s="833"/>
      <c r="BOO7" s="833"/>
      <c r="BOP7" s="833"/>
      <c r="BOQ7" s="833"/>
      <c r="BOR7" s="844"/>
      <c r="BOS7" s="845"/>
      <c r="BOT7" s="832"/>
      <c r="BOU7" s="832"/>
      <c r="BOV7" s="832"/>
      <c r="BOW7" s="832"/>
      <c r="BOX7" s="832"/>
      <c r="BOY7" s="832"/>
      <c r="BOZ7" s="833"/>
      <c r="BPA7" s="833"/>
      <c r="BPB7" s="833"/>
      <c r="BPC7" s="833"/>
      <c r="BPD7" s="833"/>
      <c r="BPE7" s="833"/>
      <c r="BPF7" s="833"/>
      <c r="BPG7" s="833"/>
      <c r="BPH7" s="844"/>
      <c r="BPI7" s="845"/>
      <c r="BPJ7" s="832"/>
      <c r="BPK7" s="832"/>
      <c r="BPL7" s="832"/>
      <c r="BPM7" s="832"/>
      <c r="BPN7" s="832"/>
      <c r="BPO7" s="832"/>
      <c r="BPP7" s="833"/>
      <c r="BPQ7" s="833"/>
      <c r="BPR7" s="833"/>
      <c r="BPS7" s="833"/>
      <c r="BPT7" s="833"/>
      <c r="BPU7" s="833"/>
      <c r="BPV7" s="833"/>
      <c r="BPW7" s="833"/>
      <c r="BPX7" s="844"/>
      <c r="BPY7" s="845"/>
      <c r="BPZ7" s="832"/>
      <c r="BQA7" s="832"/>
      <c r="BQB7" s="832"/>
      <c r="BQC7" s="832"/>
      <c r="BQD7" s="832"/>
      <c r="BQE7" s="832"/>
      <c r="BQF7" s="833"/>
      <c r="BQG7" s="833"/>
      <c r="BQH7" s="833"/>
      <c r="BQI7" s="833"/>
      <c r="BQJ7" s="833"/>
      <c r="BQK7" s="833"/>
      <c r="BQL7" s="833"/>
      <c r="BQM7" s="833"/>
      <c r="BQN7" s="844"/>
      <c r="BQO7" s="845"/>
      <c r="BQP7" s="832"/>
      <c r="BQQ7" s="832"/>
      <c r="BQR7" s="832"/>
      <c r="BQS7" s="832"/>
      <c r="BQT7" s="832"/>
      <c r="BQU7" s="832"/>
      <c r="BQV7" s="833"/>
      <c r="BQW7" s="833"/>
      <c r="BQX7" s="833"/>
      <c r="BQY7" s="833"/>
      <c r="BQZ7" s="833"/>
      <c r="BRA7" s="833"/>
      <c r="BRB7" s="833"/>
      <c r="BRC7" s="833"/>
      <c r="BRD7" s="844"/>
      <c r="BRE7" s="845"/>
      <c r="BRF7" s="832"/>
      <c r="BRG7" s="832"/>
      <c r="BRH7" s="832"/>
      <c r="BRI7" s="832"/>
      <c r="BRJ7" s="832"/>
      <c r="BRK7" s="832"/>
      <c r="BRL7" s="833"/>
      <c r="BRM7" s="833"/>
      <c r="BRN7" s="833"/>
      <c r="BRO7" s="833"/>
      <c r="BRP7" s="833"/>
      <c r="BRQ7" s="833"/>
      <c r="BRR7" s="833"/>
      <c r="BRS7" s="833"/>
      <c r="BRT7" s="844"/>
      <c r="BRU7" s="845"/>
      <c r="BRV7" s="832"/>
      <c r="BRW7" s="832"/>
      <c r="BRX7" s="832"/>
      <c r="BRY7" s="832"/>
      <c r="BRZ7" s="832"/>
      <c r="BSA7" s="832"/>
      <c r="BSB7" s="833"/>
      <c r="BSC7" s="833"/>
      <c r="BSD7" s="833"/>
      <c r="BSE7" s="833"/>
      <c r="BSF7" s="833"/>
      <c r="BSG7" s="833"/>
      <c r="BSH7" s="833"/>
      <c r="BSI7" s="833"/>
      <c r="BSJ7" s="844"/>
      <c r="BSK7" s="845"/>
      <c r="BSL7" s="832"/>
      <c r="BSM7" s="832"/>
      <c r="BSN7" s="832"/>
      <c r="BSO7" s="832"/>
      <c r="BSP7" s="832"/>
      <c r="BSQ7" s="832"/>
      <c r="BSR7" s="833"/>
      <c r="BSS7" s="833"/>
      <c r="BST7" s="833"/>
      <c r="BSU7" s="833"/>
      <c r="BSV7" s="833"/>
      <c r="BSW7" s="833"/>
      <c r="BSX7" s="833"/>
      <c r="BSY7" s="833"/>
      <c r="BSZ7" s="844"/>
      <c r="BTA7" s="845"/>
      <c r="BTB7" s="832"/>
      <c r="BTC7" s="832"/>
      <c r="BTD7" s="832"/>
      <c r="BTE7" s="832"/>
      <c r="BTF7" s="832"/>
      <c r="BTG7" s="832"/>
      <c r="BTH7" s="833"/>
      <c r="BTI7" s="833"/>
      <c r="BTJ7" s="833"/>
      <c r="BTK7" s="833"/>
      <c r="BTL7" s="833"/>
      <c r="BTM7" s="833"/>
      <c r="BTN7" s="833"/>
      <c r="BTO7" s="833"/>
      <c r="BTP7" s="844"/>
      <c r="BTQ7" s="845"/>
      <c r="BTR7" s="832"/>
      <c r="BTS7" s="832"/>
      <c r="BTT7" s="832"/>
      <c r="BTU7" s="832"/>
      <c r="BTV7" s="832"/>
      <c r="BTW7" s="832"/>
      <c r="BTX7" s="833"/>
      <c r="BTY7" s="833"/>
      <c r="BTZ7" s="833"/>
      <c r="BUA7" s="833"/>
      <c r="BUB7" s="833"/>
      <c r="BUC7" s="833"/>
      <c r="BUD7" s="833"/>
      <c r="BUE7" s="833"/>
      <c r="BUF7" s="844"/>
      <c r="BUG7" s="845"/>
      <c r="BUH7" s="832"/>
      <c r="BUI7" s="832"/>
      <c r="BUJ7" s="832"/>
      <c r="BUK7" s="832"/>
      <c r="BUL7" s="832"/>
      <c r="BUM7" s="832"/>
      <c r="BUN7" s="833"/>
      <c r="BUO7" s="833"/>
      <c r="BUP7" s="833"/>
      <c r="BUQ7" s="833"/>
      <c r="BUR7" s="833"/>
      <c r="BUS7" s="833"/>
      <c r="BUT7" s="833"/>
      <c r="BUU7" s="833"/>
      <c r="BUV7" s="844"/>
      <c r="BUW7" s="845"/>
      <c r="BUX7" s="832"/>
      <c r="BUY7" s="832"/>
      <c r="BUZ7" s="832"/>
      <c r="BVA7" s="832"/>
      <c r="BVB7" s="832"/>
      <c r="BVC7" s="832"/>
      <c r="BVD7" s="833"/>
      <c r="BVE7" s="833"/>
      <c r="BVF7" s="833"/>
      <c r="BVG7" s="833"/>
      <c r="BVH7" s="833"/>
      <c r="BVI7" s="833"/>
      <c r="BVJ7" s="833"/>
      <c r="BVK7" s="833"/>
      <c r="BVL7" s="844"/>
      <c r="BVM7" s="845"/>
      <c r="BVN7" s="832"/>
      <c r="BVO7" s="832"/>
      <c r="BVP7" s="832"/>
      <c r="BVQ7" s="832"/>
      <c r="BVR7" s="832"/>
      <c r="BVS7" s="832"/>
      <c r="BVT7" s="833"/>
      <c r="BVU7" s="833"/>
      <c r="BVV7" s="833"/>
      <c r="BVW7" s="833"/>
      <c r="BVX7" s="833"/>
      <c r="BVY7" s="833"/>
      <c r="BVZ7" s="833"/>
      <c r="BWA7" s="833"/>
      <c r="BWB7" s="844"/>
      <c r="BWC7" s="845"/>
      <c r="BWD7" s="832"/>
      <c r="BWE7" s="832"/>
      <c r="BWF7" s="832"/>
      <c r="BWG7" s="832"/>
      <c r="BWH7" s="832"/>
      <c r="BWI7" s="832"/>
      <c r="BWJ7" s="833"/>
      <c r="BWK7" s="833"/>
      <c r="BWL7" s="833"/>
      <c r="BWM7" s="833"/>
      <c r="BWN7" s="833"/>
      <c r="BWO7" s="833"/>
      <c r="BWP7" s="833"/>
      <c r="BWQ7" s="833"/>
      <c r="BWR7" s="844"/>
      <c r="BWS7" s="845"/>
      <c r="BWT7" s="832"/>
      <c r="BWU7" s="832"/>
      <c r="BWV7" s="832"/>
      <c r="BWW7" s="832"/>
      <c r="BWX7" s="832"/>
      <c r="BWY7" s="832"/>
      <c r="BWZ7" s="833"/>
      <c r="BXA7" s="833"/>
      <c r="BXB7" s="833"/>
      <c r="BXC7" s="833"/>
      <c r="BXD7" s="833"/>
      <c r="BXE7" s="833"/>
      <c r="BXF7" s="833"/>
      <c r="BXG7" s="833"/>
      <c r="BXH7" s="844"/>
      <c r="BXI7" s="845"/>
      <c r="BXJ7" s="832"/>
      <c r="BXK7" s="832"/>
      <c r="BXL7" s="832"/>
      <c r="BXM7" s="832"/>
      <c r="BXN7" s="832"/>
      <c r="BXO7" s="832"/>
      <c r="BXP7" s="833"/>
      <c r="BXQ7" s="833"/>
      <c r="BXR7" s="833"/>
      <c r="BXS7" s="833"/>
      <c r="BXT7" s="833"/>
      <c r="BXU7" s="833"/>
      <c r="BXV7" s="833"/>
      <c r="BXW7" s="833"/>
      <c r="BXX7" s="844"/>
      <c r="BXY7" s="845"/>
      <c r="BXZ7" s="832"/>
      <c r="BYA7" s="832"/>
      <c r="BYB7" s="832"/>
      <c r="BYC7" s="832"/>
      <c r="BYD7" s="832"/>
      <c r="BYE7" s="832"/>
      <c r="BYF7" s="833"/>
      <c r="BYG7" s="833"/>
      <c r="BYH7" s="833"/>
      <c r="BYI7" s="833"/>
      <c r="BYJ7" s="833"/>
      <c r="BYK7" s="833"/>
      <c r="BYL7" s="833"/>
      <c r="BYM7" s="833"/>
      <c r="BYN7" s="844"/>
      <c r="BYO7" s="845"/>
      <c r="BYP7" s="832"/>
      <c r="BYQ7" s="832"/>
      <c r="BYR7" s="832"/>
      <c r="BYS7" s="832"/>
      <c r="BYT7" s="832"/>
      <c r="BYU7" s="832"/>
      <c r="BYV7" s="833"/>
      <c r="BYW7" s="833"/>
      <c r="BYX7" s="833"/>
      <c r="BYY7" s="833"/>
      <c r="BYZ7" s="833"/>
      <c r="BZA7" s="833"/>
      <c r="BZB7" s="833"/>
      <c r="BZC7" s="833"/>
      <c r="BZD7" s="844"/>
      <c r="BZE7" s="845"/>
      <c r="BZF7" s="832"/>
      <c r="BZG7" s="832"/>
      <c r="BZH7" s="832"/>
      <c r="BZI7" s="832"/>
      <c r="BZJ7" s="832"/>
      <c r="BZK7" s="832"/>
      <c r="BZL7" s="833"/>
      <c r="BZM7" s="833"/>
      <c r="BZN7" s="833"/>
      <c r="BZO7" s="833"/>
      <c r="BZP7" s="833"/>
      <c r="BZQ7" s="833"/>
      <c r="BZR7" s="833"/>
      <c r="BZS7" s="833"/>
      <c r="BZT7" s="844"/>
      <c r="BZU7" s="845"/>
      <c r="BZV7" s="832"/>
      <c r="BZW7" s="832"/>
      <c r="BZX7" s="832"/>
      <c r="BZY7" s="832"/>
      <c r="BZZ7" s="832"/>
      <c r="CAA7" s="832"/>
      <c r="CAB7" s="833"/>
      <c r="CAC7" s="833"/>
      <c r="CAD7" s="833"/>
      <c r="CAE7" s="833"/>
      <c r="CAF7" s="833"/>
      <c r="CAG7" s="833"/>
      <c r="CAH7" s="833"/>
      <c r="CAI7" s="833"/>
      <c r="CAJ7" s="844"/>
      <c r="CAK7" s="845"/>
      <c r="CAL7" s="832"/>
      <c r="CAM7" s="832"/>
      <c r="CAN7" s="832"/>
      <c r="CAO7" s="832"/>
      <c r="CAP7" s="832"/>
      <c r="CAQ7" s="832"/>
      <c r="CAR7" s="833"/>
      <c r="CAS7" s="833"/>
      <c r="CAT7" s="833"/>
      <c r="CAU7" s="833"/>
      <c r="CAV7" s="833"/>
      <c r="CAW7" s="833"/>
      <c r="CAX7" s="833"/>
      <c r="CAY7" s="833"/>
      <c r="CAZ7" s="844"/>
      <c r="CBA7" s="845"/>
      <c r="CBB7" s="832"/>
      <c r="CBC7" s="832"/>
      <c r="CBD7" s="832"/>
      <c r="CBE7" s="832"/>
      <c r="CBF7" s="832"/>
      <c r="CBG7" s="832"/>
      <c r="CBH7" s="833"/>
      <c r="CBI7" s="833"/>
      <c r="CBJ7" s="833"/>
      <c r="CBK7" s="833"/>
      <c r="CBL7" s="833"/>
      <c r="CBM7" s="833"/>
      <c r="CBN7" s="833"/>
      <c r="CBO7" s="833"/>
      <c r="CBP7" s="844"/>
      <c r="CBQ7" s="845"/>
      <c r="CBR7" s="832"/>
      <c r="CBS7" s="832"/>
      <c r="CBT7" s="832"/>
      <c r="CBU7" s="832"/>
      <c r="CBV7" s="832"/>
      <c r="CBW7" s="832"/>
      <c r="CBX7" s="833"/>
      <c r="CBY7" s="833"/>
      <c r="CBZ7" s="833"/>
      <c r="CCA7" s="833"/>
      <c r="CCB7" s="833"/>
      <c r="CCC7" s="833"/>
      <c r="CCD7" s="833"/>
      <c r="CCE7" s="833"/>
      <c r="CCF7" s="844"/>
      <c r="CCG7" s="845"/>
      <c r="CCH7" s="832"/>
      <c r="CCI7" s="832"/>
      <c r="CCJ7" s="832"/>
      <c r="CCK7" s="832"/>
      <c r="CCL7" s="832"/>
      <c r="CCM7" s="832"/>
      <c r="CCN7" s="833"/>
      <c r="CCO7" s="833"/>
      <c r="CCP7" s="833"/>
      <c r="CCQ7" s="833"/>
      <c r="CCR7" s="833"/>
      <c r="CCS7" s="833"/>
      <c r="CCT7" s="833"/>
      <c r="CCU7" s="833"/>
      <c r="CCV7" s="844"/>
      <c r="CCW7" s="845"/>
      <c r="CCX7" s="832"/>
      <c r="CCY7" s="832"/>
      <c r="CCZ7" s="832"/>
      <c r="CDA7" s="832"/>
      <c r="CDB7" s="832"/>
      <c r="CDC7" s="832"/>
      <c r="CDD7" s="833"/>
      <c r="CDE7" s="833"/>
      <c r="CDF7" s="833"/>
      <c r="CDG7" s="833"/>
      <c r="CDH7" s="833"/>
      <c r="CDI7" s="833"/>
      <c r="CDJ7" s="833"/>
      <c r="CDK7" s="833"/>
      <c r="CDL7" s="844"/>
      <c r="CDM7" s="845"/>
      <c r="CDN7" s="832"/>
      <c r="CDO7" s="832"/>
      <c r="CDP7" s="832"/>
      <c r="CDQ7" s="832"/>
      <c r="CDR7" s="832"/>
      <c r="CDS7" s="832"/>
      <c r="CDT7" s="833"/>
      <c r="CDU7" s="833"/>
      <c r="CDV7" s="833"/>
      <c r="CDW7" s="833"/>
      <c r="CDX7" s="833"/>
      <c r="CDY7" s="833"/>
      <c r="CDZ7" s="833"/>
      <c r="CEA7" s="833"/>
      <c r="CEB7" s="844"/>
      <c r="CEC7" s="845"/>
      <c r="CED7" s="832"/>
      <c r="CEE7" s="832"/>
      <c r="CEF7" s="832"/>
      <c r="CEG7" s="832"/>
      <c r="CEH7" s="832"/>
      <c r="CEI7" s="832"/>
      <c r="CEJ7" s="833"/>
      <c r="CEK7" s="833"/>
      <c r="CEL7" s="833"/>
      <c r="CEM7" s="833"/>
      <c r="CEN7" s="833"/>
      <c r="CEO7" s="833"/>
      <c r="CEP7" s="833"/>
      <c r="CEQ7" s="833"/>
      <c r="CER7" s="844"/>
      <c r="CES7" s="845"/>
      <c r="CET7" s="832"/>
      <c r="CEU7" s="832"/>
      <c r="CEV7" s="832"/>
      <c r="CEW7" s="832"/>
      <c r="CEX7" s="832"/>
      <c r="CEY7" s="832"/>
      <c r="CEZ7" s="833"/>
      <c r="CFA7" s="833"/>
      <c r="CFB7" s="833"/>
      <c r="CFC7" s="833"/>
      <c r="CFD7" s="833"/>
      <c r="CFE7" s="833"/>
      <c r="CFF7" s="833"/>
      <c r="CFG7" s="833"/>
      <c r="CFH7" s="844"/>
      <c r="CFI7" s="845"/>
      <c r="CFJ7" s="832"/>
      <c r="CFK7" s="832"/>
      <c r="CFL7" s="832"/>
      <c r="CFM7" s="832"/>
      <c r="CFN7" s="832"/>
      <c r="CFO7" s="832"/>
      <c r="CFP7" s="833"/>
      <c r="CFQ7" s="833"/>
      <c r="CFR7" s="833"/>
      <c r="CFS7" s="833"/>
      <c r="CFT7" s="833"/>
      <c r="CFU7" s="833"/>
      <c r="CFV7" s="833"/>
      <c r="CFW7" s="833"/>
      <c r="CFX7" s="844"/>
      <c r="CFY7" s="845"/>
      <c r="CFZ7" s="832"/>
      <c r="CGA7" s="832"/>
      <c r="CGB7" s="832"/>
      <c r="CGC7" s="832"/>
      <c r="CGD7" s="832"/>
      <c r="CGE7" s="832"/>
      <c r="CGF7" s="833"/>
      <c r="CGG7" s="833"/>
      <c r="CGH7" s="833"/>
      <c r="CGI7" s="833"/>
      <c r="CGJ7" s="833"/>
      <c r="CGK7" s="833"/>
      <c r="CGL7" s="833"/>
      <c r="CGM7" s="833"/>
      <c r="CGN7" s="844"/>
      <c r="CGO7" s="845"/>
      <c r="CGP7" s="832"/>
      <c r="CGQ7" s="832"/>
      <c r="CGR7" s="832"/>
      <c r="CGS7" s="832"/>
      <c r="CGT7" s="832"/>
      <c r="CGU7" s="832"/>
      <c r="CGV7" s="833"/>
      <c r="CGW7" s="833"/>
      <c r="CGX7" s="833"/>
      <c r="CGY7" s="833"/>
      <c r="CGZ7" s="833"/>
      <c r="CHA7" s="833"/>
      <c r="CHB7" s="833"/>
      <c r="CHC7" s="833"/>
      <c r="CHD7" s="844"/>
      <c r="CHE7" s="845"/>
      <c r="CHF7" s="832"/>
      <c r="CHG7" s="832"/>
      <c r="CHH7" s="832"/>
      <c r="CHI7" s="832"/>
      <c r="CHJ7" s="832"/>
      <c r="CHK7" s="832"/>
      <c r="CHL7" s="833"/>
      <c r="CHM7" s="833"/>
      <c r="CHN7" s="833"/>
      <c r="CHO7" s="833"/>
      <c r="CHP7" s="833"/>
      <c r="CHQ7" s="833"/>
      <c r="CHR7" s="833"/>
      <c r="CHS7" s="833"/>
      <c r="CHT7" s="844"/>
      <c r="CHU7" s="845"/>
      <c r="CHV7" s="832"/>
      <c r="CHW7" s="832"/>
      <c r="CHX7" s="832"/>
      <c r="CHY7" s="832"/>
      <c r="CHZ7" s="832"/>
      <c r="CIA7" s="832"/>
      <c r="CIB7" s="833"/>
      <c r="CIC7" s="833"/>
      <c r="CID7" s="833"/>
      <c r="CIE7" s="833"/>
      <c r="CIF7" s="833"/>
      <c r="CIG7" s="833"/>
      <c r="CIH7" s="833"/>
      <c r="CII7" s="833"/>
      <c r="CIJ7" s="844"/>
      <c r="CIK7" s="845"/>
      <c r="CIL7" s="832"/>
      <c r="CIM7" s="832"/>
      <c r="CIN7" s="832"/>
      <c r="CIO7" s="832"/>
      <c r="CIP7" s="832"/>
      <c r="CIQ7" s="832"/>
      <c r="CIR7" s="833"/>
      <c r="CIS7" s="833"/>
      <c r="CIT7" s="833"/>
      <c r="CIU7" s="833"/>
      <c r="CIV7" s="833"/>
      <c r="CIW7" s="833"/>
      <c r="CIX7" s="833"/>
      <c r="CIY7" s="833"/>
      <c r="CIZ7" s="844"/>
      <c r="CJA7" s="845"/>
      <c r="CJB7" s="832"/>
      <c r="CJC7" s="832"/>
      <c r="CJD7" s="832"/>
      <c r="CJE7" s="832"/>
      <c r="CJF7" s="832"/>
      <c r="CJG7" s="832"/>
      <c r="CJH7" s="833"/>
      <c r="CJI7" s="833"/>
      <c r="CJJ7" s="833"/>
      <c r="CJK7" s="833"/>
      <c r="CJL7" s="833"/>
      <c r="CJM7" s="833"/>
      <c r="CJN7" s="833"/>
      <c r="CJO7" s="833"/>
      <c r="CJP7" s="844"/>
      <c r="CJQ7" s="845"/>
      <c r="CJR7" s="832"/>
      <c r="CJS7" s="832"/>
      <c r="CJT7" s="832"/>
      <c r="CJU7" s="832"/>
      <c r="CJV7" s="832"/>
      <c r="CJW7" s="832"/>
      <c r="CJX7" s="833"/>
      <c r="CJY7" s="833"/>
      <c r="CJZ7" s="833"/>
      <c r="CKA7" s="833"/>
      <c r="CKB7" s="833"/>
      <c r="CKC7" s="833"/>
      <c r="CKD7" s="833"/>
      <c r="CKE7" s="833"/>
      <c r="CKF7" s="844"/>
      <c r="CKG7" s="845"/>
      <c r="CKH7" s="832"/>
      <c r="CKI7" s="832"/>
      <c r="CKJ7" s="832"/>
      <c r="CKK7" s="832"/>
      <c r="CKL7" s="832"/>
      <c r="CKM7" s="832"/>
      <c r="CKN7" s="833"/>
      <c r="CKO7" s="833"/>
      <c r="CKP7" s="833"/>
      <c r="CKQ7" s="833"/>
      <c r="CKR7" s="833"/>
      <c r="CKS7" s="833"/>
      <c r="CKT7" s="833"/>
      <c r="CKU7" s="833"/>
      <c r="CKV7" s="844"/>
      <c r="CKW7" s="845"/>
      <c r="CKX7" s="832"/>
      <c r="CKY7" s="832"/>
      <c r="CKZ7" s="832"/>
      <c r="CLA7" s="832"/>
      <c r="CLB7" s="832"/>
      <c r="CLC7" s="832"/>
      <c r="CLD7" s="833"/>
      <c r="CLE7" s="833"/>
      <c r="CLF7" s="833"/>
      <c r="CLG7" s="833"/>
      <c r="CLH7" s="833"/>
      <c r="CLI7" s="833"/>
      <c r="CLJ7" s="833"/>
      <c r="CLK7" s="833"/>
      <c r="CLL7" s="844"/>
      <c r="CLM7" s="845"/>
      <c r="CLN7" s="832"/>
      <c r="CLO7" s="832"/>
      <c r="CLP7" s="832"/>
      <c r="CLQ7" s="832"/>
      <c r="CLR7" s="832"/>
      <c r="CLS7" s="832"/>
      <c r="CLT7" s="833"/>
      <c r="CLU7" s="833"/>
      <c r="CLV7" s="833"/>
      <c r="CLW7" s="833"/>
      <c r="CLX7" s="833"/>
      <c r="CLY7" s="833"/>
      <c r="CLZ7" s="833"/>
      <c r="CMA7" s="833"/>
      <c r="CMB7" s="844"/>
      <c r="CMC7" s="845"/>
      <c r="CMD7" s="832"/>
      <c r="CME7" s="832"/>
      <c r="CMF7" s="832"/>
      <c r="CMG7" s="832"/>
      <c r="CMH7" s="832"/>
      <c r="CMI7" s="832"/>
      <c r="CMJ7" s="833"/>
      <c r="CMK7" s="833"/>
      <c r="CML7" s="833"/>
      <c r="CMM7" s="833"/>
      <c r="CMN7" s="833"/>
      <c r="CMO7" s="833"/>
      <c r="CMP7" s="833"/>
      <c r="CMQ7" s="833"/>
      <c r="CMR7" s="844"/>
      <c r="CMS7" s="845"/>
      <c r="CMT7" s="832"/>
      <c r="CMU7" s="832"/>
      <c r="CMV7" s="832"/>
      <c r="CMW7" s="832"/>
      <c r="CMX7" s="832"/>
      <c r="CMY7" s="832"/>
      <c r="CMZ7" s="833"/>
      <c r="CNA7" s="833"/>
      <c r="CNB7" s="833"/>
      <c r="CNC7" s="833"/>
      <c r="CND7" s="833"/>
      <c r="CNE7" s="833"/>
      <c r="CNF7" s="833"/>
      <c r="CNG7" s="833"/>
      <c r="CNH7" s="844"/>
      <c r="CNI7" s="845"/>
      <c r="CNJ7" s="832"/>
      <c r="CNK7" s="832"/>
      <c r="CNL7" s="832"/>
      <c r="CNM7" s="832"/>
      <c r="CNN7" s="832"/>
      <c r="CNO7" s="832"/>
      <c r="CNP7" s="833"/>
      <c r="CNQ7" s="833"/>
      <c r="CNR7" s="833"/>
      <c r="CNS7" s="833"/>
      <c r="CNT7" s="833"/>
      <c r="CNU7" s="833"/>
      <c r="CNV7" s="833"/>
      <c r="CNW7" s="833"/>
      <c r="CNX7" s="844"/>
      <c r="CNY7" s="845"/>
      <c r="CNZ7" s="832"/>
      <c r="COA7" s="832"/>
      <c r="COB7" s="832"/>
      <c r="COC7" s="832"/>
      <c r="COD7" s="832"/>
      <c r="COE7" s="832"/>
      <c r="COF7" s="833"/>
      <c r="COG7" s="833"/>
      <c r="COH7" s="833"/>
      <c r="COI7" s="833"/>
      <c r="COJ7" s="833"/>
      <c r="COK7" s="833"/>
      <c r="COL7" s="833"/>
      <c r="COM7" s="833"/>
      <c r="CON7" s="844"/>
      <c r="COO7" s="845"/>
      <c r="COP7" s="832"/>
      <c r="COQ7" s="832"/>
      <c r="COR7" s="832"/>
      <c r="COS7" s="832"/>
      <c r="COT7" s="832"/>
      <c r="COU7" s="832"/>
      <c r="COV7" s="833"/>
      <c r="COW7" s="833"/>
      <c r="COX7" s="833"/>
      <c r="COY7" s="833"/>
      <c r="COZ7" s="833"/>
      <c r="CPA7" s="833"/>
      <c r="CPB7" s="833"/>
      <c r="CPC7" s="833"/>
      <c r="CPD7" s="844"/>
      <c r="CPE7" s="845"/>
      <c r="CPF7" s="832"/>
      <c r="CPG7" s="832"/>
      <c r="CPH7" s="832"/>
      <c r="CPI7" s="832"/>
      <c r="CPJ7" s="832"/>
      <c r="CPK7" s="832"/>
      <c r="CPL7" s="833"/>
      <c r="CPM7" s="833"/>
      <c r="CPN7" s="833"/>
      <c r="CPO7" s="833"/>
      <c r="CPP7" s="833"/>
      <c r="CPQ7" s="833"/>
      <c r="CPR7" s="833"/>
      <c r="CPS7" s="833"/>
      <c r="CPT7" s="844"/>
      <c r="CPU7" s="845"/>
      <c r="CPV7" s="832"/>
      <c r="CPW7" s="832"/>
      <c r="CPX7" s="832"/>
      <c r="CPY7" s="832"/>
      <c r="CPZ7" s="832"/>
      <c r="CQA7" s="832"/>
      <c r="CQB7" s="833"/>
      <c r="CQC7" s="833"/>
      <c r="CQD7" s="833"/>
      <c r="CQE7" s="833"/>
      <c r="CQF7" s="833"/>
      <c r="CQG7" s="833"/>
      <c r="CQH7" s="833"/>
      <c r="CQI7" s="833"/>
      <c r="CQJ7" s="844"/>
      <c r="CQK7" s="845"/>
      <c r="CQL7" s="832"/>
      <c r="CQM7" s="832"/>
      <c r="CQN7" s="832"/>
      <c r="CQO7" s="832"/>
      <c r="CQP7" s="832"/>
      <c r="CQQ7" s="832"/>
      <c r="CQR7" s="833"/>
      <c r="CQS7" s="833"/>
      <c r="CQT7" s="833"/>
      <c r="CQU7" s="833"/>
      <c r="CQV7" s="833"/>
      <c r="CQW7" s="833"/>
      <c r="CQX7" s="833"/>
      <c r="CQY7" s="833"/>
      <c r="CQZ7" s="844"/>
      <c r="CRA7" s="845"/>
      <c r="CRB7" s="832"/>
      <c r="CRC7" s="832"/>
      <c r="CRD7" s="832"/>
      <c r="CRE7" s="832"/>
      <c r="CRF7" s="832"/>
      <c r="CRG7" s="832"/>
      <c r="CRH7" s="833"/>
      <c r="CRI7" s="833"/>
      <c r="CRJ7" s="833"/>
      <c r="CRK7" s="833"/>
      <c r="CRL7" s="833"/>
      <c r="CRM7" s="833"/>
      <c r="CRN7" s="833"/>
      <c r="CRO7" s="833"/>
      <c r="CRP7" s="844"/>
      <c r="CRQ7" s="845"/>
      <c r="CRR7" s="832"/>
      <c r="CRS7" s="832"/>
      <c r="CRT7" s="832"/>
      <c r="CRU7" s="832"/>
      <c r="CRV7" s="832"/>
      <c r="CRW7" s="832"/>
      <c r="CRX7" s="833"/>
      <c r="CRY7" s="833"/>
      <c r="CRZ7" s="833"/>
      <c r="CSA7" s="833"/>
      <c r="CSB7" s="833"/>
      <c r="CSC7" s="833"/>
      <c r="CSD7" s="833"/>
      <c r="CSE7" s="833"/>
      <c r="CSF7" s="844"/>
      <c r="CSG7" s="845"/>
      <c r="CSH7" s="832"/>
      <c r="CSI7" s="832"/>
      <c r="CSJ7" s="832"/>
      <c r="CSK7" s="832"/>
      <c r="CSL7" s="832"/>
      <c r="CSM7" s="832"/>
      <c r="CSN7" s="833"/>
      <c r="CSO7" s="833"/>
      <c r="CSP7" s="833"/>
      <c r="CSQ7" s="833"/>
      <c r="CSR7" s="833"/>
      <c r="CSS7" s="833"/>
      <c r="CST7" s="833"/>
      <c r="CSU7" s="833"/>
      <c r="CSV7" s="844"/>
      <c r="CSW7" s="845"/>
      <c r="CSX7" s="832"/>
      <c r="CSY7" s="832"/>
      <c r="CSZ7" s="832"/>
      <c r="CTA7" s="832"/>
      <c r="CTB7" s="832"/>
      <c r="CTC7" s="832"/>
      <c r="CTD7" s="833"/>
      <c r="CTE7" s="833"/>
      <c r="CTF7" s="833"/>
      <c r="CTG7" s="833"/>
      <c r="CTH7" s="833"/>
      <c r="CTI7" s="833"/>
      <c r="CTJ7" s="833"/>
      <c r="CTK7" s="833"/>
      <c r="CTL7" s="844"/>
      <c r="CTM7" s="845"/>
      <c r="CTN7" s="832"/>
      <c r="CTO7" s="832"/>
      <c r="CTP7" s="832"/>
      <c r="CTQ7" s="832"/>
      <c r="CTR7" s="832"/>
      <c r="CTS7" s="832"/>
      <c r="CTT7" s="833"/>
      <c r="CTU7" s="833"/>
      <c r="CTV7" s="833"/>
      <c r="CTW7" s="833"/>
      <c r="CTX7" s="833"/>
      <c r="CTY7" s="833"/>
      <c r="CTZ7" s="833"/>
      <c r="CUA7" s="833"/>
      <c r="CUB7" s="844"/>
      <c r="CUC7" s="845"/>
      <c r="CUD7" s="832"/>
      <c r="CUE7" s="832"/>
      <c r="CUF7" s="832"/>
      <c r="CUG7" s="832"/>
      <c r="CUH7" s="832"/>
      <c r="CUI7" s="832"/>
      <c r="CUJ7" s="833"/>
      <c r="CUK7" s="833"/>
      <c r="CUL7" s="833"/>
      <c r="CUM7" s="833"/>
      <c r="CUN7" s="833"/>
      <c r="CUO7" s="833"/>
      <c r="CUP7" s="833"/>
      <c r="CUQ7" s="833"/>
      <c r="CUR7" s="844"/>
      <c r="CUS7" s="845"/>
      <c r="CUT7" s="832"/>
      <c r="CUU7" s="832"/>
      <c r="CUV7" s="832"/>
      <c r="CUW7" s="832"/>
      <c r="CUX7" s="832"/>
      <c r="CUY7" s="832"/>
      <c r="CUZ7" s="833"/>
      <c r="CVA7" s="833"/>
      <c r="CVB7" s="833"/>
      <c r="CVC7" s="833"/>
      <c r="CVD7" s="833"/>
      <c r="CVE7" s="833"/>
      <c r="CVF7" s="833"/>
      <c r="CVG7" s="833"/>
      <c r="CVH7" s="844"/>
      <c r="CVI7" s="845"/>
      <c r="CVJ7" s="832"/>
      <c r="CVK7" s="832"/>
      <c r="CVL7" s="832"/>
      <c r="CVM7" s="832"/>
      <c r="CVN7" s="832"/>
      <c r="CVO7" s="832"/>
      <c r="CVP7" s="833"/>
      <c r="CVQ7" s="833"/>
      <c r="CVR7" s="833"/>
      <c r="CVS7" s="833"/>
      <c r="CVT7" s="833"/>
      <c r="CVU7" s="833"/>
      <c r="CVV7" s="833"/>
      <c r="CVW7" s="833"/>
      <c r="CVX7" s="844"/>
      <c r="CVY7" s="845"/>
      <c r="CVZ7" s="832"/>
      <c r="CWA7" s="832"/>
      <c r="CWB7" s="832"/>
      <c r="CWC7" s="832"/>
      <c r="CWD7" s="832"/>
      <c r="CWE7" s="832"/>
      <c r="CWF7" s="833"/>
      <c r="CWG7" s="833"/>
      <c r="CWH7" s="833"/>
      <c r="CWI7" s="833"/>
      <c r="CWJ7" s="833"/>
      <c r="CWK7" s="833"/>
      <c r="CWL7" s="833"/>
      <c r="CWM7" s="833"/>
      <c r="CWN7" s="844"/>
      <c r="CWO7" s="845"/>
      <c r="CWP7" s="832"/>
      <c r="CWQ7" s="832"/>
      <c r="CWR7" s="832"/>
      <c r="CWS7" s="832"/>
      <c r="CWT7" s="832"/>
      <c r="CWU7" s="832"/>
      <c r="CWV7" s="833"/>
      <c r="CWW7" s="833"/>
      <c r="CWX7" s="833"/>
      <c r="CWY7" s="833"/>
      <c r="CWZ7" s="833"/>
      <c r="CXA7" s="833"/>
      <c r="CXB7" s="833"/>
      <c r="CXC7" s="833"/>
      <c r="CXD7" s="844"/>
      <c r="CXE7" s="845"/>
      <c r="CXF7" s="832"/>
      <c r="CXG7" s="832"/>
      <c r="CXH7" s="832"/>
      <c r="CXI7" s="832"/>
      <c r="CXJ7" s="832"/>
      <c r="CXK7" s="832"/>
      <c r="CXL7" s="833"/>
      <c r="CXM7" s="833"/>
      <c r="CXN7" s="833"/>
      <c r="CXO7" s="833"/>
      <c r="CXP7" s="833"/>
      <c r="CXQ7" s="833"/>
      <c r="CXR7" s="833"/>
      <c r="CXS7" s="833"/>
      <c r="CXT7" s="844"/>
      <c r="CXU7" s="845"/>
      <c r="CXV7" s="832"/>
      <c r="CXW7" s="832"/>
      <c r="CXX7" s="832"/>
      <c r="CXY7" s="832"/>
      <c r="CXZ7" s="832"/>
      <c r="CYA7" s="832"/>
      <c r="CYB7" s="833"/>
      <c r="CYC7" s="833"/>
      <c r="CYD7" s="833"/>
      <c r="CYE7" s="833"/>
      <c r="CYF7" s="833"/>
      <c r="CYG7" s="833"/>
      <c r="CYH7" s="833"/>
      <c r="CYI7" s="833"/>
      <c r="CYJ7" s="844"/>
      <c r="CYK7" s="845"/>
      <c r="CYL7" s="832"/>
      <c r="CYM7" s="832"/>
      <c r="CYN7" s="832"/>
      <c r="CYO7" s="832"/>
      <c r="CYP7" s="832"/>
      <c r="CYQ7" s="832"/>
      <c r="CYR7" s="833"/>
      <c r="CYS7" s="833"/>
      <c r="CYT7" s="833"/>
      <c r="CYU7" s="833"/>
      <c r="CYV7" s="833"/>
      <c r="CYW7" s="833"/>
      <c r="CYX7" s="833"/>
      <c r="CYY7" s="833"/>
      <c r="CYZ7" s="844"/>
      <c r="CZA7" s="845"/>
      <c r="CZB7" s="832"/>
      <c r="CZC7" s="832"/>
      <c r="CZD7" s="832"/>
      <c r="CZE7" s="832"/>
      <c r="CZF7" s="832"/>
      <c r="CZG7" s="832"/>
      <c r="CZH7" s="833"/>
      <c r="CZI7" s="833"/>
      <c r="CZJ7" s="833"/>
      <c r="CZK7" s="833"/>
      <c r="CZL7" s="833"/>
      <c r="CZM7" s="833"/>
      <c r="CZN7" s="833"/>
      <c r="CZO7" s="833"/>
      <c r="CZP7" s="844"/>
      <c r="CZQ7" s="845"/>
      <c r="CZR7" s="832"/>
      <c r="CZS7" s="832"/>
      <c r="CZT7" s="832"/>
      <c r="CZU7" s="832"/>
      <c r="CZV7" s="832"/>
      <c r="CZW7" s="832"/>
      <c r="CZX7" s="833"/>
      <c r="CZY7" s="833"/>
      <c r="CZZ7" s="833"/>
      <c r="DAA7" s="833"/>
      <c r="DAB7" s="833"/>
      <c r="DAC7" s="833"/>
      <c r="DAD7" s="833"/>
      <c r="DAE7" s="833"/>
      <c r="DAF7" s="844"/>
      <c r="DAG7" s="845"/>
      <c r="DAH7" s="832"/>
      <c r="DAI7" s="832"/>
      <c r="DAJ7" s="832"/>
      <c r="DAK7" s="832"/>
      <c r="DAL7" s="832"/>
      <c r="DAM7" s="832"/>
      <c r="DAN7" s="833"/>
      <c r="DAO7" s="833"/>
      <c r="DAP7" s="833"/>
      <c r="DAQ7" s="833"/>
      <c r="DAR7" s="833"/>
      <c r="DAS7" s="833"/>
      <c r="DAT7" s="833"/>
      <c r="DAU7" s="833"/>
      <c r="DAV7" s="844"/>
      <c r="DAW7" s="845"/>
      <c r="DAX7" s="832"/>
      <c r="DAY7" s="832"/>
      <c r="DAZ7" s="832"/>
      <c r="DBA7" s="832"/>
      <c r="DBB7" s="832"/>
      <c r="DBC7" s="832"/>
      <c r="DBD7" s="833"/>
      <c r="DBE7" s="833"/>
      <c r="DBF7" s="833"/>
      <c r="DBG7" s="833"/>
      <c r="DBH7" s="833"/>
      <c r="DBI7" s="833"/>
      <c r="DBJ7" s="833"/>
      <c r="DBK7" s="833"/>
      <c r="DBL7" s="844"/>
      <c r="DBM7" s="845"/>
      <c r="DBN7" s="832"/>
      <c r="DBO7" s="832"/>
      <c r="DBP7" s="832"/>
      <c r="DBQ7" s="832"/>
      <c r="DBR7" s="832"/>
      <c r="DBS7" s="832"/>
      <c r="DBT7" s="833"/>
      <c r="DBU7" s="833"/>
      <c r="DBV7" s="833"/>
      <c r="DBW7" s="833"/>
      <c r="DBX7" s="833"/>
      <c r="DBY7" s="833"/>
      <c r="DBZ7" s="833"/>
      <c r="DCA7" s="833"/>
      <c r="DCB7" s="844"/>
      <c r="DCC7" s="845"/>
      <c r="DCD7" s="832"/>
      <c r="DCE7" s="832"/>
      <c r="DCF7" s="832"/>
      <c r="DCG7" s="832"/>
      <c r="DCH7" s="832"/>
      <c r="DCI7" s="832"/>
      <c r="DCJ7" s="833"/>
      <c r="DCK7" s="833"/>
      <c r="DCL7" s="833"/>
      <c r="DCM7" s="833"/>
      <c r="DCN7" s="833"/>
      <c r="DCO7" s="833"/>
      <c r="DCP7" s="833"/>
      <c r="DCQ7" s="833"/>
      <c r="DCR7" s="844"/>
      <c r="DCS7" s="845"/>
      <c r="DCT7" s="832"/>
      <c r="DCU7" s="832"/>
      <c r="DCV7" s="832"/>
      <c r="DCW7" s="832"/>
      <c r="DCX7" s="832"/>
      <c r="DCY7" s="832"/>
      <c r="DCZ7" s="833"/>
      <c r="DDA7" s="833"/>
      <c r="DDB7" s="833"/>
      <c r="DDC7" s="833"/>
      <c r="DDD7" s="833"/>
      <c r="DDE7" s="833"/>
      <c r="DDF7" s="833"/>
      <c r="DDG7" s="833"/>
      <c r="DDH7" s="844"/>
      <c r="DDI7" s="845"/>
      <c r="DDJ7" s="832"/>
      <c r="DDK7" s="832"/>
      <c r="DDL7" s="832"/>
      <c r="DDM7" s="832"/>
      <c r="DDN7" s="832"/>
      <c r="DDO7" s="832"/>
      <c r="DDP7" s="833"/>
      <c r="DDQ7" s="833"/>
      <c r="DDR7" s="833"/>
      <c r="DDS7" s="833"/>
      <c r="DDT7" s="833"/>
      <c r="DDU7" s="833"/>
      <c r="DDV7" s="833"/>
      <c r="DDW7" s="833"/>
      <c r="DDX7" s="844"/>
      <c r="DDY7" s="845"/>
      <c r="DDZ7" s="832"/>
      <c r="DEA7" s="832"/>
      <c r="DEB7" s="832"/>
      <c r="DEC7" s="832"/>
      <c r="DED7" s="832"/>
      <c r="DEE7" s="832"/>
      <c r="DEF7" s="833"/>
      <c r="DEG7" s="833"/>
      <c r="DEH7" s="833"/>
      <c r="DEI7" s="833"/>
      <c r="DEJ7" s="833"/>
      <c r="DEK7" s="833"/>
      <c r="DEL7" s="833"/>
      <c r="DEM7" s="833"/>
      <c r="DEN7" s="844"/>
      <c r="DEO7" s="845"/>
      <c r="DEP7" s="832"/>
      <c r="DEQ7" s="832"/>
      <c r="DER7" s="832"/>
      <c r="DES7" s="832"/>
      <c r="DET7" s="832"/>
      <c r="DEU7" s="832"/>
      <c r="DEV7" s="833"/>
      <c r="DEW7" s="833"/>
      <c r="DEX7" s="833"/>
      <c r="DEY7" s="833"/>
      <c r="DEZ7" s="833"/>
      <c r="DFA7" s="833"/>
      <c r="DFB7" s="833"/>
      <c r="DFC7" s="833"/>
      <c r="DFD7" s="844"/>
      <c r="DFE7" s="845"/>
      <c r="DFF7" s="832"/>
      <c r="DFG7" s="832"/>
      <c r="DFH7" s="832"/>
      <c r="DFI7" s="832"/>
      <c r="DFJ7" s="832"/>
      <c r="DFK7" s="832"/>
      <c r="DFL7" s="833"/>
      <c r="DFM7" s="833"/>
      <c r="DFN7" s="833"/>
      <c r="DFO7" s="833"/>
      <c r="DFP7" s="833"/>
      <c r="DFQ7" s="833"/>
      <c r="DFR7" s="833"/>
      <c r="DFS7" s="833"/>
      <c r="DFT7" s="844"/>
      <c r="DFU7" s="845"/>
      <c r="DFV7" s="832"/>
      <c r="DFW7" s="832"/>
      <c r="DFX7" s="832"/>
      <c r="DFY7" s="832"/>
      <c r="DFZ7" s="832"/>
      <c r="DGA7" s="832"/>
      <c r="DGB7" s="833"/>
      <c r="DGC7" s="833"/>
      <c r="DGD7" s="833"/>
      <c r="DGE7" s="833"/>
      <c r="DGF7" s="833"/>
      <c r="DGG7" s="833"/>
      <c r="DGH7" s="833"/>
      <c r="DGI7" s="833"/>
      <c r="DGJ7" s="844"/>
      <c r="DGK7" s="845"/>
      <c r="DGL7" s="832"/>
      <c r="DGM7" s="832"/>
      <c r="DGN7" s="832"/>
      <c r="DGO7" s="832"/>
      <c r="DGP7" s="832"/>
      <c r="DGQ7" s="832"/>
      <c r="DGR7" s="833"/>
      <c r="DGS7" s="833"/>
      <c r="DGT7" s="833"/>
      <c r="DGU7" s="833"/>
      <c r="DGV7" s="833"/>
      <c r="DGW7" s="833"/>
      <c r="DGX7" s="833"/>
      <c r="DGY7" s="833"/>
      <c r="DGZ7" s="844"/>
      <c r="DHA7" s="845"/>
      <c r="DHB7" s="832"/>
      <c r="DHC7" s="832"/>
      <c r="DHD7" s="832"/>
      <c r="DHE7" s="832"/>
      <c r="DHF7" s="832"/>
      <c r="DHG7" s="832"/>
      <c r="DHH7" s="833"/>
      <c r="DHI7" s="833"/>
      <c r="DHJ7" s="833"/>
      <c r="DHK7" s="833"/>
      <c r="DHL7" s="833"/>
      <c r="DHM7" s="833"/>
      <c r="DHN7" s="833"/>
      <c r="DHO7" s="833"/>
      <c r="DHP7" s="844"/>
      <c r="DHQ7" s="845"/>
      <c r="DHR7" s="832"/>
      <c r="DHS7" s="832"/>
      <c r="DHT7" s="832"/>
      <c r="DHU7" s="832"/>
      <c r="DHV7" s="832"/>
      <c r="DHW7" s="832"/>
      <c r="DHX7" s="833"/>
      <c r="DHY7" s="833"/>
      <c r="DHZ7" s="833"/>
      <c r="DIA7" s="833"/>
      <c r="DIB7" s="833"/>
      <c r="DIC7" s="833"/>
      <c r="DID7" s="833"/>
      <c r="DIE7" s="833"/>
      <c r="DIF7" s="844"/>
      <c r="DIG7" s="845"/>
      <c r="DIH7" s="832"/>
      <c r="DII7" s="832"/>
      <c r="DIJ7" s="832"/>
      <c r="DIK7" s="832"/>
      <c r="DIL7" s="832"/>
      <c r="DIM7" s="832"/>
      <c r="DIN7" s="833"/>
      <c r="DIO7" s="833"/>
      <c r="DIP7" s="833"/>
      <c r="DIQ7" s="833"/>
      <c r="DIR7" s="833"/>
      <c r="DIS7" s="833"/>
      <c r="DIT7" s="833"/>
      <c r="DIU7" s="833"/>
      <c r="DIV7" s="844"/>
      <c r="DIW7" s="845"/>
      <c r="DIX7" s="832"/>
      <c r="DIY7" s="832"/>
      <c r="DIZ7" s="832"/>
      <c r="DJA7" s="832"/>
      <c r="DJB7" s="832"/>
      <c r="DJC7" s="832"/>
      <c r="DJD7" s="833"/>
      <c r="DJE7" s="833"/>
      <c r="DJF7" s="833"/>
      <c r="DJG7" s="833"/>
      <c r="DJH7" s="833"/>
      <c r="DJI7" s="833"/>
      <c r="DJJ7" s="833"/>
      <c r="DJK7" s="833"/>
      <c r="DJL7" s="844"/>
      <c r="DJM7" s="845"/>
      <c r="DJN7" s="832"/>
      <c r="DJO7" s="832"/>
      <c r="DJP7" s="832"/>
      <c r="DJQ7" s="832"/>
      <c r="DJR7" s="832"/>
      <c r="DJS7" s="832"/>
      <c r="DJT7" s="833"/>
      <c r="DJU7" s="833"/>
      <c r="DJV7" s="833"/>
      <c r="DJW7" s="833"/>
      <c r="DJX7" s="833"/>
      <c r="DJY7" s="833"/>
      <c r="DJZ7" s="833"/>
      <c r="DKA7" s="833"/>
      <c r="DKB7" s="844"/>
      <c r="DKC7" s="845"/>
      <c r="DKD7" s="832"/>
      <c r="DKE7" s="832"/>
      <c r="DKF7" s="832"/>
      <c r="DKG7" s="832"/>
      <c r="DKH7" s="832"/>
      <c r="DKI7" s="832"/>
      <c r="DKJ7" s="833"/>
      <c r="DKK7" s="833"/>
      <c r="DKL7" s="833"/>
      <c r="DKM7" s="833"/>
      <c r="DKN7" s="833"/>
      <c r="DKO7" s="833"/>
      <c r="DKP7" s="833"/>
      <c r="DKQ7" s="833"/>
      <c r="DKR7" s="844"/>
      <c r="DKS7" s="845"/>
      <c r="DKT7" s="832"/>
      <c r="DKU7" s="832"/>
      <c r="DKV7" s="832"/>
      <c r="DKW7" s="832"/>
      <c r="DKX7" s="832"/>
      <c r="DKY7" s="832"/>
      <c r="DKZ7" s="833"/>
      <c r="DLA7" s="833"/>
      <c r="DLB7" s="833"/>
      <c r="DLC7" s="833"/>
      <c r="DLD7" s="833"/>
      <c r="DLE7" s="833"/>
      <c r="DLF7" s="833"/>
      <c r="DLG7" s="833"/>
      <c r="DLH7" s="844"/>
      <c r="DLI7" s="845"/>
      <c r="DLJ7" s="832"/>
      <c r="DLK7" s="832"/>
      <c r="DLL7" s="832"/>
      <c r="DLM7" s="832"/>
      <c r="DLN7" s="832"/>
      <c r="DLO7" s="832"/>
      <c r="DLP7" s="833"/>
      <c r="DLQ7" s="833"/>
      <c r="DLR7" s="833"/>
      <c r="DLS7" s="833"/>
      <c r="DLT7" s="833"/>
      <c r="DLU7" s="833"/>
      <c r="DLV7" s="833"/>
      <c r="DLW7" s="833"/>
      <c r="DLX7" s="844"/>
      <c r="DLY7" s="845"/>
      <c r="DLZ7" s="832"/>
      <c r="DMA7" s="832"/>
      <c r="DMB7" s="832"/>
      <c r="DMC7" s="832"/>
      <c r="DMD7" s="832"/>
      <c r="DME7" s="832"/>
      <c r="DMF7" s="833"/>
      <c r="DMG7" s="833"/>
      <c r="DMH7" s="833"/>
      <c r="DMI7" s="833"/>
      <c r="DMJ7" s="833"/>
      <c r="DMK7" s="833"/>
      <c r="DML7" s="833"/>
      <c r="DMM7" s="833"/>
      <c r="DMN7" s="844"/>
      <c r="DMO7" s="845"/>
      <c r="DMP7" s="832"/>
      <c r="DMQ7" s="832"/>
      <c r="DMR7" s="832"/>
      <c r="DMS7" s="832"/>
      <c r="DMT7" s="832"/>
      <c r="DMU7" s="832"/>
      <c r="DMV7" s="833"/>
      <c r="DMW7" s="833"/>
      <c r="DMX7" s="833"/>
      <c r="DMY7" s="833"/>
      <c r="DMZ7" s="833"/>
      <c r="DNA7" s="833"/>
      <c r="DNB7" s="833"/>
      <c r="DNC7" s="833"/>
      <c r="DND7" s="844"/>
      <c r="DNE7" s="845"/>
      <c r="DNF7" s="832"/>
      <c r="DNG7" s="832"/>
      <c r="DNH7" s="832"/>
      <c r="DNI7" s="832"/>
      <c r="DNJ7" s="832"/>
      <c r="DNK7" s="832"/>
      <c r="DNL7" s="833"/>
      <c r="DNM7" s="833"/>
      <c r="DNN7" s="833"/>
      <c r="DNO7" s="833"/>
      <c r="DNP7" s="833"/>
      <c r="DNQ7" s="833"/>
      <c r="DNR7" s="833"/>
      <c r="DNS7" s="833"/>
      <c r="DNT7" s="844"/>
      <c r="DNU7" s="845"/>
      <c r="DNV7" s="832"/>
      <c r="DNW7" s="832"/>
      <c r="DNX7" s="832"/>
      <c r="DNY7" s="832"/>
      <c r="DNZ7" s="832"/>
      <c r="DOA7" s="832"/>
      <c r="DOB7" s="833"/>
      <c r="DOC7" s="833"/>
      <c r="DOD7" s="833"/>
      <c r="DOE7" s="833"/>
      <c r="DOF7" s="833"/>
      <c r="DOG7" s="833"/>
      <c r="DOH7" s="833"/>
      <c r="DOI7" s="833"/>
      <c r="DOJ7" s="844"/>
      <c r="DOK7" s="845"/>
      <c r="DOL7" s="832"/>
      <c r="DOM7" s="832"/>
      <c r="DON7" s="832"/>
      <c r="DOO7" s="832"/>
      <c r="DOP7" s="832"/>
      <c r="DOQ7" s="832"/>
      <c r="DOR7" s="833"/>
      <c r="DOS7" s="833"/>
      <c r="DOT7" s="833"/>
      <c r="DOU7" s="833"/>
      <c r="DOV7" s="833"/>
      <c r="DOW7" s="833"/>
      <c r="DOX7" s="833"/>
      <c r="DOY7" s="833"/>
      <c r="DOZ7" s="844"/>
      <c r="DPA7" s="845"/>
      <c r="DPB7" s="832"/>
      <c r="DPC7" s="832"/>
      <c r="DPD7" s="832"/>
      <c r="DPE7" s="832"/>
      <c r="DPF7" s="832"/>
      <c r="DPG7" s="832"/>
      <c r="DPH7" s="833"/>
      <c r="DPI7" s="833"/>
      <c r="DPJ7" s="833"/>
      <c r="DPK7" s="833"/>
      <c r="DPL7" s="833"/>
      <c r="DPM7" s="833"/>
      <c r="DPN7" s="833"/>
      <c r="DPO7" s="833"/>
      <c r="DPP7" s="844"/>
      <c r="DPQ7" s="845"/>
      <c r="DPR7" s="832"/>
      <c r="DPS7" s="832"/>
      <c r="DPT7" s="832"/>
      <c r="DPU7" s="832"/>
      <c r="DPV7" s="832"/>
      <c r="DPW7" s="832"/>
      <c r="DPX7" s="833"/>
      <c r="DPY7" s="833"/>
      <c r="DPZ7" s="833"/>
      <c r="DQA7" s="833"/>
      <c r="DQB7" s="833"/>
      <c r="DQC7" s="833"/>
      <c r="DQD7" s="833"/>
      <c r="DQE7" s="833"/>
      <c r="DQF7" s="844"/>
      <c r="DQG7" s="845"/>
      <c r="DQH7" s="832"/>
      <c r="DQI7" s="832"/>
      <c r="DQJ7" s="832"/>
      <c r="DQK7" s="832"/>
      <c r="DQL7" s="832"/>
      <c r="DQM7" s="832"/>
      <c r="DQN7" s="833"/>
      <c r="DQO7" s="833"/>
      <c r="DQP7" s="833"/>
      <c r="DQQ7" s="833"/>
      <c r="DQR7" s="833"/>
      <c r="DQS7" s="833"/>
      <c r="DQT7" s="833"/>
      <c r="DQU7" s="833"/>
      <c r="DQV7" s="844"/>
      <c r="DQW7" s="845"/>
      <c r="DQX7" s="832"/>
      <c r="DQY7" s="832"/>
      <c r="DQZ7" s="832"/>
      <c r="DRA7" s="832"/>
      <c r="DRB7" s="832"/>
      <c r="DRC7" s="832"/>
      <c r="DRD7" s="833"/>
      <c r="DRE7" s="833"/>
      <c r="DRF7" s="833"/>
      <c r="DRG7" s="833"/>
      <c r="DRH7" s="833"/>
      <c r="DRI7" s="833"/>
      <c r="DRJ7" s="833"/>
      <c r="DRK7" s="833"/>
      <c r="DRL7" s="844"/>
      <c r="DRM7" s="845"/>
      <c r="DRN7" s="832"/>
      <c r="DRO7" s="832"/>
      <c r="DRP7" s="832"/>
      <c r="DRQ7" s="832"/>
      <c r="DRR7" s="832"/>
      <c r="DRS7" s="832"/>
      <c r="DRT7" s="833"/>
      <c r="DRU7" s="833"/>
      <c r="DRV7" s="833"/>
      <c r="DRW7" s="833"/>
      <c r="DRX7" s="833"/>
      <c r="DRY7" s="833"/>
      <c r="DRZ7" s="833"/>
      <c r="DSA7" s="833"/>
      <c r="DSB7" s="844"/>
      <c r="DSC7" s="845"/>
      <c r="DSD7" s="832"/>
      <c r="DSE7" s="832"/>
      <c r="DSF7" s="832"/>
      <c r="DSG7" s="832"/>
      <c r="DSH7" s="832"/>
      <c r="DSI7" s="832"/>
      <c r="DSJ7" s="833"/>
      <c r="DSK7" s="833"/>
      <c r="DSL7" s="833"/>
      <c r="DSM7" s="833"/>
      <c r="DSN7" s="833"/>
      <c r="DSO7" s="833"/>
      <c r="DSP7" s="833"/>
      <c r="DSQ7" s="833"/>
      <c r="DSR7" s="844"/>
      <c r="DSS7" s="845"/>
      <c r="DST7" s="832"/>
      <c r="DSU7" s="832"/>
      <c r="DSV7" s="832"/>
      <c r="DSW7" s="832"/>
      <c r="DSX7" s="832"/>
      <c r="DSY7" s="832"/>
      <c r="DSZ7" s="833"/>
      <c r="DTA7" s="833"/>
      <c r="DTB7" s="833"/>
      <c r="DTC7" s="833"/>
      <c r="DTD7" s="833"/>
      <c r="DTE7" s="833"/>
      <c r="DTF7" s="833"/>
      <c r="DTG7" s="833"/>
      <c r="DTH7" s="844"/>
      <c r="DTI7" s="845"/>
      <c r="DTJ7" s="832"/>
      <c r="DTK7" s="832"/>
      <c r="DTL7" s="832"/>
      <c r="DTM7" s="832"/>
      <c r="DTN7" s="832"/>
      <c r="DTO7" s="832"/>
      <c r="DTP7" s="833"/>
      <c r="DTQ7" s="833"/>
      <c r="DTR7" s="833"/>
      <c r="DTS7" s="833"/>
      <c r="DTT7" s="833"/>
      <c r="DTU7" s="833"/>
      <c r="DTV7" s="833"/>
      <c r="DTW7" s="833"/>
      <c r="DTX7" s="844"/>
      <c r="DTY7" s="845"/>
      <c r="DTZ7" s="832"/>
      <c r="DUA7" s="832"/>
      <c r="DUB7" s="832"/>
      <c r="DUC7" s="832"/>
      <c r="DUD7" s="832"/>
      <c r="DUE7" s="832"/>
      <c r="DUF7" s="833"/>
      <c r="DUG7" s="833"/>
      <c r="DUH7" s="833"/>
      <c r="DUI7" s="833"/>
      <c r="DUJ7" s="833"/>
      <c r="DUK7" s="833"/>
      <c r="DUL7" s="833"/>
      <c r="DUM7" s="833"/>
      <c r="DUN7" s="844"/>
      <c r="DUO7" s="845"/>
      <c r="DUP7" s="832"/>
      <c r="DUQ7" s="832"/>
      <c r="DUR7" s="832"/>
      <c r="DUS7" s="832"/>
      <c r="DUT7" s="832"/>
      <c r="DUU7" s="832"/>
      <c r="DUV7" s="833"/>
      <c r="DUW7" s="833"/>
      <c r="DUX7" s="833"/>
      <c r="DUY7" s="833"/>
      <c r="DUZ7" s="833"/>
      <c r="DVA7" s="833"/>
      <c r="DVB7" s="833"/>
      <c r="DVC7" s="833"/>
      <c r="DVD7" s="844"/>
      <c r="DVE7" s="845"/>
      <c r="DVF7" s="832"/>
      <c r="DVG7" s="832"/>
      <c r="DVH7" s="832"/>
      <c r="DVI7" s="832"/>
      <c r="DVJ7" s="832"/>
      <c r="DVK7" s="832"/>
      <c r="DVL7" s="833"/>
      <c r="DVM7" s="833"/>
      <c r="DVN7" s="833"/>
      <c r="DVO7" s="833"/>
      <c r="DVP7" s="833"/>
      <c r="DVQ7" s="833"/>
      <c r="DVR7" s="833"/>
      <c r="DVS7" s="833"/>
      <c r="DVT7" s="844"/>
      <c r="DVU7" s="845"/>
      <c r="DVV7" s="832"/>
      <c r="DVW7" s="832"/>
      <c r="DVX7" s="832"/>
      <c r="DVY7" s="832"/>
      <c r="DVZ7" s="832"/>
      <c r="DWA7" s="832"/>
      <c r="DWB7" s="833"/>
      <c r="DWC7" s="833"/>
      <c r="DWD7" s="833"/>
      <c r="DWE7" s="833"/>
      <c r="DWF7" s="833"/>
      <c r="DWG7" s="833"/>
      <c r="DWH7" s="833"/>
      <c r="DWI7" s="833"/>
      <c r="DWJ7" s="844"/>
      <c r="DWK7" s="845"/>
      <c r="DWL7" s="832"/>
      <c r="DWM7" s="832"/>
      <c r="DWN7" s="832"/>
      <c r="DWO7" s="832"/>
      <c r="DWP7" s="832"/>
      <c r="DWQ7" s="832"/>
      <c r="DWR7" s="833"/>
      <c r="DWS7" s="833"/>
      <c r="DWT7" s="833"/>
      <c r="DWU7" s="833"/>
      <c r="DWV7" s="833"/>
      <c r="DWW7" s="833"/>
      <c r="DWX7" s="833"/>
      <c r="DWY7" s="833"/>
      <c r="DWZ7" s="844"/>
      <c r="DXA7" s="845"/>
      <c r="DXB7" s="832"/>
      <c r="DXC7" s="832"/>
      <c r="DXD7" s="832"/>
      <c r="DXE7" s="832"/>
      <c r="DXF7" s="832"/>
      <c r="DXG7" s="832"/>
      <c r="DXH7" s="833"/>
      <c r="DXI7" s="833"/>
      <c r="DXJ7" s="833"/>
      <c r="DXK7" s="833"/>
      <c r="DXL7" s="833"/>
      <c r="DXM7" s="833"/>
      <c r="DXN7" s="833"/>
      <c r="DXO7" s="833"/>
      <c r="DXP7" s="844"/>
      <c r="DXQ7" s="845"/>
      <c r="DXR7" s="832"/>
      <c r="DXS7" s="832"/>
      <c r="DXT7" s="832"/>
      <c r="DXU7" s="832"/>
      <c r="DXV7" s="832"/>
      <c r="DXW7" s="832"/>
      <c r="DXX7" s="833"/>
      <c r="DXY7" s="833"/>
      <c r="DXZ7" s="833"/>
      <c r="DYA7" s="833"/>
      <c r="DYB7" s="833"/>
      <c r="DYC7" s="833"/>
      <c r="DYD7" s="833"/>
      <c r="DYE7" s="833"/>
      <c r="DYF7" s="844"/>
      <c r="DYG7" s="845"/>
      <c r="DYH7" s="832"/>
      <c r="DYI7" s="832"/>
      <c r="DYJ7" s="832"/>
      <c r="DYK7" s="832"/>
      <c r="DYL7" s="832"/>
      <c r="DYM7" s="832"/>
      <c r="DYN7" s="833"/>
      <c r="DYO7" s="833"/>
      <c r="DYP7" s="833"/>
      <c r="DYQ7" s="833"/>
      <c r="DYR7" s="833"/>
      <c r="DYS7" s="833"/>
      <c r="DYT7" s="833"/>
      <c r="DYU7" s="833"/>
      <c r="DYV7" s="844"/>
      <c r="DYW7" s="845"/>
      <c r="DYX7" s="832"/>
      <c r="DYY7" s="832"/>
      <c r="DYZ7" s="832"/>
      <c r="DZA7" s="832"/>
      <c r="DZB7" s="832"/>
      <c r="DZC7" s="832"/>
      <c r="DZD7" s="833"/>
      <c r="DZE7" s="833"/>
      <c r="DZF7" s="833"/>
      <c r="DZG7" s="833"/>
      <c r="DZH7" s="833"/>
      <c r="DZI7" s="833"/>
      <c r="DZJ7" s="833"/>
      <c r="DZK7" s="833"/>
      <c r="DZL7" s="844"/>
      <c r="DZM7" s="845"/>
      <c r="DZN7" s="832"/>
      <c r="DZO7" s="832"/>
      <c r="DZP7" s="832"/>
      <c r="DZQ7" s="832"/>
      <c r="DZR7" s="832"/>
      <c r="DZS7" s="832"/>
      <c r="DZT7" s="833"/>
      <c r="DZU7" s="833"/>
      <c r="DZV7" s="833"/>
      <c r="DZW7" s="833"/>
      <c r="DZX7" s="833"/>
      <c r="DZY7" s="833"/>
      <c r="DZZ7" s="833"/>
      <c r="EAA7" s="833"/>
      <c r="EAB7" s="844"/>
      <c r="EAC7" s="845"/>
      <c r="EAD7" s="832"/>
      <c r="EAE7" s="832"/>
      <c r="EAF7" s="832"/>
      <c r="EAG7" s="832"/>
      <c r="EAH7" s="832"/>
      <c r="EAI7" s="832"/>
      <c r="EAJ7" s="833"/>
      <c r="EAK7" s="833"/>
      <c r="EAL7" s="833"/>
      <c r="EAM7" s="833"/>
      <c r="EAN7" s="833"/>
      <c r="EAO7" s="833"/>
      <c r="EAP7" s="833"/>
      <c r="EAQ7" s="833"/>
      <c r="EAR7" s="844"/>
      <c r="EAS7" s="845"/>
      <c r="EAT7" s="832"/>
      <c r="EAU7" s="832"/>
      <c r="EAV7" s="832"/>
      <c r="EAW7" s="832"/>
      <c r="EAX7" s="832"/>
      <c r="EAY7" s="832"/>
      <c r="EAZ7" s="833"/>
      <c r="EBA7" s="833"/>
      <c r="EBB7" s="833"/>
      <c r="EBC7" s="833"/>
      <c r="EBD7" s="833"/>
      <c r="EBE7" s="833"/>
      <c r="EBF7" s="833"/>
      <c r="EBG7" s="833"/>
      <c r="EBH7" s="844"/>
      <c r="EBI7" s="845"/>
      <c r="EBJ7" s="832"/>
      <c r="EBK7" s="832"/>
      <c r="EBL7" s="832"/>
      <c r="EBM7" s="832"/>
      <c r="EBN7" s="832"/>
      <c r="EBO7" s="832"/>
      <c r="EBP7" s="833"/>
      <c r="EBQ7" s="833"/>
      <c r="EBR7" s="833"/>
      <c r="EBS7" s="833"/>
      <c r="EBT7" s="833"/>
      <c r="EBU7" s="833"/>
      <c r="EBV7" s="833"/>
      <c r="EBW7" s="833"/>
      <c r="EBX7" s="844"/>
      <c r="EBY7" s="845"/>
      <c r="EBZ7" s="832"/>
      <c r="ECA7" s="832"/>
      <c r="ECB7" s="832"/>
      <c r="ECC7" s="832"/>
      <c r="ECD7" s="832"/>
      <c r="ECE7" s="832"/>
      <c r="ECF7" s="833"/>
      <c r="ECG7" s="833"/>
      <c r="ECH7" s="833"/>
      <c r="ECI7" s="833"/>
      <c r="ECJ7" s="833"/>
      <c r="ECK7" s="833"/>
      <c r="ECL7" s="833"/>
      <c r="ECM7" s="833"/>
      <c r="ECN7" s="844"/>
      <c r="ECO7" s="845"/>
      <c r="ECP7" s="832"/>
      <c r="ECQ7" s="832"/>
      <c r="ECR7" s="832"/>
      <c r="ECS7" s="832"/>
      <c r="ECT7" s="832"/>
      <c r="ECU7" s="832"/>
      <c r="ECV7" s="833"/>
      <c r="ECW7" s="833"/>
      <c r="ECX7" s="833"/>
      <c r="ECY7" s="833"/>
      <c r="ECZ7" s="833"/>
      <c r="EDA7" s="833"/>
      <c r="EDB7" s="833"/>
      <c r="EDC7" s="833"/>
      <c r="EDD7" s="844"/>
      <c r="EDE7" s="845"/>
      <c r="EDF7" s="832"/>
      <c r="EDG7" s="832"/>
      <c r="EDH7" s="832"/>
      <c r="EDI7" s="832"/>
      <c r="EDJ7" s="832"/>
      <c r="EDK7" s="832"/>
      <c r="EDL7" s="833"/>
      <c r="EDM7" s="833"/>
      <c r="EDN7" s="833"/>
      <c r="EDO7" s="833"/>
      <c r="EDP7" s="833"/>
      <c r="EDQ7" s="833"/>
      <c r="EDR7" s="833"/>
      <c r="EDS7" s="833"/>
      <c r="EDT7" s="844"/>
      <c r="EDU7" s="845"/>
      <c r="EDV7" s="832"/>
      <c r="EDW7" s="832"/>
      <c r="EDX7" s="832"/>
      <c r="EDY7" s="832"/>
      <c r="EDZ7" s="832"/>
      <c r="EEA7" s="832"/>
      <c r="EEB7" s="833"/>
      <c r="EEC7" s="833"/>
      <c r="EED7" s="833"/>
      <c r="EEE7" s="833"/>
      <c r="EEF7" s="833"/>
      <c r="EEG7" s="833"/>
      <c r="EEH7" s="833"/>
      <c r="EEI7" s="833"/>
      <c r="EEJ7" s="844"/>
      <c r="EEK7" s="845"/>
      <c r="EEL7" s="832"/>
      <c r="EEM7" s="832"/>
      <c r="EEN7" s="832"/>
      <c r="EEO7" s="832"/>
      <c r="EEP7" s="832"/>
      <c r="EEQ7" s="832"/>
      <c r="EER7" s="833"/>
      <c r="EES7" s="833"/>
      <c r="EET7" s="833"/>
      <c r="EEU7" s="833"/>
      <c r="EEV7" s="833"/>
      <c r="EEW7" s="833"/>
      <c r="EEX7" s="833"/>
      <c r="EEY7" s="833"/>
      <c r="EEZ7" s="844"/>
      <c r="EFA7" s="845"/>
      <c r="EFB7" s="832"/>
      <c r="EFC7" s="832"/>
      <c r="EFD7" s="832"/>
      <c r="EFE7" s="832"/>
      <c r="EFF7" s="832"/>
      <c r="EFG7" s="832"/>
      <c r="EFH7" s="833"/>
      <c r="EFI7" s="833"/>
      <c r="EFJ7" s="833"/>
      <c r="EFK7" s="833"/>
      <c r="EFL7" s="833"/>
      <c r="EFM7" s="833"/>
      <c r="EFN7" s="833"/>
      <c r="EFO7" s="833"/>
      <c r="EFP7" s="844"/>
      <c r="EFQ7" s="845"/>
      <c r="EFR7" s="832"/>
      <c r="EFS7" s="832"/>
      <c r="EFT7" s="832"/>
      <c r="EFU7" s="832"/>
      <c r="EFV7" s="832"/>
      <c r="EFW7" s="832"/>
      <c r="EFX7" s="833"/>
      <c r="EFY7" s="833"/>
      <c r="EFZ7" s="833"/>
      <c r="EGA7" s="833"/>
      <c r="EGB7" s="833"/>
      <c r="EGC7" s="833"/>
      <c r="EGD7" s="833"/>
      <c r="EGE7" s="833"/>
      <c r="EGF7" s="844"/>
      <c r="EGG7" s="845"/>
      <c r="EGH7" s="832"/>
      <c r="EGI7" s="832"/>
      <c r="EGJ7" s="832"/>
      <c r="EGK7" s="832"/>
      <c r="EGL7" s="832"/>
      <c r="EGM7" s="832"/>
      <c r="EGN7" s="833"/>
      <c r="EGO7" s="833"/>
      <c r="EGP7" s="833"/>
      <c r="EGQ7" s="833"/>
      <c r="EGR7" s="833"/>
      <c r="EGS7" s="833"/>
      <c r="EGT7" s="833"/>
      <c r="EGU7" s="833"/>
      <c r="EGV7" s="844"/>
      <c r="EGW7" s="845"/>
      <c r="EGX7" s="832"/>
      <c r="EGY7" s="832"/>
      <c r="EGZ7" s="832"/>
      <c r="EHA7" s="832"/>
      <c r="EHB7" s="832"/>
      <c r="EHC7" s="832"/>
      <c r="EHD7" s="833"/>
      <c r="EHE7" s="833"/>
      <c r="EHF7" s="833"/>
      <c r="EHG7" s="833"/>
      <c r="EHH7" s="833"/>
      <c r="EHI7" s="833"/>
      <c r="EHJ7" s="833"/>
      <c r="EHK7" s="833"/>
      <c r="EHL7" s="844"/>
      <c r="EHM7" s="845"/>
      <c r="EHN7" s="832"/>
      <c r="EHO7" s="832"/>
      <c r="EHP7" s="832"/>
      <c r="EHQ7" s="832"/>
      <c r="EHR7" s="832"/>
      <c r="EHS7" s="832"/>
      <c r="EHT7" s="833"/>
      <c r="EHU7" s="833"/>
      <c r="EHV7" s="833"/>
      <c r="EHW7" s="833"/>
      <c r="EHX7" s="833"/>
      <c r="EHY7" s="833"/>
      <c r="EHZ7" s="833"/>
      <c r="EIA7" s="833"/>
      <c r="EIB7" s="844"/>
      <c r="EIC7" s="845"/>
      <c r="EID7" s="832"/>
      <c r="EIE7" s="832"/>
      <c r="EIF7" s="832"/>
      <c r="EIG7" s="832"/>
      <c r="EIH7" s="832"/>
      <c r="EII7" s="832"/>
      <c r="EIJ7" s="833"/>
      <c r="EIK7" s="833"/>
      <c r="EIL7" s="833"/>
      <c r="EIM7" s="833"/>
      <c r="EIN7" s="833"/>
      <c r="EIO7" s="833"/>
      <c r="EIP7" s="833"/>
      <c r="EIQ7" s="833"/>
      <c r="EIR7" s="844"/>
      <c r="EIS7" s="845"/>
      <c r="EIT7" s="832"/>
      <c r="EIU7" s="832"/>
      <c r="EIV7" s="832"/>
      <c r="EIW7" s="832"/>
      <c r="EIX7" s="832"/>
      <c r="EIY7" s="832"/>
      <c r="EIZ7" s="833"/>
      <c r="EJA7" s="833"/>
      <c r="EJB7" s="833"/>
      <c r="EJC7" s="833"/>
      <c r="EJD7" s="833"/>
      <c r="EJE7" s="833"/>
      <c r="EJF7" s="833"/>
      <c r="EJG7" s="833"/>
      <c r="EJH7" s="844"/>
      <c r="EJI7" s="845"/>
      <c r="EJJ7" s="832"/>
      <c r="EJK7" s="832"/>
      <c r="EJL7" s="832"/>
      <c r="EJM7" s="832"/>
      <c r="EJN7" s="832"/>
      <c r="EJO7" s="832"/>
      <c r="EJP7" s="833"/>
      <c r="EJQ7" s="833"/>
      <c r="EJR7" s="833"/>
      <c r="EJS7" s="833"/>
      <c r="EJT7" s="833"/>
      <c r="EJU7" s="833"/>
      <c r="EJV7" s="833"/>
      <c r="EJW7" s="833"/>
      <c r="EJX7" s="844"/>
      <c r="EJY7" s="845"/>
      <c r="EJZ7" s="832"/>
      <c r="EKA7" s="832"/>
      <c r="EKB7" s="832"/>
      <c r="EKC7" s="832"/>
      <c r="EKD7" s="832"/>
      <c r="EKE7" s="832"/>
      <c r="EKF7" s="833"/>
      <c r="EKG7" s="833"/>
      <c r="EKH7" s="833"/>
      <c r="EKI7" s="833"/>
      <c r="EKJ7" s="833"/>
      <c r="EKK7" s="833"/>
      <c r="EKL7" s="833"/>
      <c r="EKM7" s="833"/>
      <c r="EKN7" s="844"/>
      <c r="EKO7" s="845"/>
      <c r="EKP7" s="832"/>
      <c r="EKQ7" s="832"/>
      <c r="EKR7" s="832"/>
      <c r="EKS7" s="832"/>
      <c r="EKT7" s="832"/>
      <c r="EKU7" s="832"/>
      <c r="EKV7" s="833"/>
      <c r="EKW7" s="833"/>
      <c r="EKX7" s="833"/>
      <c r="EKY7" s="833"/>
      <c r="EKZ7" s="833"/>
      <c r="ELA7" s="833"/>
      <c r="ELB7" s="833"/>
      <c r="ELC7" s="833"/>
      <c r="ELD7" s="844"/>
      <c r="ELE7" s="845"/>
      <c r="ELF7" s="832"/>
      <c r="ELG7" s="832"/>
      <c r="ELH7" s="832"/>
      <c r="ELI7" s="832"/>
      <c r="ELJ7" s="832"/>
      <c r="ELK7" s="832"/>
      <c r="ELL7" s="833"/>
      <c r="ELM7" s="833"/>
      <c r="ELN7" s="833"/>
      <c r="ELO7" s="833"/>
      <c r="ELP7" s="833"/>
      <c r="ELQ7" s="833"/>
      <c r="ELR7" s="833"/>
      <c r="ELS7" s="833"/>
      <c r="ELT7" s="844"/>
      <c r="ELU7" s="845"/>
      <c r="ELV7" s="832"/>
      <c r="ELW7" s="832"/>
      <c r="ELX7" s="832"/>
      <c r="ELY7" s="832"/>
      <c r="ELZ7" s="832"/>
      <c r="EMA7" s="832"/>
      <c r="EMB7" s="833"/>
      <c r="EMC7" s="833"/>
      <c r="EMD7" s="833"/>
      <c r="EME7" s="833"/>
      <c r="EMF7" s="833"/>
      <c r="EMG7" s="833"/>
      <c r="EMH7" s="833"/>
      <c r="EMI7" s="833"/>
      <c r="EMJ7" s="844"/>
      <c r="EMK7" s="845"/>
      <c r="EML7" s="832"/>
      <c r="EMM7" s="832"/>
      <c r="EMN7" s="832"/>
      <c r="EMO7" s="832"/>
      <c r="EMP7" s="832"/>
      <c r="EMQ7" s="832"/>
      <c r="EMR7" s="833"/>
      <c r="EMS7" s="833"/>
      <c r="EMT7" s="833"/>
      <c r="EMU7" s="833"/>
      <c r="EMV7" s="833"/>
      <c r="EMW7" s="833"/>
      <c r="EMX7" s="833"/>
      <c r="EMY7" s="833"/>
      <c r="EMZ7" s="844"/>
      <c r="ENA7" s="845"/>
      <c r="ENB7" s="832"/>
      <c r="ENC7" s="832"/>
      <c r="END7" s="832"/>
      <c r="ENE7" s="832"/>
      <c r="ENF7" s="832"/>
      <c r="ENG7" s="832"/>
      <c r="ENH7" s="833"/>
      <c r="ENI7" s="833"/>
      <c r="ENJ7" s="833"/>
      <c r="ENK7" s="833"/>
      <c r="ENL7" s="833"/>
      <c r="ENM7" s="833"/>
      <c r="ENN7" s="833"/>
      <c r="ENO7" s="833"/>
      <c r="ENP7" s="844"/>
      <c r="ENQ7" s="845"/>
      <c r="ENR7" s="832"/>
      <c r="ENS7" s="832"/>
      <c r="ENT7" s="832"/>
      <c r="ENU7" s="832"/>
      <c r="ENV7" s="832"/>
      <c r="ENW7" s="832"/>
      <c r="ENX7" s="833"/>
      <c r="ENY7" s="833"/>
      <c r="ENZ7" s="833"/>
      <c r="EOA7" s="833"/>
      <c r="EOB7" s="833"/>
      <c r="EOC7" s="833"/>
      <c r="EOD7" s="833"/>
      <c r="EOE7" s="833"/>
      <c r="EOF7" s="844"/>
      <c r="EOG7" s="845"/>
      <c r="EOH7" s="832"/>
      <c r="EOI7" s="832"/>
      <c r="EOJ7" s="832"/>
      <c r="EOK7" s="832"/>
      <c r="EOL7" s="832"/>
      <c r="EOM7" s="832"/>
      <c r="EON7" s="833"/>
      <c r="EOO7" s="833"/>
      <c r="EOP7" s="833"/>
      <c r="EOQ7" s="833"/>
      <c r="EOR7" s="833"/>
      <c r="EOS7" s="833"/>
      <c r="EOT7" s="833"/>
      <c r="EOU7" s="833"/>
      <c r="EOV7" s="844"/>
      <c r="EOW7" s="845"/>
      <c r="EOX7" s="832"/>
      <c r="EOY7" s="832"/>
      <c r="EOZ7" s="832"/>
      <c r="EPA7" s="832"/>
      <c r="EPB7" s="832"/>
      <c r="EPC7" s="832"/>
      <c r="EPD7" s="833"/>
      <c r="EPE7" s="833"/>
      <c r="EPF7" s="833"/>
      <c r="EPG7" s="833"/>
      <c r="EPH7" s="833"/>
      <c r="EPI7" s="833"/>
      <c r="EPJ7" s="833"/>
      <c r="EPK7" s="833"/>
      <c r="EPL7" s="844"/>
      <c r="EPM7" s="845"/>
      <c r="EPN7" s="832"/>
      <c r="EPO7" s="832"/>
      <c r="EPP7" s="832"/>
      <c r="EPQ7" s="832"/>
      <c r="EPR7" s="832"/>
      <c r="EPS7" s="832"/>
      <c r="EPT7" s="833"/>
      <c r="EPU7" s="833"/>
      <c r="EPV7" s="833"/>
      <c r="EPW7" s="833"/>
      <c r="EPX7" s="833"/>
      <c r="EPY7" s="833"/>
      <c r="EPZ7" s="833"/>
      <c r="EQA7" s="833"/>
      <c r="EQB7" s="844"/>
      <c r="EQC7" s="845"/>
      <c r="EQD7" s="832"/>
      <c r="EQE7" s="832"/>
      <c r="EQF7" s="832"/>
      <c r="EQG7" s="832"/>
      <c r="EQH7" s="832"/>
      <c r="EQI7" s="832"/>
      <c r="EQJ7" s="833"/>
      <c r="EQK7" s="833"/>
      <c r="EQL7" s="833"/>
      <c r="EQM7" s="833"/>
      <c r="EQN7" s="833"/>
      <c r="EQO7" s="833"/>
      <c r="EQP7" s="833"/>
      <c r="EQQ7" s="833"/>
      <c r="EQR7" s="844"/>
      <c r="EQS7" s="845"/>
      <c r="EQT7" s="832"/>
      <c r="EQU7" s="832"/>
      <c r="EQV7" s="832"/>
      <c r="EQW7" s="832"/>
      <c r="EQX7" s="832"/>
      <c r="EQY7" s="832"/>
      <c r="EQZ7" s="833"/>
      <c r="ERA7" s="833"/>
      <c r="ERB7" s="833"/>
      <c r="ERC7" s="833"/>
      <c r="ERD7" s="833"/>
      <c r="ERE7" s="833"/>
      <c r="ERF7" s="833"/>
      <c r="ERG7" s="833"/>
      <c r="ERH7" s="844"/>
      <c r="ERI7" s="845"/>
      <c r="ERJ7" s="832"/>
      <c r="ERK7" s="832"/>
      <c r="ERL7" s="832"/>
      <c r="ERM7" s="832"/>
      <c r="ERN7" s="832"/>
      <c r="ERO7" s="832"/>
      <c r="ERP7" s="833"/>
      <c r="ERQ7" s="833"/>
      <c r="ERR7" s="833"/>
      <c r="ERS7" s="833"/>
      <c r="ERT7" s="833"/>
      <c r="ERU7" s="833"/>
      <c r="ERV7" s="833"/>
      <c r="ERW7" s="833"/>
      <c r="ERX7" s="844"/>
      <c r="ERY7" s="845"/>
      <c r="ERZ7" s="832"/>
      <c r="ESA7" s="832"/>
      <c r="ESB7" s="832"/>
      <c r="ESC7" s="832"/>
      <c r="ESD7" s="832"/>
      <c r="ESE7" s="832"/>
      <c r="ESF7" s="833"/>
      <c r="ESG7" s="833"/>
      <c r="ESH7" s="833"/>
      <c r="ESI7" s="833"/>
      <c r="ESJ7" s="833"/>
      <c r="ESK7" s="833"/>
      <c r="ESL7" s="833"/>
      <c r="ESM7" s="833"/>
      <c r="ESN7" s="844"/>
      <c r="ESO7" s="845"/>
      <c r="ESP7" s="832"/>
      <c r="ESQ7" s="832"/>
      <c r="ESR7" s="832"/>
      <c r="ESS7" s="832"/>
      <c r="EST7" s="832"/>
      <c r="ESU7" s="832"/>
      <c r="ESV7" s="833"/>
      <c r="ESW7" s="833"/>
      <c r="ESX7" s="833"/>
      <c r="ESY7" s="833"/>
      <c r="ESZ7" s="833"/>
      <c r="ETA7" s="833"/>
      <c r="ETB7" s="833"/>
      <c r="ETC7" s="833"/>
      <c r="ETD7" s="844"/>
      <c r="ETE7" s="845"/>
      <c r="ETF7" s="832"/>
      <c r="ETG7" s="832"/>
      <c r="ETH7" s="832"/>
      <c r="ETI7" s="832"/>
      <c r="ETJ7" s="832"/>
      <c r="ETK7" s="832"/>
      <c r="ETL7" s="833"/>
      <c r="ETM7" s="833"/>
      <c r="ETN7" s="833"/>
      <c r="ETO7" s="833"/>
      <c r="ETP7" s="833"/>
      <c r="ETQ7" s="833"/>
      <c r="ETR7" s="833"/>
      <c r="ETS7" s="833"/>
      <c r="ETT7" s="844"/>
      <c r="ETU7" s="845"/>
      <c r="ETV7" s="832"/>
      <c r="ETW7" s="832"/>
      <c r="ETX7" s="832"/>
      <c r="ETY7" s="832"/>
      <c r="ETZ7" s="832"/>
      <c r="EUA7" s="832"/>
      <c r="EUB7" s="833"/>
      <c r="EUC7" s="833"/>
      <c r="EUD7" s="833"/>
      <c r="EUE7" s="833"/>
      <c r="EUF7" s="833"/>
      <c r="EUG7" s="833"/>
      <c r="EUH7" s="833"/>
      <c r="EUI7" s="833"/>
      <c r="EUJ7" s="844"/>
      <c r="EUK7" s="845"/>
      <c r="EUL7" s="832"/>
      <c r="EUM7" s="832"/>
      <c r="EUN7" s="832"/>
      <c r="EUO7" s="832"/>
      <c r="EUP7" s="832"/>
      <c r="EUQ7" s="832"/>
      <c r="EUR7" s="833"/>
      <c r="EUS7" s="833"/>
      <c r="EUT7" s="833"/>
      <c r="EUU7" s="833"/>
      <c r="EUV7" s="833"/>
      <c r="EUW7" s="833"/>
      <c r="EUX7" s="833"/>
      <c r="EUY7" s="833"/>
      <c r="EUZ7" s="844"/>
      <c r="EVA7" s="845"/>
      <c r="EVB7" s="832"/>
      <c r="EVC7" s="832"/>
      <c r="EVD7" s="832"/>
      <c r="EVE7" s="832"/>
      <c r="EVF7" s="832"/>
      <c r="EVG7" s="832"/>
      <c r="EVH7" s="833"/>
      <c r="EVI7" s="833"/>
      <c r="EVJ7" s="833"/>
      <c r="EVK7" s="833"/>
      <c r="EVL7" s="833"/>
      <c r="EVM7" s="833"/>
      <c r="EVN7" s="833"/>
      <c r="EVO7" s="833"/>
      <c r="EVP7" s="844"/>
      <c r="EVQ7" s="845"/>
      <c r="EVR7" s="832"/>
      <c r="EVS7" s="832"/>
      <c r="EVT7" s="832"/>
      <c r="EVU7" s="832"/>
      <c r="EVV7" s="832"/>
      <c r="EVW7" s="832"/>
      <c r="EVX7" s="833"/>
      <c r="EVY7" s="833"/>
      <c r="EVZ7" s="833"/>
      <c r="EWA7" s="833"/>
      <c r="EWB7" s="833"/>
      <c r="EWC7" s="833"/>
      <c r="EWD7" s="833"/>
      <c r="EWE7" s="833"/>
      <c r="EWF7" s="844"/>
      <c r="EWG7" s="845"/>
      <c r="EWH7" s="832"/>
      <c r="EWI7" s="832"/>
      <c r="EWJ7" s="832"/>
      <c r="EWK7" s="832"/>
      <c r="EWL7" s="832"/>
      <c r="EWM7" s="832"/>
      <c r="EWN7" s="833"/>
      <c r="EWO7" s="833"/>
      <c r="EWP7" s="833"/>
      <c r="EWQ7" s="833"/>
      <c r="EWR7" s="833"/>
      <c r="EWS7" s="833"/>
      <c r="EWT7" s="833"/>
      <c r="EWU7" s="833"/>
      <c r="EWV7" s="844"/>
      <c r="EWW7" s="845"/>
      <c r="EWX7" s="832"/>
      <c r="EWY7" s="832"/>
      <c r="EWZ7" s="832"/>
      <c r="EXA7" s="832"/>
      <c r="EXB7" s="832"/>
      <c r="EXC7" s="832"/>
      <c r="EXD7" s="833"/>
      <c r="EXE7" s="833"/>
      <c r="EXF7" s="833"/>
      <c r="EXG7" s="833"/>
      <c r="EXH7" s="833"/>
      <c r="EXI7" s="833"/>
      <c r="EXJ7" s="833"/>
      <c r="EXK7" s="833"/>
      <c r="EXL7" s="844"/>
      <c r="EXM7" s="845"/>
      <c r="EXN7" s="832"/>
      <c r="EXO7" s="832"/>
      <c r="EXP7" s="832"/>
      <c r="EXQ7" s="832"/>
      <c r="EXR7" s="832"/>
      <c r="EXS7" s="832"/>
      <c r="EXT7" s="833"/>
      <c r="EXU7" s="833"/>
      <c r="EXV7" s="833"/>
      <c r="EXW7" s="833"/>
      <c r="EXX7" s="833"/>
      <c r="EXY7" s="833"/>
      <c r="EXZ7" s="833"/>
      <c r="EYA7" s="833"/>
      <c r="EYB7" s="844"/>
      <c r="EYC7" s="845"/>
      <c r="EYD7" s="832"/>
      <c r="EYE7" s="832"/>
      <c r="EYF7" s="832"/>
      <c r="EYG7" s="832"/>
      <c r="EYH7" s="832"/>
      <c r="EYI7" s="832"/>
      <c r="EYJ7" s="833"/>
      <c r="EYK7" s="833"/>
      <c r="EYL7" s="833"/>
      <c r="EYM7" s="833"/>
      <c r="EYN7" s="833"/>
      <c r="EYO7" s="833"/>
      <c r="EYP7" s="833"/>
      <c r="EYQ7" s="833"/>
      <c r="EYR7" s="844"/>
      <c r="EYS7" s="845"/>
      <c r="EYT7" s="832"/>
      <c r="EYU7" s="832"/>
      <c r="EYV7" s="832"/>
      <c r="EYW7" s="832"/>
      <c r="EYX7" s="832"/>
      <c r="EYY7" s="832"/>
      <c r="EYZ7" s="833"/>
      <c r="EZA7" s="833"/>
      <c r="EZB7" s="833"/>
      <c r="EZC7" s="833"/>
      <c r="EZD7" s="833"/>
      <c r="EZE7" s="833"/>
      <c r="EZF7" s="833"/>
      <c r="EZG7" s="833"/>
      <c r="EZH7" s="844"/>
      <c r="EZI7" s="845"/>
      <c r="EZJ7" s="832"/>
      <c r="EZK7" s="832"/>
      <c r="EZL7" s="832"/>
      <c r="EZM7" s="832"/>
      <c r="EZN7" s="832"/>
      <c r="EZO7" s="832"/>
      <c r="EZP7" s="833"/>
      <c r="EZQ7" s="833"/>
      <c r="EZR7" s="833"/>
      <c r="EZS7" s="833"/>
      <c r="EZT7" s="833"/>
      <c r="EZU7" s="833"/>
      <c r="EZV7" s="833"/>
      <c r="EZW7" s="833"/>
      <c r="EZX7" s="844"/>
      <c r="EZY7" s="845"/>
      <c r="EZZ7" s="832"/>
      <c r="FAA7" s="832"/>
      <c r="FAB7" s="832"/>
      <c r="FAC7" s="832"/>
      <c r="FAD7" s="832"/>
      <c r="FAE7" s="832"/>
      <c r="FAF7" s="833"/>
      <c r="FAG7" s="833"/>
      <c r="FAH7" s="833"/>
      <c r="FAI7" s="833"/>
      <c r="FAJ7" s="833"/>
      <c r="FAK7" s="833"/>
      <c r="FAL7" s="833"/>
      <c r="FAM7" s="833"/>
      <c r="FAN7" s="844"/>
      <c r="FAO7" s="845"/>
      <c r="FAP7" s="832"/>
      <c r="FAQ7" s="832"/>
      <c r="FAR7" s="832"/>
      <c r="FAS7" s="832"/>
      <c r="FAT7" s="832"/>
      <c r="FAU7" s="832"/>
      <c r="FAV7" s="833"/>
      <c r="FAW7" s="833"/>
      <c r="FAX7" s="833"/>
      <c r="FAY7" s="833"/>
      <c r="FAZ7" s="833"/>
      <c r="FBA7" s="833"/>
      <c r="FBB7" s="833"/>
      <c r="FBC7" s="833"/>
      <c r="FBD7" s="844"/>
      <c r="FBE7" s="845"/>
      <c r="FBF7" s="832"/>
      <c r="FBG7" s="832"/>
      <c r="FBH7" s="832"/>
      <c r="FBI7" s="832"/>
      <c r="FBJ7" s="832"/>
      <c r="FBK7" s="832"/>
      <c r="FBL7" s="833"/>
      <c r="FBM7" s="833"/>
      <c r="FBN7" s="833"/>
      <c r="FBO7" s="833"/>
      <c r="FBP7" s="833"/>
      <c r="FBQ7" s="833"/>
      <c r="FBR7" s="833"/>
      <c r="FBS7" s="833"/>
      <c r="FBT7" s="844"/>
      <c r="FBU7" s="845"/>
      <c r="FBV7" s="832"/>
      <c r="FBW7" s="832"/>
      <c r="FBX7" s="832"/>
      <c r="FBY7" s="832"/>
      <c r="FBZ7" s="832"/>
      <c r="FCA7" s="832"/>
      <c r="FCB7" s="833"/>
      <c r="FCC7" s="833"/>
      <c r="FCD7" s="833"/>
      <c r="FCE7" s="833"/>
      <c r="FCF7" s="833"/>
      <c r="FCG7" s="833"/>
      <c r="FCH7" s="833"/>
      <c r="FCI7" s="833"/>
      <c r="FCJ7" s="844"/>
      <c r="FCK7" s="845"/>
      <c r="FCL7" s="832"/>
      <c r="FCM7" s="832"/>
      <c r="FCN7" s="832"/>
      <c r="FCO7" s="832"/>
      <c r="FCP7" s="832"/>
      <c r="FCQ7" s="832"/>
      <c r="FCR7" s="833"/>
      <c r="FCS7" s="833"/>
      <c r="FCT7" s="833"/>
      <c r="FCU7" s="833"/>
      <c r="FCV7" s="833"/>
      <c r="FCW7" s="833"/>
      <c r="FCX7" s="833"/>
      <c r="FCY7" s="833"/>
      <c r="FCZ7" s="844"/>
      <c r="FDA7" s="845"/>
      <c r="FDB7" s="832"/>
      <c r="FDC7" s="832"/>
      <c r="FDD7" s="832"/>
      <c r="FDE7" s="832"/>
      <c r="FDF7" s="832"/>
      <c r="FDG7" s="832"/>
      <c r="FDH7" s="833"/>
      <c r="FDI7" s="833"/>
      <c r="FDJ7" s="833"/>
      <c r="FDK7" s="833"/>
      <c r="FDL7" s="833"/>
      <c r="FDM7" s="833"/>
      <c r="FDN7" s="833"/>
      <c r="FDO7" s="833"/>
      <c r="FDP7" s="844"/>
      <c r="FDQ7" s="845"/>
      <c r="FDR7" s="832"/>
      <c r="FDS7" s="832"/>
      <c r="FDT7" s="832"/>
      <c r="FDU7" s="832"/>
      <c r="FDV7" s="832"/>
      <c r="FDW7" s="832"/>
      <c r="FDX7" s="833"/>
      <c r="FDY7" s="833"/>
      <c r="FDZ7" s="833"/>
      <c r="FEA7" s="833"/>
      <c r="FEB7" s="833"/>
      <c r="FEC7" s="833"/>
      <c r="FED7" s="833"/>
      <c r="FEE7" s="833"/>
      <c r="FEF7" s="844"/>
      <c r="FEG7" s="845"/>
      <c r="FEH7" s="832"/>
      <c r="FEI7" s="832"/>
      <c r="FEJ7" s="832"/>
      <c r="FEK7" s="832"/>
      <c r="FEL7" s="832"/>
      <c r="FEM7" s="832"/>
      <c r="FEN7" s="833"/>
      <c r="FEO7" s="833"/>
      <c r="FEP7" s="833"/>
      <c r="FEQ7" s="833"/>
      <c r="FER7" s="833"/>
      <c r="FES7" s="833"/>
      <c r="FET7" s="833"/>
      <c r="FEU7" s="833"/>
      <c r="FEV7" s="844"/>
      <c r="FEW7" s="845"/>
      <c r="FEX7" s="832"/>
      <c r="FEY7" s="832"/>
      <c r="FEZ7" s="832"/>
      <c r="FFA7" s="832"/>
      <c r="FFB7" s="832"/>
      <c r="FFC7" s="832"/>
      <c r="FFD7" s="833"/>
      <c r="FFE7" s="833"/>
      <c r="FFF7" s="833"/>
      <c r="FFG7" s="833"/>
      <c r="FFH7" s="833"/>
      <c r="FFI7" s="833"/>
      <c r="FFJ7" s="833"/>
      <c r="FFK7" s="833"/>
      <c r="FFL7" s="844"/>
      <c r="FFM7" s="845"/>
      <c r="FFN7" s="832"/>
      <c r="FFO7" s="832"/>
      <c r="FFP7" s="832"/>
      <c r="FFQ7" s="832"/>
      <c r="FFR7" s="832"/>
      <c r="FFS7" s="832"/>
      <c r="FFT7" s="833"/>
      <c r="FFU7" s="833"/>
      <c r="FFV7" s="833"/>
      <c r="FFW7" s="833"/>
      <c r="FFX7" s="833"/>
      <c r="FFY7" s="833"/>
      <c r="FFZ7" s="833"/>
      <c r="FGA7" s="833"/>
      <c r="FGB7" s="844"/>
      <c r="FGC7" s="845"/>
      <c r="FGD7" s="832"/>
      <c r="FGE7" s="832"/>
      <c r="FGF7" s="832"/>
      <c r="FGG7" s="832"/>
      <c r="FGH7" s="832"/>
      <c r="FGI7" s="832"/>
      <c r="FGJ7" s="833"/>
      <c r="FGK7" s="833"/>
      <c r="FGL7" s="833"/>
      <c r="FGM7" s="833"/>
      <c r="FGN7" s="833"/>
      <c r="FGO7" s="833"/>
      <c r="FGP7" s="833"/>
      <c r="FGQ7" s="833"/>
      <c r="FGR7" s="844"/>
      <c r="FGS7" s="845"/>
      <c r="FGT7" s="832"/>
      <c r="FGU7" s="832"/>
      <c r="FGV7" s="832"/>
      <c r="FGW7" s="832"/>
      <c r="FGX7" s="832"/>
      <c r="FGY7" s="832"/>
      <c r="FGZ7" s="833"/>
      <c r="FHA7" s="833"/>
      <c r="FHB7" s="833"/>
      <c r="FHC7" s="833"/>
      <c r="FHD7" s="833"/>
      <c r="FHE7" s="833"/>
      <c r="FHF7" s="833"/>
      <c r="FHG7" s="833"/>
      <c r="FHH7" s="844"/>
      <c r="FHI7" s="845"/>
      <c r="FHJ7" s="832"/>
      <c r="FHK7" s="832"/>
      <c r="FHL7" s="832"/>
      <c r="FHM7" s="832"/>
      <c r="FHN7" s="832"/>
      <c r="FHO7" s="832"/>
      <c r="FHP7" s="833"/>
      <c r="FHQ7" s="833"/>
      <c r="FHR7" s="833"/>
      <c r="FHS7" s="833"/>
      <c r="FHT7" s="833"/>
      <c r="FHU7" s="833"/>
      <c r="FHV7" s="833"/>
      <c r="FHW7" s="833"/>
      <c r="FHX7" s="844"/>
      <c r="FHY7" s="845"/>
      <c r="FHZ7" s="832"/>
      <c r="FIA7" s="832"/>
      <c r="FIB7" s="832"/>
      <c r="FIC7" s="832"/>
      <c r="FID7" s="832"/>
      <c r="FIE7" s="832"/>
      <c r="FIF7" s="833"/>
      <c r="FIG7" s="833"/>
      <c r="FIH7" s="833"/>
      <c r="FII7" s="833"/>
      <c r="FIJ7" s="833"/>
      <c r="FIK7" s="833"/>
      <c r="FIL7" s="833"/>
      <c r="FIM7" s="833"/>
      <c r="FIN7" s="844"/>
      <c r="FIO7" s="845"/>
      <c r="FIP7" s="832"/>
      <c r="FIQ7" s="832"/>
      <c r="FIR7" s="832"/>
      <c r="FIS7" s="832"/>
      <c r="FIT7" s="832"/>
      <c r="FIU7" s="832"/>
      <c r="FIV7" s="833"/>
      <c r="FIW7" s="833"/>
      <c r="FIX7" s="833"/>
      <c r="FIY7" s="833"/>
      <c r="FIZ7" s="833"/>
      <c r="FJA7" s="833"/>
      <c r="FJB7" s="833"/>
      <c r="FJC7" s="833"/>
      <c r="FJD7" s="844"/>
      <c r="FJE7" s="845"/>
      <c r="FJF7" s="832"/>
      <c r="FJG7" s="832"/>
      <c r="FJH7" s="832"/>
      <c r="FJI7" s="832"/>
      <c r="FJJ7" s="832"/>
      <c r="FJK7" s="832"/>
      <c r="FJL7" s="833"/>
      <c r="FJM7" s="833"/>
      <c r="FJN7" s="833"/>
      <c r="FJO7" s="833"/>
      <c r="FJP7" s="833"/>
      <c r="FJQ7" s="833"/>
      <c r="FJR7" s="833"/>
      <c r="FJS7" s="833"/>
      <c r="FJT7" s="844"/>
      <c r="FJU7" s="845"/>
      <c r="FJV7" s="832"/>
      <c r="FJW7" s="832"/>
      <c r="FJX7" s="832"/>
      <c r="FJY7" s="832"/>
      <c r="FJZ7" s="832"/>
      <c r="FKA7" s="832"/>
      <c r="FKB7" s="833"/>
      <c r="FKC7" s="833"/>
      <c r="FKD7" s="833"/>
      <c r="FKE7" s="833"/>
      <c r="FKF7" s="833"/>
      <c r="FKG7" s="833"/>
      <c r="FKH7" s="833"/>
      <c r="FKI7" s="833"/>
      <c r="FKJ7" s="844"/>
      <c r="FKK7" s="845"/>
      <c r="FKL7" s="832"/>
      <c r="FKM7" s="832"/>
      <c r="FKN7" s="832"/>
      <c r="FKO7" s="832"/>
      <c r="FKP7" s="832"/>
      <c r="FKQ7" s="832"/>
      <c r="FKR7" s="833"/>
      <c r="FKS7" s="833"/>
      <c r="FKT7" s="833"/>
      <c r="FKU7" s="833"/>
      <c r="FKV7" s="833"/>
      <c r="FKW7" s="833"/>
      <c r="FKX7" s="833"/>
      <c r="FKY7" s="833"/>
      <c r="FKZ7" s="844"/>
      <c r="FLA7" s="845"/>
      <c r="FLB7" s="832"/>
      <c r="FLC7" s="832"/>
      <c r="FLD7" s="832"/>
      <c r="FLE7" s="832"/>
      <c r="FLF7" s="832"/>
      <c r="FLG7" s="832"/>
      <c r="FLH7" s="833"/>
      <c r="FLI7" s="833"/>
      <c r="FLJ7" s="833"/>
      <c r="FLK7" s="833"/>
      <c r="FLL7" s="833"/>
      <c r="FLM7" s="833"/>
      <c r="FLN7" s="833"/>
      <c r="FLO7" s="833"/>
      <c r="FLP7" s="844"/>
      <c r="FLQ7" s="845"/>
      <c r="FLR7" s="832"/>
      <c r="FLS7" s="832"/>
      <c r="FLT7" s="832"/>
      <c r="FLU7" s="832"/>
      <c r="FLV7" s="832"/>
      <c r="FLW7" s="832"/>
      <c r="FLX7" s="833"/>
      <c r="FLY7" s="833"/>
      <c r="FLZ7" s="833"/>
      <c r="FMA7" s="833"/>
      <c r="FMB7" s="833"/>
      <c r="FMC7" s="833"/>
      <c r="FMD7" s="833"/>
      <c r="FME7" s="833"/>
      <c r="FMF7" s="844"/>
      <c r="FMG7" s="845"/>
      <c r="FMH7" s="832"/>
      <c r="FMI7" s="832"/>
      <c r="FMJ7" s="832"/>
      <c r="FMK7" s="832"/>
      <c r="FML7" s="832"/>
      <c r="FMM7" s="832"/>
      <c r="FMN7" s="833"/>
      <c r="FMO7" s="833"/>
      <c r="FMP7" s="833"/>
      <c r="FMQ7" s="833"/>
      <c r="FMR7" s="833"/>
      <c r="FMS7" s="833"/>
      <c r="FMT7" s="833"/>
      <c r="FMU7" s="833"/>
      <c r="FMV7" s="844"/>
      <c r="FMW7" s="845"/>
      <c r="FMX7" s="832"/>
      <c r="FMY7" s="832"/>
      <c r="FMZ7" s="832"/>
      <c r="FNA7" s="832"/>
      <c r="FNB7" s="832"/>
      <c r="FNC7" s="832"/>
      <c r="FND7" s="833"/>
      <c r="FNE7" s="833"/>
      <c r="FNF7" s="833"/>
      <c r="FNG7" s="833"/>
      <c r="FNH7" s="833"/>
      <c r="FNI7" s="833"/>
      <c r="FNJ7" s="833"/>
      <c r="FNK7" s="833"/>
      <c r="FNL7" s="844"/>
      <c r="FNM7" s="845"/>
      <c r="FNN7" s="832"/>
      <c r="FNO7" s="832"/>
      <c r="FNP7" s="832"/>
      <c r="FNQ7" s="832"/>
      <c r="FNR7" s="832"/>
      <c r="FNS7" s="832"/>
      <c r="FNT7" s="833"/>
      <c r="FNU7" s="833"/>
      <c r="FNV7" s="833"/>
      <c r="FNW7" s="833"/>
      <c r="FNX7" s="833"/>
      <c r="FNY7" s="833"/>
      <c r="FNZ7" s="833"/>
      <c r="FOA7" s="833"/>
      <c r="FOB7" s="844"/>
      <c r="FOC7" s="845"/>
      <c r="FOD7" s="832"/>
      <c r="FOE7" s="832"/>
      <c r="FOF7" s="832"/>
      <c r="FOG7" s="832"/>
      <c r="FOH7" s="832"/>
      <c r="FOI7" s="832"/>
      <c r="FOJ7" s="833"/>
      <c r="FOK7" s="833"/>
      <c r="FOL7" s="833"/>
      <c r="FOM7" s="833"/>
      <c r="FON7" s="833"/>
      <c r="FOO7" s="833"/>
      <c r="FOP7" s="833"/>
      <c r="FOQ7" s="833"/>
      <c r="FOR7" s="844"/>
      <c r="FOS7" s="845"/>
      <c r="FOT7" s="832"/>
      <c r="FOU7" s="832"/>
      <c r="FOV7" s="832"/>
      <c r="FOW7" s="832"/>
      <c r="FOX7" s="832"/>
      <c r="FOY7" s="832"/>
      <c r="FOZ7" s="833"/>
      <c r="FPA7" s="833"/>
      <c r="FPB7" s="833"/>
      <c r="FPC7" s="833"/>
      <c r="FPD7" s="833"/>
      <c r="FPE7" s="833"/>
      <c r="FPF7" s="833"/>
      <c r="FPG7" s="833"/>
      <c r="FPH7" s="844"/>
      <c r="FPI7" s="845"/>
      <c r="FPJ7" s="832"/>
      <c r="FPK7" s="832"/>
      <c r="FPL7" s="832"/>
      <c r="FPM7" s="832"/>
      <c r="FPN7" s="832"/>
      <c r="FPO7" s="832"/>
      <c r="FPP7" s="833"/>
      <c r="FPQ7" s="833"/>
      <c r="FPR7" s="833"/>
      <c r="FPS7" s="833"/>
      <c r="FPT7" s="833"/>
      <c r="FPU7" s="833"/>
      <c r="FPV7" s="833"/>
      <c r="FPW7" s="833"/>
      <c r="FPX7" s="844"/>
      <c r="FPY7" s="845"/>
      <c r="FPZ7" s="832"/>
      <c r="FQA7" s="832"/>
      <c r="FQB7" s="832"/>
      <c r="FQC7" s="832"/>
      <c r="FQD7" s="832"/>
      <c r="FQE7" s="832"/>
      <c r="FQF7" s="833"/>
      <c r="FQG7" s="833"/>
      <c r="FQH7" s="833"/>
      <c r="FQI7" s="833"/>
      <c r="FQJ7" s="833"/>
      <c r="FQK7" s="833"/>
      <c r="FQL7" s="833"/>
      <c r="FQM7" s="833"/>
      <c r="FQN7" s="844"/>
      <c r="FQO7" s="845"/>
      <c r="FQP7" s="832"/>
      <c r="FQQ7" s="832"/>
      <c r="FQR7" s="832"/>
      <c r="FQS7" s="832"/>
      <c r="FQT7" s="832"/>
      <c r="FQU7" s="832"/>
      <c r="FQV7" s="833"/>
      <c r="FQW7" s="833"/>
      <c r="FQX7" s="833"/>
      <c r="FQY7" s="833"/>
      <c r="FQZ7" s="833"/>
      <c r="FRA7" s="833"/>
      <c r="FRB7" s="833"/>
      <c r="FRC7" s="833"/>
      <c r="FRD7" s="844"/>
      <c r="FRE7" s="845"/>
      <c r="FRF7" s="832"/>
      <c r="FRG7" s="832"/>
      <c r="FRH7" s="832"/>
      <c r="FRI7" s="832"/>
      <c r="FRJ7" s="832"/>
      <c r="FRK7" s="832"/>
      <c r="FRL7" s="833"/>
      <c r="FRM7" s="833"/>
      <c r="FRN7" s="833"/>
      <c r="FRO7" s="833"/>
      <c r="FRP7" s="833"/>
      <c r="FRQ7" s="833"/>
      <c r="FRR7" s="833"/>
      <c r="FRS7" s="833"/>
      <c r="FRT7" s="844"/>
      <c r="FRU7" s="845"/>
      <c r="FRV7" s="832"/>
      <c r="FRW7" s="832"/>
      <c r="FRX7" s="832"/>
      <c r="FRY7" s="832"/>
      <c r="FRZ7" s="832"/>
      <c r="FSA7" s="832"/>
      <c r="FSB7" s="833"/>
      <c r="FSC7" s="833"/>
      <c r="FSD7" s="833"/>
      <c r="FSE7" s="833"/>
      <c r="FSF7" s="833"/>
      <c r="FSG7" s="833"/>
      <c r="FSH7" s="833"/>
      <c r="FSI7" s="833"/>
      <c r="FSJ7" s="844"/>
      <c r="FSK7" s="845"/>
      <c r="FSL7" s="832"/>
      <c r="FSM7" s="832"/>
      <c r="FSN7" s="832"/>
      <c r="FSO7" s="832"/>
      <c r="FSP7" s="832"/>
      <c r="FSQ7" s="832"/>
      <c r="FSR7" s="833"/>
      <c r="FSS7" s="833"/>
      <c r="FST7" s="833"/>
      <c r="FSU7" s="833"/>
      <c r="FSV7" s="833"/>
      <c r="FSW7" s="833"/>
      <c r="FSX7" s="833"/>
      <c r="FSY7" s="833"/>
      <c r="FSZ7" s="844"/>
      <c r="FTA7" s="845"/>
      <c r="FTB7" s="832"/>
      <c r="FTC7" s="832"/>
      <c r="FTD7" s="832"/>
      <c r="FTE7" s="832"/>
      <c r="FTF7" s="832"/>
      <c r="FTG7" s="832"/>
      <c r="FTH7" s="833"/>
      <c r="FTI7" s="833"/>
      <c r="FTJ7" s="833"/>
      <c r="FTK7" s="833"/>
      <c r="FTL7" s="833"/>
      <c r="FTM7" s="833"/>
      <c r="FTN7" s="833"/>
      <c r="FTO7" s="833"/>
      <c r="FTP7" s="844"/>
      <c r="FTQ7" s="845"/>
      <c r="FTR7" s="832"/>
      <c r="FTS7" s="832"/>
      <c r="FTT7" s="832"/>
      <c r="FTU7" s="832"/>
      <c r="FTV7" s="832"/>
      <c r="FTW7" s="832"/>
      <c r="FTX7" s="833"/>
      <c r="FTY7" s="833"/>
      <c r="FTZ7" s="833"/>
      <c r="FUA7" s="833"/>
      <c r="FUB7" s="833"/>
      <c r="FUC7" s="833"/>
      <c r="FUD7" s="833"/>
      <c r="FUE7" s="833"/>
      <c r="FUF7" s="844"/>
      <c r="FUG7" s="845"/>
      <c r="FUH7" s="832"/>
      <c r="FUI7" s="832"/>
      <c r="FUJ7" s="832"/>
      <c r="FUK7" s="832"/>
      <c r="FUL7" s="832"/>
      <c r="FUM7" s="832"/>
      <c r="FUN7" s="833"/>
      <c r="FUO7" s="833"/>
      <c r="FUP7" s="833"/>
      <c r="FUQ7" s="833"/>
      <c r="FUR7" s="833"/>
      <c r="FUS7" s="833"/>
      <c r="FUT7" s="833"/>
      <c r="FUU7" s="833"/>
      <c r="FUV7" s="844"/>
      <c r="FUW7" s="845"/>
      <c r="FUX7" s="832"/>
      <c r="FUY7" s="832"/>
      <c r="FUZ7" s="832"/>
      <c r="FVA7" s="832"/>
      <c r="FVB7" s="832"/>
      <c r="FVC7" s="832"/>
      <c r="FVD7" s="833"/>
      <c r="FVE7" s="833"/>
      <c r="FVF7" s="833"/>
      <c r="FVG7" s="833"/>
      <c r="FVH7" s="833"/>
      <c r="FVI7" s="833"/>
      <c r="FVJ7" s="833"/>
      <c r="FVK7" s="833"/>
      <c r="FVL7" s="844"/>
      <c r="FVM7" s="845"/>
      <c r="FVN7" s="832"/>
      <c r="FVO7" s="832"/>
      <c r="FVP7" s="832"/>
      <c r="FVQ7" s="832"/>
      <c r="FVR7" s="832"/>
      <c r="FVS7" s="832"/>
      <c r="FVT7" s="833"/>
      <c r="FVU7" s="833"/>
      <c r="FVV7" s="833"/>
      <c r="FVW7" s="833"/>
      <c r="FVX7" s="833"/>
      <c r="FVY7" s="833"/>
      <c r="FVZ7" s="833"/>
      <c r="FWA7" s="833"/>
      <c r="FWB7" s="844"/>
      <c r="FWC7" s="845"/>
      <c r="FWD7" s="832"/>
      <c r="FWE7" s="832"/>
      <c r="FWF7" s="832"/>
      <c r="FWG7" s="832"/>
      <c r="FWH7" s="832"/>
      <c r="FWI7" s="832"/>
      <c r="FWJ7" s="833"/>
      <c r="FWK7" s="833"/>
      <c r="FWL7" s="833"/>
      <c r="FWM7" s="833"/>
      <c r="FWN7" s="833"/>
      <c r="FWO7" s="833"/>
      <c r="FWP7" s="833"/>
      <c r="FWQ7" s="833"/>
      <c r="FWR7" s="844"/>
      <c r="FWS7" s="845"/>
      <c r="FWT7" s="832"/>
      <c r="FWU7" s="832"/>
      <c r="FWV7" s="832"/>
      <c r="FWW7" s="832"/>
      <c r="FWX7" s="832"/>
      <c r="FWY7" s="832"/>
      <c r="FWZ7" s="833"/>
      <c r="FXA7" s="833"/>
      <c r="FXB7" s="833"/>
      <c r="FXC7" s="833"/>
      <c r="FXD7" s="833"/>
      <c r="FXE7" s="833"/>
      <c r="FXF7" s="833"/>
      <c r="FXG7" s="833"/>
      <c r="FXH7" s="844"/>
      <c r="FXI7" s="845"/>
      <c r="FXJ7" s="832"/>
      <c r="FXK7" s="832"/>
      <c r="FXL7" s="832"/>
      <c r="FXM7" s="832"/>
      <c r="FXN7" s="832"/>
      <c r="FXO7" s="832"/>
      <c r="FXP7" s="833"/>
      <c r="FXQ7" s="833"/>
      <c r="FXR7" s="833"/>
      <c r="FXS7" s="833"/>
      <c r="FXT7" s="833"/>
      <c r="FXU7" s="833"/>
      <c r="FXV7" s="833"/>
      <c r="FXW7" s="833"/>
      <c r="FXX7" s="844"/>
      <c r="FXY7" s="845"/>
      <c r="FXZ7" s="832"/>
      <c r="FYA7" s="832"/>
      <c r="FYB7" s="832"/>
      <c r="FYC7" s="832"/>
      <c r="FYD7" s="832"/>
      <c r="FYE7" s="832"/>
      <c r="FYF7" s="833"/>
      <c r="FYG7" s="833"/>
      <c r="FYH7" s="833"/>
      <c r="FYI7" s="833"/>
      <c r="FYJ7" s="833"/>
      <c r="FYK7" s="833"/>
      <c r="FYL7" s="833"/>
      <c r="FYM7" s="833"/>
      <c r="FYN7" s="844"/>
      <c r="FYO7" s="845"/>
      <c r="FYP7" s="832"/>
      <c r="FYQ7" s="832"/>
      <c r="FYR7" s="832"/>
      <c r="FYS7" s="832"/>
      <c r="FYT7" s="832"/>
      <c r="FYU7" s="832"/>
      <c r="FYV7" s="833"/>
      <c r="FYW7" s="833"/>
      <c r="FYX7" s="833"/>
      <c r="FYY7" s="833"/>
      <c r="FYZ7" s="833"/>
      <c r="FZA7" s="833"/>
      <c r="FZB7" s="833"/>
      <c r="FZC7" s="833"/>
      <c r="FZD7" s="844"/>
      <c r="FZE7" s="845"/>
      <c r="FZF7" s="832"/>
      <c r="FZG7" s="832"/>
      <c r="FZH7" s="832"/>
      <c r="FZI7" s="832"/>
      <c r="FZJ7" s="832"/>
      <c r="FZK7" s="832"/>
      <c r="FZL7" s="833"/>
      <c r="FZM7" s="833"/>
      <c r="FZN7" s="833"/>
      <c r="FZO7" s="833"/>
      <c r="FZP7" s="833"/>
      <c r="FZQ7" s="833"/>
      <c r="FZR7" s="833"/>
      <c r="FZS7" s="833"/>
      <c r="FZT7" s="844"/>
      <c r="FZU7" s="845"/>
      <c r="FZV7" s="832"/>
      <c r="FZW7" s="832"/>
      <c r="FZX7" s="832"/>
      <c r="FZY7" s="832"/>
      <c r="FZZ7" s="832"/>
      <c r="GAA7" s="832"/>
      <c r="GAB7" s="833"/>
      <c r="GAC7" s="833"/>
      <c r="GAD7" s="833"/>
      <c r="GAE7" s="833"/>
      <c r="GAF7" s="833"/>
      <c r="GAG7" s="833"/>
      <c r="GAH7" s="833"/>
      <c r="GAI7" s="833"/>
      <c r="GAJ7" s="844"/>
      <c r="GAK7" s="845"/>
      <c r="GAL7" s="832"/>
      <c r="GAM7" s="832"/>
      <c r="GAN7" s="832"/>
      <c r="GAO7" s="832"/>
      <c r="GAP7" s="832"/>
      <c r="GAQ7" s="832"/>
      <c r="GAR7" s="833"/>
      <c r="GAS7" s="833"/>
      <c r="GAT7" s="833"/>
      <c r="GAU7" s="833"/>
      <c r="GAV7" s="833"/>
      <c r="GAW7" s="833"/>
      <c r="GAX7" s="833"/>
      <c r="GAY7" s="833"/>
      <c r="GAZ7" s="844"/>
      <c r="GBA7" s="845"/>
      <c r="GBB7" s="832"/>
      <c r="GBC7" s="832"/>
      <c r="GBD7" s="832"/>
      <c r="GBE7" s="832"/>
      <c r="GBF7" s="832"/>
      <c r="GBG7" s="832"/>
      <c r="GBH7" s="833"/>
      <c r="GBI7" s="833"/>
      <c r="GBJ7" s="833"/>
      <c r="GBK7" s="833"/>
      <c r="GBL7" s="833"/>
      <c r="GBM7" s="833"/>
      <c r="GBN7" s="833"/>
      <c r="GBO7" s="833"/>
      <c r="GBP7" s="844"/>
      <c r="GBQ7" s="845"/>
      <c r="GBR7" s="832"/>
      <c r="GBS7" s="832"/>
      <c r="GBT7" s="832"/>
      <c r="GBU7" s="832"/>
      <c r="GBV7" s="832"/>
      <c r="GBW7" s="832"/>
      <c r="GBX7" s="833"/>
      <c r="GBY7" s="833"/>
      <c r="GBZ7" s="833"/>
      <c r="GCA7" s="833"/>
      <c r="GCB7" s="833"/>
      <c r="GCC7" s="833"/>
      <c r="GCD7" s="833"/>
      <c r="GCE7" s="833"/>
      <c r="GCF7" s="844"/>
      <c r="GCG7" s="845"/>
      <c r="GCH7" s="832"/>
      <c r="GCI7" s="832"/>
      <c r="GCJ7" s="832"/>
      <c r="GCK7" s="832"/>
      <c r="GCL7" s="832"/>
      <c r="GCM7" s="832"/>
      <c r="GCN7" s="833"/>
      <c r="GCO7" s="833"/>
      <c r="GCP7" s="833"/>
      <c r="GCQ7" s="833"/>
      <c r="GCR7" s="833"/>
      <c r="GCS7" s="833"/>
      <c r="GCT7" s="833"/>
      <c r="GCU7" s="833"/>
      <c r="GCV7" s="844"/>
      <c r="GCW7" s="845"/>
      <c r="GCX7" s="832"/>
      <c r="GCY7" s="832"/>
      <c r="GCZ7" s="832"/>
      <c r="GDA7" s="832"/>
      <c r="GDB7" s="832"/>
      <c r="GDC7" s="832"/>
      <c r="GDD7" s="833"/>
      <c r="GDE7" s="833"/>
      <c r="GDF7" s="833"/>
      <c r="GDG7" s="833"/>
      <c r="GDH7" s="833"/>
      <c r="GDI7" s="833"/>
      <c r="GDJ7" s="833"/>
      <c r="GDK7" s="833"/>
      <c r="GDL7" s="844"/>
      <c r="GDM7" s="845"/>
      <c r="GDN7" s="832"/>
      <c r="GDO7" s="832"/>
      <c r="GDP7" s="832"/>
      <c r="GDQ7" s="832"/>
      <c r="GDR7" s="832"/>
      <c r="GDS7" s="832"/>
      <c r="GDT7" s="833"/>
      <c r="GDU7" s="833"/>
      <c r="GDV7" s="833"/>
      <c r="GDW7" s="833"/>
      <c r="GDX7" s="833"/>
      <c r="GDY7" s="833"/>
      <c r="GDZ7" s="833"/>
      <c r="GEA7" s="833"/>
      <c r="GEB7" s="844"/>
      <c r="GEC7" s="845"/>
      <c r="GED7" s="832"/>
      <c r="GEE7" s="832"/>
      <c r="GEF7" s="832"/>
      <c r="GEG7" s="832"/>
      <c r="GEH7" s="832"/>
      <c r="GEI7" s="832"/>
      <c r="GEJ7" s="833"/>
      <c r="GEK7" s="833"/>
      <c r="GEL7" s="833"/>
      <c r="GEM7" s="833"/>
      <c r="GEN7" s="833"/>
      <c r="GEO7" s="833"/>
      <c r="GEP7" s="833"/>
      <c r="GEQ7" s="833"/>
      <c r="GER7" s="844"/>
      <c r="GES7" s="845"/>
      <c r="GET7" s="832"/>
      <c r="GEU7" s="832"/>
      <c r="GEV7" s="832"/>
      <c r="GEW7" s="832"/>
      <c r="GEX7" s="832"/>
      <c r="GEY7" s="832"/>
      <c r="GEZ7" s="833"/>
      <c r="GFA7" s="833"/>
      <c r="GFB7" s="833"/>
      <c r="GFC7" s="833"/>
      <c r="GFD7" s="833"/>
      <c r="GFE7" s="833"/>
      <c r="GFF7" s="833"/>
      <c r="GFG7" s="833"/>
      <c r="GFH7" s="844"/>
      <c r="GFI7" s="845"/>
      <c r="GFJ7" s="832"/>
      <c r="GFK7" s="832"/>
      <c r="GFL7" s="832"/>
      <c r="GFM7" s="832"/>
      <c r="GFN7" s="832"/>
      <c r="GFO7" s="832"/>
      <c r="GFP7" s="833"/>
      <c r="GFQ7" s="833"/>
      <c r="GFR7" s="833"/>
      <c r="GFS7" s="833"/>
      <c r="GFT7" s="833"/>
      <c r="GFU7" s="833"/>
      <c r="GFV7" s="833"/>
      <c r="GFW7" s="833"/>
      <c r="GFX7" s="844"/>
      <c r="GFY7" s="845"/>
      <c r="GFZ7" s="832"/>
      <c r="GGA7" s="832"/>
      <c r="GGB7" s="832"/>
      <c r="GGC7" s="832"/>
      <c r="GGD7" s="832"/>
      <c r="GGE7" s="832"/>
      <c r="GGF7" s="833"/>
      <c r="GGG7" s="833"/>
      <c r="GGH7" s="833"/>
      <c r="GGI7" s="833"/>
      <c r="GGJ7" s="833"/>
      <c r="GGK7" s="833"/>
      <c r="GGL7" s="833"/>
      <c r="GGM7" s="833"/>
      <c r="GGN7" s="844"/>
      <c r="GGO7" s="845"/>
      <c r="GGP7" s="832"/>
      <c r="GGQ7" s="832"/>
      <c r="GGR7" s="832"/>
      <c r="GGS7" s="832"/>
      <c r="GGT7" s="832"/>
      <c r="GGU7" s="832"/>
      <c r="GGV7" s="833"/>
      <c r="GGW7" s="833"/>
      <c r="GGX7" s="833"/>
      <c r="GGY7" s="833"/>
      <c r="GGZ7" s="833"/>
      <c r="GHA7" s="833"/>
      <c r="GHB7" s="833"/>
      <c r="GHC7" s="833"/>
      <c r="GHD7" s="844"/>
      <c r="GHE7" s="845"/>
      <c r="GHF7" s="832"/>
      <c r="GHG7" s="832"/>
      <c r="GHH7" s="832"/>
      <c r="GHI7" s="832"/>
      <c r="GHJ7" s="832"/>
      <c r="GHK7" s="832"/>
      <c r="GHL7" s="833"/>
      <c r="GHM7" s="833"/>
      <c r="GHN7" s="833"/>
      <c r="GHO7" s="833"/>
      <c r="GHP7" s="833"/>
      <c r="GHQ7" s="833"/>
      <c r="GHR7" s="833"/>
      <c r="GHS7" s="833"/>
      <c r="GHT7" s="844"/>
      <c r="GHU7" s="845"/>
      <c r="GHV7" s="832"/>
      <c r="GHW7" s="832"/>
      <c r="GHX7" s="832"/>
      <c r="GHY7" s="832"/>
      <c r="GHZ7" s="832"/>
      <c r="GIA7" s="832"/>
      <c r="GIB7" s="833"/>
      <c r="GIC7" s="833"/>
      <c r="GID7" s="833"/>
      <c r="GIE7" s="833"/>
      <c r="GIF7" s="833"/>
      <c r="GIG7" s="833"/>
      <c r="GIH7" s="833"/>
      <c r="GII7" s="833"/>
      <c r="GIJ7" s="844"/>
      <c r="GIK7" s="845"/>
      <c r="GIL7" s="832"/>
      <c r="GIM7" s="832"/>
      <c r="GIN7" s="832"/>
      <c r="GIO7" s="832"/>
      <c r="GIP7" s="832"/>
      <c r="GIQ7" s="832"/>
      <c r="GIR7" s="833"/>
      <c r="GIS7" s="833"/>
      <c r="GIT7" s="833"/>
      <c r="GIU7" s="833"/>
      <c r="GIV7" s="833"/>
      <c r="GIW7" s="833"/>
      <c r="GIX7" s="833"/>
      <c r="GIY7" s="833"/>
      <c r="GIZ7" s="844"/>
      <c r="GJA7" s="845"/>
      <c r="GJB7" s="832"/>
      <c r="GJC7" s="832"/>
      <c r="GJD7" s="832"/>
      <c r="GJE7" s="832"/>
      <c r="GJF7" s="832"/>
      <c r="GJG7" s="832"/>
      <c r="GJH7" s="833"/>
      <c r="GJI7" s="833"/>
      <c r="GJJ7" s="833"/>
      <c r="GJK7" s="833"/>
      <c r="GJL7" s="833"/>
      <c r="GJM7" s="833"/>
      <c r="GJN7" s="833"/>
      <c r="GJO7" s="833"/>
      <c r="GJP7" s="844"/>
      <c r="GJQ7" s="845"/>
      <c r="GJR7" s="832"/>
      <c r="GJS7" s="832"/>
      <c r="GJT7" s="832"/>
      <c r="GJU7" s="832"/>
      <c r="GJV7" s="832"/>
      <c r="GJW7" s="832"/>
      <c r="GJX7" s="833"/>
      <c r="GJY7" s="833"/>
      <c r="GJZ7" s="833"/>
      <c r="GKA7" s="833"/>
      <c r="GKB7" s="833"/>
      <c r="GKC7" s="833"/>
      <c r="GKD7" s="833"/>
      <c r="GKE7" s="833"/>
      <c r="GKF7" s="844"/>
      <c r="GKG7" s="845"/>
      <c r="GKH7" s="832"/>
      <c r="GKI7" s="832"/>
      <c r="GKJ7" s="832"/>
      <c r="GKK7" s="832"/>
      <c r="GKL7" s="832"/>
      <c r="GKM7" s="832"/>
      <c r="GKN7" s="833"/>
      <c r="GKO7" s="833"/>
      <c r="GKP7" s="833"/>
      <c r="GKQ7" s="833"/>
      <c r="GKR7" s="833"/>
      <c r="GKS7" s="833"/>
      <c r="GKT7" s="833"/>
      <c r="GKU7" s="833"/>
      <c r="GKV7" s="844"/>
      <c r="GKW7" s="845"/>
      <c r="GKX7" s="832"/>
      <c r="GKY7" s="832"/>
      <c r="GKZ7" s="832"/>
      <c r="GLA7" s="832"/>
      <c r="GLB7" s="832"/>
      <c r="GLC7" s="832"/>
      <c r="GLD7" s="833"/>
      <c r="GLE7" s="833"/>
      <c r="GLF7" s="833"/>
      <c r="GLG7" s="833"/>
      <c r="GLH7" s="833"/>
      <c r="GLI7" s="833"/>
      <c r="GLJ7" s="833"/>
      <c r="GLK7" s="833"/>
      <c r="GLL7" s="844"/>
      <c r="GLM7" s="845"/>
      <c r="GLN7" s="832"/>
      <c r="GLO7" s="832"/>
      <c r="GLP7" s="832"/>
      <c r="GLQ7" s="832"/>
      <c r="GLR7" s="832"/>
      <c r="GLS7" s="832"/>
      <c r="GLT7" s="833"/>
      <c r="GLU7" s="833"/>
      <c r="GLV7" s="833"/>
      <c r="GLW7" s="833"/>
      <c r="GLX7" s="833"/>
      <c r="GLY7" s="833"/>
      <c r="GLZ7" s="833"/>
      <c r="GMA7" s="833"/>
      <c r="GMB7" s="844"/>
      <c r="GMC7" s="845"/>
      <c r="GMD7" s="832"/>
      <c r="GME7" s="832"/>
      <c r="GMF7" s="832"/>
      <c r="GMG7" s="832"/>
      <c r="GMH7" s="832"/>
      <c r="GMI7" s="832"/>
      <c r="GMJ7" s="833"/>
      <c r="GMK7" s="833"/>
      <c r="GML7" s="833"/>
      <c r="GMM7" s="833"/>
      <c r="GMN7" s="833"/>
      <c r="GMO7" s="833"/>
      <c r="GMP7" s="833"/>
      <c r="GMQ7" s="833"/>
      <c r="GMR7" s="844"/>
      <c r="GMS7" s="845"/>
      <c r="GMT7" s="832"/>
      <c r="GMU7" s="832"/>
      <c r="GMV7" s="832"/>
      <c r="GMW7" s="832"/>
      <c r="GMX7" s="832"/>
      <c r="GMY7" s="832"/>
      <c r="GMZ7" s="833"/>
      <c r="GNA7" s="833"/>
      <c r="GNB7" s="833"/>
      <c r="GNC7" s="833"/>
      <c r="GND7" s="833"/>
      <c r="GNE7" s="833"/>
      <c r="GNF7" s="833"/>
      <c r="GNG7" s="833"/>
      <c r="GNH7" s="844"/>
      <c r="GNI7" s="845"/>
      <c r="GNJ7" s="832"/>
      <c r="GNK7" s="832"/>
      <c r="GNL7" s="832"/>
      <c r="GNM7" s="832"/>
      <c r="GNN7" s="832"/>
      <c r="GNO7" s="832"/>
      <c r="GNP7" s="833"/>
      <c r="GNQ7" s="833"/>
      <c r="GNR7" s="833"/>
      <c r="GNS7" s="833"/>
      <c r="GNT7" s="833"/>
      <c r="GNU7" s="833"/>
      <c r="GNV7" s="833"/>
      <c r="GNW7" s="833"/>
      <c r="GNX7" s="844"/>
      <c r="GNY7" s="845"/>
      <c r="GNZ7" s="832"/>
      <c r="GOA7" s="832"/>
      <c r="GOB7" s="832"/>
      <c r="GOC7" s="832"/>
      <c r="GOD7" s="832"/>
      <c r="GOE7" s="832"/>
      <c r="GOF7" s="833"/>
      <c r="GOG7" s="833"/>
      <c r="GOH7" s="833"/>
      <c r="GOI7" s="833"/>
      <c r="GOJ7" s="833"/>
      <c r="GOK7" s="833"/>
      <c r="GOL7" s="833"/>
      <c r="GOM7" s="833"/>
      <c r="GON7" s="844"/>
      <c r="GOO7" s="845"/>
      <c r="GOP7" s="832"/>
      <c r="GOQ7" s="832"/>
      <c r="GOR7" s="832"/>
      <c r="GOS7" s="832"/>
      <c r="GOT7" s="832"/>
      <c r="GOU7" s="832"/>
      <c r="GOV7" s="833"/>
      <c r="GOW7" s="833"/>
      <c r="GOX7" s="833"/>
      <c r="GOY7" s="833"/>
      <c r="GOZ7" s="833"/>
      <c r="GPA7" s="833"/>
      <c r="GPB7" s="833"/>
      <c r="GPC7" s="833"/>
      <c r="GPD7" s="844"/>
      <c r="GPE7" s="845"/>
      <c r="GPF7" s="832"/>
      <c r="GPG7" s="832"/>
      <c r="GPH7" s="832"/>
      <c r="GPI7" s="832"/>
      <c r="GPJ7" s="832"/>
      <c r="GPK7" s="832"/>
      <c r="GPL7" s="833"/>
      <c r="GPM7" s="833"/>
      <c r="GPN7" s="833"/>
      <c r="GPO7" s="833"/>
      <c r="GPP7" s="833"/>
      <c r="GPQ7" s="833"/>
      <c r="GPR7" s="833"/>
      <c r="GPS7" s="833"/>
      <c r="GPT7" s="844"/>
      <c r="GPU7" s="845"/>
      <c r="GPV7" s="832"/>
      <c r="GPW7" s="832"/>
      <c r="GPX7" s="832"/>
      <c r="GPY7" s="832"/>
      <c r="GPZ7" s="832"/>
      <c r="GQA7" s="832"/>
      <c r="GQB7" s="833"/>
      <c r="GQC7" s="833"/>
      <c r="GQD7" s="833"/>
      <c r="GQE7" s="833"/>
      <c r="GQF7" s="833"/>
      <c r="GQG7" s="833"/>
      <c r="GQH7" s="833"/>
      <c r="GQI7" s="833"/>
      <c r="GQJ7" s="844"/>
      <c r="GQK7" s="845"/>
      <c r="GQL7" s="832"/>
      <c r="GQM7" s="832"/>
      <c r="GQN7" s="832"/>
      <c r="GQO7" s="832"/>
      <c r="GQP7" s="832"/>
      <c r="GQQ7" s="832"/>
      <c r="GQR7" s="833"/>
      <c r="GQS7" s="833"/>
      <c r="GQT7" s="833"/>
      <c r="GQU7" s="833"/>
      <c r="GQV7" s="833"/>
      <c r="GQW7" s="833"/>
      <c r="GQX7" s="833"/>
      <c r="GQY7" s="833"/>
      <c r="GQZ7" s="844"/>
      <c r="GRA7" s="845"/>
      <c r="GRB7" s="832"/>
      <c r="GRC7" s="832"/>
      <c r="GRD7" s="832"/>
      <c r="GRE7" s="832"/>
      <c r="GRF7" s="832"/>
      <c r="GRG7" s="832"/>
      <c r="GRH7" s="833"/>
      <c r="GRI7" s="833"/>
      <c r="GRJ7" s="833"/>
      <c r="GRK7" s="833"/>
      <c r="GRL7" s="833"/>
      <c r="GRM7" s="833"/>
      <c r="GRN7" s="833"/>
      <c r="GRO7" s="833"/>
      <c r="GRP7" s="844"/>
      <c r="GRQ7" s="845"/>
      <c r="GRR7" s="832"/>
      <c r="GRS7" s="832"/>
      <c r="GRT7" s="832"/>
      <c r="GRU7" s="832"/>
      <c r="GRV7" s="832"/>
      <c r="GRW7" s="832"/>
      <c r="GRX7" s="833"/>
      <c r="GRY7" s="833"/>
      <c r="GRZ7" s="833"/>
      <c r="GSA7" s="833"/>
      <c r="GSB7" s="833"/>
      <c r="GSC7" s="833"/>
      <c r="GSD7" s="833"/>
      <c r="GSE7" s="833"/>
      <c r="GSF7" s="844"/>
      <c r="GSG7" s="845"/>
      <c r="GSH7" s="832"/>
      <c r="GSI7" s="832"/>
      <c r="GSJ7" s="832"/>
      <c r="GSK7" s="832"/>
      <c r="GSL7" s="832"/>
      <c r="GSM7" s="832"/>
      <c r="GSN7" s="833"/>
      <c r="GSO7" s="833"/>
      <c r="GSP7" s="833"/>
      <c r="GSQ7" s="833"/>
      <c r="GSR7" s="833"/>
      <c r="GSS7" s="833"/>
      <c r="GST7" s="833"/>
      <c r="GSU7" s="833"/>
      <c r="GSV7" s="844"/>
      <c r="GSW7" s="845"/>
      <c r="GSX7" s="832"/>
      <c r="GSY7" s="832"/>
      <c r="GSZ7" s="832"/>
      <c r="GTA7" s="832"/>
      <c r="GTB7" s="832"/>
      <c r="GTC7" s="832"/>
      <c r="GTD7" s="833"/>
      <c r="GTE7" s="833"/>
      <c r="GTF7" s="833"/>
      <c r="GTG7" s="833"/>
      <c r="GTH7" s="833"/>
      <c r="GTI7" s="833"/>
      <c r="GTJ7" s="833"/>
      <c r="GTK7" s="833"/>
      <c r="GTL7" s="844"/>
      <c r="GTM7" s="845"/>
      <c r="GTN7" s="832"/>
      <c r="GTO7" s="832"/>
      <c r="GTP7" s="832"/>
      <c r="GTQ7" s="832"/>
      <c r="GTR7" s="832"/>
      <c r="GTS7" s="832"/>
      <c r="GTT7" s="833"/>
      <c r="GTU7" s="833"/>
      <c r="GTV7" s="833"/>
      <c r="GTW7" s="833"/>
      <c r="GTX7" s="833"/>
      <c r="GTY7" s="833"/>
      <c r="GTZ7" s="833"/>
      <c r="GUA7" s="833"/>
      <c r="GUB7" s="844"/>
      <c r="GUC7" s="845"/>
      <c r="GUD7" s="832"/>
      <c r="GUE7" s="832"/>
      <c r="GUF7" s="832"/>
      <c r="GUG7" s="832"/>
      <c r="GUH7" s="832"/>
      <c r="GUI7" s="832"/>
      <c r="GUJ7" s="833"/>
      <c r="GUK7" s="833"/>
      <c r="GUL7" s="833"/>
      <c r="GUM7" s="833"/>
      <c r="GUN7" s="833"/>
      <c r="GUO7" s="833"/>
      <c r="GUP7" s="833"/>
      <c r="GUQ7" s="833"/>
      <c r="GUR7" s="844"/>
      <c r="GUS7" s="845"/>
      <c r="GUT7" s="832"/>
      <c r="GUU7" s="832"/>
      <c r="GUV7" s="832"/>
      <c r="GUW7" s="832"/>
      <c r="GUX7" s="832"/>
      <c r="GUY7" s="832"/>
      <c r="GUZ7" s="833"/>
      <c r="GVA7" s="833"/>
      <c r="GVB7" s="833"/>
      <c r="GVC7" s="833"/>
      <c r="GVD7" s="833"/>
      <c r="GVE7" s="833"/>
      <c r="GVF7" s="833"/>
      <c r="GVG7" s="833"/>
      <c r="GVH7" s="844"/>
      <c r="GVI7" s="845"/>
      <c r="GVJ7" s="832"/>
      <c r="GVK7" s="832"/>
      <c r="GVL7" s="832"/>
      <c r="GVM7" s="832"/>
      <c r="GVN7" s="832"/>
      <c r="GVO7" s="832"/>
      <c r="GVP7" s="833"/>
      <c r="GVQ7" s="833"/>
      <c r="GVR7" s="833"/>
      <c r="GVS7" s="833"/>
      <c r="GVT7" s="833"/>
      <c r="GVU7" s="833"/>
      <c r="GVV7" s="833"/>
      <c r="GVW7" s="833"/>
      <c r="GVX7" s="844"/>
      <c r="GVY7" s="845"/>
      <c r="GVZ7" s="832"/>
      <c r="GWA7" s="832"/>
      <c r="GWB7" s="832"/>
      <c r="GWC7" s="832"/>
      <c r="GWD7" s="832"/>
      <c r="GWE7" s="832"/>
      <c r="GWF7" s="833"/>
      <c r="GWG7" s="833"/>
      <c r="GWH7" s="833"/>
      <c r="GWI7" s="833"/>
      <c r="GWJ7" s="833"/>
      <c r="GWK7" s="833"/>
      <c r="GWL7" s="833"/>
      <c r="GWM7" s="833"/>
      <c r="GWN7" s="844"/>
      <c r="GWO7" s="845"/>
      <c r="GWP7" s="832"/>
      <c r="GWQ7" s="832"/>
      <c r="GWR7" s="832"/>
      <c r="GWS7" s="832"/>
      <c r="GWT7" s="832"/>
      <c r="GWU7" s="832"/>
      <c r="GWV7" s="833"/>
      <c r="GWW7" s="833"/>
      <c r="GWX7" s="833"/>
      <c r="GWY7" s="833"/>
      <c r="GWZ7" s="833"/>
      <c r="GXA7" s="833"/>
      <c r="GXB7" s="833"/>
      <c r="GXC7" s="833"/>
      <c r="GXD7" s="844"/>
      <c r="GXE7" s="845"/>
      <c r="GXF7" s="832"/>
      <c r="GXG7" s="832"/>
      <c r="GXH7" s="832"/>
      <c r="GXI7" s="832"/>
      <c r="GXJ7" s="832"/>
      <c r="GXK7" s="832"/>
      <c r="GXL7" s="833"/>
      <c r="GXM7" s="833"/>
      <c r="GXN7" s="833"/>
      <c r="GXO7" s="833"/>
      <c r="GXP7" s="833"/>
      <c r="GXQ7" s="833"/>
      <c r="GXR7" s="833"/>
      <c r="GXS7" s="833"/>
      <c r="GXT7" s="844"/>
      <c r="GXU7" s="845"/>
      <c r="GXV7" s="832"/>
      <c r="GXW7" s="832"/>
      <c r="GXX7" s="832"/>
      <c r="GXY7" s="832"/>
      <c r="GXZ7" s="832"/>
      <c r="GYA7" s="832"/>
      <c r="GYB7" s="833"/>
      <c r="GYC7" s="833"/>
      <c r="GYD7" s="833"/>
      <c r="GYE7" s="833"/>
      <c r="GYF7" s="833"/>
      <c r="GYG7" s="833"/>
      <c r="GYH7" s="833"/>
      <c r="GYI7" s="833"/>
      <c r="GYJ7" s="844"/>
      <c r="GYK7" s="845"/>
      <c r="GYL7" s="832"/>
      <c r="GYM7" s="832"/>
      <c r="GYN7" s="832"/>
      <c r="GYO7" s="832"/>
      <c r="GYP7" s="832"/>
      <c r="GYQ7" s="832"/>
      <c r="GYR7" s="833"/>
      <c r="GYS7" s="833"/>
      <c r="GYT7" s="833"/>
      <c r="GYU7" s="833"/>
      <c r="GYV7" s="833"/>
      <c r="GYW7" s="833"/>
      <c r="GYX7" s="833"/>
      <c r="GYY7" s="833"/>
      <c r="GYZ7" s="844"/>
      <c r="GZA7" s="845"/>
      <c r="GZB7" s="832"/>
      <c r="GZC7" s="832"/>
      <c r="GZD7" s="832"/>
      <c r="GZE7" s="832"/>
      <c r="GZF7" s="832"/>
      <c r="GZG7" s="832"/>
      <c r="GZH7" s="833"/>
      <c r="GZI7" s="833"/>
      <c r="GZJ7" s="833"/>
      <c r="GZK7" s="833"/>
      <c r="GZL7" s="833"/>
      <c r="GZM7" s="833"/>
      <c r="GZN7" s="833"/>
      <c r="GZO7" s="833"/>
      <c r="GZP7" s="844"/>
      <c r="GZQ7" s="845"/>
      <c r="GZR7" s="832"/>
      <c r="GZS7" s="832"/>
      <c r="GZT7" s="832"/>
      <c r="GZU7" s="832"/>
      <c r="GZV7" s="832"/>
      <c r="GZW7" s="832"/>
      <c r="GZX7" s="833"/>
      <c r="GZY7" s="833"/>
      <c r="GZZ7" s="833"/>
      <c r="HAA7" s="833"/>
      <c r="HAB7" s="833"/>
      <c r="HAC7" s="833"/>
      <c r="HAD7" s="833"/>
      <c r="HAE7" s="833"/>
      <c r="HAF7" s="844"/>
      <c r="HAG7" s="845"/>
      <c r="HAH7" s="832"/>
      <c r="HAI7" s="832"/>
      <c r="HAJ7" s="832"/>
      <c r="HAK7" s="832"/>
      <c r="HAL7" s="832"/>
      <c r="HAM7" s="832"/>
      <c r="HAN7" s="833"/>
      <c r="HAO7" s="833"/>
      <c r="HAP7" s="833"/>
      <c r="HAQ7" s="833"/>
      <c r="HAR7" s="833"/>
      <c r="HAS7" s="833"/>
      <c r="HAT7" s="833"/>
      <c r="HAU7" s="833"/>
      <c r="HAV7" s="844"/>
      <c r="HAW7" s="845"/>
      <c r="HAX7" s="832"/>
      <c r="HAY7" s="832"/>
      <c r="HAZ7" s="832"/>
      <c r="HBA7" s="832"/>
      <c r="HBB7" s="832"/>
      <c r="HBC7" s="832"/>
      <c r="HBD7" s="833"/>
      <c r="HBE7" s="833"/>
      <c r="HBF7" s="833"/>
      <c r="HBG7" s="833"/>
      <c r="HBH7" s="833"/>
      <c r="HBI7" s="833"/>
      <c r="HBJ7" s="833"/>
      <c r="HBK7" s="833"/>
      <c r="HBL7" s="844"/>
      <c r="HBM7" s="845"/>
      <c r="HBN7" s="832"/>
      <c r="HBO7" s="832"/>
      <c r="HBP7" s="832"/>
      <c r="HBQ7" s="832"/>
      <c r="HBR7" s="832"/>
      <c r="HBS7" s="832"/>
      <c r="HBT7" s="833"/>
      <c r="HBU7" s="833"/>
      <c r="HBV7" s="833"/>
      <c r="HBW7" s="833"/>
      <c r="HBX7" s="833"/>
      <c r="HBY7" s="833"/>
      <c r="HBZ7" s="833"/>
      <c r="HCA7" s="833"/>
      <c r="HCB7" s="844"/>
      <c r="HCC7" s="845"/>
      <c r="HCD7" s="832"/>
      <c r="HCE7" s="832"/>
      <c r="HCF7" s="832"/>
      <c r="HCG7" s="832"/>
      <c r="HCH7" s="832"/>
      <c r="HCI7" s="832"/>
      <c r="HCJ7" s="833"/>
      <c r="HCK7" s="833"/>
      <c r="HCL7" s="833"/>
      <c r="HCM7" s="833"/>
      <c r="HCN7" s="833"/>
      <c r="HCO7" s="833"/>
      <c r="HCP7" s="833"/>
      <c r="HCQ7" s="833"/>
      <c r="HCR7" s="844"/>
      <c r="HCS7" s="845"/>
      <c r="HCT7" s="832"/>
      <c r="HCU7" s="832"/>
      <c r="HCV7" s="832"/>
      <c r="HCW7" s="832"/>
      <c r="HCX7" s="832"/>
      <c r="HCY7" s="832"/>
      <c r="HCZ7" s="833"/>
      <c r="HDA7" s="833"/>
      <c r="HDB7" s="833"/>
      <c r="HDC7" s="833"/>
      <c r="HDD7" s="833"/>
      <c r="HDE7" s="833"/>
      <c r="HDF7" s="833"/>
      <c r="HDG7" s="833"/>
      <c r="HDH7" s="844"/>
      <c r="HDI7" s="845"/>
      <c r="HDJ7" s="832"/>
      <c r="HDK7" s="832"/>
      <c r="HDL7" s="832"/>
      <c r="HDM7" s="832"/>
      <c r="HDN7" s="832"/>
      <c r="HDO7" s="832"/>
      <c r="HDP7" s="833"/>
      <c r="HDQ7" s="833"/>
      <c r="HDR7" s="833"/>
      <c r="HDS7" s="833"/>
      <c r="HDT7" s="833"/>
      <c r="HDU7" s="833"/>
      <c r="HDV7" s="833"/>
      <c r="HDW7" s="833"/>
      <c r="HDX7" s="844"/>
      <c r="HDY7" s="845"/>
      <c r="HDZ7" s="832"/>
      <c r="HEA7" s="832"/>
      <c r="HEB7" s="832"/>
      <c r="HEC7" s="832"/>
      <c r="HED7" s="832"/>
      <c r="HEE7" s="832"/>
      <c r="HEF7" s="833"/>
      <c r="HEG7" s="833"/>
      <c r="HEH7" s="833"/>
      <c r="HEI7" s="833"/>
      <c r="HEJ7" s="833"/>
      <c r="HEK7" s="833"/>
      <c r="HEL7" s="833"/>
      <c r="HEM7" s="833"/>
      <c r="HEN7" s="844"/>
      <c r="HEO7" s="845"/>
      <c r="HEP7" s="832"/>
      <c r="HEQ7" s="832"/>
      <c r="HER7" s="832"/>
      <c r="HES7" s="832"/>
      <c r="HET7" s="832"/>
      <c r="HEU7" s="832"/>
      <c r="HEV7" s="833"/>
      <c r="HEW7" s="833"/>
      <c r="HEX7" s="833"/>
      <c r="HEY7" s="833"/>
      <c r="HEZ7" s="833"/>
      <c r="HFA7" s="833"/>
      <c r="HFB7" s="833"/>
      <c r="HFC7" s="833"/>
      <c r="HFD7" s="844"/>
      <c r="HFE7" s="845"/>
      <c r="HFF7" s="832"/>
      <c r="HFG7" s="832"/>
      <c r="HFH7" s="832"/>
      <c r="HFI7" s="832"/>
      <c r="HFJ7" s="832"/>
      <c r="HFK7" s="832"/>
      <c r="HFL7" s="833"/>
      <c r="HFM7" s="833"/>
      <c r="HFN7" s="833"/>
      <c r="HFO7" s="833"/>
      <c r="HFP7" s="833"/>
      <c r="HFQ7" s="833"/>
      <c r="HFR7" s="833"/>
      <c r="HFS7" s="833"/>
      <c r="HFT7" s="844"/>
      <c r="HFU7" s="845"/>
      <c r="HFV7" s="832"/>
      <c r="HFW7" s="832"/>
      <c r="HFX7" s="832"/>
      <c r="HFY7" s="832"/>
      <c r="HFZ7" s="832"/>
      <c r="HGA7" s="832"/>
      <c r="HGB7" s="833"/>
      <c r="HGC7" s="833"/>
      <c r="HGD7" s="833"/>
      <c r="HGE7" s="833"/>
      <c r="HGF7" s="833"/>
      <c r="HGG7" s="833"/>
      <c r="HGH7" s="833"/>
      <c r="HGI7" s="833"/>
      <c r="HGJ7" s="844"/>
      <c r="HGK7" s="845"/>
      <c r="HGL7" s="832"/>
      <c r="HGM7" s="832"/>
      <c r="HGN7" s="832"/>
      <c r="HGO7" s="832"/>
      <c r="HGP7" s="832"/>
      <c r="HGQ7" s="832"/>
      <c r="HGR7" s="833"/>
      <c r="HGS7" s="833"/>
      <c r="HGT7" s="833"/>
      <c r="HGU7" s="833"/>
      <c r="HGV7" s="833"/>
      <c r="HGW7" s="833"/>
      <c r="HGX7" s="833"/>
      <c r="HGY7" s="833"/>
      <c r="HGZ7" s="844"/>
      <c r="HHA7" s="845"/>
      <c r="HHB7" s="832"/>
      <c r="HHC7" s="832"/>
      <c r="HHD7" s="832"/>
      <c r="HHE7" s="832"/>
      <c r="HHF7" s="832"/>
      <c r="HHG7" s="832"/>
      <c r="HHH7" s="833"/>
      <c r="HHI7" s="833"/>
      <c r="HHJ7" s="833"/>
      <c r="HHK7" s="833"/>
      <c r="HHL7" s="833"/>
      <c r="HHM7" s="833"/>
      <c r="HHN7" s="833"/>
      <c r="HHO7" s="833"/>
      <c r="HHP7" s="844"/>
      <c r="HHQ7" s="845"/>
      <c r="HHR7" s="832"/>
      <c r="HHS7" s="832"/>
      <c r="HHT7" s="832"/>
      <c r="HHU7" s="832"/>
      <c r="HHV7" s="832"/>
      <c r="HHW7" s="832"/>
      <c r="HHX7" s="833"/>
      <c r="HHY7" s="833"/>
      <c r="HHZ7" s="833"/>
      <c r="HIA7" s="833"/>
      <c r="HIB7" s="833"/>
      <c r="HIC7" s="833"/>
      <c r="HID7" s="833"/>
      <c r="HIE7" s="833"/>
      <c r="HIF7" s="844"/>
      <c r="HIG7" s="845"/>
      <c r="HIH7" s="832"/>
      <c r="HII7" s="832"/>
      <c r="HIJ7" s="832"/>
      <c r="HIK7" s="832"/>
      <c r="HIL7" s="832"/>
      <c r="HIM7" s="832"/>
      <c r="HIN7" s="833"/>
      <c r="HIO7" s="833"/>
      <c r="HIP7" s="833"/>
      <c r="HIQ7" s="833"/>
      <c r="HIR7" s="833"/>
      <c r="HIS7" s="833"/>
      <c r="HIT7" s="833"/>
      <c r="HIU7" s="833"/>
      <c r="HIV7" s="844"/>
      <c r="HIW7" s="845"/>
      <c r="HIX7" s="832"/>
      <c r="HIY7" s="832"/>
      <c r="HIZ7" s="832"/>
      <c r="HJA7" s="832"/>
      <c r="HJB7" s="832"/>
      <c r="HJC7" s="832"/>
      <c r="HJD7" s="833"/>
      <c r="HJE7" s="833"/>
      <c r="HJF7" s="833"/>
      <c r="HJG7" s="833"/>
      <c r="HJH7" s="833"/>
      <c r="HJI7" s="833"/>
      <c r="HJJ7" s="833"/>
      <c r="HJK7" s="833"/>
      <c r="HJL7" s="844"/>
      <c r="HJM7" s="845"/>
      <c r="HJN7" s="832"/>
      <c r="HJO7" s="832"/>
      <c r="HJP7" s="832"/>
      <c r="HJQ7" s="832"/>
      <c r="HJR7" s="832"/>
      <c r="HJS7" s="832"/>
      <c r="HJT7" s="833"/>
      <c r="HJU7" s="833"/>
      <c r="HJV7" s="833"/>
      <c r="HJW7" s="833"/>
      <c r="HJX7" s="833"/>
      <c r="HJY7" s="833"/>
      <c r="HJZ7" s="833"/>
      <c r="HKA7" s="833"/>
      <c r="HKB7" s="844"/>
      <c r="HKC7" s="845"/>
      <c r="HKD7" s="832"/>
      <c r="HKE7" s="832"/>
      <c r="HKF7" s="832"/>
      <c r="HKG7" s="832"/>
      <c r="HKH7" s="832"/>
      <c r="HKI7" s="832"/>
      <c r="HKJ7" s="833"/>
      <c r="HKK7" s="833"/>
      <c r="HKL7" s="833"/>
      <c r="HKM7" s="833"/>
      <c r="HKN7" s="833"/>
      <c r="HKO7" s="833"/>
      <c r="HKP7" s="833"/>
      <c r="HKQ7" s="833"/>
      <c r="HKR7" s="844"/>
      <c r="HKS7" s="845"/>
      <c r="HKT7" s="832"/>
      <c r="HKU7" s="832"/>
      <c r="HKV7" s="832"/>
      <c r="HKW7" s="832"/>
      <c r="HKX7" s="832"/>
      <c r="HKY7" s="832"/>
      <c r="HKZ7" s="833"/>
      <c r="HLA7" s="833"/>
      <c r="HLB7" s="833"/>
      <c r="HLC7" s="833"/>
      <c r="HLD7" s="833"/>
      <c r="HLE7" s="833"/>
      <c r="HLF7" s="833"/>
      <c r="HLG7" s="833"/>
      <c r="HLH7" s="844"/>
      <c r="HLI7" s="845"/>
      <c r="HLJ7" s="832"/>
      <c r="HLK7" s="832"/>
      <c r="HLL7" s="832"/>
      <c r="HLM7" s="832"/>
      <c r="HLN7" s="832"/>
      <c r="HLO7" s="832"/>
      <c r="HLP7" s="833"/>
      <c r="HLQ7" s="833"/>
      <c r="HLR7" s="833"/>
      <c r="HLS7" s="833"/>
      <c r="HLT7" s="833"/>
      <c r="HLU7" s="833"/>
      <c r="HLV7" s="833"/>
      <c r="HLW7" s="833"/>
      <c r="HLX7" s="844"/>
      <c r="HLY7" s="845"/>
      <c r="HLZ7" s="832"/>
      <c r="HMA7" s="832"/>
      <c r="HMB7" s="832"/>
      <c r="HMC7" s="832"/>
      <c r="HMD7" s="832"/>
      <c r="HME7" s="832"/>
      <c r="HMF7" s="833"/>
      <c r="HMG7" s="833"/>
      <c r="HMH7" s="833"/>
      <c r="HMI7" s="833"/>
      <c r="HMJ7" s="833"/>
      <c r="HMK7" s="833"/>
      <c r="HML7" s="833"/>
      <c r="HMM7" s="833"/>
      <c r="HMN7" s="844"/>
      <c r="HMO7" s="845"/>
      <c r="HMP7" s="832"/>
      <c r="HMQ7" s="832"/>
      <c r="HMR7" s="832"/>
      <c r="HMS7" s="832"/>
      <c r="HMT7" s="832"/>
      <c r="HMU7" s="832"/>
      <c r="HMV7" s="833"/>
      <c r="HMW7" s="833"/>
      <c r="HMX7" s="833"/>
      <c r="HMY7" s="833"/>
      <c r="HMZ7" s="833"/>
      <c r="HNA7" s="833"/>
      <c r="HNB7" s="833"/>
      <c r="HNC7" s="833"/>
      <c r="HND7" s="844"/>
      <c r="HNE7" s="845"/>
      <c r="HNF7" s="832"/>
      <c r="HNG7" s="832"/>
      <c r="HNH7" s="832"/>
      <c r="HNI7" s="832"/>
      <c r="HNJ7" s="832"/>
      <c r="HNK7" s="832"/>
      <c r="HNL7" s="833"/>
      <c r="HNM7" s="833"/>
      <c r="HNN7" s="833"/>
      <c r="HNO7" s="833"/>
      <c r="HNP7" s="833"/>
      <c r="HNQ7" s="833"/>
      <c r="HNR7" s="833"/>
      <c r="HNS7" s="833"/>
      <c r="HNT7" s="844"/>
      <c r="HNU7" s="845"/>
      <c r="HNV7" s="832"/>
      <c r="HNW7" s="832"/>
      <c r="HNX7" s="832"/>
      <c r="HNY7" s="832"/>
      <c r="HNZ7" s="832"/>
      <c r="HOA7" s="832"/>
      <c r="HOB7" s="833"/>
      <c r="HOC7" s="833"/>
      <c r="HOD7" s="833"/>
      <c r="HOE7" s="833"/>
      <c r="HOF7" s="833"/>
      <c r="HOG7" s="833"/>
      <c r="HOH7" s="833"/>
      <c r="HOI7" s="833"/>
      <c r="HOJ7" s="844"/>
      <c r="HOK7" s="845"/>
      <c r="HOL7" s="832"/>
      <c r="HOM7" s="832"/>
      <c r="HON7" s="832"/>
      <c r="HOO7" s="832"/>
      <c r="HOP7" s="832"/>
      <c r="HOQ7" s="832"/>
      <c r="HOR7" s="833"/>
      <c r="HOS7" s="833"/>
      <c r="HOT7" s="833"/>
      <c r="HOU7" s="833"/>
      <c r="HOV7" s="833"/>
      <c r="HOW7" s="833"/>
      <c r="HOX7" s="833"/>
      <c r="HOY7" s="833"/>
      <c r="HOZ7" s="844"/>
      <c r="HPA7" s="845"/>
      <c r="HPB7" s="832"/>
      <c r="HPC7" s="832"/>
      <c r="HPD7" s="832"/>
      <c r="HPE7" s="832"/>
      <c r="HPF7" s="832"/>
      <c r="HPG7" s="832"/>
      <c r="HPH7" s="833"/>
      <c r="HPI7" s="833"/>
      <c r="HPJ7" s="833"/>
      <c r="HPK7" s="833"/>
      <c r="HPL7" s="833"/>
      <c r="HPM7" s="833"/>
      <c r="HPN7" s="833"/>
      <c r="HPO7" s="833"/>
      <c r="HPP7" s="844"/>
      <c r="HPQ7" s="845"/>
      <c r="HPR7" s="832"/>
      <c r="HPS7" s="832"/>
      <c r="HPT7" s="832"/>
      <c r="HPU7" s="832"/>
      <c r="HPV7" s="832"/>
      <c r="HPW7" s="832"/>
      <c r="HPX7" s="833"/>
      <c r="HPY7" s="833"/>
      <c r="HPZ7" s="833"/>
      <c r="HQA7" s="833"/>
      <c r="HQB7" s="833"/>
      <c r="HQC7" s="833"/>
      <c r="HQD7" s="833"/>
      <c r="HQE7" s="833"/>
      <c r="HQF7" s="844"/>
      <c r="HQG7" s="845"/>
      <c r="HQH7" s="832"/>
      <c r="HQI7" s="832"/>
      <c r="HQJ7" s="832"/>
      <c r="HQK7" s="832"/>
      <c r="HQL7" s="832"/>
      <c r="HQM7" s="832"/>
      <c r="HQN7" s="833"/>
      <c r="HQO7" s="833"/>
      <c r="HQP7" s="833"/>
      <c r="HQQ7" s="833"/>
      <c r="HQR7" s="833"/>
      <c r="HQS7" s="833"/>
      <c r="HQT7" s="833"/>
      <c r="HQU7" s="833"/>
      <c r="HQV7" s="844"/>
      <c r="HQW7" s="845"/>
      <c r="HQX7" s="832"/>
      <c r="HQY7" s="832"/>
      <c r="HQZ7" s="832"/>
      <c r="HRA7" s="832"/>
      <c r="HRB7" s="832"/>
      <c r="HRC7" s="832"/>
      <c r="HRD7" s="833"/>
      <c r="HRE7" s="833"/>
      <c r="HRF7" s="833"/>
      <c r="HRG7" s="833"/>
      <c r="HRH7" s="833"/>
      <c r="HRI7" s="833"/>
      <c r="HRJ7" s="833"/>
      <c r="HRK7" s="833"/>
      <c r="HRL7" s="844"/>
      <c r="HRM7" s="845"/>
      <c r="HRN7" s="832"/>
      <c r="HRO7" s="832"/>
      <c r="HRP7" s="832"/>
      <c r="HRQ7" s="832"/>
      <c r="HRR7" s="832"/>
      <c r="HRS7" s="832"/>
      <c r="HRT7" s="833"/>
      <c r="HRU7" s="833"/>
      <c r="HRV7" s="833"/>
      <c r="HRW7" s="833"/>
      <c r="HRX7" s="833"/>
      <c r="HRY7" s="833"/>
      <c r="HRZ7" s="833"/>
      <c r="HSA7" s="833"/>
      <c r="HSB7" s="844"/>
      <c r="HSC7" s="845"/>
      <c r="HSD7" s="832"/>
      <c r="HSE7" s="832"/>
      <c r="HSF7" s="832"/>
      <c r="HSG7" s="832"/>
      <c r="HSH7" s="832"/>
      <c r="HSI7" s="832"/>
      <c r="HSJ7" s="833"/>
      <c r="HSK7" s="833"/>
      <c r="HSL7" s="833"/>
      <c r="HSM7" s="833"/>
      <c r="HSN7" s="833"/>
      <c r="HSO7" s="833"/>
      <c r="HSP7" s="833"/>
      <c r="HSQ7" s="833"/>
      <c r="HSR7" s="844"/>
      <c r="HSS7" s="845"/>
      <c r="HST7" s="832"/>
      <c r="HSU7" s="832"/>
      <c r="HSV7" s="832"/>
      <c r="HSW7" s="832"/>
      <c r="HSX7" s="832"/>
      <c r="HSY7" s="832"/>
      <c r="HSZ7" s="833"/>
      <c r="HTA7" s="833"/>
      <c r="HTB7" s="833"/>
      <c r="HTC7" s="833"/>
      <c r="HTD7" s="833"/>
      <c r="HTE7" s="833"/>
      <c r="HTF7" s="833"/>
      <c r="HTG7" s="833"/>
      <c r="HTH7" s="844"/>
      <c r="HTI7" s="845"/>
      <c r="HTJ7" s="832"/>
      <c r="HTK7" s="832"/>
      <c r="HTL7" s="832"/>
      <c r="HTM7" s="832"/>
      <c r="HTN7" s="832"/>
      <c r="HTO7" s="832"/>
      <c r="HTP7" s="833"/>
      <c r="HTQ7" s="833"/>
      <c r="HTR7" s="833"/>
      <c r="HTS7" s="833"/>
      <c r="HTT7" s="833"/>
      <c r="HTU7" s="833"/>
      <c r="HTV7" s="833"/>
      <c r="HTW7" s="833"/>
      <c r="HTX7" s="844"/>
      <c r="HTY7" s="845"/>
      <c r="HTZ7" s="832"/>
      <c r="HUA7" s="832"/>
      <c r="HUB7" s="832"/>
      <c r="HUC7" s="832"/>
      <c r="HUD7" s="832"/>
      <c r="HUE7" s="832"/>
      <c r="HUF7" s="833"/>
      <c r="HUG7" s="833"/>
      <c r="HUH7" s="833"/>
      <c r="HUI7" s="833"/>
      <c r="HUJ7" s="833"/>
      <c r="HUK7" s="833"/>
      <c r="HUL7" s="833"/>
      <c r="HUM7" s="833"/>
      <c r="HUN7" s="844"/>
      <c r="HUO7" s="845"/>
      <c r="HUP7" s="832"/>
      <c r="HUQ7" s="832"/>
      <c r="HUR7" s="832"/>
      <c r="HUS7" s="832"/>
      <c r="HUT7" s="832"/>
      <c r="HUU7" s="832"/>
      <c r="HUV7" s="833"/>
      <c r="HUW7" s="833"/>
      <c r="HUX7" s="833"/>
      <c r="HUY7" s="833"/>
      <c r="HUZ7" s="833"/>
      <c r="HVA7" s="833"/>
      <c r="HVB7" s="833"/>
      <c r="HVC7" s="833"/>
      <c r="HVD7" s="844"/>
      <c r="HVE7" s="845"/>
      <c r="HVF7" s="832"/>
      <c r="HVG7" s="832"/>
      <c r="HVH7" s="832"/>
      <c r="HVI7" s="832"/>
      <c r="HVJ7" s="832"/>
      <c r="HVK7" s="832"/>
      <c r="HVL7" s="833"/>
      <c r="HVM7" s="833"/>
      <c r="HVN7" s="833"/>
      <c r="HVO7" s="833"/>
      <c r="HVP7" s="833"/>
      <c r="HVQ7" s="833"/>
      <c r="HVR7" s="833"/>
      <c r="HVS7" s="833"/>
      <c r="HVT7" s="844"/>
      <c r="HVU7" s="845"/>
      <c r="HVV7" s="832"/>
      <c r="HVW7" s="832"/>
      <c r="HVX7" s="832"/>
      <c r="HVY7" s="832"/>
      <c r="HVZ7" s="832"/>
      <c r="HWA7" s="832"/>
      <c r="HWB7" s="833"/>
      <c r="HWC7" s="833"/>
      <c r="HWD7" s="833"/>
      <c r="HWE7" s="833"/>
      <c r="HWF7" s="833"/>
      <c r="HWG7" s="833"/>
      <c r="HWH7" s="833"/>
      <c r="HWI7" s="833"/>
      <c r="HWJ7" s="844"/>
      <c r="HWK7" s="845"/>
      <c r="HWL7" s="832"/>
      <c r="HWM7" s="832"/>
      <c r="HWN7" s="832"/>
      <c r="HWO7" s="832"/>
      <c r="HWP7" s="832"/>
      <c r="HWQ7" s="832"/>
      <c r="HWR7" s="833"/>
      <c r="HWS7" s="833"/>
      <c r="HWT7" s="833"/>
      <c r="HWU7" s="833"/>
      <c r="HWV7" s="833"/>
      <c r="HWW7" s="833"/>
      <c r="HWX7" s="833"/>
      <c r="HWY7" s="833"/>
      <c r="HWZ7" s="844"/>
      <c r="HXA7" s="845"/>
      <c r="HXB7" s="832"/>
      <c r="HXC7" s="832"/>
      <c r="HXD7" s="832"/>
      <c r="HXE7" s="832"/>
      <c r="HXF7" s="832"/>
      <c r="HXG7" s="832"/>
      <c r="HXH7" s="833"/>
      <c r="HXI7" s="833"/>
      <c r="HXJ7" s="833"/>
      <c r="HXK7" s="833"/>
      <c r="HXL7" s="833"/>
      <c r="HXM7" s="833"/>
      <c r="HXN7" s="833"/>
      <c r="HXO7" s="833"/>
      <c r="HXP7" s="844"/>
      <c r="HXQ7" s="845"/>
      <c r="HXR7" s="832"/>
      <c r="HXS7" s="832"/>
      <c r="HXT7" s="832"/>
      <c r="HXU7" s="832"/>
      <c r="HXV7" s="832"/>
      <c r="HXW7" s="832"/>
      <c r="HXX7" s="833"/>
      <c r="HXY7" s="833"/>
      <c r="HXZ7" s="833"/>
      <c r="HYA7" s="833"/>
      <c r="HYB7" s="833"/>
      <c r="HYC7" s="833"/>
      <c r="HYD7" s="833"/>
      <c r="HYE7" s="833"/>
      <c r="HYF7" s="844"/>
      <c r="HYG7" s="845"/>
      <c r="HYH7" s="832"/>
      <c r="HYI7" s="832"/>
      <c r="HYJ7" s="832"/>
      <c r="HYK7" s="832"/>
      <c r="HYL7" s="832"/>
      <c r="HYM7" s="832"/>
      <c r="HYN7" s="833"/>
      <c r="HYO7" s="833"/>
      <c r="HYP7" s="833"/>
      <c r="HYQ7" s="833"/>
      <c r="HYR7" s="833"/>
      <c r="HYS7" s="833"/>
      <c r="HYT7" s="833"/>
      <c r="HYU7" s="833"/>
      <c r="HYV7" s="844"/>
      <c r="HYW7" s="845"/>
      <c r="HYX7" s="832"/>
      <c r="HYY7" s="832"/>
      <c r="HYZ7" s="832"/>
      <c r="HZA7" s="832"/>
      <c r="HZB7" s="832"/>
      <c r="HZC7" s="832"/>
      <c r="HZD7" s="833"/>
      <c r="HZE7" s="833"/>
      <c r="HZF7" s="833"/>
      <c r="HZG7" s="833"/>
      <c r="HZH7" s="833"/>
      <c r="HZI7" s="833"/>
      <c r="HZJ7" s="833"/>
      <c r="HZK7" s="833"/>
      <c r="HZL7" s="844"/>
      <c r="HZM7" s="845"/>
      <c r="HZN7" s="832"/>
      <c r="HZO7" s="832"/>
      <c r="HZP7" s="832"/>
      <c r="HZQ7" s="832"/>
      <c r="HZR7" s="832"/>
      <c r="HZS7" s="832"/>
      <c r="HZT7" s="833"/>
      <c r="HZU7" s="833"/>
      <c r="HZV7" s="833"/>
      <c r="HZW7" s="833"/>
      <c r="HZX7" s="833"/>
      <c r="HZY7" s="833"/>
      <c r="HZZ7" s="833"/>
      <c r="IAA7" s="833"/>
      <c r="IAB7" s="844"/>
      <c r="IAC7" s="845"/>
      <c r="IAD7" s="832"/>
      <c r="IAE7" s="832"/>
      <c r="IAF7" s="832"/>
      <c r="IAG7" s="832"/>
      <c r="IAH7" s="832"/>
      <c r="IAI7" s="832"/>
      <c r="IAJ7" s="833"/>
      <c r="IAK7" s="833"/>
      <c r="IAL7" s="833"/>
      <c r="IAM7" s="833"/>
      <c r="IAN7" s="833"/>
      <c r="IAO7" s="833"/>
      <c r="IAP7" s="833"/>
      <c r="IAQ7" s="833"/>
      <c r="IAR7" s="844"/>
      <c r="IAS7" s="845"/>
      <c r="IAT7" s="832"/>
      <c r="IAU7" s="832"/>
      <c r="IAV7" s="832"/>
      <c r="IAW7" s="832"/>
      <c r="IAX7" s="832"/>
      <c r="IAY7" s="832"/>
      <c r="IAZ7" s="833"/>
      <c r="IBA7" s="833"/>
      <c r="IBB7" s="833"/>
      <c r="IBC7" s="833"/>
      <c r="IBD7" s="833"/>
      <c r="IBE7" s="833"/>
      <c r="IBF7" s="833"/>
      <c r="IBG7" s="833"/>
      <c r="IBH7" s="844"/>
      <c r="IBI7" s="845"/>
      <c r="IBJ7" s="832"/>
      <c r="IBK7" s="832"/>
      <c r="IBL7" s="832"/>
      <c r="IBM7" s="832"/>
      <c r="IBN7" s="832"/>
      <c r="IBO7" s="832"/>
      <c r="IBP7" s="833"/>
      <c r="IBQ7" s="833"/>
      <c r="IBR7" s="833"/>
      <c r="IBS7" s="833"/>
      <c r="IBT7" s="833"/>
      <c r="IBU7" s="833"/>
      <c r="IBV7" s="833"/>
      <c r="IBW7" s="833"/>
      <c r="IBX7" s="844"/>
      <c r="IBY7" s="845"/>
      <c r="IBZ7" s="832"/>
      <c r="ICA7" s="832"/>
      <c r="ICB7" s="832"/>
      <c r="ICC7" s="832"/>
      <c r="ICD7" s="832"/>
      <c r="ICE7" s="832"/>
      <c r="ICF7" s="833"/>
      <c r="ICG7" s="833"/>
      <c r="ICH7" s="833"/>
      <c r="ICI7" s="833"/>
      <c r="ICJ7" s="833"/>
      <c r="ICK7" s="833"/>
      <c r="ICL7" s="833"/>
      <c r="ICM7" s="833"/>
      <c r="ICN7" s="844"/>
      <c r="ICO7" s="845"/>
      <c r="ICP7" s="832"/>
      <c r="ICQ7" s="832"/>
      <c r="ICR7" s="832"/>
      <c r="ICS7" s="832"/>
      <c r="ICT7" s="832"/>
      <c r="ICU7" s="832"/>
      <c r="ICV7" s="833"/>
      <c r="ICW7" s="833"/>
      <c r="ICX7" s="833"/>
      <c r="ICY7" s="833"/>
      <c r="ICZ7" s="833"/>
      <c r="IDA7" s="833"/>
      <c r="IDB7" s="833"/>
      <c r="IDC7" s="833"/>
      <c r="IDD7" s="844"/>
      <c r="IDE7" s="845"/>
      <c r="IDF7" s="832"/>
      <c r="IDG7" s="832"/>
      <c r="IDH7" s="832"/>
      <c r="IDI7" s="832"/>
      <c r="IDJ7" s="832"/>
      <c r="IDK7" s="832"/>
      <c r="IDL7" s="833"/>
      <c r="IDM7" s="833"/>
      <c r="IDN7" s="833"/>
      <c r="IDO7" s="833"/>
      <c r="IDP7" s="833"/>
      <c r="IDQ7" s="833"/>
      <c r="IDR7" s="833"/>
      <c r="IDS7" s="833"/>
      <c r="IDT7" s="844"/>
      <c r="IDU7" s="845"/>
      <c r="IDV7" s="832"/>
      <c r="IDW7" s="832"/>
      <c r="IDX7" s="832"/>
      <c r="IDY7" s="832"/>
      <c r="IDZ7" s="832"/>
      <c r="IEA7" s="832"/>
      <c r="IEB7" s="833"/>
      <c r="IEC7" s="833"/>
      <c r="IED7" s="833"/>
      <c r="IEE7" s="833"/>
      <c r="IEF7" s="833"/>
      <c r="IEG7" s="833"/>
      <c r="IEH7" s="833"/>
      <c r="IEI7" s="833"/>
      <c r="IEJ7" s="844"/>
      <c r="IEK7" s="845"/>
      <c r="IEL7" s="832"/>
      <c r="IEM7" s="832"/>
      <c r="IEN7" s="832"/>
      <c r="IEO7" s="832"/>
      <c r="IEP7" s="832"/>
      <c r="IEQ7" s="832"/>
      <c r="IER7" s="833"/>
      <c r="IES7" s="833"/>
      <c r="IET7" s="833"/>
      <c r="IEU7" s="833"/>
      <c r="IEV7" s="833"/>
      <c r="IEW7" s="833"/>
      <c r="IEX7" s="833"/>
      <c r="IEY7" s="833"/>
      <c r="IEZ7" s="844"/>
      <c r="IFA7" s="845"/>
      <c r="IFB7" s="832"/>
      <c r="IFC7" s="832"/>
      <c r="IFD7" s="832"/>
      <c r="IFE7" s="832"/>
      <c r="IFF7" s="832"/>
      <c r="IFG7" s="832"/>
      <c r="IFH7" s="833"/>
      <c r="IFI7" s="833"/>
      <c r="IFJ7" s="833"/>
      <c r="IFK7" s="833"/>
      <c r="IFL7" s="833"/>
      <c r="IFM7" s="833"/>
      <c r="IFN7" s="833"/>
      <c r="IFO7" s="833"/>
      <c r="IFP7" s="844"/>
      <c r="IFQ7" s="845"/>
      <c r="IFR7" s="832"/>
      <c r="IFS7" s="832"/>
      <c r="IFT7" s="832"/>
      <c r="IFU7" s="832"/>
      <c r="IFV7" s="832"/>
      <c r="IFW7" s="832"/>
      <c r="IFX7" s="833"/>
      <c r="IFY7" s="833"/>
      <c r="IFZ7" s="833"/>
      <c r="IGA7" s="833"/>
      <c r="IGB7" s="833"/>
      <c r="IGC7" s="833"/>
      <c r="IGD7" s="833"/>
      <c r="IGE7" s="833"/>
      <c r="IGF7" s="844"/>
      <c r="IGG7" s="845"/>
      <c r="IGH7" s="832"/>
      <c r="IGI7" s="832"/>
      <c r="IGJ7" s="832"/>
      <c r="IGK7" s="832"/>
      <c r="IGL7" s="832"/>
      <c r="IGM7" s="832"/>
      <c r="IGN7" s="833"/>
      <c r="IGO7" s="833"/>
      <c r="IGP7" s="833"/>
      <c r="IGQ7" s="833"/>
      <c r="IGR7" s="833"/>
      <c r="IGS7" s="833"/>
      <c r="IGT7" s="833"/>
      <c r="IGU7" s="833"/>
      <c r="IGV7" s="844"/>
      <c r="IGW7" s="845"/>
      <c r="IGX7" s="832"/>
      <c r="IGY7" s="832"/>
      <c r="IGZ7" s="832"/>
      <c r="IHA7" s="832"/>
      <c r="IHB7" s="832"/>
      <c r="IHC7" s="832"/>
      <c r="IHD7" s="833"/>
      <c r="IHE7" s="833"/>
      <c r="IHF7" s="833"/>
      <c r="IHG7" s="833"/>
      <c r="IHH7" s="833"/>
      <c r="IHI7" s="833"/>
      <c r="IHJ7" s="833"/>
      <c r="IHK7" s="833"/>
      <c r="IHL7" s="844"/>
      <c r="IHM7" s="845"/>
      <c r="IHN7" s="832"/>
      <c r="IHO7" s="832"/>
      <c r="IHP7" s="832"/>
      <c r="IHQ7" s="832"/>
      <c r="IHR7" s="832"/>
      <c r="IHS7" s="832"/>
      <c r="IHT7" s="833"/>
      <c r="IHU7" s="833"/>
      <c r="IHV7" s="833"/>
      <c r="IHW7" s="833"/>
      <c r="IHX7" s="833"/>
      <c r="IHY7" s="833"/>
      <c r="IHZ7" s="833"/>
      <c r="IIA7" s="833"/>
      <c r="IIB7" s="844"/>
      <c r="IIC7" s="845"/>
      <c r="IID7" s="832"/>
      <c r="IIE7" s="832"/>
      <c r="IIF7" s="832"/>
      <c r="IIG7" s="832"/>
      <c r="IIH7" s="832"/>
      <c r="III7" s="832"/>
      <c r="IIJ7" s="833"/>
      <c r="IIK7" s="833"/>
      <c r="IIL7" s="833"/>
      <c r="IIM7" s="833"/>
      <c r="IIN7" s="833"/>
      <c r="IIO7" s="833"/>
      <c r="IIP7" s="833"/>
      <c r="IIQ7" s="833"/>
      <c r="IIR7" s="844"/>
      <c r="IIS7" s="845"/>
      <c r="IIT7" s="832"/>
      <c r="IIU7" s="832"/>
      <c r="IIV7" s="832"/>
      <c r="IIW7" s="832"/>
      <c r="IIX7" s="832"/>
      <c r="IIY7" s="832"/>
      <c r="IIZ7" s="833"/>
      <c r="IJA7" s="833"/>
      <c r="IJB7" s="833"/>
      <c r="IJC7" s="833"/>
      <c r="IJD7" s="833"/>
      <c r="IJE7" s="833"/>
      <c r="IJF7" s="833"/>
      <c r="IJG7" s="833"/>
      <c r="IJH7" s="844"/>
      <c r="IJI7" s="845"/>
      <c r="IJJ7" s="832"/>
      <c r="IJK7" s="832"/>
      <c r="IJL7" s="832"/>
      <c r="IJM7" s="832"/>
      <c r="IJN7" s="832"/>
      <c r="IJO7" s="832"/>
      <c r="IJP7" s="833"/>
      <c r="IJQ7" s="833"/>
      <c r="IJR7" s="833"/>
      <c r="IJS7" s="833"/>
      <c r="IJT7" s="833"/>
      <c r="IJU7" s="833"/>
      <c r="IJV7" s="833"/>
      <c r="IJW7" s="833"/>
      <c r="IJX7" s="844"/>
      <c r="IJY7" s="845"/>
      <c r="IJZ7" s="832"/>
      <c r="IKA7" s="832"/>
      <c r="IKB7" s="832"/>
      <c r="IKC7" s="832"/>
      <c r="IKD7" s="832"/>
      <c r="IKE7" s="832"/>
      <c r="IKF7" s="833"/>
      <c r="IKG7" s="833"/>
      <c r="IKH7" s="833"/>
      <c r="IKI7" s="833"/>
      <c r="IKJ7" s="833"/>
      <c r="IKK7" s="833"/>
      <c r="IKL7" s="833"/>
      <c r="IKM7" s="833"/>
      <c r="IKN7" s="844"/>
      <c r="IKO7" s="845"/>
      <c r="IKP7" s="832"/>
      <c r="IKQ7" s="832"/>
      <c r="IKR7" s="832"/>
      <c r="IKS7" s="832"/>
      <c r="IKT7" s="832"/>
      <c r="IKU7" s="832"/>
      <c r="IKV7" s="833"/>
      <c r="IKW7" s="833"/>
      <c r="IKX7" s="833"/>
      <c r="IKY7" s="833"/>
      <c r="IKZ7" s="833"/>
      <c r="ILA7" s="833"/>
      <c r="ILB7" s="833"/>
      <c r="ILC7" s="833"/>
      <c r="ILD7" s="844"/>
      <c r="ILE7" s="845"/>
      <c r="ILF7" s="832"/>
      <c r="ILG7" s="832"/>
      <c r="ILH7" s="832"/>
      <c r="ILI7" s="832"/>
      <c r="ILJ7" s="832"/>
      <c r="ILK7" s="832"/>
      <c r="ILL7" s="833"/>
      <c r="ILM7" s="833"/>
      <c r="ILN7" s="833"/>
      <c r="ILO7" s="833"/>
      <c r="ILP7" s="833"/>
      <c r="ILQ7" s="833"/>
      <c r="ILR7" s="833"/>
      <c r="ILS7" s="833"/>
      <c r="ILT7" s="844"/>
      <c r="ILU7" s="845"/>
      <c r="ILV7" s="832"/>
      <c r="ILW7" s="832"/>
      <c r="ILX7" s="832"/>
      <c r="ILY7" s="832"/>
      <c r="ILZ7" s="832"/>
      <c r="IMA7" s="832"/>
      <c r="IMB7" s="833"/>
      <c r="IMC7" s="833"/>
      <c r="IMD7" s="833"/>
      <c r="IME7" s="833"/>
      <c r="IMF7" s="833"/>
      <c r="IMG7" s="833"/>
      <c r="IMH7" s="833"/>
      <c r="IMI7" s="833"/>
      <c r="IMJ7" s="844"/>
      <c r="IMK7" s="845"/>
      <c r="IML7" s="832"/>
      <c r="IMM7" s="832"/>
      <c r="IMN7" s="832"/>
      <c r="IMO7" s="832"/>
      <c r="IMP7" s="832"/>
      <c r="IMQ7" s="832"/>
      <c r="IMR7" s="833"/>
      <c r="IMS7" s="833"/>
      <c r="IMT7" s="833"/>
      <c r="IMU7" s="833"/>
      <c r="IMV7" s="833"/>
      <c r="IMW7" s="833"/>
      <c r="IMX7" s="833"/>
      <c r="IMY7" s="833"/>
      <c r="IMZ7" s="844"/>
      <c r="INA7" s="845"/>
      <c r="INB7" s="832"/>
      <c r="INC7" s="832"/>
      <c r="IND7" s="832"/>
      <c r="INE7" s="832"/>
      <c r="INF7" s="832"/>
      <c r="ING7" s="832"/>
      <c r="INH7" s="833"/>
      <c r="INI7" s="833"/>
      <c r="INJ7" s="833"/>
      <c r="INK7" s="833"/>
      <c r="INL7" s="833"/>
      <c r="INM7" s="833"/>
      <c r="INN7" s="833"/>
      <c r="INO7" s="833"/>
      <c r="INP7" s="844"/>
      <c r="INQ7" s="845"/>
      <c r="INR7" s="832"/>
      <c r="INS7" s="832"/>
      <c r="INT7" s="832"/>
      <c r="INU7" s="832"/>
      <c r="INV7" s="832"/>
      <c r="INW7" s="832"/>
      <c r="INX7" s="833"/>
      <c r="INY7" s="833"/>
      <c r="INZ7" s="833"/>
      <c r="IOA7" s="833"/>
      <c r="IOB7" s="833"/>
      <c r="IOC7" s="833"/>
      <c r="IOD7" s="833"/>
      <c r="IOE7" s="833"/>
      <c r="IOF7" s="844"/>
      <c r="IOG7" s="845"/>
      <c r="IOH7" s="832"/>
      <c r="IOI7" s="832"/>
      <c r="IOJ7" s="832"/>
      <c r="IOK7" s="832"/>
      <c r="IOL7" s="832"/>
      <c r="IOM7" s="832"/>
      <c r="ION7" s="833"/>
      <c r="IOO7" s="833"/>
      <c r="IOP7" s="833"/>
      <c r="IOQ7" s="833"/>
      <c r="IOR7" s="833"/>
      <c r="IOS7" s="833"/>
      <c r="IOT7" s="833"/>
      <c r="IOU7" s="833"/>
      <c r="IOV7" s="844"/>
      <c r="IOW7" s="845"/>
      <c r="IOX7" s="832"/>
      <c r="IOY7" s="832"/>
      <c r="IOZ7" s="832"/>
      <c r="IPA7" s="832"/>
      <c r="IPB7" s="832"/>
      <c r="IPC7" s="832"/>
      <c r="IPD7" s="833"/>
      <c r="IPE7" s="833"/>
      <c r="IPF7" s="833"/>
      <c r="IPG7" s="833"/>
      <c r="IPH7" s="833"/>
      <c r="IPI7" s="833"/>
      <c r="IPJ7" s="833"/>
      <c r="IPK7" s="833"/>
      <c r="IPL7" s="844"/>
      <c r="IPM7" s="845"/>
      <c r="IPN7" s="832"/>
      <c r="IPO7" s="832"/>
      <c r="IPP7" s="832"/>
      <c r="IPQ7" s="832"/>
      <c r="IPR7" s="832"/>
      <c r="IPS7" s="832"/>
      <c r="IPT7" s="833"/>
      <c r="IPU7" s="833"/>
      <c r="IPV7" s="833"/>
      <c r="IPW7" s="833"/>
      <c r="IPX7" s="833"/>
      <c r="IPY7" s="833"/>
      <c r="IPZ7" s="833"/>
      <c r="IQA7" s="833"/>
      <c r="IQB7" s="844"/>
      <c r="IQC7" s="845"/>
      <c r="IQD7" s="832"/>
      <c r="IQE7" s="832"/>
      <c r="IQF7" s="832"/>
      <c r="IQG7" s="832"/>
      <c r="IQH7" s="832"/>
      <c r="IQI7" s="832"/>
      <c r="IQJ7" s="833"/>
      <c r="IQK7" s="833"/>
      <c r="IQL7" s="833"/>
      <c r="IQM7" s="833"/>
      <c r="IQN7" s="833"/>
      <c r="IQO7" s="833"/>
      <c r="IQP7" s="833"/>
      <c r="IQQ7" s="833"/>
      <c r="IQR7" s="844"/>
      <c r="IQS7" s="845"/>
      <c r="IQT7" s="832"/>
      <c r="IQU7" s="832"/>
      <c r="IQV7" s="832"/>
      <c r="IQW7" s="832"/>
      <c r="IQX7" s="832"/>
      <c r="IQY7" s="832"/>
      <c r="IQZ7" s="833"/>
      <c r="IRA7" s="833"/>
      <c r="IRB7" s="833"/>
      <c r="IRC7" s="833"/>
      <c r="IRD7" s="833"/>
      <c r="IRE7" s="833"/>
      <c r="IRF7" s="833"/>
      <c r="IRG7" s="833"/>
      <c r="IRH7" s="844"/>
      <c r="IRI7" s="845"/>
      <c r="IRJ7" s="832"/>
      <c r="IRK7" s="832"/>
      <c r="IRL7" s="832"/>
      <c r="IRM7" s="832"/>
      <c r="IRN7" s="832"/>
      <c r="IRO7" s="832"/>
      <c r="IRP7" s="833"/>
      <c r="IRQ7" s="833"/>
      <c r="IRR7" s="833"/>
      <c r="IRS7" s="833"/>
      <c r="IRT7" s="833"/>
      <c r="IRU7" s="833"/>
      <c r="IRV7" s="833"/>
      <c r="IRW7" s="833"/>
      <c r="IRX7" s="844"/>
      <c r="IRY7" s="845"/>
      <c r="IRZ7" s="832"/>
      <c r="ISA7" s="832"/>
      <c r="ISB7" s="832"/>
      <c r="ISC7" s="832"/>
      <c r="ISD7" s="832"/>
      <c r="ISE7" s="832"/>
      <c r="ISF7" s="833"/>
      <c r="ISG7" s="833"/>
      <c r="ISH7" s="833"/>
      <c r="ISI7" s="833"/>
      <c r="ISJ7" s="833"/>
      <c r="ISK7" s="833"/>
      <c r="ISL7" s="833"/>
      <c r="ISM7" s="833"/>
      <c r="ISN7" s="844"/>
      <c r="ISO7" s="845"/>
      <c r="ISP7" s="832"/>
      <c r="ISQ7" s="832"/>
      <c r="ISR7" s="832"/>
      <c r="ISS7" s="832"/>
      <c r="IST7" s="832"/>
      <c r="ISU7" s="832"/>
      <c r="ISV7" s="833"/>
      <c r="ISW7" s="833"/>
      <c r="ISX7" s="833"/>
      <c r="ISY7" s="833"/>
      <c r="ISZ7" s="833"/>
      <c r="ITA7" s="833"/>
      <c r="ITB7" s="833"/>
      <c r="ITC7" s="833"/>
      <c r="ITD7" s="844"/>
      <c r="ITE7" s="845"/>
      <c r="ITF7" s="832"/>
      <c r="ITG7" s="832"/>
      <c r="ITH7" s="832"/>
      <c r="ITI7" s="832"/>
      <c r="ITJ7" s="832"/>
      <c r="ITK7" s="832"/>
      <c r="ITL7" s="833"/>
      <c r="ITM7" s="833"/>
      <c r="ITN7" s="833"/>
      <c r="ITO7" s="833"/>
      <c r="ITP7" s="833"/>
      <c r="ITQ7" s="833"/>
      <c r="ITR7" s="833"/>
      <c r="ITS7" s="833"/>
      <c r="ITT7" s="844"/>
      <c r="ITU7" s="845"/>
      <c r="ITV7" s="832"/>
      <c r="ITW7" s="832"/>
      <c r="ITX7" s="832"/>
      <c r="ITY7" s="832"/>
      <c r="ITZ7" s="832"/>
      <c r="IUA7" s="832"/>
      <c r="IUB7" s="833"/>
      <c r="IUC7" s="833"/>
      <c r="IUD7" s="833"/>
      <c r="IUE7" s="833"/>
      <c r="IUF7" s="833"/>
      <c r="IUG7" s="833"/>
      <c r="IUH7" s="833"/>
      <c r="IUI7" s="833"/>
      <c r="IUJ7" s="844"/>
      <c r="IUK7" s="845"/>
      <c r="IUL7" s="832"/>
      <c r="IUM7" s="832"/>
      <c r="IUN7" s="832"/>
      <c r="IUO7" s="832"/>
      <c r="IUP7" s="832"/>
      <c r="IUQ7" s="832"/>
      <c r="IUR7" s="833"/>
      <c r="IUS7" s="833"/>
      <c r="IUT7" s="833"/>
      <c r="IUU7" s="833"/>
      <c r="IUV7" s="833"/>
      <c r="IUW7" s="833"/>
      <c r="IUX7" s="833"/>
      <c r="IUY7" s="833"/>
      <c r="IUZ7" s="844"/>
      <c r="IVA7" s="845"/>
      <c r="IVB7" s="832"/>
      <c r="IVC7" s="832"/>
      <c r="IVD7" s="832"/>
      <c r="IVE7" s="832"/>
      <c r="IVF7" s="832"/>
      <c r="IVG7" s="832"/>
      <c r="IVH7" s="833"/>
      <c r="IVI7" s="833"/>
      <c r="IVJ7" s="833"/>
      <c r="IVK7" s="833"/>
      <c r="IVL7" s="833"/>
      <c r="IVM7" s="833"/>
      <c r="IVN7" s="833"/>
      <c r="IVO7" s="833"/>
      <c r="IVP7" s="844"/>
      <c r="IVQ7" s="845"/>
      <c r="IVR7" s="832"/>
      <c r="IVS7" s="832"/>
      <c r="IVT7" s="832"/>
      <c r="IVU7" s="832"/>
      <c r="IVV7" s="832"/>
      <c r="IVW7" s="832"/>
      <c r="IVX7" s="833"/>
      <c r="IVY7" s="833"/>
      <c r="IVZ7" s="833"/>
      <c r="IWA7" s="833"/>
      <c r="IWB7" s="833"/>
      <c r="IWC7" s="833"/>
      <c r="IWD7" s="833"/>
      <c r="IWE7" s="833"/>
      <c r="IWF7" s="844"/>
      <c r="IWG7" s="845"/>
      <c r="IWH7" s="832"/>
      <c r="IWI7" s="832"/>
      <c r="IWJ7" s="832"/>
      <c r="IWK7" s="832"/>
      <c r="IWL7" s="832"/>
      <c r="IWM7" s="832"/>
      <c r="IWN7" s="833"/>
      <c r="IWO7" s="833"/>
      <c r="IWP7" s="833"/>
      <c r="IWQ7" s="833"/>
      <c r="IWR7" s="833"/>
      <c r="IWS7" s="833"/>
      <c r="IWT7" s="833"/>
      <c r="IWU7" s="833"/>
      <c r="IWV7" s="844"/>
      <c r="IWW7" s="845"/>
      <c r="IWX7" s="832"/>
      <c r="IWY7" s="832"/>
      <c r="IWZ7" s="832"/>
      <c r="IXA7" s="832"/>
      <c r="IXB7" s="832"/>
      <c r="IXC7" s="832"/>
      <c r="IXD7" s="833"/>
      <c r="IXE7" s="833"/>
      <c r="IXF7" s="833"/>
      <c r="IXG7" s="833"/>
      <c r="IXH7" s="833"/>
      <c r="IXI7" s="833"/>
      <c r="IXJ7" s="833"/>
      <c r="IXK7" s="833"/>
      <c r="IXL7" s="844"/>
      <c r="IXM7" s="845"/>
      <c r="IXN7" s="832"/>
      <c r="IXO7" s="832"/>
      <c r="IXP7" s="832"/>
      <c r="IXQ7" s="832"/>
      <c r="IXR7" s="832"/>
      <c r="IXS7" s="832"/>
      <c r="IXT7" s="833"/>
      <c r="IXU7" s="833"/>
      <c r="IXV7" s="833"/>
      <c r="IXW7" s="833"/>
      <c r="IXX7" s="833"/>
      <c r="IXY7" s="833"/>
      <c r="IXZ7" s="833"/>
      <c r="IYA7" s="833"/>
      <c r="IYB7" s="844"/>
      <c r="IYC7" s="845"/>
      <c r="IYD7" s="832"/>
      <c r="IYE7" s="832"/>
      <c r="IYF7" s="832"/>
      <c r="IYG7" s="832"/>
      <c r="IYH7" s="832"/>
      <c r="IYI7" s="832"/>
      <c r="IYJ7" s="833"/>
      <c r="IYK7" s="833"/>
      <c r="IYL7" s="833"/>
      <c r="IYM7" s="833"/>
      <c r="IYN7" s="833"/>
      <c r="IYO7" s="833"/>
      <c r="IYP7" s="833"/>
      <c r="IYQ7" s="833"/>
      <c r="IYR7" s="844"/>
      <c r="IYS7" s="845"/>
      <c r="IYT7" s="832"/>
      <c r="IYU7" s="832"/>
      <c r="IYV7" s="832"/>
      <c r="IYW7" s="832"/>
      <c r="IYX7" s="832"/>
      <c r="IYY7" s="832"/>
      <c r="IYZ7" s="833"/>
      <c r="IZA7" s="833"/>
      <c r="IZB7" s="833"/>
      <c r="IZC7" s="833"/>
      <c r="IZD7" s="833"/>
      <c r="IZE7" s="833"/>
      <c r="IZF7" s="833"/>
      <c r="IZG7" s="833"/>
      <c r="IZH7" s="844"/>
      <c r="IZI7" s="845"/>
      <c r="IZJ7" s="832"/>
      <c r="IZK7" s="832"/>
      <c r="IZL7" s="832"/>
      <c r="IZM7" s="832"/>
      <c r="IZN7" s="832"/>
      <c r="IZO7" s="832"/>
      <c r="IZP7" s="833"/>
      <c r="IZQ7" s="833"/>
      <c r="IZR7" s="833"/>
      <c r="IZS7" s="833"/>
      <c r="IZT7" s="833"/>
      <c r="IZU7" s="833"/>
      <c r="IZV7" s="833"/>
      <c r="IZW7" s="833"/>
      <c r="IZX7" s="844"/>
      <c r="IZY7" s="845"/>
      <c r="IZZ7" s="832"/>
      <c r="JAA7" s="832"/>
      <c r="JAB7" s="832"/>
      <c r="JAC7" s="832"/>
      <c r="JAD7" s="832"/>
      <c r="JAE7" s="832"/>
      <c r="JAF7" s="833"/>
      <c r="JAG7" s="833"/>
      <c r="JAH7" s="833"/>
      <c r="JAI7" s="833"/>
      <c r="JAJ7" s="833"/>
      <c r="JAK7" s="833"/>
      <c r="JAL7" s="833"/>
      <c r="JAM7" s="833"/>
      <c r="JAN7" s="844"/>
      <c r="JAO7" s="845"/>
      <c r="JAP7" s="832"/>
      <c r="JAQ7" s="832"/>
      <c r="JAR7" s="832"/>
      <c r="JAS7" s="832"/>
      <c r="JAT7" s="832"/>
      <c r="JAU7" s="832"/>
      <c r="JAV7" s="833"/>
      <c r="JAW7" s="833"/>
      <c r="JAX7" s="833"/>
      <c r="JAY7" s="833"/>
      <c r="JAZ7" s="833"/>
      <c r="JBA7" s="833"/>
      <c r="JBB7" s="833"/>
      <c r="JBC7" s="833"/>
      <c r="JBD7" s="844"/>
      <c r="JBE7" s="845"/>
      <c r="JBF7" s="832"/>
      <c r="JBG7" s="832"/>
      <c r="JBH7" s="832"/>
      <c r="JBI7" s="832"/>
      <c r="JBJ7" s="832"/>
      <c r="JBK7" s="832"/>
      <c r="JBL7" s="833"/>
      <c r="JBM7" s="833"/>
      <c r="JBN7" s="833"/>
      <c r="JBO7" s="833"/>
      <c r="JBP7" s="833"/>
      <c r="JBQ7" s="833"/>
      <c r="JBR7" s="833"/>
      <c r="JBS7" s="833"/>
      <c r="JBT7" s="844"/>
      <c r="JBU7" s="845"/>
      <c r="JBV7" s="832"/>
      <c r="JBW7" s="832"/>
      <c r="JBX7" s="832"/>
      <c r="JBY7" s="832"/>
      <c r="JBZ7" s="832"/>
      <c r="JCA7" s="832"/>
      <c r="JCB7" s="833"/>
      <c r="JCC7" s="833"/>
      <c r="JCD7" s="833"/>
      <c r="JCE7" s="833"/>
      <c r="JCF7" s="833"/>
      <c r="JCG7" s="833"/>
      <c r="JCH7" s="833"/>
      <c r="JCI7" s="833"/>
      <c r="JCJ7" s="844"/>
      <c r="JCK7" s="845"/>
      <c r="JCL7" s="832"/>
      <c r="JCM7" s="832"/>
      <c r="JCN7" s="832"/>
      <c r="JCO7" s="832"/>
      <c r="JCP7" s="832"/>
      <c r="JCQ7" s="832"/>
      <c r="JCR7" s="833"/>
      <c r="JCS7" s="833"/>
      <c r="JCT7" s="833"/>
      <c r="JCU7" s="833"/>
      <c r="JCV7" s="833"/>
      <c r="JCW7" s="833"/>
      <c r="JCX7" s="833"/>
      <c r="JCY7" s="833"/>
      <c r="JCZ7" s="844"/>
      <c r="JDA7" s="845"/>
      <c r="JDB7" s="832"/>
      <c r="JDC7" s="832"/>
      <c r="JDD7" s="832"/>
      <c r="JDE7" s="832"/>
      <c r="JDF7" s="832"/>
      <c r="JDG7" s="832"/>
      <c r="JDH7" s="833"/>
      <c r="JDI7" s="833"/>
      <c r="JDJ7" s="833"/>
      <c r="JDK7" s="833"/>
      <c r="JDL7" s="833"/>
      <c r="JDM7" s="833"/>
      <c r="JDN7" s="833"/>
      <c r="JDO7" s="833"/>
      <c r="JDP7" s="844"/>
      <c r="JDQ7" s="845"/>
      <c r="JDR7" s="832"/>
      <c r="JDS7" s="832"/>
      <c r="JDT7" s="832"/>
      <c r="JDU7" s="832"/>
      <c r="JDV7" s="832"/>
      <c r="JDW7" s="832"/>
      <c r="JDX7" s="833"/>
      <c r="JDY7" s="833"/>
      <c r="JDZ7" s="833"/>
      <c r="JEA7" s="833"/>
      <c r="JEB7" s="833"/>
      <c r="JEC7" s="833"/>
      <c r="JED7" s="833"/>
      <c r="JEE7" s="833"/>
      <c r="JEF7" s="844"/>
      <c r="JEG7" s="845"/>
      <c r="JEH7" s="832"/>
      <c r="JEI7" s="832"/>
      <c r="JEJ7" s="832"/>
      <c r="JEK7" s="832"/>
      <c r="JEL7" s="832"/>
      <c r="JEM7" s="832"/>
      <c r="JEN7" s="833"/>
      <c r="JEO7" s="833"/>
      <c r="JEP7" s="833"/>
      <c r="JEQ7" s="833"/>
      <c r="JER7" s="833"/>
      <c r="JES7" s="833"/>
      <c r="JET7" s="833"/>
      <c r="JEU7" s="833"/>
      <c r="JEV7" s="844"/>
      <c r="JEW7" s="845"/>
      <c r="JEX7" s="832"/>
      <c r="JEY7" s="832"/>
      <c r="JEZ7" s="832"/>
      <c r="JFA7" s="832"/>
      <c r="JFB7" s="832"/>
      <c r="JFC7" s="832"/>
      <c r="JFD7" s="833"/>
      <c r="JFE7" s="833"/>
      <c r="JFF7" s="833"/>
      <c r="JFG7" s="833"/>
      <c r="JFH7" s="833"/>
      <c r="JFI7" s="833"/>
      <c r="JFJ7" s="833"/>
      <c r="JFK7" s="833"/>
      <c r="JFL7" s="844"/>
      <c r="JFM7" s="845"/>
      <c r="JFN7" s="832"/>
      <c r="JFO7" s="832"/>
      <c r="JFP7" s="832"/>
      <c r="JFQ7" s="832"/>
      <c r="JFR7" s="832"/>
      <c r="JFS7" s="832"/>
      <c r="JFT7" s="833"/>
      <c r="JFU7" s="833"/>
      <c r="JFV7" s="833"/>
      <c r="JFW7" s="833"/>
      <c r="JFX7" s="833"/>
      <c r="JFY7" s="833"/>
      <c r="JFZ7" s="833"/>
      <c r="JGA7" s="833"/>
      <c r="JGB7" s="844"/>
      <c r="JGC7" s="845"/>
      <c r="JGD7" s="832"/>
      <c r="JGE7" s="832"/>
      <c r="JGF7" s="832"/>
      <c r="JGG7" s="832"/>
      <c r="JGH7" s="832"/>
      <c r="JGI7" s="832"/>
      <c r="JGJ7" s="833"/>
      <c r="JGK7" s="833"/>
      <c r="JGL7" s="833"/>
      <c r="JGM7" s="833"/>
      <c r="JGN7" s="833"/>
      <c r="JGO7" s="833"/>
      <c r="JGP7" s="833"/>
      <c r="JGQ7" s="833"/>
      <c r="JGR7" s="844"/>
      <c r="JGS7" s="845"/>
      <c r="JGT7" s="832"/>
      <c r="JGU7" s="832"/>
      <c r="JGV7" s="832"/>
      <c r="JGW7" s="832"/>
      <c r="JGX7" s="832"/>
      <c r="JGY7" s="832"/>
      <c r="JGZ7" s="833"/>
      <c r="JHA7" s="833"/>
      <c r="JHB7" s="833"/>
      <c r="JHC7" s="833"/>
      <c r="JHD7" s="833"/>
      <c r="JHE7" s="833"/>
      <c r="JHF7" s="833"/>
      <c r="JHG7" s="833"/>
      <c r="JHH7" s="844"/>
      <c r="JHI7" s="845"/>
      <c r="JHJ7" s="832"/>
      <c r="JHK7" s="832"/>
      <c r="JHL7" s="832"/>
      <c r="JHM7" s="832"/>
      <c r="JHN7" s="832"/>
      <c r="JHO7" s="832"/>
      <c r="JHP7" s="833"/>
      <c r="JHQ7" s="833"/>
      <c r="JHR7" s="833"/>
      <c r="JHS7" s="833"/>
      <c r="JHT7" s="833"/>
      <c r="JHU7" s="833"/>
      <c r="JHV7" s="833"/>
      <c r="JHW7" s="833"/>
      <c r="JHX7" s="844"/>
      <c r="JHY7" s="845"/>
      <c r="JHZ7" s="832"/>
      <c r="JIA7" s="832"/>
      <c r="JIB7" s="832"/>
      <c r="JIC7" s="832"/>
      <c r="JID7" s="832"/>
      <c r="JIE7" s="832"/>
      <c r="JIF7" s="833"/>
      <c r="JIG7" s="833"/>
      <c r="JIH7" s="833"/>
      <c r="JII7" s="833"/>
      <c r="JIJ7" s="833"/>
      <c r="JIK7" s="833"/>
      <c r="JIL7" s="833"/>
      <c r="JIM7" s="833"/>
      <c r="JIN7" s="844"/>
      <c r="JIO7" s="845"/>
      <c r="JIP7" s="832"/>
      <c r="JIQ7" s="832"/>
      <c r="JIR7" s="832"/>
      <c r="JIS7" s="832"/>
      <c r="JIT7" s="832"/>
      <c r="JIU7" s="832"/>
      <c r="JIV7" s="833"/>
      <c r="JIW7" s="833"/>
      <c r="JIX7" s="833"/>
      <c r="JIY7" s="833"/>
      <c r="JIZ7" s="833"/>
      <c r="JJA7" s="833"/>
      <c r="JJB7" s="833"/>
      <c r="JJC7" s="833"/>
      <c r="JJD7" s="844"/>
      <c r="JJE7" s="845"/>
      <c r="JJF7" s="832"/>
      <c r="JJG7" s="832"/>
      <c r="JJH7" s="832"/>
      <c r="JJI7" s="832"/>
      <c r="JJJ7" s="832"/>
      <c r="JJK7" s="832"/>
      <c r="JJL7" s="833"/>
      <c r="JJM7" s="833"/>
      <c r="JJN7" s="833"/>
      <c r="JJO7" s="833"/>
      <c r="JJP7" s="833"/>
      <c r="JJQ7" s="833"/>
      <c r="JJR7" s="833"/>
      <c r="JJS7" s="833"/>
      <c r="JJT7" s="844"/>
      <c r="JJU7" s="845"/>
      <c r="JJV7" s="832"/>
      <c r="JJW7" s="832"/>
      <c r="JJX7" s="832"/>
      <c r="JJY7" s="832"/>
      <c r="JJZ7" s="832"/>
      <c r="JKA7" s="832"/>
      <c r="JKB7" s="833"/>
      <c r="JKC7" s="833"/>
      <c r="JKD7" s="833"/>
      <c r="JKE7" s="833"/>
      <c r="JKF7" s="833"/>
      <c r="JKG7" s="833"/>
      <c r="JKH7" s="833"/>
      <c r="JKI7" s="833"/>
      <c r="JKJ7" s="844"/>
      <c r="JKK7" s="845"/>
      <c r="JKL7" s="832"/>
      <c r="JKM7" s="832"/>
      <c r="JKN7" s="832"/>
      <c r="JKO7" s="832"/>
      <c r="JKP7" s="832"/>
      <c r="JKQ7" s="832"/>
      <c r="JKR7" s="833"/>
      <c r="JKS7" s="833"/>
      <c r="JKT7" s="833"/>
      <c r="JKU7" s="833"/>
      <c r="JKV7" s="833"/>
      <c r="JKW7" s="833"/>
      <c r="JKX7" s="833"/>
      <c r="JKY7" s="833"/>
      <c r="JKZ7" s="844"/>
      <c r="JLA7" s="845"/>
      <c r="JLB7" s="832"/>
      <c r="JLC7" s="832"/>
      <c r="JLD7" s="832"/>
      <c r="JLE7" s="832"/>
      <c r="JLF7" s="832"/>
      <c r="JLG7" s="832"/>
      <c r="JLH7" s="833"/>
      <c r="JLI7" s="833"/>
      <c r="JLJ7" s="833"/>
      <c r="JLK7" s="833"/>
      <c r="JLL7" s="833"/>
      <c r="JLM7" s="833"/>
      <c r="JLN7" s="833"/>
      <c r="JLO7" s="833"/>
      <c r="JLP7" s="844"/>
      <c r="JLQ7" s="845"/>
      <c r="JLR7" s="832"/>
      <c r="JLS7" s="832"/>
      <c r="JLT7" s="832"/>
      <c r="JLU7" s="832"/>
      <c r="JLV7" s="832"/>
      <c r="JLW7" s="832"/>
      <c r="JLX7" s="833"/>
      <c r="JLY7" s="833"/>
      <c r="JLZ7" s="833"/>
      <c r="JMA7" s="833"/>
      <c r="JMB7" s="833"/>
      <c r="JMC7" s="833"/>
      <c r="JMD7" s="833"/>
      <c r="JME7" s="833"/>
      <c r="JMF7" s="844"/>
      <c r="JMG7" s="845"/>
      <c r="JMH7" s="832"/>
      <c r="JMI7" s="832"/>
      <c r="JMJ7" s="832"/>
      <c r="JMK7" s="832"/>
      <c r="JML7" s="832"/>
      <c r="JMM7" s="832"/>
      <c r="JMN7" s="833"/>
      <c r="JMO7" s="833"/>
      <c r="JMP7" s="833"/>
      <c r="JMQ7" s="833"/>
      <c r="JMR7" s="833"/>
      <c r="JMS7" s="833"/>
      <c r="JMT7" s="833"/>
      <c r="JMU7" s="833"/>
      <c r="JMV7" s="844"/>
      <c r="JMW7" s="845"/>
      <c r="JMX7" s="832"/>
      <c r="JMY7" s="832"/>
      <c r="JMZ7" s="832"/>
      <c r="JNA7" s="832"/>
      <c r="JNB7" s="832"/>
      <c r="JNC7" s="832"/>
      <c r="JND7" s="833"/>
      <c r="JNE7" s="833"/>
      <c r="JNF7" s="833"/>
      <c r="JNG7" s="833"/>
      <c r="JNH7" s="833"/>
      <c r="JNI7" s="833"/>
      <c r="JNJ7" s="833"/>
      <c r="JNK7" s="833"/>
      <c r="JNL7" s="844"/>
      <c r="JNM7" s="845"/>
      <c r="JNN7" s="832"/>
      <c r="JNO7" s="832"/>
      <c r="JNP7" s="832"/>
      <c r="JNQ7" s="832"/>
      <c r="JNR7" s="832"/>
      <c r="JNS7" s="832"/>
      <c r="JNT7" s="833"/>
      <c r="JNU7" s="833"/>
      <c r="JNV7" s="833"/>
      <c r="JNW7" s="833"/>
      <c r="JNX7" s="833"/>
      <c r="JNY7" s="833"/>
      <c r="JNZ7" s="833"/>
      <c r="JOA7" s="833"/>
      <c r="JOB7" s="844"/>
      <c r="JOC7" s="845"/>
      <c r="JOD7" s="832"/>
      <c r="JOE7" s="832"/>
      <c r="JOF7" s="832"/>
      <c r="JOG7" s="832"/>
      <c r="JOH7" s="832"/>
      <c r="JOI7" s="832"/>
      <c r="JOJ7" s="833"/>
      <c r="JOK7" s="833"/>
      <c r="JOL7" s="833"/>
      <c r="JOM7" s="833"/>
      <c r="JON7" s="833"/>
      <c r="JOO7" s="833"/>
      <c r="JOP7" s="833"/>
      <c r="JOQ7" s="833"/>
      <c r="JOR7" s="844"/>
      <c r="JOS7" s="845"/>
      <c r="JOT7" s="832"/>
      <c r="JOU7" s="832"/>
      <c r="JOV7" s="832"/>
      <c r="JOW7" s="832"/>
      <c r="JOX7" s="832"/>
      <c r="JOY7" s="832"/>
      <c r="JOZ7" s="833"/>
      <c r="JPA7" s="833"/>
      <c r="JPB7" s="833"/>
      <c r="JPC7" s="833"/>
      <c r="JPD7" s="833"/>
      <c r="JPE7" s="833"/>
      <c r="JPF7" s="833"/>
      <c r="JPG7" s="833"/>
      <c r="JPH7" s="844"/>
      <c r="JPI7" s="845"/>
      <c r="JPJ7" s="832"/>
      <c r="JPK7" s="832"/>
      <c r="JPL7" s="832"/>
      <c r="JPM7" s="832"/>
      <c r="JPN7" s="832"/>
      <c r="JPO7" s="832"/>
      <c r="JPP7" s="833"/>
      <c r="JPQ7" s="833"/>
      <c r="JPR7" s="833"/>
      <c r="JPS7" s="833"/>
      <c r="JPT7" s="833"/>
      <c r="JPU7" s="833"/>
      <c r="JPV7" s="833"/>
      <c r="JPW7" s="833"/>
      <c r="JPX7" s="844"/>
      <c r="JPY7" s="845"/>
      <c r="JPZ7" s="832"/>
      <c r="JQA7" s="832"/>
      <c r="JQB7" s="832"/>
      <c r="JQC7" s="832"/>
      <c r="JQD7" s="832"/>
      <c r="JQE7" s="832"/>
      <c r="JQF7" s="833"/>
      <c r="JQG7" s="833"/>
      <c r="JQH7" s="833"/>
      <c r="JQI7" s="833"/>
      <c r="JQJ7" s="833"/>
      <c r="JQK7" s="833"/>
      <c r="JQL7" s="833"/>
      <c r="JQM7" s="833"/>
      <c r="JQN7" s="844"/>
      <c r="JQO7" s="845"/>
      <c r="JQP7" s="832"/>
      <c r="JQQ7" s="832"/>
      <c r="JQR7" s="832"/>
      <c r="JQS7" s="832"/>
      <c r="JQT7" s="832"/>
      <c r="JQU7" s="832"/>
      <c r="JQV7" s="833"/>
      <c r="JQW7" s="833"/>
      <c r="JQX7" s="833"/>
      <c r="JQY7" s="833"/>
      <c r="JQZ7" s="833"/>
      <c r="JRA7" s="833"/>
      <c r="JRB7" s="833"/>
      <c r="JRC7" s="833"/>
      <c r="JRD7" s="844"/>
      <c r="JRE7" s="845"/>
      <c r="JRF7" s="832"/>
      <c r="JRG7" s="832"/>
      <c r="JRH7" s="832"/>
      <c r="JRI7" s="832"/>
      <c r="JRJ7" s="832"/>
      <c r="JRK7" s="832"/>
      <c r="JRL7" s="833"/>
      <c r="JRM7" s="833"/>
      <c r="JRN7" s="833"/>
      <c r="JRO7" s="833"/>
      <c r="JRP7" s="833"/>
      <c r="JRQ7" s="833"/>
      <c r="JRR7" s="833"/>
      <c r="JRS7" s="833"/>
      <c r="JRT7" s="844"/>
      <c r="JRU7" s="845"/>
      <c r="JRV7" s="832"/>
      <c r="JRW7" s="832"/>
      <c r="JRX7" s="832"/>
      <c r="JRY7" s="832"/>
      <c r="JRZ7" s="832"/>
      <c r="JSA7" s="832"/>
      <c r="JSB7" s="833"/>
      <c r="JSC7" s="833"/>
      <c r="JSD7" s="833"/>
      <c r="JSE7" s="833"/>
      <c r="JSF7" s="833"/>
      <c r="JSG7" s="833"/>
      <c r="JSH7" s="833"/>
      <c r="JSI7" s="833"/>
      <c r="JSJ7" s="844"/>
      <c r="JSK7" s="845"/>
      <c r="JSL7" s="832"/>
      <c r="JSM7" s="832"/>
      <c r="JSN7" s="832"/>
      <c r="JSO7" s="832"/>
      <c r="JSP7" s="832"/>
      <c r="JSQ7" s="832"/>
      <c r="JSR7" s="833"/>
      <c r="JSS7" s="833"/>
      <c r="JST7" s="833"/>
      <c r="JSU7" s="833"/>
      <c r="JSV7" s="833"/>
      <c r="JSW7" s="833"/>
      <c r="JSX7" s="833"/>
      <c r="JSY7" s="833"/>
      <c r="JSZ7" s="844"/>
      <c r="JTA7" s="845"/>
      <c r="JTB7" s="832"/>
      <c r="JTC7" s="832"/>
      <c r="JTD7" s="832"/>
      <c r="JTE7" s="832"/>
      <c r="JTF7" s="832"/>
      <c r="JTG7" s="832"/>
      <c r="JTH7" s="833"/>
      <c r="JTI7" s="833"/>
      <c r="JTJ7" s="833"/>
      <c r="JTK7" s="833"/>
      <c r="JTL7" s="833"/>
      <c r="JTM7" s="833"/>
      <c r="JTN7" s="833"/>
      <c r="JTO7" s="833"/>
      <c r="JTP7" s="844"/>
      <c r="JTQ7" s="845"/>
      <c r="JTR7" s="832"/>
      <c r="JTS7" s="832"/>
      <c r="JTT7" s="832"/>
      <c r="JTU7" s="832"/>
      <c r="JTV7" s="832"/>
      <c r="JTW7" s="832"/>
      <c r="JTX7" s="833"/>
      <c r="JTY7" s="833"/>
      <c r="JTZ7" s="833"/>
      <c r="JUA7" s="833"/>
      <c r="JUB7" s="833"/>
      <c r="JUC7" s="833"/>
      <c r="JUD7" s="833"/>
      <c r="JUE7" s="833"/>
      <c r="JUF7" s="844"/>
      <c r="JUG7" s="845"/>
      <c r="JUH7" s="832"/>
      <c r="JUI7" s="832"/>
      <c r="JUJ7" s="832"/>
      <c r="JUK7" s="832"/>
      <c r="JUL7" s="832"/>
      <c r="JUM7" s="832"/>
      <c r="JUN7" s="833"/>
      <c r="JUO7" s="833"/>
      <c r="JUP7" s="833"/>
      <c r="JUQ7" s="833"/>
      <c r="JUR7" s="833"/>
      <c r="JUS7" s="833"/>
      <c r="JUT7" s="833"/>
      <c r="JUU7" s="833"/>
      <c r="JUV7" s="844"/>
      <c r="JUW7" s="845"/>
      <c r="JUX7" s="832"/>
      <c r="JUY7" s="832"/>
      <c r="JUZ7" s="832"/>
      <c r="JVA7" s="832"/>
      <c r="JVB7" s="832"/>
      <c r="JVC7" s="832"/>
      <c r="JVD7" s="833"/>
      <c r="JVE7" s="833"/>
      <c r="JVF7" s="833"/>
      <c r="JVG7" s="833"/>
      <c r="JVH7" s="833"/>
      <c r="JVI7" s="833"/>
      <c r="JVJ7" s="833"/>
      <c r="JVK7" s="833"/>
      <c r="JVL7" s="844"/>
      <c r="JVM7" s="845"/>
      <c r="JVN7" s="832"/>
      <c r="JVO7" s="832"/>
      <c r="JVP7" s="832"/>
      <c r="JVQ7" s="832"/>
      <c r="JVR7" s="832"/>
      <c r="JVS7" s="832"/>
      <c r="JVT7" s="833"/>
      <c r="JVU7" s="833"/>
      <c r="JVV7" s="833"/>
      <c r="JVW7" s="833"/>
      <c r="JVX7" s="833"/>
      <c r="JVY7" s="833"/>
      <c r="JVZ7" s="833"/>
      <c r="JWA7" s="833"/>
      <c r="JWB7" s="844"/>
      <c r="JWC7" s="845"/>
      <c r="JWD7" s="832"/>
      <c r="JWE7" s="832"/>
      <c r="JWF7" s="832"/>
      <c r="JWG7" s="832"/>
      <c r="JWH7" s="832"/>
      <c r="JWI7" s="832"/>
      <c r="JWJ7" s="833"/>
      <c r="JWK7" s="833"/>
      <c r="JWL7" s="833"/>
      <c r="JWM7" s="833"/>
      <c r="JWN7" s="833"/>
      <c r="JWO7" s="833"/>
      <c r="JWP7" s="833"/>
      <c r="JWQ7" s="833"/>
      <c r="JWR7" s="844"/>
      <c r="JWS7" s="845"/>
      <c r="JWT7" s="832"/>
      <c r="JWU7" s="832"/>
      <c r="JWV7" s="832"/>
      <c r="JWW7" s="832"/>
      <c r="JWX7" s="832"/>
      <c r="JWY7" s="832"/>
      <c r="JWZ7" s="833"/>
      <c r="JXA7" s="833"/>
      <c r="JXB7" s="833"/>
      <c r="JXC7" s="833"/>
      <c r="JXD7" s="833"/>
      <c r="JXE7" s="833"/>
      <c r="JXF7" s="833"/>
      <c r="JXG7" s="833"/>
      <c r="JXH7" s="844"/>
      <c r="JXI7" s="845"/>
      <c r="JXJ7" s="832"/>
      <c r="JXK7" s="832"/>
      <c r="JXL7" s="832"/>
      <c r="JXM7" s="832"/>
      <c r="JXN7" s="832"/>
      <c r="JXO7" s="832"/>
      <c r="JXP7" s="833"/>
      <c r="JXQ7" s="833"/>
      <c r="JXR7" s="833"/>
      <c r="JXS7" s="833"/>
      <c r="JXT7" s="833"/>
      <c r="JXU7" s="833"/>
      <c r="JXV7" s="833"/>
      <c r="JXW7" s="833"/>
      <c r="JXX7" s="844"/>
      <c r="JXY7" s="845"/>
      <c r="JXZ7" s="832"/>
      <c r="JYA7" s="832"/>
      <c r="JYB7" s="832"/>
      <c r="JYC7" s="832"/>
      <c r="JYD7" s="832"/>
      <c r="JYE7" s="832"/>
      <c r="JYF7" s="833"/>
      <c r="JYG7" s="833"/>
      <c r="JYH7" s="833"/>
      <c r="JYI7" s="833"/>
      <c r="JYJ7" s="833"/>
      <c r="JYK7" s="833"/>
      <c r="JYL7" s="833"/>
      <c r="JYM7" s="833"/>
      <c r="JYN7" s="844"/>
      <c r="JYO7" s="845"/>
      <c r="JYP7" s="832"/>
      <c r="JYQ7" s="832"/>
      <c r="JYR7" s="832"/>
      <c r="JYS7" s="832"/>
      <c r="JYT7" s="832"/>
      <c r="JYU7" s="832"/>
      <c r="JYV7" s="833"/>
      <c r="JYW7" s="833"/>
      <c r="JYX7" s="833"/>
      <c r="JYY7" s="833"/>
      <c r="JYZ7" s="833"/>
      <c r="JZA7" s="833"/>
      <c r="JZB7" s="833"/>
      <c r="JZC7" s="833"/>
      <c r="JZD7" s="844"/>
      <c r="JZE7" s="845"/>
      <c r="JZF7" s="832"/>
      <c r="JZG7" s="832"/>
      <c r="JZH7" s="832"/>
      <c r="JZI7" s="832"/>
      <c r="JZJ7" s="832"/>
      <c r="JZK7" s="832"/>
      <c r="JZL7" s="833"/>
      <c r="JZM7" s="833"/>
      <c r="JZN7" s="833"/>
      <c r="JZO7" s="833"/>
      <c r="JZP7" s="833"/>
      <c r="JZQ7" s="833"/>
      <c r="JZR7" s="833"/>
      <c r="JZS7" s="833"/>
      <c r="JZT7" s="844"/>
      <c r="JZU7" s="845"/>
      <c r="JZV7" s="832"/>
      <c r="JZW7" s="832"/>
      <c r="JZX7" s="832"/>
      <c r="JZY7" s="832"/>
      <c r="JZZ7" s="832"/>
      <c r="KAA7" s="832"/>
      <c r="KAB7" s="833"/>
      <c r="KAC7" s="833"/>
      <c r="KAD7" s="833"/>
      <c r="KAE7" s="833"/>
      <c r="KAF7" s="833"/>
      <c r="KAG7" s="833"/>
      <c r="KAH7" s="833"/>
      <c r="KAI7" s="833"/>
      <c r="KAJ7" s="844"/>
      <c r="KAK7" s="845"/>
      <c r="KAL7" s="832"/>
      <c r="KAM7" s="832"/>
      <c r="KAN7" s="832"/>
      <c r="KAO7" s="832"/>
      <c r="KAP7" s="832"/>
      <c r="KAQ7" s="832"/>
      <c r="KAR7" s="833"/>
      <c r="KAS7" s="833"/>
      <c r="KAT7" s="833"/>
      <c r="KAU7" s="833"/>
      <c r="KAV7" s="833"/>
      <c r="KAW7" s="833"/>
      <c r="KAX7" s="833"/>
      <c r="KAY7" s="833"/>
      <c r="KAZ7" s="844"/>
      <c r="KBA7" s="845"/>
      <c r="KBB7" s="832"/>
      <c r="KBC7" s="832"/>
      <c r="KBD7" s="832"/>
      <c r="KBE7" s="832"/>
      <c r="KBF7" s="832"/>
      <c r="KBG7" s="832"/>
      <c r="KBH7" s="833"/>
      <c r="KBI7" s="833"/>
      <c r="KBJ7" s="833"/>
      <c r="KBK7" s="833"/>
      <c r="KBL7" s="833"/>
      <c r="KBM7" s="833"/>
      <c r="KBN7" s="833"/>
      <c r="KBO7" s="833"/>
      <c r="KBP7" s="844"/>
      <c r="KBQ7" s="845"/>
      <c r="KBR7" s="832"/>
      <c r="KBS7" s="832"/>
      <c r="KBT7" s="832"/>
      <c r="KBU7" s="832"/>
      <c r="KBV7" s="832"/>
      <c r="KBW7" s="832"/>
      <c r="KBX7" s="833"/>
      <c r="KBY7" s="833"/>
      <c r="KBZ7" s="833"/>
      <c r="KCA7" s="833"/>
      <c r="KCB7" s="833"/>
      <c r="KCC7" s="833"/>
      <c r="KCD7" s="833"/>
      <c r="KCE7" s="833"/>
      <c r="KCF7" s="844"/>
      <c r="KCG7" s="845"/>
      <c r="KCH7" s="832"/>
      <c r="KCI7" s="832"/>
      <c r="KCJ7" s="832"/>
      <c r="KCK7" s="832"/>
      <c r="KCL7" s="832"/>
      <c r="KCM7" s="832"/>
      <c r="KCN7" s="833"/>
      <c r="KCO7" s="833"/>
      <c r="KCP7" s="833"/>
      <c r="KCQ7" s="833"/>
      <c r="KCR7" s="833"/>
      <c r="KCS7" s="833"/>
      <c r="KCT7" s="833"/>
      <c r="KCU7" s="833"/>
      <c r="KCV7" s="844"/>
      <c r="KCW7" s="845"/>
      <c r="KCX7" s="832"/>
      <c r="KCY7" s="832"/>
      <c r="KCZ7" s="832"/>
      <c r="KDA7" s="832"/>
      <c r="KDB7" s="832"/>
      <c r="KDC7" s="832"/>
      <c r="KDD7" s="833"/>
      <c r="KDE7" s="833"/>
      <c r="KDF7" s="833"/>
      <c r="KDG7" s="833"/>
      <c r="KDH7" s="833"/>
      <c r="KDI7" s="833"/>
      <c r="KDJ7" s="833"/>
      <c r="KDK7" s="833"/>
      <c r="KDL7" s="844"/>
      <c r="KDM7" s="845"/>
      <c r="KDN7" s="832"/>
      <c r="KDO7" s="832"/>
      <c r="KDP7" s="832"/>
      <c r="KDQ7" s="832"/>
      <c r="KDR7" s="832"/>
      <c r="KDS7" s="832"/>
      <c r="KDT7" s="833"/>
      <c r="KDU7" s="833"/>
      <c r="KDV7" s="833"/>
      <c r="KDW7" s="833"/>
      <c r="KDX7" s="833"/>
      <c r="KDY7" s="833"/>
      <c r="KDZ7" s="833"/>
      <c r="KEA7" s="833"/>
      <c r="KEB7" s="844"/>
      <c r="KEC7" s="845"/>
      <c r="KED7" s="832"/>
      <c r="KEE7" s="832"/>
      <c r="KEF7" s="832"/>
      <c r="KEG7" s="832"/>
      <c r="KEH7" s="832"/>
      <c r="KEI7" s="832"/>
      <c r="KEJ7" s="833"/>
      <c r="KEK7" s="833"/>
      <c r="KEL7" s="833"/>
      <c r="KEM7" s="833"/>
      <c r="KEN7" s="833"/>
      <c r="KEO7" s="833"/>
      <c r="KEP7" s="833"/>
      <c r="KEQ7" s="833"/>
      <c r="KER7" s="844"/>
      <c r="KES7" s="845"/>
      <c r="KET7" s="832"/>
      <c r="KEU7" s="832"/>
      <c r="KEV7" s="832"/>
      <c r="KEW7" s="832"/>
      <c r="KEX7" s="832"/>
      <c r="KEY7" s="832"/>
      <c r="KEZ7" s="833"/>
      <c r="KFA7" s="833"/>
      <c r="KFB7" s="833"/>
      <c r="KFC7" s="833"/>
      <c r="KFD7" s="833"/>
      <c r="KFE7" s="833"/>
      <c r="KFF7" s="833"/>
      <c r="KFG7" s="833"/>
      <c r="KFH7" s="844"/>
      <c r="KFI7" s="845"/>
      <c r="KFJ7" s="832"/>
      <c r="KFK7" s="832"/>
      <c r="KFL7" s="832"/>
      <c r="KFM7" s="832"/>
      <c r="KFN7" s="832"/>
      <c r="KFO7" s="832"/>
      <c r="KFP7" s="833"/>
      <c r="KFQ7" s="833"/>
      <c r="KFR7" s="833"/>
      <c r="KFS7" s="833"/>
      <c r="KFT7" s="833"/>
      <c r="KFU7" s="833"/>
      <c r="KFV7" s="833"/>
      <c r="KFW7" s="833"/>
      <c r="KFX7" s="844"/>
      <c r="KFY7" s="845"/>
      <c r="KFZ7" s="832"/>
      <c r="KGA7" s="832"/>
      <c r="KGB7" s="832"/>
      <c r="KGC7" s="832"/>
      <c r="KGD7" s="832"/>
      <c r="KGE7" s="832"/>
      <c r="KGF7" s="833"/>
      <c r="KGG7" s="833"/>
      <c r="KGH7" s="833"/>
      <c r="KGI7" s="833"/>
      <c r="KGJ7" s="833"/>
      <c r="KGK7" s="833"/>
      <c r="KGL7" s="833"/>
      <c r="KGM7" s="833"/>
      <c r="KGN7" s="844"/>
      <c r="KGO7" s="845"/>
      <c r="KGP7" s="832"/>
      <c r="KGQ7" s="832"/>
      <c r="KGR7" s="832"/>
      <c r="KGS7" s="832"/>
      <c r="KGT7" s="832"/>
      <c r="KGU7" s="832"/>
      <c r="KGV7" s="833"/>
      <c r="KGW7" s="833"/>
      <c r="KGX7" s="833"/>
      <c r="KGY7" s="833"/>
      <c r="KGZ7" s="833"/>
      <c r="KHA7" s="833"/>
      <c r="KHB7" s="833"/>
      <c r="KHC7" s="833"/>
      <c r="KHD7" s="844"/>
      <c r="KHE7" s="845"/>
      <c r="KHF7" s="832"/>
      <c r="KHG7" s="832"/>
      <c r="KHH7" s="832"/>
      <c r="KHI7" s="832"/>
      <c r="KHJ7" s="832"/>
      <c r="KHK7" s="832"/>
      <c r="KHL7" s="833"/>
      <c r="KHM7" s="833"/>
      <c r="KHN7" s="833"/>
      <c r="KHO7" s="833"/>
      <c r="KHP7" s="833"/>
      <c r="KHQ7" s="833"/>
      <c r="KHR7" s="833"/>
      <c r="KHS7" s="833"/>
      <c r="KHT7" s="844"/>
      <c r="KHU7" s="845"/>
      <c r="KHV7" s="832"/>
      <c r="KHW7" s="832"/>
      <c r="KHX7" s="832"/>
      <c r="KHY7" s="832"/>
      <c r="KHZ7" s="832"/>
      <c r="KIA7" s="832"/>
      <c r="KIB7" s="833"/>
      <c r="KIC7" s="833"/>
      <c r="KID7" s="833"/>
      <c r="KIE7" s="833"/>
      <c r="KIF7" s="833"/>
      <c r="KIG7" s="833"/>
      <c r="KIH7" s="833"/>
      <c r="KII7" s="833"/>
      <c r="KIJ7" s="844"/>
      <c r="KIK7" s="845"/>
      <c r="KIL7" s="832"/>
      <c r="KIM7" s="832"/>
      <c r="KIN7" s="832"/>
      <c r="KIO7" s="832"/>
      <c r="KIP7" s="832"/>
      <c r="KIQ7" s="832"/>
      <c r="KIR7" s="833"/>
      <c r="KIS7" s="833"/>
      <c r="KIT7" s="833"/>
      <c r="KIU7" s="833"/>
      <c r="KIV7" s="833"/>
      <c r="KIW7" s="833"/>
      <c r="KIX7" s="833"/>
      <c r="KIY7" s="833"/>
      <c r="KIZ7" s="844"/>
      <c r="KJA7" s="845"/>
      <c r="KJB7" s="832"/>
      <c r="KJC7" s="832"/>
      <c r="KJD7" s="832"/>
      <c r="KJE7" s="832"/>
      <c r="KJF7" s="832"/>
      <c r="KJG7" s="832"/>
      <c r="KJH7" s="833"/>
      <c r="KJI7" s="833"/>
      <c r="KJJ7" s="833"/>
      <c r="KJK7" s="833"/>
      <c r="KJL7" s="833"/>
      <c r="KJM7" s="833"/>
      <c r="KJN7" s="833"/>
      <c r="KJO7" s="833"/>
      <c r="KJP7" s="844"/>
      <c r="KJQ7" s="845"/>
      <c r="KJR7" s="832"/>
      <c r="KJS7" s="832"/>
      <c r="KJT7" s="832"/>
      <c r="KJU7" s="832"/>
      <c r="KJV7" s="832"/>
      <c r="KJW7" s="832"/>
      <c r="KJX7" s="833"/>
      <c r="KJY7" s="833"/>
      <c r="KJZ7" s="833"/>
      <c r="KKA7" s="833"/>
      <c r="KKB7" s="833"/>
      <c r="KKC7" s="833"/>
      <c r="KKD7" s="833"/>
      <c r="KKE7" s="833"/>
      <c r="KKF7" s="844"/>
      <c r="KKG7" s="845"/>
      <c r="KKH7" s="832"/>
      <c r="KKI7" s="832"/>
      <c r="KKJ7" s="832"/>
      <c r="KKK7" s="832"/>
      <c r="KKL7" s="832"/>
      <c r="KKM7" s="832"/>
      <c r="KKN7" s="833"/>
      <c r="KKO7" s="833"/>
      <c r="KKP7" s="833"/>
      <c r="KKQ7" s="833"/>
      <c r="KKR7" s="833"/>
      <c r="KKS7" s="833"/>
      <c r="KKT7" s="833"/>
      <c r="KKU7" s="833"/>
      <c r="KKV7" s="844"/>
      <c r="KKW7" s="845"/>
      <c r="KKX7" s="832"/>
      <c r="KKY7" s="832"/>
      <c r="KKZ7" s="832"/>
      <c r="KLA7" s="832"/>
      <c r="KLB7" s="832"/>
      <c r="KLC7" s="832"/>
      <c r="KLD7" s="833"/>
      <c r="KLE7" s="833"/>
      <c r="KLF7" s="833"/>
      <c r="KLG7" s="833"/>
      <c r="KLH7" s="833"/>
      <c r="KLI7" s="833"/>
      <c r="KLJ7" s="833"/>
      <c r="KLK7" s="833"/>
      <c r="KLL7" s="844"/>
      <c r="KLM7" s="845"/>
      <c r="KLN7" s="832"/>
      <c r="KLO7" s="832"/>
      <c r="KLP7" s="832"/>
      <c r="KLQ7" s="832"/>
      <c r="KLR7" s="832"/>
      <c r="KLS7" s="832"/>
      <c r="KLT7" s="833"/>
      <c r="KLU7" s="833"/>
      <c r="KLV7" s="833"/>
      <c r="KLW7" s="833"/>
      <c r="KLX7" s="833"/>
      <c r="KLY7" s="833"/>
      <c r="KLZ7" s="833"/>
      <c r="KMA7" s="833"/>
      <c r="KMB7" s="844"/>
      <c r="KMC7" s="845"/>
      <c r="KMD7" s="832"/>
      <c r="KME7" s="832"/>
      <c r="KMF7" s="832"/>
      <c r="KMG7" s="832"/>
      <c r="KMH7" s="832"/>
      <c r="KMI7" s="832"/>
      <c r="KMJ7" s="833"/>
      <c r="KMK7" s="833"/>
      <c r="KML7" s="833"/>
      <c r="KMM7" s="833"/>
      <c r="KMN7" s="833"/>
      <c r="KMO7" s="833"/>
      <c r="KMP7" s="833"/>
      <c r="KMQ7" s="833"/>
      <c r="KMR7" s="844"/>
      <c r="KMS7" s="845"/>
      <c r="KMT7" s="832"/>
      <c r="KMU7" s="832"/>
      <c r="KMV7" s="832"/>
      <c r="KMW7" s="832"/>
      <c r="KMX7" s="832"/>
      <c r="KMY7" s="832"/>
      <c r="KMZ7" s="833"/>
      <c r="KNA7" s="833"/>
      <c r="KNB7" s="833"/>
      <c r="KNC7" s="833"/>
      <c r="KND7" s="833"/>
      <c r="KNE7" s="833"/>
      <c r="KNF7" s="833"/>
      <c r="KNG7" s="833"/>
      <c r="KNH7" s="844"/>
      <c r="KNI7" s="845"/>
      <c r="KNJ7" s="832"/>
      <c r="KNK7" s="832"/>
      <c r="KNL7" s="832"/>
      <c r="KNM7" s="832"/>
      <c r="KNN7" s="832"/>
      <c r="KNO7" s="832"/>
      <c r="KNP7" s="833"/>
      <c r="KNQ7" s="833"/>
      <c r="KNR7" s="833"/>
      <c r="KNS7" s="833"/>
      <c r="KNT7" s="833"/>
      <c r="KNU7" s="833"/>
      <c r="KNV7" s="833"/>
      <c r="KNW7" s="833"/>
      <c r="KNX7" s="844"/>
      <c r="KNY7" s="845"/>
      <c r="KNZ7" s="832"/>
      <c r="KOA7" s="832"/>
      <c r="KOB7" s="832"/>
      <c r="KOC7" s="832"/>
      <c r="KOD7" s="832"/>
      <c r="KOE7" s="832"/>
      <c r="KOF7" s="833"/>
      <c r="KOG7" s="833"/>
      <c r="KOH7" s="833"/>
      <c r="KOI7" s="833"/>
      <c r="KOJ7" s="833"/>
      <c r="KOK7" s="833"/>
      <c r="KOL7" s="833"/>
      <c r="KOM7" s="833"/>
      <c r="KON7" s="844"/>
      <c r="KOO7" s="845"/>
      <c r="KOP7" s="832"/>
      <c r="KOQ7" s="832"/>
      <c r="KOR7" s="832"/>
      <c r="KOS7" s="832"/>
      <c r="KOT7" s="832"/>
      <c r="KOU7" s="832"/>
      <c r="KOV7" s="833"/>
      <c r="KOW7" s="833"/>
      <c r="KOX7" s="833"/>
      <c r="KOY7" s="833"/>
      <c r="KOZ7" s="833"/>
      <c r="KPA7" s="833"/>
      <c r="KPB7" s="833"/>
      <c r="KPC7" s="833"/>
      <c r="KPD7" s="844"/>
      <c r="KPE7" s="845"/>
      <c r="KPF7" s="832"/>
      <c r="KPG7" s="832"/>
      <c r="KPH7" s="832"/>
      <c r="KPI7" s="832"/>
      <c r="KPJ7" s="832"/>
      <c r="KPK7" s="832"/>
      <c r="KPL7" s="833"/>
      <c r="KPM7" s="833"/>
      <c r="KPN7" s="833"/>
      <c r="KPO7" s="833"/>
      <c r="KPP7" s="833"/>
      <c r="KPQ7" s="833"/>
      <c r="KPR7" s="833"/>
      <c r="KPS7" s="833"/>
      <c r="KPT7" s="844"/>
      <c r="KPU7" s="845"/>
      <c r="KPV7" s="832"/>
      <c r="KPW7" s="832"/>
      <c r="KPX7" s="832"/>
      <c r="KPY7" s="832"/>
      <c r="KPZ7" s="832"/>
      <c r="KQA7" s="832"/>
      <c r="KQB7" s="833"/>
      <c r="KQC7" s="833"/>
      <c r="KQD7" s="833"/>
      <c r="KQE7" s="833"/>
      <c r="KQF7" s="833"/>
      <c r="KQG7" s="833"/>
      <c r="KQH7" s="833"/>
      <c r="KQI7" s="833"/>
      <c r="KQJ7" s="844"/>
      <c r="KQK7" s="845"/>
      <c r="KQL7" s="832"/>
      <c r="KQM7" s="832"/>
      <c r="KQN7" s="832"/>
      <c r="KQO7" s="832"/>
      <c r="KQP7" s="832"/>
      <c r="KQQ7" s="832"/>
      <c r="KQR7" s="833"/>
      <c r="KQS7" s="833"/>
      <c r="KQT7" s="833"/>
      <c r="KQU7" s="833"/>
      <c r="KQV7" s="833"/>
      <c r="KQW7" s="833"/>
      <c r="KQX7" s="833"/>
      <c r="KQY7" s="833"/>
      <c r="KQZ7" s="844"/>
      <c r="KRA7" s="845"/>
      <c r="KRB7" s="832"/>
      <c r="KRC7" s="832"/>
      <c r="KRD7" s="832"/>
      <c r="KRE7" s="832"/>
      <c r="KRF7" s="832"/>
      <c r="KRG7" s="832"/>
      <c r="KRH7" s="833"/>
      <c r="KRI7" s="833"/>
      <c r="KRJ7" s="833"/>
      <c r="KRK7" s="833"/>
      <c r="KRL7" s="833"/>
      <c r="KRM7" s="833"/>
      <c r="KRN7" s="833"/>
      <c r="KRO7" s="833"/>
      <c r="KRP7" s="844"/>
      <c r="KRQ7" s="845"/>
      <c r="KRR7" s="832"/>
      <c r="KRS7" s="832"/>
      <c r="KRT7" s="832"/>
      <c r="KRU7" s="832"/>
      <c r="KRV7" s="832"/>
      <c r="KRW7" s="832"/>
      <c r="KRX7" s="833"/>
      <c r="KRY7" s="833"/>
      <c r="KRZ7" s="833"/>
      <c r="KSA7" s="833"/>
      <c r="KSB7" s="833"/>
      <c r="KSC7" s="833"/>
      <c r="KSD7" s="833"/>
      <c r="KSE7" s="833"/>
      <c r="KSF7" s="844"/>
      <c r="KSG7" s="845"/>
      <c r="KSH7" s="832"/>
      <c r="KSI7" s="832"/>
      <c r="KSJ7" s="832"/>
      <c r="KSK7" s="832"/>
      <c r="KSL7" s="832"/>
      <c r="KSM7" s="832"/>
      <c r="KSN7" s="833"/>
      <c r="KSO7" s="833"/>
      <c r="KSP7" s="833"/>
      <c r="KSQ7" s="833"/>
      <c r="KSR7" s="833"/>
      <c r="KSS7" s="833"/>
      <c r="KST7" s="833"/>
      <c r="KSU7" s="833"/>
      <c r="KSV7" s="844"/>
      <c r="KSW7" s="845"/>
      <c r="KSX7" s="832"/>
      <c r="KSY7" s="832"/>
      <c r="KSZ7" s="832"/>
      <c r="KTA7" s="832"/>
      <c r="KTB7" s="832"/>
      <c r="KTC7" s="832"/>
      <c r="KTD7" s="833"/>
      <c r="KTE7" s="833"/>
      <c r="KTF7" s="833"/>
      <c r="KTG7" s="833"/>
      <c r="KTH7" s="833"/>
      <c r="KTI7" s="833"/>
      <c r="KTJ7" s="833"/>
      <c r="KTK7" s="833"/>
      <c r="KTL7" s="844"/>
      <c r="KTM7" s="845"/>
      <c r="KTN7" s="832"/>
      <c r="KTO7" s="832"/>
      <c r="KTP7" s="832"/>
      <c r="KTQ7" s="832"/>
      <c r="KTR7" s="832"/>
      <c r="KTS7" s="832"/>
      <c r="KTT7" s="833"/>
      <c r="KTU7" s="833"/>
      <c r="KTV7" s="833"/>
      <c r="KTW7" s="833"/>
      <c r="KTX7" s="833"/>
      <c r="KTY7" s="833"/>
      <c r="KTZ7" s="833"/>
      <c r="KUA7" s="833"/>
      <c r="KUB7" s="844"/>
      <c r="KUC7" s="845"/>
      <c r="KUD7" s="832"/>
      <c r="KUE7" s="832"/>
      <c r="KUF7" s="832"/>
      <c r="KUG7" s="832"/>
      <c r="KUH7" s="832"/>
      <c r="KUI7" s="832"/>
      <c r="KUJ7" s="833"/>
      <c r="KUK7" s="833"/>
      <c r="KUL7" s="833"/>
      <c r="KUM7" s="833"/>
      <c r="KUN7" s="833"/>
      <c r="KUO7" s="833"/>
      <c r="KUP7" s="833"/>
      <c r="KUQ7" s="833"/>
      <c r="KUR7" s="844"/>
      <c r="KUS7" s="845"/>
      <c r="KUT7" s="832"/>
      <c r="KUU7" s="832"/>
      <c r="KUV7" s="832"/>
      <c r="KUW7" s="832"/>
      <c r="KUX7" s="832"/>
      <c r="KUY7" s="832"/>
      <c r="KUZ7" s="833"/>
      <c r="KVA7" s="833"/>
      <c r="KVB7" s="833"/>
      <c r="KVC7" s="833"/>
      <c r="KVD7" s="833"/>
      <c r="KVE7" s="833"/>
      <c r="KVF7" s="833"/>
      <c r="KVG7" s="833"/>
      <c r="KVH7" s="844"/>
      <c r="KVI7" s="845"/>
      <c r="KVJ7" s="832"/>
      <c r="KVK7" s="832"/>
      <c r="KVL7" s="832"/>
      <c r="KVM7" s="832"/>
      <c r="KVN7" s="832"/>
      <c r="KVO7" s="832"/>
      <c r="KVP7" s="833"/>
      <c r="KVQ7" s="833"/>
      <c r="KVR7" s="833"/>
      <c r="KVS7" s="833"/>
      <c r="KVT7" s="833"/>
      <c r="KVU7" s="833"/>
      <c r="KVV7" s="833"/>
      <c r="KVW7" s="833"/>
      <c r="KVX7" s="844"/>
      <c r="KVY7" s="845"/>
      <c r="KVZ7" s="832"/>
      <c r="KWA7" s="832"/>
      <c r="KWB7" s="832"/>
      <c r="KWC7" s="832"/>
      <c r="KWD7" s="832"/>
      <c r="KWE7" s="832"/>
      <c r="KWF7" s="833"/>
      <c r="KWG7" s="833"/>
      <c r="KWH7" s="833"/>
      <c r="KWI7" s="833"/>
      <c r="KWJ7" s="833"/>
      <c r="KWK7" s="833"/>
      <c r="KWL7" s="833"/>
      <c r="KWM7" s="833"/>
      <c r="KWN7" s="844"/>
      <c r="KWO7" s="845"/>
      <c r="KWP7" s="832"/>
      <c r="KWQ7" s="832"/>
      <c r="KWR7" s="832"/>
      <c r="KWS7" s="832"/>
      <c r="KWT7" s="832"/>
      <c r="KWU7" s="832"/>
      <c r="KWV7" s="833"/>
      <c r="KWW7" s="833"/>
      <c r="KWX7" s="833"/>
      <c r="KWY7" s="833"/>
      <c r="KWZ7" s="833"/>
      <c r="KXA7" s="833"/>
      <c r="KXB7" s="833"/>
      <c r="KXC7" s="833"/>
      <c r="KXD7" s="844"/>
      <c r="KXE7" s="845"/>
      <c r="KXF7" s="832"/>
      <c r="KXG7" s="832"/>
      <c r="KXH7" s="832"/>
      <c r="KXI7" s="832"/>
      <c r="KXJ7" s="832"/>
      <c r="KXK7" s="832"/>
      <c r="KXL7" s="833"/>
      <c r="KXM7" s="833"/>
      <c r="KXN7" s="833"/>
      <c r="KXO7" s="833"/>
      <c r="KXP7" s="833"/>
      <c r="KXQ7" s="833"/>
      <c r="KXR7" s="833"/>
      <c r="KXS7" s="833"/>
      <c r="KXT7" s="844"/>
      <c r="KXU7" s="845"/>
      <c r="KXV7" s="832"/>
      <c r="KXW7" s="832"/>
      <c r="KXX7" s="832"/>
      <c r="KXY7" s="832"/>
      <c r="KXZ7" s="832"/>
      <c r="KYA7" s="832"/>
      <c r="KYB7" s="833"/>
      <c r="KYC7" s="833"/>
      <c r="KYD7" s="833"/>
      <c r="KYE7" s="833"/>
      <c r="KYF7" s="833"/>
      <c r="KYG7" s="833"/>
      <c r="KYH7" s="833"/>
      <c r="KYI7" s="833"/>
      <c r="KYJ7" s="844"/>
      <c r="KYK7" s="845"/>
      <c r="KYL7" s="832"/>
      <c r="KYM7" s="832"/>
      <c r="KYN7" s="832"/>
      <c r="KYO7" s="832"/>
      <c r="KYP7" s="832"/>
      <c r="KYQ7" s="832"/>
      <c r="KYR7" s="833"/>
      <c r="KYS7" s="833"/>
      <c r="KYT7" s="833"/>
      <c r="KYU7" s="833"/>
      <c r="KYV7" s="833"/>
      <c r="KYW7" s="833"/>
      <c r="KYX7" s="833"/>
      <c r="KYY7" s="833"/>
      <c r="KYZ7" s="844"/>
      <c r="KZA7" s="845"/>
      <c r="KZB7" s="832"/>
      <c r="KZC7" s="832"/>
      <c r="KZD7" s="832"/>
      <c r="KZE7" s="832"/>
      <c r="KZF7" s="832"/>
      <c r="KZG7" s="832"/>
      <c r="KZH7" s="833"/>
      <c r="KZI7" s="833"/>
      <c r="KZJ7" s="833"/>
      <c r="KZK7" s="833"/>
      <c r="KZL7" s="833"/>
      <c r="KZM7" s="833"/>
      <c r="KZN7" s="833"/>
      <c r="KZO7" s="833"/>
      <c r="KZP7" s="844"/>
      <c r="KZQ7" s="845"/>
      <c r="KZR7" s="832"/>
      <c r="KZS7" s="832"/>
      <c r="KZT7" s="832"/>
      <c r="KZU7" s="832"/>
      <c r="KZV7" s="832"/>
      <c r="KZW7" s="832"/>
      <c r="KZX7" s="833"/>
      <c r="KZY7" s="833"/>
      <c r="KZZ7" s="833"/>
      <c r="LAA7" s="833"/>
      <c r="LAB7" s="833"/>
      <c r="LAC7" s="833"/>
      <c r="LAD7" s="833"/>
      <c r="LAE7" s="833"/>
      <c r="LAF7" s="844"/>
      <c r="LAG7" s="845"/>
      <c r="LAH7" s="832"/>
      <c r="LAI7" s="832"/>
      <c r="LAJ7" s="832"/>
      <c r="LAK7" s="832"/>
      <c r="LAL7" s="832"/>
      <c r="LAM7" s="832"/>
      <c r="LAN7" s="833"/>
      <c r="LAO7" s="833"/>
      <c r="LAP7" s="833"/>
      <c r="LAQ7" s="833"/>
      <c r="LAR7" s="833"/>
      <c r="LAS7" s="833"/>
      <c r="LAT7" s="833"/>
      <c r="LAU7" s="833"/>
      <c r="LAV7" s="844"/>
      <c r="LAW7" s="845"/>
      <c r="LAX7" s="832"/>
      <c r="LAY7" s="832"/>
      <c r="LAZ7" s="832"/>
      <c r="LBA7" s="832"/>
      <c r="LBB7" s="832"/>
      <c r="LBC7" s="832"/>
      <c r="LBD7" s="833"/>
      <c r="LBE7" s="833"/>
      <c r="LBF7" s="833"/>
      <c r="LBG7" s="833"/>
      <c r="LBH7" s="833"/>
      <c r="LBI7" s="833"/>
      <c r="LBJ7" s="833"/>
      <c r="LBK7" s="833"/>
      <c r="LBL7" s="844"/>
      <c r="LBM7" s="845"/>
      <c r="LBN7" s="832"/>
      <c r="LBO7" s="832"/>
      <c r="LBP7" s="832"/>
      <c r="LBQ7" s="832"/>
      <c r="LBR7" s="832"/>
      <c r="LBS7" s="832"/>
      <c r="LBT7" s="833"/>
      <c r="LBU7" s="833"/>
      <c r="LBV7" s="833"/>
      <c r="LBW7" s="833"/>
      <c r="LBX7" s="833"/>
      <c r="LBY7" s="833"/>
      <c r="LBZ7" s="833"/>
      <c r="LCA7" s="833"/>
      <c r="LCB7" s="844"/>
      <c r="LCC7" s="845"/>
      <c r="LCD7" s="832"/>
      <c r="LCE7" s="832"/>
      <c r="LCF7" s="832"/>
      <c r="LCG7" s="832"/>
      <c r="LCH7" s="832"/>
      <c r="LCI7" s="832"/>
      <c r="LCJ7" s="833"/>
      <c r="LCK7" s="833"/>
      <c r="LCL7" s="833"/>
      <c r="LCM7" s="833"/>
      <c r="LCN7" s="833"/>
      <c r="LCO7" s="833"/>
      <c r="LCP7" s="833"/>
      <c r="LCQ7" s="833"/>
      <c r="LCR7" s="844"/>
      <c r="LCS7" s="845"/>
      <c r="LCT7" s="832"/>
      <c r="LCU7" s="832"/>
      <c r="LCV7" s="832"/>
      <c r="LCW7" s="832"/>
      <c r="LCX7" s="832"/>
      <c r="LCY7" s="832"/>
      <c r="LCZ7" s="833"/>
      <c r="LDA7" s="833"/>
      <c r="LDB7" s="833"/>
      <c r="LDC7" s="833"/>
      <c r="LDD7" s="833"/>
      <c r="LDE7" s="833"/>
      <c r="LDF7" s="833"/>
      <c r="LDG7" s="833"/>
      <c r="LDH7" s="844"/>
      <c r="LDI7" s="845"/>
      <c r="LDJ7" s="832"/>
      <c r="LDK7" s="832"/>
      <c r="LDL7" s="832"/>
      <c r="LDM7" s="832"/>
      <c r="LDN7" s="832"/>
      <c r="LDO7" s="832"/>
      <c r="LDP7" s="833"/>
      <c r="LDQ7" s="833"/>
      <c r="LDR7" s="833"/>
      <c r="LDS7" s="833"/>
      <c r="LDT7" s="833"/>
      <c r="LDU7" s="833"/>
      <c r="LDV7" s="833"/>
      <c r="LDW7" s="833"/>
      <c r="LDX7" s="844"/>
      <c r="LDY7" s="845"/>
      <c r="LDZ7" s="832"/>
      <c r="LEA7" s="832"/>
      <c r="LEB7" s="832"/>
      <c r="LEC7" s="832"/>
      <c r="LED7" s="832"/>
      <c r="LEE7" s="832"/>
      <c r="LEF7" s="833"/>
      <c r="LEG7" s="833"/>
      <c r="LEH7" s="833"/>
      <c r="LEI7" s="833"/>
      <c r="LEJ7" s="833"/>
      <c r="LEK7" s="833"/>
      <c r="LEL7" s="833"/>
      <c r="LEM7" s="833"/>
      <c r="LEN7" s="844"/>
      <c r="LEO7" s="845"/>
      <c r="LEP7" s="832"/>
      <c r="LEQ7" s="832"/>
      <c r="LER7" s="832"/>
      <c r="LES7" s="832"/>
      <c r="LET7" s="832"/>
      <c r="LEU7" s="832"/>
      <c r="LEV7" s="833"/>
      <c r="LEW7" s="833"/>
      <c r="LEX7" s="833"/>
      <c r="LEY7" s="833"/>
      <c r="LEZ7" s="833"/>
      <c r="LFA7" s="833"/>
      <c r="LFB7" s="833"/>
      <c r="LFC7" s="833"/>
      <c r="LFD7" s="844"/>
      <c r="LFE7" s="845"/>
      <c r="LFF7" s="832"/>
      <c r="LFG7" s="832"/>
      <c r="LFH7" s="832"/>
      <c r="LFI7" s="832"/>
      <c r="LFJ7" s="832"/>
      <c r="LFK7" s="832"/>
      <c r="LFL7" s="833"/>
      <c r="LFM7" s="833"/>
      <c r="LFN7" s="833"/>
      <c r="LFO7" s="833"/>
      <c r="LFP7" s="833"/>
      <c r="LFQ7" s="833"/>
      <c r="LFR7" s="833"/>
      <c r="LFS7" s="833"/>
      <c r="LFT7" s="844"/>
      <c r="LFU7" s="845"/>
      <c r="LFV7" s="832"/>
      <c r="LFW7" s="832"/>
      <c r="LFX7" s="832"/>
      <c r="LFY7" s="832"/>
      <c r="LFZ7" s="832"/>
      <c r="LGA7" s="832"/>
      <c r="LGB7" s="833"/>
      <c r="LGC7" s="833"/>
      <c r="LGD7" s="833"/>
      <c r="LGE7" s="833"/>
      <c r="LGF7" s="833"/>
      <c r="LGG7" s="833"/>
      <c r="LGH7" s="833"/>
      <c r="LGI7" s="833"/>
      <c r="LGJ7" s="844"/>
      <c r="LGK7" s="845"/>
      <c r="LGL7" s="832"/>
      <c r="LGM7" s="832"/>
      <c r="LGN7" s="832"/>
      <c r="LGO7" s="832"/>
      <c r="LGP7" s="832"/>
      <c r="LGQ7" s="832"/>
      <c r="LGR7" s="833"/>
      <c r="LGS7" s="833"/>
      <c r="LGT7" s="833"/>
      <c r="LGU7" s="833"/>
      <c r="LGV7" s="833"/>
      <c r="LGW7" s="833"/>
      <c r="LGX7" s="833"/>
      <c r="LGY7" s="833"/>
      <c r="LGZ7" s="844"/>
      <c r="LHA7" s="845"/>
      <c r="LHB7" s="832"/>
      <c r="LHC7" s="832"/>
      <c r="LHD7" s="832"/>
      <c r="LHE7" s="832"/>
      <c r="LHF7" s="832"/>
      <c r="LHG7" s="832"/>
      <c r="LHH7" s="833"/>
      <c r="LHI7" s="833"/>
      <c r="LHJ7" s="833"/>
      <c r="LHK7" s="833"/>
      <c r="LHL7" s="833"/>
      <c r="LHM7" s="833"/>
      <c r="LHN7" s="833"/>
      <c r="LHO7" s="833"/>
      <c r="LHP7" s="844"/>
      <c r="LHQ7" s="845"/>
      <c r="LHR7" s="832"/>
      <c r="LHS7" s="832"/>
      <c r="LHT7" s="832"/>
      <c r="LHU7" s="832"/>
      <c r="LHV7" s="832"/>
      <c r="LHW7" s="832"/>
      <c r="LHX7" s="833"/>
      <c r="LHY7" s="833"/>
      <c r="LHZ7" s="833"/>
      <c r="LIA7" s="833"/>
      <c r="LIB7" s="833"/>
      <c r="LIC7" s="833"/>
      <c r="LID7" s="833"/>
      <c r="LIE7" s="833"/>
      <c r="LIF7" s="844"/>
      <c r="LIG7" s="845"/>
      <c r="LIH7" s="832"/>
      <c r="LII7" s="832"/>
      <c r="LIJ7" s="832"/>
      <c r="LIK7" s="832"/>
      <c r="LIL7" s="832"/>
      <c r="LIM7" s="832"/>
      <c r="LIN7" s="833"/>
      <c r="LIO7" s="833"/>
      <c r="LIP7" s="833"/>
      <c r="LIQ7" s="833"/>
      <c r="LIR7" s="833"/>
      <c r="LIS7" s="833"/>
      <c r="LIT7" s="833"/>
      <c r="LIU7" s="833"/>
      <c r="LIV7" s="844"/>
      <c r="LIW7" s="845"/>
      <c r="LIX7" s="832"/>
      <c r="LIY7" s="832"/>
      <c r="LIZ7" s="832"/>
      <c r="LJA7" s="832"/>
      <c r="LJB7" s="832"/>
      <c r="LJC7" s="832"/>
      <c r="LJD7" s="833"/>
      <c r="LJE7" s="833"/>
      <c r="LJF7" s="833"/>
      <c r="LJG7" s="833"/>
      <c r="LJH7" s="833"/>
      <c r="LJI7" s="833"/>
      <c r="LJJ7" s="833"/>
      <c r="LJK7" s="833"/>
      <c r="LJL7" s="844"/>
      <c r="LJM7" s="845"/>
      <c r="LJN7" s="832"/>
      <c r="LJO7" s="832"/>
      <c r="LJP7" s="832"/>
      <c r="LJQ7" s="832"/>
      <c r="LJR7" s="832"/>
      <c r="LJS7" s="832"/>
      <c r="LJT7" s="833"/>
      <c r="LJU7" s="833"/>
      <c r="LJV7" s="833"/>
      <c r="LJW7" s="833"/>
      <c r="LJX7" s="833"/>
      <c r="LJY7" s="833"/>
      <c r="LJZ7" s="833"/>
      <c r="LKA7" s="833"/>
      <c r="LKB7" s="844"/>
      <c r="LKC7" s="845"/>
      <c r="LKD7" s="832"/>
      <c r="LKE7" s="832"/>
      <c r="LKF7" s="832"/>
      <c r="LKG7" s="832"/>
      <c r="LKH7" s="832"/>
      <c r="LKI7" s="832"/>
      <c r="LKJ7" s="833"/>
      <c r="LKK7" s="833"/>
      <c r="LKL7" s="833"/>
      <c r="LKM7" s="833"/>
      <c r="LKN7" s="833"/>
      <c r="LKO7" s="833"/>
      <c r="LKP7" s="833"/>
      <c r="LKQ7" s="833"/>
      <c r="LKR7" s="844"/>
      <c r="LKS7" s="845"/>
      <c r="LKT7" s="832"/>
      <c r="LKU7" s="832"/>
      <c r="LKV7" s="832"/>
      <c r="LKW7" s="832"/>
      <c r="LKX7" s="832"/>
      <c r="LKY7" s="832"/>
      <c r="LKZ7" s="833"/>
      <c r="LLA7" s="833"/>
      <c r="LLB7" s="833"/>
      <c r="LLC7" s="833"/>
      <c r="LLD7" s="833"/>
      <c r="LLE7" s="833"/>
      <c r="LLF7" s="833"/>
      <c r="LLG7" s="833"/>
      <c r="LLH7" s="844"/>
      <c r="LLI7" s="845"/>
      <c r="LLJ7" s="832"/>
      <c r="LLK7" s="832"/>
      <c r="LLL7" s="832"/>
      <c r="LLM7" s="832"/>
      <c r="LLN7" s="832"/>
      <c r="LLO7" s="832"/>
      <c r="LLP7" s="833"/>
      <c r="LLQ7" s="833"/>
      <c r="LLR7" s="833"/>
      <c r="LLS7" s="833"/>
      <c r="LLT7" s="833"/>
      <c r="LLU7" s="833"/>
      <c r="LLV7" s="833"/>
      <c r="LLW7" s="833"/>
      <c r="LLX7" s="844"/>
      <c r="LLY7" s="845"/>
      <c r="LLZ7" s="832"/>
      <c r="LMA7" s="832"/>
      <c r="LMB7" s="832"/>
      <c r="LMC7" s="832"/>
      <c r="LMD7" s="832"/>
      <c r="LME7" s="832"/>
      <c r="LMF7" s="833"/>
      <c r="LMG7" s="833"/>
      <c r="LMH7" s="833"/>
      <c r="LMI7" s="833"/>
      <c r="LMJ7" s="833"/>
      <c r="LMK7" s="833"/>
      <c r="LML7" s="833"/>
      <c r="LMM7" s="833"/>
      <c r="LMN7" s="844"/>
      <c r="LMO7" s="845"/>
      <c r="LMP7" s="832"/>
      <c r="LMQ7" s="832"/>
      <c r="LMR7" s="832"/>
      <c r="LMS7" s="832"/>
      <c r="LMT7" s="832"/>
      <c r="LMU7" s="832"/>
      <c r="LMV7" s="833"/>
      <c r="LMW7" s="833"/>
      <c r="LMX7" s="833"/>
      <c r="LMY7" s="833"/>
      <c r="LMZ7" s="833"/>
      <c r="LNA7" s="833"/>
      <c r="LNB7" s="833"/>
      <c r="LNC7" s="833"/>
      <c r="LND7" s="844"/>
      <c r="LNE7" s="845"/>
      <c r="LNF7" s="832"/>
      <c r="LNG7" s="832"/>
      <c r="LNH7" s="832"/>
      <c r="LNI7" s="832"/>
      <c r="LNJ7" s="832"/>
      <c r="LNK7" s="832"/>
      <c r="LNL7" s="833"/>
      <c r="LNM7" s="833"/>
      <c r="LNN7" s="833"/>
      <c r="LNO7" s="833"/>
      <c r="LNP7" s="833"/>
      <c r="LNQ7" s="833"/>
      <c r="LNR7" s="833"/>
      <c r="LNS7" s="833"/>
      <c r="LNT7" s="844"/>
      <c r="LNU7" s="845"/>
      <c r="LNV7" s="832"/>
      <c r="LNW7" s="832"/>
      <c r="LNX7" s="832"/>
      <c r="LNY7" s="832"/>
      <c r="LNZ7" s="832"/>
      <c r="LOA7" s="832"/>
      <c r="LOB7" s="833"/>
      <c r="LOC7" s="833"/>
      <c r="LOD7" s="833"/>
      <c r="LOE7" s="833"/>
      <c r="LOF7" s="833"/>
      <c r="LOG7" s="833"/>
      <c r="LOH7" s="833"/>
      <c r="LOI7" s="833"/>
      <c r="LOJ7" s="844"/>
      <c r="LOK7" s="845"/>
      <c r="LOL7" s="832"/>
      <c r="LOM7" s="832"/>
      <c r="LON7" s="832"/>
      <c r="LOO7" s="832"/>
      <c r="LOP7" s="832"/>
      <c r="LOQ7" s="832"/>
      <c r="LOR7" s="833"/>
      <c r="LOS7" s="833"/>
      <c r="LOT7" s="833"/>
      <c r="LOU7" s="833"/>
      <c r="LOV7" s="833"/>
      <c r="LOW7" s="833"/>
      <c r="LOX7" s="833"/>
      <c r="LOY7" s="833"/>
      <c r="LOZ7" s="844"/>
      <c r="LPA7" s="845"/>
      <c r="LPB7" s="832"/>
      <c r="LPC7" s="832"/>
      <c r="LPD7" s="832"/>
      <c r="LPE7" s="832"/>
      <c r="LPF7" s="832"/>
      <c r="LPG7" s="832"/>
      <c r="LPH7" s="833"/>
      <c r="LPI7" s="833"/>
      <c r="LPJ7" s="833"/>
      <c r="LPK7" s="833"/>
      <c r="LPL7" s="833"/>
      <c r="LPM7" s="833"/>
      <c r="LPN7" s="833"/>
      <c r="LPO7" s="833"/>
      <c r="LPP7" s="844"/>
      <c r="LPQ7" s="845"/>
      <c r="LPR7" s="832"/>
      <c r="LPS7" s="832"/>
      <c r="LPT7" s="832"/>
      <c r="LPU7" s="832"/>
      <c r="LPV7" s="832"/>
      <c r="LPW7" s="832"/>
      <c r="LPX7" s="833"/>
      <c r="LPY7" s="833"/>
      <c r="LPZ7" s="833"/>
      <c r="LQA7" s="833"/>
      <c r="LQB7" s="833"/>
      <c r="LQC7" s="833"/>
      <c r="LQD7" s="833"/>
      <c r="LQE7" s="833"/>
      <c r="LQF7" s="844"/>
      <c r="LQG7" s="845"/>
      <c r="LQH7" s="832"/>
      <c r="LQI7" s="832"/>
      <c r="LQJ7" s="832"/>
      <c r="LQK7" s="832"/>
      <c r="LQL7" s="832"/>
      <c r="LQM7" s="832"/>
      <c r="LQN7" s="833"/>
      <c r="LQO7" s="833"/>
      <c r="LQP7" s="833"/>
      <c r="LQQ7" s="833"/>
      <c r="LQR7" s="833"/>
      <c r="LQS7" s="833"/>
      <c r="LQT7" s="833"/>
      <c r="LQU7" s="833"/>
      <c r="LQV7" s="844"/>
      <c r="LQW7" s="845"/>
      <c r="LQX7" s="832"/>
      <c r="LQY7" s="832"/>
      <c r="LQZ7" s="832"/>
      <c r="LRA7" s="832"/>
      <c r="LRB7" s="832"/>
      <c r="LRC7" s="832"/>
      <c r="LRD7" s="833"/>
      <c r="LRE7" s="833"/>
      <c r="LRF7" s="833"/>
      <c r="LRG7" s="833"/>
      <c r="LRH7" s="833"/>
      <c r="LRI7" s="833"/>
      <c r="LRJ7" s="833"/>
      <c r="LRK7" s="833"/>
      <c r="LRL7" s="844"/>
      <c r="LRM7" s="845"/>
      <c r="LRN7" s="832"/>
      <c r="LRO7" s="832"/>
      <c r="LRP7" s="832"/>
      <c r="LRQ7" s="832"/>
      <c r="LRR7" s="832"/>
      <c r="LRS7" s="832"/>
      <c r="LRT7" s="833"/>
      <c r="LRU7" s="833"/>
      <c r="LRV7" s="833"/>
      <c r="LRW7" s="833"/>
      <c r="LRX7" s="833"/>
      <c r="LRY7" s="833"/>
      <c r="LRZ7" s="833"/>
      <c r="LSA7" s="833"/>
      <c r="LSB7" s="844"/>
      <c r="LSC7" s="845"/>
      <c r="LSD7" s="832"/>
      <c r="LSE7" s="832"/>
      <c r="LSF7" s="832"/>
      <c r="LSG7" s="832"/>
      <c r="LSH7" s="832"/>
      <c r="LSI7" s="832"/>
      <c r="LSJ7" s="833"/>
      <c r="LSK7" s="833"/>
      <c r="LSL7" s="833"/>
      <c r="LSM7" s="833"/>
      <c r="LSN7" s="833"/>
      <c r="LSO7" s="833"/>
      <c r="LSP7" s="833"/>
      <c r="LSQ7" s="833"/>
      <c r="LSR7" s="844"/>
      <c r="LSS7" s="845"/>
      <c r="LST7" s="832"/>
      <c r="LSU7" s="832"/>
      <c r="LSV7" s="832"/>
      <c r="LSW7" s="832"/>
      <c r="LSX7" s="832"/>
      <c r="LSY7" s="832"/>
      <c r="LSZ7" s="833"/>
      <c r="LTA7" s="833"/>
      <c r="LTB7" s="833"/>
      <c r="LTC7" s="833"/>
      <c r="LTD7" s="833"/>
      <c r="LTE7" s="833"/>
      <c r="LTF7" s="833"/>
      <c r="LTG7" s="833"/>
      <c r="LTH7" s="844"/>
      <c r="LTI7" s="845"/>
      <c r="LTJ7" s="832"/>
      <c r="LTK7" s="832"/>
      <c r="LTL7" s="832"/>
      <c r="LTM7" s="832"/>
      <c r="LTN7" s="832"/>
      <c r="LTO7" s="832"/>
      <c r="LTP7" s="833"/>
      <c r="LTQ7" s="833"/>
      <c r="LTR7" s="833"/>
      <c r="LTS7" s="833"/>
      <c r="LTT7" s="833"/>
      <c r="LTU7" s="833"/>
      <c r="LTV7" s="833"/>
      <c r="LTW7" s="833"/>
      <c r="LTX7" s="844"/>
      <c r="LTY7" s="845"/>
      <c r="LTZ7" s="832"/>
      <c r="LUA7" s="832"/>
      <c r="LUB7" s="832"/>
      <c r="LUC7" s="832"/>
      <c r="LUD7" s="832"/>
      <c r="LUE7" s="832"/>
      <c r="LUF7" s="833"/>
      <c r="LUG7" s="833"/>
      <c r="LUH7" s="833"/>
      <c r="LUI7" s="833"/>
      <c r="LUJ7" s="833"/>
      <c r="LUK7" s="833"/>
      <c r="LUL7" s="833"/>
      <c r="LUM7" s="833"/>
      <c r="LUN7" s="844"/>
      <c r="LUO7" s="845"/>
      <c r="LUP7" s="832"/>
      <c r="LUQ7" s="832"/>
      <c r="LUR7" s="832"/>
      <c r="LUS7" s="832"/>
      <c r="LUT7" s="832"/>
      <c r="LUU7" s="832"/>
      <c r="LUV7" s="833"/>
      <c r="LUW7" s="833"/>
      <c r="LUX7" s="833"/>
      <c r="LUY7" s="833"/>
      <c r="LUZ7" s="833"/>
      <c r="LVA7" s="833"/>
      <c r="LVB7" s="833"/>
      <c r="LVC7" s="833"/>
      <c r="LVD7" s="844"/>
      <c r="LVE7" s="845"/>
      <c r="LVF7" s="832"/>
      <c r="LVG7" s="832"/>
      <c r="LVH7" s="832"/>
      <c r="LVI7" s="832"/>
      <c r="LVJ7" s="832"/>
      <c r="LVK7" s="832"/>
      <c r="LVL7" s="833"/>
      <c r="LVM7" s="833"/>
      <c r="LVN7" s="833"/>
      <c r="LVO7" s="833"/>
      <c r="LVP7" s="833"/>
      <c r="LVQ7" s="833"/>
      <c r="LVR7" s="833"/>
      <c r="LVS7" s="833"/>
      <c r="LVT7" s="844"/>
      <c r="LVU7" s="845"/>
      <c r="LVV7" s="832"/>
      <c r="LVW7" s="832"/>
      <c r="LVX7" s="832"/>
      <c r="LVY7" s="832"/>
      <c r="LVZ7" s="832"/>
      <c r="LWA7" s="832"/>
      <c r="LWB7" s="833"/>
      <c r="LWC7" s="833"/>
      <c r="LWD7" s="833"/>
      <c r="LWE7" s="833"/>
      <c r="LWF7" s="833"/>
      <c r="LWG7" s="833"/>
      <c r="LWH7" s="833"/>
      <c r="LWI7" s="833"/>
      <c r="LWJ7" s="844"/>
      <c r="LWK7" s="845"/>
      <c r="LWL7" s="832"/>
      <c r="LWM7" s="832"/>
      <c r="LWN7" s="832"/>
      <c r="LWO7" s="832"/>
      <c r="LWP7" s="832"/>
      <c r="LWQ7" s="832"/>
      <c r="LWR7" s="833"/>
      <c r="LWS7" s="833"/>
      <c r="LWT7" s="833"/>
      <c r="LWU7" s="833"/>
      <c r="LWV7" s="833"/>
      <c r="LWW7" s="833"/>
      <c r="LWX7" s="833"/>
      <c r="LWY7" s="833"/>
      <c r="LWZ7" s="844"/>
      <c r="LXA7" s="845"/>
      <c r="LXB7" s="832"/>
      <c r="LXC7" s="832"/>
      <c r="LXD7" s="832"/>
      <c r="LXE7" s="832"/>
      <c r="LXF7" s="832"/>
      <c r="LXG7" s="832"/>
      <c r="LXH7" s="833"/>
      <c r="LXI7" s="833"/>
      <c r="LXJ7" s="833"/>
      <c r="LXK7" s="833"/>
      <c r="LXL7" s="833"/>
      <c r="LXM7" s="833"/>
      <c r="LXN7" s="833"/>
      <c r="LXO7" s="833"/>
      <c r="LXP7" s="844"/>
      <c r="LXQ7" s="845"/>
      <c r="LXR7" s="832"/>
      <c r="LXS7" s="832"/>
      <c r="LXT7" s="832"/>
      <c r="LXU7" s="832"/>
      <c r="LXV7" s="832"/>
      <c r="LXW7" s="832"/>
      <c r="LXX7" s="833"/>
      <c r="LXY7" s="833"/>
      <c r="LXZ7" s="833"/>
      <c r="LYA7" s="833"/>
      <c r="LYB7" s="833"/>
      <c r="LYC7" s="833"/>
      <c r="LYD7" s="833"/>
      <c r="LYE7" s="833"/>
      <c r="LYF7" s="844"/>
      <c r="LYG7" s="845"/>
      <c r="LYH7" s="832"/>
      <c r="LYI7" s="832"/>
      <c r="LYJ7" s="832"/>
      <c r="LYK7" s="832"/>
      <c r="LYL7" s="832"/>
      <c r="LYM7" s="832"/>
      <c r="LYN7" s="833"/>
      <c r="LYO7" s="833"/>
      <c r="LYP7" s="833"/>
      <c r="LYQ7" s="833"/>
      <c r="LYR7" s="833"/>
      <c r="LYS7" s="833"/>
      <c r="LYT7" s="833"/>
      <c r="LYU7" s="833"/>
      <c r="LYV7" s="844"/>
      <c r="LYW7" s="845"/>
      <c r="LYX7" s="832"/>
      <c r="LYY7" s="832"/>
      <c r="LYZ7" s="832"/>
      <c r="LZA7" s="832"/>
      <c r="LZB7" s="832"/>
      <c r="LZC7" s="832"/>
      <c r="LZD7" s="833"/>
      <c r="LZE7" s="833"/>
      <c r="LZF7" s="833"/>
      <c r="LZG7" s="833"/>
      <c r="LZH7" s="833"/>
      <c r="LZI7" s="833"/>
      <c r="LZJ7" s="833"/>
      <c r="LZK7" s="833"/>
      <c r="LZL7" s="844"/>
      <c r="LZM7" s="845"/>
      <c r="LZN7" s="832"/>
      <c r="LZO7" s="832"/>
      <c r="LZP7" s="832"/>
      <c r="LZQ7" s="832"/>
      <c r="LZR7" s="832"/>
      <c r="LZS7" s="832"/>
      <c r="LZT7" s="833"/>
      <c r="LZU7" s="833"/>
      <c r="LZV7" s="833"/>
      <c r="LZW7" s="833"/>
      <c r="LZX7" s="833"/>
      <c r="LZY7" s="833"/>
      <c r="LZZ7" s="833"/>
      <c r="MAA7" s="833"/>
      <c r="MAB7" s="844"/>
      <c r="MAC7" s="845"/>
      <c r="MAD7" s="832"/>
      <c r="MAE7" s="832"/>
      <c r="MAF7" s="832"/>
      <c r="MAG7" s="832"/>
      <c r="MAH7" s="832"/>
      <c r="MAI7" s="832"/>
      <c r="MAJ7" s="833"/>
      <c r="MAK7" s="833"/>
      <c r="MAL7" s="833"/>
      <c r="MAM7" s="833"/>
      <c r="MAN7" s="833"/>
      <c r="MAO7" s="833"/>
      <c r="MAP7" s="833"/>
      <c r="MAQ7" s="833"/>
      <c r="MAR7" s="844"/>
      <c r="MAS7" s="845"/>
      <c r="MAT7" s="832"/>
      <c r="MAU7" s="832"/>
      <c r="MAV7" s="832"/>
      <c r="MAW7" s="832"/>
      <c r="MAX7" s="832"/>
      <c r="MAY7" s="832"/>
      <c r="MAZ7" s="833"/>
      <c r="MBA7" s="833"/>
      <c r="MBB7" s="833"/>
      <c r="MBC7" s="833"/>
      <c r="MBD7" s="833"/>
      <c r="MBE7" s="833"/>
      <c r="MBF7" s="833"/>
      <c r="MBG7" s="833"/>
      <c r="MBH7" s="844"/>
      <c r="MBI7" s="845"/>
      <c r="MBJ7" s="832"/>
      <c r="MBK7" s="832"/>
      <c r="MBL7" s="832"/>
      <c r="MBM7" s="832"/>
      <c r="MBN7" s="832"/>
      <c r="MBO7" s="832"/>
      <c r="MBP7" s="833"/>
      <c r="MBQ7" s="833"/>
      <c r="MBR7" s="833"/>
      <c r="MBS7" s="833"/>
      <c r="MBT7" s="833"/>
      <c r="MBU7" s="833"/>
      <c r="MBV7" s="833"/>
      <c r="MBW7" s="833"/>
      <c r="MBX7" s="844"/>
      <c r="MBY7" s="845"/>
      <c r="MBZ7" s="832"/>
      <c r="MCA7" s="832"/>
      <c r="MCB7" s="832"/>
      <c r="MCC7" s="832"/>
      <c r="MCD7" s="832"/>
      <c r="MCE7" s="832"/>
      <c r="MCF7" s="833"/>
      <c r="MCG7" s="833"/>
      <c r="MCH7" s="833"/>
      <c r="MCI7" s="833"/>
      <c r="MCJ7" s="833"/>
      <c r="MCK7" s="833"/>
      <c r="MCL7" s="833"/>
      <c r="MCM7" s="833"/>
      <c r="MCN7" s="844"/>
      <c r="MCO7" s="845"/>
      <c r="MCP7" s="832"/>
      <c r="MCQ7" s="832"/>
      <c r="MCR7" s="832"/>
      <c r="MCS7" s="832"/>
      <c r="MCT7" s="832"/>
      <c r="MCU7" s="832"/>
      <c r="MCV7" s="833"/>
      <c r="MCW7" s="833"/>
      <c r="MCX7" s="833"/>
      <c r="MCY7" s="833"/>
      <c r="MCZ7" s="833"/>
      <c r="MDA7" s="833"/>
      <c r="MDB7" s="833"/>
      <c r="MDC7" s="833"/>
      <c r="MDD7" s="844"/>
      <c r="MDE7" s="845"/>
      <c r="MDF7" s="832"/>
      <c r="MDG7" s="832"/>
      <c r="MDH7" s="832"/>
      <c r="MDI7" s="832"/>
      <c r="MDJ7" s="832"/>
      <c r="MDK7" s="832"/>
      <c r="MDL7" s="833"/>
      <c r="MDM7" s="833"/>
      <c r="MDN7" s="833"/>
      <c r="MDO7" s="833"/>
      <c r="MDP7" s="833"/>
      <c r="MDQ7" s="833"/>
      <c r="MDR7" s="833"/>
      <c r="MDS7" s="833"/>
      <c r="MDT7" s="844"/>
      <c r="MDU7" s="845"/>
      <c r="MDV7" s="832"/>
      <c r="MDW7" s="832"/>
      <c r="MDX7" s="832"/>
      <c r="MDY7" s="832"/>
      <c r="MDZ7" s="832"/>
      <c r="MEA7" s="832"/>
      <c r="MEB7" s="833"/>
      <c r="MEC7" s="833"/>
      <c r="MED7" s="833"/>
      <c r="MEE7" s="833"/>
      <c r="MEF7" s="833"/>
      <c r="MEG7" s="833"/>
      <c r="MEH7" s="833"/>
      <c r="MEI7" s="833"/>
      <c r="MEJ7" s="844"/>
      <c r="MEK7" s="845"/>
      <c r="MEL7" s="832"/>
      <c r="MEM7" s="832"/>
      <c r="MEN7" s="832"/>
      <c r="MEO7" s="832"/>
      <c r="MEP7" s="832"/>
      <c r="MEQ7" s="832"/>
      <c r="MER7" s="833"/>
      <c r="MES7" s="833"/>
      <c r="MET7" s="833"/>
      <c r="MEU7" s="833"/>
      <c r="MEV7" s="833"/>
      <c r="MEW7" s="833"/>
      <c r="MEX7" s="833"/>
      <c r="MEY7" s="833"/>
      <c r="MEZ7" s="844"/>
      <c r="MFA7" s="845"/>
      <c r="MFB7" s="832"/>
      <c r="MFC7" s="832"/>
      <c r="MFD7" s="832"/>
      <c r="MFE7" s="832"/>
      <c r="MFF7" s="832"/>
      <c r="MFG7" s="832"/>
      <c r="MFH7" s="833"/>
      <c r="MFI7" s="833"/>
      <c r="MFJ7" s="833"/>
      <c r="MFK7" s="833"/>
      <c r="MFL7" s="833"/>
      <c r="MFM7" s="833"/>
      <c r="MFN7" s="833"/>
      <c r="MFO7" s="833"/>
      <c r="MFP7" s="844"/>
      <c r="MFQ7" s="845"/>
      <c r="MFR7" s="832"/>
      <c r="MFS7" s="832"/>
      <c r="MFT7" s="832"/>
      <c r="MFU7" s="832"/>
      <c r="MFV7" s="832"/>
      <c r="MFW7" s="832"/>
      <c r="MFX7" s="833"/>
      <c r="MFY7" s="833"/>
      <c r="MFZ7" s="833"/>
      <c r="MGA7" s="833"/>
      <c r="MGB7" s="833"/>
      <c r="MGC7" s="833"/>
      <c r="MGD7" s="833"/>
      <c r="MGE7" s="833"/>
      <c r="MGF7" s="844"/>
      <c r="MGG7" s="845"/>
      <c r="MGH7" s="832"/>
      <c r="MGI7" s="832"/>
      <c r="MGJ7" s="832"/>
      <c r="MGK7" s="832"/>
      <c r="MGL7" s="832"/>
      <c r="MGM7" s="832"/>
      <c r="MGN7" s="833"/>
      <c r="MGO7" s="833"/>
      <c r="MGP7" s="833"/>
      <c r="MGQ7" s="833"/>
      <c r="MGR7" s="833"/>
      <c r="MGS7" s="833"/>
      <c r="MGT7" s="833"/>
      <c r="MGU7" s="833"/>
      <c r="MGV7" s="844"/>
      <c r="MGW7" s="845"/>
      <c r="MGX7" s="832"/>
      <c r="MGY7" s="832"/>
      <c r="MGZ7" s="832"/>
      <c r="MHA7" s="832"/>
      <c r="MHB7" s="832"/>
      <c r="MHC7" s="832"/>
      <c r="MHD7" s="833"/>
      <c r="MHE7" s="833"/>
      <c r="MHF7" s="833"/>
      <c r="MHG7" s="833"/>
      <c r="MHH7" s="833"/>
      <c r="MHI7" s="833"/>
      <c r="MHJ7" s="833"/>
      <c r="MHK7" s="833"/>
      <c r="MHL7" s="844"/>
      <c r="MHM7" s="845"/>
      <c r="MHN7" s="832"/>
      <c r="MHO7" s="832"/>
      <c r="MHP7" s="832"/>
      <c r="MHQ7" s="832"/>
      <c r="MHR7" s="832"/>
      <c r="MHS7" s="832"/>
      <c r="MHT7" s="833"/>
      <c r="MHU7" s="833"/>
      <c r="MHV7" s="833"/>
      <c r="MHW7" s="833"/>
      <c r="MHX7" s="833"/>
      <c r="MHY7" s="833"/>
      <c r="MHZ7" s="833"/>
      <c r="MIA7" s="833"/>
      <c r="MIB7" s="844"/>
      <c r="MIC7" s="845"/>
      <c r="MID7" s="832"/>
      <c r="MIE7" s="832"/>
      <c r="MIF7" s="832"/>
      <c r="MIG7" s="832"/>
      <c r="MIH7" s="832"/>
      <c r="MII7" s="832"/>
      <c r="MIJ7" s="833"/>
      <c r="MIK7" s="833"/>
      <c r="MIL7" s="833"/>
      <c r="MIM7" s="833"/>
      <c r="MIN7" s="833"/>
      <c r="MIO7" s="833"/>
      <c r="MIP7" s="833"/>
      <c r="MIQ7" s="833"/>
      <c r="MIR7" s="844"/>
      <c r="MIS7" s="845"/>
      <c r="MIT7" s="832"/>
      <c r="MIU7" s="832"/>
      <c r="MIV7" s="832"/>
      <c r="MIW7" s="832"/>
      <c r="MIX7" s="832"/>
      <c r="MIY7" s="832"/>
      <c r="MIZ7" s="833"/>
      <c r="MJA7" s="833"/>
      <c r="MJB7" s="833"/>
      <c r="MJC7" s="833"/>
      <c r="MJD7" s="833"/>
      <c r="MJE7" s="833"/>
      <c r="MJF7" s="833"/>
      <c r="MJG7" s="833"/>
      <c r="MJH7" s="844"/>
      <c r="MJI7" s="845"/>
      <c r="MJJ7" s="832"/>
      <c r="MJK7" s="832"/>
      <c r="MJL7" s="832"/>
      <c r="MJM7" s="832"/>
      <c r="MJN7" s="832"/>
      <c r="MJO7" s="832"/>
      <c r="MJP7" s="833"/>
      <c r="MJQ7" s="833"/>
      <c r="MJR7" s="833"/>
      <c r="MJS7" s="833"/>
      <c r="MJT7" s="833"/>
      <c r="MJU7" s="833"/>
      <c r="MJV7" s="833"/>
      <c r="MJW7" s="833"/>
      <c r="MJX7" s="844"/>
      <c r="MJY7" s="845"/>
      <c r="MJZ7" s="832"/>
      <c r="MKA7" s="832"/>
      <c r="MKB7" s="832"/>
      <c r="MKC7" s="832"/>
      <c r="MKD7" s="832"/>
      <c r="MKE7" s="832"/>
      <c r="MKF7" s="833"/>
      <c r="MKG7" s="833"/>
      <c r="MKH7" s="833"/>
      <c r="MKI7" s="833"/>
      <c r="MKJ7" s="833"/>
      <c r="MKK7" s="833"/>
      <c r="MKL7" s="833"/>
      <c r="MKM7" s="833"/>
      <c r="MKN7" s="844"/>
      <c r="MKO7" s="845"/>
      <c r="MKP7" s="832"/>
      <c r="MKQ7" s="832"/>
      <c r="MKR7" s="832"/>
      <c r="MKS7" s="832"/>
      <c r="MKT7" s="832"/>
      <c r="MKU7" s="832"/>
      <c r="MKV7" s="833"/>
      <c r="MKW7" s="833"/>
      <c r="MKX7" s="833"/>
      <c r="MKY7" s="833"/>
      <c r="MKZ7" s="833"/>
      <c r="MLA7" s="833"/>
      <c r="MLB7" s="833"/>
      <c r="MLC7" s="833"/>
      <c r="MLD7" s="844"/>
      <c r="MLE7" s="845"/>
      <c r="MLF7" s="832"/>
      <c r="MLG7" s="832"/>
      <c r="MLH7" s="832"/>
      <c r="MLI7" s="832"/>
      <c r="MLJ7" s="832"/>
      <c r="MLK7" s="832"/>
      <c r="MLL7" s="833"/>
      <c r="MLM7" s="833"/>
      <c r="MLN7" s="833"/>
      <c r="MLO7" s="833"/>
      <c r="MLP7" s="833"/>
      <c r="MLQ7" s="833"/>
      <c r="MLR7" s="833"/>
      <c r="MLS7" s="833"/>
      <c r="MLT7" s="844"/>
      <c r="MLU7" s="845"/>
      <c r="MLV7" s="832"/>
      <c r="MLW7" s="832"/>
      <c r="MLX7" s="832"/>
      <c r="MLY7" s="832"/>
      <c r="MLZ7" s="832"/>
      <c r="MMA7" s="832"/>
      <c r="MMB7" s="833"/>
      <c r="MMC7" s="833"/>
      <c r="MMD7" s="833"/>
      <c r="MME7" s="833"/>
      <c r="MMF7" s="833"/>
      <c r="MMG7" s="833"/>
      <c r="MMH7" s="833"/>
      <c r="MMI7" s="833"/>
      <c r="MMJ7" s="844"/>
      <c r="MMK7" s="845"/>
      <c r="MML7" s="832"/>
      <c r="MMM7" s="832"/>
      <c r="MMN7" s="832"/>
      <c r="MMO7" s="832"/>
      <c r="MMP7" s="832"/>
      <c r="MMQ7" s="832"/>
      <c r="MMR7" s="833"/>
      <c r="MMS7" s="833"/>
      <c r="MMT7" s="833"/>
      <c r="MMU7" s="833"/>
      <c r="MMV7" s="833"/>
      <c r="MMW7" s="833"/>
      <c r="MMX7" s="833"/>
      <c r="MMY7" s="833"/>
      <c r="MMZ7" s="844"/>
      <c r="MNA7" s="845"/>
      <c r="MNB7" s="832"/>
      <c r="MNC7" s="832"/>
      <c r="MND7" s="832"/>
      <c r="MNE7" s="832"/>
      <c r="MNF7" s="832"/>
      <c r="MNG7" s="832"/>
      <c r="MNH7" s="833"/>
      <c r="MNI7" s="833"/>
      <c r="MNJ7" s="833"/>
      <c r="MNK7" s="833"/>
      <c r="MNL7" s="833"/>
      <c r="MNM7" s="833"/>
      <c r="MNN7" s="833"/>
      <c r="MNO7" s="833"/>
      <c r="MNP7" s="844"/>
      <c r="MNQ7" s="845"/>
      <c r="MNR7" s="832"/>
      <c r="MNS7" s="832"/>
      <c r="MNT7" s="832"/>
      <c r="MNU7" s="832"/>
      <c r="MNV7" s="832"/>
      <c r="MNW7" s="832"/>
      <c r="MNX7" s="833"/>
      <c r="MNY7" s="833"/>
      <c r="MNZ7" s="833"/>
      <c r="MOA7" s="833"/>
      <c r="MOB7" s="833"/>
      <c r="MOC7" s="833"/>
      <c r="MOD7" s="833"/>
      <c r="MOE7" s="833"/>
      <c r="MOF7" s="844"/>
      <c r="MOG7" s="845"/>
      <c r="MOH7" s="832"/>
      <c r="MOI7" s="832"/>
      <c r="MOJ7" s="832"/>
      <c r="MOK7" s="832"/>
      <c r="MOL7" s="832"/>
      <c r="MOM7" s="832"/>
      <c r="MON7" s="833"/>
      <c r="MOO7" s="833"/>
      <c r="MOP7" s="833"/>
      <c r="MOQ7" s="833"/>
      <c r="MOR7" s="833"/>
      <c r="MOS7" s="833"/>
      <c r="MOT7" s="833"/>
      <c r="MOU7" s="833"/>
      <c r="MOV7" s="844"/>
      <c r="MOW7" s="845"/>
      <c r="MOX7" s="832"/>
      <c r="MOY7" s="832"/>
      <c r="MOZ7" s="832"/>
      <c r="MPA7" s="832"/>
      <c r="MPB7" s="832"/>
      <c r="MPC7" s="832"/>
      <c r="MPD7" s="833"/>
      <c r="MPE7" s="833"/>
      <c r="MPF7" s="833"/>
      <c r="MPG7" s="833"/>
      <c r="MPH7" s="833"/>
      <c r="MPI7" s="833"/>
      <c r="MPJ7" s="833"/>
      <c r="MPK7" s="833"/>
      <c r="MPL7" s="844"/>
      <c r="MPM7" s="845"/>
      <c r="MPN7" s="832"/>
      <c r="MPO7" s="832"/>
      <c r="MPP7" s="832"/>
      <c r="MPQ7" s="832"/>
      <c r="MPR7" s="832"/>
      <c r="MPS7" s="832"/>
      <c r="MPT7" s="833"/>
      <c r="MPU7" s="833"/>
      <c r="MPV7" s="833"/>
      <c r="MPW7" s="833"/>
      <c r="MPX7" s="833"/>
      <c r="MPY7" s="833"/>
      <c r="MPZ7" s="833"/>
      <c r="MQA7" s="833"/>
      <c r="MQB7" s="844"/>
      <c r="MQC7" s="845"/>
      <c r="MQD7" s="832"/>
      <c r="MQE7" s="832"/>
      <c r="MQF7" s="832"/>
      <c r="MQG7" s="832"/>
      <c r="MQH7" s="832"/>
      <c r="MQI7" s="832"/>
      <c r="MQJ7" s="833"/>
      <c r="MQK7" s="833"/>
      <c r="MQL7" s="833"/>
      <c r="MQM7" s="833"/>
      <c r="MQN7" s="833"/>
      <c r="MQO7" s="833"/>
      <c r="MQP7" s="833"/>
      <c r="MQQ7" s="833"/>
      <c r="MQR7" s="844"/>
      <c r="MQS7" s="845"/>
      <c r="MQT7" s="832"/>
      <c r="MQU7" s="832"/>
      <c r="MQV7" s="832"/>
      <c r="MQW7" s="832"/>
      <c r="MQX7" s="832"/>
      <c r="MQY7" s="832"/>
      <c r="MQZ7" s="833"/>
      <c r="MRA7" s="833"/>
      <c r="MRB7" s="833"/>
      <c r="MRC7" s="833"/>
      <c r="MRD7" s="833"/>
      <c r="MRE7" s="833"/>
      <c r="MRF7" s="833"/>
      <c r="MRG7" s="833"/>
      <c r="MRH7" s="844"/>
      <c r="MRI7" s="845"/>
      <c r="MRJ7" s="832"/>
      <c r="MRK7" s="832"/>
      <c r="MRL7" s="832"/>
      <c r="MRM7" s="832"/>
      <c r="MRN7" s="832"/>
      <c r="MRO7" s="832"/>
      <c r="MRP7" s="833"/>
      <c r="MRQ7" s="833"/>
      <c r="MRR7" s="833"/>
      <c r="MRS7" s="833"/>
      <c r="MRT7" s="833"/>
      <c r="MRU7" s="833"/>
      <c r="MRV7" s="833"/>
      <c r="MRW7" s="833"/>
      <c r="MRX7" s="844"/>
      <c r="MRY7" s="845"/>
      <c r="MRZ7" s="832"/>
      <c r="MSA7" s="832"/>
      <c r="MSB7" s="832"/>
      <c r="MSC7" s="832"/>
      <c r="MSD7" s="832"/>
      <c r="MSE7" s="832"/>
      <c r="MSF7" s="833"/>
      <c r="MSG7" s="833"/>
      <c r="MSH7" s="833"/>
      <c r="MSI7" s="833"/>
      <c r="MSJ7" s="833"/>
      <c r="MSK7" s="833"/>
      <c r="MSL7" s="833"/>
      <c r="MSM7" s="833"/>
      <c r="MSN7" s="844"/>
      <c r="MSO7" s="845"/>
      <c r="MSP7" s="832"/>
      <c r="MSQ7" s="832"/>
      <c r="MSR7" s="832"/>
      <c r="MSS7" s="832"/>
      <c r="MST7" s="832"/>
      <c r="MSU7" s="832"/>
      <c r="MSV7" s="833"/>
      <c r="MSW7" s="833"/>
      <c r="MSX7" s="833"/>
      <c r="MSY7" s="833"/>
      <c r="MSZ7" s="833"/>
      <c r="MTA7" s="833"/>
      <c r="MTB7" s="833"/>
      <c r="MTC7" s="833"/>
      <c r="MTD7" s="844"/>
      <c r="MTE7" s="845"/>
      <c r="MTF7" s="832"/>
      <c r="MTG7" s="832"/>
      <c r="MTH7" s="832"/>
      <c r="MTI7" s="832"/>
      <c r="MTJ7" s="832"/>
      <c r="MTK7" s="832"/>
      <c r="MTL7" s="833"/>
      <c r="MTM7" s="833"/>
      <c r="MTN7" s="833"/>
      <c r="MTO7" s="833"/>
      <c r="MTP7" s="833"/>
      <c r="MTQ7" s="833"/>
      <c r="MTR7" s="833"/>
      <c r="MTS7" s="833"/>
      <c r="MTT7" s="844"/>
      <c r="MTU7" s="845"/>
      <c r="MTV7" s="832"/>
      <c r="MTW7" s="832"/>
      <c r="MTX7" s="832"/>
      <c r="MTY7" s="832"/>
      <c r="MTZ7" s="832"/>
      <c r="MUA7" s="832"/>
      <c r="MUB7" s="833"/>
      <c r="MUC7" s="833"/>
      <c r="MUD7" s="833"/>
      <c r="MUE7" s="833"/>
      <c r="MUF7" s="833"/>
      <c r="MUG7" s="833"/>
      <c r="MUH7" s="833"/>
      <c r="MUI7" s="833"/>
      <c r="MUJ7" s="844"/>
      <c r="MUK7" s="845"/>
      <c r="MUL7" s="832"/>
      <c r="MUM7" s="832"/>
      <c r="MUN7" s="832"/>
      <c r="MUO7" s="832"/>
      <c r="MUP7" s="832"/>
      <c r="MUQ7" s="832"/>
      <c r="MUR7" s="833"/>
      <c r="MUS7" s="833"/>
      <c r="MUT7" s="833"/>
      <c r="MUU7" s="833"/>
      <c r="MUV7" s="833"/>
      <c r="MUW7" s="833"/>
      <c r="MUX7" s="833"/>
      <c r="MUY7" s="833"/>
      <c r="MUZ7" s="844"/>
      <c r="MVA7" s="845"/>
      <c r="MVB7" s="832"/>
      <c r="MVC7" s="832"/>
      <c r="MVD7" s="832"/>
      <c r="MVE7" s="832"/>
      <c r="MVF7" s="832"/>
      <c r="MVG7" s="832"/>
      <c r="MVH7" s="833"/>
      <c r="MVI7" s="833"/>
      <c r="MVJ7" s="833"/>
      <c r="MVK7" s="833"/>
      <c r="MVL7" s="833"/>
      <c r="MVM7" s="833"/>
      <c r="MVN7" s="833"/>
      <c r="MVO7" s="833"/>
      <c r="MVP7" s="844"/>
      <c r="MVQ7" s="845"/>
      <c r="MVR7" s="832"/>
      <c r="MVS7" s="832"/>
      <c r="MVT7" s="832"/>
      <c r="MVU7" s="832"/>
      <c r="MVV7" s="832"/>
      <c r="MVW7" s="832"/>
      <c r="MVX7" s="833"/>
      <c r="MVY7" s="833"/>
      <c r="MVZ7" s="833"/>
      <c r="MWA7" s="833"/>
      <c r="MWB7" s="833"/>
      <c r="MWC7" s="833"/>
      <c r="MWD7" s="833"/>
      <c r="MWE7" s="833"/>
      <c r="MWF7" s="844"/>
      <c r="MWG7" s="845"/>
      <c r="MWH7" s="832"/>
      <c r="MWI7" s="832"/>
      <c r="MWJ7" s="832"/>
      <c r="MWK7" s="832"/>
      <c r="MWL7" s="832"/>
      <c r="MWM7" s="832"/>
      <c r="MWN7" s="833"/>
      <c r="MWO7" s="833"/>
      <c r="MWP7" s="833"/>
      <c r="MWQ7" s="833"/>
      <c r="MWR7" s="833"/>
      <c r="MWS7" s="833"/>
      <c r="MWT7" s="833"/>
      <c r="MWU7" s="833"/>
      <c r="MWV7" s="844"/>
      <c r="MWW7" s="845"/>
      <c r="MWX7" s="832"/>
      <c r="MWY7" s="832"/>
      <c r="MWZ7" s="832"/>
      <c r="MXA7" s="832"/>
      <c r="MXB7" s="832"/>
      <c r="MXC7" s="832"/>
      <c r="MXD7" s="833"/>
      <c r="MXE7" s="833"/>
      <c r="MXF7" s="833"/>
      <c r="MXG7" s="833"/>
      <c r="MXH7" s="833"/>
      <c r="MXI7" s="833"/>
      <c r="MXJ7" s="833"/>
      <c r="MXK7" s="833"/>
      <c r="MXL7" s="844"/>
      <c r="MXM7" s="845"/>
      <c r="MXN7" s="832"/>
      <c r="MXO7" s="832"/>
      <c r="MXP7" s="832"/>
      <c r="MXQ7" s="832"/>
      <c r="MXR7" s="832"/>
      <c r="MXS7" s="832"/>
      <c r="MXT7" s="833"/>
      <c r="MXU7" s="833"/>
      <c r="MXV7" s="833"/>
      <c r="MXW7" s="833"/>
      <c r="MXX7" s="833"/>
      <c r="MXY7" s="833"/>
      <c r="MXZ7" s="833"/>
      <c r="MYA7" s="833"/>
      <c r="MYB7" s="844"/>
      <c r="MYC7" s="845"/>
      <c r="MYD7" s="832"/>
      <c r="MYE7" s="832"/>
      <c r="MYF7" s="832"/>
      <c r="MYG7" s="832"/>
      <c r="MYH7" s="832"/>
      <c r="MYI7" s="832"/>
      <c r="MYJ7" s="833"/>
      <c r="MYK7" s="833"/>
      <c r="MYL7" s="833"/>
      <c r="MYM7" s="833"/>
      <c r="MYN7" s="833"/>
      <c r="MYO7" s="833"/>
      <c r="MYP7" s="833"/>
      <c r="MYQ7" s="833"/>
      <c r="MYR7" s="844"/>
      <c r="MYS7" s="845"/>
      <c r="MYT7" s="832"/>
      <c r="MYU7" s="832"/>
      <c r="MYV7" s="832"/>
      <c r="MYW7" s="832"/>
      <c r="MYX7" s="832"/>
      <c r="MYY7" s="832"/>
      <c r="MYZ7" s="833"/>
      <c r="MZA7" s="833"/>
      <c r="MZB7" s="833"/>
      <c r="MZC7" s="833"/>
      <c r="MZD7" s="833"/>
      <c r="MZE7" s="833"/>
      <c r="MZF7" s="833"/>
      <c r="MZG7" s="833"/>
      <c r="MZH7" s="844"/>
      <c r="MZI7" s="845"/>
      <c r="MZJ7" s="832"/>
      <c r="MZK7" s="832"/>
      <c r="MZL7" s="832"/>
      <c r="MZM7" s="832"/>
      <c r="MZN7" s="832"/>
      <c r="MZO7" s="832"/>
      <c r="MZP7" s="833"/>
      <c r="MZQ7" s="833"/>
      <c r="MZR7" s="833"/>
      <c r="MZS7" s="833"/>
      <c r="MZT7" s="833"/>
      <c r="MZU7" s="833"/>
      <c r="MZV7" s="833"/>
      <c r="MZW7" s="833"/>
      <c r="MZX7" s="844"/>
      <c r="MZY7" s="845"/>
      <c r="MZZ7" s="832"/>
      <c r="NAA7" s="832"/>
      <c r="NAB7" s="832"/>
      <c r="NAC7" s="832"/>
      <c r="NAD7" s="832"/>
      <c r="NAE7" s="832"/>
      <c r="NAF7" s="833"/>
      <c r="NAG7" s="833"/>
      <c r="NAH7" s="833"/>
      <c r="NAI7" s="833"/>
      <c r="NAJ7" s="833"/>
      <c r="NAK7" s="833"/>
      <c r="NAL7" s="833"/>
      <c r="NAM7" s="833"/>
      <c r="NAN7" s="844"/>
      <c r="NAO7" s="845"/>
      <c r="NAP7" s="832"/>
      <c r="NAQ7" s="832"/>
      <c r="NAR7" s="832"/>
      <c r="NAS7" s="832"/>
      <c r="NAT7" s="832"/>
      <c r="NAU7" s="832"/>
      <c r="NAV7" s="833"/>
      <c r="NAW7" s="833"/>
      <c r="NAX7" s="833"/>
      <c r="NAY7" s="833"/>
      <c r="NAZ7" s="833"/>
      <c r="NBA7" s="833"/>
      <c r="NBB7" s="833"/>
      <c r="NBC7" s="833"/>
      <c r="NBD7" s="844"/>
      <c r="NBE7" s="845"/>
      <c r="NBF7" s="832"/>
      <c r="NBG7" s="832"/>
      <c r="NBH7" s="832"/>
      <c r="NBI7" s="832"/>
      <c r="NBJ7" s="832"/>
      <c r="NBK7" s="832"/>
      <c r="NBL7" s="833"/>
      <c r="NBM7" s="833"/>
      <c r="NBN7" s="833"/>
      <c r="NBO7" s="833"/>
      <c r="NBP7" s="833"/>
      <c r="NBQ7" s="833"/>
      <c r="NBR7" s="833"/>
      <c r="NBS7" s="833"/>
      <c r="NBT7" s="844"/>
      <c r="NBU7" s="845"/>
      <c r="NBV7" s="832"/>
      <c r="NBW7" s="832"/>
      <c r="NBX7" s="832"/>
      <c r="NBY7" s="832"/>
      <c r="NBZ7" s="832"/>
      <c r="NCA7" s="832"/>
      <c r="NCB7" s="833"/>
      <c r="NCC7" s="833"/>
      <c r="NCD7" s="833"/>
      <c r="NCE7" s="833"/>
      <c r="NCF7" s="833"/>
      <c r="NCG7" s="833"/>
      <c r="NCH7" s="833"/>
      <c r="NCI7" s="833"/>
      <c r="NCJ7" s="844"/>
      <c r="NCK7" s="845"/>
      <c r="NCL7" s="832"/>
      <c r="NCM7" s="832"/>
      <c r="NCN7" s="832"/>
      <c r="NCO7" s="832"/>
      <c r="NCP7" s="832"/>
      <c r="NCQ7" s="832"/>
      <c r="NCR7" s="833"/>
      <c r="NCS7" s="833"/>
      <c r="NCT7" s="833"/>
      <c r="NCU7" s="833"/>
      <c r="NCV7" s="833"/>
      <c r="NCW7" s="833"/>
      <c r="NCX7" s="833"/>
      <c r="NCY7" s="833"/>
      <c r="NCZ7" s="844"/>
      <c r="NDA7" s="845"/>
      <c r="NDB7" s="832"/>
      <c r="NDC7" s="832"/>
      <c r="NDD7" s="832"/>
      <c r="NDE7" s="832"/>
      <c r="NDF7" s="832"/>
      <c r="NDG7" s="832"/>
      <c r="NDH7" s="833"/>
      <c r="NDI7" s="833"/>
      <c r="NDJ7" s="833"/>
      <c r="NDK7" s="833"/>
      <c r="NDL7" s="833"/>
      <c r="NDM7" s="833"/>
      <c r="NDN7" s="833"/>
      <c r="NDO7" s="833"/>
      <c r="NDP7" s="844"/>
      <c r="NDQ7" s="845"/>
      <c r="NDR7" s="832"/>
      <c r="NDS7" s="832"/>
      <c r="NDT7" s="832"/>
      <c r="NDU7" s="832"/>
      <c r="NDV7" s="832"/>
      <c r="NDW7" s="832"/>
      <c r="NDX7" s="833"/>
      <c r="NDY7" s="833"/>
      <c r="NDZ7" s="833"/>
      <c r="NEA7" s="833"/>
      <c r="NEB7" s="833"/>
      <c r="NEC7" s="833"/>
      <c r="NED7" s="833"/>
      <c r="NEE7" s="833"/>
      <c r="NEF7" s="844"/>
      <c r="NEG7" s="845"/>
      <c r="NEH7" s="832"/>
      <c r="NEI7" s="832"/>
      <c r="NEJ7" s="832"/>
      <c r="NEK7" s="832"/>
      <c r="NEL7" s="832"/>
      <c r="NEM7" s="832"/>
      <c r="NEN7" s="833"/>
      <c r="NEO7" s="833"/>
      <c r="NEP7" s="833"/>
      <c r="NEQ7" s="833"/>
      <c r="NER7" s="833"/>
      <c r="NES7" s="833"/>
      <c r="NET7" s="833"/>
      <c r="NEU7" s="833"/>
      <c r="NEV7" s="844"/>
      <c r="NEW7" s="845"/>
      <c r="NEX7" s="832"/>
      <c r="NEY7" s="832"/>
      <c r="NEZ7" s="832"/>
      <c r="NFA7" s="832"/>
      <c r="NFB7" s="832"/>
      <c r="NFC7" s="832"/>
      <c r="NFD7" s="833"/>
      <c r="NFE7" s="833"/>
      <c r="NFF7" s="833"/>
      <c r="NFG7" s="833"/>
      <c r="NFH7" s="833"/>
      <c r="NFI7" s="833"/>
      <c r="NFJ7" s="833"/>
      <c r="NFK7" s="833"/>
      <c r="NFL7" s="844"/>
      <c r="NFM7" s="845"/>
      <c r="NFN7" s="832"/>
      <c r="NFO7" s="832"/>
      <c r="NFP7" s="832"/>
      <c r="NFQ7" s="832"/>
      <c r="NFR7" s="832"/>
      <c r="NFS7" s="832"/>
      <c r="NFT7" s="833"/>
      <c r="NFU7" s="833"/>
      <c r="NFV7" s="833"/>
      <c r="NFW7" s="833"/>
      <c r="NFX7" s="833"/>
      <c r="NFY7" s="833"/>
      <c r="NFZ7" s="833"/>
      <c r="NGA7" s="833"/>
      <c r="NGB7" s="844"/>
      <c r="NGC7" s="845"/>
      <c r="NGD7" s="832"/>
      <c r="NGE7" s="832"/>
      <c r="NGF7" s="832"/>
      <c r="NGG7" s="832"/>
      <c r="NGH7" s="832"/>
      <c r="NGI7" s="832"/>
      <c r="NGJ7" s="833"/>
      <c r="NGK7" s="833"/>
      <c r="NGL7" s="833"/>
      <c r="NGM7" s="833"/>
      <c r="NGN7" s="833"/>
      <c r="NGO7" s="833"/>
      <c r="NGP7" s="833"/>
      <c r="NGQ7" s="833"/>
      <c r="NGR7" s="844"/>
      <c r="NGS7" s="845"/>
      <c r="NGT7" s="832"/>
      <c r="NGU7" s="832"/>
      <c r="NGV7" s="832"/>
      <c r="NGW7" s="832"/>
      <c r="NGX7" s="832"/>
      <c r="NGY7" s="832"/>
      <c r="NGZ7" s="833"/>
      <c r="NHA7" s="833"/>
      <c r="NHB7" s="833"/>
      <c r="NHC7" s="833"/>
      <c r="NHD7" s="833"/>
      <c r="NHE7" s="833"/>
      <c r="NHF7" s="833"/>
      <c r="NHG7" s="833"/>
      <c r="NHH7" s="844"/>
      <c r="NHI7" s="845"/>
      <c r="NHJ7" s="832"/>
      <c r="NHK7" s="832"/>
      <c r="NHL7" s="832"/>
      <c r="NHM7" s="832"/>
      <c r="NHN7" s="832"/>
      <c r="NHO7" s="832"/>
      <c r="NHP7" s="833"/>
      <c r="NHQ7" s="833"/>
      <c r="NHR7" s="833"/>
      <c r="NHS7" s="833"/>
      <c r="NHT7" s="833"/>
      <c r="NHU7" s="833"/>
      <c r="NHV7" s="833"/>
      <c r="NHW7" s="833"/>
      <c r="NHX7" s="844"/>
      <c r="NHY7" s="845"/>
      <c r="NHZ7" s="832"/>
      <c r="NIA7" s="832"/>
      <c r="NIB7" s="832"/>
      <c r="NIC7" s="832"/>
      <c r="NID7" s="832"/>
      <c r="NIE7" s="832"/>
      <c r="NIF7" s="833"/>
      <c r="NIG7" s="833"/>
      <c r="NIH7" s="833"/>
      <c r="NII7" s="833"/>
      <c r="NIJ7" s="833"/>
      <c r="NIK7" s="833"/>
      <c r="NIL7" s="833"/>
      <c r="NIM7" s="833"/>
      <c r="NIN7" s="844"/>
      <c r="NIO7" s="845"/>
      <c r="NIP7" s="832"/>
      <c r="NIQ7" s="832"/>
      <c r="NIR7" s="832"/>
      <c r="NIS7" s="832"/>
      <c r="NIT7" s="832"/>
      <c r="NIU7" s="832"/>
      <c r="NIV7" s="833"/>
      <c r="NIW7" s="833"/>
      <c r="NIX7" s="833"/>
      <c r="NIY7" s="833"/>
      <c r="NIZ7" s="833"/>
      <c r="NJA7" s="833"/>
      <c r="NJB7" s="833"/>
      <c r="NJC7" s="833"/>
      <c r="NJD7" s="844"/>
      <c r="NJE7" s="845"/>
      <c r="NJF7" s="832"/>
      <c r="NJG7" s="832"/>
      <c r="NJH7" s="832"/>
      <c r="NJI7" s="832"/>
      <c r="NJJ7" s="832"/>
      <c r="NJK7" s="832"/>
      <c r="NJL7" s="833"/>
      <c r="NJM7" s="833"/>
      <c r="NJN7" s="833"/>
      <c r="NJO7" s="833"/>
      <c r="NJP7" s="833"/>
      <c r="NJQ7" s="833"/>
      <c r="NJR7" s="833"/>
      <c r="NJS7" s="833"/>
      <c r="NJT7" s="844"/>
      <c r="NJU7" s="845"/>
      <c r="NJV7" s="832"/>
      <c r="NJW7" s="832"/>
      <c r="NJX7" s="832"/>
      <c r="NJY7" s="832"/>
      <c r="NJZ7" s="832"/>
      <c r="NKA7" s="832"/>
      <c r="NKB7" s="833"/>
      <c r="NKC7" s="833"/>
      <c r="NKD7" s="833"/>
      <c r="NKE7" s="833"/>
      <c r="NKF7" s="833"/>
      <c r="NKG7" s="833"/>
      <c r="NKH7" s="833"/>
      <c r="NKI7" s="833"/>
      <c r="NKJ7" s="844"/>
      <c r="NKK7" s="845"/>
      <c r="NKL7" s="832"/>
      <c r="NKM7" s="832"/>
      <c r="NKN7" s="832"/>
      <c r="NKO7" s="832"/>
      <c r="NKP7" s="832"/>
      <c r="NKQ7" s="832"/>
      <c r="NKR7" s="833"/>
      <c r="NKS7" s="833"/>
      <c r="NKT7" s="833"/>
      <c r="NKU7" s="833"/>
      <c r="NKV7" s="833"/>
      <c r="NKW7" s="833"/>
      <c r="NKX7" s="833"/>
      <c r="NKY7" s="833"/>
      <c r="NKZ7" s="844"/>
      <c r="NLA7" s="845"/>
      <c r="NLB7" s="832"/>
      <c r="NLC7" s="832"/>
      <c r="NLD7" s="832"/>
      <c r="NLE7" s="832"/>
      <c r="NLF7" s="832"/>
      <c r="NLG7" s="832"/>
      <c r="NLH7" s="833"/>
      <c r="NLI7" s="833"/>
      <c r="NLJ7" s="833"/>
      <c r="NLK7" s="833"/>
      <c r="NLL7" s="833"/>
      <c r="NLM7" s="833"/>
      <c r="NLN7" s="833"/>
      <c r="NLO7" s="833"/>
      <c r="NLP7" s="844"/>
      <c r="NLQ7" s="845"/>
      <c r="NLR7" s="832"/>
      <c r="NLS7" s="832"/>
      <c r="NLT7" s="832"/>
      <c r="NLU7" s="832"/>
      <c r="NLV7" s="832"/>
      <c r="NLW7" s="832"/>
      <c r="NLX7" s="833"/>
      <c r="NLY7" s="833"/>
      <c r="NLZ7" s="833"/>
      <c r="NMA7" s="833"/>
      <c r="NMB7" s="833"/>
      <c r="NMC7" s="833"/>
      <c r="NMD7" s="833"/>
      <c r="NME7" s="833"/>
      <c r="NMF7" s="844"/>
      <c r="NMG7" s="845"/>
      <c r="NMH7" s="832"/>
      <c r="NMI7" s="832"/>
      <c r="NMJ7" s="832"/>
      <c r="NMK7" s="832"/>
      <c r="NML7" s="832"/>
      <c r="NMM7" s="832"/>
      <c r="NMN7" s="833"/>
      <c r="NMO7" s="833"/>
      <c r="NMP7" s="833"/>
      <c r="NMQ7" s="833"/>
      <c r="NMR7" s="833"/>
      <c r="NMS7" s="833"/>
      <c r="NMT7" s="833"/>
      <c r="NMU7" s="833"/>
      <c r="NMV7" s="844"/>
      <c r="NMW7" s="845"/>
      <c r="NMX7" s="832"/>
      <c r="NMY7" s="832"/>
      <c r="NMZ7" s="832"/>
      <c r="NNA7" s="832"/>
      <c r="NNB7" s="832"/>
      <c r="NNC7" s="832"/>
      <c r="NND7" s="833"/>
      <c r="NNE7" s="833"/>
      <c r="NNF7" s="833"/>
      <c r="NNG7" s="833"/>
      <c r="NNH7" s="833"/>
      <c r="NNI7" s="833"/>
      <c r="NNJ7" s="833"/>
      <c r="NNK7" s="833"/>
      <c r="NNL7" s="844"/>
      <c r="NNM7" s="845"/>
      <c r="NNN7" s="832"/>
      <c r="NNO7" s="832"/>
      <c r="NNP7" s="832"/>
      <c r="NNQ7" s="832"/>
      <c r="NNR7" s="832"/>
      <c r="NNS7" s="832"/>
      <c r="NNT7" s="833"/>
      <c r="NNU7" s="833"/>
      <c r="NNV7" s="833"/>
      <c r="NNW7" s="833"/>
      <c r="NNX7" s="833"/>
      <c r="NNY7" s="833"/>
      <c r="NNZ7" s="833"/>
      <c r="NOA7" s="833"/>
      <c r="NOB7" s="844"/>
      <c r="NOC7" s="845"/>
      <c r="NOD7" s="832"/>
      <c r="NOE7" s="832"/>
      <c r="NOF7" s="832"/>
      <c r="NOG7" s="832"/>
      <c r="NOH7" s="832"/>
      <c r="NOI7" s="832"/>
      <c r="NOJ7" s="833"/>
      <c r="NOK7" s="833"/>
      <c r="NOL7" s="833"/>
      <c r="NOM7" s="833"/>
      <c r="NON7" s="833"/>
      <c r="NOO7" s="833"/>
      <c r="NOP7" s="833"/>
      <c r="NOQ7" s="833"/>
      <c r="NOR7" s="844"/>
      <c r="NOS7" s="845"/>
      <c r="NOT7" s="832"/>
      <c r="NOU7" s="832"/>
      <c r="NOV7" s="832"/>
      <c r="NOW7" s="832"/>
      <c r="NOX7" s="832"/>
      <c r="NOY7" s="832"/>
      <c r="NOZ7" s="833"/>
      <c r="NPA7" s="833"/>
      <c r="NPB7" s="833"/>
      <c r="NPC7" s="833"/>
      <c r="NPD7" s="833"/>
      <c r="NPE7" s="833"/>
      <c r="NPF7" s="833"/>
      <c r="NPG7" s="833"/>
      <c r="NPH7" s="844"/>
      <c r="NPI7" s="845"/>
      <c r="NPJ7" s="832"/>
      <c r="NPK7" s="832"/>
      <c r="NPL7" s="832"/>
      <c r="NPM7" s="832"/>
      <c r="NPN7" s="832"/>
      <c r="NPO7" s="832"/>
      <c r="NPP7" s="833"/>
      <c r="NPQ7" s="833"/>
      <c r="NPR7" s="833"/>
      <c r="NPS7" s="833"/>
      <c r="NPT7" s="833"/>
      <c r="NPU7" s="833"/>
      <c r="NPV7" s="833"/>
      <c r="NPW7" s="833"/>
      <c r="NPX7" s="844"/>
      <c r="NPY7" s="845"/>
      <c r="NPZ7" s="832"/>
      <c r="NQA7" s="832"/>
      <c r="NQB7" s="832"/>
      <c r="NQC7" s="832"/>
      <c r="NQD7" s="832"/>
      <c r="NQE7" s="832"/>
      <c r="NQF7" s="833"/>
      <c r="NQG7" s="833"/>
      <c r="NQH7" s="833"/>
      <c r="NQI7" s="833"/>
      <c r="NQJ7" s="833"/>
      <c r="NQK7" s="833"/>
      <c r="NQL7" s="833"/>
      <c r="NQM7" s="833"/>
      <c r="NQN7" s="844"/>
      <c r="NQO7" s="845"/>
      <c r="NQP7" s="832"/>
      <c r="NQQ7" s="832"/>
      <c r="NQR7" s="832"/>
      <c r="NQS7" s="832"/>
      <c r="NQT7" s="832"/>
      <c r="NQU7" s="832"/>
      <c r="NQV7" s="833"/>
      <c r="NQW7" s="833"/>
      <c r="NQX7" s="833"/>
      <c r="NQY7" s="833"/>
      <c r="NQZ7" s="833"/>
      <c r="NRA7" s="833"/>
      <c r="NRB7" s="833"/>
      <c r="NRC7" s="833"/>
      <c r="NRD7" s="844"/>
      <c r="NRE7" s="845"/>
      <c r="NRF7" s="832"/>
      <c r="NRG7" s="832"/>
      <c r="NRH7" s="832"/>
      <c r="NRI7" s="832"/>
      <c r="NRJ7" s="832"/>
      <c r="NRK7" s="832"/>
      <c r="NRL7" s="833"/>
      <c r="NRM7" s="833"/>
      <c r="NRN7" s="833"/>
      <c r="NRO7" s="833"/>
      <c r="NRP7" s="833"/>
      <c r="NRQ7" s="833"/>
      <c r="NRR7" s="833"/>
      <c r="NRS7" s="833"/>
      <c r="NRT7" s="844"/>
      <c r="NRU7" s="845"/>
      <c r="NRV7" s="832"/>
      <c r="NRW7" s="832"/>
      <c r="NRX7" s="832"/>
      <c r="NRY7" s="832"/>
      <c r="NRZ7" s="832"/>
      <c r="NSA7" s="832"/>
      <c r="NSB7" s="833"/>
      <c r="NSC7" s="833"/>
      <c r="NSD7" s="833"/>
      <c r="NSE7" s="833"/>
      <c r="NSF7" s="833"/>
      <c r="NSG7" s="833"/>
      <c r="NSH7" s="833"/>
      <c r="NSI7" s="833"/>
      <c r="NSJ7" s="844"/>
      <c r="NSK7" s="845"/>
      <c r="NSL7" s="832"/>
      <c r="NSM7" s="832"/>
      <c r="NSN7" s="832"/>
      <c r="NSO7" s="832"/>
      <c r="NSP7" s="832"/>
      <c r="NSQ7" s="832"/>
      <c r="NSR7" s="833"/>
      <c r="NSS7" s="833"/>
      <c r="NST7" s="833"/>
      <c r="NSU7" s="833"/>
      <c r="NSV7" s="833"/>
      <c r="NSW7" s="833"/>
      <c r="NSX7" s="833"/>
      <c r="NSY7" s="833"/>
      <c r="NSZ7" s="844"/>
      <c r="NTA7" s="845"/>
      <c r="NTB7" s="832"/>
      <c r="NTC7" s="832"/>
      <c r="NTD7" s="832"/>
      <c r="NTE7" s="832"/>
      <c r="NTF7" s="832"/>
      <c r="NTG7" s="832"/>
      <c r="NTH7" s="833"/>
      <c r="NTI7" s="833"/>
      <c r="NTJ7" s="833"/>
      <c r="NTK7" s="833"/>
      <c r="NTL7" s="833"/>
      <c r="NTM7" s="833"/>
      <c r="NTN7" s="833"/>
      <c r="NTO7" s="833"/>
      <c r="NTP7" s="844"/>
      <c r="NTQ7" s="845"/>
      <c r="NTR7" s="832"/>
      <c r="NTS7" s="832"/>
      <c r="NTT7" s="832"/>
      <c r="NTU7" s="832"/>
      <c r="NTV7" s="832"/>
      <c r="NTW7" s="832"/>
      <c r="NTX7" s="833"/>
      <c r="NTY7" s="833"/>
      <c r="NTZ7" s="833"/>
      <c r="NUA7" s="833"/>
      <c r="NUB7" s="833"/>
      <c r="NUC7" s="833"/>
      <c r="NUD7" s="833"/>
      <c r="NUE7" s="833"/>
      <c r="NUF7" s="844"/>
      <c r="NUG7" s="845"/>
      <c r="NUH7" s="832"/>
      <c r="NUI7" s="832"/>
      <c r="NUJ7" s="832"/>
      <c r="NUK7" s="832"/>
      <c r="NUL7" s="832"/>
      <c r="NUM7" s="832"/>
      <c r="NUN7" s="833"/>
      <c r="NUO7" s="833"/>
      <c r="NUP7" s="833"/>
      <c r="NUQ7" s="833"/>
      <c r="NUR7" s="833"/>
      <c r="NUS7" s="833"/>
      <c r="NUT7" s="833"/>
      <c r="NUU7" s="833"/>
      <c r="NUV7" s="844"/>
      <c r="NUW7" s="845"/>
      <c r="NUX7" s="832"/>
      <c r="NUY7" s="832"/>
      <c r="NUZ7" s="832"/>
      <c r="NVA7" s="832"/>
      <c r="NVB7" s="832"/>
      <c r="NVC7" s="832"/>
      <c r="NVD7" s="833"/>
      <c r="NVE7" s="833"/>
      <c r="NVF7" s="833"/>
      <c r="NVG7" s="833"/>
      <c r="NVH7" s="833"/>
      <c r="NVI7" s="833"/>
      <c r="NVJ7" s="833"/>
      <c r="NVK7" s="833"/>
      <c r="NVL7" s="844"/>
      <c r="NVM7" s="845"/>
      <c r="NVN7" s="832"/>
      <c r="NVO7" s="832"/>
      <c r="NVP7" s="832"/>
      <c r="NVQ7" s="832"/>
      <c r="NVR7" s="832"/>
      <c r="NVS7" s="832"/>
      <c r="NVT7" s="833"/>
      <c r="NVU7" s="833"/>
      <c r="NVV7" s="833"/>
      <c r="NVW7" s="833"/>
      <c r="NVX7" s="833"/>
      <c r="NVY7" s="833"/>
      <c r="NVZ7" s="833"/>
      <c r="NWA7" s="833"/>
      <c r="NWB7" s="844"/>
      <c r="NWC7" s="845"/>
      <c r="NWD7" s="832"/>
      <c r="NWE7" s="832"/>
      <c r="NWF7" s="832"/>
      <c r="NWG7" s="832"/>
      <c r="NWH7" s="832"/>
      <c r="NWI7" s="832"/>
      <c r="NWJ7" s="833"/>
      <c r="NWK7" s="833"/>
      <c r="NWL7" s="833"/>
      <c r="NWM7" s="833"/>
      <c r="NWN7" s="833"/>
      <c r="NWO7" s="833"/>
      <c r="NWP7" s="833"/>
      <c r="NWQ7" s="833"/>
      <c r="NWR7" s="844"/>
      <c r="NWS7" s="845"/>
      <c r="NWT7" s="832"/>
      <c r="NWU7" s="832"/>
      <c r="NWV7" s="832"/>
      <c r="NWW7" s="832"/>
      <c r="NWX7" s="832"/>
      <c r="NWY7" s="832"/>
      <c r="NWZ7" s="833"/>
      <c r="NXA7" s="833"/>
      <c r="NXB7" s="833"/>
      <c r="NXC7" s="833"/>
      <c r="NXD7" s="833"/>
      <c r="NXE7" s="833"/>
      <c r="NXF7" s="833"/>
      <c r="NXG7" s="833"/>
      <c r="NXH7" s="844"/>
      <c r="NXI7" s="845"/>
      <c r="NXJ7" s="832"/>
      <c r="NXK7" s="832"/>
      <c r="NXL7" s="832"/>
      <c r="NXM7" s="832"/>
      <c r="NXN7" s="832"/>
      <c r="NXO7" s="832"/>
      <c r="NXP7" s="833"/>
      <c r="NXQ7" s="833"/>
      <c r="NXR7" s="833"/>
      <c r="NXS7" s="833"/>
      <c r="NXT7" s="833"/>
      <c r="NXU7" s="833"/>
      <c r="NXV7" s="833"/>
      <c r="NXW7" s="833"/>
      <c r="NXX7" s="844"/>
      <c r="NXY7" s="845"/>
      <c r="NXZ7" s="832"/>
      <c r="NYA7" s="832"/>
      <c r="NYB7" s="832"/>
      <c r="NYC7" s="832"/>
      <c r="NYD7" s="832"/>
      <c r="NYE7" s="832"/>
      <c r="NYF7" s="833"/>
      <c r="NYG7" s="833"/>
      <c r="NYH7" s="833"/>
      <c r="NYI7" s="833"/>
      <c r="NYJ7" s="833"/>
      <c r="NYK7" s="833"/>
      <c r="NYL7" s="833"/>
      <c r="NYM7" s="833"/>
      <c r="NYN7" s="844"/>
      <c r="NYO7" s="845"/>
      <c r="NYP7" s="832"/>
      <c r="NYQ7" s="832"/>
      <c r="NYR7" s="832"/>
      <c r="NYS7" s="832"/>
      <c r="NYT7" s="832"/>
      <c r="NYU7" s="832"/>
      <c r="NYV7" s="833"/>
      <c r="NYW7" s="833"/>
      <c r="NYX7" s="833"/>
      <c r="NYY7" s="833"/>
      <c r="NYZ7" s="833"/>
      <c r="NZA7" s="833"/>
      <c r="NZB7" s="833"/>
      <c r="NZC7" s="833"/>
      <c r="NZD7" s="844"/>
      <c r="NZE7" s="845"/>
      <c r="NZF7" s="832"/>
      <c r="NZG7" s="832"/>
      <c r="NZH7" s="832"/>
      <c r="NZI7" s="832"/>
      <c r="NZJ7" s="832"/>
      <c r="NZK7" s="832"/>
      <c r="NZL7" s="833"/>
      <c r="NZM7" s="833"/>
      <c r="NZN7" s="833"/>
      <c r="NZO7" s="833"/>
      <c r="NZP7" s="833"/>
      <c r="NZQ7" s="833"/>
      <c r="NZR7" s="833"/>
      <c r="NZS7" s="833"/>
      <c r="NZT7" s="844"/>
      <c r="NZU7" s="845"/>
      <c r="NZV7" s="832"/>
      <c r="NZW7" s="832"/>
      <c r="NZX7" s="832"/>
      <c r="NZY7" s="832"/>
      <c r="NZZ7" s="832"/>
      <c r="OAA7" s="832"/>
      <c r="OAB7" s="833"/>
      <c r="OAC7" s="833"/>
      <c r="OAD7" s="833"/>
      <c r="OAE7" s="833"/>
      <c r="OAF7" s="833"/>
      <c r="OAG7" s="833"/>
      <c r="OAH7" s="833"/>
      <c r="OAI7" s="833"/>
      <c r="OAJ7" s="844"/>
      <c r="OAK7" s="845"/>
      <c r="OAL7" s="832"/>
      <c r="OAM7" s="832"/>
      <c r="OAN7" s="832"/>
      <c r="OAO7" s="832"/>
      <c r="OAP7" s="832"/>
      <c r="OAQ7" s="832"/>
      <c r="OAR7" s="833"/>
      <c r="OAS7" s="833"/>
      <c r="OAT7" s="833"/>
      <c r="OAU7" s="833"/>
      <c r="OAV7" s="833"/>
      <c r="OAW7" s="833"/>
      <c r="OAX7" s="833"/>
      <c r="OAY7" s="833"/>
      <c r="OAZ7" s="844"/>
      <c r="OBA7" s="845"/>
      <c r="OBB7" s="832"/>
      <c r="OBC7" s="832"/>
      <c r="OBD7" s="832"/>
      <c r="OBE7" s="832"/>
      <c r="OBF7" s="832"/>
      <c r="OBG7" s="832"/>
      <c r="OBH7" s="833"/>
      <c r="OBI7" s="833"/>
      <c r="OBJ7" s="833"/>
      <c r="OBK7" s="833"/>
      <c r="OBL7" s="833"/>
      <c r="OBM7" s="833"/>
      <c r="OBN7" s="833"/>
      <c r="OBO7" s="833"/>
      <c r="OBP7" s="844"/>
      <c r="OBQ7" s="845"/>
      <c r="OBR7" s="832"/>
      <c r="OBS7" s="832"/>
      <c r="OBT7" s="832"/>
      <c r="OBU7" s="832"/>
      <c r="OBV7" s="832"/>
      <c r="OBW7" s="832"/>
      <c r="OBX7" s="833"/>
      <c r="OBY7" s="833"/>
      <c r="OBZ7" s="833"/>
      <c r="OCA7" s="833"/>
      <c r="OCB7" s="833"/>
      <c r="OCC7" s="833"/>
      <c r="OCD7" s="833"/>
      <c r="OCE7" s="833"/>
      <c r="OCF7" s="844"/>
      <c r="OCG7" s="845"/>
      <c r="OCH7" s="832"/>
      <c r="OCI7" s="832"/>
      <c r="OCJ7" s="832"/>
      <c r="OCK7" s="832"/>
      <c r="OCL7" s="832"/>
      <c r="OCM7" s="832"/>
      <c r="OCN7" s="833"/>
      <c r="OCO7" s="833"/>
      <c r="OCP7" s="833"/>
      <c r="OCQ7" s="833"/>
      <c r="OCR7" s="833"/>
      <c r="OCS7" s="833"/>
      <c r="OCT7" s="833"/>
      <c r="OCU7" s="833"/>
      <c r="OCV7" s="844"/>
      <c r="OCW7" s="845"/>
      <c r="OCX7" s="832"/>
      <c r="OCY7" s="832"/>
      <c r="OCZ7" s="832"/>
      <c r="ODA7" s="832"/>
      <c r="ODB7" s="832"/>
      <c r="ODC7" s="832"/>
      <c r="ODD7" s="833"/>
      <c r="ODE7" s="833"/>
      <c r="ODF7" s="833"/>
      <c r="ODG7" s="833"/>
      <c r="ODH7" s="833"/>
      <c r="ODI7" s="833"/>
      <c r="ODJ7" s="833"/>
      <c r="ODK7" s="833"/>
      <c r="ODL7" s="844"/>
      <c r="ODM7" s="845"/>
      <c r="ODN7" s="832"/>
      <c r="ODO7" s="832"/>
      <c r="ODP7" s="832"/>
      <c r="ODQ7" s="832"/>
      <c r="ODR7" s="832"/>
      <c r="ODS7" s="832"/>
      <c r="ODT7" s="833"/>
      <c r="ODU7" s="833"/>
      <c r="ODV7" s="833"/>
      <c r="ODW7" s="833"/>
      <c r="ODX7" s="833"/>
      <c r="ODY7" s="833"/>
      <c r="ODZ7" s="833"/>
      <c r="OEA7" s="833"/>
      <c r="OEB7" s="844"/>
      <c r="OEC7" s="845"/>
      <c r="OED7" s="832"/>
      <c r="OEE7" s="832"/>
      <c r="OEF7" s="832"/>
      <c r="OEG7" s="832"/>
      <c r="OEH7" s="832"/>
      <c r="OEI7" s="832"/>
      <c r="OEJ7" s="833"/>
      <c r="OEK7" s="833"/>
      <c r="OEL7" s="833"/>
      <c r="OEM7" s="833"/>
      <c r="OEN7" s="833"/>
      <c r="OEO7" s="833"/>
      <c r="OEP7" s="833"/>
      <c r="OEQ7" s="833"/>
      <c r="OER7" s="844"/>
      <c r="OES7" s="845"/>
      <c r="OET7" s="832"/>
      <c r="OEU7" s="832"/>
      <c r="OEV7" s="832"/>
      <c r="OEW7" s="832"/>
      <c r="OEX7" s="832"/>
      <c r="OEY7" s="832"/>
      <c r="OEZ7" s="833"/>
      <c r="OFA7" s="833"/>
      <c r="OFB7" s="833"/>
      <c r="OFC7" s="833"/>
      <c r="OFD7" s="833"/>
      <c r="OFE7" s="833"/>
      <c r="OFF7" s="833"/>
      <c r="OFG7" s="833"/>
      <c r="OFH7" s="844"/>
      <c r="OFI7" s="845"/>
      <c r="OFJ7" s="832"/>
      <c r="OFK7" s="832"/>
      <c r="OFL7" s="832"/>
      <c r="OFM7" s="832"/>
      <c r="OFN7" s="832"/>
      <c r="OFO7" s="832"/>
      <c r="OFP7" s="833"/>
      <c r="OFQ7" s="833"/>
      <c r="OFR7" s="833"/>
      <c r="OFS7" s="833"/>
      <c r="OFT7" s="833"/>
      <c r="OFU7" s="833"/>
      <c r="OFV7" s="833"/>
      <c r="OFW7" s="833"/>
      <c r="OFX7" s="844"/>
      <c r="OFY7" s="845"/>
      <c r="OFZ7" s="832"/>
      <c r="OGA7" s="832"/>
      <c r="OGB7" s="832"/>
      <c r="OGC7" s="832"/>
      <c r="OGD7" s="832"/>
      <c r="OGE7" s="832"/>
      <c r="OGF7" s="833"/>
      <c r="OGG7" s="833"/>
      <c r="OGH7" s="833"/>
      <c r="OGI7" s="833"/>
      <c r="OGJ7" s="833"/>
      <c r="OGK7" s="833"/>
      <c r="OGL7" s="833"/>
      <c r="OGM7" s="833"/>
      <c r="OGN7" s="844"/>
      <c r="OGO7" s="845"/>
      <c r="OGP7" s="832"/>
      <c r="OGQ7" s="832"/>
      <c r="OGR7" s="832"/>
      <c r="OGS7" s="832"/>
      <c r="OGT7" s="832"/>
      <c r="OGU7" s="832"/>
      <c r="OGV7" s="833"/>
      <c r="OGW7" s="833"/>
      <c r="OGX7" s="833"/>
      <c r="OGY7" s="833"/>
      <c r="OGZ7" s="833"/>
      <c r="OHA7" s="833"/>
      <c r="OHB7" s="833"/>
      <c r="OHC7" s="833"/>
      <c r="OHD7" s="844"/>
      <c r="OHE7" s="845"/>
      <c r="OHF7" s="832"/>
      <c r="OHG7" s="832"/>
      <c r="OHH7" s="832"/>
      <c r="OHI7" s="832"/>
      <c r="OHJ7" s="832"/>
      <c r="OHK7" s="832"/>
      <c r="OHL7" s="833"/>
      <c r="OHM7" s="833"/>
      <c r="OHN7" s="833"/>
      <c r="OHO7" s="833"/>
      <c r="OHP7" s="833"/>
      <c r="OHQ7" s="833"/>
      <c r="OHR7" s="833"/>
      <c r="OHS7" s="833"/>
      <c r="OHT7" s="844"/>
      <c r="OHU7" s="845"/>
      <c r="OHV7" s="832"/>
      <c r="OHW7" s="832"/>
      <c r="OHX7" s="832"/>
      <c r="OHY7" s="832"/>
      <c r="OHZ7" s="832"/>
      <c r="OIA7" s="832"/>
      <c r="OIB7" s="833"/>
      <c r="OIC7" s="833"/>
      <c r="OID7" s="833"/>
      <c r="OIE7" s="833"/>
      <c r="OIF7" s="833"/>
      <c r="OIG7" s="833"/>
      <c r="OIH7" s="833"/>
      <c r="OII7" s="833"/>
      <c r="OIJ7" s="844"/>
      <c r="OIK7" s="845"/>
      <c r="OIL7" s="832"/>
      <c r="OIM7" s="832"/>
      <c r="OIN7" s="832"/>
      <c r="OIO7" s="832"/>
      <c r="OIP7" s="832"/>
      <c r="OIQ7" s="832"/>
      <c r="OIR7" s="833"/>
      <c r="OIS7" s="833"/>
      <c r="OIT7" s="833"/>
      <c r="OIU7" s="833"/>
      <c r="OIV7" s="833"/>
      <c r="OIW7" s="833"/>
      <c r="OIX7" s="833"/>
      <c r="OIY7" s="833"/>
      <c r="OIZ7" s="844"/>
      <c r="OJA7" s="845"/>
      <c r="OJB7" s="832"/>
      <c r="OJC7" s="832"/>
      <c r="OJD7" s="832"/>
      <c r="OJE7" s="832"/>
      <c r="OJF7" s="832"/>
      <c r="OJG7" s="832"/>
      <c r="OJH7" s="833"/>
      <c r="OJI7" s="833"/>
      <c r="OJJ7" s="833"/>
      <c r="OJK7" s="833"/>
      <c r="OJL7" s="833"/>
      <c r="OJM7" s="833"/>
      <c r="OJN7" s="833"/>
      <c r="OJO7" s="833"/>
      <c r="OJP7" s="844"/>
      <c r="OJQ7" s="845"/>
      <c r="OJR7" s="832"/>
      <c r="OJS7" s="832"/>
      <c r="OJT7" s="832"/>
      <c r="OJU7" s="832"/>
      <c r="OJV7" s="832"/>
      <c r="OJW7" s="832"/>
      <c r="OJX7" s="833"/>
      <c r="OJY7" s="833"/>
      <c r="OJZ7" s="833"/>
      <c r="OKA7" s="833"/>
      <c r="OKB7" s="833"/>
      <c r="OKC7" s="833"/>
      <c r="OKD7" s="833"/>
      <c r="OKE7" s="833"/>
      <c r="OKF7" s="844"/>
      <c r="OKG7" s="845"/>
      <c r="OKH7" s="832"/>
      <c r="OKI7" s="832"/>
      <c r="OKJ7" s="832"/>
      <c r="OKK7" s="832"/>
      <c r="OKL7" s="832"/>
      <c r="OKM7" s="832"/>
      <c r="OKN7" s="833"/>
      <c r="OKO7" s="833"/>
      <c r="OKP7" s="833"/>
      <c r="OKQ7" s="833"/>
      <c r="OKR7" s="833"/>
      <c r="OKS7" s="833"/>
      <c r="OKT7" s="833"/>
      <c r="OKU7" s="833"/>
      <c r="OKV7" s="844"/>
      <c r="OKW7" s="845"/>
      <c r="OKX7" s="832"/>
      <c r="OKY7" s="832"/>
      <c r="OKZ7" s="832"/>
      <c r="OLA7" s="832"/>
      <c r="OLB7" s="832"/>
      <c r="OLC7" s="832"/>
      <c r="OLD7" s="833"/>
      <c r="OLE7" s="833"/>
      <c r="OLF7" s="833"/>
      <c r="OLG7" s="833"/>
      <c r="OLH7" s="833"/>
      <c r="OLI7" s="833"/>
      <c r="OLJ7" s="833"/>
      <c r="OLK7" s="833"/>
      <c r="OLL7" s="844"/>
      <c r="OLM7" s="845"/>
      <c r="OLN7" s="832"/>
      <c r="OLO7" s="832"/>
      <c r="OLP7" s="832"/>
      <c r="OLQ7" s="832"/>
      <c r="OLR7" s="832"/>
      <c r="OLS7" s="832"/>
      <c r="OLT7" s="833"/>
      <c r="OLU7" s="833"/>
      <c r="OLV7" s="833"/>
      <c r="OLW7" s="833"/>
      <c r="OLX7" s="833"/>
      <c r="OLY7" s="833"/>
      <c r="OLZ7" s="833"/>
      <c r="OMA7" s="833"/>
      <c r="OMB7" s="844"/>
      <c r="OMC7" s="845"/>
      <c r="OMD7" s="832"/>
      <c r="OME7" s="832"/>
      <c r="OMF7" s="832"/>
      <c r="OMG7" s="832"/>
      <c r="OMH7" s="832"/>
      <c r="OMI7" s="832"/>
      <c r="OMJ7" s="833"/>
      <c r="OMK7" s="833"/>
      <c r="OML7" s="833"/>
      <c r="OMM7" s="833"/>
      <c r="OMN7" s="833"/>
      <c r="OMO7" s="833"/>
      <c r="OMP7" s="833"/>
      <c r="OMQ7" s="833"/>
      <c r="OMR7" s="844"/>
      <c r="OMS7" s="845"/>
      <c r="OMT7" s="832"/>
      <c r="OMU7" s="832"/>
      <c r="OMV7" s="832"/>
      <c r="OMW7" s="832"/>
      <c r="OMX7" s="832"/>
      <c r="OMY7" s="832"/>
      <c r="OMZ7" s="833"/>
      <c r="ONA7" s="833"/>
      <c r="ONB7" s="833"/>
      <c r="ONC7" s="833"/>
      <c r="OND7" s="833"/>
      <c r="ONE7" s="833"/>
      <c r="ONF7" s="833"/>
      <c r="ONG7" s="833"/>
      <c r="ONH7" s="844"/>
      <c r="ONI7" s="845"/>
      <c r="ONJ7" s="832"/>
      <c r="ONK7" s="832"/>
      <c r="ONL7" s="832"/>
      <c r="ONM7" s="832"/>
      <c r="ONN7" s="832"/>
      <c r="ONO7" s="832"/>
      <c r="ONP7" s="833"/>
      <c r="ONQ7" s="833"/>
      <c r="ONR7" s="833"/>
      <c r="ONS7" s="833"/>
      <c r="ONT7" s="833"/>
      <c r="ONU7" s="833"/>
      <c r="ONV7" s="833"/>
      <c r="ONW7" s="833"/>
      <c r="ONX7" s="844"/>
      <c r="ONY7" s="845"/>
      <c r="ONZ7" s="832"/>
      <c r="OOA7" s="832"/>
      <c r="OOB7" s="832"/>
      <c r="OOC7" s="832"/>
      <c r="OOD7" s="832"/>
      <c r="OOE7" s="832"/>
      <c r="OOF7" s="833"/>
      <c r="OOG7" s="833"/>
      <c r="OOH7" s="833"/>
      <c r="OOI7" s="833"/>
      <c r="OOJ7" s="833"/>
      <c r="OOK7" s="833"/>
      <c r="OOL7" s="833"/>
      <c r="OOM7" s="833"/>
      <c r="OON7" s="844"/>
      <c r="OOO7" s="845"/>
      <c r="OOP7" s="832"/>
      <c r="OOQ7" s="832"/>
      <c r="OOR7" s="832"/>
      <c r="OOS7" s="832"/>
      <c r="OOT7" s="832"/>
      <c r="OOU7" s="832"/>
      <c r="OOV7" s="833"/>
      <c r="OOW7" s="833"/>
      <c r="OOX7" s="833"/>
      <c r="OOY7" s="833"/>
      <c r="OOZ7" s="833"/>
      <c r="OPA7" s="833"/>
      <c r="OPB7" s="833"/>
      <c r="OPC7" s="833"/>
      <c r="OPD7" s="844"/>
      <c r="OPE7" s="845"/>
      <c r="OPF7" s="832"/>
      <c r="OPG7" s="832"/>
      <c r="OPH7" s="832"/>
      <c r="OPI7" s="832"/>
      <c r="OPJ7" s="832"/>
      <c r="OPK7" s="832"/>
      <c r="OPL7" s="833"/>
      <c r="OPM7" s="833"/>
      <c r="OPN7" s="833"/>
      <c r="OPO7" s="833"/>
      <c r="OPP7" s="833"/>
      <c r="OPQ7" s="833"/>
      <c r="OPR7" s="833"/>
      <c r="OPS7" s="833"/>
      <c r="OPT7" s="844"/>
      <c r="OPU7" s="845"/>
      <c r="OPV7" s="832"/>
      <c r="OPW7" s="832"/>
      <c r="OPX7" s="832"/>
      <c r="OPY7" s="832"/>
      <c r="OPZ7" s="832"/>
      <c r="OQA7" s="832"/>
      <c r="OQB7" s="833"/>
      <c r="OQC7" s="833"/>
      <c r="OQD7" s="833"/>
      <c r="OQE7" s="833"/>
      <c r="OQF7" s="833"/>
      <c r="OQG7" s="833"/>
      <c r="OQH7" s="833"/>
      <c r="OQI7" s="833"/>
      <c r="OQJ7" s="844"/>
      <c r="OQK7" s="845"/>
      <c r="OQL7" s="832"/>
      <c r="OQM7" s="832"/>
      <c r="OQN7" s="832"/>
      <c r="OQO7" s="832"/>
      <c r="OQP7" s="832"/>
      <c r="OQQ7" s="832"/>
      <c r="OQR7" s="833"/>
      <c r="OQS7" s="833"/>
      <c r="OQT7" s="833"/>
      <c r="OQU7" s="833"/>
      <c r="OQV7" s="833"/>
      <c r="OQW7" s="833"/>
      <c r="OQX7" s="833"/>
      <c r="OQY7" s="833"/>
      <c r="OQZ7" s="844"/>
      <c r="ORA7" s="845"/>
      <c r="ORB7" s="832"/>
      <c r="ORC7" s="832"/>
      <c r="ORD7" s="832"/>
      <c r="ORE7" s="832"/>
      <c r="ORF7" s="832"/>
      <c r="ORG7" s="832"/>
      <c r="ORH7" s="833"/>
      <c r="ORI7" s="833"/>
      <c r="ORJ7" s="833"/>
      <c r="ORK7" s="833"/>
      <c r="ORL7" s="833"/>
      <c r="ORM7" s="833"/>
      <c r="ORN7" s="833"/>
      <c r="ORO7" s="833"/>
      <c r="ORP7" s="844"/>
      <c r="ORQ7" s="845"/>
      <c r="ORR7" s="832"/>
      <c r="ORS7" s="832"/>
      <c r="ORT7" s="832"/>
      <c r="ORU7" s="832"/>
      <c r="ORV7" s="832"/>
      <c r="ORW7" s="832"/>
      <c r="ORX7" s="833"/>
      <c r="ORY7" s="833"/>
      <c r="ORZ7" s="833"/>
      <c r="OSA7" s="833"/>
      <c r="OSB7" s="833"/>
      <c r="OSC7" s="833"/>
      <c r="OSD7" s="833"/>
      <c r="OSE7" s="833"/>
      <c r="OSF7" s="844"/>
      <c r="OSG7" s="845"/>
      <c r="OSH7" s="832"/>
      <c r="OSI7" s="832"/>
      <c r="OSJ7" s="832"/>
      <c r="OSK7" s="832"/>
      <c r="OSL7" s="832"/>
      <c r="OSM7" s="832"/>
      <c r="OSN7" s="833"/>
      <c r="OSO7" s="833"/>
      <c r="OSP7" s="833"/>
      <c r="OSQ7" s="833"/>
      <c r="OSR7" s="833"/>
      <c r="OSS7" s="833"/>
      <c r="OST7" s="833"/>
      <c r="OSU7" s="833"/>
      <c r="OSV7" s="844"/>
      <c r="OSW7" s="845"/>
      <c r="OSX7" s="832"/>
      <c r="OSY7" s="832"/>
      <c r="OSZ7" s="832"/>
      <c r="OTA7" s="832"/>
      <c r="OTB7" s="832"/>
      <c r="OTC7" s="832"/>
      <c r="OTD7" s="833"/>
      <c r="OTE7" s="833"/>
      <c r="OTF7" s="833"/>
      <c r="OTG7" s="833"/>
      <c r="OTH7" s="833"/>
      <c r="OTI7" s="833"/>
      <c r="OTJ7" s="833"/>
      <c r="OTK7" s="833"/>
      <c r="OTL7" s="844"/>
      <c r="OTM7" s="845"/>
      <c r="OTN7" s="832"/>
      <c r="OTO7" s="832"/>
      <c r="OTP7" s="832"/>
      <c r="OTQ7" s="832"/>
      <c r="OTR7" s="832"/>
      <c r="OTS7" s="832"/>
      <c r="OTT7" s="833"/>
      <c r="OTU7" s="833"/>
      <c r="OTV7" s="833"/>
      <c r="OTW7" s="833"/>
      <c r="OTX7" s="833"/>
      <c r="OTY7" s="833"/>
      <c r="OTZ7" s="833"/>
      <c r="OUA7" s="833"/>
      <c r="OUB7" s="844"/>
      <c r="OUC7" s="845"/>
      <c r="OUD7" s="832"/>
      <c r="OUE7" s="832"/>
      <c r="OUF7" s="832"/>
      <c r="OUG7" s="832"/>
      <c r="OUH7" s="832"/>
      <c r="OUI7" s="832"/>
      <c r="OUJ7" s="833"/>
      <c r="OUK7" s="833"/>
      <c r="OUL7" s="833"/>
      <c r="OUM7" s="833"/>
      <c r="OUN7" s="833"/>
      <c r="OUO7" s="833"/>
      <c r="OUP7" s="833"/>
      <c r="OUQ7" s="833"/>
      <c r="OUR7" s="844"/>
      <c r="OUS7" s="845"/>
      <c r="OUT7" s="832"/>
      <c r="OUU7" s="832"/>
      <c r="OUV7" s="832"/>
      <c r="OUW7" s="832"/>
      <c r="OUX7" s="832"/>
      <c r="OUY7" s="832"/>
      <c r="OUZ7" s="833"/>
      <c r="OVA7" s="833"/>
      <c r="OVB7" s="833"/>
      <c r="OVC7" s="833"/>
      <c r="OVD7" s="833"/>
      <c r="OVE7" s="833"/>
      <c r="OVF7" s="833"/>
      <c r="OVG7" s="833"/>
      <c r="OVH7" s="844"/>
      <c r="OVI7" s="845"/>
      <c r="OVJ7" s="832"/>
      <c r="OVK7" s="832"/>
      <c r="OVL7" s="832"/>
      <c r="OVM7" s="832"/>
      <c r="OVN7" s="832"/>
      <c r="OVO7" s="832"/>
      <c r="OVP7" s="833"/>
      <c r="OVQ7" s="833"/>
      <c r="OVR7" s="833"/>
      <c r="OVS7" s="833"/>
      <c r="OVT7" s="833"/>
      <c r="OVU7" s="833"/>
      <c r="OVV7" s="833"/>
      <c r="OVW7" s="833"/>
      <c r="OVX7" s="844"/>
      <c r="OVY7" s="845"/>
      <c r="OVZ7" s="832"/>
      <c r="OWA7" s="832"/>
      <c r="OWB7" s="832"/>
      <c r="OWC7" s="832"/>
      <c r="OWD7" s="832"/>
      <c r="OWE7" s="832"/>
      <c r="OWF7" s="833"/>
      <c r="OWG7" s="833"/>
      <c r="OWH7" s="833"/>
      <c r="OWI7" s="833"/>
      <c r="OWJ7" s="833"/>
      <c r="OWK7" s="833"/>
      <c r="OWL7" s="833"/>
      <c r="OWM7" s="833"/>
      <c r="OWN7" s="844"/>
      <c r="OWO7" s="845"/>
      <c r="OWP7" s="832"/>
      <c r="OWQ7" s="832"/>
      <c r="OWR7" s="832"/>
      <c r="OWS7" s="832"/>
      <c r="OWT7" s="832"/>
      <c r="OWU7" s="832"/>
      <c r="OWV7" s="833"/>
      <c r="OWW7" s="833"/>
      <c r="OWX7" s="833"/>
      <c r="OWY7" s="833"/>
      <c r="OWZ7" s="833"/>
      <c r="OXA7" s="833"/>
      <c r="OXB7" s="833"/>
      <c r="OXC7" s="833"/>
      <c r="OXD7" s="844"/>
      <c r="OXE7" s="845"/>
      <c r="OXF7" s="832"/>
      <c r="OXG7" s="832"/>
      <c r="OXH7" s="832"/>
      <c r="OXI7" s="832"/>
      <c r="OXJ7" s="832"/>
      <c r="OXK7" s="832"/>
      <c r="OXL7" s="833"/>
      <c r="OXM7" s="833"/>
      <c r="OXN7" s="833"/>
      <c r="OXO7" s="833"/>
      <c r="OXP7" s="833"/>
      <c r="OXQ7" s="833"/>
      <c r="OXR7" s="833"/>
      <c r="OXS7" s="833"/>
      <c r="OXT7" s="844"/>
      <c r="OXU7" s="845"/>
      <c r="OXV7" s="832"/>
      <c r="OXW7" s="832"/>
      <c r="OXX7" s="832"/>
      <c r="OXY7" s="832"/>
      <c r="OXZ7" s="832"/>
      <c r="OYA7" s="832"/>
      <c r="OYB7" s="833"/>
      <c r="OYC7" s="833"/>
      <c r="OYD7" s="833"/>
      <c r="OYE7" s="833"/>
      <c r="OYF7" s="833"/>
      <c r="OYG7" s="833"/>
      <c r="OYH7" s="833"/>
      <c r="OYI7" s="833"/>
      <c r="OYJ7" s="844"/>
      <c r="OYK7" s="845"/>
      <c r="OYL7" s="832"/>
      <c r="OYM7" s="832"/>
      <c r="OYN7" s="832"/>
      <c r="OYO7" s="832"/>
      <c r="OYP7" s="832"/>
      <c r="OYQ7" s="832"/>
      <c r="OYR7" s="833"/>
      <c r="OYS7" s="833"/>
      <c r="OYT7" s="833"/>
      <c r="OYU7" s="833"/>
      <c r="OYV7" s="833"/>
      <c r="OYW7" s="833"/>
      <c r="OYX7" s="833"/>
      <c r="OYY7" s="833"/>
      <c r="OYZ7" s="844"/>
      <c r="OZA7" s="845"/>
      <c r="OZB7" s="832"/>
      <c r="OZC7" s="832"/>
      <c r="OZD7" s="832"/>
      <c r="OZE7" s="832"/>
      <c r="OZF7" s="832"/>
      <c r="OZG7" s="832"/>
      <c r="OZH7" s="833"/>
      <c r="OZI7" s="833"/>
      <c r="OZJ7" s="833"/>
      <c r="OZK7" s="833"/>
      <c r="OZL7" s="833"/>
      <c r="OZM7" s="833"/>
      <c r="OZN7" s="833"/>
      <c r="OZO7" s="833"/>
      <c r="OZP7" s="844"/>
      <c r="OZQ7" s="845"/>
      <c r="OZR7" s="832"/>
      <c r="OZS7" s="832"/>
      <c r="OZT7" s="832"/>
      <c r="OZU7" s="832"/>
      <c r="OZV7" s="832"/>
      <c r="OZW7" s="832"/>
      <c r="OZX7" s="833"/>
      <c r="OZY7" s="833"/>
      <c r="OZZ7" s="833"/>
      <c r="PAA7" s="833"/>
      <c r="PAB7" s="833"/>
      <c r="PAC7" s="833"/>
      <c r="PAD7" s="833"/>
      <c r="PAE7" s="833"/>
      <c r="PAF7" s="844"/>
      <c r="PAG7" s="845"/>
      <c r="PAH7" s="832"/>
      <c r="PAI7" s="832"/>
      <c r="PAJ7" s="832"/>
      <c r="PAK7" s="832"/>
      <c r="PAL7" s="832"/>
      <c r="PAM7" s="832"/>
      <c r="PAN7" s="833"/>
      <c r="PAO7" s="833"/>
      <c r="PAP7" s="833"/>
      <c r="PAQ7" s="833"/>
      <c r="PAR7" s="833"/>
      <c r="PAS7" s="833"/>
      <c r="PAT7" s="833"/>
      <c r="PAU7" s="833"/>
      <c r="PAV7" s="844"/>
      <c r="PAW7" s="845"/>
      <c r="PAX7" s="832"/>
      <c r="PAY7" s="832"/>
      <c r="PAZ7" s="832"/>
      <c r="PBA7" s="832"/>
      <c r="PBB7" s="832"/>
      <c r="PBC7" s="832"/>
      <c r="PBD7" s="833"/>
      <c r="PBE7" s="833"/>
      <c r="PBF7" s="833"/>
      <c r="PBG7" s="833"/>
      <c r="PBH7" s="833"/>
      <c r="PBI7" s="833"/>
      <c r="PBJ7" s="833"/>
      <c r="PBK7" s="833"/>
      <c r="PBL7" s="844"/>
      <c r="PBM7" s="845"/>
      <c r="PBN7" s="832"/>
      <c r="PBO7" s="832"/>
      <c r="PBP7" s="832"/>
      <c r="PBQ7" s="832"/>
      <c r="PBR7" s="832"/>
      <c r="PBS7" s="832"/>
      <c r="PBT7" s="833"/>
      <c r="PBU7" s="833"/>
      <c r="PBV7" s="833"/>
      <c r="PBW7" s="833"/>
      <c r="PBX7" s="833"/>
      <c r="PBY7" s="833"/>
      <c r="PBZ7" s="833"/>
      <c r="PCA7" s="833"/>
      <c r="PCB7" s="844"/>
      <c r="PCC7" s="845"/>
      <c r="PCD7" s="832"/>
      <c r="PCE7" s="832"/>
      <c r="PCF7" s="832"/>
      <c r="PCG7" s="832"/>
      <c r="PCH7" s="832"/>
      <c r="PCI7" s="832"/>
      <c r="PCJ7" s="833"/>
      <c r="PCK7" s="833"/>
      <c r="PCL7" s="833"/>
      <c r="PCM7" s="833"/>
      <c r="PCN7" s="833"/>
      <c r="PCO7" s="833"/>
      <c r="PCP7" s="833"/>
      <c r="PCQ7" s="833"/>
      <c r="PCR7" s="844"/>
      <c r="PCS7" s="845"/>
      <c r="PCT7" s="832"/>
      <c r="PCU7" s="832"/>
      <c r="PCV7" s="832"/>
      <c r="PCW7" s="832"/>
      <c r="PCX7" s="832"/>
      <c r="PCY7" s="832"/>
      <c r="PCZ7" s="833"/>
      <c r="PDA7" s="833"/>
      <c r="PDB7" s="833"/>
      <c r="PDC7" s="833"/>
      <c r="PDD7" s="833"/>
      <c r="PDE7" s="833"/>
      <c r="PDF7" s="833"/>
      <c r="PDG7" s="833"/>
      <c r="PDH7" s="844"/>
      <c r="PDI7" s="845"/>
      <c r="PDJ7" s="832"/>
      <c r="PDK7" s="832"/>
      <c r="PDL7" s="832"/>
      <c r="PDM7" s="832"/>
      <c r="PDN7" s="832"/>
      <c r="PDO7" s="832"/>
      <c r="PDP7" s="833"/>
      <c r="PDQ7" s="833"/>
      <c r="PDR7" s="833"/>
      <c r="PDS7" s="833"/>
      <c r="PDT7" s="833"/>
      <c r="PDU7" s="833"/>
      <c r="PDV7" s="833"/>
      <c r="PDW7" s="833"/>
      <c r="PDX7" s="844"/>
      <c r="PDY7" s="845"/>
      <c r="PDZ7" s="832"/>
      <c r="PEA7" s="832"/>
      <c r="PEB7" s="832"/>
      <c r="PEC7" s="832"/>
      <c r="PED7" s="832"/>
      <c r="PEE7" s="832"/>
      <c r="PEF7" s="833"/>
      <c r="PEG7" s="833"/>
      <c r="PEH7" s="833"/>
      <c r="PEI7" s="833"/>
      <c r="PEJ7" s="833"/>
      <c r="PEK7" s="833"/>
      <c r="PEL7" s="833"/>
      <c r="PEM7" s="833"/>
      <c r="PEN7" s="844"/>
      <c r="PEO7" s="845"/>
      <c r="PEP7" s="832"/>
      <c r="PEQ7" s="832"/>
      <c r="PER7" s="832"/>
      <c r="PES7" s="832"/>
      <c r="PET7" s="832"/>
      <c r="PEU7" s="832"/>
      <c r="PEV7" s="833"/>
      <c r="PEW7" s="833"/>
      <c r="PEX7" s="833"/>
      <c r="PEY7" s="833"/>
      <c r="PEZ7" s="833"/>
      <c r="PFA7" s="833"/>
      <c r="PFB7" s="833"/>
      <c r="PFC7" s="833"/>
      <c r="PFD7" s="844"/>
      <c r="PFE7" s="845"/>
      <c r="PFF7" s="832"/>
      <c r="PFG7" s="832"/>
      <c r="PFH7" s="832"/>
      <c r="PFI7" s="832"/>
      <c r="PFJ7" s="832"/>
      <c r="PFK7" s="832"/>
      <c r="PFL7" s="833"/>
      <c r="PFM7" s="833"/>
      <c r="PFN7" s="833"/>
      <c r="PFO7" s="833"/>
      <c r="PFP7" s="833"/>
      <c r="PFQ7" s="833"/>
      <c r="PFR7" s="833"/>
      <c r="PFS7" s="833"/>
      <c r="PFT7" s="844"/>
      <c r="PFU7" s="845"/>
      <c r="PFV7" s="832"/>
      <c r="PFW7" s="832"/>
      <c r="PFX7" s="832"/>
      <c r="PFY7" s="832"/>
      <c r="PFZ7" s="832"/>
      <c r="PGA7" s="832"/>
      <c r="PGB7" s="833"/>
      <c r="PGC7" s="833"/>
      <c r="PGD7" s="833"/>
      <c r="PGE7" s="833"/>
      <c r="PGF7" s="833"/>
      <c r="PGG7" s="833"/>
      <c r="PGH7" s="833"/>
      <c r="PGI7" s="833"/>
      <c r="PGJ7" s="844"/>
      <c r="PGK7" s="845"/>
      <c r="PGL7" s="832"/>
      <c r="PGM7" s="832"/>
      <c r="PGN7" s="832"/>
      <c r="PGO7" s="832"/>
      <c r="PGP7" s="832"/>
      <c r="PGQ7" s="832"/>
      <c r="PGR7" s="833"/>
      <c r="PGS7" s="833"/>
      <c r="PGT7" s="833"/>
      <c r="PGU7" s="833"/>
      <c r="PGV7" s="833"/>
      <c r="PGW7" s="833"/>
      <c r="PGX7" s="833"/>
      <c r="PGY7" s="833"/>
      <c r="PGZ7" s="844"/>
      <c r="PHA7" s="845"/>
      <c r="PHB7" s="832"/>
      <c r="PHC7" s="832"/>
      <c r="PHD7" s="832"/>
      <c r="PHE7" s="832"/>
      <c r="PHF7" s="832"/>
      <c r="PHG7" s="832"/>
      <c r="PHH7" s="833"/>
      <c r="PHI7" s="833"/>
      <c r="PHJ7" s="833"/>
      <c r="PHK7" s="833"/>
      <c r="PHL7" s="833"/>
      <c r="PHM7" s="833"/>
      <c r="PHN7" s="833"/>
      <c r="PHO7" s="833"/>
      <c r="PHP7" s="844"/>
      <c r="PHQ7" s="845"/>
      <c r="PHR7" s="832"/>
      <c r="PHS7" s="832"/>
      <c r="PHT7" s="832"/>
      <c r="PHU7" s="832"/>
      <c r="PHV7" s="832"/>
      <c r="PHW7" s="832"/>
      <c r="PHX7" s="833"/>
      <c r="PHY7" s="833"/>
      <c r="PHZ7" s="833"/>
      <c r="PIA7" s="833"/>
      <c r="PIB7" s="833"/>
      <c r="PIC7" s="833"/>
      <c r="PID7" s="833"/>
      <c r="PIE7" s="833"/>
      <c r="PIF7" s="844"/>
      <c r="PIG7" s="845"/>
      <c r="PIH7" s="832"/>
      <c r="PII7" s="832"/>
      <c r="PIJ7" s="832"/>
      <c r="PIK7" s="832"/>
      <c r="PIL7" s="832"/>
      <c r="PIM7" s="832"/>
      <c r="PIN7" s="833"/>
      <c r="PIO7" s="833"/>
      <c r="PIP7" s="833"/>
      <c r="PIQ7" s="833"/>
      <c r="PIR7" s="833"/>
      <c r="PIS7" s="833"/>
      <c r="PIT7" s="833"/>
      <c r="PIU7" s="833"/>
      <c r="PIV7" s="844"/>
      <c r="PIW7" s="845"/>
      <c r="PIX7" s="832"/>
      <c r="PIY7" s="832"/>
      <c r="PIZ7" s="832"/>
      <c r="PJA7" s="832"/>
      <c r="PJB7" s="832"/>
      <c r="PJC7" s="832"/>
      <c r="PJD7" s="833"/>
      <c r="PJE7" s="833"/>
      <c r="PJF7" s="833"/>
      <c r="PJG7" s="833"/>
      <c r="PJH7" s="833"/>
      <c r="PJI7" s="833"/>
      <c r="PJJ7" s="833"/>
      <c r="PJK7" s="833"/>
      <c r="PJL7" s="844"/>
      <c r="PJM7" s="845"/>
      <c r="PJN7" s="832"/>
      <c r="PJO7" s="832"/>
      <c r="PJP7" s="832"/>
      <c r="PJQ7" s="832"/>
      <c r="PJR7" s="832"/>
      <c r="PJS7" s="832"/>
      <c r="PJT7" s="833"/>
      <c r="PJU7" s="833"/>
      <c r="PJV7" s="833"/>
      <c r="PJW7" s="833"/>
      <c r="PJX7" s="833"/>
      <c r="PJY7" s="833"/>
      <c r="PJZ7" s="833"/>
      <c r="PKA7" s="833"/>
      <c r="PKB7" s="844"/>
      <c r="PKC7" s="845"/>
      <c r="PKD7" s="832"/>
      <c r="PKE7" s="832"/>
      <c r="PKF7" s="832"/>
      <c r="PKG7" s="832"/>
      <c r="PKH7" s="832"/>
      <c r="PKI7" s="832"/>
      <c r="PKJ7" s="833"/>
      <c r="PKK7" s="833"/>
      <c r="PKL7" s="833"/>
      <c r="PKM7" s="833"/>
      <c r="PKN7" s="833"/>
      <c r="PKO7" s="833"/>
      <c r="PKP7" s="833"/>
      <c r="PKQ7" s="833"/>
      <c r="PKR7" s="844"/>
      <c r="PKS7" s="845"/>
      <c r="PKT7" s="832"/>
      <c r="PKU7" s="832"/>
      <c r="PKV7" s="832"/>
      <c r="PKW7" s="832"/>
      <c r="PKX7" s="832"/>
      <c r="PKY7" s="832"/>
      <c r="PKZ7" s="833"/>
      <c r="PLA7" s="833"/>
      <c r="PLB7" s="833"/>
      <c r="PLC7" s="833"/>
      <c r="PLD7" s="833"/>
      <c r="PLE7" s="833"/>
      <c r="PLF7" s="833"/>
      <c r="PLG7" s="833"/>
      <c r="PLH7" s="844"/>
      <c r="PLI7" s="845"/>
      <c r="PLJ7" s="832"/>
      <c r="PLK7" s="832"/>
      <c r="PLL7" s="832"/>
      <c r="PLM7" s="832"/>
      <c r="PLN7" s="832"/>
      <c r="PLO7" s="832"/>
      <c r="PLP7" s="833"/>
      <c r="PLQ7" s="833"/>
      <c r="PLR7" s="833"/>
      <c r="PLS7" s="833"/>
      <c r="PLT7" s="833"/>
      <c r="PLU7" s="833"/>
      <c r="PLV7" s="833"/>
      <c r="PLW7" s="833"/>
      <c r="PLX7" s="844"/>
      <c r="PLY7" s="845"/>
      <c r="PLZ7" s="832"/>
      <c r="PMA7" s="832"/>
      <c r="PMB7" s="832"/>
      <c r="PMC7" s="832"/>
      <c r="PMD7" s="832"/>
      <c r="PME7" s="832"/>
      <c r="PMF7" s="833"/>
      <c r="PMG7" s="833"/>
      <c r="PMH7" s="833"/>
      <c r="PMI7" s="833"/>
      <c r="PMJ7" s="833"/>
      <c r="PMK7" s="833"/>
      <c r="PML7" s="833"/>
      <c r="PMM7" s="833"/>
      <c r="PMN7" s="844"/>
      <c r="PMO7" s="845"/>
      <c r="PMP7" s="832"/>
      <c r="PMQ7" s="832"/>
      <c r="PMR7" s="832"/>
      <c r="PMS7" s="832"/>
      <c r="PMT7" s="832"/>
      <c r="PMU7" s="832"/>
      <c r="PMV7" s="833"/>
      <c r="PMW7" s="833"/>
      <c r="PMX7" s="833"/>
      <c r="PMY7" s="833"/>
      <c r="PMZ7" s="833"/>
      <c r="PNA7" s="833"/>
      <c r="PNB7" s="833"/>
      <c r="PNC7" s="833"/>
      <c r="PND7" s="844"/>
      <c r="PNE7" s="845"/>
      <c r="PNF7" s="832"/>
      <c r="PNG7" s="832"/>
      <c r="PNH7" s="832"/>
      <c r="PNI7" s="832"/>
      <c r="PNJ7" s="832"/>
      <c r="PNK7" s="832"/>
      <c r="PNL7" s="833"/>
      <c r="PNM7" s="833"/>
      <c r="PNN7" s="833"/>
      <c r="PNO7" s="833"/>
      <c r="PNP7" s="833"/>
      <c r="PNQ7" s="833"/>
      <c r="PNR7" s="833"/>
      <c r="PNS7" s="833"/>
      <c r="PNT7" s="844"/>
      <c r="PNU7" s="845"/>
      <c r="PNV7" s="832"/>
      <c r="PNW7" s="832"/>
      <c r="PNX7" s="832"/>
      <c r="PNY7" s="832"/>
      <c r="PNZ7" s="832"/>
      <c r="POA7" s="832"/>
      <c r="POB7" s="833"/>
      <c r="POC7" s="833"/>
      <c r="POD7" s="833"/>
      <c r="POE7" s="833"/>
      <c r="POF7" s="833"/>
      <c r="POG7" s="833"/>
      <c r="POH7" s="833"/>
      <c r="POI7" s="833"/>
      <c r="POJ7" s="844"/>
      <c r="POK7" s="845"/>
      <c r="POL7" s="832"/>
      <c r="POM7" s="832"/>
      <c r="PON7" s="832"/>
      <c r="POO7" s="832"/>
      <c r="POP7" s="832"/>
      <c r="POQ7" s="832"/>
      <c r="POR7" s="833"/>
      <c r="POS7" s="833"/>
      <c r="POT7" s="833"/>
      <c r="POU7" s="833"/>
      <c r="POV7" s="833"/>
      <c r="POW7" s="833"/>
      <c r="POX7" s="833"/>
      <c r="POY7" s="833"/>
      <c r="POZ7" s="844"/>
      <c r="PPA7" s="845"/>
      <c r="PPB7" s="832"/>
      <c r="PPC7" s="832"/>
      <c r="PPD7" s="832"/>
      <c r="PPE7" s="832"/>
      <c r="PPF7" s="832"/>
      <c r="PPG7" s="832"/>
      <c r="PPH7" s="833"/>
      <c r="PPI7" s="833"/>
      <c r="PPJ7" s="833"/>
      <c r="PPK7" s="833"/>
      <c r="PPL7" s="833"/>
      <c r="PPM7" s="833"/>
      <c r="PPN7" s="833"/>
      <c r="PPO7" s="833"/>
      <c r="PPP7" s="844"/>
      <c r="PPQ7" s="845"/>
      <c r="PPR7" s="832"/>
      <c r="PPS7" s="832"/>
      <c r="PPT7" s="832"/>
      <c r="PPU7" s="832"/>
      <c r="PPV7" s="832"/>
      <c r="PPW7" s="832"/>
      <c r="PPX7" s="833"/>
      <c r="PPY7" s="833"/>
      <c r="PPZ7" s="833"/>
      <c r="PQA7" s="833"/>
      <c r="PQB7" s="833"/>
      <c r="PQC7" s="833"/>
      <c r="PQD7" s="833"/>
      <c r="PQE7" s="833"/>
      <c r="PQF7" s="844"/>
      <c r="PQG7" s="845"/>
      <c r="PQH7" s="832"/>
      <c r="PQI7" s="832"/>
      <c r="PQJ7" s="832"/>
      <c r="PQK7" s="832"/>
      <c r="PQL7" s="832"/>
      <c r="PQM7" s="832"/>
      <c r="PQN7" s="833"/>
      <c r="PQO7" s="833"/>
      <c r="PQP7" s="833"/>
      <c r="PQQ7" s="833"/>
      <c r="PQR7" s="833"/>
      <c r="PQS7" s="833"/>
      <c r="PQT7" s="833"/>
      <c r="PQU7" s="833"/>
      <c r="PQV7" s="844"/>
      <c r="PQW7" s="845"/>
      <c r="PQX7" s="832"/>
      <c r="PQY7" s="832"/>
      <c r="PQZ7" s="832"/>
      <c r="PRA7" s="832"/>
      <c r="PRB7" s="832"/>
      <c r="PRC7" s="832"/>
      <c r="PRD7" s="833"/>
      <c r="PRE7" s="833"/>
      <c r="PRF7" s="833"/>
      <c r="PRG7" s="833"/>
      <c r="PRH7" s="833"/>
      <c r="PRI7" s="833"/>
      <c r="PRJ7" s="833"/>
      <c r="PRK7" s="833"/>
      <c r="PRL7" s="844"/>
      <c r="PRM7" s="845"/>
      <c r="PRN7" s="832"/>
      <c r="PRO7" s="832"/>
      <c r="PRP7" s="832"/>
      <c r="PRQ7" s="832"/>
      <c r="PRR7" s="832"/>
      <c r="PRS7" s="832"/>
      <c r="PRT7" s="833"/>
      <c r="PRU7" s="833"/>
      <c r="PRV7" s="833"/>
      <c r="PRW7" s="833"/>
      <c r="PRX7" s="833"/>
      <c r="PRY7" s="833"/>
      <c r="PRZ7" s="833"/>
      <c r="PSA7" s="833"/>
      <c r="PSB7" s="844"/>
      <c r="PSC7" s="845"/>
      <c r="PSD7" s="832"/>
      <c r="PSE7" s="832"/>
      <c r="PSF7" s="832"/>
      <c r="PSG7" s="832"/>
      <c r="PSH7" s="832"/>
      <c r="PSI7" s="832"/>
      <c r="PSJ7" s="833"/>
      <c r="PSK7" s="833"/>
      <c r="PSL7" s="833"/>
      <c r="PSM7" s="833"/>
      <c r="PSN7" s="833"/>
      <c r="PSO7" s="833"/>
      <c r="PSP7" s="833"/>
      <c r="PSQ7" s="833"/>
      <c r="PSR7" s="844"/>
      <c r="PSS7" s="845"/>
      <c r="PST7" s="832"/>
      <c r="PSU7" s="832"/>
      <c r="PSV7" s="832"/>
      <c r="PSW7" s="832"/>
      <c r="PSX7" s="832"/>
      <c r="PSY7" s="832"/>
      <c r="PSZ7" s="833"/>
      <c r="PTA7" s="833"/>
      <c r="PTB7" s="833"/>
      <c r="PTC7" s="833"/>
      <c r="PTD7" s="833"/>
      <c r="PTE7" s="833"/>
      <c r="PTF7" s="833"/>
      <c r="PTG7" s="833"/>
      <c r="PTH7" s="844"/>
      <c r="PTI7" s="845"/>
      <c r="PTJ7" s="832"/>
      <c r="PTK7" s="832"/>
      <c r="PTL7" s="832"/>
      <c r="PTM7" s="832"/>
      <c r="PTN7" s="832"/>
      <c r="PTO7" s="832"/>
      <c r="PTP7" s="833"/>
      <c r="PTQ7" s="833"/>
      <c r="PTR7" s="833"/>
      <c r="PTS7" s="833"/>
      <c r="PTT7" s="833"/>
      <c r="PTU7" s="833"/>
      <c r="PTV7" s="833"/>
      <c r="PTW7" s="833"/>
      <c r="PTX7" s="844"/>
      <c r="PTY7" s="845"/>
      <c r="PTZ7" s="832"/>
      <c r="PUA7" s="832"/>
      <c r="PUB7" s="832"/>
      <c r="PUC7" s="832"/>
      <c r="PUD7" s="832"/>
      <c r="PUE7" s="832"/>
      <c r="PUF7" s="833"/>
      <c r="PUG7" s="833"/>
      <c r="PUH7" s="833"/>
      <c r="PUI7" s="833"/>
      <c r="PUJ7" s="833"/>
      <c r="PUK7" s="833"/>
      <c r="PUL7" s="833"/>
      <c r="PUM7" s="833"/>
      <c r="PUN7" s="844"/>
      <c r="PUO7" s="845"/>
      <c r="PUP7" s="832"/>
      <c r="PUQ7" s="832"/>
      <c r="PUR7" s="832"/>
      <c r="PUS7" s="832"/>
      <c r="PUT7" s="832"/>
      <c r="PUU7" s="832"/>
      <c r="PUV7" s="833"/>
      <c r="PUW7" s="833"/>
      <c r="PUX7" s="833"/>
      <c r="PUY7" s="833"/>
      <c r="PUZ7" s="833"/>
      <c r="PVA7" s="833"/>
      <c r="PVB7" s="833"/>
      <c r="PVC7" s="833"/>
      <c r="PVD7" s="844"/>
      <c r="PVE7" s="845"/>
      <c r="PVF7" s="832"/>
      <c r="PVG7" s="832"/>
      <c r="PVH7" s="832"/>
      <c r="PVI7" s="832"/>
      <c r="PVJ7" s="832"/>
      <c r="PVK7" s="832"/>
      <c r="PVL7" s="833"/>
      <c r="PVM7" s="833"/>
      <c r="PVN7" s="833"/>
      <c r="PVO7" s="833"/>
      <c r="PVP7" s="833"/>
      <c r="PVQ7" s="833"/>
      <c r="PVR7" s="833"/>
      <c r="PVS7" s="833"/>
      <c r="PVT7" s="844"/>
      <c r="PVU7" s="845"/>
      <c r="PVV7" s="832"/>
      <c r="PVW7" s="832"/>
      <c r="PVX7" s="832"/>
      <c r="PVY7" s="832"/>
      <c r="PVZ7" s="832"/>
      <c r="PWA7" s="832"/>
      <c r="PWB7" s="833"/>
      <c r="PWC7" s="833"/>
      <c r="PWD7" s="833"/>
      <c r="PWE7" s="833"/>
      <c r="PWF7" s="833"/>
      <c r="PWG7" s="833"/>
      <c r="PWH7" s="833"/>
      <c r="PWI7" s="833"/>
      <c r="PWJ7" s="844"/>
      <c r="PWK7" s="845"/>
      <c r="PWL7" s="832"/>
      <c r="PWM7" s="832"/>
      <c r="PWN7" s="832"/>
      <c r="PWO7" s="832"/>
      <c r="PWP7" s="832"/>
      <c r="PWQ7" s="832"/>
      <c r="PWR7" s="833"/>
      <c r="PWS7" s="833"/>
      <c r="PWT7" s="833"/>
      <c r="PWU7" s="833"/>
      <c r="PWV7" s="833"/>
      <c r="PWW7" s="833"/>
      <c r="PWX7" s="833"/>
      <c r="PWY7" s="833"/>
      <c r="PWZ7" s="844"/>
      <c r="PXA7" s="845"/>
      <c r="PXB7" s="832"/>
      <c r="PXC7" s="832"/>
      <c r="PXD7" s="832"/>
      <c r="PXE7" s="832"/>
      <c r="PXF7" s="832"/>
      <c r="PXG7" s="832"/>
      <c r="PXH7" s="833"/>
      <c r="PXI7" s="833"/>
      <c r="PXJ7" s="833"/>
      <c r="PXK7" s="833"/>
      <c r="PXL7" s="833"/>
      <c r="PXM7" s="833"/>
      <c r="PXN7" s="833"/>
      <c r="PXO7" s="833"/>
      <c r="PXP7" s="844"/>
      <c r="PXQ7" s="845"/>
      <c r="PXR7" s="832"/>
      <c r="PXS7" s="832"/>
      <c r="PXT7" s="832"/>
      <c r="PXU7" s="832"/>
      <c r="PXV7" s="832"/>
      <c r="PXW7" s="832"/>
      <c r="PXX7" s="833"/>
      <c r="PXY7" s="833"/>
      <c r="PXZ7" s="833"/>
      <c r="PYA7" s="833"/>
      <c r="PYB7" s="833"/>
      <c r="PYC7" s="833"/>
      <c r="PYD7" s="833"/>
      <c r="PYE7" s="833"/>
      <c r="PYF7" s="844"/>
      <c r="PYG7" s="845"/>
      <c r="PYH7" s="832"/>
      <c r="PYI7" s="832"/>
      <c r="PYJ7" s="832"/>
      <c r="PYK7" s="832"/>
      <c r="PYL7" s="832"/>
      <c r="PYM7" s="832"/>
      <c r="PYN7" s="833"/>
      <c r="PYO7" s="833"/>
      <c r="PYP7" s="833"/>
      <c r="PYQ7" s="833"/>
      <c r="PYR7" s="833"/>
      <c r="PYS7" s="833"/>
      <c r="PYT7" s="833"/>
      <c r="PYU7" s="833"/>
      <c r="PYV7" s="844"/>
      <c r="PYW7" s="845"/>
      <c r="PYX7" s="832"/>
      <c r="PYY7" s="832"/>
      <c r="PYZ7" s="832"/>
      <c r="PZA7" s="832"/>
      <c r="PZB7" s="832"/>
      <c r="PZC7" s="832"/>
      <c r="PZD7" s="833"/>
      <c r="PZE7" s="833"/>
      <c r="PZF7" s="833"/>
      <c r="PZG7" s="833"/>
      <c r="PZH7" s="833"/>
      <c r="PZI7" s="833"/>
      <c r="PZJ7" s="833"/>
      <c r="PZK7" s="833"/>
      <c r="PZL7" s="844"/>
      <c r="PZM7" s="845"/>
      <c r="PZN7" s="832"/>
      <c r="PZO7" s="832"/>
      <c r="PZP7" s="832"/>
      <c r="PZQ7" s="832"/>
      <c r="PZR7" s="832"/>
      <c r="PZS7" s="832"/>
      <c r="PZT7" s="833"/>
      <c r="PZU7" s="833"/>
      <c r="PZV7" s="833"/>
      <c r="PZW7" s="833"/>
      <c r="PZX7" s="833"/>
      <c r="PZY7" s="833"/>
      <c r="PZZ7" s="833"/>
      <c r="QAA7" s="833"/>
      <c r="QAB7" s="844"/>
      <c r="QAC7" s="845"/>
      <c r="QAD7" s="832"/>
      <c r="QAE7" s="832"/>
      <c r="QAF7" s="832"/>
      <c r="QAG7" s="832"/>
      <c r="QAH7" s="832"/>
      <c r="QAI7" s="832"/>
      <c r="QAJ7" s="833"/>
      <c r="QAK7" s="833"/>
      <c r="QAL7" s="833"/>
      <c r="QAM7" s="833"/>
      <c r="QAN7" s="833"/>
      <c r="QAO7" s="833"/>
      <c r="QAP7" s="833"/>
      <c r="QAQ7" s="833"/>
      <c r="QAR7" s="844"/>
      <c r="QAS7" s="845"/>
      <c r="QAT7" s="832"/>
      <c r="QAU7" s="832"/>
      <c r="QAV7" s="832"/>
      <c r="QAW7" s="832"/>
      <c r="QAX7" s="832"/>
      <c r="QAY7" s="832"/>
      <c r="QAZ7" s="833"/>
      <c r="QBA7" s="833"/>
      <c r="QBB7" s="833"/>
      <c r="QBC7" s="833"/>
      <c r="QBD7" s="833"/>
      <c r="QBE7" s="833"/>
      <c r="QBF7" s="833"/>
      <c r="QBG7" s="833"/>
      <c r="QBH7" s="844"/>
      <c r="QBI7" s="845"/>
      <c r="QBJ7" s="832"/>
      <c r="QBK7" s="832"/>
      <c r="QBL7" s="832"/>
      <c r="QBM7" s="832"/>
      <c r="QBN7" s="832"/>
      <c r="QBO7" s="832"/>
      <c r="QBP7" s="833"/>
      <c r="QBQ7" s="833"/>
      <c r="QBR7" s="833"/>
      <c r="QBS7" s="833"/>
      <c r="QBT7" s="833"/>
      <c r="QBU7" s="833"/>
      <c r="QBV7" s="833"/>
      <c r="QBW7" s="833"/>
      <c r="QBX7" s="844"/>
      <c r="QBY7" s="845"/>
      <c r="QBZ7" s="832"/>
      <c r="QCA7" s="832"/>
      <c r="QCB7" s="832"/>
      <c r="QCC7" s="832"/>
      <c r="QCD7" s="832"/>
      <c r="QCE7" s="832"/>
      <c r="QCF7" s="833"/>
      <c r="QCG7" s="833"/>
      <c r="QCH7" s="833"/>
      <c r="QCI7" s="833"/>
      <c r="QCJ7" s="833"/>
      <c r="QCK7" s="833"/>
      <c r="QCL7" s="833"/>
      <c r="QCM7" s="833"/>
      <c r="QCN7" s="844"/>
      <c r="QCO7" s="845"/>
      <c r="QCP7" s="832"/>
      <c r="QCQ7" s="832"/>
      <c r="QCR7" s="832"/>
      <c r="QCS7" s="832"/>
      <c r="QCT7" s="832"/>
      <c r="QCU7" s="832"/>
      <c r="QCV7" s="833"/>
      <c r="QCW7" s="833"/>
      <c r="QCX7" s="833"/>
      <c r="QCY7" s="833"/>
      <c r="QCZ7" s="833"/>
      <c r="QDA7" s="833"/>
      <c r="QDB7" s="833"/>
      <c r="QDC7" s="833"/>
      <c r="QDD7" s="844"/>
      <c r="QDE7" s="845"/>
      <c r="QDF7" s="832"/>
      <c r="QDG7" s="832"/>
      <c r="QDH7" s="832"/>
      <c r="QDI7" s="832"/>
      <c r="QDJ7" s="832"/>
      <c r="QDK7" s="832"/>
      <c r="QDL7" s="833"/>
      <c r="QDM7" s="833"/>
      <c r="QDN7" s="833"/>
      <c r="QDO7" s="833"/>
      <c r="QDP7" s="833"/>
      <c r="QDQ7" s="833"/>
      <c r="QDR7" s="833"/>
      <c r="QDS7" s="833"/>
      <c r="QDT7" s="844"/>
      <c r="QDU7" s="845"/>
      <c r="QDV7" s="832"/>
      <c r="QDW7" s="832"/>
      <c r="QDX7" s="832"/>
      <c r="QDY7" s="832"/>
      <c r="QDZ7" s="832"/>
      <c r="QEA7" s="832"/>
      <c r="QEB7" s="833"/>
      <c r="QEC7" s="833"/>
      <c r="QED7" s="833"/>
      <c r="QEE7" s="833"/>
      <c r="QEF7" s="833"/>
      <c r="QEG7" s="833"/>
      <c r="QEH7" s="833"/>
      <c r="QEI7" s="833"/>
      <c r="QEJ7" s="844"/>
      <c r="QEK7" s="845"/>
      <c r="QEL7" s="832"/>
      <c r="QEM7" s="832"/>
      <c r="QEN7" s="832"/>
      <c r="QEO7" s="832"/>
      <c r="QEP7" s="832"/>
      <c r="QEQ7" s="832"/>
      <c r="QER7" s="833"/>
      <c r="QES7" s="833"/>
      <c r="QET7" s="833"/>
      <c r="QEU7" s="833"/>
      <c r="QEV7" s="833"/>
      <c r="QEW7" s="833"/>
      <c r="QEX7" s="833"/>
      <c r="QEY7" s="833"/>
      <c r="QEZ7" s="844"/>
      <c r="QFA7" s="845"/>
      <c r="QFB7" s="832"/>
      <c r="QFC7" s="832"/>
      <c r="QFD7" s="832"/>
      <c r="QFE7" s="832"/>
      <c r="QFF7" s="832"/>
      <c r="QFG7" s="832"/>
      <c r="QFH7" s="833"/>
      <c r="QFI7" s="833"/>
      <c r="QFJ7" s="833"/>
      <c r="QFK7" s="833"/>
      <c r="QFL7" s="833"/>
      <c r="QFM7" s="833"/>
      <c r="QFN7" s="833"/>
      <c r="QFO7" s="833"/>
      <c r="QFP7" s="844"/>
      <c r="QFQ7" s="845"/>
      <c r="QFR7" s="832"/>
      <c r="QFS7" s="832"/>
      <c r="QFT7" s="832"/>
      <c r="QFU7" s="832"/>
      <c r="QFV7" s="832"/>
      <c r="QFW7" s="832"/>
      <c r="QFX7" s="833"/>
      <c r="QFY7" s="833"/>
      <c r="QFZ7" s="833"/>
      <c r="QGA7" s="833"/>
      <c r="QGB7" s="833"/>
      <c r="QGC7" s="833"/>
      <c r="QGD7" s="833"/>
      <c r="QGE7" s="833"/>
      <c r="QGF7" s="844"/>
      <c r="QGG7" s="845"/>
      <c r="QGH7" s="832"/>
      <c r="QGI7" s="832"/>
      <c r="QGJ7" s="832"/>
      <c r="QGK7" s="832"/>
      <c r="QGL7" s="832"/>
      <c r="QGM7" s="832"/>
      <c r="QGN7" s="833"/>
      <c r="QGO7" s="833"/>
      <c r="QGP7" s="833"/>
      <c r="QGQ7" s="833"/>
      <c r="QGR7" s="833"/>
      <c r="QGS7" s="833"/>
      <c r="QGT7" s="833"/>
      <c r="QGU7" s="833"/>
      <c r="QGV7" s="844"/>
      <c r="QGW7" s="845"/>
      <c r="QGX7" s="832"/>
      <c r="QGY7" s="832"/>
      <c r="QGZ7" s="832"/>
      <c r="QHA7" s="832"/>
      <c r="QHB7" s="832"/>
      <c r="QHC7" s="832"/>
      <c r="QHD7" s="833"/>
      <c r="QHE7" s="833"/>
      <c r="QHF7" s="833"/>
      <c r="QHG7" s="833"/>
      <c r="QHH7" s="833"/>
      <c r="QHI7" s="833"/>
      <c r="QHJ7" s="833"/>
      <c r="QHK7" s="833"/>
      <c r="QHL7" s="844"/>
      <c r="QHM7" s="845"/>
      <c r="QHN7" s="832"/>
      <c r="QHO7" s="832"/>
      <c r="QHP7" s="832"/>
      <c r="QHQ7" s="832"/>
      <c r="QHR7" s="832"/>
      <c r="QHS7" s="832"/>
      <c r="QHT7" s="833"/>
      <c r="QHU7" s="833"/>
      <c r="QHV7" s="833"/>
      <c r="QHW7" s="833"/>
      <c r="QHX7" s="833"/>
      <c r="QHY7" s="833"/>
      <c r="QHZ7" s="833"/>
      <c r="QIA7" s="833"/>
      <c r="QIB7" s="844"/>
      <c r="QIC7" s="845"/>
      <c r="QID7" s="832"/>
      <c r="QIE7" s="832"/>
      <c r="QIF7" s="832"/>
      <c r="QIG7" s="832"/>
      <c r="QIH7" s="832"/>
      <c r="QII7" s="832"/>
      <c r="QIJ7" s="833"/>
      <c r="QIK7" s="833"/>
      <c r="QIL7" s="833"/>
      <c r="QIM7" s="833"/>
      <c r="QIN7" s="833"/>
      <c r="QIO7" s="833"/>
      <c r="QIP7" s="833"/>
      <c r="QIQ7" s="833"/>
      <c r="QIR7" s="844"/>
      <c r="QIS7" s="845"/>
      <c r="QIT7" s="832"/>
      <c r="QIU7" s="832"/>
      <c r="QIV7" s="832"/>
      <c r="QIW7" s="832"/>
      <c r="QIX7" s="832"/>
      <c r="QIY7" s="832"/>
      <c r="QIZ7" s="833"/>
      <c r="QJA7" s="833"/>
      <c r="QJB7" s="833"/>
      <c r="QJC7" s="833"/>
      <c r="QJD7" s="833"/>
      <c r="QJE7" s="833"/>
      <c r="QJF7" s="833"/>
      <c r="QJG7" s="833"/>
      <c r="QJH7" s="844"/>
      <c r="QJI7" s="845"/>
      <c r="QJJ7" s="832"/>
      <c r="QJK7" s="832"/>
      <c r="QJL7" s="832"/>
      <c r="QJM7" s="832"/>
      <c r="QJN7" s="832"/>
      <c r="QJO7" s="832"/>
      <c r="QJP7" s="833"/>
      <c r="QJQ7" s="833"/>
      <c r="QJR7" s="833"/>
      <c r="QJS7" s="833"/>
      <c r="QJT7" s="833"/>
      <c r="QJU7" s="833"/>
      <c r="QJV7" s="833"/>
      <c r="QJW7" s="833"/>
      <c r="QJX7" s="844"/>
      <c r="QJY7" s="845"/>
      <c r="QJZ7" s="832"/>
      <c r="QKA7" s="832"/>
      <c r="QKB7" s="832"/>
      <c r="QKC7" s="832"/>
      <c r="QKD7" s="832"/>
      <c r="QKE7" s="832"/>
      <c r="QKF7" s="833"/>
      <c r="QKG7" s="833"/>
      <c r="QKH7" s="833"/>
      <c r="QKI7" s="833"/>
      <c r="QKJ7" s="833"/>
      <c r="QKK7" s="833"/>
      <c r="QKL7" s="833"/>
      <c r="QKM7" s="833"/>
      <c r="QKN7" s="844"/>
      <c r="QKO7" s="845"/>
      <c r="QKP7" s="832"/>
      <c r="QKQ7" s="832"/>
      <c r="QKR7" s="832"/>
      <c r="QKS7" s="832"/>
      <c r="QKT7" s="832"/>
      <c r="QKU7" s="832"/>
      <c r="QKV7" s="833"/>
      <c r="QKW7" s="833"/>
      <c r="QKX7" s="833"/>
      <c r="QKY7" s="833"/>
      <c r="QKZ7" s="833"/>
      <c r="QLA7" s="833"/>
      <c r="QLB7" s="833"/>
      <c r="QLC7" s="833"/>
      <c r="QLD7" s="844"/>
      <c r="QLE7" s="845"/>
      <c r="QLF7" s="832"/>
      <c r="QLG7" s="832"/>
      <c r="QLH7" s="832"/>
      <c r="QLI7" s="832"/>
      <c r="QLJ7" s="832"/>
      <c r="QLK7" s="832"/>
      <c r="QLL7" s="833"/>
      <c r="QLM7" s="833"/>
      <c r="QLN7" s="833"/>
      <c r="QLO7" s="833"/>
      <c r="QLP7" s="833"/>
      <c r="QLQ7" s="833"/>
      <c r="QLR7" s="833"/>
      <c r="QLS7" s="833"/>
      <c r="QLT7" s="844"/>
      <c r="QLU7" s="845"/>
      <c r="QLV7" s="832"/>
      <c r="QLW7" s="832"/>
      <c r="QLX7" s="832"/>
      <c r="QLY7" s="832"/>
      <c r="QLZ7" s="832"/>
      <c r="QMA7" s="832"/>
      <c r="QMB7" s="833"/>
      <c r="QMC7" s="833"/>
      <c r="QMD7" s="833"/>
      <c r="QME7" s="833"/>
      <c r="QMF7" s="833"/>
      <c r="QMG7" s="833"/>
      <c r="QMH7" s="833"/>
      <c r="QMI7" s="833"/>
      <c r="QMJ7" s="844"/>
      <c r="QMK7" s="845"/>
      <c r="QML7" s="832"/>
      <c r="QMM7" s="832"/>
      <c r="QMN7" s="832"/>
      <c r="QMO7" s="832"/>
      <c r="QMP7" s="832"/>
      <c r="QMQ7" s="832"/>
      <c r="QMR7" s="833"/>
      <c r="QMS7" s="833"/>
      <c r="QMT7" s="833"/>
      <c r="QMU7" s="833"/>
      <c r="QMV7" s="833"/>
      <c r="QMW7" s="833"/>
      <c r="QMX7" s="833"/>
      <c r="QMY7" s="833"/>
      <c r="QMZ7" s="844"/>
      <c r="QNA7" s="845"/>
      <c r="QNB7" s="832"/>
      <c r="QNC7" s="832"/>
      <c r="QND7" s="832"/>
      <c r="QNE7" s="832"/>
      <c r="QNF7" s="832"/>
      <c r="QNG7" s="832"/>
      <c r="QNH7" s="833"/>
      <c r="QNI7" s="833"/>
      <c r="QNJ7" s="833"/>
      <c r="QNK7" s="833"/>
      <c r="QNL7" s="833"/>
      <c r="QNM7" s="833"/>
      <c r="QNN7" s="833"/>
      <c r="QNO7" s="833"/>
      <c r="QNP7" s="844"/>
      <c r="QNQ7" s="845"/>
      <c r="QNR7" s="832"/>
      <c r="QNS7" s="832"/>
      <c r="QNT7" s="832"/>
      <c r="QNU7" s="832"/>
      <c r="QNV7" s="832"/>
      <c r="QNW7" s="832"/>
      <c r="QNX7" s="833"/>
      <c r="QNY7" s="833"/>
      <c r="QNZ7" s="833"/>
      <c r="QOA7" s="833"/>
      <c r="QOB7" s="833"/>
      <c r="QOC7" s="833"/>
      <c r="QOD7" s="833"/>
      <c r="QOE7" s="833"/>
      <c r="QOF7" s="844"/>
      <c r="QOG7" s="845"/>
      <c r="QOH7" s="832"/>
      <c r="QOI7" s="832"/>
      <c r="QOJ7" s="832"/>
      <c r="QOK7" s="832"/>
      <c r="QOL7" s="832"/>
      <c r="QOM7" s="832"/>
      <c r="QON7" s="833"/>
      <c r="QOO7" s="833"/>
      <c r="QOP7" s="833"/>
      <c r="QOQ7" s="833"/>
      <c r="QOR7" s="833"/>
      <c r="QOS7" s="833"/>
      <c r="QOT7" s="833"/>
      <c r="QOU7" s="833"/>
      <c r="QOV7" s="844"/>
      <c r="QOW7" s="845"/>
      <c r="QOX7" s="832"/>
      <c r="QOY7" s="832"/>
      <c r="QOZ7" s="832"/>
      <c r="QPA7" s="832"/>
      <c r="QPB7" s="832"/>
      <c r="QPC7" s="832"/>
      <c r="QPD7" s="833"/>
      <c r="QPE7" s="833"/>
      <c r="QPF7" s="833"/>
      <c r="QPG7" s="833"/>
      <c r="QPH7" s="833"/>
      <c r="QPI7" s="833"/>
      <c r="QPJ7" s="833"/>
      <c r="QPK7" s="833"/>
      <c r="QPL7" s="844"/>
      <c r="QPM7" s="845"/>
      <c r="QPN7" s="832"/>
      <c r="QPO7" s="832"/>
      <c r="QPP7" s="832"/>
      <c r="QPQ7" s="832"/>
      <c r="QPR7" s="832"/>
      <c r="QPS7" s="832"/>
      <c r="QPT7" s="833"/>
      <c r="QPU7" s="833"/>
      <c r="QPV7" s="833"/>
      <c r="QPW7" s="833"/>
      <c r="QPX7" s="833"/>
      <c r="QPY7" s="833"/>
      <c r="QPZ7" s="833"/>
      <c r="QQA7" s="833"/>
      <c r="QQB7" s="844"/>
      <c r="QQC7" s="845"/>
      <c r="QQD7" s="832"/>
      <c r="QQE7" s="832"/>
      <c r="QQF7" s="832"/>
      <c r="QQG7" s="832"/>
      <c r="QQH7" s="832"/>
      <c r="QQI7" s="832"/>
      <c r="QQJ7" s="833"/>
      <c r="QQK7" s="833"/>
      <c r="QQL7" s="833"/>
      <c r="QQM7" s="833"/>
      <c r="QQN7" s="833"/>
      <c r="QQO7" s="833"/>
      <c r="QQP7" s="833"/>
      <c r="QQQ7" s="833"/>
      <c r="QQR7" s="844"/>
      <c r="QQS7" s="845"/>
      <c r="QQT7" s="832"/>
      <c r="QQU7" s="832"/>
      <c r="QQV7" s="832"/>
      <c r="QQW7" s="832"/>
      <c r="QQX7" s="832"/>
      <c r="QQY7" s="832"/>
      <c r="QQZ7" s="833"/>
      <c r="QRA7" s="833"/>
      <c r="QRB7" s="833"/>
      <c r="QRC7" s="833"/>
      <c r="QRD7" s="833"/>
      <c r="QRE7" s="833"/>
      <c r="QRF7" s="833"/>
      <c r="QRG7" s="833"/>
      <c r="QRH7" s="844"/>
      <c r="QRI7" s="845"/>
      <c r="QRJ7" s="832"/>
      <c r="QRK7" s="832"/>
      <c r="QRL7" s="832"/>
      <c r="QRM7" s="832"/>
      <c r="QRN7" s="832"/>
      <c r="QRO7" s="832"/>
      <c r="QRP7" s="833"/>
      <c r="QRQ7" s="833"/>
      <c r="QRR7" s="833"/>
      <c r="QRS7" s="833"/>
      <c r="QRT7" s="833"/>
      <c r="QRU7" s="833"/>
      <c r="QRV7" s="833"/>
      <c r="QRW7" s="833"/>
      <c r="QRX7" s="844"/>
      <c r="QRY7" s="845"/>
      <c r="QRZ7" s="832"/>
      <c r="QSA7" s="832"/>
      <c r="QSB7" s="832"/>
      <c r="QSC7" s="832"/>
      <c r="QSD7" s="832"/>
      <c r="QSE7" s="832"/>
      <c r="QSF7" s="833"/>
      <c r="QSG7" s="833"/>
      <c r="QSH7" s="833"/>
      <c r="QSI7" s="833"/>
      <c r="QSJ7" s="833"/>
      <c r="QSK7" s="833"/>
      <c r="QSL7" s="833"/>
      <c r="QSM7" s="833"/>
      <c r="QSN7" s="844"/>
      <c r="QSO7" s="845"/>
      <c r="QSP7" s="832"/>
      <c r="QSQ7" s="832"/>
      <c r="QSR7" s="832"/>
      <c r="QSS7" s="832"/>
      <c r="QST7" s="832"/>
      <c r="QSU7" s="832"/>
      <c r="QSV7" s="833"/>
      <c r="QSW7" s="833"/>
      <c r="QSX7" s="833"/>
      <c r="QSY7" s="833"/>
      <c r="QSZ7" s="833"/>
      <c r="QTA7" s="833"/>
      <c r="QTB7" s="833"/>
      <c r="QTC7" s="833"/>
      <c r="QTD7" s="844"/>
      <c r="QTE7" s="845"/>
      <c r="QTF7" s="832"/>
      <c r="QTG7" s="832"/>
      <c r="QTH7" s="832"/>
      <c r="QTI7" s="832"/>
      <c r="QTJ7" s="832"/>
      <c r="QTK7" s="832"/>
      <c r="QTL7" s="833"/>
      <c r="QTM7" s="833"/>
      <c r="QTN7" s="833"/>
      <c r="QTO7" s="833"/>
      <c r="QTP7" s="833"/>
      <c r="QTQ7" s="833"/>
      <c r="QTR7" s="833"/>
      <c r="QTS7" s="833"/>
      <c r="QTT7" s="844"/>
      <c r="QTU7" s="845"/>
      <c r="QTV7" s="832"/>
      <c r="QTW7" s="832"/>
      <c r="QTX7" s="832"/>
      <c r="QTY7" s="832"/>
      <c r="QTZ7" s="832"/>
      <c r="QUA7" s="832"/>
      <c r="QUB7" s="833"/>
      <c r="QUC7" s="833"/>
      <c r="QUD7" s="833"/>
      <c r="QUE7" s="833"/>
      <c r="QUF7" s="833"/>
      <c r="QUG7" s="833"/>
      <c r="QUH7" s="833"/>
      <c r="QUI7" s="833"/>
      <c r="QUJ7" s="844"/>
      <c r="QUK7" s="845"/>
      <c r="QUL7" s="832"/>
      <c r="QUM7" s="832"/>
      <c r="QUN7" s="832"/>
      <c r="QUO7" s="832"/>
      <c r="QUP7" s="832"/>
      <c r="QUQ7" s="832"/>
      <c r="QUR7" s="833"/>
      <c r="QUS7" s="833"/>
      <c r="QUT7" s="833"/>
      <c r="QUU7" s="833"/>
      <c r="QUV7" s="833"/>
      <c r="QUW7" s="833"/>
      <c r="QUX7" s="833"/>
      <c r="QUY7" s="833"/>
      <c r="QUZ7" s="844"/>
      <c r="QVA7" s="845"/>
      <c r="QVB7" s="832"/>
      <c r="QVC7" s="832"/>
      <c r="QVD7" s="832"/>
      <c r="QVE7" s="832"/>
      <c r="QVF7" s="832"/>
      <c r="QVG7" s="832"/>
      <c r="QVH7" s="833"/>
      <c r="QVI7" s="833"/>
      <c r="QVJ7" s="833"/>
      <c r="QVK7" s="833"/>
      <c r="QVL7" s="833"/>
      <c r="QVM7" s="833"/>
      <c r="QVN7" s="833"/>
      <c r="QVO7" s="833"/>
      <c r="QVP7" s="844"/>
      <c r="QVQ7" s="845"/>
      <c r="QVR7" s="832"/>
      <c r="QVS7" s="832"/>
      <c r="QVT7" s="832"/>
      <c r="QVU7" s="832"/>
      <c r="QVV7" s="832"/>
      <c r="QVW7" s="832"/>
      <c r="QVX7" s="833"/>
      <c r="QVY7" s="833"/>
      <c r="QVZ7" s="833"/>
      <c r="QWA7" s="833"/>
      <c r="QWB7" s="833"/>
      <c r="QWC7" s="833"/>
      <c r="QWD7" s="833"/>
      <c r="QWE7" s="833"/>
      <c r="QWF7" s="844"/>
      <c r="QWG7" s="845"/>
      <c r="QWH7" s="832"/>
      <c r="QWI7" s="832"/>
      <c r="QWJ7" s="832"/>
      <c r="QWK7" s="832"/>
      <c r="QWL7" s="832"/>
      <c r="QWM7" s="832"/>
      <c r="QWN7" s="833"/>
      <c r="QWO7" s="833"/>
      <c r="QWP7" s="833"/>
      <c r="QWQ7" s="833"/>
      <c r="QWR7" s="833"/>
      <c r="QWS7" s="833"/>
      <c r="QWT7" s="833"/>
      <c r="QWU7" s="833"/>
      <c r="QWV7" s="844"/>
      <c r="QWW7" s="845"/>
      <c r="QWX7" s="832"/>
      <c r="QWY7" s="832"/>
      <c r="QWZ7" s="832"/>
      <c r="QXA7" s="832"/>
      <c r="QXB7" s="832"/>
      <c r="QXC7" s="832"/>
      <c r="QXD7" s="833"/>
      <c r="QXE7" s="833"/>
      <c r="QXF7" s="833"/>
      <c r="QXG7" s="833"/>
      <c r="QXH7" s="833"/>
      <c r="QXI7" s="833"/>
      <c r="QXJ7" s="833"/>
      <c r="QXK7" s="833"/>
      <c r="QXL7" s="844"/>
      <c r="QXM7" s="845"/>
      <c r="QXN7" s="832"/>
      <c r="QXO7" s="832"/>
      <c r="QXP7" s="832"/>
      <c r="QXQ7" s="832"/>
      <c r="QXR7" s="832"/>
      <c r="QXS7" s="832"/>
      <c r="QXT7" s="833"/>
      <c r="QXU7" s="833"/>
      <c r="QXV7" s="833"/>
      <c r="QXW7" s="833"/>
      <c r="QXX7" s="833"/>
      <c r="QXY7" s="833"/>
      <c r="QXZ7" s="833"/>
      <c r="QYA7" s="833"/>
      <c r="QYB7" s="844"/>
      <c r="QYC7" s="845"/>
      <c r="QYD7" s="832"/>
      <c r="QYE7" s="832"/>
      <c r="QYF7" s="832"/>
      <c r="QYG7" s="832"/>
      <c r="QYH7" s="832"/>
      <c r="QYI7" s="832"/>
      <c r="QYJ7" s="833"/>
      <c r="QYK7" s="833"/>
      <c r="QYL7" s="833"/>
      <c r="QYM7" s="833"/>
      <c r="QYN7" s="833"/>
      <c r="QYO7" s="833"/>
      <c r="QYP7" s="833"/>
      <c r="QYQ7" s="833"/>
      <c r="QYR7" s="844"/>
      <c r="QYS7" s="845"/>
      <c r="QYT7" s="832"/>
      <c r="QYU7" s="832"/>
      <c r="QYV7" s="832"/>
      <c r="QYW7" s="832"/>
      <c r="QYX7" s="832"/>
      <c r="QYY7" s="832"/>
      <c r="QYZ7" s="833"/>
      <c r="QZA7" s="833"/>
      <c r="QZB7" s="833"/>
      <c r="QZC7" s="833"/>
      <c r="QZD7" s="833"/>
      <c r="QZE7" s="833"/>
      <c r="QZF7" s="833"/>
      <c r="QZG7" s="833"/>
      <c r="QZH7" s="844"/>
      <c r="QZI7" s="845"/>
      <c r="QZJ7" s="832"/>
      <c r="QZK7" s="832"/>
      <c r="QZL7" s="832"/>
      <c r="QZM7" s="832"/>
      <c r="QZN7" s="832"/>
      <c r="QZO7" s="832"/>
      <c r="QZP7" s="833"/>
      <c r="QZQ7" s="833"/>
      <c r="QZR7" s="833"/>
      <c r="QZS7" s="833"/>
      <c r="QZT7" s="833"/>
      <c r="QZU7" s="833"/>
      <c r="QZV7" s="833"/>
      <c r="QZW7" s="833"/>
      <c r="QZX7" s="844"/>
      <c r="QZY7" s="845"/>
      <c r="QZZ7" s="832"/>
      <c r="RAA7" s="832"/>
      <c r="RAB7" s="832"/>
      <c r="RAC7" s="832"/>
      <c r="RAD7" s="832"/>
      <c r="RAE7" s="832"/>
      <c r="RAF7" s="833"/>
      <c r="RAG7" s="833"/>
      <c r="RAH7" s="833"/>
      <c r="RAI7" s="833"/>
      <c r="RAJ7" s="833"/>
      <c r="RAK7" s="833"/>
      <c r="RAL7" s="833"/>
      <c r="RAM7" s="833"/>
      <c r="RAN7" s="844"/>
      <c r="RAO7" s="845"/>
      <c r="RAP7" s="832"/>
      <c r="RAQ7" s="832"/>
      <c r="RAR7" s="832"/>
      <c r="RAS7" s="832"/>
      <c r="RAT7" s="832"/>
      <c r="RAU7" s="832"/>
      <c r="RAV7" s="833"/>
      <c r="RAW7" s="833"/>
      <c r="RAX7" s="833"/>
      <c r="RAY7" s="833"/>
      <c r="RAZ7" s="833"/>
      <c r="RBA7" s="833"/>
      <c r="RBB7" s="833"/>
      <c r="RBC7" s="833"/>
      <c r="RBD7" s="844"/>
      <c r="RBE7" s="845"/>
      <c r="RBF7" s="832"/>
      <c r="RBG7" s="832"/>
      <c r="RBH7" s="832"/>
      <c r="RBI7" s="832"/>
      <c r="RBJ7" s="832"/>
      <c r="RBK7" s="832"/>
      <c r="RBL7" s="833"/>
      <c r="RBM7" s="833"/>
      <c r="RBN7" s="833"/>
      <c r="RBO7" s="833"/>
      <c r="RBP7" s="833"/>
      <c r="RBQ7" s="833"/>
      <c r="RBR7" s="833"/>
      <c r="RBS7" s="833"/>
      <c r="RBT7" s="844"/>
      <c r="RBU7" s="845"/>
      <c r="RBV7" s="832"/>
      <c r="RBW7" s="832"/>
      <c r="RBX7" s="832"/>
      <c r="RBY7" s="832"/>
      <c r="RBZ7" s="832"/>
      <c r="RCA7" s="832"/>
      <c r="RCB7" s="833"/>
      <c r="RCC7" s="833"/>
      <c r="RCD7" s="833"/>
      <c r="RCE7" s="833"/>
      <c r="RCF7" s="833"/>
      <c r="RCG7" s="833"/>
      <c r="RCH7" s="833"/>
      <c r="RCI7" s="833"/>
      <c r="RCJ7" s="844"/>
      <c r="RCK7" s="845"/>
      <c r="RCL7" s="832"/>
      <c r="RCM7" s="832"/>
      <c r="RCN7" s="832"/>
      <c r="RCO7" s="832"/>
      <c r="RCP7" s="832"/>
      <c r="RCQ7" s="832"/>
      <c r="RCR7" s="833"/>
      <c r="RCS7" s="833"/>
      <c r="RCT7" s="833"/>
      <c r="RCU7" s="833"/>
      <c r="RCV7" s="833"/>
      <c r="RCW7" s="833"/>
      <c r="RCX7" s="833"/>
      <c r="RCY7" s="833"/>
      <c r="RCZ7" s="844"/>
      <c r="RDA7" s="845"/>
      <c r="RDB7" s="832"/>
      <c r="RDC7" s="832"/>
      <c r="RDD7" s="832"/>
      <c r="RDE7" s="832"/>
      <c r="RDF7" s="832"/>
      <c r="RDG7" s="832"/>
      <c r="RDH7" s="833"/>
      <c r="RDI7" s="833"/>
      <c r="RDJ7" s="833"/>
      <c r="RDK7" s="833"/>
      <c r="RDL7" s="833"/>
      <c r="RDM7" s="833"/>
      <c r="RDN7" s="833"/>
      <c r="RDO7" s="833"/>
      <c r="RDP7" s="844"/>
      <c r="RDQ7" s="845"/>
      <c r="RDR7" s="832"/>
      <c r="RDS7" s="832"/>
      <c r="RDT7" s="832"/>
      <c r="RDU7" s="832"/>
      <c r="RDV7" s="832"/>
      <c r="RDW7" s="832"/>
      <c r="RDX7" s="833"/>
      <c r="RDY7" s="833"/>
      <c r="RDZ7" s="833"/>
      <c r="REA7" s="833"/>
      <c r="REB7" s="833"/>
      <c r="REC7" s="833"/>
      <c r="RED7" s="833"/>
      <c r="REE7" s="833"/>
      <c r="REF7" s="844"/>
      <c r="REG7" s="845"/>
      <c r="REH7" s="832"/>
      <c r="REI7" s="832"/>
      <c r="REJ7" s="832"/>
      <c r="REK7" s="832"/>
      <c r="REL7" s="832"/>
      <c r="REM7" s="832"/>
      <c r="REN7" s="833"/>
      <c r="REO7" s="833"/>
      <c r="REP7" s="833"/>
      <c r="REQ7" s="833"/>
      <c r="RER7" s="833"/>
      <c r="RES7" s="833"/>
      <c r="RET7" s="833"/>
      <c r="REU7" s="833"/>
      <c r="REV7" s="844"/>
      <c r="REW7" s="845"/>
      <c r="REX7" s="832"/>
      <c r="REY7" s="832"/>
      <c r="REZ7" s="832"/>
      <c r="RFA7" s="832"/>
      <c r="RFB7" s="832"/>
      <c r="RFC7" s="832"/>
      <c r="RFD7" s="833"/>
      <c r="RFE7" s="833"/>
      <c r="RFF7" s="833"/>
      <c r="RFG7" s="833"/>
      <c r="RFH7" s="833"/>
      <c r="RFI7" s="833"/>
      <c r="RFJ7" s="833"/>
      <c r="RFK7" s="833"/>
      <c r="RFL7" s="844"/>
      <c r="RFM7" s="845"/>
      <c r="RFN7" s="832"/>
      <c r="RFO7" s="832"/>
      <c r="RFP7" s="832"/>
      <c r="RFQ7" s="832"/>
      <c r="RFR7" s="832"/>
      <c r="RFS7" s="832"/>
      <c r="RFT7" s="833"/>
      <c r="RFU7" s="833"/>
      <c r="RFV7" s="833"/>
      <c r="RFW7" s="833"/>
      <c r="RFX7" s="833"/>
      <c r="RFY7" s="833"/>
      <c r="RFZ7" s="833"/>
      <c r="RGA7" s="833"/>
      <c r="RGB7" s="844"/>
      <c r="RGC7" s="845"/>
      <c r="RGD7" s="832"/>
      <c r="RGE7" s="832"/>
      <c r="RGF7" s="832"/>
      <c r="RGG7" s="832"/>
      <c r="RGH7" s="832"/>
      <c r="RGI7" s="832"/>
      <c r="RGJ7" s="833"/>
      <c r="RGK7" s="833"/>
      <c r="RGL7" s="833"/>
      <c r="RGM7" s="833"/>
      <c r="RGN7" s="833"/>
      <c r="RGO7" s="833"/>
      <c r="RGP7" s="833"/>
      <c r="RGQ7" s="833"/>
      <c r="RGR7" s="844"/>
      <c r="RGS7" s="845"/>
      <c r="RGT7" s="832"/>
      <c r="RGU7" s="832"/>
      <c r="RGV7" s="832"/>
      <c r="RGW7" s="832"/>
      <c r="RGX7" s="832"/>
      <c r="RGY7" s="832"/>
      <c r="RGZ7" s="833"/>
      <c r="RHA7" s="833"/>
      <c r="RHB7" s="833"/>
      <c r="RHC7" s="833"/>
      <c r="RHD7" s="833"/>
      <c r="RHE7" s="833"/>
      <c r="RHF7" s="833"/>
      <c r="RHG7" s="833"/>
      <c r="RHH7" s="844"/>
      <c r="RHI7" s="845"/>
      <c r="RHJ7" s="832"/>
      <c r="RHK7" s="832"/>
      <c r="RHL7" s="832"/>
      <c r="RHM7" s="832"/>
      <c r="RHN7" s="832"/>
      <c r="RHO7" s="832"/>
      <c r="RHP7" s="833"/>
      <c r="RHQ7" s="833"/>
      <c r="RHR7" s="833"/>
      <c r="RHS7" s="833"/>
      <c r="RHT7" s="833"/>
      <c r="RHU7" s="833"/>
      <c r="RHV7" s="833"/>
      <c r="RHW7" s="833"/>
      <c r="RHX7" s="844"/>
      <c r="RHY7" s="845"/>
      <c r="RHZ7" s="832"/>
      <c r="RIA7" s="832"/>
      <c r="RIB7" s="832"/>
      <c r="RIC7" s="832"/>
      <c r="RID7" s="832"/>
      <c r="RIE7" s="832"/>
      <c r="RIF7" s="833"/>
      <c r="RIG7" s="833"/>
      <c r="RIH7" s="833"/>
      <c r="RII7" s="833"/>
      <c r="RIJ7" s="833"/>
      <c r="RIK7" s="833"/>
      <c r="RIL7" s="833"/>
      <c r="RIM7" s="833"/>
      <c r="RIN7" s="844"/>
      <c r="RIO7" s="845"/>
      <c r="RIP7" s="832"/>
      <c r="RIQ7" s="832"/>
      <c r="RIR7" s="832"/>
      <c r="RIS7" s="832"/>
      <c r="RIT7" s="832"/>
      <c r="RIU7" s="832"/>
      <c r="RIV7" s="833"/>
      <c r="RIW7" s="833"/>
      <c r="RIX7" s="833"/>
      <c r="RIY7" s="833"/>
      <c r="RIZ7" s="833"/>
      <c r="RJA7" s="833"/>
      <c r="RJB7" s="833"/>
      <c r="RJC7" s="833"/>
      <c r="RJD7" s="844"/>
      <c r="RJE7" s="845"/>
      <c r="RJF7" s="832"/>
      <c r="RJG7" s="832"/>
      <c r="RJH7" s="832"/>
      <c r="RJI7" s="832"/>
      <c r="RJJ7" s="832"/>
      <c r="RJK7" s="832"/>
      <c r="RJL7" s="833"/>
      <c r="RJM7" s="833"/>
      <c r="RJN7" s="833"/>
      <c r="RJO7" s="833"/>
      <c r="RJP7" s="833"/>
      <c r="RJQ7" s="833"/>
      <c r="RJR7" s="833"/>
      <c r="RJS7" s="833"/>
      <c r="RJT7" s="844"/>
      <c r="RJU7" s="845"/>
      <c r="RJV7" s="832"/>
      <c r="RJW7" s="832"/>
      <c r="RJX7" s="832"/>
      <c r="RJY7" s="832"/>
      <c r="RJZ7" s="832"/>
      <c r="RKA7" s="832"/>
      <c r="RKB7" s="833"/>
      <c r="RKC7" s="833"/>
      <c r="RKD7" s="833"/>
      <c r="RKE7" s="833"/>
      <c r="RKF7" s="833"/>
      <c r="RKG7" s="833"/>
      <c r="RKH7" s="833"/>
      <c r="RKI7" s="833"/>
      <c r="RKJ7" s="844"/>
      <c r="RKK7" s="845"/>
      <c r="RKL7" s="832"/>
      <c r="RKM7" s="832"/>
      <c r="RKN7" s="832"/>
      <c r="RKO7" s="832"/>
      <c r="RKP7" s="832"/>
      <c r="RKQ7" s="832"/>
      <c r="RKR7" s="833"/>
      <c r="RKS7" s="833"/>
      <c r="RKT7" s="833"/>
      <c r="RKU7" s="833"/>
      <c r="RKV7" s="833"/>
      <c r="RKW7" s="833"/>
      <c r="RKX7" s="833"/>
      <c r="RKY7" s="833"/>
      <c r="RKZ7" s="844"/>
      <c r="RLA7" s="845"/>
      <c r="RLB7" s="832"/>
      <c r="RLC7" s="832"/>
      <c r="RLD7" s="832"/>
      <c r="RLE7" s="832"/>
      <c r="RLF7" s="832"/>
      <c r="RLG7" s="832"/>
      <c r="RLH7" s="833"/>
      <c r="RLI7" s="833"/>
      <c r="RLJ7" s="833"/>
      <c r="RLK7" s="833"/>
      <c r="RLL7" s="833"/>
      <c r="RLM7" s="833"/>
      <c r="RLN7" s="833"/>
      <c r="RLO7" s="833"/>
      <c r="RLP7" s="844"/>
      <c r="RLQ7" s="845"/>
      <c r="RLR7" s="832"/>
      <c r="RLS7" s="832"/>
      <c r="RLT7" s="832"/>
      <c r="RLU7" s="832"/>
      <c r="RLV7" s="832"/>
      <c r="RLW7" s="832"/>
      <c r="RLX7" s="833"/>
      <c r="RLY7" s="833"/>
      <c r="RLZ7" s="833"/>
      <c r="RMA7" s="833"/>
      <c r="RMB7" s="833"/>
      <c r="RMC7" s="833"/>
      <c r="RMD7" s="833"/>
      <c r="RME7" s="833"/>
      <c r="RMF7" s="844"/>
      <c r="RMG7" s="845"/>
      <c r="RMH7" s="832"/>
      <c r="RMI7" s="832"/>
      <c r="RMJ7" s="832"/>
      <c r="RMK7" s="832"/>
      <c r="RML7" s="832"/>
      <c r="RMM7" s="832"/>
      <c r="RMN7" s="833"/>
      <c r="RMO7" s="833"/>
      <c r="RMP7" s="833"/>
      <c r="RMQ7" s="833"/>
      <c r="RMR7" s="833"/>
      <c r="RMS7" s="833"/>
      <c r="RMT7" s="833"/>
      <c r="RMU7" s="833"/>
      <c r="RMV7" s="844"/>
      <c r="RMW7" s="845"/>
      <c r="RMX7" s="832"/>
      <c r="RMY7" s="832"/>
      <c r="RMZ7" s="832"/>
      <c r="RNA7" s="832"/>
      <c r="RNB7" s="832"/>
      <c r="RNC7" s="832"/>
      <c r="RND7" s="833"/>
      <c r="RNE7" s="833"/>
      <c r="RNF7" s="833"/>
      <c r="RNG7" s="833"/>
      <c r="RNH7" s="833"/>
      <c r="RNI7" s="833"/>
      <c r="RNJ7" s="833"/>
      <c r="RNK7" s="833"/>
      <c r="RNL7" s="844"/>
      <c r="RNM7" s="845"/>
      <c r="RNN7" s="832"/>
      <c r="RNO7" s="832"/>
      <c r="RNP7" s="832"/>
      <c r="RNQ7" s="832"/>
      <c r="RNR7" s="832"/>
      <c r="RNS7" s="832"/>
      <c r="RNT7" s="833"/>
      <c r="RNU7" s="833"/>
      <c r="RNV7" s="833"/>
      <c r="RNW7" s="833"/>
      <c r="RNX7" s="833"/>
      <c r="RNY7" s="833"/>
      <c r="RNZ7" s="833"/>
      <c r="ROA7" s="833"/>
      <c r="ROB7" s="844"/>
      <c r="ROC7" s="845"/>
      <c r="ROD7" s="832"/>
      <c r="ROE7" s="832"/>
      <c r="ROF7" s="832"/>
      <c r="ROG7" s="832"/>
      <c r="ROH7" s="832"/>
      <c r="ROI7" s="832"/>
      <c r="ROJ7" s="833"/>
      <c r="ROK7" s="833"/>
      <c r="ROL7" s="833"/>
      <c r="ROM7" s="833"/>
      <c r="RON7" s="833"/>
      <c r="ROO7" s="833"/>
      <c r="ROP7" s="833"/>
      <c r="ROQ7" s="833"/>
      <c r="ROR7" s="844"/>
      <c r="ROS7" s="845"/>
      <c r="ROT7" s="832"/>
      <c r="ROU7" s="832"/>
      <c r="ROV7" s="832"/>
      <c r="ROW7" s="832"/>
      <c r="ROX7" s="832"/>
      <c r="ROY7" s="832"/>
      <c r="ROZ7" s="833"/>
      <c r="RPA7" s="833"/>
      <c r="RPB7" s="833"/>
      <c r="RPC7" s="833"/>
      <c r="RPD7" s="833"/>
      <c r="RPE7" s="833"/>
      <c r="RPF7" s="833"/>
      <c r="RPG7" s="833"/>
      <c r="RPH7" s="844"/>
      <c r="RPI7" s="845"/>
      <c r="RPJ7" s="832"/>
      <c r="RPK7" s="832"/>
      <c r="RPL7" s="832"/>
      <c r="RPM7" s="832"/>
      <c r="RPN7" s="832"/>
      <c r="RPO7" s="832"/>
      <c r="RPP7" s="833"/>
      <c r="RPQ7" s="833"/>
      <c r="RPR7" s="833"/>
      <c r="RPS7" s="833"/>
      <c r="RPT7" s="833"/>
      <c r="RPU7" s="833"/>
      <c r="RPV7" s="833"/>
      <c r="RPW7" s="833"/>
      <c r="RPX7" s="844"/>
      <c r="RPY7" s="845"/>
      <c r="RPZ7" s="832"/>
      <c r="RQA7" s="832"/>
      <c r="RQB7" s="832"/>
      <c r="RQC7" s="832"/>
      <c r="RQD7" s="832"/>
      <c r="RQE7" s="832"/>
      <c r="RQF7" s="833"/>
      <c r="RQG7" s="833"/>
      <c r="RQH7" s="833"/>
      <c r="RQI7" s="833"/>
      <c r="RQJ7" s="833"/>
      <c r="RQK7" s="833"/>
      <c r="RQL7" s="833"/>
      <c r="RQM7" s="833"/>
      <c r="RQN7" s="844"/>
      <c r="RQO7" s="845"/>
      <c r="RQP7" s="832"/>
      <c r="RQQ7" s="832"/>
      <c r="RQR7" s="832"/>
      <c r="RQS7" s="832"/>
      <c r="RQT7" s="832"/>
      <c r="RQU7" s="832"/>
      <c r="RQV7" s="833"/>
      <c r="RQW7" s="833"/>
      <c r="RQX7" s="833"/>
      <c r="RQY7" s="833"/>
      <c r="RQZ7" s="833"/>
      <c r="RRA7" s="833"/>
      <c r="RRB7" s="833"/>
      <c r="RRC7" s="833"/>
      <c r="RRD7" s="844"/>
      <c r="RRE7" s="845"/>
      <c r="RRF7" s="832"/>
      <c r="RRG7" s="832"/>
      <c r="RRH7" s="832"/>
      <c r="RRI7" s="832"/>
      <c r="RRJ7" s="832"/>
      <c r="RRK7" s="832"/>
      <c r="RRL7" s="833"/>
      <c r="RRM7" s="833"/>
      <c r="RRN7" s="833"/>
      <c r="RRO7" s="833"/>
      <c r="RRP7" s="833"/>
      <c r="RRQ7" s="833"/>
      <c r="RRR7" s="833"/>
      <c r="RRS7" s="833"/>
      <c r="RRT7" s="844"/>
      <c r="RRU7" s="845"/>
      <c r="RRV7" s="832"/>
      <c r="RRW7" s="832"/>
      <c r="RRX7" s="832"/>
      <c r="RRY7" s="832"/>
      <c r="RRZ7" s="832"/>
      <c r="RSA7" s="832"/>
      <c r="RSB7" s="833"/>
      <c r="RSC7" s="833"/>
      <c r="RSD7" s="833"/>
      <c r="RSE7" s="833"/>
      <c r="RSF7" s="833"/>
      <c r="RSG7" s="833"/>
      <c r="RSH7" s="833"/>
      <c r="RSI7" s="833"/>
      <c r="RSJ7" s="844"/>
      <c r="RSK7" s="845"/>
      <c r="RSL7" s="832"/>
      <c r="RSM7" s="832"/>
      <c r="RSN7" s="832"/>
      <c r="RSO7" s="832"/>
      <c r="RSP7" s="832"/>
      <c r="RSQ7" s="832"/>
      <c r="RSR7" s="833"/>
      <c r="RSS7" s="833"/>
      <c r="RST7" s="833"/>
      <c r="RSU7" s="833"/>
      <c r="RSV7" s="833"/>
      <c r="RSW7" s="833"/>
      <c r="RSX7" s="833"/>
      <c r="RSY7" s="833"/>
      <c r="RSZ7" s="844"/>
      <c r="RTA7" s="845"/>
      <c r="RTB7" s="832"/>
      <c r="RTC7" s="832"/>
      <c r="RTD7" s="832"/>
      <c r="RTE7" s="832"/>
      <c r="RTF7" s="832"/>
      <c r="RTG7" s="832"/>
      <c r="RTH7" s="833"/>
      <c r="RTI7" s="833"/>
      <c r="RTJ7" s="833"/>
      <c r="RTK7" s="833"/>
      <c r="RTL7" s="833"/>
      <c r="RTM7" s="833"/>
      <c r="RTN7" s="833"/>
      <c r="RTO7" s="833"/>
      <c r="RTP7" s="844"/>
      <c r="RTQ7" s="845"/>
      <c r="RTR7" s="832"/>
      <c r="RTS7" s="832"/>
      <c r="RTT7" s="832"/>
      <c r="RTU7" s="832"/>
      <c r="RTV7" s="832"/>
      <c r="RTW7" s="832"/>
      <c r="RTX7" s="833"/>
      <c r="RTY7" s="833"/>
      <c r="RTZ7" s="833"/>
      <c r="RUA7" s="833"/>
      <c r="RUB7" s="833"/>
      <c r="RUC7" s="833"/>
      <c r="RUD7" s="833"/>
      <c r="RUE7" s="833"/>
      <c r="RUF7" s="844"/>
      <c r="RUG7" s="845"/>
      <c r="RUH7" s="832"/>
      <c r="RUI7" s="832"/>
      <c r="RUJ7" s="832"/>
      <c r="RUK7" s="832"/>
      <c r="RUL7" s="832"/>
      <c r="RUM7" s="832"/>
      <c r="RUN7" s="833"/>
      <c r="RUO7" s="833"/>
      <c r="RUP7" s="833"/>
      <c r="RUQ7" s="833"/>
      <c r="RUR7" s="833"/>
      <c r="RUS7" s="833"/>
      <c r="RUT7" s="833"/>
      <c r="RUU7" s="833"/>
      <c r="RUV7" s="844"/>
      <c r="RUW7" s="845"/>
      <c r="RUX7" s="832"/>
      <c r="RUY7" s="832"/>
      <c r="RUZ7" s="832"/>
      <c r="RVA7" s="832"/>
      <c r="RVB7" s="832"/>
      <c r="RVC7" s="832"/>
      <c r="RVD7" s="833"/>
      <c r="RVE7" s="833"/>
      <c r="RVF7" s="833"/>
      <c r="RVG7" s="833"/>
      <c r="RVH7" s="833"/>
      <c r="RVI7" s="833"/>
      <c r="RVJ7" s="833"/>
      <c r="RVK7" s="833"/>
      <c r="RVL7" s="844"/>
      <c r="RVM7" s="845"/>
      <c r="RVN7" s="832"/>
      <c r="RVO7" s="832"/>
      <c r="RVP7" s="832"/>
      <c r="RVQ7" s="832"/>
      <c r="RVR7" s="832"/>
      <c r="RVS7" s="832"/>
      <c r="RVT7" s="833"/>
      <c r="RVU7" s="833"/>
      <c r="RVV7" s="833"/>
      <c r="RVW7" s="833"/>
      <c r="RVX7" s="833"/>
      <c r="RVY7" s="833"/>
      <c r="RVZ7" s="833"/>
      <c r="RWA7" s="833"/>
      <c r="RWB7" s="844"/>
      <c r="RWC7" s="845"/>
      <c r="RWD7" s="832"/>
      <c r="RWE7" s="832"/>
      <c r="RWF7" s="832"/>
      <c r="RWG7" s="832"/>
      <c r="RWH7" s="832"/>
      <c r="RWI7" s="832"/>
      <c r="RWJ7" s="833"/>
      <c r="RWK7" s="833"/>
      <c r="RWL7" s="833"/>
      <c r="RWM7" s="833"/>
      <c r="RWN7" s="833"/>
      <c r="RWO7" s="833"/>
      <c r="RWP7" s="833"/>
      <c r="RWQ7" s="833"/>
      <c r="RWR7" s="844"/>
      <c r="RWS7" s="845"/>
      <c r="RWT7" s="832"/>
      <c r="RWU7" s="832"/>
      <c r="RWV7" s="832"/>
      <c r="RWW7" s="832"/>
      <c r="RWX7" s="832"/>
      <c r="RWY7" s="832"/>
      <c r="RWZ7" s="833"/>
      <c r="RXA7" s="833"/>
      <c r="RXB7" s="833"/>
      <c r="RXC7" s="833"/>
      <c r="RXD7" s="833"/>
      <c r="RXE7" s="833"/>
      <c r="RXF7" s="833"/>
      <c r="RXG7" s="833"/>
      <c r="RXH7" s="844"/>
      <c r="RXI7" s="845"/>
      <c r="RXJ7" s="832"/>
      <c r="RXK7" s="832"/>
      <c r="RXL7" s="832"/>
      <c r="RXM7" s="832"/>
      <c r="RXN7" s="832"/>
      <c r="RXO7" s="832"/>
      <c r="RXP7" s="833"/>
      <c r="RXQ7" s="833"/>
      <c r="RXR7" s="833"/>
      <c r="RXS7" s="833"/>
      <c r="RXT7" s="833"/>
      <c r="RXU7" s="833"/>
      <c r="RXV7" s="833"/>
      <c r="RXW7" s="833"/>
      <c r="RXX7" s="844"/>
      <c r="RXY7" s="845"/>
      <c r="RXZ7" s="832"/>
      <c r="RYA7" s="832"/>
      <c r="RYB7" s="832"/>
      <c r="RYC7" s="832"/>
      <c r="RYD7" s="832"/>
      <c r="RYE7" s="832"/>
      <c r="RYF7" s="833"/>
      <c r="RYG7" s="833"/>
      <c r="RYH7" s="833"/>
      <c r="RYI7" s="833"/>
      <c r="RYJ7" s="833"/>
      <c r="RYK7" s="833"/>
      <c r="RYL7" s="833"/>
      <c r="RYM7" s="833"/>
      <c r="RYN7" s="844"/>
      <c r="RYO7" s="845"/>
      <c r="RYP7" s="832"/>
      <c r="RYQ7" s="832"/>
      <c r="RYR7" s="832"/>
      <c r="RYS7" s="832"/>
      <c r="RYT7" s="832"/>
      <c r="RYU7" s="832"/>
      <c r="RYV7" s="833"/>
      <c r="RYW7" s="833"/>
      <c r="RYX7" s="833"/>
      <c r="RYY7" s="833"/>
      <c r="RYZ7" s="833"/>
      <c r="RZA7" s="833"/>
      <c r="RZB7" s="833"/>
      <c r="RZC7" s="833"/>
      <c r="RZD7" s="844"/>
      <c r="RZE7" s="845"/>
      <c r="RZF7" s="832"/>
      <c r="RZG7" s="832"/>
      <c r="RZH7" s="832"/>
      <c r="RZI7" s="832"/>
      <c r="RZJ7" s="832"/>
      <c r="RZK7" s="832"/>
      <c r="RZL7" s="833"/>
      <c r="RZM7" s="833"/>
      <c r="RZN7" s="833"/>
      <c r="RZO7" s="833"/>
      <c r="RZP7" s="833"/>
      <c r="RZQ7" s="833"/>
      <c r="RZR7" s="833"/>
      <c r="RZS7" s="833"/>
      <c r="RZT7" s="844"/>
      <c r="RZU7" s="845"/>
      <c r="RZV7" s="832"/>
      <c r="RZW7" s="832"/>
      <c r="RZX7" s="832"/>
      <c r="RZY7" s="832"/>
      <c r="RZZ7" s="832"/>
      <c r="SAA7" s="832"/>
      <c r="SAB7" s="833"/>
      <c r="SAC7" s="833"/>
      <c r="SAD7" s="833"/>
      <c r="SAE7" s="833"/>
      <c r="SAF7" s="833"/>
      <c r="SAG7" s="833"/>
      <c r="SAH7" s="833"/>
      <c r="SAI7" s="833"/>
      <c r="SAJ7" s="844"/>
      <c r="SAK7" s="845"/>
      <c r="SAL7" s="832"/>
      <c r="SAM7" s="832"/>
      <c r="SAN7" s="832"/>
      <c r="SAO7" s="832"/>
      <c r="SAP7" s="832"/>
      <c r="SAQ7" s="832"/>
      <c r="SAR7" s="833"/>
      <c r="SAS7" s="833"/>
      <c r="SAT7" s="833"/>
      <c r="SAU7" s="833"/>
      <c r="SAV7" s="833"/>
      <c r="SAW7" s="833"/>
      <c r="SAX7" s="833"/>
      <c r="SAY7" s="833"/>
      <c r="SAZ7" s="844"/>
      <c r="SBA7" s="845"/>
      <c r="SBB7" s="832"/>
      <c r="SBC7" s="832"/>
      <c r="SBD7" s="832"/>
      <c r="SBE7" s="832"/>
      <c r="SBF7" s="832"/>
      <c r="SBG7" s="832"/>
      <c r="SBH7" s="833"/>
      <c r="SBI7" s="833"/>
      <c r="SBJ7" s="833"/>
      <c r="SBK7" s="833"/>
      <c r="SBL7" s="833"/>
      <c r="SBM7" s="833"/>
      <c r="SBN7" s="833"/>
      <c r="SBO7" s="833"/>
      <c r="SBP7" s="844"/>
      <c r="SBQ7" s="845"/>
      <c r="SBR7" s="832"/>
      <c r="SBS7" s="832"/>
      <c r="SBT7" s="832"/>
      <c r="SBU7" s="832"/>
      <c r="SBV7" s="832"/>
      <c r="SBW7" s="832"/>
      <c r="SBX7" s="833"/>
      <c r="SBY7" s="833"/>
      <c r="SBZ7" s="833"/>
      <c r="SCA7" s="833"/>
      <c r="SCB7" s="833"/>
      <c r="SCC7" s="833"/>
      <c r="SCD7" s="833"/>
      <c r="SCE7" s="833"/>
      <c r="SCF7" s="844"/>
      <c r="SCG7" s="845"/>
      <c r="SCH7" s="832"/>
      <c r="SCI7" s="832"/>
      <c r="SCJ7" s="832"/>
      <c r="SCK7" s="832"/>
      <c r="SCL7" s="832"/>
      <c r="SCM7" s="832"/>
      <c r="SCN7" s="833"/>
      <c r="SCO7" s="833"/>
      <c r="SCP7" s="833"/>
      <c r="SCQ7" s="833"/>
      <c r="SCR7" s="833"/>
      <c r="SCS7" s="833"/>
      <c r="SCT7" s="833"/>
      <c r="SCU7" s="833"/>
      <c r="SCV7" s="844"/>
      <c r="SCW7" s="845"/>
      <c r="SCX7" s="832"/>
      <c r="SCY7" s="832"/>
      <c r="SCZ7" s="832"/>
      <c r="SDA7" s="832"/>
      <c r="SDB7" s="832"/>
      <c r="SDC7" s="832"/>
      <c r="SDD7" s="833"/>
      <c r="SDE7" s="833"/>
      <c r="SDF7" s="833"/>
      <c r="SDG7" s="833"/>
      <c r="SDH7" s="833"/>
      <c r="SDI7" s="833"/>
      <c r="SDJ7" s="833"/>
      <c r="SDK7" s="833"/>
      <c r="SDL7" s="844"/>
      <c r="SDM7" s="845"/>
      <c r="SDN7" s="832"/>
      <c r="SDO7" s="832"/>
      <c r="SDP7" s="832"/>
      <c r="SDQ7" s="832"/>
      <c r="SDR7" s="832"/>
      <c r="SDS7" s="832"/>
      <c r="SDT7" s="833"/>
      <c r="SDU7" s="833"/>
      <c r="SDV7" s="833"/>
      <c r="SDW7" s="833"/>
      <c r="SDX7" s="833"/>
      <c r="SDY7" s="833"/>
      <c r="SDZ7" s="833"/>
      <c r="SEA7" s="833"/>
      <c r="SEB7" s="844"/>
      <c r="SEC7" s="845"/>
      <c r="SED7" s="832"/>
      <c r="SEE7" s="832"/>
      <c r="SEF7" s="832"/>
      <c r="SEG7" s="832"/>
      <c r="SEH7" s="832"/>
      <c r="SEI7" s="832"/>
      <c r="SEJ7" s="833"/>
      <c r="SEK7" s="833"/>
      <c r="SEL7" s="833"/>
      <c r="SEM7" s="833"/>
      <c r="SEN7" s="833"/>
      <c r="SEO7" s="833"/>
      <c r="SEP7" s="833"/>
      <c r="SEQ7" s="833"/>
      <c r="SER7" s="844"/>
      <c r="SES7" s="845"/>
      <c r="SET7" s="832"/>
      <c r="SEU7" s="832"/>
      <c r="SEV7" s="832"/>
      <c r="SEW7" s="832"/>
      <c r="SEX7" s="832"/>
      <c r="SEY7" s="832"/>
      <c r="SEZ7" s="833"/>
      <c r="SFA7" s="833"/>
      <c r="SFB7" s="833"/>
      <c r="SFC7" s="833"/>
      <c r="SFD7" s="833"/>
      <c r="SFE7" s="833"/>
      <c r="SFF7" s="833"/>
      <c r="SFG7" s="833"/>
      <c r="SFH7" s="844"/>
      <c r="SFI7" s="845"/>
      <c r="SFJ7" s="832"/>
      <c r="SFK7" s="832"/>
      <c r="SFL7" s="832"/>
      <c r="SFM7" s="832"/>
      <c r="SFN7" s="832"/>
      <c r="SFO7" s="832"/>
      <c r="SFP7" s="833"/>
      <c r="SFQ7" s="833"/>
      <c r="SFR7" s="833"/>
      <c r="SFS7" s="833"/>
      <c r="SFT7" s="833"/>
      <c r="SFU7" s="833"/>
      <c r="SFV7" s="833"/>
      <c r="SFW7" s="833"/>
      <c r="SFX7" s="844"/>
      <c r="SFY7" s="845"/>
      <c r="SFZ7" s="832"/>
      <c r="SGA7" s="832"/>
      <c r="SGB7" s="832"/>
      <c r="SGC7" s="832"/>
      <c r="SGD7" s="832"/>
      <c r="SGE7" s="832"/>
      <c r="SGF7" s="833"/>
      <c r="SGG7" s="833"/>
      <c r="SGH7" s="833"/>
      <c r="SGI7" s="833"/>
      <c r="SGJ7" s="833"/>
      <c r="SGK7" s="833"/>
      <c r="SGL7" s="833"/>
      <c r="SGM7" s="833"/>
      <c r="SGN7" s="844"/>
      <c r="SGO7" s="845"/>
      <c r="SGP7" s="832"/>
      <c r="SGQ7" s="832"/>
      <c r="SGR7" s="832"/>
      <c r="SGS7" s="832"/>
      <c r="SGT7" s="832"/>
      <c r="SGU7" s="832"/>
      <c r="SGV7" s="833"/>
      <c r="SGW7" s="833"/>
      <c r="SGX7" s="833"/>
      <c r="SGY7" s="833"/>
      <c r="SGZ7" s="833"/>
      <c r="SHA7" s="833"/>
      <c r="SHB7" s="833"/>
      <c r="SHC7" s="833"/>
      <c r="SHD7" s="844"/>
      <c r="SHE7" s="845"/>
      <c r="SHF7" s="832"/>
      <c r="SHG7" s="832"/>
      <c r="SHH7" s="832"/>
      <c r="SHI7" s="832"/>
      <c r="SHJ7" s="832"/>
      <c r="SHK7" s="832"/>
      <c r="SHL7" s="833"/>
      <c r="SHM7" s="833"/>
      <c r="SHN7" s="833"/>
      <c r="SHO7" s="833"/>
      <c r="SHP7" s="833"/>
      <c r="SHQ7" s="833"/>
      <c r="SHR7" s="833"/>
      <c r="SHS7" s="833"/>
      <c r="SHT7" s="844"/>
      <c r="SHU7" s="845"/>
      <c r="SHV7" s="832"/>
      <c r="SHW7" s="832"/>
      <c r="SHX7" s="832"/>
      <c r="SHY7" s="832"/>
      <c r="SHZ7" s="832"/>
      <c r="SIA7" s="832"/>
      <c r="SIB7" s="833"/>
      <c r="SIC7" s="833"/>
      <c r="SID7" s="833"/>
      <c r="SIE7" s="833"/>
      <c r="SIF7" s="833"/>
      <c r="SIG7" s="833"/>
      <c r="SIH7" s="833"/>
      <c r="SII7" s="833"/>
      <c r="SIJ7" s="844"/>
      <c r="SIK7" s="845"/>
      <c r="SIL7" s="832"/>
      <c r="SIM7" s="832"/>
      <c r="SIN7" s="832"/>
      <c r="SIO7" s="832"/>
      <c r="SIP7" s="832"/>
      <c r="SIQ7" s="832"/>
      <c r="SIR7" s="833"/>
      <c r="SIS7" s="833"/>
      <c r="SIT7" s="833"/>
      <c r="SIU7" s="833"/>
      <c r="SIV7" s="833"/>
      <c r="SIW7" s="833"/>
      <c r="SIX7" s="833"/>
      <c r="SIY7" s="833"/>
      <c r="SIZ7" s="844"/>
      <c r="SJA7" s="845"/>
      <c r="SJB7" s="832"/>
      <c r="SJC7" s="832"/>
      <c r="SJD7" s="832"/>
      <c r="SJE7" s="832"/>
      <c r="SJF7" s="832"/>
      <c r="SJG7" s="832"/>
      <c r="SJH7" s="833"/>
      <c r="SJI7" s="833"/>
      <c r="SJJ7" s="833"/>
      <c r="SJK7" s="833"/>
      <c r="SJL7" s="833"/>
      <c r="SJM7" s="833"/>
      <c r="SJN7" s="833"/>
      <c r="SJO7" s="833"/>
      <c r="SJP7" s="844"/>
      <c r="SJQ7" s="845"/>
      <c r="SJR7" s="832"/>
      <c r="SJS7" s="832"/>
      <c r="SJT7" s="832"/>
      <c r="SJU7" s="832"/>
      <c r="SJV7" s="832"/>
      <c r="SJW7" s="832"/>
      <c r="SJX7" s="833"/>
      <c r="SJY7" s="833"/>
      <c r="SJZ7" s="833"/>
      <c r="SKA7" s="833"/>
      <c r="SKB7" s="833"/>
      <c r="SKC7" s="833"/>
      <c r="SKD7" s="833"/>
      <c r="SKE7" s="833"/>
      <c r="SKF7" s="844"/>
      <c r="SKG7" s="845"/>
      <c r="SKH7" s="832"/>
      <c r="SKI7" s="832"/>
      <c r="SKJ7" s="832"/>
      <c r="SKK7" s="832"/>
      <c r="SKL7" s="832"/>
      <c r="SKM7" s="832"/>
      <c r="SKN7" s="833"/>
      <c r="SKO7" s="833"/>
      <c r="SKP7" s="833"/>
      <c r="SKQ7" s="833"/>
      <c r="SKR7" s="833"/>
      <c r="SKS7" s="833"/>
      <c r="SKT7" s="833"/>
      <c r="SKU7" s="833"/>
      <c r="SKV7" s="844"/>
      <c r="SKW7" s="845"/>
      <c r="SKX7" s="832"/>
      <c r="SKY7" s="832"/>
      <c r="SKZ7" s="832"/>
      <c r="SLA7" s="832"/>
      <c r="SLB7" s="832"/>
      <c r="SLC7" s="832"/>
      <c r="SLD7" s="833"/>
      <c r="SLE7" s="833"/>
      <c r="SLF7" s="833"/>
      <c r="SLG7" s="833"/>
      <c r="SLH7" s="833"/>
      <c r="SLI7" s="833"/>
      <c r="SLJ7" s="833"/>
      <c r="SLK7" s="833"/>
      <c r="SLL7" s="844"/>
      <c r="SLM7" s="845"/>
      <c r="SLN7" s="832"/>
      <c r="SLO7" s="832"/>
      <c r="SLP7" s="832"/>
      <c r="SLQ7" s="832"/>
      <c r="SLR7" s="832"/>
      <c r="SLS7" s="832"/>
      <c r="SLT7" s="833"/>
      <c r="SLU7" s="833"/>
      <c r="SLV7" s="833"/>
      <c r="SLW7" s="833"/>
      <c r="SLX7" s="833"/>
      <c r="SLY7" s="833"/>
      <c r="SLZ7" s="833"/>
      <c r="SMA7" s="833"/>
      <c r="SMB7" s="844"/>
      <c r="SMC7" s="845"/>
      <c r="SMD7" s="832"/>
      <c r="SME7" s="832"/>
      <c r="SMF7" s="832"/>
      <c r="SMG7" s="832"/>
      <c r="SMH7" s="832"/>
      <c r="SMI7" s="832"/>
      <c r="SMJ7" s="833"/>
      <c r="SMK7" s="833"/>
      <c r="SML7" s="833"/>
      <c r="SMM7" s="833"/>
      <c r="SMN7" s="833"/>
      <c r="SMO7" s="833"/>
      <c r="SMP7" s="833"/>
      <c r="SMQ7" s="833"/>
      <c r="SMR7" s="844"/>
      <c r="SMS7" s="845"/>
      <c r="SMT7" s="832"/>
      <c r="SMU7" s="832"/>
      <c r="SMV7" s="832"/>
      <c r="SMW7" s="832"/>
      <c r="SMX7" s="832"/>
      <c r="SMY7" s="832"/>
      <c r="SMZ7" s="833"/>
      <c r="SNA7" s="833"/>
      <c r="SNB7" s="833"/>
      <c r="SNC7" s="833"/>
      <c r="SND7" s="833"/>
      <c r="SNE7" s="833"/>
      <c r="SNF7" s="833"/>
      <c r="SNG7" s="833"/>
      <c r="SNH7" s="844"/>
      <c r="SNI7" s="845"/>
      <c r="SNJ7" s="832"/>
      <c r="SNK7" s="832"/>
      <c r="SNL7" s="832"/>
      <c r="SNM7" s="832"/>
      <c r="SNN7" s="832"/>
      <c r="SNO7" s="832"/>
      <c r="SNP7" s="833"/>
      <c r="SNQ7" s="833"/>
      <c r="SNR7" s="833"/>
      <c r="SNS7" s="833"/>
      <c r="SNT7" s="833"/>
      <c r="SNU7" s="833"/>
      <c r="SNV7" s="833"/>
      <c r="SNW7" s="833"/>
      <c r="SNX7" s="844"/>
      <c r="SNY7" s="845"/>
      <c r="SNZ7" s="832"/>
      <c r="SOA7" s="832"/>
      <c r="SOB7" s="832"/>
      <c r="SOC7" s="832"/>
      <c r="SOD7" s="832"/>
      <c r="SOE7" s="832"/>
      <c r="SOF7" s="833"/>
      <c r="SOG7" s="833"/>
      <c r="SOH7" s="833"/>
      <c r="SOI7" s="833"/>
      <c r="SOJ7" s="833"/>
      <c r="SOK7" s="833"/>
      <c r="SOL7" s="833"/>
      <c r="SOM7" s="833"/>
      <c r="SON7" s="844"/>
      <c r="SOO7" s="845"/>
      <c r="SOP7" s="832"/>
      <c r="SOQ7" s="832"/>
      <c r="SOR7" s="832"/>
      <c r="SOS7" s="832"/>
      <c r="SOT7" s="832"/>
      <c r="SOU7" s="832"/>
      <c r="SOV7" s="833"/>
      <c r="SOW7" s="833"/>
      <c r="SOX7" s="833"/>
      <c r="SOY7" s="833"/>
      <c r="SOZ7" s="833"/>
      <c r="SPA7" s="833"/>
      <c r="SPB7" s="833"/>
      <c r="SPC7" s="833"/>
      <c r="SPD7" s="844"/>
      <c r="SPE7" s="845"/>
      <c r="SPF7" s="832"/>
      <c r="SPG7" s="832"/>
      <c r="SPH7" s="832"/>
      <c r="SPI7" s="832"/>
      <c r="SPJ7" s="832"/>
      <c r="SPK7" s="832"/>
      <c r="SPL7" s="833"/>
      <c r="SPM7" s="833"/>
      <c r="SPN7" s="833"/>
      <c r="SPO7" s="833"/>
      <c r="SPP7" s="833"/>
      <c r="SPQ7" s="833"/>
      <c r="SPR7" s="833"/>
      <c r="SPS7" s="833"/>
      <c r="SPT7" s="844"/>
      <c r="SPU7" s="845"/>
      <c r="SPV7" s="832"/>
      <c r="SPW7" s="832"/>
      <c r="SPX7" s="832"/>
      <c r="SPY7" s="832"/>
      <c r="SPZ7" s="832"/>
      <c r="SQA7" s="832"/>
      <c r="SQB7" s="833"/>
      <c r="SQC7" s="833"/>
      <c r="SQD7" s="833"/>
      <c r="SQE7" s="833"/>
      <c r="SQF7" s="833"/>
      <c r="SQG7" s="833"/>
      <c r="SQH7" s="833"/>
      <c r="SQI7" s="833"/>
      <c r="SQJ7" s="844"/>
      <c r="SQK7" s="845"/>
      <c r="SQL7" s="832"/>
      <c r="SQM7" s="832"/>
      <c r="SQN7" s="832"/>
      <c r="SQO7" s="832"/>
      <c r="SQP7" s="832"/>
      <c r="SQQ7" s="832"/>
      <c r="SQR7" s="833"/>
      <c r="SQS7" s="833"/>
      <c r="SQT7" s="833"/>
      <c r="SQU7" s="833"/>
      <c r="SQV7" s="833"/>
      <c r="SQW7" s="833"/>
      <c r="SQX7" s="833"/>
      <c r="SQY7" s="833"/>
      <c r="SQZ7" s="844"/>
      <c r="SRA7" s="845"/>
      <c r="SRB7" s="832"/>
      <c r="SRC7" s="832"/>
      <c r="SRD7" s="832"/>
      <c r="SRE7" s="832"/>
      <c r="SRF7" s="832"/>
      <c r="SRG7" s="832"/>
      <c r="SRH7" s="833"/>
      <c r="SRI7" s="833"/>
      <c r="SRJ7" s="833"/>
      <c r="SRK7" s="833"/>
      <c r="SRL7" s="833"/>
      <c r="SRM7" s="833"/>
      <c r="SRN7" s="833"/>
      <c r="SRO7" s="833"/>
      <c r="SRP7" s="844"/>
      <c r="SRQ7" s="845"/>
      <c r="SRR7" s="832"/>
      <c r="SRS7" s="832"/>
      <c r="SRT7" s="832"/>
      <c r="SRU7" s="832"/>
      <c r="SRV7" s="832"/>
      <c r="SRW7" s="832"/>
      <c r="SRX7" s="833"/>
      <c r="SRY7" s="833"/>
      <c r="SRZ7" s="833"/>
      <c r="SSA7" s="833"/>
      <c r="SSB7" s="833"/>
      <c r="SSC7" s="833"/>
      <c r="SSD7" s="833"/>
      <c r="SSE7" s="833"/>
      <c r="SSF7" s="844"/>
      <c r="SSG7" s="845"/>
      <c r="SSH7" s="832"/>
      <c r="SSI7" s="832"/>
      <c r="SSJ7" s="832"/>
      <c r="SSK7" s="832"/>
      <c r="SSL7" s="832"/>
      <c r="SSM7" s="832"/>
      <c r="SSN7" s="833"/>
      <c r="SSO7" s="833"/>
      <c r="SSP7" s="833"/>
      <c r="SSQ7" s="833"/>
      <c r="SSR7" s="833"/>
      <c r="SSS7" s="833"/>
      <c r="SST7" s="833"/>
      <c r="SSU7" s="833"/>
      <c r="SSV7" s="844"/>
      <c r="SSW7" s="845"/>
      <c r="SSX7" s="832"/>
      <c r="SSY7" s="832"/>
      <c r="SSZ7" s="832"/>
      <c r="STA7" s="832"/>
      <c r="STB7" s="832"/>
      <c r="STC7" s="832"/>
      <c r="STD7" s="833"/>
      <c r="STE7" s="833"/>
      <c r="STF7" s="833"/>
      <c r="STG7" s="833"/>
      <c r="STH7" s="833"/>
      <c r="STI7" s="833"/>
      <c r="STJ7" s="833"/>
      <c r="STK7" s="833"/>
      <c r="STL7" s="844"/>
      <c r="STM7" s="845"/>
      <c r="STN7" s="832"/>
      <c r="STO7" s="832"/>
      <c r="STP7" s="832"/>
      <c r="STQ7" s="832"/>
      <c r="STR7" s="832"/>
      <c r="STS7" s="832"/>
      <c r="STT7" s="833"/>
      <c r="STU7" s="833"/>
      <c r="STV7" s="833"/>
      <c r="STW7" s="833"/>
      <c r="STX7" s="833"/>
      <c r="STY7" s="833"/>
      <c r="STZ7" s="833"/>
      <c r="SUA7" s="833"/>
      <c r="SUB7" s="844"/>
      <c r="SUC7" s="845"/>
      <c r="SUD7" s="832"/>
      <c r="SUE7" s="832"/>
      <c r="SUF7" s="832"/>
      <c r="SUG7" s="832"/>
      <c r="SUH7" s="832"/>
      <c r="SUI7" s="832"/>
      <c r="SUJ7" s="833"/>
      <c r="SUK7" s="833"/>
      <c r="SUL7" s="833"/>
      <c r="SUM7" s="833"/>
      <c r="SUN7" s="833"/>
      <c r="SUO7" s="833"/>
      <c r="SUP7" s="833"/>
      <c r="SUQ7" s="833"/>
      <c r="SUR7" s="844"/>
      <c r="SUS7" s="845"/>
      <c r="SUT7" s="832"/>
      <c r="SUU7" s="832"/>
      <c r="SUV7" s="832"/>
      <c r="SUW7" s="832"/>
      <c r="SUX7" s="832"/>
      <c r="SUY7" s="832"/>
      <c r="SUZ7" s="833"/>
      <c r="SVA7" s="833"/>
      <c r="SVB7" s="833"/>
      <c r="SVC7" s="833"/>
      <c r="SVD7" s="833"/>
      <c r="SVE7" s="833"/>
      <c r="SVF7" s="833"/>
      <c r="SVG7" s="833"/>
      <c r="SVH7" s="844"/>
      <c r="SVI7" s="845"/>
      <c r="SVJ7" s="832"/>
      <c r="SVK7" s="832"/>
      <c r="SVL7" s="832"/>
      <c r="SVM7" s="832"/>
      <c r="SVN7" s="832"/>
      <c r="SVO7" s="832"/>
      <c r="SVP7" s="833"/>
      <c r="SVQ7" s="833"/>
      <c r="SVR7" s="833"/>
      <c r="SVS7" s="833"/>
      <c r="SVT7" s="833"/>
      <c r="SVU7" s="833"/>
      <c r="SVV7" s="833"/>
      <c r="SVW7" s="833"/>
      <c r="SVX7" s="844"/>
      <c r="SVY7" s="845"/>
      <c r="SVZ7" s="832"/>
      <c r="SWA7" s="832"/>
      <c r="SWB7" s="832"/>
      <c r="SWC7" s="832"/>
      <c r="SWD7" s="832"/>
      <c r="SWE7" s="832"/>
      <c r="SWF7" s="833"/>
      <c r="SWG7" s="833"/>
      <c r="SWH7" s="833"/>
      <c r="SWI7" s="833"/>
      <c r="SWJ7" s="833"/>
      <c r="SWK7" s="833"/>
      <c r="SWL7" s="833"/>
      <c r="SWM7" s="833"/>
      <c r="SWN7" s="844"/>
      <c r="SWO7" s="845"/>
      <c r="SWP7" s="832"/>
      <c r="SWQ7" s="832"/>
      <c r="SWR7" s="832"/>
      <c r="SWS7" s="832"/>
      <c r="SWT7" s="832"/>
      <c r="SWU7" s="832"/>
      <c r="SWV7" s="833"/>
      <c r="SWW7" s="833"/>
      <c r="SWX7" s="833"/>
      <c r="SWY7" s="833"/>
      <c r="SWZ7" s="833"/>
      <c r="SXA7" s="833"/>
      <c r="SXB7" s="833"/>
      <c r="SXC7" s="833"/>
      <c r="SXD7" s="844"/>
      <c r="SXE7" s="845"/>
      <c r="SXF7" s="832"/>
      <c r="SXG7" s="832"/>
      <c r="SXH7" s="832"/>
      <c r="SXI7" s="832"/>
      <c r="SXJ7" s="832"/>
      <c r="SXK7" s="832"/>
      <c r="SXL7" s="833"/>
      <c r="SXM7" s="833"/>
      <c r="SXN7" s="833"/>
      <c r="SXO7" s="833"/>
      <c r="SXP7" s="833"/>
      <c r="SXQ7" s="833"/>
      <c r="SXR7" s="833"/>
      <c r="SXS7" s="833"/>
      <c r="SXT7" s="844"/>
      <c r="SXU7" s="845"/>
      <c r="SXV7" s="832"/>
      <c r="SXW7" s="832"/>
      <c r="SXX7" s="832"/>
      <c r="SXY7" s="832"/>
      <c r="SXZ7" s="832"/>
      <c r="SYA7" s="832"/>
      <c r="SYB7" s="833"/>
      <c r="SYC7" s="833"/>
      <c r="SYD7" s="833"/>
      <c r="SYE7" s="833"/>
      <c r="SYF7" s="833"/>
      <c r="SYG7" s="833"/>
      <c r="SYH7" s="833"/>
      <c r="SYI7" s="833"/>
      <c r="SYJ7" s="844"/>
      <c r="SYK7" s="845"/>
      <c r="SYL7" s="832"/>
      <c r="SYM7" s="832"/>
      <c r="SYN7" s="832"/>
      <c r="SYO7" s="832"/>
      <c r="SYP7" s="832"/>
      <c r="SYQ7" s="832"/>
      <c r="SYR7" s="833"/>
      <c r="SYS7" s="833"/>
      <c r="SYT7" s="833"/>
      <c r="SYU7" s="833"/>
      <c r="SYV7" s="833"/>
      <c r="SYW7" s="833"/>
      <c r="SYX7" s="833"/>
      <c r="SYY7" s="833"/>
      <c r="SYZ7" s="844"/>
      <c r="SZA7" s="845"/>
      <c r="SZB7" s="832"/>
      <c r="SZC7" s="832"/>
      <c r="SZD7" s="832"/>
      <c r="SZE7" s="832"/>
      <c r="SZF7" s="832"/>
      <c r="SZG7" s="832"/>
      <c r="SZH7" s="833"/>
      <c r="SZI7" s="833"/>
      <c r="SZJ7" s="833"/>
      <c r="SZK7" s="833"/>
      <c r="SZL7" s="833"/>
      <c r="SZM7" s="833"/>
      <c r="SZN7" s="833"/>
      <c r="SZO7" s="833"/>
      <c r="SZP7" s="844"/>
      <c r="SZQ7" s="845"/>
      <c r="SZR7" s="832"/>
      <c r="SZS7" s="832"/>
      <c r="SZT7" s="832"/>
      <c r="SZU7" s="832"/>
      <c r="SZV7" s="832"/>
      <c r="SZW7" s="832"/>
      <c r="SZX7" s="833"/>
      <c r="SZY7" s="833"/>
      <c r="SZZ7" s="833"/>
      <c r="TAA7" s="833"/>
      <c r="TAB7" s="833"/>
      <c r="TAC7" s="833"/>
      <c r="TAD7" s="833"/>
      <c r="TAE7" s="833"/>
      <c r="TAF7" s="844"/>
      <c r="TAG7" s="845"/>
      <c r="TAH7" s="832"/>
      <c r="TAI7" s="832"/>
      <c r="TAJ7" s="832"/>
      <c r="TAK7" s="832"/>
      <c r="TAL7" s="832"/>
      <c r="TAM7" s="832"/>
      <c r="TAN7" s="833"/>
      <c r="TAO7" s="833"/>
      <c r="TAP7" s="833"/>
      <c r="TAQ7" s="833"/>
      <c r="TAR7" s="833"/>
      <c r="TAS7" s="833"/>
      <c r="TAT7" s="833"/>
      <c r="TAU7" s="833"/>
      <c r="TAV7" s="844"/>
      <c r="TAW7" s="845"/>
      <c r="TAX7" s="832"/>
      <c r="TAY7" s="832"/>
      <c r="TAZ7" s="832"/>
      <c r="TBA7" s="832"/>
      <c r="TBB7" s="832"/>
      <c r="TBC7" s="832"/>
      <c r="TBD7" s="833"/>
      <c r="TBE7" s="833"/>
      <c r="TBF7" s="833"/>
      <c r="TBG7" s="833"/>
      <c r="TBH7" s="833"/>
      <c r="TBI7" s="833"/>
      <c r="TBJ7" s="833"/>
      <c r="TBK7" s="833"/>
      <c r="TBL7" s="844"/>
      <c r="TBM7" s="845"/>
      <c r="TBN7" s="832"/>
      <c r="TBO7" s="832"/>
      <c r="TBP7" s="832"/>
      <c r="TBQ7" s="832"/>
      <c r="TBR7" s="832"/>
      <c r="TBS7" s="832"/>
      <c r="TBT7" s="833"/>
      <c r="TBU7" s="833"/>
      <c r="TBV7" s="833"/>
      <c r="TBW7" s="833"/>
      <c r="TBX7" s="833"/>
      <c r="TBY7" s="833"/>
      <c r="TBZ7" s="833"/>
      <c r="TCA7" s="833"/>
      <c r="TCB7" s="844"/>
      <c r="TCC7" s="845"/>
      <c r="TCD7" s="832"/>
      <c r="TCE7" s="832"/>
      <c r="TCF7" s="832"/>
      <c r="TCG7" s="832"/>
      <c r="TCH7" s="832"/>
      <c r="TCI7" s="832"/>
      <c r="TCJ7" s="833"/>
      <c r="TCK7" s="833"/>
      <c r="TCL7" s="833"/>
      <c r="TCM7" s="833"/>
      <c r="TCN7" s="833"/>
      <c r="TCO7" s="833"/>
      <c r="TCP7" s="833"/>
      <c r="TCQ7" s="833"/>
      <c r="TCR7" s="844"/>
      <c r="TCS7" s="845"/>
      <c r="TCT7" s="832"/>
      <c r="TCU7" s="832"/>
      <c r="TCV7" s="832"/>
      <c r="TCW7" s="832"/>
      <c r="TCX7" s="832"/>
      <c r="TCY7" s="832"/>
      <c r="TCZ7" s="833"/>
      <c r="TDA7" s="833"/>
      <c r="TDB7" s="833"/>
      <c r="TDC7" s="833"/>
      <c r="TDD7" s="833"/>
      <c r="TDE7" s="833"/>
      <c r="TDF7" s="833"/>
      <c r="TDG7" s="833"/>
      <c r="TDH7" s="844"/>
      <c r="TDI7" s="845"/>
      <c r="TDJ7" s="832"/>
      <c r="TDK7" s="832"/>
      <c r="TDL7" s="832"/>
      <c r="TDM7" s="832"/>
      <c r="TDN7" s="832"/>
      <c r="TDO7" s="832"/>
      <c r="TDP7" s="833"/>
      <c r="TDQ7" s="833"/>
      <c r="TDR7" s="833"/>
      <c r="TDS7" s="833"/>
      <c r="TDT7" s="833"/>
      <c r="TDU7" s="833"/>
      <c r="TDV7" s="833"/>
      <c r="TDW7" s="833"/>
      <c r="TDX7" s="844"/>
      <c r="TDY7" s="845"/>
      <c r="TDZ7" s="832"/>
      <c r="TEA7" s="832"/>
      <c r="TEB7" s="832"/>
      <c r="TEC7" s="832"/>
      <c r="TED7" s="832"/>
      <c r="TEE7" s="832"/>
      <c r="TEF7" s="833"/>
      <c r="TEG7" s="833"/>
      <c r="TEH7" s="833"/>
      <c r="TEI7" s="833"/>
      <c r="TEJ7" s="833"/>
      <c r="TEK7" s="833"/>
      <c r="TEL7" s="833"/>
      <c r="TEM7" s="833"/>
      <c r="TEN7" s="844"/>
      <c r="TEO7" s="845"/>
      <c r="TEP7" s="832"/>
      <c r="TEQ7" s="832"/>
      <c r="TER7" s="832"/>
      <c r="TES7" s="832"/>
      <c r="TET7" s="832"/>
      <c r="TEU7" s="832"/>
      <c r="TEV7" s="833"/>
      <c r="TEW7" s="833"/>
      <c r="TEX7" s="833"/>
      <c r="TEY7" s="833"/>
      <c r="TEZ7" s="833"/>
      <c r="TFA7" s="833"/>
      <c r="TFB7" s="833"/>
      <c r="TFC7" s="833"/>
      <c r="TFD7" s="844"/>
      <c r="TFE7" s="845"/>
      <c r="TFF7" s="832"/>
      <c r="TFG7" s="832"/>
      <c r="TFH7" s="832"/>
      <c r="TFI7" s="832"/>
      <c r="TFJ7" s="832"/>
      <c r="TFK7" s="832"/>
      <c r="TFL7" s="833"/>
      <c r="TFM7" s="833"/>
      <c r="TFN7" s="833"/>
      <c r="TFO7" s="833"/>
      <c r="TFP7" s="833"/>
      <c r="TFQ7" s="833"/>
      <c r="TFR7" s="833"/>
      <c r="TFS7" s="833"/>
      <c r="TFT7" s="844"/>
      <c r="TFU7" s="845"/>
      <c r="TFV7" s="832"/>
      <c r="TFW7" s="832"/>
      <c r="TFX7" s="832"/>
      <c r="TFY7" s="832"/>
      <c r="TFZ7" s="832"/>
      <c r="TGA7" s="832"/>
      <c r="TGB7" s="833"/>
      <c r="TGC7" s="833"/>
      <c r="TGD7" s="833"/>
      <c r="TGE7" s="833"/>
      <c r="TGF7" s="833"/>
      <c r="TGG7" s="833"/>
      <c r="TGH7" s="833"/>
      <c r="TGI7" s="833"/>
      <c r="TGJ7" s="844"/>
      <c r="TGK7" s="845"/>
      <c r="TGL7" s="832"/>
      <c r="TGM7" s="832"/>
      <c r="TGN7" s="832"/>
      <c r="TGO7" s="832"/>
      <c r="TGP7" s="832"/>
      <c r="TGQ7" s="832"/>
      <c r="TGR7" s="833"/>
      <c r="TGS7" s="833"/>
      <c r="TGT7" s="833"/>
      <c r="TGU7" s="833"/>
      <c r="TGV7" s="833"/>
      <c r="TGW7" s="833"/>
      <c r="TGX7" s="833"/>
      <c r="TGY7" s="833"/>
      <c r="TGZ7" s="844"/>
      <c r="THA7" s="845"/>
      <c r="THB7" s="832"/>
      <c r="THC7" s="832"/>
      <c r="THD7" s="832"/>
      <c r="THE7" s="832"/>
      <c r="THF7" s="832"/>
      <c r="THG7" s="832"/>
      <c r="THH7" s="833"/>
      <c r="THI7" s="833"/>
      <c r="THJ7" s="833"/>
      <c r="THK7" s="833"/>
      <c r="THL7" s="833"/>
      <c r="THM7" s="833"/>
      <c r="THN7" s="833"/>
      <c r="THO7" s="833"/>
      <c r="THP7" s="844"/>
      <c r="THQ7" s="845"/>
      <c r="THR7" s="832"/>
      <c r="THS7" s="832"/>
      <c r="THT7" s="832"/>
      <c r="THU7" s="832"/>
      <c r="THV7" s="832"/>
      <c r="THW7" s="832"/>
      <c r="THX7" s="833"/>
      <c r="THY7" s="833"/>
      <c r="THZ7" s="833"/>
      <c r="TIA7" s="833"/>
      <c r="TIB7" s="833"/>
      <c r="TIC7" s="833"/>
      <c r="TID7" s="833"/>
      <c r="TIE7" s="833"/>
      <c r="TIF7" s="844"/>
      <c r="TIG7" s="845"/>
      <c r="TIH7" s="832"/>
      <c r="TII7" s="832"/>
      <c r="TIJ7" s="832"/>
      <c r="TIK7" s="832"/>
      <c r="TIL7" s="832"/>
      <c r="TIM7" s="832"/>
      <c r="TIN7" s="833"/>
      <c r="TIO7" s="833"/>
      <c r="TIP7" s="833"/>
      <c r="TIQ7" s="833"/>
      <c r="TIR7" s="833"/>
      <c r="TIS7" s="833"/>
      <c r="TIT7" s="833"/>
      <c r="TIU7" s="833"/>
      <c r="TIV7" s="844"/>
      <c r="TIW7" s="845"/>
      <c r="TIX7" s="832"/>
      <c r="TIY7" s="832"/>
      <c r="TIZ7" s="832"/>
      <c r="TJA7" s="832"/>
      <c r="TJB7" s="832"/>
      <c r="TJC7" s="832"/>
      <c r="TJD7" s="833"/>
      <c r="TJE7" s="833"/>
      <c r="TJF7" s="833"/>
      <c r="TJG7" s="833"/>
      <c r="TJH7" s="833"/>
      <c r="TJI7" s="833"/>
      <c r="TJJ7" s="833"/>
      <c r="TJK7" s="833"/>
      <c r="TJL7" s="844"/>
      <c r="TJM7" s="845"/>
      <c r="TJN7" s="832"/>
      <c r="TJO7" s="832"/>
      <c r="TJP7" s="832"/>
      <c r="TJQ7" s="832"/>
      <c r="TJR7" s="832"/>
      <c r="TJS7" s="832"/>
      <c r="TJT7" s="833"/>
      <c r="TJU7" s="833"/>
      <c r="TJV7" s="833"/>
      <c r="TJW7" s="833"/>
      <c r="TJX7" s="833"/>
      <c r="TJY7" s="833"/>
      <c r="TJZ7" s="833"/>
      <c r="TKA7" s="833"/>
      <c r="TKB7" s="844"/>
      <c r="TKC7" s="845"/>
      <c r="TKD7" s="832"/>
      <c r="TKE7" s="832"/>
      <c r="TKF7" s="832"/>
      <c r="TKG7" s="832"/>
      <c r="TKH7" s="832"/>
      <c r="TKI7" s="832"/>
      <c r="TKJ7" s="833"/>
      <c r="TKK7" s="833"/>
      <c r="TKL7" s="833"/>
      <c r="TKM7" s="833"/>
      <c r="TKN7" s="833"/>
      <c r="TKO7" s="833"/>
      <c r="TKP7" s="833"/>
      <c r="TKQ7" s="833"/>
      <c r="TKR7" s="844"/>
      <c r="TKS7" s="845"/>
      <c r="TKT7" s="832"/>
      <c r="TKU7" s="832"/>
      <c r="TKV7" s="832"/>
      <c r="TKW7" s="832"/>
      <c r="TKX7" s="832"/>
      <c r="TKY7" s="832"/>
      <c r="TKZ7" s="833"/>
      <c r="TLA7" s="833"/>
      <c r="TLB7" s="833"/>
      <c r="TLC7" s="833"/>
      <c r="TLD7" s="833"/>
      <c r="TLE7" s="833"/>
      <c r="TLF7" s="833"/>
      <c r="TLG7" s="833"/>
      <c r="TLH7" s="844"/>
      <c r="TLI7" s="845"/>
      <c r="TLJ7" s="832"/>
      <c r="TLK7" s="832"/>
      <c r="TLL7" s="832"/>
      <c r="TLM7" s="832"/>
      <c r="TLN7" s="832"/>
      <c r="TLO7" s="832"/>
      <c r="TLP7" s="833"/>
      <c r="TLQ7" s="833"/>
      <c r="TLR7" s="833"/>
      <c r="TLS7" s="833"/>
      <c r="TLT7" s="833"/>
      <c r="TLU7" s="833"/>
      <c r="TLV7" s="833"/>
      <c r="TLW7" s="833"/>
      <c r="TLX7" s="844"/>
      <c r="TLY7" s="845"/>
      <c r="TLZ7" s="832"/>
      <c r="TMA7" s="832"/>
      <c r="TMB7" s="832"/>
      <c r="TMC7" s="832"/>
      <c r="TMD7" s="832"/>
      <c r="TME7" s="832"/>
      <c r="TMF7" s="833"/>
      <c r="TMG7" s="833"/>
      <c r="TMH7" s="833"/>
      <c r="TMI7" s="833"/>
      <c r="TMJ7" s="833"/>
      <c r="TMK7" s="833"/>
      <c r="TML7" s="833"/>
      <c r="TMM7" s="833"/>
      <c r="TMN7" s="844"/>
      <c r="TMO7" s="845"/>
      <c r="TMP7" s="832"/>
      <c r="TMQ7" s="832"/>
      <c r="TMR7" s="832"/>
      <c r="TMS7" s="832"/>
      <c r="TMT7" s="832"/>
      <c r="TMU7" s="832"/>
      <c r="TMV7" s="833"/>
      <c r="TMW7" s="833"/>
      <c r="TMX7" s="833"/>
      <c r="TMY7" s="833"/>
      <c r="TMZ7" s="833"/>
      <c r="TNA7" s="833"/>
      <c r="TNB7" s="833"/>
      <c r="TNC7" s="833"/>
      <c r="TND7" s="844"/>
      <c r="TNE7" s="845"/>
      <c r="TNF7" s="832"/>
      <c r="TNG7" s="832"/>
      <c r="TNH7" s="832"/>
      <c r="TNI7" s="832"/>
      <c r="TNJ7" s="832"/>
      <c r="TNK7" s="832"/>
      <c r="TNL7" s="833"/>
      <c r="TNM7" s="833"/>
      <c r="TNN7" s="833"/>
      <c r="TNO7" s="833"/>
      <c r="TNP7" s="833"/>
      <c r="TNQ7" s="833"/>
      <c r="TNR7" s="833"/>
      <c r="TNS7" s="833"/>
      <c r="TNT7" s="844"/>
      <c r="TNU7" s="845"/>
      <c r="TNV7" s="832"/>
      <c r="TNW7" s="832"/>
      <c r="TNX7" s="832"/>
      <c r="TNY7" s="832"/>
      <c r="TNZ7" s="832"/>
      <c r="TOA7" s="832"/>
      <c r="TOB7" s="833"/>
      <c r="TOC7" s="833"/>
      <c r="TOD7" s="833"/>
      <c r="TOE7" s="833"/>
      <c r="TOF7" s="833"/>
      <c r="TOG7" s="833"/>
      <c r="TOH7" s="833"/>
      <c r="TOI7" s="833"/>
      <c r="TOJ7" s="844"/>
      <c r="TOK7" s="845"/>
      <c r="TOL7" s="832"/>
      <c r="TOM7" s="832"/>
      <c r="TON7" s="832"/>
      <c r="TOO7" s="832"/>
      <c r="TOP7" s="832"/>
      <c r="TOQ7" s="832"/>
      <c r="TOR7" s="833"/>
      <c r="TOS7" s="833"/>
      <c r="TOT7" s="833"/>
      <c r="TOU7" s="833"/>
      <c r="TOV7" s="833"/>
      <c r="TOW7" s="833"/>
      <c r="TOX7" s="833"/>
      <c r="TOY7" s="833"/>
      <c r="TOZ7" s="844"/>
      <c r="TPA7" s="845"/>
      <c r="TPB7" s="832"/>
      <c r="TPC7" s="832"/>
      <c r="TPD7" s="832"/>
      <c r="TPE7" s="832"/>
      <c r="TPF7" s="832"/>
      <c r="TPG7" s="832"/>
      <c r="TPH7" s="833"/>
      <c r="TPI7" s="833"/>
      <c r="TPJ7" s="833"/>
      <c r="TPK7" s="833"/>
      <c r="TPL7" s="833"/>
      <c r="TPM7" s="833"/>
      <c r="TPN7" s="833"/>
      <c r="TPO7" s="833"/>
      <c r="TPP7" s="844"/>
      <c r="TPQ7" s="845"/>
      <c r="TPR7" s="832"/>
      <c r="TPS7" s="832"/>
      <c r="TPT7" s="832"/>
      <c r="TPU7" s="832"/>
      <c r="TPV7" s="832"/>
      <c r="TPW7" s="832"/>
      <c r="TPX7" s="833"/>
      <c r="TPY7" s="833"/>
      <c r="TPZ7" s="833"/>
      <c r="TQA7" s="833"/>
      <c r="TQB7" s="833"/>
      <c r="TQC7" s="833"/>
      <c r="TQD7" s="833"/>
      <c r="TQE7" s="833"/>
      <c r="TQF7" s="844"/>
      <c r="TQG7" s="845"/>
      <c r="TQH7" s="832"/>
      <c r="TQI7" s="832"/>
      <c r="TQJ7" s="832"/>
      <c r="TQK7" s="832"/>
      <c r="TQL7" s="832"/>
      <c r="TQM7" s="832"/>
      <c r="TQN7" s="833"/>
      <c r="TQO7" s="833"/>
      <c r="TQP7" s="833"/>
      <c r="TQQ7" s="833"/>
      <c r="TQR7" s="833"/>
      <c r="TQS7" s="833"/>
      <c r="TQT7" s="833"/>
      <c r="TQU7" s="833"/>
      <c r="TQV7" s="844"/>
      <c r="TQW7" s="845"/>
      <c r="TQX7" s="832"/>
      <c r="TQY7" s="832"/>
      <c r="TQZ7" s="832"/>
      <c r="TRA7" s="832"/>
      <c r="TRB7" s="832"/>
      <c r="TRC7" s="832"/>
      <c r="TRD7" s="833"/>
      <c r="TRE7" s="833"/>
      <c r="TRF7" s="833"/>
      <c r="TRG7" s="833"/>
      <c r="TRH7" s="833"/>
      <c r="TRI7" s="833"/>
      <c r="TRJ7" s="833"/>
      <c r="TRK7" s="833"/>
      <c r="TRL7" s="844"/>
      <c r="TRM7" s="845"/>
      <c r="TRN7" s="832"/>
      <c r="TRO7" s="832"/>
      <c r="TRP7" s="832"/>
      <c r="TRQ7" s="832"/>
      <c r="TRR7" s="832"/>
      <c r="TRS7" s="832"/>
      <c r="TRT7" s="833"/>
      <c r="TRU7" s="833"/>
      <c r="TRV7" s="833"/>
      <c r="TRW7" s="833"/>
      <c r="TRX7" s="833"/>
      <c r="TRY7" s="833"/>
      <c r="TRZ7" s="833"/>
      <c r="TSA7" s="833"/>
      <c r="TSB7" s="844"/>
      <c r="TSC7" s="845"/>
      <c r="TSD7" s="832"/>
      <c r="TSE7" s="832"/>
      <c r="TSF7" s="832"/>
      <c r="TSG7" s="832"/>
      <c r="TSH7" s="832"/>
      <c r="TSI7" s="832"/>
      <c r="TSJ7" s="833"/>
      <c r="TSK7" s="833"/>
      <c r="TSL7" s="833"/>
      <c r="TSM7" s="833"/>
      <c r="TSN7" s="833"/>
      <c r="TSO7" s="833"/>
      <c r="TSP7" s="833"/>
      <c r="TSQ7" s="833"/>
      <c r="TSR7" s="844"/>
      <c r="TSS7" s="845"/>
      <c r="TST7" s="832"/>
      <c r="TSU7" s="832"/>
      <c r="TSV7" s="832"/>
      <c r="TSW7" s="832"/>
      <c r="TSX7" s="832"/>
      <c r="TSY7" s="832"/>
      <c r="TSZ7" s="833"/>
      <c r="TTA7" s="833"/>
      <c r="TTB7" s="833"/>
      <c r="TTC7" s="833"/>
      <c r="TTD7" s="833"/>
      <c r="TTE7" s="833"/>
      <c r="TTF7" s="833"/>
      <c r="TTG7" s="833"/>
      <c r="TTH7" s="844"/>
      <c r="TTI7" s="845"/>
      <c r="TTJ7" s="832"/>
      <c r="TTK7" s="832"/>
      <c r="TTL7" s="832"/>
      <c r="TTM7" s="832"/>
      <c r="TTN7" s="832"/>
      <c r="TTO7" s="832"/>
      <c r="TTP7" s="833"/>
      <c r="TTQ7" s="833"/>
      <c r="TTR7" s="833"/>
      <c r="TTS7" s="833"/>
      <c r="TTT7" s="833"/>
      <c r="TTU7" s="833"/>
      <c r="TTV7" s="833"/>
      <c r="TTW7" s="833"/>
      <c r="TTX7" s="844"/>
      <c r="TTY7" s="845"/>
      <c r="TTZ7" s="832"/>
      <c r="TUA7" s="832"/>
      <c r="TUB7" s="832"/>
      <c r="TUC7" s="832"/>
      <c r="TUD7" s="832"/>
      <c r="TUE7" s="832"/>
      <c r="TUF7" s="833"/>
      <c r="TUG7" s="833"/>
      <c r="TUH7" s="833"/>
      <c r="TUI7" s="833"/>
      <c r="TUJ7" s="833"/>
      <c r="TUK7" s="833"/>
      <c r="TUL7" s="833"/>
      <c r="TUM7" s="833"/>
      <c r="TUN7" s="844"/>
      <c r="TUO7" s="845"/>
      <c r="TUP7" s="832"/>
      <c r="TUQ7" s="832"/>
      <c r="TUR7" s="832"/>
      <c r="TUS7" s="832"/>
      <c r="TUT7" s="832"/>
      <c r="TUU7" s="832"/>
      <c r="TUV7" s="833"/>
      <c r="TUW7" s="833"/>
      <c r="TUX7" s="833"/>
      <c r="TUY7" s="833"/>
      <c r="TUZ7" s="833"/>
      <c r="TVA7" s="833"/>
      <c r="TVB7" s="833"/>
      <c r="TVC7" s="833"/>
      <c r="TVD7" s="844"/>
      <c r="TVE7" s="845"/>
      <c r="TVF7" s="832"/>
      <c r="TVG7" s="832"/>
      <c r="TVH7" s="832"/>
      <c r="TVI7" s="832"/>
      <c r="TVJ7" s="832"/>
      <c r="TVK7" s="832"/>
      <c r="TVL7" s="833"/>
      <c r="TVM7" s="833"/>
      <c r="TVN7" s="833"/>
      <c r="TVO7" s="833"/>
      <c r="TVP7" s="833"/>
      <c r="TVQ7" s="833"/>
      <c r="TVR7" s="833"/>
      <c r="TVS7" s="833"/>
      <c r="TVT7" s="844"/>
      <c r="TVU7" s="845"/>
      <c r="TVV7" s="832"/>
      <c r="TVW7" s="832"/>
      <c r="TVX7" s="832"/>
      <c r="TVY7" s="832"/>
      <c r="TVZ7" s="832"/>
      <c r="TWA7" s="832"/>
      <c r="TWB7" s="833"/>
      <c r="TWC7" s="833"/>
      <c r="TWD7" s="833"/>
      <c r="TWE7" s="833"/>
      <c r="TWF7" s="833"/>
      <c r="TWG7" s="833"/>
      <c r="TWH7" s="833"/>
      <c r="TWI7" s="833"/>
      <c r="TWJ7" s="844"/>
      <c r="TWK7" s="845"/>
      <c r="TWL7" s="832"/>
      <c r="TWM7" s="832"/>
      <c r="TWN7" s="832"/>
      <c r="TWO7" s="832"/>
      <c r="TWP7" s="832"/>
      <c r="TWQ7" s="832"/>
      <c r="TWR7" s="833"/>
      <c r="TWS7" s="833"/>
      <c r="TWT7" s="833"/>
      <c r="TWU7" s="833"/>
      <c r="TWV7" s="833"/>
      <c r="TWW7" s="833"/>
      <c r="TWX7" s="833"/>
      <c r="TWY7" s="833"/>
      <c r="TWZ7" s="844"/>
      <c r="TXA7" s="845"/>
      <c r="TXB7" s="832"/>
      <c r="TXC7" s="832"/>
      <c r="TXD7" s="832"/>
      <c r="TXE7" s="832"/>
      <c r="TXF7" s="832"/>
      <c r="TXG7" s="832"/>
      <c r="TXH7" s="833"/>
      <c r="TXI7" s="833"/>
      <c r="TXJ7" s="833"/>
      <c r="TXK7" s="833"/>
      <c r="TXL7" s="833"/>
      <c r="TXM7" s="833"/>
      <c r="TXN7" s="833"/>
      <c r="TXO7" s="833"/>
      <c r="TXP7" s="844"/>
      <c r="TXQ7" s="845"/>
      <c r="TXR7" s="832"/>
      <c r="TXS7" s="832"/>
      <c r="TXT7" s="832"/>
      <c r="TXU7" s="832"/>
      <c r="TXV7" s="832"/>
      <c r="TXW7" s="832"/>
      <c r="TXX7" s="833"/>
      <c r="TXY7" s="833"/>
      <c r="TXZ7" s="833"/>
      <c r="TYA7" s="833"/>
      <c r="TYB7" s="833"/>
      <c r="TYC7" s="833"/>
      <c r="TYD7" s="833"/>
      <c r="TYE7" s="833"/>
      <c r="TYF7" s="844"/>
      <c r="TYG7" s="845"/>
      <c r="TYH7" s="832"/>
      <c r="TYI7" s="832"/>
      <c r="TYJ7" s="832"/>
      <c r="TYK7" s="832"/>
      <c r="TYL7" s="832"/>
      <c r="TYM7" s="832"/>
      <c r="TYN7" s="833"/>
      <c r="TYO7" s="833"/>
      <c r="TYP7" s="833"/>
      <c r="TYQ7" s="833"/>
      <c r="TYR7" s="833"/>
      <c r="TYS7" s="833"/>
      <c r="TYT7" s="833"/>
      <c r="TYU7" s="833"/>
      <c r="TYV7" s="844"/>
      <c r="TYW7" s="845"/>
      <c r="TYX7" s="832"/>
      <c r="TYY7" s="832"/>
      <c r="TYZ7" s="832"/>
      <c r="TZA7" s="832"/>
      <c r="TZB7" s="832"/>
      <c r="TZC7" s="832"/>
      <c r="TZD7" s="833"/>
      <c r="TZE7" s="833"/>
      <c r="TZF7" s="833"/>
      <c r="TZG7" s="833"/>
      <c r="TZH7" s="833"/>
      <c r="TZI7" s="833"/>
      <c r="TZJ7" s="833"/>
      <c r="TZK7" s="833"/>
      <c r="TZL7" s="844"/>
      <c r="TZM7" s="845"/>
      <c r="TZN7" s="832"/>
      <c r="TZO7" s="832"/>
      <c r="TZP7" s="832"/>
      <c r="TZQ7" s="832"/>
      <c r="TZR7" s="832"/>
      <c r="TZS7" s="832"/>
      <c r="TZT7" s="833"/>
      <c r="TZU7" s="833"/>
      <c r="TZV7" s="833"/>
      <c r="TZW7" s="833"/>
      <c r="TZX7" s="833"/>
      <c r="TZY7" s="833"/>
      <c r="TZZ7" s="833"/>
      <c r="UAA7" s="833"/>
      <c r="UAB7" s="844"/>
      <c r="UAC7" s="845"/>
      <c r="UAD7" s="832"/>
      <c r="UAE7" s="832"/>
      <c r="UAF7" s="832"/>
      <c r="UAG7" s="832"/>
      <c r="UAH7" s="832"/>
      <c r="UAI7" s="832"/>
      <c r="UAJ7" s="833"/>
      <c r="UAK7" s="833"/>
      <c r="UAL7" s="833"/>
      <c r="UAM7" s="833"/>
      <c r="UAN7" s="833"/>
      <c r="UAO7" s="833"/>
      <c r="UAP7" s="833"/>
      <c r="UAQ7" s="833"/>
      <c r="UAR7" s="844"/>
      <c r="UAS7" s="845"/>
      <c r="UAT7" s="832"/>
      <c r="UAU7" s="832"/>
      <c r="UAV7" s="832"/>
      <c r="UAW7" s="832"/>
      <c r="UAX7" s="832"/>
      <c r="UAY7" s="832"/>
      <c r="UAZ7" s="833"/>
      <c r="UBA7" s="833"/>
      <c r="UBB7" s="833"/>
      <c r="UBC7" s="833"/>
      <c r="UBD7" s="833"/>
      <c r="UBE7" s="833"/>
      <c r="UBF7" s="833"/>
      <c r="UBG7" s="833"/>
      <c r="UBH7" s="844"/>
      <c r="UBI7" s="845"/>
      <c r="UBJ7" s="832"/>
      <c r="UBK7" s="832"/>
      <c r="UBL7" s="832"/>
      <c r="UBM7" s="832"/>
      <c r="UBN7" s="832"/>
      <c r="UBO7" s="832"/>
      <c r="UBP7" s="833"/>
      <c r="UBQ7" s="833"/>
      <c r="UBR7" s="833"/>
      <c r="UBS7" s="833"/>
      <c r="UBT7" s="833"/>
      <c r="UBU7" s="833"/>
      <c r="UBV7" s="833"/>
      <c r="UBW7" s="833"/>
      <c r="UBX7" s="844"/>
      <c r="UBY7" s="845"/>
      <c r="UBZ7" s="832"/>
      <c r="UCA7" s="832"/>
      <c r="UCB7" s="832"/>
      <c r="UCC7" s="832"/>
      <c r="UCD7" s="832"/>
      <c r="UCE7" s="832"/>
      <c r="UCF7" s="833"/>
      <c r="UCG7" s="833"/>
      <c r="UCH7" s="833"/>
      <c r="UCI7" s="833"/>
      <c r="UCJ7" s="833"/>
      <c r="UCK7" s="833"/>
      <c r="UCL7" s="833"/>
      <c r="UCM7" s="833"/>
      <c r="UCN7" s="844"/>
      <c r="UCO7" s="845"/>
      <c r="UCP7" s="832"/>
      <c r="UCQ7" s="832"/>
      <c r="UCR7" s="832"/>
      <c r="UCS7" s="832"/>
      <c r="UCT7" s="832"/>
      <c r="UCU7" s="832"/>
      <c r="UCV7" s="833"/>
      <c r="UCW7" s="833"/>
      <c r="UCX7" s="833"/>
      <c r="UCY7" s="833"/>
      <c r="UCZ7" s="833"/>
      <c r="UDA7" s="833"/>
      <c r="UDB7" s="833"/>
      <c r="UDC7" s="833"/>
      <c r="UDD7" s="844"/>
      <c r="UDE7" s="845"/>
      <c r="UDF7" s="832"/>
      <c r="UDG7" s="832"/>
      <c r="UDH7" s="832"/>
      <c r="UDI7" s="832"/>
      <c r="UDJ7" s="832"/>
      <c r="UDK7" s="832"/>
      <c r="UDL7" s="833"/>
      <c r="UDM7" s="833"/>
      <c r="UDN7" s="833"/>
      <c r="UDO7" s="833"/>
      <c r="UDP7" s="833"/>
      <c r="UDQ7" s="833"/>
      <c r="UDR7" s="833"/>
      <c r="UDS7" s="833"/>
      <c r="UDT7" s="844"/>
      <c r="UDU7" s="845"/>
      <c r="UDV7" s="832"/>
      <c r="UDW7" s="832"/>
      <c r="UDX7" s="832"/>
      <c r="UDY7" s="832"/>
      <c r="UDZ7" s="832"/>
      <c r="UEA7" s="832"/>
      <c r="UEB7" s="833"/>
      <c r="UEC7" s="833"/>
      <c r="UED7" s="833"/>
      <c r="UEE7" s="833"/>
      <c r="UEF7" s="833"/>
      <c r="UEG7" s="833"/>
      <c r="UEH7" s="833"/>
      <c r="UEI7" s="833"/>
      <c r="UEJ7" s="844"/>
      <c r="UEK7" s="845"/>
      <c r="UEL7" s="832"/>
      <c r="UEM7" s="832"/>
      <c r="UEN7" s="832"/>
      <c r="UEO7" s="832"/>
      <c r="UEP7" s="832"/>
      <c r="UEQ7" s="832"/>
      <c r="UER7" s="833"/>
      <c r="UES7" s="833"/>
      <c r="UET7" s="833"/>
      <c r="UEU7" s="833"/>
      <c r="UEV7" s="833"/>
      <c r="UEW7" s="833"/>
      <c r="UEX7" s="833"/>
      <c r="UEY7" s="833"/>
      <c r="UEZ7" s="844"/>
      <c r="UFA7" s="845"/>
      <c r="UFB7" s="832"/>
      <c r="UFC7" s="832"/>
      <c r="UFD7" s="832"/>
      <c r="UFE7" s="832"/>
      <c r="UFF7" s="832"/>
      <c r="UFG7" s="832"/>
      <c r="UFH7" s="833"/>
      <c r="UFI7" s="833"/>
      <c r="UFJ7" s="833"/>
      <c r="UFK7" s="833"/>
      <c r="UFL7" s="833"/>
      <c r="UFM7" s="833"/>
      <c r="UFN7" s="833"/>
      <c r="UFO7" s="833"/>
      <c r="UFP7" s="844"/>
      <c r="UFQ7" s="845"/>
      <c r="UFR7" s="832"/>
      <c r="UFS7" s="832"/>
      <c r="UFT7" s="832"/>
      <c r="UFU7" s="832"/>
      <c r="UFV7" s="832"/>
      <c r="UFW7" s="832"/>
      <c r="UFX7" s="833"/>
      <c r="UFY7" s="833"/>
      <c r="UFZ7" s="833"/>
      <c r="UGA7" s="833"/>
      <c r="UGB7" s="833"/>
      <c r="UGC7" s="833"/>
      <c r="UGD7" s="833"/>
      <c r="UGE7" s="833"/>
      <c r="UGF7" s="844"/>
      <c r="UGG7" s="845"/>
      <c r="UGH7" s="832"/>
      <c r="UGI7" s="832"/>
      <c r="UGJ7" s="832"/>
      <c r="UGK7" s="832"/>
      <c r="UGL7" s="832"/>
      <c r="UGM7" s="832"/>
      <c r="UGN7" s="833"/>
      <c r="UGO7" s="833"/>
      <c r="UGP7" s="833"/>
      <c r="UGQ7" s="833"/>
      <c r="UGR7" s="833"/>
      <c r="UGS7" s="833"/>
      <c r="UGT7" s="833"/>
      <c r="UGU7" s="833"/>
      <c r="UGV7" s="844"/>
      <c r="UGW7" s="845"/>
      <c r="UGX7" s="832"/>
      <c r="UGY7" s="832"/>
      <c r="UGZ7" s="832"/>
      <c r="UHA7" s="832"/>
      <c r="UHB7" s="832"/>
      <c r="UHC7" s="832"/>
      <c r="UHD7" s="833"/>
      <c r="UHE7" s="833"/>
      <c r="UHF7" s="833"/>
      <c r="UHG7" s="833"/>
      <c r="UHH7" s="833"/>
      <c r="UHI7" s="833"/>
      <c r="UHJ7" s="833"/>
      <c r="UHK7" s="833"/>
      <c r="UHL7" s="844"/>
      <c r="UHM7" s="845"/>
      <c r="UHN7" s="832"/>
      <c r="UHO7" s="832"/>
      <c r="UHP7" s="832"/>
      <c r="UHQ7" s="832"/>
      <c r="UHR7" s="832"/>
      <c r="UHS7" s="832"/>
      <c r="UHT7" s="833"/>
      <c r="UHU7" s="833"/>
      <c r="UHV7" s="833"/>
      <c r="UHW7" s="833"/>
      <c r="UHX7" s="833"/>
      <c r="UHY7" s="833"/>
      <c r="UHZ7" s="833"/>
      <c r="UIA7" s="833"/>
      <c r="UIB7" s="844"/>
      <c r="UIC7" s="845"/>
      <c r="UID7" s="832"/>
      <c r="UIE7" s="832"/>
      <c r="UIF7" s="832"/>
      <c r="UIG7" s="832"/>
      <c r="UIH7" s="832"/>
      <c r="UII7" s="832"/>
      <c r="UIJ7" s="833"/>
      <c r="UIK7" s="833"/>
      <c r="UIL7" s="833"/>
      <c r="UIM7" s="833"/>
      <c r="UIN7" s="833"/>
      <c r="UIO7" s="833"/>
      <c r="UIP7" s="833"/>
      <c r="UIQ7" s="833"/>
      <c r="UIR7" s="844"/>
      <c r="UIS7" s="845"/>
      <c r="UIT7" s="832"/>
      <c r="UIU7" s="832"/>
      <c r="UIV7" s="832"/>
      <c r="UIW7" s="832"/>
      <c r="UIX7" s="832"/>
      <c r="UIY7" s="832"/>
      <c r="UIZ7" s="833"/>
      <c r="UJA7" s="833"/>
      <c r="UJB7" s="833"/>
      <c r="UJC7" s="833"/>
      <c r="UJD7" s="833"/>
      <c r="UJE7" s="833"/>
      <c r="UJF7" s="833"/>
      <c r="UJG7" s="833"/>
      <c r="UJH7" s="844"/>
      <c r="UJI7" s="845"/>
      <c r="UJJ7" s="832"/>
      <c r="UJK7" s="832"/>
      <c r="UJL7" s="832"/>
      <c r="UJM7" s="832"/>
      <c r="UJN7" s="832"/>
      <c r="UJO7" s="832"/>
      <c r="UJP7" s="833"/>
      <c r="UJQ7" s="833"/>
      <c r="UJR7" s="833"/>
      <c r="UJS7" s="833"/>
      <c r="UJT7" s="833"/>
      <c r="UJU7" s="833"/>
      <c r="UJV7" s="833"/>
      <c r="UJW7" s="833"/>
      <c r="UJX7" s="844"/>
      <c r="UJY7" s="845"/>
      <c r="UJZ7" s="832"/>
      <c r="UKA7" s="832"/>
      <c r="UKB7" s="832"/>
      <c r="UKC7" s="832"/>
      <c r="UKD7" s="832"/>
      <c r="UKE7" s="832"/>
      <c r="UKF7" s="833"/>
      <c r="UKG7" s="833"/>
      <c r="UKH7" s="833"/>
      <c r="UKI7" s="833"/>
      <c r="UKJ7" s="833"/>
      <c r="UKK7" s="833"/>
      <c r="UKL7" s="833"/>
      <c r="UKM7" s="833"/>
      <c r="UKN7" s="844"/>
      <c r="UKO7" s="845"/>
      <c r="UKP7" s="832"/>
      <c r="UKQ7" s="832"/>
      <c r="UKR7" s="832"/>
      <c r="UKS7" s="832"/>
      <c r="UKT7" s="832"/>
      <c r="UKU7" s="832"/>
      <c r="UKV7" s="833"/>
      <c r="UKW7" s="833"/>
      <c r="UKX7" s="833"/>
      <c r="UKY7" s="833"/>
      <c r="UKZ7" s="833"/>
      <c r="ULA7" s="833"/>
      <c r="ULB7" s="833"/>
      <c r="ULC7" s="833"/>
      <c r="ULD7" s="844"/>
      <c r="ULE7" s="845"/>
      <c r="ULF7" s="832"/>
      <c r="ULG7" s="832"/>
      <c r="ULH7" s="832"/>
      <c r="ULI7" s="832"/>
      <c r="ULJ7" s="832"/>
      <c r="ULK7" s="832"/>
      <c r="ULL7" s="833"/>
      <c r="ULM7" s="833"/>
      <c r="ULN7" s="833"/>
      <c r="ULO7" s="833"/>
      <c r="ULP7" s="833"/>
      <c r="ULQ7" s="833"/>
      <c r="ULR7" s="833"/>
      <c r="ULS7" s="833"/>
      <c r="ULT7" s="844"/>
      <c r="ULU7" s="845"/>
      <c r="ULV7" s="832"/>
      <c r="ULW7" s="832"/>
      <c r="ULX7" s="832"/>
      <c r="ULY7" s="832"/>
      <c r="ULZ7" s="832"/>
      <c r="UMA7" s="832"/>
      <c r="UMB7" s="833"/>
      <c r="UMC7" s="833"/>
      <c r="UMD7" s="833"/>
      <c r="UME7" s="833"/>
      <c r="UMF7" s="833"/>
      <c r="UMG7" s="833"/>
      <c r="UMH7" s="833"/>
      <c r="UMI7" s="833"/>
      <c r="UMJ7" s="844"/>
      <c r="UMK7" s="845"/>
      <c r="UML7" s="832"/>
      <c r="UMM7" s="832"/>
      <c r="UMN7" s="832"/>
      <c r="UMO7" s="832"/>
      <c r="UMP7" s="832"/>
      <c r="UMQ7" s="832"/>
      <c r="UMR7" s="833"/>
      <c r="UMS7" s="833"/>
      <c r="UMT7" s="833"/>
      <c r="UMU7" s="833"/>
      <c r="UMV7" s="833"/>
      <c r="UMW7" s="833"/>
      <c r="UMX7" s="833"/>
      <c r="UMY7" s="833"/>
      <c r="UMZ7" s="844"/>
      <c r="UNA7" s="845"/>
      <c r="UNB7" s="832"/>
      <c r="UNC7" s="832"/>
      <c r="UND7" s="832"/>
      <c r="UNE7" s="832"/>
      <c r="UNF7" s="832"/>
      <c r="UNG7" s="832"/>
      <c r="UNH7" s="833"/>
      <c r="UNI7" s="833"/>
      <c r="UNJ7" s="833"/>
      <c r="UNK7" s="833"/>
      <c r="UNL7" s="833"/>
      <c r="UNM7" s="833"/>
      <c r="UNN7" s="833"/>
      <c r="UNO7" s="833"/>
      <c r="UNP7" s="844"/>
      <c r="UNQ7" s="845"/>
      <c r="UNR7" s="832"/>
      <c r="UNS7" s="832"/>
      <c r="UNT7" s="832"/>
      <c r="UNU7" s="832"/>
      <c r="UNV7" s="832"/>
      <c r="UNW7" s="832"/>
      <c r="UNX7" s="833"/>
      <c r="UNY7" s="833"/>
      <c r="UNZ7" s="833"/>
      <c r="UOA7" s="833"/>
      <c r="UOB7" s="833"/>
      <c r="UOC7" s="833"/>
      <c r="UOD7" s="833"/>
      <c r="UOE7" s="833"/>
      <c r="UOF7" s="844"/>
      <c r="UOG7" s="845"/>
      <c r="UOH7" s="832"/>
      <c r="UOI7" s="832"/>
      <c r="UOJ7" s="832"/>
      <c r="UOK7" s="832"/>
      <c r="UOL7" s="832"/>
      <c r="UOM7" s="832"/>
      <c r="UON7" s="833"/>
      <c r="UOO7" s="833"/>
      <c r="UOP7" s="833"/>
      <c r="UOQ7" s="833"/>
      <c r="UOR7" s="833"/>
      <c r="UOS7" s="833"/>
      <c r="UOT7" s="833"/>
      <c r="UOU7" s="833"/>
      <c r="UOV7" s="844"/>
      <c r="UOW7" s="845"/>
      <c r="UOX7" s="832"/>
      <c r="UOY7" s="832"/>
      <c r="UOZ7" s="832"/>
      <c r="UPA7" s="832"/>
      <c r="UPB7" s="832"/>
      <c r="UPC7" s="832"/>
      <c r="UPD7" s="833"/>
      <c r="UPE7" s="833"/>
      <c r="UPF7" s="833"/>
      <c r="UPG7" s="833"/>
      <c r="UPH7" s="833"/>
      <c r="UPI7" s="833"/>
      <c r="UPJ7" s="833"/>
      <c r="UPK7" s="833"/>
      <c r="UPL7" s="844"/>
      <c r="UPM7" s="845"/>
      <c r="UPN7" s="832"/>
      <c r="UPO7" s="832"/>
      <c r="UPP7" s="832"/>
      <c r="UPQ7" s="832"/>
      <c r="UPR7" s="832"/>
      <c r="UPS7" s="832"/>
      <c r="UPT7" s="833"/>
      <c r="UPU7" s="833"/>
      <c r="UPV7" s="833"/>
      <c r="UPW7" s="833"/>
      <c r="UPX7" s="833"/>
      <c r="UPY7" s="833"/>
      <c r="UPZ7" s="833"/>
      <c r="UQA7" s="833"/>
      <c r="UQB7" s="844"/>
      <c r="UQC7" s="845"/>
      <c r="UQD7" s="832"/>
      <c r="UQE7" s="832"/>
      <c r="UQF7" s="832"/>
      <c r="UQG7" s="832"/>
      <c r="UQH7" s="832"/>
      <c r="UQI7" s="832"/>
      <c r="UQJ7" s="833"/>
      <c r="UQK7" s="833"/>
      <c r="UQL7" s="833"/>
      <c r="UQM7" s="833"/>
      <c r="UQN7" s="833"/>
      <c r="UQO7" s="833"/>
      <c r="UQP7" s="833"/>
      <c r="UQQ7" s="833"/>
      <c r="UQR7" s="844"/>
      <c r="UQS7" s="845"/>
      <c r="UQT7" s="832"/>
      <c r="UQU7" s="832"/>
      <c r="UQV7" s="832"/>
      <c r="UQW7" s="832"/>
      <c r="UQX7" s="832"/>
      <c r="UQY7" s="832"/>
      <c r="UQZ7" s="833"/>
      <c r="URA7" s="833"/>
      <c r="URB7" s="833"/>
      <c r="URC7" s="833"/>
      <c r="URD7" s="833"/>
      <c r="URE7" s="833"/>
      <c r="URF7" s="833"/>
      <c r="URG7" s="833"/>
      <c r="URH7" s="844"/>
      <c r="URI7" s="845"/>
      <c r="URJ7" s="832"/>
      <c r="URK7" s="832"/>
      <c r="URL7" s="832"/>
      <c r="URM7" s="832"/>
      <c r="URN7" s="832"/>
      <c r="URO7" s="832"/>
      <c r="URP7" s="833"/>
      <c r="URQ7" s="833"/>
      <c r="URR7" s="833"/>
      <c r="URS7" s="833"/>
      <c r="URT7" s="833"/>
      <c r="URU7" s="833"/>
      <c r="URV7" s="833"/>
      <c r="URW7" s="833"/>
      <c r="URX7" s="844"/>
      <c r="URY7" s="845"/>
      <c r="URZ7" s="832"/>
      <c r="USA7" s="832"/>
      <c r="USB7" s="832"/>
      <c r="USC7" s="832"/>
      <c r="USD7" s="832"/>
      <c r="USE7" s="832"/>
      <c r="USF7" s="833"/>
      <c r="USG7" s="833"/>
      <c r="USH7" s="833"/>
      <c r="USI7" s="833"/>
      <c r="USJ7" s="833"/>
      <c r="USK7" s="833"/>
      <c r="USL7" s="833"/>
      <c r="USM7" s="833"/>
      <c r="USN7" s="844"/>
      <c r="USO7" s="845"/>
      <c r="USP7" s="832"/>
      <c r="USQ7" s="832"/>
      <c r="USR7" s="832"/>
      <c r="USS7" s="832"/>
      <c r="UST7" s="832"/>
      <c r="USU7" s="832"/>
      <c r="USV7" s="833"/>
      <c r="USW7" s="833"/>
      <c r="USX7" s="833"/>
      <c r="USY7" s="833"/>
      <c r="USZ7" s="833"/>
      <c r="UTA7" s="833"/>
      <c r="UTB7" s="833"/>
      <c r="UTC7" s="833"/>
      <c r="UTD7" s="844"/>
      <c r="UTE7" s="845"/>
      <c r="UTF7" s="832"/>
      <c r="UTG7" s="832"/>
      <c r="UTH7" s="832"/>
      <c r="UTI7" s="832"/>
      <c r="UTJ7" s="832"/>
      <c r="UTK7" s="832"/>
      <c r="UTL7" s="833"/>
      <c r="UTM7" s="833"/>
      <c r="UTN7" s="833"/>
      <c r="UTO7" s="833"/>
      <c r="UTP7" s="833"/>
      <c r="UTQ7" s="833"/>
      <c r="UTR7" s="833"/>
      <c r="UTS7" s="833"/>
      <c r="UTT7" s="844"/>
      <c r="UTU7" s="845"/>
      <c r="UTV7" s="832"/>
      <c r="UTW7" s="832"/>
      <c r="UTX7" s="832"/>
      <c r="UTY7" s="832"/>
      <c r="UTZ7" s="832"/>
      <c r="UUA7" s="832"/>
      <c r="UUB7" s="833"/>
      <c r="UUC7" s="833"/>
      <c r="UUD7" s="833"/>
      <c r="UUE7" s="833"/>
      <c r="UUF7" s="833"/>
      <c r="UUG7" s="833"/>
      <c r="UUH7" s="833"/>
      <c r="UUI7" s="833"/>
      <c r="UUJ7" s="844"/>
      <c r="UUK7" s="845"/>
      <c r="UUL7" s="832"/>
      <c r="UUM7" s="832"/>
      <c r="UUN7" s="832"/>
      <c r="UUO7" s="832"/>
      <c r="UUP7" s="832"/>
      <c r="UUQ7" s="832"/>
      <c r="UUR7" s="833"/>
      <c r="UUS7" s="833"/>
      <c r="UUT7" s="833"/>
      <c r="UUU7" s="833"/>
      <c r="UUV7" s="833"/>
      <c r="UUW7" s="833"/>
      <c r="UUX7" s="833"/>
      <c r="UUY7" s="833"/>
      <c r="UUZ7" s="844"/>
      <c r="UVA7" s="845"/>
      <c r="UVB7" s="832"/>
      <c r="UVC7" s="832"/>
      <c r="UVD7" s="832"/>
      <c r="UVE7" s="832"/>
      <c r="UVF7" s="832"/>
      <c r="UVG7" s="832"/>
      <c r="UVH7" s="833"/>
      <c r="UVI7" s="833"/>
      <c r="UVJ7" s="833"/>
      <c r="UVK7" s="833"/>
      <c r="UVL7" s="833"/>
      <c r="UVM7" s="833"/>
      <c r="UVN7" s="833"/>
      <c r="UVO7" s="833"/>
      <c r="UVP7" s="844"/>
      <c r="UVQ7" s="845"/>
      <c r="UVR7" s="832"/>
      <c r="UVS7" s="832"/>
      <c r="UVT7" s="832"/>
      <c r="UVU7" s="832"/>
      <c r="UVV7" s="832"/>
      <c r="UVW7" s="832"/>
      <c r="UVX7" s="833"/>
      <c r="UVY7" s="833"/>
      <c r="UVZ7" s="833"/>
      <c r="UWA7" s="833"/>
      <c r="UWB7" s="833"/>
      <c r="UWC7" s="833"/>
      <c r="UWD7" s="833"/>
      <c r="UWE7" s="833"/>
      <c r="UWF7" s="844"/>
      <c r="UWG7" s="845"/>
      <c r="UWH7" s="832"/>
      <c r="UWI7" s="832"/>
      <c r="UWJ7" s="832"/>
      <c r="UWK7" s="832"/>
      <c r="UWL7" s="832"/>
      <c r="UWM7" s="832"/>
      <c r="UWN7" s="833"/>
      <c r="UWO7" s="833"/>
      <c r="UWP7" s="833"/>
      <c r="UWQ7" s="833"/>
      <c r="UWR7" s="833"/>
      <c r="UWS7" s="833"/>
      <c r="UWT7" s="833"/>
      <c r="UWU7" s="833"/>
      <c r="UWV7" s="844"/>
      <c r="UWW7" s="845"/>
      <c r="UWX7" s="832"/>
      <c r="UWY7" s="832"/>
      <c r="UWZ7" s="832"/>
      <c r="UXA7" s="832"/>
      <c r="UXB7" s="832"/>
      <c r="UXC7" s="832"/>
      <c r="UXD7" s="833"/>
      <c r="UXE7" s="833"/>
      <c r="UXF7" s="833"/>
      <c r="UXG7" s="833"/>
      <c r="UXH7" s="833"/>
      <c r="UXI7" s="833"/>
      <c r="UXJ7" s="833"/>
      <c r="UXK7" s="833"/>
      <c r="UXL7" s="844"/>
      <c r="UXM7" s="845"/>
      <c r="UXN7" s="832"/>
      <c r="UXO7" s="832"/>
      <c r="UXP7" s="832"/>
      <c r="UXQ7" s="832"/>
      <c r="UXR7" s="832"/>
      <c r="UXS7" s="832"/>
      <c r="UXT7" s="833"/>
      <c r="UXU7" s="833"/>
      <c r="UXV7" s="833"/>
      <c r="UXW7" s="833"/>
      <c r="UXX7" s="833"/>
      <c r="UXY7" s="833"/>
      <c r="UXZ7" s="833"/>
      <c r="UYA7" s="833"/>
      <c r="UYB7" s="844"/>
      <c r="UYC7" s="845"/>
      <c r="UYD7" s="832"/>
      <c r="UYE7" s="832"/>
      <c r="UYF7" s="832"/>
      <c r="UYG7" s="832"/>
      <c r="UYH7" s="832"/>
      <c r="UYI7" s="832"/>
      <c r="UYJ7" s="833"/>
      <c r="UYK7" s="833"/>
      <c r="UYL7" s="833"/>
      <c r="UYM7" s="833"/>
      <c r="UYN7" s="833"/>
      <c r="UYO7" s="833"/>
      <c r="UYP7" s="833"/>
      <c r="UYQ7" s="833"/>
      <c r="UYR7" s="844"/>
      <c r="UYS7" s="845"/>
      <c r="UYT7" s="832"/>
      <c r="UYU7" s="832"/>
      <c r="UYV7" s="832"/>
      <c r="UYW7" s="832"/>
      <c r="UYX7" s="832"/>
      <c r="UYY7" s="832"/>
      <c r="UYZ7" s="833"/>
      <c r="UZA7" s="833"/>
      <c r="UZB7" s="833"/>
      <c r="UZC7" s="833"/>
      <c r="UZD7" s="833"/>
      <c r="UZE7" s="833"/>
      <c r="UZF7" s="833"/>
      <c r="UZG7" s="833"/>
      <c r="UZH7" s="844"/>
      <c r="UZI7" s="845"/>
      <c r="UZJ7" s="832"/>
      <c r="UZK7" s="832"/>
      <c r="UZL7" s="832"/>
      <c r="UZM7" s="832"/>
      <c r="UZN7" s="832"/>
      <c r="UZO7" s="832"/>
      <c r="UZP7" s="833"/>
      <c r="UZQ7" s="833"/>
      <c r="UZR7" s="833"/>
      <c r="UZS7" s="833"/>
      <c r="UZT7" s="833"/>
      <c r="UZU7" s="833"/>
      <c r="UZV7" s="833"/>
      <c r="UZW7" s="833"/>
      <c r="UZX7" s="844"/>
      <c r="UZY7" s="845"/>
      <c r="UZZ7" s="832"/>
      <c r="VAA7" s="832"/>
      <c r="VAB7" s="832"/>
      <c r="VAC7" s="832"/>
      <c r="VAD7" s="832"/>
      <c r="VAE7" s="832"/>
      <c r="VAF7" s="833"/>
      <c r="VAG7" s="833"/>
      <c r="VAH7" s="833"/>
      <c r="VAI7" s="833"/>
      <c r="VAJ7" s="833"/>
      <c r="VAK7" s="833"/>
      <c r="VAL7" s="833"/>
      <c r="VAM7" s="833"/>
      <c r="VAN7" s="844"/>
      <c r="VAO7" s="845"/>
      <c r="VAP7" s="832"/>
      <c r="VAQ7" s="832"/>
      <c r="VAR7" s="832"/>
      <c r="VAS7" s="832"/>
      <c r="VAT7" s="832"/>
      <c r="VAU7" s="832"/>
      <c r="VAV7" s="833"/>
      <c r="VAW7" s="833"/>
      <c r="VAX7" s="833"/>
      <c r="VAY7" s="833"/>
      <c r="VAZ7" s="833"/>
      <c r="VBA7" s="833"/>
      <c r="VBB7" s="833"/>
      <c r="VBC7" s="833"/>
      <c r="VBD7" s="844"/>
      <c r="VBE7" s="845"/>
      <c r="VBF7" s="832"/>
      <c r="VBG7" s="832"/>
      <c r="VBH7" s="832"/>
      <c r="VBI7" s="832"/>
      <c r="VBJ7" s="832"/>
      <c r="VBK7" s="832"/>
      <c r="VBL7" s="833"/>
      <c r="VBM7" s="833"/>
      <c r="VBN7" s="833"/>
      <c r="VBO7" s="833"/>
      <c r="VBP7" s="833"/>
      <c r="VBQ7" s="833"/>
      <c r="VBR7" s="833"/>
      <c r="VBS7" s="833"/>
      <c r="VBT7" s="844"/>
      <c r="VBU7" s="845"/>
      <c r="VBV7" s="832"/>
      <c r="VBW7" s="832"/>
      <c r="VBX7" s="832"/>
      <c r="VBY7" s="832"/>
      <c r="VBZ7" s="832"/>
      <c r="VCA7" s="832"/>
      <c r="VCB7" s="833"/>
      <c r="VCC7" s="833"/>
      <c r="VCD7" s="833"/>
      <c r="VCE7" s="833"/>
      <c r="VCF7" s="833"/>
      <c r="VCG7" s="833"/>
      <c r="VCH7" s="833"/>
      <c r="VCI7" s="833"/>
      <c r="VCJ7" s="844"/>
      <c r="VCK7" s="845"/>
      <c r="VCL7" s="832"/>
      <c r="VCM7" s="832"/>
      <c r="VCN7" s="832"/>
      <c r="VCO7" s="832"/>
      <c r="VCP7" s="832"/>
      <c r="VCQ7" s="832"/>
      <c r="VCR7" s="833"/>
      <c r="VCS7" s="833"/>
      <c r="VCT7" s="833"/>
      <c r="VCU7" s="833"/>
      <c r="VCV7" s="833"/>
      <c r="VCW7" s="833"/>
      <c r="VCX7" s="833"/>
      <c r="VCY7" s="833"/>
      <c r="VCZ7" s="844"/>
      <c r="VDA7" s="845"/>
      <c r="VDB7" s="832"/>
      <c r="VDC7" s="832"/>
      <c r="VDD7" s="832"/>
      <c r="VDE7" s="832"/>
      <c r="VDF7" s="832"/>
      <c r="VDG7" s="832"/>
      <c r="VDH7" s="833"/>
      <c r="VDI7" s="833"/>
      <c r="VDJ7" s="833"/>
      <c r="VDK7" s="833"/>
      <c r="VDL7" s="833"/>
      <c r="VDM7" s="833"/>
      <c r="VDN7" s="833"/>
      <c r="VDO7" s="833"/>
      <c r="VDP7" s="844"/>
      <c r="VDQ7" s="845"/>
      <c r="VDR7" s="832"/>
      <c r="VDS7" s="832"/>
      <c r="VDT7" s="832"/>
      <c r="VDU7" s="832"/>
      <c r="VDV7" s="832"/>
      <c r="VDW7" s="832"/>
      <c r="VDX7" s="833"/>
      <c r="VDY7" s="833"/>
      <c r="VDZ7" s="833"/>
      <c r="VEA7" s="833"/>
      <c r="VEB7" s="833"/>
      <c r="VEC7" s="833"/>
      <c r="VED7" s="833"/>
      <c r="VEE7" s="833"/>
      <c r="VEF7" s="844"/>
      <c r="VEG7" s="845"/>
      <c r="VEH7" s="832"/>
      <c r="VEI7" s="832"/>
      <c r="VEJ7" s="832"/>
      <c r="VEK7" s="832"/>
      <c r="VEL7" s="832"/>
      <c r="VEM7" s="832"/>
      <c r="VEN7" s="833"/>
      <c r="VEO7" s="833"/>
      <c r="VEP7" s="833"/>
      <c r="VEQ7" s="833"/>
      <c r="VER7" s="833"/>
      <c r="VES7" s="833"/>
      <c r="VET7" s="833"/>
      <c r="VEU7" s="833"/>
      <c r="VEV7" s="844"/>
      <c r="VEW7" s="845"/>
      <c r="VEX7" s="832"/>
      <c r="VEY7" s="832"/>
      <c r="VEZ7" s="832"/>
      <c r="VFA7" s="832"/>
      <c r="VFB7" s="832"/>
      <c r="VFC7" s="832"/>
      <c r="VFD7" s="833"/>
      <c r="VFE7" s="833"/>
      <c r="VFF7" s="833"/>
      <c r="VFG7" s="833"/>
      <c r="VFH7" s="833"/>
      <c r="VFI7" s="833"/>
      <c r="VFJ7" s="833"/>
      <c r="VFK7" s="833"/>
      <c r="VFL7" s="844"/>
      <c r="VFM7" s="845"/>
      <c r="VFN7" s="832"/>
      <c r="VFO7" s="832"/>
      <c r="VFP7" s="832"/>
      <c r="VFQ7" s="832"/>
      <c r="VFR7" s="832"/>
      <c r="VFS7" s="832"/>
      <c r="VFT7" s="833"/>
      <c r="VFU7" s="833"/>
      <c r="VFV7" s="833"/>
      <c r="VFW7" s="833"/>
      <c r="VFX7" s="833"/>
      <c r="VFY7" s="833"/>
      <c r="VFZ7" s="833"/>
      <c r="VGA7" s="833"/>
      <c r="VGB7" s="844"/>
      <c r="VGC7" s="845"/>
      <c r="VGD7" s="832"/>
      <c r="VGE7" s="832"/>
      <c r="VGF7" s="832"/>
      <c r="VGG7" s="832"/>
      <c r="VGH7" s="832"/>
      <c r="VGI7" s="832"/>
      <c r="VGJ7" s="833"/>
      <c r="VGK7" s="833"/>
      <c r="VGL7" s="833"/>
      <c r="VGM7" s="833"/>
      <c r="VGN7" s="833"/>
      <c r="VGO7" s="833"/>
      <c r="VGP7" s="833"/>
      <c r="VGQ7" s="833"/>
      <c r="VGR7" s="844"/>
      <c r="VGS7" s="845"/>
      <c r="VGT7" s="832"/>
      <c r="VGU7" s="832"/>
      <c r="VGV7" s="832"/>
      <c r="VGW7" s="832"/>
      <c r="VGX7" s="832"/>
      <c r="VGY7" s="832"/>
      <c r="VGZ7" s="833"/>
      <c r="VHA7" s="833"/>
      <c r="VHB7" s="833"/>
      <c r="VHC7" s="833"/>
      <c r="VHD7" s="833"/>
      <c r="VHE7" s="833"/>
      <c r="VHF7" s="833"/>
      <c r="VHG7" s="833"/>
      <c r="VHH7" s="844"/>
      <c r="VHI7" s="845"/>
      <c r="VHJ7" s="832"/>
      <c r="VHK7" s="832"/>
      <c r="VHL7" s="832"/>
      <c r="VHM7" s="832"/>
      <c r="VHN7" s="832"/>
      <c r="VHO7" s="832"/>
      <c r="VHP7" s="833"/>
      <c r="VHQ7" s="833"/>
      <c r="VHR7" s="833"/>
      <c r="VHS7" s="833"/>
      <c r="VHT7" s="833"/>
      <c r="VHU7" s="833"/>
      <c r="VHV7" s="833"/>
      <c r="VHW7" s="833"/>
      <c r="VHX7" s="844"/>
      <c r="VHY7" s="845"/>
      <c r="VHZ7" s="832"/>
      <c r="VIA7" s="832"/>
      <c r="VIB7" s="832"/>
      <c r="VIC7" s="832"/>
      <c r="VID7" s="832"/>
      <c r="VIE7" s="832"/>
      <c r="VIF7" s="833"/>
      <c r="VIG7" s="833"/>
      <c r="VIH7" s="833"/>
      <c r="VII7" s="833"/>
      <c r="VIJ7" s="833"/>
      <c r="VIK7" s="833"/>
      <c r="VIL7" s="833"/>
      <c r="VIM7" s="833"/>
      <c r="VIN7" s="844"/>
      <c r="VIO7" s="845"/>
      <c r="VIP7" s="832"/>
      <c r="VIQ7" s="832"/>
      <c r="VIR7" s="832"/>
      <c r="VIS7" s="832"/>
      <c r="VIT7" s="832"/>
      <c r="VIU7" s="832"/>
      <c r="VIV7" s="833"/>
      <c r="VIW7" s="833"/>
      <c r="VIX7" s="833"/>
      <c r="VIY7" s="833"/>
      <c r="VIZ7" s="833"/>
      <c r="VJA7" s="833"/>
      <c r="VJB7" s="833"/>
      <c r="VJC7" s="833"/>
      <c r="VJD7" s="844"/>
      <c r="VJE7" s="845"/>
      <c r="VJF7" s="832"/>
      <c r="VJG7" s="832"/>
      <c r="VJH7" s="832"/>
      <c r="VJI7" s="832"/>
      <c r="VJJ7" s="832"/>
      <c r="VJK7" s="832"/>
      <c r="VJL7" s="833"/>
      <c r="VJM7" s="833"/>
      <c r="VJN7" s="833"/>
      <c r="VJO7" s="833"/>
      <c r="VJP7" s="833"/>
      <c r="VJQ7" s="833"/>
      <c r="VJR7" s="833"/>
      <c r="VJS7" s="833"/>
      <c r="VJT7" s="844"/>
      <c r="VJU7" s="845"/>
      <c r="VJV7" s="832"/>
      <c r="VJW7" s="832"/>
      <c r="VJX7" s="832"/>
      <c r="VJY7" s="832"/>
      <c r="VJZ7" s="832"/>
      <c r="VKA7" s="832"/>
      <c r="VKB7" s="833"/>
      <c r="VKC7" s="833"/>
      <c r="VKD7" s="833"/>
      <c r="VKE7" s="833"/>
      <c r="VKF7" s="833"/>
      <c r="VKG7" s="833"/>
      <c r="VKH7" s="833"/>
      <c r="VKI7" s="833"/>
      <c r="VKJ7" s="844"/>
      <c r="VKK7" s="845"/>
      <c r="VKL7" s="832"/>
      <c r="VKM7" s="832"/>
      <c r="VKN7" s="832"/>
      <c r="VKO7" s="832"/>
      <c r="VKP7" s="832"/>
      <c r="VKQ7" s="832"/>
      <c r="VKR7" s="833"/>
      <c r="VKS7" s="833"/>
      <c r="VKT7" s="833"/>
      <c r="VKU7" s="833"/>
      <c r="VKV7" s="833"/>
      <c r="VKW7" s="833"/>
      <c r="VKX7" s="833"/>
      <c r="VKY7" s="833"/>
      <c r="VKZ7" s="844"/>
      <c r="VLA7" s="845"/>
      <c r="VLB7" s="832"/>
      <c r="VLC7" s="832"/>
      <c r="VLD7" s="832"/>
      <c r="VLE7" s="832"/>
      <c r="VLF7" s="832"/>
      <c r="VLG7" s="832"/>
      <c r="VLH7" s="833"/>
      <c r="VLI7" s="833"/>
      <c r="VLJ7" s="833"/>
      <c r="VLK7" s="833"/>
      <c r="VLL7" s="833"/>
      <c r="VLM7" s="833"/>
      <c r="VLN7" s="833"/>
      <c r="VLO7" s="833"/>
      <c r="VLP7" s="844"/>
      <c r="VLQ7" s="845"/>
      <c r="VLR7" s="832"/>
      <c r="VLS7" s="832"/>
      <c r="VLT7" s="832"/>
      <c r="VLU7" s="832"/>
      <c r="VLV7" s="832"/>
      <c r="VLW7" s="832"/>
      <c r="VLX7" s="833"/>
      <c r="VLY7" s="833"/>
      <c r="VLZ7" s="833"/>
      <c r="VMA7" s="833"/>
      <c r="VMB7" s="833"/>
      <c r="VMC7" s="833"/>
      <c r="VMD7" s="833"/>
      <c r="VME7" s="833"/>
      <c r="VMF7" s="844"/>
      <c r="VMG7" s="845"/>
      <c r="VMH7" s="832"/>
      <c r="VMI7" s="832"/>
      <c r="VMJ7" s="832"/>
      <c r="VMK7" s="832"/>
      <c r="VML7" s="832"/>
      <c r="VMM7" s="832"/>
      <c r="VMN7" s="833"/>
      <c r="VMO7" s="833"/>
      <c r="VMP7" s="833"/>
      <c r="VMQ7" s="833"/>
      <c r="VMR7" s="833"/>
      <c r="VMS7" s="833"/>
      <c r="VMT7" s="833"/>
      <c r="VMU7" s="833"/>
      <c r="VMV7" s="844"/>
      <c r="VMW7" s="845"/>
      <c r="VMX7" s="832"/>
      <c r="VMY7" s="832"/>
      <c r="VMZ7" s="832"/>
      <c r="VNA7" s="832"/>
      <c r="VNB7" s="832"/>
      <c r="VNC7" s="832"/>
      <c r="VND7" s="833"/>
      <c r="VNE7" s="833"/>
      <c r="VNF7" s="833"/>
      <c r="VNG7" s="833"/>
      <c r="VNH7" s="833"/>
      <c r="VNI7" s="833"/>
      <c r="VNJ7" s="833"/>
      <c r="VNK7" s="833"/>
      <c r="VNL7" s="844"/>
      <c r="VNM7" s="845"/>
      <c r="VNN7" s="832"/>
      <c r="VNO7" s="832"/>
      <c r="VNP7" s="832"/>
      <c r="VNQ7" s="832"/>
      <c r="VNR7" s="832"/>
      <c r="VNS7" s="832"/>
      <c r="VNT7" s="833"/>
      <c r="VNU7" s="833"/>
      <c r="VNV7" s="833"/>
      <c r="VNW7" s="833"/>
      <c r="VNX7" s="833"/>
      <c r="VNY7" s="833"/>
      <c r="VNZ7" s="833"/>
      <c r="VOA7" s="833"/>
      <c r="VOB7" s="844"/>
      <c r="VOC7" s="845"/>
      <c r="VOD7" s="832"/>
      <c r="VOE7" s="832"/>
      <c r="VOF7" s="832"/>
      <c r="VOG7" s="832"/>
      <c r="VOH7" s="832"/>
      <c r="VOI7" s="832"/>
      <c r="VOJ7" s="833"/>
      <c r="VOK7" s="833"/>
      <c r="VOL7" s="833"/>
      <c r="VOM7" s="833"/>
      <c r="VON7" s="833"/>
      <c r="VOO7" s="833"/>
      <c r="VOP7" s="833"/>
      <c r="VOQ7" s="833"/>
      <c r="VOR7" s="844"/>
      <c r="VOS7" s="845"/>
      <c r="VOT7" s="832"/>
      <c r="VOU7" s="832"/>
      <c r="VOV7" s="832"/>
      <c r="VOW7" s="832"/>
      <c r="VOX7" s="832"/>
      <c r="VOY7" s="832"/>
      <c r="VOZ7" s="833"/>
      <c r="VPA7" s="833"/>
      <c r="VPB7" s="833"/>
      <c r="VPC7" s="833"/>
      <c r="VPD7" s="833"/>
      <c r="VPE7" s="833"/>
      <c r="VPF7" s="833"/>
      <c r="VPG7" s="833"/>
      <c r="VPH7" s="844"/>
      <c r="VPI7" s="845"/>
      <c r="VPJ7" s="832"/>
      <c r="VPK7" s="832"/>
      <c r="VPL7" s="832"/>
      <c r="VPM7" s="832"/>
      <c r="VPN7" s="832"/>
      <c r="VPO7" s="832"/>
      <c r="VPP7" s="833"/>
      <c r="VPQ7" s="833"/>
      <c r="VPR7" s="833"/>
      <c r="VPS7" s="833"/>
      <c r="VPT7" s="833"/>
      <c r="VPU7" s="833"/>
      <c r="VPV7" s="833"/>
      <c r="VPW7" s="833"/>
      <c r="VPX7" s="844"/>
      <c r="VPY7" s="845"/>
      <c r="VPZ7" s="832"/>
      <c r="VQA7" s="832"/>
      <c r="VQB7" s="832"/>
      <c r="VQC7" s="832"/>
      <c r="VQD7" s="832"/>
      <c r="VQE7" s="832"/>
      <c r="VQF7" s="833"/>
      <c r="VQG7" s="833"/>
      <c r="VQH7" s="833"/>
      <c r="VQI7" s="833"/>
      <c r="VQJ7" s="833"/>
      <c r="VQK7" s="833"/>
      <c r="VQL7" s="833"/>
      <c r="VQM7" s="833"/>
      <c r="VQN7" s="844"/>
      <c r="VQO7" s="845"/>
      <c r="VQP7" s="832"/>
      <c r="VQQ7" s="832"/>
      <c r="VQR7" s="832"/>
      <c r="VQS7" s="832"/>
      <c r="VQT7" s="832"/>
      <c r="VQU7" s="832"/>
      <c r="VQV7" s="833"/>
      <c r="VQW7" s="833"/>
      <c r="VQX7" s="833"/>
      <c r="VQY7" s="833"/>
      <c r="VQZ7" s="833"/>
      <c r="VRA7" s="833"/>
      <c r="VRB7" s="833"/>
      <c r="VRC7" s="833"/>
      <c r="VRD7" s="844"/>
      <c r="VRE7" s="845"/>
      <c r="VRF7" s="832"/>
      <c r="VRG7" s="832"/>
      <c r="VRH7" s="832"/>
      <c r="VRI7" s="832"/>
      <c r="VRJ7" s="832"/>
      <c r="VRK7" s="832"/>
      <c r="VRL7" s="833"/>
      <c r="VRM7" s="833"/>
      <c r="VRN7" s="833"/>
      <c r="VRO7" s="833"/>
      <c r="VRP7" s="833"/>
      <c r="VRQ7" s="833"/>
      <c r="VRR7" s="833"/>
      <c r="VRS7" s="833"/>
      <c r="VRT7" s="844"/>
      <c r="VRU7" s="845"/>
      <c r="VRV7" s="832"/>
      <c r="VRW7" s="832"/>
      <c r="VRX7" s="832"/>
      <c r="VRY7" s="832"/>
      <c r="VRZ7" s="832"/>
      <c r="VSA7" s="832"/>
      <c r="VSB7" s="833"/>
      <c r="VSC7" s="833"/>
      <c r="VSD7" s="833"/>
      <c r="VSE7" s="833"/>
      <c r="VSF7" s="833"/>
      <c r="VSG7" s="833"/>
      <c r="VSH7" s="833"/>
      <c r="VSI7" s="833"/>
      <c r="VSJ7" s="844"/>
      <c r="VSK7" s="845"/>
      <c r="VSL7" s="832"/>
      <c r="VSM7" s="832"/>
      <c r="VSN7" s="832"/>
      <c r="VSO7" s="832"/>
      <c r="VSP7" s="832"/>
      <c r="VSQ7" s="832"/>
      <c r="VSR7" s="833"/>
      <c r="VSS7" s="833"/>
      <c r="VST7" s="833"/>
      <c r="VSU7" s="833"/>
      <c r="VSV7" s="833"/>
      <c r="VSW7" s="833"/>
      <c r="VSX7" s="833"/>
      <c r="VSY7" s="833"/>
      <c r="VSZ7" s="844"/>
      <c r="VTA7" s="845"/>
      <c r="VTB7" s="832"/>
      <c r="VTC7" s="832"/>
      <c r="VTD7" s="832"/>
      <c r="VTE7" s="832"/>
      <c r="VTF7" s="832"/>
      <c r="VTG7" s="832"/>
      <c r="VTH7" s="833"/>
      <c r="VTI7" s="833"/>
      <c r="VTJ7" s="833"/>
      <c r="VTK7" s="833"/>
      <c r="VTL7" s="833"/>
      <c r="VTM7" s="833"/>
      <c r="VTN7" s="833"/>
      <c r="VTO7" s="833"/>
      <c r="VTP7" s="844"/>
      <c r="VTQ7" s="845"/>
      <c r="VTR7" s="832"/>
      <c r="VTS7" s="832"/>
      <c r="VTT7" s="832"/>
      <c r="VTU7" s="832"/>
      <c r="VTV7" s="832"/>
      <c r="VTW7" s="832"/>
      <c r="VTX7" s="833"/>
      <c r="VTY7" s="833"/>
      <c r="VTZ7" s="833"/>
      <c r="VUA7" s="833"/>
      <c r="VUB7" s="833"/>
      <c r="VUC7" s="833"/>
      <c r="VUD7" s="833"/>
      <c r="VUE7" s="833"/>
      <c r="VUF7" s="844"/>
      <c r="VUG7" s="845"/>
      <c r="VUH7" s="832"/>
      <c r="VUI7" s="832"/>
      <c r="VUJ7" s="832"/>
      <c r="VUK7" s="832"/>
      <c r="VUL7" s="832"/>
      <c r="VUM7" s="832"/>
      <c r="VUN7" s="833"/>
      <c r="VUO7" s="833"/>
      <c r="VUP7" s="833"/>
      <c r="VUQ7" s="833"/>
      <c r="VUR7" s="833"/>
      <c r="VUS7" s="833"/>
      <c r="VUT7" s="833"/>
      <c r="VUU7" s="833"/>
      <c r="VUV7" s="844"/>
      <c r="VUW7" s="845"/>
      <c r="VUX7" s="832"/>
      <c r="VUY7" s="832"/>
      <c r="VUZ7" s="832"/>
      <c r="VVA7" s="832"/>
      <c r="VVB7" s="832"/>
      <c r="VVC7" s="832"/>
      <c r="VVD7" s="833"/>
      <c r="VVE7" s="833"/>
      <c r="VVF7" s="833"/>
      <c r="VVG7" s="833"/>
      <c r="VVH7" s="833"/>
      <c r="VVI7" s="833"/>
      <c r="VVJ7" s="833"/>
      <c r="VVK7" s="833"/>
      <c r="VVL7" s="844"/>
      <c r="VVM7" s="845"/>
      <c r="VVN7" s="832"/>
      <c r="VVO7" s="832"/>
      <c r="VVP7" s="832"/>
      <c r="VVQ7" s="832"/>
      <c r="VVR7" s="832"/>
      <c r="VVS7" s="832"/>
      <c r="VVT7" s="833"/>
      <c r="VVU7" s="833"/>
      <c r="VVV7" s="833"/>
      <c r="VVW7" s="833"/>
      <c r="VVX7" s="833"/>
      <c r="VVY7" s="833"/>
      <c r="VVZ7" s="833"/>
      <c r="VWA7" s="833"/>
      <c r="VWB7" s="844"/>
      <c r="VWC7" s="845"/>
      <c r="VWD7" s="832"/>
      <c r="VWE7" s="832"/>
      <c r="VWF7" s="832"/>
      <c r="VWG7" s="832"/>
      <c r="VWH7" s="832"/>
      <c r="VWI7" s="832"/>
      <c r="VWJ7" s="833"/>
      <c r="VWK7" s="833"/>
      <c r="VWL7" s="833"/>
      <c r="VWM7" s="833"/>
      <c r="VWN7" s="833"/>
      <c r="VWO7" s="833"/>
      <c r="VWP7" s="833"/>
      <c r="VWQ7" s="833"/>
      <c r="VWR7" s="844"/>
      <c r="VWS7" s="845"/>
      <c r="VWT7" s="832"/>
      <c r="VWU7" s="832"/>
      <c r="VWV7" s="832"/>
      <c r="VWW7" s="832"/>
      <c r="VWX7" s="832"/>
      <c r="VWY7" s="832"/>
      <c r="VWZ7" s="833"/>
      <c r="VXA7" s="833"/>
      <c r="VXB7" s="833"/>
      <c r="VXC7" s="833"/>
      <c r="VXD7" s="833"/>
      <c r="VXE7" s="833"/>
      <c r="VXF7" s="833"/>
      <c r="VXG7" s="833"/>
      <c r="VXH7" s="844"/>
      <c r="VXI7" s="845"/>
      <c r="VXJ7" s="832"/>
      <c r="VXK7" s="832"/>
      <c r="VXL7" s="832"/>
      <c r="VXM7" s="832"/>
      <c r="VXN7" s="832"/>
      <c r="VXO7" s="832"/>
      <c r="VXP7" s="833"/>
      <c r="VXQ7" s="833"/>
      <c r="VXR7" s="833"/>
      <c r="VXS7" s="833"/>
      <c r="VXT7" s="833"/>
      <c r="VXU7" s="833"/>
      <c r="VXV7" s="833"/>
      <c r="VXW7" s="833"/>
      <c r="VXX7" s="844"/>
      <c r="VXY7" s="845"/>
      <c r="VXZ7" s="832"/>
      <c r="VYA7" s="832"/>
      <c r="VYB7" s="832"/>
      <c r="VYC7" s="832"/>
      <c r="VYD7" s="832"/>
      <c r="VYE7" s="832"/>
      <c r="VYF7" s="833"/>
      <c r="VYG7" s="833"/>
      <c r="VYH7" s="833"/>
      <c r="VYI7" s="833"/>
      <c r="VYJ7" s="833"/>
      <c r="VYK7" s="833"/>
      <c r="VYL7" s="833"/>
      <c r="VYM7" s="833"/>
      <c r="VYN7" s="844"/>
      <c r="VYO7" s="845"/>
      <c r="VYP7" s="832"/>
      <c r="VYQ7" s="832"/>
      <c r="VYR7" s="832"/>
      <c r="VYS7" s="832"/>
      <c r="VYT7" s="832"/>
      <c r="VYU7" s="832"/>
      <c r="VYV7" s="833"/>
      <c r="VYW7" s="833"/>
      <c r="VYX7" s="833"/>
      <c r="VYY7" s="833"/>
      <c r="VYZ7" s="833"/>
      <c r="VZA7" s="833"/>
      <c r="VZB7" s="833"/>
      <c r="VZC7" s="833"/>
      <c r="VZD7" s="844"/>
      <c r="VZE7" s="845"/>
      <c r="VZF7" s="832"/>
      <c r="VZG7" s="832"/>
      <c r="VZH7" s="832"/>
      <c r="VZI7" s="832"/>
      <c r="VZJ7" s="832"/>
      <c r="VZK7" s="832"/>
      <c r="VZL7" s="833"/>
      <c r="VZM7" s="833"/>
      <c r="VZN7" s="833"/>
      <c r="VZO7" s="833"/>
      <c r="VZP7" s="833"/>
      <c r="VZQ7" s="833"/>
      <c r="VZR7" s="833"/>
      <c r="VZS7" s="833"/>
      <c r="VZT7" s="844"/>
      <c r="VZU7" s="845"/>
      <c r="VZV7" s="832"/>
      <c r="VZW7" s="832"/>
      <c r="VZX7" s="832"/>
      <c r="VZY7" s="832"/>
      <c r="VZZ7" s="832"/>
      <c r="WAA7" s="832"/>
      <c r="WAB7" s="833"/>
      <c r="WAC7" s="833"/>
      <c r="WAD7" s="833"/>
      <c r="WAE7" s="833"/>
      <c r="WAF7" s="833"/>
      <c r="WAG7" s="833"/>
      <c r="WAH7" s="833"/>
      <c r="WAI7" s="833"/>
      <c r="WAJ7" s="844"/>
      <c r="WAK7" s="845"/>
      <c r="WAL7" s="832"/>
      <c r="WAM7" s="832"/>
      <c r="WAN7" s="832"/>
      <c r="WAO7" s="832"/>
      <c r="WAP7" s="832"/>
      <c r="WAQ7" s="832"/>
      <c r="WAR7" s="833"/>
      <c r="WAS7" s="833"/>
      <c r="WAT7" s="833"/>
      <c r="WAU7" s="833"/>
      <c r="WAV7" s="833"/>
      <c r="WAW7" s="833"/>
      <c r="WAX7" s="833"/>
      <c r="WAY7" s="833"/>
      <c r="WAZ7" s="844"/>
      <c r="WBA7" s="845"/>
      <c r="WBB7" s="832"/>
      <c r="WBC7" s="832"/>
      <c r="WBD7" s="832"/>
      <c r="WBE7" s="832"/>
      <c r="WBF7" s="832"/>
      <c r="WBG7" s="832"/>
      <c r="WBH7" s="833"/>
      <c r="WBI7" s="833"/>
      <c r="WBJ7" s="833"/>
      <c r="WBK7" s="833"/>
      <c r="WBL7" s="833"/>
      <c r="WBM7" s="833"/>
      <c r="WBN7" s="833"/>
      <c r="WBO7" s="833"/>
      <c r="WBP7" s="844"/>
      <c r="WBQ7" s="845"/>
      <c r="WBR7" s="832"/>
      <c r="WBS7" s="832"/>
      <c r="WBT7" s="832"/>
      <c r="WBU7" s="832"/>
      <c r="WBV7" s="832"/>
      <c r="WBW7" s="832"/>
      <c r="WBX7" s="833"/>
      <c r="WBY7" s="833"/>
      <c r="WBZ7" s="833"/>
      <c r="WCA7" s="833"/>
      <c r="WCB7" s="833"/>
      <c r="WCC7" s="833"/>
      <c r="WCD7" s="833"/>
      <c r="WCE7" s="833"/>
      <c r="WCF7" s="844"/>
      <c r="WCG7" s="845"/>
      <c r="WCH7" s="832"/>
      <c r="WCI7" s="832"/>
      <c r="WCJ7" s="832"/>
      <c r="WCK7" s="832"/>
      <c r="WCL7" s="832"/>
      <c r="WCM7" s="832"/>
      <c r="WCN7" s="833"/>
      <c r="WCO7" s="833"/>
      <c r="WCP7" s="833"/>
      <c r="WCQ7" s="833"/>
      <c r="WCR7" s="833"/>
      <c r="WCS7" s="833"/>
      <c r="WCT7" s="833"/>
      <c r="WCU7" s="833"/>
      <c r="WCV7" s="844"/>
      <c r="WCW7" s="845"/>
      <c r="WCX7" s="832"/>
      <c r="WCY7" s="832"/>
      <c r="WCZ7" s="832"/>
      <c r="WDA7" s="832"/>
      <c r="WDB7" s="832"/>
      <c r="WDC7" s="832"/>
      <c r="WDD7" s="833"/>
      <c r="WDE7" s="833"/>
      <c r="WDF7" s="833"/>
      <c r="WDG7" s="833"/>
      <c r="WDH7" s="833"/>
      <c r="WDI7" s="833"/>
      <c r="WDJ7" s="833"/>
      <c r="WDK7" s="833"/>
      <c r="WDL7" s="844"/>
      <c r="WDM7" s="845"/>
      <c r="WDN7" s="832"/>
      <c r="WDO7" s="832"/>
      <c r="WDP7" s="832"/>
      <c r="WDQ7" s="832"/>
      <c r="WDR7" s="832"/>
      <c r="WDS7" s="832"/>
      <c r="WDT7" s="833"/>
      <c r="WDU7" s="833"/>
      <c r="WDV7" s="833"/>
      <c r="WDW7" s="833"/>
      <c r="WDX7" s="833"/>
      <c r="WDY7" s="833"/>
      <c r="WDZ7" s="833"/>
      <c r="WEA7" s="833"/>
      <c r="WEB7" s="844"/>
      <c r="WEC7" s="845"/>
      <c r="WED7" s="832"/>
      <c r="WEE7" s="832"/>
      <c r="WEF7" s="832"/>
      <c r="WEG7" s="832"/>
      <c r="WEH7" s="832"/>
      <c r="WEI7" s="832"/>
      <c r="WEJ7" s="833"/>
      <c r="WEK7" s="833"/>
      <c r="WEL7" s="833"/>
      <c r="WEM7" s="833"/>
      <c r="WEN7" s="833"/>
      <c r="WEO7" s="833"/>
      <c r="WEP7" s="833"/>
      <c r="WEQ7" s="833"/>
      <c r="WER7" s="844"/>
      <c r="WES7" s="845"/>
      <c r="WET7" s="832"/>
      <c r="WEU7" s="832"/>
      <c r="WEV7" s="832"/>
      <c r="WEW7" s="832"/>
      <c r="WEX7" s="832"/>
      <c r="WEY7" s="832"/>
      <c r="WEZ7" s="833"/>
      <c r="WFA7" s="833"/>
      <c r="WFB7" s="833"/>
      <c r="WFC7" s="833"/>
      <c r="WFD7" s="833"/>
      <c r="WFE7" s="833"/>
      <c r="WFF7" s="833"/>
      <c r="WFG7" s="833"/>
      <c r="WFH7" s="844"/>
      <c r="WFI7" s="845"/>
      <c r="WFJ7" s="832"/>
      <c r="WFK7" s="832"/>
      <c r="WFL7" s="832"/>
      <c r="WFM7" s="832"/>
      <c r="WFN7" s="832"/>
      <c r="WFO7" s="832"/>
      <c r="WFP7" s="833"/>
      <c r="WFQ7" s="833"/>
      <c r="WFR7" s="833"/>
      <c r="WFS7" s="833"/>
      <c r="WFT7" s="833"/>
      <c r="WFU7" s="833"/>
      <c r="WFV7" s="833"/>
      <c r="WFW7" s="833"/>
      <c r="WFX7" s="844"/>
      <c r="WFY7" s="845"/>
      <c r="WFZ7" s="832"/>
      <c r="WGA7" s="832"/>
      <c r="WGB7" s="832"/>
      <c r="WGC7" s="832"/>
      <c r="WGD7" s="832"/>
      <c r="WGE7" s="832"/>
      <c r="WGF7" s="833"/>
      <c r="WGG7" s="833"/>
      <c r="WGH7" s="833"/>
      <c r="WGI7" s="833"/>
      <c r="WGJ7" s="833"/>
      <c r="WGK7" s="833"/>
      <c r="WGL7" s="833"/>
      <c r="WGM7" s="833"/>
      <c r="WGN7" s="844"/>
      <c r="WGO7" s="845"/>
      <c r="WGP7" s="832"/>
      <c r="WGQ7" s="832"/>
      <c r="WGR7" s="832"/>
      <c r="WGS7" s="832"/>
      <c r="WGT7" s="832"/>
      <c r="WGU7" s="832"/>
      <c r="WGV7" s="833"/>
      <c r="WGW7" s="833"/>
      <c r="WGX7" s="833"/>
      <c r="WGY7" s="833"/>
      <c r="WGZ7" s="833"/>
      <c r="WHA7" s="833"/>
      <c r="WHB7" s="833"/>
      <c r="WHC7" s="833"/>
      <c r="WHD7" s="844"/>
      <c r="WHE7" s="845"/>
      <c r="WHF7" s="832"/>
      <c r="WHG7" s="832"/>
      <c r="WHH7" s="832"/>
      <c r="WHI7" s="832"/>
      <c r="WHJ7" s="832"/>
      <c r="WHK7" s="832"/>
      <c r="WHL7" s="833"/>
      <c r="WHM7" s="833"/>
      <c r="WHN7" s="833"/>
      <c r="WHO7" s="833"/>
      <c r="WHP7" s="833"/>
      <c r="WHQ7" s="833"/>
      <c r="WHR7" s="833"/>
      <c r="WHS7" s="833"/>
      <c r="WHT7" s="844"/>
      <c r="WHU7" s="845"/>
      <c r="WHV7" s="832"/>
      <c r="WHW7" s="832"/>
      <c r="WHX7" s="832"/>
      <c r="WHY7" s="832"/>
      <c r="WHZ7" s="832"/>
      <c r="WIA7" s="832"/>
      <c r="WIB7" s="833"/>
      <c r="WIC7" s="833"/>
      <c r="WID7" s="833"/>
      <c r="WIE7" s="833"/>
      <c r="WIF7" s="833"/>
      <c r="WIG7" s="833"/>
      <c r="WIH7" s="833"/>
      <c r="WII7" s="833"/>
      <c r="WIJ7" s="844"/>
      <c r="WIK7" s="845"/>
      <c r="WIL7" s="832"/>
      <c r="WIM7" s="832"/>
      <c r="WIN7" s="832"/>
      <c r="WIO7" s="832"/>
      <c r="WIP7" s="832"/>
      <c r="WIQ7" s="832"/>
      <c r="WIR7" s="833"/>
      <c r="WIS7" s="833"/>
      <c r="WIT7" s="833"/>
      <c r="WIU7" s="833"/>
      <c r="WIV7" s="833"/>
      <c r="WIW7" s="833"/>
      <c r="WIX7" s="833"/>
      <c r="WIY7" s="833"/>
      <c r="WIZ7" s="844"/>
      <c r="WJA7" s="845"/>
      <c r="WJB7" s="832"/>
      <c r="WJC7" s="832"/>
      <c r="WJD7" s="832"/>
      <c r="WJE7" s="832"/>
      <c r="WJF7" s="832"/>
      <c r="WJG7" s="832"/>
      <c r="WJH7" s="833"/>
      <c r="WJI7" s="833"/>
      <c r="WJJ7" s="833"/>
      <c r="WJK7" s="833"/>
      <c r="WJL7" s="833"/>
      <c r="WJM7" s="833"/>
      <c r="WJN7" s="833"/>
      <c r="WJO7" s="833"/>
      <c r="WJP7" s="844"/>
      <c r="WJQ7" s="845"/>
      <c r="WJR7" s="832"/>
      <c r="WJS7" s="832"/>
      <c r="WJT7" s="832"/>
      <c r="WJU7" s="832"/>
      <c r="WJV7" s="832"/>
      <c r="WJW7" s="832"/>
      <c r="WJX7" s="833"/>
      <c r="WJY7" s="833"/>
      <c r="WJZ7" s="833"/>
      <c r="WKA7" s="833"/>
      <c r="WKB7" s="833"/>
      <c r="WKC7" s="833"/>
      <c r="WKD7" s="833"/>
      <c r="WKE7" s="833"/>
      <c r="WKF7" s="844"/>
      <c r="WKG7" s="845"/>
      <c r="WKH7" s="832"/>
      <c r="WKI7" s="832"/>
      <c r="WKJ7" s="832"/>
      <c r="WKK7" s="832"/>
      <c r="WKL7" s="832"/>
      <c r="WKM7" s="832"/>
      <c r="WKN7" s="833"/>
      <c r="WKO7" s="833"/>
      <c r="WKP7" s="833"/>
      <c r="WKQ7" s="833"/>
      <c r="WKR7" s="833"/>
      <c r="WKS7" s="833"/>
      <c r="WKT7" s="833"/>
      <c r="WKU7" s="833"/>
      <c r="WKV7" s="844"/>
      <c r="WKW7" s="845"/>
      <c r="WKX7" s="832"/>
      <c r="WKY7" s="832"/>
      <c r="WKZ7" s="832"/>
      <c r="WLA7" s="832"/>
      <c r="WLB7" s="832"/>
      <c r="WLC7" s="832"/>
      <c r="WLD7" s="833"/>
      <c r="WLE7" s="833"/>
      <c r="WLF7" s="833"/>
      <c r="WLG7" s="833"/>
      <c r="WLH7" s="833"/>
      <c r="WLI7" s="833"/>
      <c r="WLJ7" s="833"/>
      <c r="WLK7" s="833"/>
      <c r="WLL7" s="844"/>
      <c r="WLM7" s="845"/>
      <c r="WLN7" s="832"/>
      <c r="WLO7" s="832"/>
      <c r="WLP7" s="832"/>
      <c r="WLQ7" s="832"/>
      <c r="WLR7" s="832"/>
      <c r="WLS7" s="832"/>
      <c r="WLT7" s="833"/>
      <c r="WLU7" s="833"/>
      <c r="WLV7" s="833"/>
      <c r="WLW7" s="833"/>
      <c r="WLX7" s="833"/>
      <c r="WLY7" s="833"/>
      <c r="WLZ7" s="833"/>
      <c r="WMA7" s="833"/>
      <c r="WMB7" s="844"/>
      <c r="WMC7" s="845"/>
      <c r="WMD7" s="832"/>
      <c r="WME7" s="832"/>
      <c r="WMF7" s="832"/>
      <c r="WMG7" s="832"/>
      <c r="WMH7" s="832"/>
      <c r="WMI7" s="832"/>
      <c r="WMJ7" s="833"/>
      <c r="WMK7" s="833"/>
      <c r="WML7" s="833"/>
      <c r="WMM7" s="833"/>
      <c r="WMN7" s="833"/>
      <c r="WMO7" s="833"/>
      <c r="WMP7" s="833"/>
      <c r="WMQ7" s="833"/>
      <c r="WMR7" s="844"/>
      <c r="WMS7" s="845"/>
      <c r="WMT7" s="832"/>
      <c r="WMU7" s="832"/>
      <c r="WMV7" s="832"/>
      <c r="WMW7" s="832"/>
      <c r="WMX7" s="832"/>
      <c r="WMY7" s="832"/>
      <c r="WMZ7" s="833"/>
      <c r="WNA7" s="833"/>
      <c r="WNB7" s="833"/>
      <c r="WNC7" s="833"/>
      <c r="WND7" s="833"/>
      <c r="WNE7" s="833"/>
      <c r="WNF7" s="833"/>
      <c r="WNG7" s="833"/>
      <c r="WNH7" s="844"/>
      <c r="WNI7" s="845"/>
      <c r="WNJ7" s="832"/>
      <c r="WNK7" s="832"/>
      <c r="WNL7" s="832"/>
      <c r="WNM7" s="832"/>
      <c r="WNN7" s="832"/>
      <c r="WNO7" s="832"/>
      <c r="WNP7" s="833"/>
      <c r="WNQ7" s="833"/>
      <c r="WNR7" s="833"/>
      <c r="WNS7" s="833"/>
      <c r="WNT7" s="833"/>
      <c r="WNU7" s="833"/>
      <c r="WNV7" s="833"/>
      <c r="WNW7" s="833"/>
      <c r="WNX7" s="844"/>
      <c r="WNY7" s="845"/>
      <c r="WNZ7" s="832"/>
      <c r="WOA7" s="832"/>
      <c r="WOB7" s="832"/>
      <c r="WOC7" s="832"/>
      <c r="WOD7" s="832"/>
      <c r="WOE7" s="832"/>
      <c r="WOF7" s="833"/>
      <c r="WOG7" s="833"/>
      <c r="WOH7" s="833"/>
      <c r="WOI7" s="833"/>
      <c r="WOJ7" s="833"/>
      <c r="WOK7" s="833"/>
      <c r="WOL7" s="833"/>
      <c r="WOM7" s="833"/>
      <c r="WON7" s="844"/>
      <c r="WOO7" s="845"/>
      <c r="WOP7" s="832"/>
      <c r="WOQ7" s="832"/>
      <c r="WOR7" s="832"/>
      <c r="WOS7" s="832"/>
      <c r="WOT7" s="832"/>
      <c r="WOU7" s="832"/>
      <c r="WOV7" s="833"/>
      <c r="WOW7" s="833"/>
      <c r="WOX7" s="833"/>
      <c r="WOY7" s="833"/>
      <c r="WOZ7" s="833"/>
      <c r="WPA7" s="833"/>
      <c r="WPB7" s="833"/>
      <c r="WPC7" s="833"/>
      <c r="WPD7" s="844"/>
      <c r="WPE7" s="845"/>
      <c r="WPF7" s="832"/>
      <c r="WPG7" s="832"/>
      <c r="WPH7" s="832"/>
      <c r="WPI7" s="832"/>
      <c r="WPJ7" s="832"/>
      <c r="WPK7" s="832"/>
      <c r="WPL7" s="833"/>
      <c r="WPM7" s="833"/>
      <c r="WPN7" s="833"/>
      <c r="WPO7" s="833"/>
      <c r="WPP7" s="833"/>
      <c r="WPQ7" s="833"/>
      <c r="WPR7" s="833"/>
      <c r="WPS7" s="833"/>
      <c r="WPT7" s="844"/>
      <c r="WPU7" s="845"/>
      <c r="WPV7" s="832"/>
      <c r="WPW7" s="832"/>
      <c r="WPX7" s="832"/>
      <c r="WPY7" s="832"/>
      <c r="WPZ7" s="832"/>
      <c r="WQA7" s="832"/>
      <c r="WQB7" s="833"/>
      <c r="WQC7" s="833"/>
      <c r="WQD7" s="833"/>
      <c r="WQE7" s="833"/>
      <c r="WQF7" s="833"/>
      <c r="WQG7" s="833"/>
      <c r="WQH7" s="833"/>
      <c r="WQI7" s="833"/>
      <c r="WQJ7" s="844"/>
      <c r="WQK7" s="845"/>
      <c r="WQL7" s="832"/>
      <c r="WQM7" s="832"/>
      <c r="WQN7" s="832"/>
      <c r="WQO7" s="832"/>
      <c r="WQP7" s="832"/>
      <c r="WQQ7" s="832"/>
      <c r="WQR7" s="833"/>
      <c r="WQS7" s="833"/>
      <c r="WQT7" s="833"/>
      <c r="WQU7" s="833"/>
      <c r="WQV7" s="833"/>
      <c r="WQW7" s="833"/>
      <c r="WQX7" s="833"/>
      <c r="WQY7" s="833"/>
      <c r="WQZ7" s="844"/>
      <c r="WRA7" s="845"/>
      <c r="WRB7" s="832"/>
      <c r="WRC7" s="832"/>
      <c r="WRD7" s="832"/>
      <c r="WRE7" s="832"/>
      <c r="WRF7" s="832"/>
      <c r="WRG7" s="832"/>
      <c r="WRH7" s="833"/>
      <c r="WRI7" s="833"/>
      <c r="WRJ7" s="833"/>
      <c r="WRK7" s="833"/>
      <c r="WRL7" s="833"/>
      <c r="WRM7" s="833"/>
      <c r="WRN7" s="833"/>
      <c r="WRO7" s="833"/>
      <c r="WRP7" s="844"/>
      <c r="WRQ7" s="845"/>
      <c r="WRR7" s="832"/>
      <c r="WRS7" s="832"/>
      <c r="WRT7" s="832"/>
      <c r="WRU7" s="832"/>
      <c r="WRV7" s="832"/>
      <c r="WRW7" s="832"/>
      <c r="WRX7" s="833"/>
      <c r="WRY7" s="833"/>
      <c r="WRZ7" s="833"/>
      <c r="WSA7" s="833"/>
      <c r="WSB7" s="833"/>
      <c r="WSC7" s="833"/>
      <c r="WSD7" s="833"/>
      <c r="WSE7" s="833"/>
      <c r="WSF7" s="844"/>
      <c r="WSG7" s="845"/>
      <c r="WSH7" s="832"/>
      <c r="WSI7" s="832"/>
      <c r="WSJ7" s="832"/>
      <c r="WSK7" s="832"/>
      <c r="WSL7" s="832"/>
      <c r="WSM7" s="832"/>
      <c r="WSN7" s="833"/>
      <c r="WSO7" s="833"/>
      <c r="WSP7" s="833"/>
      <c r="WSQ7" s="833"/>
      <c r="WSR7" s="833"/>
      <c r="WSS7" s="833"/>
      <c r="WST7" s="833"/>
      <c r="WSU7" s="833"/>
      <c r="WSV7" s="844"/>
      <c r="WSW7" s="845"/>
      <c r="WSX7" s="832"/>
      <c r="WSY7" s="832"/>
      <c r="WSZ7" s="832"/>
      <c r="WTA7" s="832"/>
      <c r="WTB7" s="832"/>
      <c r="WTC7" s="832"/>
      <c r="WTD7" s="833"/>
      <c r="WTE7" s="833"/>
      <c r="WTF7" s="833"/>
      <c r="WTG7" s="833"/>
      <c r="WTH7" s="833"/>
      <c r="WTI7" s="833"/>
      <c r="WTJ7" s="833"/>
      <c r="WTK7" s="833"/>
      <c r="WTL7" s="844"/>
      <c r="WTM7" s="845"/>
      <c r="WTN7" s="832"/>
      <c r="WTO7" s="832"/>
      <c r="WTP7" s="832"/>
      <c r="WTQ7" s="832"/>
      <c r="WTR7" s="832"/>
      <c r="WTS7" s="832"/>
      <c r="WTT7" s="833"/>
      <c r="WTU7" s="833"/>
      <c r="WTV7" s="833"/>
      <c r="WTW7" s="833"/>
      <c r="WTX7" s="833"/>
      <c r="WTY7" s="833"/>
      <c r="WTZ7" s="833"/>
      <c r="WUA7" s="833"/>
      <c r="WUB7" s="844"/>
      <c r="WUC7" s="845"/>
      <c r="WUD7" s="832"/>
      <c r="WUE7" s="832"/>
      <c r="WUF7" s="832"/>
      <c r="WUG7" s="832"/>
      <c r="WUH7" s="832"/>
      <c r="WUI7" s="832"/>
      <c r="WUJ7" s="833"/>
      <c r="WUK7" s="833"/>
      <c r="WUL7" s="833"/>
      <c r="WUM7" s="833"/>
      <c r="WUN7" s="833"/>
      <c r="WUO7" s="833"/>
      <c r="WUP7" s="833"/>
      <c r="WUQ7" s="833"/>
      <c r="WUR7" s="844"/>
      <c r="WUS7" s="845"/>
      <c r="WUT7" s="832"/>
      <c r="WUU7" s="832"/>
      <c r="WUV7" s="832"/>
      <c r="WUW7" s="832"/>
      <c r="WUX7" s="832"/>
      <c r="WUY7" s="832"/>
      <c r="WUZ7" s="833"/>
      <c r="WVA7" s="833"/>
      <c r="WVB7" s="833"/>
      <c r="WVC7" s="833"/>
      <c r="WVD7" s="833"/>
      <c r="WVE7" s="833"/>
      <c r="WVF7" s="833"/>
      <c r="WVG7" s="833"/>
      <c r="WVH7" s="844"/>
      <c r="WVI7" s="845"/>
      <c r="WVJ7" s="832"/>
      <c r="WVK7" s="832"/>
      <c r="WVL7" s="832"/>
      <c r="WVM7" s="832"/>
      <c r="WVN7" s="832"/>
      <c r="WVO7" s="832"/>
      <c r="WVP7" s="833"/>
      <c r="WVQ7" s="833"/>
      <c r="WVR7" s="833"/>
      <c r="WVS7" s="833"/>
      <c r="WVT7" s="833"/>
      <c r="WVU7" s="833"/>
      <c r="WVV7" s="833"/>
      <c r="WVW7" s="833"/>
      <c r="WVX7" s="844"/>
      <c r="WVY7" s="845"/>
      <c r="WVZ7" s="832"/>
      <c r="WWA7" s="832"/>
      <c r="WWB7" s="832"/>
      <c r="WWC7" s="832"/>
      <c r="WWD7" s="832"/>
      <c r="WWE7" s="832"/>
      <c r="WWF7" s="833"/>
      <c r="WWG7" s="833"/>
      <c r="WWH7" s="833"/>
      <c r="WWI7" s="833"/>
      <c r="WWJ7" s="833"/>
      <c r="WWK7" s="833"/>
      <c r="WWL7" s="833"/>
      <c r="WWM7" s="833"/>
      <c r="WWN7" s="844"/>
      <c r="WWO7" s="845"/>
      <c r="WWP7" s="832"/>
      <c r="WWQ7" s="832"/>
      <c r="WWR7" s="832"/>
      <c r="WWS7" s="832"/>
      <c r="WWT7" s="832"/>
      <c r="WWU7" s="832"/>
      <c r="WWV7" s="833"/>
      <c r="WWW7" s="833"/>
      <c r="WWX7" s="833"/>
      <c r="WWY7" s="833"/>
      <c r="WWZ7" s="833"/>
      <c r="WXA7" s="833"/>
      <c r="WXB7" s="833"/>
      <c r="WXC7" s="833"/>
      <c r="WXD7" s="844"/>
      <c r="WXE7" s="845"/>
      <c r="WXF7" s="832"/>
      <c r="WXG7" s="832"/>
      <c r="WXH7" s="832"/>
      <c r="WXI7" s="832"/>
      <c r="WXJ7" s="832"/>
      <c r="WXK7" s="832"/>
      <c r="WXL7" s="833"/>
      <c r="WXM7" s="833"/>
      <c r="WXN7" s="833"/>
      <c r="WXO7" s="833"/>
      <c r="WXP7" s="833"/>
      <c r="WXQ7" s="833"/>
      <c r="WXR7" s="833"/>
      <c r="WXS7" s="833"/>
      <c r="WXT7" s="844"/>
      <c r="WXU7" s="845"/>
      <c r="WXV7" s="832"/>
      <c r="WXW7" s="832"/>
      <c r="WXX7" s="832"/>
      <c r="WXY7" s="832"/>
      <c r="WXZ7" s="832"/>
      <c r="WYA7" s="832"/>
      <c r="WYB7" s="833"/>
      <c r="WYC7" s="833"/>
      <c r="WYD7" s="833"/>
      <c r="WYE7" s="833"/>
      <c r="WYF7" s="833"/>
      <c r="WYG7" s="833"/>
      <c r="WYH7" s="833"/>
      <c r="WYI7" s="833"/>
      <c r="WYJ7" s="844"/>
      <c r="WYK7" s="845"/>
      <c r="WYL7" s="832"/>
      <c r="WYM7" s="832"/>
      <c r="WYN7" s="832"/>
      <c r="WYO7" s="832"/>
      <c r="WYP7" s="832"/>
      <c r="WYQ7" s="832"/>
      <c r="WYR7" s="833"/>
      <c r="WYS7" s="833"/>
      <c r="WYT7" s="833"/>
      <c r="WYU7" s="833"/>
      <c r="WYV7" s="833"/>
      <c r="WYW7" s="833"/>
      <c r="WYX7" s="833"/>
      <c r="WYY7" s="833"/>
      <c r="WYZ7" s="844"/>
      <c r="WZA7" s="845"/>
      <c r="WZB7" s="832"/>
      <c r="WZC7" s="832"/>
      <c r="WZD7" s="832"/>
      <c r="WZE7" s="832"/>
      <c r="WZF7" s="832"/>
      <c r="WZG7" s="832"/>
      <c r="WZH7" s="833"/>
      <c r="WZI7" s="833"/>
      <c r="WZJ7" s="833"/>
      <c r="WZK7" s="833"/>
      <c r="WZL7" s="833"/>
      <c r="WZM7" s="833"/>
      <c r="WZN7" s="833"/>
      <c r="WZO7" s="833"/>
      <c r="WZP7" s="844"/>
      <c r="WZQ7" s="845"/>
      <c r="WZR7" s="832"/>
      <c r="WZS7" s="832"/>
      <c r="WZT7" s="832"/>
      <c r="WZU7" s="832"/>
      <c r="WZV7" s="832"/>
      <c r="WZW7" s="832"/>
      <c r="WZX7" s="833"/>
      <c r="WZY7" s="833"/>
      <c r="WZZ7" s="833"/>
      <c r="XAA7" s="833"/>
      <c r="XAB7" s="833"/>
      <c r="XAC7" s="833"/>
      <c r="XAD7" s="833"/>
      <c r="XAE7" s="833"/>
      <c r="XAF7" s="844"/>
      <c r="XAG7" s="845"/>
      <c r="XAH7" s="832"/>
      <c r="XAI7" s="832"/>
      <c r="XAJ7" s="832"/>
      <c r="XAK7" s="832"/>
      <c r="XAL7" s="832"/>
      <c r="XAM7" s="832"/>
      <c r="XAN7" s="833"/>
      <c r="XAO7" s="833"/>
      <c r="XAP7" s="833"/>
      <c r="XAQ7" s="833"/>
      <c r="XAR7" s="833"/>
      <c r="XAS7" s="833"/>
      <c r="XAT7" s="833"/>
      <c r="XAU7" s="833"/>
      <c r="XAV7" s="844"/>
      <c r="XAW7" s="845"/>
      <c r="XAX7" s="832"/>
      <c r="XAY7" s="832"/>
      <c r="XAZ7" s="832"/>
      <c r="XBA7" s="832"/>
      <c r="XBB7" s="832"/>
      <c r="XBC7" s="832"/>
      <c r="XBD7" s="833"/>
      <c r="XBE7" s="833"/>
      <c r="XBF7" s="833"/>
      <c r="XBG7" s="833"/>
      <c r="XBH7" s="833"/>
      <c r="XBI7" s="833"/>
      <c r="XBJ7" s="833"/>
      <c r="XBK7" s="833"/>
      <c r="XBL7" s="844"/>
      <c r="XBM7" s="845"/>
      <c r="XBN7" s="832"/>
      <c r="XBO7" s="832"/>
      <c r="XBP7" s="832"/>
      <c r="XBQ7" s="832"/>
      <c r="XBR7" s="832"/>
      <c r="XBS7" s="832"/>
      <c r="XBT7" s="833"/>
      <c r="XBU7" s="833"/>
      <c r="XBV7" s="833"/>
      <c r="XBW7" s="833"/>
      <c r="XBX7" s="833"/>
      <c r="XBY7" s="833"/>
      <c r="XBZ7" s="833"/>
      <c r="XCA7" s="833"/>
      <c r="XCB7" s="844"/>
      <c r="XCC7" s="845"/>
      <c r="XCD7" s="832"/>
      <c r="XCE7" s="832"/>
      <c r="XCF7" s="832"/>
      <c r="XCG7" s="832"/>
      <c r="XCH7" s="832"/>
      <c r="XCI7" s="832"/>
      <c r="XCJ7" s="833"/>
      <c r="XCK7" s="833"/>
      <c r="XCL7" s="833"/>
      <c r="XCM7" s="833"/>
      <c r="XCN7" s="833"/>
      <c r="XCO7" s="833"/>
      <c r="XCP7" s="833"/>
      <c r="XCQ7" s="833"/>
      <c r="XCR7" s="844"/>
      <c r="XCS7" s="845"/>
      <c r="XCT7" s="832"/>
      <c r="XCU7" s="832"/>
      <c r="XCV7" s="832"/>
      <c r="XCW7" s="832"/>
      <c r="XCX7" s="832"/>
      <c r="XCY7" s="832"/>
      <c r="XCZ7" s="833"/>
      <c r="XDA7" s="833"/>
      <c r="XDB7" s="833"/>
      <c r="XDC7" s="833"/>
      <c r="XDD7" s="833"/>
      <c r="XDE7" s="833"/>
      <c r="XDF7" s="833"/>
      <c r="XDG7" s="833"/>
      <c r="XDH7" s="844"/>
      <c r="XDI7" s="845"/>
      <c r="XDJ7" s="832"/>
      <c r="XDK7" s="832"/>
      <c r="XDL7" s="832"/>
      <c r="XDM7" s="832"/>
      <c r="XDN7" s="832"/>
      <c r="XDO7" s="832"/>
      <c r="XDP7" s="833"/>
      <c r="XDQ7" s="833"/>
      <c r="XDR7" s="833"/>
      <c r="XDS7" s="833"/>
      <c r="XDT7" s="833"/>
      <c r="XDU7" s="833"/>
      <c r="XDV7" s="833"/>
      <c r="XDW7" s="833"/>
      <c r="XDX7" s="844"/>
      <c r="XDY7" s="845"/>
      <c r="XDZ7" s="832"/>
      <c r="XEA7" s="832"/>
      <c r="XEB7" s="832"/>
      <c r="XEC7" s="832"/>
      <c r="XED7" s="832"/>
      <c r="XEE7" s="832"/>
      <c r="XEF7" s="833"/>
      <c r="XEG7" s="833"/>
      <c r="XEH7" s="833"/>
      <c r="XEI7" s="833"/>
      <c r="XEJ7" s="833"/>
      <c r="XEK7" s="833"/>
      <c r="XEL7" s="833"/>
      <c r="XEM7" s="833"/>
      <c r="XEN7" s="844"/>
      <c r="XEO7" s="845"/>
      <c r="XEP7" s="832"/>
      <c r="XEQ7" s="832"/>
      <c r="XER7" s="832"/>
      <c r="XES7" s="832"/>
      <c r="XET7" s="832"/>
      <c r="XEU7" s="832"/>
      <c r="XEV7" s="833"/>
    </row>
    <row r="8" spans="1:16376" s="278" customFormat="1" ht="17.45" customHeight="1">
      <c r="A8" s="760" t="s">
        <v>18</v>
      </c>
      <c r="B8" s="760"/>
      <c r="C8" s="761">
        <v>1444.69</v>
      </c>
      <c r="D8" s="761">
        <v>-22.1</v>
      </c>
      <c r="E8" s="761">
        <f>(C11+E11)/2*E17*E18</f>
        <v>1500.0031971840001</v>
      </c>
      <c r="F8" s="761">
        <f>E8-C8</f>
        <v>55.313197184000046</v>
      </c>
      <c r="G8" s="761">
        <f>(E11+G11)/2*G17*G18</f>
        <v>1586.2159437264002</v>
      </c>
      <c r="H8" s="761">
        <f>G8-E8</f>
        <v>86.212746542400055</v>
      </c>
      <c r="I8" s="761">
        <f>(G11+I11)/2*I17*I18</f>
        <v>1667.7633050991999</v>
      </c>
      <c r="J8" s="761">
        <f>I8-G8</f>
        <v>81.547361372799742</v>
      </c>
      <c r="K8" s="761">
        <f>(I11+K11)/2*K17*K18</f>
        <v>1748.3097123360001</v>
      </c>
      <c r="L8" s="761">
        <f>K8-I8</f>
        <v>80.546407236800178</v>
      </c>
      <c r="M8" s="761">
        <f>(K11+M11)/2*M17*M18</f>
        <v>1831.3574304528001</v>
      </c>
      <c r="N8" s="761">
        <f>M8-K8</f>
        <v>83.04771811680007</v>
      </c>
      <c r="O8" s="803">
        <f>P8/5</f>
        <v>77.333486090560015</v>
      </c>
      <c r="P8" s="803">
        <f>M8-C8</f>
        <v>386.66743045280009</v>
      </c>
      <c r="Q8" s="834">
        <f>(M8/C8)^(1/5)-1</f>
        <v>4.8575460047687535E-2</v>
      </c>
      <c r="R8" s="832"/>
      <c r="S8" s="832"/>
      <c r="T8" s="832"/>
      <c r="U8" s="832"/>
      <c r="V8" s="832"/>
      <c r="W8" s="832"/>
      <c r="X8" s="833"/>
      <c r="Y8" s="833"/>
      <c r="Z8" s="833"/>
      <c r="AA8" s="833"/>
      <c r="AB8" s="833"/>
      <c r="AC8" s="833"/>
      <c r="AD8" s="833"/>
      <c r="AE8" s="833"/>
      <c r="AF8" s="844"/>
      <c r="AG8" s="845"/>
      <c r="AH8" s="832"/>
      <c r="AI8" s="832"/>
      <c r="AJ8" s="832"/>
      <c r="AK8" s="832"/>
      <c r="AL8" s="832"/>
      <c r="AM8" s="832"/>
      <c r="AN8" s="833"/>
      <c r="AO8" s="833"/>
      <c r="AP8" s="833"/>
      <c r="AQ8" s="833"/>
      <c r="AR8" s="833"/>
      <c r="AS8" s="833"/>
      <c r="AT8" s="833"/>
      <c r="AU8" s="833"/>
      <c r="AV8" s="844"/>
      <c r="AW8" s="845"/>
      <c r="AX8" s="832"/>
      <c r="AY8" s="832"/>
      <c r="AZ8" s="832"/>
      <c r="BA8" s="832"/>
      <c r="BB8" s="832"/>
      <c r="BC8" s="832"/>
      <c r="BD8" s="833"/>
      <c r="BE8" s="833"/>
      <c r="BF8" s="833"/>
      <c r="BG8" s="833"/>
      <c r="BH8" s="833"/>
      <c r="BI8" s="833"/>
      <c r="BJ8" s="833"/>
      <c r="BK8" s="833"/>
      <c r="BL8" s="844"/>
      <c r="BM8" s="845"/>
      <c r="BN8" s="832"/>
      <c r="BO8" s="832"/>
      <c r="BP8" s="832"/>
      <c r="BQ8" s="832"/>
      <c r="BR8" s="832"/>
      <c r="BS8" s="832"/>
      <c r="BT8" s="833"/>
      <c r="BU8" s="833"/>
      <c r="BV8" s="833"/>
      <c r="BW8" s="833"/>
      <c r="BX8" s="833"/>
      <c r="BY8" s="833"/>
      <c r="BZ8" s="833"/>
      <c r="CA8" s="833"/>
      <c r="CB8" s="844"/>
      <c r="CC8" s="845"/>
      <c r="CD8" s="832"/>
      <c r="CE8" s="832"/>
      <c r="CF8" s="832"/>
      <c r="CG8" s="832"/>
      <c r="CH8" s="832"/>
      <c r="CI8" s="832"/>
      <c r="CJ8" s="833"/>
      <c r="CK8" s="833"/>
      <c r="CL8" s="833"/>
      <c r="CM8" s="833"/>
      <c r="CN8" s="833"/>
      <c r="CO8" s="833"/>
      <c r="CP8" s="833"/>
      <c r="CQ8" s="833"/>
      <c r="CR8" s="844"/>
      <c r="CS8" s="845"/>
      <c r="CT8" s="832"/>
      <c r="CU8" s="832"/>
      <c r="CV8" s="832"/>
      <c r="CW8" s="832"/>
      <c r="CX8" s="832"/>
      <c r="CY8" s="832"/>
      <c r="CZ8" s="833"/>
      <c r="DA8" s="833"/>
      <c r="DB8" s="833"/>
      <c r="DC8" s="833"/>
      <c r="DD8" s="833"/>
      <c r="DE8" s="833"/>
      <c r="DF8" s="833"/>
      <c r="DG8" s="833"/>
      <c r="DH8" s="844"/>
      <c r="DI8" s="845"/>
      <c r="DJ8" s="832"/>
      <c r="DK8" s="832"/>
      <c r="DL8" s="832"/>
      <c r="DM8" s="832"/>
      <c r="DN8" s="832"/>
      <c r="DO8" s="832"/>
      <c r="DP8" s="833"/>
      <c r="DQ8" s="833"/>
      <c r="DR8" s="833"/>
      <c r="DS8" s="833"/>
      <c r="DT8" s="833"/>
      <c r="DU8" s="833"/>
      <c r="DV8" s="833"/>
      <c r="DW8" s="833"/>
      <c r="DX8" s="844"/>
      <c r="DY8" s="845"/>
      <c r="DZ8" s="832"/>
      <c r="EA8" s="832"/>
      <c r="EB8" s="832"/>
      <c r="EC8" s="832"/>
      <c r="ED8" s="832"/>
      <c r="EE8" s="832"/>
      <c r="EF8" s="833"/>
      <c r="EG8" s="833"/>
      <c r="EH8" s="833"/>
      <c r="EI8" s="833"/>
      <c r="EJ8" s="833"/>
      <c r="EK8" s="833"/>
      <c r="EL8" s="833"/>
      <c r="EM8" s="833"/>
      <c r="EN8" s="844"/>
      <c r="EO8" s="845"/>
      <c r="EP8" s="832"/>
      <c r="EQ8" s="832"/>
      <c r="ER8" s="832"/>
      <c r="ES8" s="832"/>
      <c r="ET8" s="832"/>
      <c r="EU8" s="832"/>
      <c r="EV8" s="833"/>
      <c r="EW8" s="833"/>
      <c r="EX8" s="833"/>
      <c r="EY8" s="833"/>
      <c r="EZ8" s="833"/>
      <c r="FA8" s="833"/>
      <c r="FB8" s="833"/>
      <c r="FC8" s="833"/>
      <c r="FD8" s="844"/>
      <c r="FE8" s="845"/>
      <c r="FF8" s="832"/>
      <c r="FG8" s="832"/>
      <c r="FH8" s="832"/>
      <c r="FI8" s="832"/>
      <c r="FJ8" s="832"/>
      <c r="FK8" s="832"/>
      <c r="FL8" s="833"/>
      <c r="FM8" s="833"/>
      <c r="FN8" s="833"/>
      <c r="FO8" s="833"/>
      <c r="FP8" s="833"/>
      <c r="FQ8" s="833"/>
      <c r="FR8" s="833"/>
      <c r="FS8" s="833"/>
      <c r="FT8" s="844"/>
      <c r="FU8" s="845"/>
      <c r="FV8" s="832"/>
      <c r="FW8" s="832"/>
      <c r="FX8" s="832"/>
      <c r="FY8" s="832"/>
      <c r="FZ8" s="832"/>
      <c r="GA8" s="832"/>
      <c r="GB8" s="833"/>
      <c r="GC8" s="833"/>
      <c r="GD8" s="833"/>
      <c r="GE8" s="833"/>
      <c r="GF8" s="833"/>
      <c r="GG8" s="833"/>
      <c r="GH8" s="833"/>
      <c r="GI8" s="833"/>
      <c r="GJ8" s="844"/>
      <c r="GK8" s="845"/>
      <c r="GL8" s="832"/>
      <c r="GM8" s="832"/>
      <c r="GN8" s="832"/>
      <c r="GO8" s="832"/>
      <c r="GP8" s="832"/>
      <c r="GQ8" s="832"/>
      <c r="GR8" s="833"/>
      <c r="GS8" s="833"/>
      <c r="GT8" s="833"/>
      <c r="GU8" s="833"/>
      <c r="GV8" s="833"/>
      <c r="GW8" s="833"/>
      <c r="GX8" s="833"/>
      <c r="GY8" s="833"/>
      <c r="GZ8" s="844"/>
      <c r="HA8" s="845"/>
      <c r="HB8" s="832"/>
      <c r="HC8" s="832"/>
      <c r="HD8" s="832"/>
      <c r="HE8" s="832"/>
      <c r="HF8" s="832"/>
      <c r="HG8" s="832"/>
      <c r="HH8" s="833"/>
      <c r="HI8" s="833"/>
      <c r="HJ8" s="833"/>
      <c r="HK8" s="833"/>
      <c r="HL8" s="833"/>
      <c r="HM8" s="833"/>
      <c r="HN8" s="833"/>
      <c r="HO8" s="833"/>
      <c r="HP8" s="844"/>
      <c r="HQ8" s="845"/>
      <c r="HR8" s="832"/>
      <c r="HS8" s="832"/>
      <c r="HT8" s="832"/>
      <c r="HU8" s="832"/>
      <c r="HV8" s="832"/>
      <c r="HW8" s="832"/>
      <c r="HX8" s="833"/>
      <c r="HY8" s="833"/>
      <c r="HZ8" s="833"/>
      <c r="IA8" s="833"/>
      <c r="IB8" s="833"/>
      <c r="IC8" s="833"/>
      <c r="ID8" s="833"/>
      <c r="IE8" s="833"/>
      <c r="IF8" s="844"/>
      <c r="IG8" s="845"/>
      <c r="IH8" s="832"/>
      <c r="II8" s="832"/>
      <c r="IJ8" s="832"/>
      <c r="IK8" s="832"/>
      <c r="IL8" s="832"/>
      <c r="IM8" s="832"/>
      <c r="IN8" s="833"/>
      <c r="IO8" s="833"/>
      <c r="IP8" s="833"/>
      <c r="IQ8" s="833"/>
      <c r="IR8" s="833"/>
      <c r="IS8" s="833"/>
      <c r="IT8" s="833"/>
      <c r="IU8" s="833"/>
      <c r="IV8" s="844"/>
      <c r="IW8" s="845"/>
      <c r="IX8" s="832"/>
      <c r="IY8" s="832"/>
      <c r="IZ8" s="832"/>
      <c r="JA8" s="832"/>
      <c r="JB8" s="832"/>
      <c r="JC8" s="832"/>
      <c r="JD8" s="833"/>
      <c r="JE8" s="833"/>
      <c r="JF8" s="833"/>
      <c r="JG8" s="833"/>
      <c r="JH8" s="833"/>
      <c r="JI8" s="833"/>
      <c r="JJ8" s="833"/>
      <c r="JK8" s="833"/>
      <c r="JL8" s="844"/>
      <c r="JM8" s="845"/>
      <c r="JN8" s="832"/>
      <c r="JO8" s="832"/>
      <c r="JP8" s="832"/>
      <c r="JQ8" s="832"/>
      <c r="JR8" s="832"/>
      <c r="JS8" s="832"/>
      <c r="JT8" s="833"/>
      <c r="JU8" s="833"/>
      <c r="JV8" s="833"/>
      <c r="JW8" s="833"/>
      <c r="JX8" s="833"/>
      <c r="JY8" s="833"/>
      <c r="JZ8" s="833"/>
      <c r="KA8" s="833"/>
      <c r="KB8" s="844"/>
      <c r="KC8" s="845"/>
      <c r="KD8" s="832"/>
      <c r="KE8" s="832"/>
      <c r="KF8" s="832"/>
      <c r="KG8" s="832"/>
      <c r="KH8" s="832"/>
      <c r="KI8" s="832"/>
      <c r="KJ8" s="833"/>
      <c r="KK8" s="833"/>
      <c r="KL8" s="833"/>
      <c r="KM8" s="833"/>
      <c r="KN8" s="833"/>
      <c r="KO8" s="833"/>
      <c r="KP8" s="833"/>
      <c r="KQ8" s="833"/>
      <c r="KR8" s="844"/>
      <c r="KS8" s="845"/>
      <c r="KT8" s="832"/>
      <c r="KU8" s="832"/>
      <c r="KV8" s="832"/>
      <c r="KW8" s="832"/>
      <c r="KX8" s="832"/>
      <c r="KY8" s="832"/>
      <c r="KZ8" s="833"/>
      <c r="LA8" s="833"/>
      <c r="LB8" s="833"/>
      <c r="LC8" s="833"/>
      <c r="LD8" s="833"/>
      <c r="LE8" s="833"/>
      <c r="LF8" s="833"/>
      <c r="LG8" s="833"/>
      <c r="LH8" s="844"/>
      <c r="LI8" s="845"/>
      <c r="LJ8" s="832"/>
      <c r="LK8" s="832"/>
      <c r="LL8" s="832"/>
      <c r="LM8" s="832"/>
      <c r="LN8" s="832"/>
      <c r="LO8" s="832"/>
      <c r="LP8" s="833"/>
      <c r="LQ8" s="833"/>
      <c r="LR8" s="833"/>
      <c r="LS8" s="833"/>
      <c r="LT8" s="833"/>
      <c r="LU8" s="833"/>
      <c r="LV8" s="833"/>
      <c r="LW8" s="833"/>
      <c r="LX8" s="844"/>
      <c r="LY8" s="845"/>
      <c r="LZ8" s="832"/>
      <c r="MA8" s="832"/>
      <c r="MB8" s="832"/>
      <c r="MC8" s="832"/>
      <c r="MD8" s="832"/>
      <c r="ME8" s="832"/>
      <c r="MF8" s="833"/>
      <c r="MG8" s="833"/>
      <c r="MH8" s="833"/>
      <c r="MI8" s="833"/>
      <c r="MJ8" s="833"/>
      <c r="MK8" s="833"/>
      <c r="ML8" s="833"/>
      <c r="MM8" s="833"/>
      <c r="MN8" s="844"/>
      <c r="MO8" s="845"/>
      <c r="MP8" s="832"/>
      <c r="MQ8" s="832"/>
      <c r="MR8" s="832"/>
      <c r="MS8" s="832"/>
      <c r="MT8" s="832"/>
      <c r="MU8" s="832"/>
      <c r="MV8" s="833"/>
      <c r="MW8" s="833"/>
      <c r="MX8" s="833"/>
      <c r="MY8" s="833"/>
      <c r="MZ8" s="833"/>
      <c r="NA8" s="833"/>
      <c r="NB8" s="833"/>
      <c r="NC8" s="833"/>
      <c r="ND8" s="844"/>
      <c r="NE8" s="845"/>
      <c r="NF8" s="832"/>
      <c r="NG8" s="832"/>
      <c r="NH8" s="832"/>
      <c r="NI8" s="832"/>
      <c r="NJ8" s="832"/>
      <c r="NK8" s="832"/>
      <c r="NL8" s="833"/>
      <c r="NM8" s="833"/>
      <c r="NN8" s="833"/>
      <c r="NO8" s="833"/>
      <c r="NP8" s="833"/>
      <c r="NQ8" s="833"/>
      <c r="NR8" s="833"/>
      <c r="NS8" s="833"/>
      <c r="NT8" s="844"/>
      <c r="NU8" s="845"/>
      <c r="NV8" s="832"/>
      <c r="NW8" s="832"/>
      <c r="NX8" s="832"/>
      <c r="NY8" s="832"/>
      <c r="NZ8" s="832"/>
      <c r="OA8" s="832"/>
      <c r="OB8" s="833"/>
      <c r="OC8" s="833"/>
      <c r="OD8" s="833"/>
      <c r="OE8" s="833"/>
      <c r="OF8" s="833"/>
      <c r="OG8" s="833"/>
      <c r="OH8" s="833"/>
      <c r="OI8" s="833"/>
      <c r="OJ8" s="844"/>
      <c r="OK8" s="845"/>
      <c r="OL8" s="832"/>
      <c r="OM8" s="832"/>
      <c r="ON8" s="832"/>
      <c r="OO8" s="832"/>
      <c r="OP8" s="832"/>
      <c r="OQ8" s="832"/>
      <c r="OR8" s="833"/>
      <c r="OS8" s="833"/>
      <c r="OT8" s="833"/>
      <c r="OU8" s="833"/>
      <c r="OV8" s="833"/>
      <c r="OW8" s="833"/>
      <c r="OX8" s="833"/>
      <c r="OY8" s="833"/>
      <c r="OZ8" s="844"/>
      <c r="PA8" s="845"/>
      <c r="PB8" s="832"/>
      <c r="PC8" s="832"/>
      <c r="PD8" s="832"/>
      <c r="PE8" s="832"/>
      <c r="PF8" s="832"/>
      <c r="PG8" s="832"/>
      <c r="PH8" s="833"/>
      <c r="PI8" s="833"/>
      <c r="PJ8" s="833"/>
      <c r="PK8" s="833"/>
      <c r="PL8" s="833"/>
      <c r="PM8" s="833"/>
      <c r="PN8" s="833"/>
      <c r="PO8" s="833"/>
      <c r="PP8" s="844"/>
      <c r="PQ8" s="845"/>
      <c r="PR8" s="832"/>
      <c r="PS8" s="832"/>
      <c r="PT8" s="832"/>
      <c r="PU8" s="832"/>
      <c r="PV8" s="832"/>
      <c r="PW8" s="832"/>
      <c r="PX8" s="833"/>
      <c r="PY8" s="833"/>
      <c r="PZ8" s="833"/>
      <c r="QA8" s="833"/>
      <c r="QB8" s="833"/>
      <c r="QC8" s="833"/>
      <c r="QD8" s="833"/>
      <c r="QE8" s="833"/>
      <c r="QF8" s="844"/>
      <c r="QG8" s="845"/>
      <c r="QH8" s="832"/>
      <c r="QI8" s="832"/>
      <c r="QJ8" s="832"/>
      <c r="QK8" s="832"/>
      <c r="QL8" s="832"/>
      <c r="QM8" s="832"/>
      <c r="QN8" s="833"/>
      <c r="QO8" s="833"/>
      <c r="QP8" s="833"/>
      <c r="QQ8" s="833"/>
      <c r="QR8" s="833"/>
      <c r="QS8" s="833"/>
      <c r="QT8" s="833"/>
      <c r="QU8" s="833"/>
      <c r="QV8" s="844"/>
      <c r="QW8" s="845"/>
      <c r="QX8" s="832"/>
      <c r="QY8" s="832"/>
      <c r="QZ8" s="832"/>
      <c r="RA8" s="832"/>
      <c r="RB8" s="832"/>
      <c r="RC8" s="832"/>
      <c r="RD8" s="833"/>
      <c r="RE8" s="833"/>
      <c r="RF8" s="833"/>
      <c r="RG8" s="833"/>
      <c r="RH8" s="833"/>
      <c r="RI8" s="833"/>
      <c r="RJ8" s="833"/>
      <c r="RK8" s="833"/>
      <c r="RL8" s="844"/>
      <c r="RM8" s="845"/>
      <c r="RN8" s="832"/>
      <c r="RO8" s="832"/>
      <c r="RP8" s="832"/>
      <c r="RQ8" s="832"/>
      <c r="RR8" s="832"/>
      <c r="RS8" s="832"/>
      <c r="RT8" s="833"/>
      <c r="RU8" s="833"/>
      <c r="RV8" s="833"/>
      <c r="RW8" s="833"/>
      <c r="RX8" s="833"/>
      <c r="RY8" s="833"/>
      <c r="RZ8" s="833"/>
      <c r="SA8" s="833"/>
      <c r="SB8" s="844"/>
      <c r="SC8" s="845"/>
      <c r="SD8" s="832"/>
      <c r="SE8" s="832"/>
      <c r="SF8" s="832"/>
      <c r="SG8" s="832"/>
      <c r="SH8" s="832"/>
      <c r="SI8" s="832"/>
      <c r="SJ8" s="833"/>
      <c r="SK8" s="833"/>
      <c r="SL8" s="833"/>
      <c r="SM8" s="833"/>
      <c r="SN8" s="833"/>
      <c r="SO8" s="833"/>
      <c r="SP8" s="833"/>
      <c r="SQ8" s="833"/>
      <c r="SR8" s="844"/>
      <c r="SS8" s="845"/>
      <c r="ST8" s="832"/>
      <c r="SU8" s="832"/>
      <c r="SV8" s="832"/>
      <c r="SW8" s="832"/>
      <c r="SX8" s="832"/>
      <c r="SY8" s="832"/>
      <c r="SZ8" s="833"/>
      <c r="TA8" s="833"/>
      <c r="TB8" s="833"/>
      <c r="TC8" s="833"/>
      <c r="TD8" s="833"/>
      <c r="TE8" s="833"/>
      <c r="TF8" s="833"/>
      <c r="TG8" s="833"/>
      <c r="TH8" s="844"/>
      <c r="TI8" s="845"/>
      <c r="TJ8" s="832"/>
      <c r="TK8" s="832"/>
      <c r="TL8" s="832"/>
      <c r="TM8" s="832"/>
      <c r="TN8" s="832"/>
      <c r="TO8" s="832"/>
      <c r="TP8" s="833"/>
      <c r="TQ8" s="833"/>
      <c r="TR8" s="833"/>
      <c r="TS8" s="833"/>
      <c r="TT8" s="833"/>
      <c r="TU8" s="833"/>
      <c r="TV8" s="833"/>
      <c r="TW8" s="833"/>
      <c r="TX8" s="844"/>
      <c r="TY8" s="845"/>
      <c r="TZ8" s="832"/>
      <c r="UA8" s="832"/>
      <c r="UB8" s="832"/>
      <c r="UC8" s="832"/>
      <c r="UD8" s="832"/>
      <c r="UE8" s="832"/>
      <c r="UF8" s="833"/>
      <c r="UG8" s="833"/>
      <c r="UH8" s="833"/>
      <c r="UI8" s="833"/>
      <c r="UJ8" s="833"/>
      <c r="UK8" s="833"/>
      <c r="UL8" s="833"/>
      <c r="UM8" s="833"/>
      <c r="UN8" s="844"/>
      <c r="UO8" s="845"/>
      <c r="UP8" s="832"/>
      <c r="UQ8" s="832"/>
      <c r="UR8" s="832"/>
      <c r="US8" s="832"/>
      <c r="UT8" s="832"/>
      <c r="UU8" s="832"/>
      <c r="UV8" s="833"/>
      <c r="UW8" s="833"/>
      <c r="UX8" s="833"/>
      <c r="UY8" s="833"/>
      <c r="UZ8" s="833"/>
      <c r="VA8" s="833"/>
      <c r="VB8" s="833"/>
      <c r="VC8" s="833"/>
      <c r="VD8" s="844"/>
      <c r="VE8" s="845"/>
      <c r="VF8" s="832"/>
      <c r="VG8" s="832"/>
      <c r="VH8" s="832"/>
      <c r="VI8" s="832"/>
      <c r="VJ8" s="832"/>
      <c r="VK8" s="832"/>
      <c r="VL8" s="833"/>
      <c r="VM8" s="833"/>
      <c r="VN8" s="833"/>
      <c r="VO8" s="833"/>
      <c r="VP8" s="833"/>
      <c r="VQ8" s="833"/>
      <c r="VR8" s="833"/>
      <c r="VS8" s="833"/>
      <c r="VT8" s="844"/>
      <c r="VU8" s="845"/>
      <c r="VV8" s="832"/>
      <c r="VW8" s="832"/>
      <c r="VX8" s="832"/>
      <c r="VY8" s="832"/>
      <c r="VZ8" s="832"/>
      <c r="WA8" s="832"/>
      <c r="WB8" s="833"/>
      <c r="WC8" s="833"/>
      <c r="WD8" s="833"/>
      <c r="WE8" s="833"/>
      <c r="WF8" s="833"/>
      <c r="WG8" s="833"/>
      <c r="WH8" s="833"/>
      <c r="WI8" s="833"/>
      <c r="WJ8" s="844"/>
      <c r="WK8" s="845"/>
      <c r="WL8" s="832"/>
      <c r="WM8" s="832"/>
      <c r="WN8" s="832"/>
      <c r="WO8" s="832"/>
      <c r="WP8" s="832"/>
      <c r="WQ8" s="832"/>
      <c r="WR8" s="833"/>
      <c r="WS8" s="833"/>
      <c r="WT8" s="833"/>
      <c r="WU8" s="833"/>
      <c r="WV8" s="833"/>
      <c r="WW8" s="833"/>
      <c r="WX8" s="833"/>
      <c r="WY8" s="833"/>
      <c r="WZ8" s="844"/>
      <c r="XA8" s="845"/>
      <c r="XB8" s="832"/>
      <c r="XC8" s="832"/>
      <c r="XD8" s="832"/>
      <c r="XE8" s="832"/>
      <c r="XF8" s="832"/>
      <c r="XG8" s="832"/>
      <c r="XH8" s="833"/>
      <c r="XI8" s="833"/>
      <c r="XJ8" s="833"/>
      <c r="XK8" s="833"/>
      <c r="XL8" s="833"/>
      <c r="XM8" s="833"/>
      <c r="XN8" s="833"/>
      <c r="XO8" s="833"/>
      <c r="XP8" s="844"/>
      <c r="XQ8" s="845"/>
      <c r="XR8" s="832"/>
      <c r="XS8" s="832"/>
      <c r="XT8" s="832"/>
      <c r="XU8" s="832"/>
      <c r="XV8" s="832"/>
      <c r="XW8" s="832"/>
      <c r="XX8" s="833"/>
      <c r="XY8" s="833"/>
      <c r="XZ8" s="833"/>
      <c r="YA8" s="833"/>
      <c r="YB8" s="833"/>
      <c r="YC8" s="833"/>
      <c r="YD8" s="833"/>
      <c r="YE8" s="833"/>
      <c r="YF8" s="844"/>
      <c r="YG8" s="845"/>
      <c r="YH8" s="832"/>
      <c r="YI8" s="832"/>
      <c r="YJ8" s="832"/>
      <c r="YK8" s="832"/>
      <c r="YL8" s="832"/>
      <c r="YM8" s="832"/>
      <c r="YN8" s="833"/>
      <c r="YO8" s="833"/>
      <c r="YP8" s="833"/>
      <c r="YQ8" s="833"/>
      <c r="YR8" s="833"/>
      <c r="YS8" s="833"/>
      <c r="YT8" s="833"/>
      <c r="YU8" s="833"/>
      <c r="YV8" s="844"/>
      <c r="YW8" s="845"/>
      <c r="YX8" s="832"/>
      <c r="YY8" s="832"/>
      <c r="YZ8" s="832"/>
      <c r="ZA8" s="832"/>
      <c r="ZB8" s="832"/>
      <c r="ZC8" s="832"/>
      <c r="ZD8" s="833"/>
      <c r="ZE8" s="833"/>
      <c r="ZF8" s="833"/>
      <c r="ZG8" s="833"/>
      <c r="ZH8" s="833"/>
      <c r="ZI8" s="833"/>
      <c r="ZJ8" s="833"/>
      <c r="ZK8" s="833"/>
      <c r="ZL8" s="844"/>
      <c r="ZM8" s="845"/>
      <c r="ZN8" s="832"/>
      <c r="ZO8" s="832"/>
      <c r="ZP8" s="832"/>
      <c r="ZQ8" s="832"/>
      <c r="ZR8" s="832"/>
      <c r="ZS8" s="832"/>
      <c r="ZT8" s="833"/>
      <c r="ZU8" s="833"/>
      <c r="ZV8" s="833"/>
      <c r="ZW8" s="833"/>
      <c r="ZX8" s="833"/>
      <c r="ZY8" s="833"/>
      <c r="ZZ8" s="833"/>
      <c r="AAA8" s="833"/>
      <c r="AAB8" s="844"/>
      <c r="AAC8" s="845"/>
      <c r="AAD8" s="832"/>
      <c r="AAE8" s="832"/>
      <c r="AAF8" s="832"/>
      <c r="AAG8" s="832"/>
      <c r="AAH8" s="832"/>
      <c r="AAI8" s="832"/>
      <c r="AAJ8" s="833"/>
      <c r="AAK8" s="833"/>
      <c r="AAL8" s="833"/>
      <c r="AAM8" s="833"/>
      <c r="AAN8" s="833"/>
      <c r="AAO8" s="833"/>
      <c r="AAP8" s="833"/>
      <c r="AAQ8" s="833"/>
      <c r="AAR8" s="844"/>
      <c r="AAS8" s="845"/>
      <c r="AAT8" s="832"/>
      <c r="AAU8" s="832"/>
      <c r="AAV8" s="832"/>
      <c r="AAW8" s="832"/>
      <c r="AAX8" s="832"/>
      <c r="AAY8" s="832"/>
      <c r="AAZ8" s="833"/>
      <c r="ABA8" s="833"/>
      <c r="ABB8" s="833"/>
      <c r="ABC8" s="833"/>
      <c r="ABD8" s="833"/>
      <c r="ABE8" s="833"/>
      <c r="ABF8" s="833"/>
      <c r="ABG8" s="833"/>
      <c r="ABH8" s="844"/>
      <c r="ABI8" s="845"/>
      <c r="ABJ8" s="832"/>
      <c r="ABK8" s="832"/>
      <c r="ABL8" s="832"/>
      <c r="ABM8" s="832"/>
      <c r="ABN8" s="832"/>
      <c r="ABO8" s="832"/>
      <c r="ABP8" s="833"/>
      <c r="ABQ8" s="833"/>
      <c r="ABR8" s="833"/>
      <c r="ABS8" s="833"/>
      <c r="ABT8" s="833"/>
      <c r="ABU8" s="833"/>
      <c r="ABV8" s="833"/>
      <c r="ABW8" s="833"/>
      <c r="ABX8" s="844"/>
      <c r="ABY8" s="845"/>
      <c r="ABZ8" s="832"/>
      <c r="ACA8" s="832"/>
      <c r="ACB8" s="832"/>
      <c r="ACC8" s="832"/>
      <c r="ACD8" s="832"/>
      <c r="ACE8" s="832"/>
      <c r="ACF8" s="833"/>
      <c r="ACG8" s="833"/>
      <c r="ACH8" s="833"/>
      <c r="ACI8" s="833"/>
      <c r="ACJ8" s="833"/>
      <c r="ACK8" s="833"/>
      <c r="ACL8" s="833"/>
      <c r="ACM8" s="833"/>
      <c r="ACN8" s="844"/>
      <c r="ACO8" s="845"/>
      <c r="ACP8" s="832"/>
      <c r="ACQ8" s="832"/>
      <c r="ACR8" s="832"/>
      <c r="ACS8" s="832"/>
      <c r="ACT8" s="832"/>
      <c r="ACU8" s="832"/>
      <c r="ACV8" s="833"/>
      <c r="ACW8" s="833"/>
      <c r="ACX8" s="833"/>
      <c r="ACY8" s="833"/>
      <c r="ACZ8" s="833"/>
      <c r="ADA8" s="833"/>
      <c r="ADB8" s="833"/>
      <c r="ADC8" s="833"/>
      <c r="ADD8" s="844"/>
      <c r="ADE8" s="845"/>
      <c r="ADF8" s="832"/>
      <c r="ADG8" s="832"/>
      <c r="ADH8" s="832"/>
      <c r="ADI8" s="832"/>
      <c r="ADJ8" s="832"/>
      <c r="ADK8" s="832"/>
      <c r="ADL8" s="833"/>
      <c r="ADM8" s="833"/>
      <c r="ADN8" s="833"/>
      <c r="ADO8" s="833"/>
      <c r="ADP8" s="833"/>
      <c r="ADQ8" s="833"/>
      <c r="ADR8" s="833"/>
      <c r="ADS8" s="833"/>
      <c r="ADT8" s="844"/>
      <c r="ADU8" s="845"/>
      <c r="ADV8" s="832"/>
      <c r="ADW8" s="832"/>
      <c r="ADX8" s="832"/>
      <c r="ADY8" s="832"/>
      <c r="ADZ8" s="832"/>
      <c r="AEA8" s="832"/>
      <c r="AEB8" s="833"/>
      <c r="AEC8" s="833"/>
      <c r="AED8" s="833"/>
      <c r="AEE8" s="833"/>
      <c r="AEF8" s="833"/>
      <c r="AEG8" s="833"/>
      <c r="AEH8" s="833"/>
      <c r="AEI8" s="833"/>
      <c r="AEJ8" s="844"/>
      <c r="AEK8" s="845"/>
      <c r="AEL8" s="832"/>
      <c r="AEM8" s="832"/>
      <c r="AEN8" s="832"/>
      <c r="AEO8" s="832"/>
      <c r="AEP8" s="832"/>
      <c r="AEQ8" s="832"/>
      <c r="AER8" s="833"/>
      <c r="AES8" s="833"/>
      <c r="AET8" s="833"/>
      <c r="AEU8" s="833"/>
      <c r="AEV8" s="833"/>
      <c r="AEW8" s="833"/>
      <c r="AEX8" s="833"/>
      <c r="AEY8" s="833"/>
      <c r="AEZ8" s="844"/>
      <c r="AFA8" s="845"/>
      <c r="AFB8" s="832"/>
      <c r="AFC8" s="832"/>
      <c r="AFD8" s="832"/>
      <c r="AFE8" s="832"/>
      <c r="AFF8" s="832"/>
      <c r="AFG8" s="832"/>
      <c r="AFH8" s="833"/>
      <c r="AFI8" s="833"/>
      <c r="AFJ8" s="833"/>
      <c r="AFK8" s="833"/>
      <c r="AFL8" s="833"/>
      <c r="AFM8" s="833"/>
      <c r="AFN8" s="833"/>
      <c r="AFO8" s="833"/>
      <c r="AFP8" s="844"/>
      <c r="AFQ8" s="845"/>
      <c r="AFR8" s="832"/>
      <c r="AFS8" s="832"/>
      <c r="AFT8" s="832"/>
      <c r="AFU8" s="832"/>
      <c r="AFV8" s="832"/>
      <c r="AFW8" s="832"/>
      <c r="AFX8" s="833"/>
      <c r="AFY8" s="833"/>
      <c r="AFZ8" s="833"/>
      <c r="AGA8" s="833"/>
      <c r="AGB8" s="833"/>
      <c r="AGC8" s="833"/>
      <c r="AGD8" s="833"/>
      <c r="AGE8" s="833"/>
      <c r="AGF8" s="844"/>
      <c r="AGG8" s="845"/>
      <c r="AGH8" s="832"/>
      <c r="AGI8" s="832"/>
      <c r="AGJ8" s="832"/>
      <c r="AGK8" s="832"/>
      <c r="AGL8" s="832"/>
      <c r="AGM8" s="832"/>
      <c r="AGN8" s="833"/>
      <c r="AGO8" s="833"/>
      <c r="AGP8" s="833"/>
      <c r="AGQ8" s="833"/>
      <c r="AGR8" s="833"/>
      <c r="AGS8" s="833"/>
      <c r="AGT8" s="833"/>
      <c r="AGU8" s="833"/>
      <c r="AGV8" s="844"/>
      <c r="AGW8" s="845"/>
      <c r="AGX8" s="832"/>
      <c r="AGY8" s="832"/>
      <c r="AGZ8" s="832"/>
      <c r="AHA8" s="832"/>
      <c r="AHB8" s="832"/>
      <c r="AHC8" s="832"/>
      <c r="AHD8" s="833"/>
      <c r="AHE8" s="833"/>
      <c r="AHF8" s="833"/>
      <c r="AHG8" s="833"/>
      <c r="AHH8" s="833"/>
      <c r="AHI8" s="833"/>
      <c r="AHJ8" s="833"/>
      <c r="AHK8" s="833"/>
      <c r="AHL8" s="844"/>
      <c r="AHM8" s="845"/>
      <c r="AHN8" s="832"/>
      <c r="AHO8" s="832"/>
      <c r="AHP8" s="832"/>
      <c r="AHQ8" s="832"/>
      <c r="AHR8" s="832"/>
      <c r="AHS8" s="832"/>
      <c r="AHT8" s="833"/>
      <c r="AHU8" s="833"/>
      <c r="AHV8" s="833"/>
      <c r="AHW8" s="833"/>
      <c r="AHX8" s="833"/>
      <c r="AHY8" s="833"/>
      <c r="AHZ8" s="833"/>
      <c r="AIA8" s="833"/>
      <c r="AIB8" s="844"/>
      <c r="AIC8" s="845"/>
      <c r="AID8" s="832"/>
      <c r="AIE8" s="832"/>
      <c r="AIF8" s="832"/>
      <c r="AIG8" s="832"/>
      <c r="AIH8" s="832"/>
      <c r="AII8" s="832"/>
      <c r="AIJ8" s="833"/>
      <c r="AIK8" s="833"/>
      <c r="AIL8" s="833"/>
      <c r="AIM8" s="833"/>
      <c r="AIN8" s="833"/>
      <c r="AIO8" s="833"/>
      <c r="AIP8" s="833"/>
      <c r="AIQ8" s="833"/>
      <c r="AIR8" s="844"/>
      <c r="AIS8" s="845"/>
      <c r="AIT8" s="832"/>
      <c r="AIU8" s="832"/>
      <c r="AIV8" s="832"/>
      <c r="AIW8" s="832"/>
      <c r="AIX8" s="832"/>
      <c r="AIY8" s="832"/>
      <c r="AIZ8" s="833"/>
      <c r="AJA8" s="833"/>
      <c r="AJB8" s="833"/>
      <c r="AJC8" s="833"/>
      <c r="AJD8" s="833"/>
      <c r="AJE8" s="833"/>
      <c r="AJF8" s="833"/>
      <c r="AJG8" s="833"/>
      <c r="AJH8" s="844"/>
      <c r="AJI8" s="845"/>
      <c r="AJJ8" s="832"/>
      <c r="AJK8" s="832"/>
      <c r="AJL8" s="832"/>
      <c r="AJM8" s="832"/>
      <c r="AJN8" s="832"/>
      <c r="AJO8" s="832"/>
      <c r="AJP8" s="833"/>
      <c r="AJQ8" s="833"/>
      <c r="AJR8" s="833"/>
      <c r="AJS8" s="833"/>
      <c r="AJT8" s="833"/>
      <c r="AJU8" s="833"/>
      <c r="AJV8" s="833"/>
      <c r="AJW8" s="833"/>
      <c r="AJX8" s="844"/>
      <c r="AJY8" s="845"/>
      <c r="AJZ8" s="832"/>
      <c r="AKA8" s="832"/>
      <c r="AKB8" s="832"/>
      <c r="AKC8" s="832"/>
      <c r="AKD8" s="832"/>
      <c r="AKE8" s="832"/>
      <c r="AKF8" s="833"/>
      <c r="AKG8" s="833"/>
      <c r="AKH8" s="833"/>
      <c r="AKI8" s="833"/>
      <c r="AKJ8" s="833"/>
      <c r="AKK8" s="833"/>
      <c r="AKL8" s="833"/>
      <c r="AKM8" s="833"/>
      <c r="AKN8" s="844"/>
      <c r="AKO8" s="845"/>
      <c r="AKP8" s="832"/>
      <c r="AKQ8" s="832"/>
      <c r="AKR8" s="832"/>
      <c r="AKS8" s="832"/>
      <c r="AKT8" s="832"/>
      <c r="AKU8" s="832"/>
      <c r="AKV8" s="833"/>
      <c r="AKW8" s="833"/>
      <c r="AKX8" s="833"/>
      <c r="AKY8" s="833"/>
      <c r="AKZ8" s="833"/>
      <c r="ALA8" s="833"/>
      <c r="ALB8" s="833"/>
      <c r="ALC8" s="833"/>
      <c r="ALD8" s="844"/>
      <c r="ALE8" s="845"/>
      <c r="ALF8" s="832"/>
      <c r="ALG8" s="832"/>
      <c r="ALH8" s="832"/>
      <c r="ALI8" s="832"/>
      <c r="ALJ8" s="832"/>
      <c r="ALK8" s="832"/>
      <c r="ALL8" s="833"/>
      <c r="ALM8" s="833"/>
      <c r="ALN8" s="833"/>
      <c r="ALO8" s="833"/>
      <c r="ALP8" s="833"/>
      <c r="ALQ8" s="833"/>
      <c r="ALR8" s="833"/>
      <c r="ALS8" s="833"/>
      <c r="ALT8" s="844"/>
      <c r="ALU8" s="845"/>
      <c r="ALV8" s="832"/>
      <c r="ALW8" s="832"/>
      <c r="ALX8" s="832"/>
      <c r="ALY8" s="832"/>
      <c r="ALZ8" s="832"/>
      <c r="AMA8" s="832"/>
      <c r="AMB8" s="833"/>
      <c r="AMC8" s="833"/>
      <c r="AMD8" s="833"/>
      <c r="AME8" s="833"/>
      <c r="AMF8" s="833"/>
      <c r="AMG8" s="833"/>
      <c r="AMH8" s="833"/>
      <c r="AMI8" s="833"/>
      <c r="AMJ8" s="844"/>
      <c r="AMK8" s="845"/>
      <c r="AML8" s="832"/>
      <c r="AMM8" s="832"/>
      <c r="AMN8" s="832"/>
      <c r="AMO8" s="832"/>
      <c r="AMP8" s="832"/>
      <c r="AMQ8" s="832"/>
      <c r="AMR8" s="833"/>
      <c r="AMS8" s="833"/>
      <c r="AMT8" s="833"/>
      <c r="AMU8" s="833"/>
      <c r="AMV8" s="833"/>
      <c r="AMW8" s="833"/>
      <c r="AMX8" s="833"/>
      <c r="AMY8" s="833"/>
      <c r="AMZ8" s="844"/>
      <c r="ANA8" s="845"/>
      <c r="ANB8" s="832"/>
      <c r="ANC8" s="832"/>
      <c r="AND8" s="832"/>
      <c r="ANE8" s="832"/>
      <c r="ANF8" s="832"/>
      <c r="ANG8" s="832"/>
      <c r="ANH8" s="833"/>
      <c r="ANI8" s="833"/>
      <c r="ANJ8" s="833"/>
      <c r="ANK8" s="833"/>
      <c r="ANL8" s="833"/>
      <c r="ANM8" s="833"/>
      <c r="ANN8" s="833"/>
      <c r="ANO8" s="833"/>
      <c r="ANP8" s="844"/>
      <c r="ANQ8" s="845"/>
      <c r="ANR8" s="832"/>
      <c r="ANS8" s="832"/>
      <c r="ANT8" s="832"/>
      <c r="ANU8" s="832"/>
      <c r="ANV8" s="832"/>
      <c r="ANW8" s="832"/>
      <c r="ANX8" s="833"/>
      <c r="ANY8" s="833"/>
      <c r="ANZ8" s="833"/>
      <c r="AOA8" s="833"/>
      <c r="AOB8" s="833"/>
      <c r="AOC8" s="833"/>
      <c r="AOD8" s="833"/>
      <c r="AOE8" s="833"/>
      <c r="AOF8" s="844"/>
      <c r="AOG8" s="845"/>
      <c r="AOH8" s="832"/>
      <c r="AOI8" s="832"/>
      <c r="AOJ8" s="832"/>
      <c r="AOK8" s="832"/>
      <c r="AOL8" s="832"/>
      <c r="AOM8" s="832"/>
      <c r="AON8" s="833"/>
      <c r="AOO8" s="833"/>
      <c r="AOP8" s="833"/>
      <c r="AOQ8" s="833"/>
      <c r="AOR8" s="833"/>
      <c r="AOS8" s="833"/>
      <c r="AOT8" s="833"/>
      <c r="AOU8" s="833"/>
      <c r="AOV8" s="844"/>
      <c r="AOW8" s="845"/>
      <c r="AOX8" s="832"/>
      <c r="AOY8" s="832"/>
      <c r="AOZ8" s="832"/>
      <c r="APA8" s="832"/>
      <c r="APB8" s="832"/>
      <c r="APC8" s="832"/>
      <c r="APD8" s="833"/>
      <c r="APE8" s="833"/>
      <c r="APF8" s="833"/>
      <c r="APG8" s="833"/>
      <c r="APH8" s="833"/>
      <c r="API8" s="833"/>
      <c r="APJ8" s="833"/>
      <c r="APK8" s="833"/>
      <c r="APL8" s="844"/>
      <c r="APM8" s="845"/>
      <c r="APN8" s="832"/>
      <c r="APO8" s="832"/>
      <c r="APP8" s="832"/>
      <c r="APQ8" s="832"/>
      <c r="APR8" s="832"/>
      <c r="APS8" s="832"/>
      <c r="APT8" s="833"/>
      <c r="APU8" s="833"/>
      <c r="APV8" s="833"/>
      <c r="APW8" s="833"/>
      <c r="APX8" s="833"/>
      <c r="APY8" s="833"/>
      <c r="APZ8" s="833"/>
      <c r="AQA8" s="833"/>
      <c r="AQB8" s="844"/>
      <c r="AQC8" s="845"/>
      <c r="AQD8" s="832"/>
      <c r="AQE8" s="832"/>
      <c r="AQF8" s="832"/>
      <c r="AQG8" s="832"/>
      <c r="AQH8" s="832"/>
      <c r="AQI8" s="832"/>
      <c r="AQJ8" s="833"/>
      <c r="AQK8" s="833"/>
      <c r="AQL8" s="833"/>
      <c r="AQM8" s="833"/>
      <c r="AQN8" s="833"/>
      <c r="AQO8" s="833"/>
      <c r="AQP8" s="833"/>
      <c r="AQQ8" s="833"/>
      <c r="AQR8" s="844"/>
      <c r="AQS8" s="845"/>
      <c r="AQT8" s="832"/>
      <c r="AQU8" s="832"/>
      <c r="AQV8" s="832"/>
      <c r="AQW8" s="832"/>
      <c r="AQX8" s="832"/>
      <c r="AQY8" s="832"/>
      <c r="AQZ8" s="833"/>
      <c r="ARA8" s="833"/>
      <c r="ARB8" s="833"/>
      <c r="ARC8" s="833"/>
      <c r="ARD8" s="833"/>
      <c r="ARE8" s="833"/>
      <c r="ARF8" s="833"/>
      <c r="ARG8" s="833"/>
      <c r="ARH8" s="844"/>
      <c r="ARI8" s="845"/>
      <c r="ARJ8" s="832"/>
      <c r="ARK8" s="832"/>
      <c r="ARL8" s="832"/>
      <c r="ARM8" s="832"/>
      <c r="ARN8" s="832"/>
      <c r="ARO8" s="832"/>
      <c r="ARP8" s="833"/>
      <c r="ARQ8" s="833"/>
      <c r="ARR8" s="833"/>
      <c r="ARS8" s="833"/>
      <c r="ART8" s="833"/>
      <c r="ARU8" s="833"/>
      <c r="ARV8" s="833"/>
      <c r="ARW8" s="833"/>
      <c r="ARX8" s="844"/>
      <c r="ARY8" s="845"/>
      <c r="ARZ8" s="832"/>
      <c r="ASA8" s="832"/>
      <c r="ASB8" s="832"/>
      <c r="ASC8" s="832"/>
      <c r="ASD8" s="832"/>
      <c r="ASE8" s="832"/>
      <c r="ASF8" s="833"/>
      <c r="ASG8" s="833"/>
      <c r="ASH8" s="833"/>
      <c r="ASI8" s="833"/>
      <c r="ASJ8" s="833"/>
      <c r="ASK8" s="833"/>
      <c r="ASL8" s="833"/>
      <c r="ASM8" s="833"/>
      <c r="ASN8" s="844"/>
      <c r="ASO8" s="845"/>
      <c r="ASP8" s="832"/>
      <c r="ASQ8" s="832"/>
      <c r="ASR8" s="832"/>
      <c r="ASS8" s="832"/>
      <c r="AST8" s="832"/>
      <c r="ASU8" s="832"/>
      <c r="ASV8" s="833"/>
      <c r="ASW8" s="833"/>
      <c r="ASX8" s="833"/>
      <c r="ASY8" s="833"/>
      <c r="ASZ8" s="833"/>
      <c r="ATA8" s="833"/>
      <c r="ATB8" s="833"/>
      <c r="ATC8" s="833"/>
      <c r="ATD8" s="844"/>
      <c r="ATE8" s="845"/>
      <c r="ATF8" s="832"/>
      <c r="ATG8" s="832"/>
      <c r="ATH8" s="832"/>
      <c r="ATI8" s="832"/>
      <c r="ATJ8" s="832"/>
      <c r="ATK8" s="832"/>
      <c r="ATL8" s="833"/>
      <c r="ATM8" s="833"/>
      <c r="ATN8" s="833"/>
      <c r="ATO8" s="833"/>
      <c r="ATP8" s="833"/>
      <c r="ATQ8" s="833"/>
      <c r="ATR8" s="833"/>
      <c r="ATS8" s="833"/>
      <c r="ATT8" s="844"/>
      <c r="ATU8" s="845"/>
      <c r="ATV8" s="832"/>
      <c r="ATW8" s="832"/>
      <c r="ATX8" s="832"/>
      <c r="ATY8" s="832"/>
      <c r="ATZ8" s="832"/>
      <c r="AUA8" s="832"/>
      <c r="AUB8" s="833"/>
      <c r="AUC8" s="833"/>
      <c r="AUD8" s="833"/>
      <c r="AUE8" s="833"/>
      <c r="AUF8" s="833"/>
      <c r="AUG8" s="833"/>
      <c r="AUH8" s="833"/>
      <c r="AUI8" s="833"/>
      <c r="AUJ8" s="844"/>
      <c r="AUK8" s="845"/>
      <c r="AUL8" s="832"/>
      <c r="AUM8" s="832"/>
      <c r="AUN8" s="832"/>
      <c r="AUO8" s="832"/>
      <c r="AUP8" s="832"/>
      <c r="AUQ8" s="832"/>
      <c r="AUR8" s="833"/>
      <c r="AUS8" s="833"/>
      <c r="AUT8" s="833"/>
      <c r="AUU8" s="833"/>
      <c r="AUV8" s="833"/>
      <c r="AUW8" s="833"/>
      <c r="AUX8" s="833"/>
      <c r="AUY8" s="833"/>
      <c r="AUZ8" s="844"/>
      <c r="AVA8" s="845"/>
      <c r="AVB8" s="832"/>
      <c r="AVC8" s="832"/>
      <c r="AVD8" s="832"/>
      <c r="AVE8" s="832"/>
      <c r="AVF8" s="832"/>
      <c r="AVG8" s="832"/>
      <c r="AVH8" s="833"/>
      <c r="AVI8" s="833"/>
      <c r="AVJ8" s="833"/>
      <c r="AVK8" s="833"/>
      <c r="AVL8" s="833"/>
      <c r="AVM8" s="833"/>
      <c r="AVN8" s="833"/>
      <c r="AVO8" s="833"/>
      <c r="AVP8" s="844"/>
      <c r="AVQ8" s="845"/>
      <c r="AVR8" s="832"/>
      <c r="AVS8" s="832"/>
      <c r="AVT8" s="832"/>
      <c r="AVU8" s="832"/>
      <c r="AVV8" s="832"/>
      <c r="AVW8" s="832"/>
      <c r="AVX8" s="833"/>
      <c r="AVY8" s="833"/>
      <c r="AVZ8" s="833"/>
      <c r="AWA8" s="833"/>
      <c r="AWB8" s="833"/>
      <c r="AWC8" s="833"/>
      <c r="AWD8" s="833"/>
      <c r="AWE8" s="833"/>
      <c r="AWF8" s="844"/>
      <c r="AWG8" s="845"/>
      <c r="AWH8" s="832"/>
      <c r="AWI8" s="832"/>
      <c r="AWJ8" s="832"/>
      <c r="AWK8" s="832"/>
      <c r="AWL8" s="832"/>
      <c r="AWM8" s="832"/>
      <c r="AWN8" s="833"/>
      <c r="AWO8" s="833"/>
      <c r="AWP8" s="833"/>
      <c r="AWQ8" s="833"/>
      <c r="AWR8" s="833"/>
      <c r="AWS8" s="833"/>
      <c r="AWT8" s="833"/>
      <c r="AWU8" s="833"/>
      <c r="AWV8" s="844"/>
      <c r="AWW8" s="845"/>
      <c r="AWX8" s="832"/>
      <c r="AWY8" s="832"/>
      <c r="AWZ8" s="832"/>
      <c r="AXA8" s="832"/>
      <c r="AXB8" s="832"/>
      <c r="AXC8" s="832"/>
      <c r="AXD8" s="833"/>
      <c r="AXE8" s="833"/>
      <c r="AXF8" s="833"/>
      <c r="AXG8" s="833"/>
      <c r="AXH8" s="833"/>
      <c r="AXI8" s="833"/>
      <c r="AXJ8" s="833"/>
      <c r="AXK8" s="833"/>
      <c r="AXL8" s="844"/>
      <c r="AXM8" s="845"/>
      <c r="AXN8" s="832"/>
      <c r="AXO8" s="832"/>
      <c r="AXP8" s="832"/>
      <c r="AXQ8" s="832"/>
      <c r="AXR8" s="832"/>
      <c r="AXS8" s="832"/>
      <c r="AXT8" s="833"/>
      <c r="AXU8" s="833"/>
      <c r="AXV8" s="833"/>
      <c r="AXW8" s="833"/>
      <c r="AXX8" s="833"/>
      <c r="AXY8" s="833"/>
      <c r="AXZ8" s="833"/>
      <c r="AYA8" s="833"/>
      <c r="AYB8" s="844"/>
      <c r="AYC8" s="845"/>
      <c r="AYD8" s="832"/>
      <c r="AYE8" s="832"/>
      <c r="AYF8" s="832"/>
      <c r="AYG8" s="832"/>
      <c r="AYH8" s="832"/>
      <c r="AYI8" s="832"/>
      <c r="AYJ8" s="833"/>
      <c r="AYK8" s="833"/>
      <c r="AYL8" s="833"/>
      <c r="AYM8" s="833"/>
      <c r="AYN8" s="833"/>
      <c r="AYO8" s="833"/>
      <c r="AYP8" s="833"/>
      <c r="AYQ8" s="833"/>
      <c r="AYR8" s="844"/>
      <c r="AYS8" s="845"/>
      <c r="AYT8" s="832"/>
      <c r="AYU8" s="832"/>
      <c r="AYV8" s="832"/>
      <c r="AYW8" s="832"/>
      <c r="AYX8" s="832"/>
      <c r="AYY8" s="832"/>
      <c r="AYZ8" s="833"/>
      <c r="AZA8" s="833"/>
      <c r="AZB8" s="833"/>
      <c r="AZC8" s="833"/>
      <c r="AZD8" s="833"/>
      <c r="AZE8" s="833"/>
      <c r="AZF8" s="833"/>
      <c r="AZG8" s="833"/>
      <c r="AZH8" s="844"/>
      <c r="AZI8" s="845"/>
      <c r="AZJ8" s="832"/>
      <c r="AZK8" s="832"/>
      <c r="AZL8" s="832"/>
      <c r="AZM8" s="832"/>
      <c r="AZN8" s="832"/>
      <c r="AZO8" s="832"/>
      <c r="AZP8" s="833"/>
      <c r="AZQ8" s="833"/>
      <c r="AZR8" s="833"/>
      <c r="AZS8" s="833"/>
      <c r="AZT8" s="833"/>
      <c r="AZU8" s="833"/>
      <c r="AZV8" s="833"/>
      <c r="AZW8" s="833"/>
      <c r="AZX8" s="844"/>
      <c r="AZY8" s="845"/>
      <c r="AZZ8" s="832"/>
      <c r="BAA8" s="832"/>
      <c r="BAB8" s="832"/>
      <c r="BAC8" s="832"/>
      <c r="BAD8" s="832"/>
      <c r="BAE8" s="832"/>
      <c r="BAF8" s="833"/>
      <c r="BAG8" s="833"/>
      <c r="BAH8" s="833"/>
      <c r="BAI8" s="833"/>
      <c r="BAJ8" s="833"/>
      <c r="BAK8" s="833"/>
      <c r="BAL8" s="833"/>
      <c r="BAM8" s="833"/>
      <c r="BAN8" s="844"/>
      <c r="BAO8" s="845"/>
      <c r="BAP8" s="832"/>
      <c r="BAQ8" s="832"/>
      <c r="BAR8" s="832"/>
      <c r="BAS8" s="832"/>
      <c r="BAT8" s="832"/>
      <c r="BAU8" s="832"/>
      <c r="BAV8" s="833"/>
      <c r="BAW8" s="833"/>
      <c r="BAX8" s="833"/>
      <c r="BAY8" s="833"/>
      <c r="BAZ8" s="833"/>
      <c r="BBA8" s="833"/>
      <c r="BBB8" s="833"/>
      <c r="BBC8" s="833"/>
      <c r="BBD8" s="844"/>
      <c r="BBE8" s="845"/>
      <c r="BBF8" s="832"/>
      <c r="BBG8" s="832"/>
      <c r="BBH8" s="832"/>
      <c r="BBI8" s="832"/>
      <c r="BBJ8" s="832"/>
      <c r="BBK8" s="832"/>
      <c r="BBL8" s="833"/>
      <c r="BBM8" s="833"/>
      <c r="BBN8" s="833"/>
      <c r="BBO8" s="833"/>
      <c r="BBP8" s="833"/>
      <c r="BBQ8" s="833"/>
      <c r="BBR8" s="833"/>
      <c r="BBS8" s="833"/>
      <c r="BBT8" s="844"/>
      <c r="BBU8" s="845"/>
      <c r="BBV8" s="832"/>
      <c r="BBW8" s="832"/>
      <c r="BBX8" s="832"/>
      <c r="BBY8" s="832"/>
      <c r="BBZ8" s="832"/>
      <c r="BCA8" s="832"/>
      <c r="BCB8" s="833"/>
      <c r="BCC8" s="833"/>
      <c r="BCD8" s="833"/>
      <c r="BCE8" s="833"/>
      <c r="BCF8" s="833"/>
      <c r="BCG8" s="833"/>
      <c r="BCH8" s="833"/>
      <c r="BCI8" s="833"/>
      <c r="BCJ8" s="844"/>
      <c r="BCK8" s="845"/>
      <c r="BCL8" s="832"/>
      <c r="BCM8" s="832"/>
      <c r="BCN8" s="832"/>
      <c r="BCO8" s="832"/>
      <c r="BCP8" s="832"/>
      <c r="BCQ8" s="832"/>
      <c r="BCR8" s="833"/>
      <c r="BCS8" s="833"/>
      <c r="BCT8" s="833"/>
      <c r="BCU8" s="833"/>
      <c r="BCV8" s="833"/>
      <c r="BCW8" s="833"/>
      <c r="BCX8" s="833"/>
      <c r="BCY8" s="833"/>
      <c r="BCZ8" s="844"/>
      <c r="BDA8" s="845"/>
      <c r="BDB8" s="832"/>
      <c r="BDC8" s="832"/>
      <c r="BDD8" s="832"/>
      <c r="BDE8" s="832"/>
      <c r="BDF8" s="832"/>
      <c r="BDG8" s="832"/>
      <c r="BDH8" s="833"/>
      <c r="BDI8" s="833"/>
      <c r="BDJ8" s="833"/>
      <c r="BDK8" s="833"/>
      <c r="BDL8" s="833"/>
      <c r="BDM8" s="833"/>
      <c r="BDN8" s="833"/>
      <c r="BDO8" s="833"/>
      <c r="BDP8" s="844"/>
      <c r="BDQ8" s="845"/>
      <c r="BDR8" s="832"/>
      <c r="BDS8" s="832"/>
      <c r="BDT8" s="832"/>
      <c r="BDU8" s="832"/>
      <c r="BDV8" s="832"/>
      <c r="BDW8" s="832"/>
      <c r="BDX8" s="833"/>
      <c r="BDY8" s="833"/>
      <c r="BDZ8" s="833"/>
      <c r="BEA8" s="833"/>
      <c r="BEB8" s="833"/>
      <c r="BEC8" s="833"/>
      <c r="BED8" s="833"/>
      <c r="BEE8" s="833"/>
      <c r="BEF8" s="844"/>
      <c r="BEG8" s="845"/>
      <c r="BEH8" s="832"/>
      <c r="BEI8" s="832"/>
      <c r="BEJ8" s="832"/>
      <c r="BEK8" s="832"/>
      <c r="BEL8" s="832"/>
      <c r="BEM8" s="832"/>
      <c r="BEN8" s="833"/>
      <c r="BEO8" s="833"/>
      <c r="BEP8" s="833"/>
      <c r="BEQ8" s="833"/>
      <c r="BER8" s="833"/>
      <c r="BES8" s="833"/>
      <c r="BET8" s="833"/>
      <c r="BEU8" s="833"/>
      <c r="BEV8" s="844"/>
      <c r="BEW8" s="845"/>
      <c r="BEX8" s="832"/>
      <c r="BEY8" s="832"/>
      <c r="BEZ8" s="832"/>
      <c r="BFA8" s="832"/>
      <c r="BFB8" s="832"/>
      <c r="BFC8" s="832"/>
      <c r="BFD8" s="833"/>
      <c r="BFE8" s="833"/>
      <c r="BFF8" s="833"/>
      <c r="BFG8" s="833"/>
      <c r="BFH8" s="833"/>
      <c r="BFI8" s="833"/>
      <c r="BFJ8" s="833"/>
      <c r="BFK8" s="833"/>
      <c r="BFL8" s="844"/>
      <c r="BFM8" s="845"/>
      <c r="BFN8" s="832"/>
      <c r="BFO8" s="832"/>
      <c r="BFP8" s="832"/>
      <c r="BFQ8" s="832"/>
      <c r="BFR8" s="832"/>
      <c r="BFS8" s="832"/>
      <c r="BFT8" s="833"/>
      <c r="BFU8" s="833"/>
      <c r="BFV8" s="833"/>
      <c r="BFW8" s="833"/>
      <c r="BFX8" s="833"/>
      <c r="BFY8" s="833"/>
      <c r="BFZ8" s="833"/>
      <c r="BGA8" s="833"/>
      <c r="BGB8" s="844"/>
      <c r="BGC8" s="845"/>
      <c r="BGD8" s="832"/>
      <c r="BGE8" s="832"/>
      <c r="BGF8" s="832"/>
      <c r="BGG8" s="832"/>
      <c r="BGH8" s="832"/>
      <c r="BGI8" s="832"/>
      <c r="BGJ8" s="833"/>
      <c r="BGK8" s="833"/>
      <c r="BGL8" s="833"/>
      <c r="BGM8" s="833"/>
      <c r="BGN8" s="833"/>
      <c r="BGO8" s="833"/>
      <c r="BGP8" s="833"/>
      <c r="BGQ8" s="833"/>
      <c r="BGR8" s="844"/>
      <c r="BGS8" s="845"/>
      <c r="BGT8" s="832"/>
      <c r="BGU8" s="832"/>
      <c r="BGV8" s="832"/>
      <c r="BGW8" s="832"/>
      <c r="BGX8" s="832"/>
      <c r="BGY8" s="832"/>
      <c r="BGZ8" s="833"/>
      <c r="BHA8" s="833"/>
      <c r="BHB8" s="833"/>
      <c r="BHC8" s="833"/>
      <c r="BHD8" s="833"/>
      <c r="BHE8" s="833"/>
      <c r="BHF8" s="833"/>
      <c r="BHG8" s="833"/>
      <c r="BHH8" s="844"/>
      <c r="BHI8" s="845"/>
      <c r="BHJ8" s="832"/>
      <c r="BHK8" s="832"/>
      <c r="BHL8" s="832"/>
      <c r="BHM8" s="832"/>
      <c r="BHN8" s="832"/>
      <c r="BHO8" s="832"/>
      <c r="BHP8" s="833"/>
      <c r="BHQ8" s="833"/>
      <c r="BHR8" s="833"/>
      <c r="BHS8" s="833"/>
      <c r="BHT8" s="833"/>
      <c r="BHU8" s="833"/>
      <c r="BHV8" s="833"/>
      <c r="BHW8" s="833"/>
      <c r="BHX8" s="844"/>
      <c r="BHY8" s="845"/>
      <c r="BHZ8" s="832"/>
      <c r="BIA8" s="832"/>
      <c r="BIB8" s="832"/>
      <c r="BIC8" s="832"/>
      <c r="BID8" s="832"/>
      <c r="BIE8" s="832"/>
      <c r="BIF8" s="833"/>
      <c r="BIG8" s="833"/>
      <c r="BIH8" s="833"/>
      <c r="BII8" s="833"/>
      <c r="BIJ8" s="833"/>
      <c r="BIK8" s="833"/>
      <c r="BIL8" s="833"/>
      <c r="BIM8" s="833"/>
      <c r="BIN8" s="844"/>
      <c r="BIO8" s="845"/>
      <c r="BIP8" s="832"/>
      <c r="BIQ8" s="832"/>
      <c r="BIR8" s="832"/>
      <c r="BIS8" s="832"/>
      <c r="BIT8" s="832"/>
      <c r="BIU8" s="832"/>
      <c r="BIV8" s="833"/>
      <c r="BIW8" s="833"/>
      <c r="BIX8" s="833"/>
      <c r="BIY8" s="833"/>
      <c r="BIZ8" s="833"/>
      <c r="BJA8" s="833"/>
      <c r="BJB8" s="833"/>
      <c r="BJC8" s="833"/>
      <c r="BJD8" s="844"/>
      <c r="BJE8" s="845"/>
      <c r="BJF8" s="832"/>
      <c r="BJG8" s="832"/>
      <c r="BJH8" s="832"/>
      <c r="BJI8" s="832"/>
      <c r="BJJ8" s="832"/>
      <c r="BJK8" s="832"/>
      <c r="BJL8" s="833"/>
      <c r="BJM8" s="833"/>
      <c r="BJN8" s="833"/>
      <c r="BJO8" s="833"/>
      <c r="BJP8" s="833"/>
      <c r="BJQ8" s="833"/>
      <c r="BJR8" s="833"/>
      <c r="BJS8" s="833"/>
      <c r="BJT8" s="844"/>
      <c r="BJU8" s="845"/>
      <c r="BJV8" s="832"/>
      <c r="BJW8" s="832"/>
      <c r="BJX8" s="832"/>
      <c r="BJY8" s="832"/>
      <c r="BJZ8" s="832"/>
      <c r="BKA8" s="832"/>
      <c r="BKB8" s="833"/>
      <c r="BKC8" s="833"/>
      <c r="BKD8" s="833"/>
      <c r="BKE8" s="833"/>
      <c r="BKF8" s="833"/>
      <c r="BKG8" s="833"/>
      <c r="BKH8" s="833"/>
      <c r="BKI8" s="833"/>
      <c r="BKJ8" s="844"/>
      <c r="BKK8" s="845"/>
      <c r="BKL8" s="832"/>
      <c r="BKM8" s="832"/>
      <c r="BKN8" s="832"/>
      <c r="BKO8" s="832"/>
      <c r="BKP8" s="832"/>
      <c r="BKQ8" s="832"/>
      <c r="BKR8" s="833"/>
      <c r="BKS8" s="833"/>
      <c r="BKT8" s="833"/>
      <c r="BKU8" s="833"/>
      <c r="BKV8" s="833"/>
      <c r="BKW8" s="833"/>
      <c r="BKX8" s="833"/>
      <c r="BKY8" s="833"/>
      <c r="BKZ8" s="844"/>
      <c r="BLA8" s="845"/>
      <c r="BLB8" s="832"/>
      <c r="BLC8" s="832"/>
      <c r="BLD8" s="832"/>
      <c r="BLE8" s="832"/>
      <c r="BLF8" s="832"/>
      <c r="BLG8" s="832"/>
      <c r="BLH8" s="833"/>
      <c r="BLI8" s="833"/>
      <c r="BLJ8" s="833"/>
      <c r="BLK8" s="833"/>
      <c r="BLL8" s="833"/>
      <c r="BLM8" s="833"/>
      <c r="BLN8" s="833"/>
      <c r="BLO8" s="833"/>
      <c r="BLP8" s="844"/>
      <c r="BLQ8" s="845"/>
      <c r="BLR8" s="832"/>
      <c r="BLS8" s="832"/>
      <c r="BLT8" s="832"/>
      <c r="BLU8" s="832"/>
      <c r="BLV8" s="832"/>
      <c r="BLW8" s="832"/>
      <c r="BLX8" s="833"/>
      <c r="BLY8" s="833"/>
      <c r="BLZ8" s="833"/>
      <c r="BMA8" s="833"/>
      <c r="BMB8" s="833"/>
      <c r="BMC8" s="833"/>
      <c r="BMD8" s="833"/>
      <c r="BME8" s="833"/>
      <c r="BMF8" s="844"/>
      <c r="BMG8" s="845"/>
      <c r="BMH8" s="832"/>
      <c r="BMI8" s="832"/>
      <c r="BMJ8" s="832"/>
      <c r="BMK8" s="832"/>
      <c r="BML8" s="832"/>
      <c r="BMM8" s="832"/>
      <c r="BMN8" s="833"/>
      <c r="BMO8" s="833"/>
      <c r="BMP8" s="833"/>
      <c r="BMQ8" s="833"/>
      <c r="BMR8" s="833"/>
      <c r="BMS8" s="833"/>
      <c r="BMT8" s="833"/>
      <c r="BMU8" s="833"/>
      <c r="BMV8" s="844"/>
      <c r="BMW8" s="845"/>
      <c r="BMX8" s="832"/>
      <c r="BMY8" s="832"/>
      <c r="BMZ8" s="832"/>
      <c r="BNA8" s="832"/>
      <c r="BNB8" s="832"/>
      <c r="BNC8" s="832"/>
      <c r="BND8" s="833"/>
      <c r="BNE8" s="833"/>
      <c r="BNF8" s="833"/>
      <c r="BNG8" s="833"/>
      <c r="BNH8" s="833"/>
      <c r="BNI8" s="833"/>
      <c r="BNJ8" s="833"/>
      <c r="BNK8" s="833"/>
      <c r="BNL8" s="844"/>
      <c r="BNM8" s="845"/>
      <c r="BNN8" s="832"/>
      <c r="BNO8" s="832"/>
      <c r="BNP8" s="832"/>
      <c r="BNQ8" s="832"/>
      <c r="BNR8" s="832"/>
      <c r="BNS8" s="832"/>
      <c r="BNT8" s="833"/>
      <c r="BNU8" s="833"/>
      <c r="BNV8" s="833"/>
      <c r="BNW8" s="833"/>
      <c r="BNX8" s="833"/>
      <c r="BNY8" s="833"/>
      <c r="BNZ8" s="833"/>
      <c r="BOA8" s="833"/>
      <c r="BOB8" s="844"/>
      <c r="BOC8" s="845"/>
      <c r="BOD8" s="832"/>
      <c r="BOE8" s="832"/>
      <c r="BOF8" s="832"/>
      <c r="BOG8" s="832"/>
      <c r="BOH8" s="832"/>
      <c r="BOI8" s="832"/>
      <c r="BOJ8" s="833"/>
      <c r="BOK8" s="833"/>
      <c r="BOL8" s="833"/>
      <c r="BOM8" s="833"/>
      <c r="BON8" s="833"/>
      <c r="BOO8" s="833"/>
      <c r="BOP8" s="833"/>
      <c r="BOQ8" s="833"/>
      <c r="BOR8" s="844"/>
      <c r="BOS8" s="845"/>
      <c r="BOT8" s="832"/>
      <c r="BOU8" s="832"/>
      <c r="BOV8" s="832"/>
      <c r="BOW8" s="832"/>
      <c r="BOX8" s="832"/>
      <c r="BOY8" s="832"/>
      <c r="BOZ8" s="833"/>
      <c r="BPA8" s="833"/>
      <c r="BPB8" s="833"/>
      <c r="BPC8" s="833"/>
      <c r="BPD8" s="833"/>
      <c r="BPE8" s="833"/>
      <c r="BPF8" s="833"/>
      <c r="BPG8" s="833"/>
      <c r="BPH8" s="844"/>
      <c r="BPI8" s="845"/>
      <c r="BPJ8" s="832"/>
      <c r="BPK8" s="832"/>
      <c r="BPL8" s="832"/>
      <c r="BPM8" s="832"/>
      <c r="BPN8" s="832"/>
      <c r="BPO8" s="832"/>
      <c r="BPP8" s="833"/>
      <c r="BPQ8" s="833"/>
      <c r="BPR8" s="833"/>
      <c r="BPS8" s="833"/>
      <c r="BPT8" s="833"/>
      <c r="BPU8" s="833"/>
      <c r="BPV8" s="833"/>
      <c r="BPW8" s="833"/>
      <c r="BPX8" s="844"/>
      <c r="BPY8" s="845"/>
      <c r="BPZ8" s="832"/>
      <c r="BQA8" s="832"/>
      <c r="BQB8" s="832"/>
      <c r="BQC8" s="832"/>
      <c r="BQD8" s="832"/>
      <c r="BQE8" s="832"/>
      <c r="BQF8" s="833"/>
      <c r="BQG8" s="833"/>
      <c r="BQH8" s="833"/>
      <c r="BQI8" s="833"/>
      <c r="BQJ8" s="833"/>
      <c r="BQK8" s="833"/>
      <c r="BQL8" s="833"/>
      <c r="BQM8" s="833"/>
      <c r="BQN8" s="844"/>
      <c r="BQO8" s="845"/>
      <c r="BQP8" s="832"/>
      <c r="BQQ8" s="832"/>
      <c r="BQR8" s="832"/>
      <c r="BQS8" s="832"/>
      <c r="BQT8" s="832"/>
      <c r="BQU8" s="832"/>
      <c r="BQV8" s="833"/>
      <c r="BQW8" s="833"/>
      <c r="BQX8" s="833"/>
      <c r="BQY8" s="833"/>
      <c r="BQZ8" s="833"/>
      <c r="BRA8" s="833"/>
      <c r="BRB8" s="833"/>
      <c r="BRC8" s="833"/>
      <c r="BRD8" s="844"/>
      <c r="BRE8" s="845"/>
      <c r="BRF8" s="832"/>
      <c r="BRG8" s="832"/>
      <c r="BRH8" s="832"/>
      <c r="BRI8" s="832"/>
      <c r="BRJ8" s="832"/>
      <c r="BRK8" s="832"/>
      <c r="BRL8" s="833"/>
      <c r="BRM8" s="833"/>
      <c r="BRN8" s="833"/>
      <c r="BRO8" s="833"/>
      <c r="BRP8" s="833"/>
      <c r="BRQ8" s="833"/>
      <c r="BRR8" s="833"/>
      <c r="BRS8" s="833"/>
      <c r="BRT8" s="844"/>
      <c r="BRU8" s="845"/>
      <c r="BRV8" s="832"/>
      <c r="BRW8" s="832"/>
      <c r="BRX8" s="832"/>
      <c r="BRY8" s="832"/>
      <c r="BRZ8" s="832"/>
      <c r="BSA8" s="832"/>
      <c r="BSB8" s="833"/>
      <c r="BSC8" s="833"/>
      <c r="BSD8" s="833"/>
      <c r="BSE8" s="833"/>
      <c r="BSF8" s="833"/>
      <c r="BSG8" s="833"/>
      <c r="BSH8" s="833"/>
      <c r="BSI8" s="833"/>
      <c r="BSJ8" s="844"/>
      <c r="BSK8" s="845"/>
      <c r="BSL8" s="832"/>
      <c r="BSM8" s="832"/>
      <c r="BSN8" s="832"/>
      <c r="BSO8" s="832"/>
      <c r="BSP8" s="832"/>
      <c r="BSQ8" s="832"/>
      <c r="BSR8" s="833"/>
      <c r="BSS8" s="833"/>
      <c r="BST8" s="833"/>
      <c r="BSU8" s="833"/>
      <c r="BSV8" s="833"/>
      <c r="BSW8" s="833"/>
      <c r="BSX8" s="833"/>
      <c r="BSY8" s="833"/>
      <c r="BSZ8" s="844"/>
      <c r="BTA8" s="845"/>
      <c r="BTB8" s="832"/>
      <c r="BTC8" s="832"/>
      <c r="BTD8" s="832"/>
      <c r="BTE8" s="832"/>
      <c r="BTF8" s="832"/>
      <c r="BTG8" s="832"/>
      <c r="BTH8" s="833"/>
      <c r="BTI8" s="833"/>
      <c r="BTJ8" s="833"/>
      <c r="BTK8" s="833"/>
      <c r="BTL8" s="833"/>
      <c r="BTM8" s="833"/>
      <c r="BTN8" s="833"/>
      <c r="BTO8" s="833"/>
      <c r="BTP8" s="844"/>
      <c r="BTQ8" s="845"/>
      <c r="BTR8" s="832"/>
      <c r="BTS8" s="832"/>
      <c r="BTT8" s="832"/>
      <c r="BTU8" s="832"/>
      <c r="BTV8" s="832"/>
      <c r="BTW8" s="832"/>
      <c r="BTX8" s="833"/>
      <c r="BTY8" s="833"/>
      <c r="BTZ8" s="833"/>
      <c r="BUA8" s="833"/>
      <c r="BUB8" s="833"/>
      <c r="BUC8" s="833"/>
      <c r="BUD8" s="833"/>
      <c r="BUE8" s="833"/>
      <c r="BUF8" s="844"/>
      <c r="BUG8" s="845"/>
      <c r="BUH8" s="832"/>
      <c r="BUI8" s="832"/>
      <c r="BUJ8" s="832"/>
      <c r="BUK8" s="832"/>
      <c r="BUL8" s="832"/>
      <c r="BUM8" s="832"/>
      <c r="BUN8" s="833"/>
      <c r="BUO8" s="833"/>
      <c r="BUP8" s="833"/>
      <c r="BUQ8" s="833"/>
      <c r="BUR8" s="833"/>
      <c r="BUS8" s="833"/>
      <c r="BUT8" s="833"/>
      <c r="BUU8" s="833"/>
      <c r="BUV8" s="844"/>
      <c r="BUW8" s="845"/>
      <c r="BUX8" s="832"/>
      <c r="BUY8" s="832"/>
      <c r="BUZ8" s="832"/>
      <c r="BVA8" s="832"/>
      <c r="BVB8" s="832"/>
      <c r="BVC8" s="832"/>
      <c r="BVD8" s="833"/>
      <c r="BVE8" s="833"/>
      <c r="BVF8" s="833"/>
      <c r="BVG8" s="833"/>
      <c r="BVH8" s="833"/>
      <c r="BVI8" s="833"/>
      <c r="BVJ8" s="833"/>
      <c r="BVK8" s="833"/>
      <c r="BVL8" s="844"/>
      <c r="BVM8" s="845"/>
      <c r="BVN8" s="832"/>
      <c r="BVO8" s="832"/>
      <c r="BVP8" s="832"/>
      <c r="BVQ8" s="832"/>
      <c r="BVR8" s="832"/>
      <c r="BVS8" s="832"/>
      <c r="BVT8" s="833"/>
      <c r="BVU8" s="833"/>
      <c r="BVV8" s="833"/>
      <c r="BVW8" s="833"/>
      <c r="BVX8" s="833"/>
      <c r="BVY8" s="833"/>
      <c r="BVZ8" s="833"/>
      <c r="BWA8" s="833"/>
      <c r="BWB8" s="844"/>
      <c r="BWC8" s="845"/>
      <c r="BWD8" s="832"/>
      <c r="BWE8" s="832"/>
      <c r="BWF8" s="832"/>
      <c r="BWG8" s="832"/>
      <c r="BWH8" s="832"/>
      <c r="BWI8" s="832"/>
      <c r="BWJ8" s="833"/>
      <c r="BWK8" s="833"/>
      <c r="BWL8" s="833"/>
      <c r="BWM8" s="833"/>
      <c r="BWN8" s="833"/>
      <c r="BWO8" s="833"/>
      <c r="BWP8" s="833"/>
      <c r="BWQ8" s="833"/>
      <c r="BWR8" s="844"/>
      <c r="BWS8" s="845"/>
      <c r="BWT8" s="832"/>
      <c r="BWU8" s="832"/>
      <c r="BWV8" s="832"/>
      <c r="BWW8" s="832"/>
      <c r="BWX8" s="832"/>
      <c r="BWY8" s="832"/>
      <c r="BWZ8" s="833"/>
      <c r="BXA8" s="833"/>
      <c r="BXB8" s="833"/>
      <c r="BXC8" s="833"/>
      <c r="BXD8" s="833"/>
      <c r="BXE8" s="833"/>
      <c r="BXF8" s="833"/>
      <c r="BXG8" s="833"/>
      <c r="BXH8" s="844"/>
      <c r="BXI8" s="845"/>
      <c r="BXJ8" s="832"/>
      <c r="BXK8" s="832"/>
      <c r="BXL8" s="832"/>
      <c r="BXM8" s="832"/>
      <c r="BXN8" s="832"/>
      <c r="BXO8" s="832"/>
      <c r="BXP8" s="833"/>
      <c r="BXQ8" s="833"/>
      <c r="BXR8" s="833"/>
      <c r="BXS8" s="833"/>
      <c r="BXT8" s="833"/>
      <c r="BXU8" s="833"/>
      <c r="BXV8" s="833"/>
      <c r="BXW8" s="833"/>
      <c r="BXX8" s="844"/>
      <c r="BXY8" s="845"/>
      <c r="BXZ8" s="832"/>
      <c r="BYA8" s="832"/>
      <c r="BYB8" s="832"/>
      <c r="BYC8" s="832"/>
      <c r="BYD8" s="832"/>
      <c r="BYE8" s="832"/>
      <c r="BYF8" s="833"/>
      <c r="BYG8" s="833"/>
      <c r="BYH8" s="833"/>
      <c r="BYI8" s="833"/>
      <c r="BYJ8" s="833"/>
      <c r="BYK8" s="833"/>
      <c r="BYL8" s="833"/>
      <c r="BYM8" s="833"/>
      <c r="BYN8" s="844"/>
      <c r="BYO8" s="845"/>
      <c r="BYP8" s="832"/>
      <c r="BYQ8" s="832"/>
      <c r="BYR8" s="832"/>
      <c r="BYS8" s="832"/>
      <c r="BYT8" s="832"/>
      <c r="BYU8" s="832"/>
      <c r="BYV8" s="833"/>
      <c r="BYW8" s="833"/>
      <c r="BYX8" s="833"/>
      <c r="BYY8" s="833"/>
      <c r="BYZ8" s="833"/>
      <c r="BZA8" s="833"/>
      <c r="BZB8" s="833"/>
      <c r="BZC8" s="833"/>
      <c r="BZD8" s="844"/>
      <c r="BZE8" s="845"/>
      <c r="BZF8" s="832"/>
      <c r="BZG8" s="832"/>
      <c r="BZH8" s="832"/>
      <c r="BZI8" s="832"/>
      <c r="BZJ8" s="832"/>
      <c r="BZK8" s="832"/>
      <c r="BZL8" s="833"/>
      <c r="BZM8" s="833"/>
      <c r="BZN8" s="833"/>
      <c r="BZO8" s="833"/>
      <c r="BZP8" s="833"/>
      <c r="BZQ8" s="833"/>
      <c r="BZR8" s="833"/>
      <c r="BZS8" s="833"/>
      <c r="BZT8" s="844"/>
      <c r="BZU8" s="845"/>
      <c r="BZV8" s="832"/>
      <c r="BZW8" s="832"/>
      <c r="BZX8" s="832"/>
      <c r="BZY8" s="832"/>
      <c r="BZZ8" s="832"/>
      <c r="CAA8" s="832"/>
      <c r="CAB8" s="833"/>
      <c r="CAC8" s="833"/>
      <c r="CAD8" s="833"/>
      <c r="CAE8" s="833"/>
      <c r="CAF8" s="833"/>
      <c r="CAG8" s="833"/>
      <c r="CAH8" s="833"/>
      <c r="CAI8" s="833"/>
      <c r="CAJ8" s="844"/>
      <c r="CAK8" s="845"/>
      <c r="CAL8" s="832"/>
      <c r="CAM8" s="832"/>
      <c r="CAN8" s="832"/>
      <c r="CAO8" s="832"/>
      <c r="CAP8" s="832"/>
      <c r="CAQ8" s="832"/>
      <c r="CAR8" s="833"/>
      <c r="CAS8" s="833"/>
      <c r="CAT8" s="833"/>
      <c r="CAU8" s="833"/>
      <c r="CAV8" s="833"/>
      <c r="CAW8" s="833"/>
      <c r="CAX8" s="833"/>
      <c r="CAY8" s="833"/>
      <c r="CAZ8" s="844"/>
      <c r="CBA8" s="845"/>
      <c r="CBB8" s="832"/>
      <c r="CBC8" s="832"/>
      <c r="CBD8" s="832"/>
      <c r="CBE8" s="832"/>
      <c r="CBF8" s="832"/>
      <c r="CBG8" s="832"/>
      <c r="CBH8" s="833"/>
      <c r="CBI8" s="833"/>
      <c r="CBJ8" s="833"/>
      <c r="CBK8" s="833"/>
      <c r="CBL8" s="833"/>
      <c r="CBM8" s="833"/>
      <c r="CBN8" s="833"/>
      <c r="CBO8" s="833"/>
      <c r="CBP8" s="844"/>
      <c r="CBQ8" s="845"/>
      <c r="CBR8" s="832"/>
      <c r="CBS8" s="832"/>
      <c r="CBT8" s="832"/>
      <c r="CBU8" s="832"/>
      <c r="CBV8" s="832"/>
      <c r="CBW8" s="832"/>
      <c r="CBX8" s="833"/>
      <c r="CBY8" s="833"/>
      <c r="CBZ8" s="833"/>
      <c r="CCA8" s="833"/>
      <c r="CCB8" s="833"/>
      <c r="CCC8" s="833"/>
      <c r="CCD8" s="833"/>
      <c r="CCE8" s="833"/>
      <c r="CCF8" s="844"/>
      <c r="CCG8" s="845"/>
      <c r="CCH8" s="832"/>
      <c r="CCI8" s="832"/>
      <c r="CCJ8" s="832"/>
      <c r="CCK8" s="832"/>
      <c r="CCL8" s="832"/>
      <c r="CCM8" s="832"/>
      <c r="CCN8" s="833"/>
      <c r="CCO8" s="833"/>
      <c r="CCP8" s="833"/>
      <c r="CCQ8" s="833"/>
      <c r="CCR8" s="833"/>
      <c r="CCS8" s="833"/>
      <c r="CCT8" s="833"/>
      <c r="CCU8" s="833"/>
      <c r="CCV8" s="844"/>
      <c r="CCW8" s="845"/>
      <c r="CCX8" s="832"/>
      <c r="CCY8" s="832"/>
      <c r="CCZ8" s="832"/>
      <c r="CDA8" s="832"/>
      <c r="CDB8" s="832"/>
      <c r="CDC8" s="832"/>
      <c r="CDD8" s="833"/>
      <c r="CDE8" s="833"/>
      <c r="CDF8" s="833"/>
      <c r="CDG8" s="833"/>
      <c r="CDH8" s="833"/>
      <c r="CDI8" s="833"/>
      <c r="CDJ8" s="833"/>
      <c r="CDK8" s="833"/>
      <c r="CDL8" s="844"/>
      <c r="CDM8" s="845"/>
      <c r="CDN8" s="832"/>
      <c r="CDO8" s="832"/>
      <c r="CDP8" s="832"/>
      <c r="CDQ8" s="832"/>
      <c r="CDR8" s="832"/>
      <c r="CDS8" s="832"/>
      <c r="CDT8" s="833"/>
      <c r="CDU8" s="833"/>
      <c r="CDV8" s="833"/>
      <c r="CDW8" s="833"/>
      <c r="CDX8" s="833"/>
      <c r="CDY8" s="833"/>
      <c r="CDZ8" s="833"/>
      <c r="CEA8" s="833"/>
      <c r="CEB8" s="844"/>
      <c r="CEC8" s="845"/>
      <c r="CED8" s="832"/>
      <c r="CEE8" s="832"/>
      <c r="CEF8" s="832"/>
      <c r="CEG8" s="832"/>
      <c r="CEH8" s="832"/>
      <c r="CEI8" s="832"/>
      <c r="CEJ8" s="833"/>
      <c r="CEK8" s="833"/>
      <c r="CEL8" s="833"/>
      <c r="CEM8" s="833"/>
      <c r="CEN8" s="833"/>
      <c r="CEO8" s="833"/>
      <c r="CEP8" s="833"/>
      <c r="CEQ8" s="833"/>
      <c r="CER8" s="844"/>
      <c r="CES8" s="845"/>
      <c r="CET8" s="832"/>
      <c r="CEU8" s="832"/>
      <c r="CEV8" s="832"/>
      <c r="CEW8" s="832"/>
      <c r="CEX8" s="832"/>
      <c r="CEY8" s="832"/>
      <c r="CEZ8" s="833"/>
      <c r="CFA8" s="833"/>
      <c r="CFB8" s="833"/>
      <c r="CFC8" s="833"/>
      <c r="CFD8" s="833"/>
      <c r="CFE8" s="833"/>
      <c r="CFF8" s="833"/>
      <c r="CFG8" s="833"/>
      <c r="CFH8" s="844"/>
      <c r="CFI8" s="845"/>
      <c r="CFJ8" s="832"/>
      <c r="CFK8" s="832"/>
      <c r="CFL8" s="832"/>
      <c r="CFM8" s="832"/>
      <c r="CFN8" s="832"/>
      <c r="CFO8" s="832"/>
      <c r="CFP8" s="833"/>
      <c r="CFQ8" s="833"/>
      <c r="CFR8" s="833"/>
      <c r="CFS8" s="833"/>
      <c r="CFT8" s="833"/>
      <c r="CFU8" s="833"/>
      <c r="CFV8" s="833"/>
      <c r="CFW8" s="833"/>
      <c r="CFX8" s="844"/>
      <c r="CFY8" s="845"/>
      <c r="CFZ8" s="832"/>
      <c r="CGA8" s="832"/>
      <c r="CGB8" s="832"/>
      <c r="CGC8" s="832"/>
      <c r="CGD8" s="832"/>
      <c r="CGE8" s="832"/>
      <c r="CGF8" s="833"/>
      <c r="CGG8" s="833"/>
      <c r="CGH8" s="833"/>
      <c r="CGI8" s="833"/>
      <c r="CGJ8" s="833"/>
      <c r="CGK8" s="833"/>
      <c r="CGL8" s="833"/>
      <c r="CGM8" s="833"/>
      <c r="CGN8" s="844"/>
      <c r="CGO8" s="845"/>
      <c r="CGP8" s="832"/>
      <c r="CGQ8" s="832"/>
      <c r="CGR8" s="832"/>
      <c r="CGS8" s="832"/>
      <c r="CGT8" s="832"/>
      <c r="CGU8" s="832"/>
      <c r="CGV8" s="833"/>
      <c r="CGW8" s="833"/>
      <c r="CGX8" s="833"/>
      <c r="CGY8" s="833"/>
      <c r="CGZ8" s="833"/>
      <c r="CHA8" s="833"/>
      <c r="CHB8" s="833"/>
      <c r="CHC8" s="833"/>
      <c r="CHD8" s="844"/>
      <c r="CHE8" s="845"/>
      <c r="CHF8" s="832"/>
      <c r="CHG8" s="832"/>
      <c r="CHH8" s="832"/>
      <c r="CHI8" s="832"/>
      <c r="CHJ8" s="832"/>
      <c r="CHK8" s="832"/>
      <c r="CHL8" s="833"/>
      <c r="CHM8" s="833"/>
      <c r="CHN8" s="833"/>
      <c r="CHO8" s="833"/>
      <c r="CHP8" s="833"/>
      <c r="CHQ8" s="833"/>
      <c r="CHR8" s="833"/>
      <c r="CHS8" s="833"/>
      <c r="CHT8" s="844"/>
      <c r="CHU8" s="845"/>
      <c r="CHV8" s="832"/>
      <c r="CHW8" s="832"/>
      <c r="CHX8" s="832"/>
      <c r="CHY8" s="832"/>
      <c r="CHZ8" s="832"/>
      <c r="CIA8" s="832"/>
      <c r="CIB8" s="833"/>
      <c r="CIC8" s="833"/>
      <c r="CID8" s="833"/>
      <c r="CIE8" s="833"/>
      <c r="CIF8" s="833"/>
      <c r="CIG8" s="833"/>
      <c r="CIH8" s="833"/>
      <c r="CII8" s="833"/>
      <c r="CIJ8" s="844"/>
      <c r="CIK8" s="845"/>
      <c r="CIL8" s="832"/>
      <c r="CIM8" s="832"/>
      <c r="CIN8" s="832"/>
      <c r="CIO8" s="832"/>
      <c r="CIP8" s="832"/>
      <c r="CIQ8" s="832"/>
      <c r="CIR8" s="833"/>
      <c r="CIS8" s="833"/>
      <c r="CIT8" s="833"/>
      <c r="CIU8" s="833"/>
      <c r="CIV8" s="833"/>
      <c r="CIW8" s="833"/>
      <c r="CIX8" s="833"/>
      <c r="CIY8" s="833"/>
      <c r="CIZ8" s="844"/>
      <c r="CJA8" s="845"/>
      <c r="CJB8" s="832"/>
      <c r="CJC8" s="832"/>
      <c r="CJD8" s="832"/>
      <c r="CJE8" s="832"/>
      <c r="CJF8" s="832"/>
      <c r="CJG8" s="832"/>
      <c r="CJH8" s="833"/>
      <c r="CJI8" s="833"/>
      <c r="CJJ8" s="833"/>
      <c r="CJK8" s="833"/>
      <c r="CJL8" s="833"/>
      <c r="CJM8" s="833"/>
      <c r="CJN8" s="833"/>
      <c r="CJO8" s="833"/>
      <c r="CJP8" s="844"/>
      <c r="CJQ8" s="845"/>
      <c r="CJR8" s="832"/>
      <c r="CJS8" s="832"/>
      <c r="CJT8" s="832"/>
      <c r="CJU8" s="832"/>
      <c r="CJV8" s="832"/>
      <c r="CJW8" s="832"/>
      <c r="CJX8" s="833"/>
      <c r="CJY8" s="833"/>
      <c r="CJZ8" s="833"/>
      <c r="CKA8" s="833"/>
      <c r="CKB8" s="833"/>
      <c r="CKC8" s="833"/>
      <c r="CKD8" s="833"/>
      <c r="CKE8" s="833"/>
      <c r="CKF8" s="844"/>
      <c r="CKG8" s="845"/>
      <c r="CKH8" s="832"/>
      <c r="CKI8" s="832"/>
      <c r="CKJ8" s="832"/>
      <c r="CKK8" s="832"/>
      <c r="CKL8" s="832"/>
      <c r="CKM8" s="832"/>
      <c r="CKN8" s="833"/>
      <c r="CKO8" s="833"/>
      <c r="CKP8" s="833"/>
      <c r="CKQ8" s="833"/>
      <c r="CKR8" s="833"/>
      <c r="CKS8" s="833"/>
      <c r="CKT8" s="833"/>
      <c r="CKU8" s="833"/>
      <c r="CKV8" s="844"/>
      <c r="CKW8" s="845"/>
      <c r="CKX8" s="832"/>
      <c r="CKY8" s="832"/>
      <c r="CKZ8" s="832"/>
      <c r="CLA8" s="832"/>
      <c r="CLB8" s="832"/>
      <c r="CLC8" s="832"/>
      <c r="CLD8" s="833"/>
      <c r="CLE8" s="833"/>
      <c r="CLF8" s="833"/>
      <c r="CLG8" s="833"/>
      <c r="CLH8" s="833"/>
      <c r="CLI8" s="833"/>
      <c r="CLJ8" s="833"/>
      <c r="CLK8" s="833"/>
      <c r="CLL8" s="844"/>
      <c r="CLM8" s="845"/>
      <c r="CLN8" s="832"/>
      <c r="CLO8" s="832"/>
      <c r="CLP8" s="832"/>
      <c r="CLQ8" s="832"/>
      <c r="CLR8" s="832"/>
      <c r="CLS8" s="832"/>
      <c r="CLT8" s="833"/>
      <c r="CLU8" s="833"/>
      <c r="CLV8" s="833"/>
      <c r="CLW8" s="833"/>
      <c r="CLX8" s="833"/>
      <c r="CLY8" s="833"/>
      <c r="CLZ8" s="833"/>
      <c r="CMA8" s="833"/>
      <c r="CMB8" s="844"/>
      <c r="CMC8" s="845"/>
      <c r="CMD8" s="832"/>
      <c r="CME8" s="832"/>
      <c r="CMF8" s="832"/>
      <c r="CMG8" s="832"/>
      <c r="CMH8" s="832"/>
      <c r="CMI8" s="832"/>
      <c r="CMJ8" s="833"/>
      <c r="CMK8" s="833"/>
      <c r="CML8" s="833"/>
      <c r="CMM8" s="833"/>
      <c r="CMN8" s="833"/>
      <c r="CMO8" s="833"/>
      <c r="CMP8" s="833"/>
      <c r="CMQ8" s="833"/>
      <c r="CMR8" s="844"/>
      <c r="CMS8" s="845"/>
      <c r="CMT8" s="832"/>
      <c r="CMU8" s="832"/>
      <c r="CMV8" s="832"/>
      <c r="CMW8" s="832"/>
      <c r="CMX8" s="832"/>
      <c r="CMY8" s="832"/>
      <c r="CMZ8" s="833"/>
      <c r="CNA8" s="833"/>
      <c r="CNB8" s="833"/>
      <c r="CNC8" s="833"/>
      <c r="CND8" s="833"/>
      <c r="CNE8" s="833"/>
      <c r="CNF8" s="833"/>
      <c r="CNG8" s="833"/>
      <c r="CNH8" s="844"/>
      <c r="CNI8" s="845"/>
      <c r="CNJ8" s="832"/>
      <c r="CNK8" s="832"/>
      <c r="CNL8" s="832"/>
      <c r="CNM8" s="832"/>
      <c r="CNN8" s="832"/>
      <c r="CNO8" s="832"/>
      <c r="CNP8" s="833"/>
      <c r="CNQ8" s="833"/>
      <c r="CNR8" s="833"/>
      <c r="CNS8" s="833"/>
      <c r="CNT8" s="833"/>
      <c r="CNU8" s="833"/>
      <c r="CNV8" s="833"/>
      <c r="CNW8" s="833"/>
      <c r="CNX8" s="844"/>
      <c r="CNY8" s="845"/>
      <c r="CNZ8" s="832"/>
      <c r="COA8" s="832"/>
      <c r="COB8" s="832"/>
      <c r="COC8" s="832"/>
      <c r="COD8" s="832"/>
      <c r="COE8" s="832"/>
      <c r="COF8" s="833"/>
      <c r="COG8" s="833"/>
      <c r="COH8" s="833"/>
      <c r="COI8" s="833"/>
      <c r="COJ8" s="833"/>
      <c r="COK8" s="833"/>
      <c r="COL8" s="833"/>
      <c r="COM8" s="833"/>
      <c r="CON8" s="844"/>
      <c r="COO8" s="845"/>
      <c r="COP8" s="832"/>
      <c r="COQ8" s="832"/>
      <c r="COR8" s="832"/>
      <c r="COS8" s="832"/>
      <c r="COT8" s="832"/>
      <c r="COU8" s="832"/>
      <c r="COV8" s="833"/>
      <c r="COW8" s="833"/>
      <c r="COX8" s="833"/>
      <c r="COY8" s="833"/>
      <c r="COZ8" s="833"/>
      <c r="CPA8" s="833"/>
      <c r="CPB8" s="833"/>
      <c r="CPC8" s="833"/>
      <c r="CPD8" s="844"/>
      <c r="CPE8" s="845"/>
      <c r="CPF8" s="832"/>
      <c r="CPG8" s="832"/>
      <c r="CPH8" s="832"/>
      <c r="CPI8" s="832"/>
      <c r="CPJ8" s="832"/>
      <c r="CPK8" s="832"/>
      <c r="CPL8" s="833"/>
      <c r="CPM8" s="833"/>
      <c r="CPN8" s="833"/>
      <c r="CPO8" s="833"/>
      <c r="CPP8" s="833"/>
      <c r="CPQ8" s="833"/>
      <c r="CPR8" s="833"/>
      <c r="CPS8" s="833"/>
      <c r="CPT8" s="844"/>
      <c r="CPU8" s="845"/>
      <c r="CPV8" s="832"/>
      <c r="CPW8" s="832"/>
      <c r="CPX8" s="832"/>
      <c r="CPY8" s="832"/>
      <c r="CPZ8" s="832"/>
      <c r="CQA8" s="832"/>
      <c r="CQB8" s="833"/>
      <c r="CQC8" s="833"/>
      <c r="CQD8" s="833"/>
      <c r="CQE8" s="833"/>
      <c r="CQF8" s="833"/>
      <c r="CQG8" s="833"/>
      <c r="CQH8" s="833"/>
      <c r="CQI8" s="833"/>
      <c r="CQJ8" s="844"/>
      <c r="CQK8" s="845"/>
      <c r="CQL8" s="832"/>
      <c r="CQM8" s="832"/>
      <c r="CQN8" s="832"/>
      <c r="CQO8" s="832"/>
      <c r="CQP8" s="832"/>
      <c r="CQQ8" s="832"/>
      <c r="CQR8" s="833"/>
      <c r="CQS8" s="833"/>
      <c r="CQT8" s="833"/>
      <c r="CQU8" s="833"/>
      <c r="CQV8" s="833"/>
      <c r="CQW8" s="833"/>
      <c r="CQX8" s="833"/>
      <c r="CQY8" s="833"/>
      <c r="CQZ8" s="844"/>
      <c r="CRA8" s="845"/>
      <c r="CRB8" s="832"/>
      <c r="CRC8" s="832"/>
      <c r="CRD8" s="832"/>
      <c r="CRE8" s="832"/>
      <c r="CRF8" s="832"/>
      <c r="CRG8" s="832"/>
      <c r="CRH8" s="833"/>
      <c r="CRI8" s="833"/>
      <c r="CRJ8" s="833"/>
      <c r="CRK8" s="833"/>
      <c r="CRL8" s="833"/>
      <c r="CRM8" s="833"/>
      <c r="CRN8" s="833"/>
      <c r="CRO8" s="833"/>
      <c r="CRP8" s="844"/>
      <c r="CRQ8" s="845"/>
      <c r="CRR8" s="832"/>
      <c r="CRS8" s="832"/>
      <c r="CRT8" s="832"/>
      <c r="CRU8" s="832"/>
      <c r="CRV8" s="832"/>
      <c r="CRW8" s="832"/>
      <c r="CRX8" s="833"/>
      <c r="CRY8" s="833"/>
      <c r="CRZ8" s="833"/>
      <c r="CSA8" s="833"/>
      <c r="CSB8" s="833"/>
      <c r="CSC8" s="833"/>
      <c r="CSD8" s="833"/>
      <c r="CSE8" s="833"/>
      <c r="CSF8" s="844"/>
      <c r="CSG8" s="845"/>
      <c r="CSH8" s="832"/>
      <c r="CSI8" s="832"/>
      <c r="CSJ8" s="832"/>
      <c r="CSK8" s="832"/>
      <c r="CSL8" s="832"/>
      <c r="CSM8" s="832"/>
      <c r="CSN8" s="833"/>
      <c r="CSO8" s="833"/>
      <c r="CSP8" s="833"/>
      <c r="CSQ8" s="833"/>
      <c r="CSR8" s="833"/>
      <c r="CSS8" s="833"/>
      <c r="CST8" s="833"/>
      <c r="CSU8" s="833"/>
      <c r="CSV8" s="844"/>
      <c r="CSW8" s="845"/>
      <c r="CSX8" s="832"/>
      <c r="CSY8" s="832"/>
      <c r="CSZ8" s="832"/>
      <c r="CTA8" s="832"/>
      <c r="CTB8" s="832"/>
      <c r="CTC8" s="832"/>
      <c r="CTD8" s="833"/>
      <c r="CTE8" s="833"/>
      <c r="CTF8" s="833"/>
      <c r="CTG8" s="833"/>
      <c r="CTH8" s="833"/>
      <c r="CTI8" s="833"/>
      <c r="CTJ8" s="833"/>
      <c r="CTK8" s="833"/>
      <c r="CTL8" s="844"/>
      <c r="CTM8" s="845"/>
      <c r="CTN8" s="832"/>
      <c r="CTO8" s="832"/>
      <c r="CTP8" s="832"/>
      <c r="CTQ8" s="832"/>
      <c r="CTR8" s="832"/>
      <c r="CTS8" s="832"/>
      <c r="CTT8" s="833"/>
      <c r="CTU8" s="833"/>
      <c r="CTV8" s="833"/>
      <c r="CTW8" s="833"/>
      <c r="CTX8" s="833"/>
      <c r="CTY8" s="833"/>
      <c r="CTZ8" s="833"/>
      <c r="CUA8" s="833"/>
      <c r="CUB8" s="844"/>
      <c r="CUC8" s="845"/>
      <c r="CUD8" s="832"/>
      <c r="CUE8" s="832"/>
      <c r="CUF8" s="832"/>
      <c r="CUG8" s="832"/>
      <c r="CUH8" s="832"/>
      <c r="CUI8" s="832"/>
      <c r="CUJ8" s="833"/>
      <c r="CUK8" s="833"/>
      <c r="CUL8" s="833"/>
      <c r="CUM8" s="833"/>
      <c r="CUN8" s="833"/>
      <c r="CUO8" s="833"/>
      <c r="CUP8" s="833"/>
      <c r="CUQ8" s="833"/>
      <c r="CUR8" s="844"/>
      <c r="CUS8" s="845"/>
      <c r="CUT8" s="832"/>
      <c r="CUU8" s="832"/>
      <c r="CUV8" s="832"/>
      <c r="CUW8" s="832"/>
      <c r="CUX8" s="832"/>
      <c r="CUY8" s="832"/>
      <c r="CUZ8" s="833"/>
      <c r="CVA8" s="833"/>
      <c r="CVB8" s="833"/>
      <c r="CVC8" s="833"/>
      <c r="CVD8" s="833"/>
      <c r="CVE8" s="833"/>
      <c r="CVF8" s="833"/>
      <c r="CVG8" s="833"/>
      <c r="CVH8" s="844"/>
      <c r="CVI8" s="845"/>
      <c r="CVJ8" s="832"/>
      <c r="CVK8" s="832"/>
      <c r="CVL8" s="832"/>
      <c r="CVM8" s="832"/>
      <c r="CVN8" s="832"/>
      <c r="CVO8" s="832"/>
      <c r="CVP8" s="833"/>
      <c r="CVQ8" s="833"/>
      <c r="CVR8" s="833"/>
      <c r="CVS8" s="833"/>
      <c r="CVT8" s="833"/>
      <c r="CVU8" s="833"/>
      <c r="CVV8" s="833"/>
      <c r="CVW8" s="833"/>
      <c r="CVX8" s="844"/>
      <c r="CVY8" s="845"/>
      <c r="CVZ8" s="832"/>
      <c r="CWA8" s="832"/>
      <c r="CWB8" s="832"/>
      <c r="CWC8" s="832"/>
      <c r="CWD8" s="832"/>
      <c r="CWE8" s="832"/>
      <c r="CWF8" s="833"/>
      <c r="CWG8" s="833"/>
      <c r="CWH8" s="833"/>
      <c r="CWI8" s="833"/>
      <c r="CWJ8" s="833"/>
      <c r="CWK8" s="833"/>
      <c r="CWL8" s="833"/>
      <c r="CWM8" s="833"/>
      <c r="CWN8" s="844"/>
      <c r="CWO8" s="845"/>
      <c r="CWP8" s="832"/>
      <c r="CWQ8" s="832"/>
      <c r="CWR8" s="832"/>
      <c r="CWS8" s="832"/>
      <c r="CWT8" s="832"/>
      <c r="CWU8" s="832"/>
      <c r="CWV8" s="833"/>
      <c r="CWW8" s="833"/>
      <c r="CWX8" s="833"/>
      <c r="CWY8" s="833"/>
      <c r="CWZ8" s="833"/>
      <c r="CXA8" s="833"/>
      <c r="CXB8" s="833"/>
      <c r="CXC8" s="833"/>
      <c r="CXD8" s="844"/>
      <c r="CXE8" s="845"/>
      <c r="CXF8" s="832"/>
      <c r="CXG8" s="832"/>
      <c r="CXH8" s="832"/>
      <c r="CXI8" s="832"/>
      <c r="CXJ8" s="832"/>
      <c r="CXK8" s="832"/>
      <c r="CXL8" s="833"/>
      <c r="CXM8" s="833"/>
      <c r="CXN8" s="833"/>
      <c r="CXO8" s="833"/>
      <c r="CXP8" s="833"/>
      <c r="CXQ8" s="833"/>
      <c r="CXR8" s="833"/>
      <c r="CXS8" s="833"/>
      <c r="CXT8" s="844"/>
      <c r="CXU8" s="845"/>
      <c r="CXV8" s="832"/>
      <c r="CXW8" s="832"/>
      <c r="CXX8" s="832"/>
      <c r="CXY8" s="832"/>
      <c r="CXZ8" s="832"/>
      <c r="CYA8" s="832"/>
      <c r="CYB8" s="833"/>
      <c r="CYC8" s="833"/>
      <c r="CYD8" s="833"/>
      <c r="CYE8" s="833"/>
      <c r="CYF8" s="833"/>
      <c r="CYG8" s="833"/>
      <c r="CYH8" s="833"/>
      <c r="CYI8" s="833"/>
      <c r="CYJ8" s="844"/>
      <c r="CYK8" s="845"/>
      <c r="CYL8" s="832"/>
      <c r="CYM8" s="832"/>
      <c r="CYN8" s="832"/>
      <c r="CYO8" s="832"/>
      <c r="CYP8" s="832"/>
      <c r="CYQ8" s="832"/>
      <c r="CYR8" s="833"/>
      <c r="CYS8" s="833"/>
      <c r="CYT8" s="833"/>
      <c r="CYU8" s="833"/>
      <c r="CYV8" s="833"/>
      <c r="CYW8" s="833"/>
      <c r="CYX8" s="833"/>
      <c r="CYY8" s="833"/>
      <c r="CYZ8" s="844"/>
      <c r="CZA8" s="845"/>
      <c r="CZB8" s="832"/>
      <c r="CZC8" s="832"/>
      <c r="CZD8" s="832"/>
      <c r="CZE8" s="832"/>
      <c r="CZF8" s="832"/>
      <c r="CZG8" s="832"/>
      <c r="CZH8" s="833"/>
      <c r="CZI8" s="833"/>
      <c r="CZJ8" s="833"/>
      <c r="CZK8" s="833"/>
      <c r="CZL8" s="833"/>
      <c r="CZM8" s="833"/>
      <c r="CZN8" s="833"/>
      <c r="CZO8" s="833"/>
      <c r="CZP8" s="844"/>
      <c r="CZQ8" s="845"/>
      <c r="CZR8" s="832"/>
      <c r="CZS8" s="832"/>
      <c r="CZT8" s="832"/>
      <c r="CZU8" s="832"/>
      <c r="CZV8" s="832"/>
      <c r="CZW8" s="832"/>
      <c r="CZX8" s="833"/>
      <c r="CZY8" s="833"/>
      <c r="CZZ8" s="833"/>
      <c r="DAA8" s="833"/>
      <c r="DAB8" s="833"/>
      <c r="DAC8" s="833"/>
      <c r="DAD8" s="833"/>
      <c r="DAE8" s="833"/>
      <c r="DAF8" s="844"/>
      <c r="DAG8" s="845"/>
      <c r="DAH8" s="832"/>
      <c r="DAI8" s="832"/>
      <c r="DAJ8" s="832"/>
      <c r="DAK8" s="832"/>
      <c r="DAL8" s="832"/>
      <c r="DAM8" s="832"/>
      <c r="DAN8" s="833"/>
      <c r="DAO8" s="833"/>
      <c r="DAP8" s="833"/>
      <c r="DAQ8" s="833"/>
      <c r="DAR8" s="833"/>
      <c r="DAS8" s="833"/>
      <c r="DAT8" s="833"/>
      <c r="DAU8" s="833"/>
      <c r="DAV8" s="844"/>
      <c r="DAW8" s="845"/>
      <c r="DAX8" s="832"/>
      <c r="DAY8" s="832"/>
      <c r="DAZ8" s="832"/>
      <c r="DBA8" s="832"/>
      <c r="DBB8" s="832"/>
      <c r="DBC8" s="832"/>
      <c r="DBD8" s="833"/>
      <c r="DBE8" s="833"/>
      <c r="DBF8" s="833"/>
      <c r="DBG8" s="833"/>
      <c r="DBH8" s="833"/>
      <c r="DBI8" s="833"/>
      <c r="DBJ8" s="833"/>
      <c r="DBK8" s="833"/>
      <c r="DBL8" s="844"/>
      <c r="DBM8" s="845"/>
      <c r="DBN8" s="832"/>
      <c r="DBO8" s="832"/>
      <c r="DBP8" s="832"/>
      <c r="DBQ8" s="832"/>
      <c r="DBR8" s="832"/>
      <c r="DBS8" s="832"/>
      <c r="DBT8" s="833"/>
      <c r="DBU8" s="833"/>
      <c r="DBV8" s="833"/>
      <c r="DBW8" s="833"/>
      <c r="DBX8" s="833"/>
      <c r="DBY8" s="833"/>
      <c r="DBZ8" s="833"/>
      <c r="DCA8" s="833"/>
      <c r="DCB8" s="844"/>
      <c r="DCC8" s="845"/>
      <c r="DCD8" s="832"/>
      <c r="DCE8" s="832"/>
      <c r="DCF8" s="832"/>
      <c r="DCG8" s="832"/>
      <c r="DCH8" s="832"/>
      <c r="DCI8" s="832"/>
      <c r="DCJ8" s="833"/>
      <c r="DCK8" s="833"/>
      <c r="DCL8" s="833"/>
      <c r="DCM8" s="833"/>
      <c r="DCN8" s="833"/>
      <c r="DCO8" s="833"/>
      <c r="DCP8" s="833"/>
      <c r="DCQ8" s="833"/>
      <c r="DCR8" s="844"/>
      <c r="DCS8" s="845"/>
      <c r="DCT8" s="832"/>
      <c r="DCU8" s="832"/>
      <c r="DCV8" s="832"/>
      <c r="DCW8" s="832"/>
      <c r="DCX8" s="832"/>
      <c r="DCY8" s="832"/>
      <c r="DCZ8" s="833"/>
      <c r="DDA8" s="833"/>
      <c r="DDB8" s="833"/>
      <c r="DDC8" s="833"/>
      <c r="DDD8" s="833"/>
      <c r="DDE8" s="833"/>
      <c r="DDF8" s="833"/>
      <c r="DDG8" s="833"/>
      <c r="DDH8" s="844"/>
      <c r="DDI8" s="845"/>
      <c r="DDJ8" s="832"/>
      <c r="DDK8" s="832"/>
      <c r="DDL8" s="832"/>
      <c r="DDM8" s="832"/>
      <c r="DDN8" s="832"/>
      <c r="DDO8" s="832"/>
      <c r="DDP8" s="833"/>
      <c r="DDQ8" s="833"/>
      <c r="DDR8" s="833"/>
      <c r="DDS8" s="833"/>
      <c r="DDT8" s="833"/>
      <c r="DDU8" s="833"/>
      <c r="DDV8" s="833"/>
      <c r="DDW8" s="833"/>
      <c r="DDX8" s="844"/>
      <c r="DDY8" s="845"/>
      <c r="DDZ8" s="832"/>
      <c r="DEA8" s="832"/>
      <c r="DEB8" s="832"/>
      <c r="DEC8" s="832"/>
      <c r="DED8" s="832"/>
      <c r="DEE8" s="832"/>
      <c r="DEF8" s="833"/>
      <c r="DEG8" s="833"/>
      <c r="DEH8" s="833"/>
      <c r="DEI8" s="833"/>
      <c r="DEJ8" s="833"/>
      <c r="DEK8" s="833"/>
      <c r="DEL8" s="833"/>
      <c r="DEM8" s="833"/>
      <c r="DEN8" s="844"/>
      <c r="DEO8" s="845"/>
      <c r="DEP8" s="832"/>
      <c r="DEQ8" s="832"/>
      <c r="DER8" s="832"/>
      <c r="DES8" s="832"/>
      <c r="DET8" s="832"/>
      <c r="DEU8" s="832"/>
      <c r="DEV8" s="833"/>
      <c r="DEW8" s="833"/>
      <c r="DEX8" s="833"/>
      <c r="DEY8" s="833"/>
      <c r="DEZ8" s="833"/>
      <c r="DFA8" s="833"/>
      <c r="DFB8" s="833"/>
      <c r="DFC8" s="833"/>
      <c r="DFD8" s="844"/>
      <c r="DFE8" s="845"/>
      <c r="DFF8" s="832"/>
      <c r="DFG8" s="832"/>
      <c r="DFH8" s="832"/>
      <c r="DFI8" s="832"/>
      <c r="DFJ8" s="832"/>
      <c r="DFK8" s="832"/>
      <c r="DFL8" s="833"/>
      <c r="DFM8" s="833"/>
      <c r="DFN8" s="833"/>
      <c r="DFO8" s="833"/>
      <c r="DFP8" s="833"/>
      <c r="DFQ8" s="833"/>
      <c r="DFR8" s="833"/>
      <c r="DFS8" s="833"/>
      <c r="DFT8" s="844"/>
      <c r="DFU8" s="845"/>
      <c r="DFV8" s="832"/>
      <c r="DFW8" s="832"/>
      <c r="DFX8" s="832"/>
      <c r="DFY8" s="832"/>
      <c r="DFZ8" s="832"/>
      <c r="DGA8" s="832"/>
      <c r="DGB8" s="833"/>
      <c r="DGC8" s="833"/>
      <c r="DGD8" s="833"/>
      <c r="DGE8" s="833"/>
      <c r="DGF8" s="833"/>
      <c r="DGG8" s="833"/>
      <c r="DGH8" s="833"/>
      <c r="DGI8" s="833"/>
      <c r="DGJ8" s="844"/>
      <c r="DGK8" s="845"/>
      <c r="DGL8" s="832"/>
      <c r="DGM8" s="832"/>
      <c r="DGN8" s="832"/>
      <c r="DGO8" s="832"/>
      <c r="DGP8" s="832"/>
      <c r="DGQ8" s="832"/>
      <c r="DGR8" s="833"/>
      <c r="DGS8" s="833"/>
      <c r="DGT8" s="833"/>
      <c r="DGU8" s="833"/>
      <c r="DGV8" s="833"/>
      <c r="DGW8" s="833"/>
      <c r="DGX8" s="833"/>
      <c r="DGY8" s="833"/>
      <c r="DGZ8" s="844"/>
      <c r="DHA8" s="845"/>
      <c r="DHB8" s="832"/>
      <c r="DHC8" s="832"/>
      <c r="DHD8" s="832"/>
      <c r="DHE8" s="832"/>
      <c r="DHF8" s="832"/>
      <c r="DHG8" s="832"/>
      <c r="DHH8" s="833"/>
      <c r="DHI8" s="833"/>
      <c r="DHJ8" s="833"/>
      <c r="DHK8" s="833"/>
      <c r="DHL8" s="833"/>
      <c r="DHM8" s="833"/>
      <c r="DHN8" s="833"/>
      <c r="DHO8" s="833"/>
      <c r="DHP8" s="844"/>
      <c r="DHQ8" s="845"/>
      <c r="DHR8" s="832"/>
      <c r="DHS8" s="832"/>
      <c r="DHT8" s="832"/>
      <c r="DHU8" s="832"/>
      <c r="DHV8" s="832"/>
      <c r="DHW8" s="832"/>
      <c r="DHX8" s="833"/>
      <c r="DHY8" s="833"/>
      <c r="DHZ8" s="833"/>
      <c r="DIA8" s="833"/>
      <c r="DIB8" s="833"/>
      <c r="DIC8" s="833"/>
      <c r="DID8" s="833"/>
      <c r="DIE8" s="833"/>
      <c r="DIF8" s="844"/>
      <c r="DIG8" s="845"/>
      <c r="DIH8" s="832"/>
      <c r="DII8" s="832"/>
      <c r="DIJ8" s="832"/>
      <c r="DIK8" s="832"/>
      <c r="DIL8" s="832"/>
      <c r="DIM8" s="832"/>
      <c r="DIN8" s="833"/>
      <c r="DIO8" s="833"/>
      <c r="DIP8" s="833"/>
      <c r="DIQ8" s="833"/>
      <c r="DIR8" s="833"/>
      <c r="DIS8" s="833"/>
      <c r="DIT8" s="833"/>
      <c r="DIU8" s="833"/>
      <c r="DIV8" s="844"/>
      <c r="DIW8" s="845"/>
      <c r="DIX8" s="832"/>
      <c r="DIY8" s="832"/>
      <c r="DIZ8" s="832"/>
      <c r="DJA8" s="832"/>
      <c r="DJB8" s="832"/>
      <c r="DJC8" s="832"/>
      <c r="DJD8" s="833"/>
      <c r="DJE8" s="833"/>
      <c r="DJF8" s="833"/>
      <c r="DJG8" s="833"/>
      <c r="DJH8" s="833"/>
      <c r="DJI8" s="833"/>
      <c r="DJJ8" s="833"/>
      <c r="DJK8" s="833"/>
      <c r="DJL8" s="844"/>
      <c r="DJM8" s="845"/>
      <c r="DJN8" s="832"/>
      <c r="DJO8" s="832"/>
      <c r="DJP8" s="832"/>
      <c r="DJQ8" s="832"/>
      <c r="DJR8" s="832"/>
      <c r="DJS8" s="832"/>
      <c r="DJT8" s="833"/>
      <c r="DJU8" s="833"/>
      <c r="DJV8" s="833"/>
      <c r="DJW8" s="833"/>
      <c r="DJX8" s="833"/>
      <c r="DJY8" s="833"/>
      <c r="DJZ8" s="833"/>
      <c r="DKA8" s="833"/>
      <c r="DKB8" s="844"/>
      <c r="DKC8" s="845"/>
      <c r="DKD8" s="832"/>
      <c r="DKE8" s="832"/>
      <c r="DKF8" s="832"/>
      <c r="DKG8" s="832"/>
      <c r="DKH8" s="832"/>
      <c r="DKI8" s="832"/>
      <c r="DKJ8" s="833"/>
      <c r="DKK8" s="833"/>
      <c r="DKL8" s="833"/>
      <c r="DKM8" s="833"/>
      <c r="DKN8" s="833"/>
      <c r="DKO8" s="833"/>
      <c r="DKP8" s="833"/>
      <c r="DKQ8" s="833"/>
      <c r="DKR8" s="844"/>
      <c r="DKS8" s="845"/>
      <c r="DKT8" s="832"/>
      <c r="DKU8" s="832"/>
      <c r="DKV8" s="832"/>
      <c r="DKW8" s="832"/>
      <c r="DKX8" s="832"/>
      <c r="DKY8" s="832"/>
      <c r="DKZ8" s="833"/>
      <c r="DLA8" s="833"/>
      <c r="DLB8" s="833"/>
      <c r="DLC8" s="833"/>
      <c r="DLD8" s="833"/>
      <c r="DLE8" s="833"/>
      <c r="DLF8" s="833"/>
      <c r="DLG8" s="833"/>
      <c r="DLH8" s="844"/>
      <c r="DLI8" s="845"/>
      <c r="DLJ8" s="832"/>
      <c r="DLK8" s="832"/>
      <c r="DLL8" s="832"/>
      <c r="DLM8" s="832"/>
      <c r="DLN8" s="832"/>
      <c r="DLO8" s="832"/>
      <c r="DLP8" s="833"/>
      <c r="DLQ8" s="833"/>
      <c r="DLR8" s="833"/>
      <c r="DLS8" s="833"/>
      <c r="DLT8" s="833"/>
      <c r="DLU8" s="833"/>
      <c r="DLV8" s="833"/>
      <c r="DLW8" s="833"/>
      <c r="DLX8" s="844"/>
      <c r="DLY8" s="845"/>
      <c r="DLZ8" s="832"/>
      <c r="DMA8" s="832"/>
      <c r="DMB8" s="832"/>
      <c r="DMC8" s="832"/>
      <c r="DMD8" s="832"/>
      <c r="DME8" s="832"/>
      <c r="DMF8" s="833"/>
      <c r="DMG8" s="833"/>
      <c r="DMH8" s="833"/>
      <c r="DMI8" s="833"/>
      <c r="DMJ8" s="833"/>
      <c r="DMK8" s="833"/>
      <c r="DML8" s="833"/>
      <c r="DMM8" s="833"/>
      <c r="DMN8" s="844"/>
      <c r="DMO8" s="845"/>
      <c r="DMP8" s="832"/>
      <c r="DMQ8" s="832"/>
      <c r="DMR8" s="832"/>
      <c r="DMS8" s="832"/>
      <c r="DMT8" s="832"/>
      <c r="DMU8" s="832"/>
      <c r="DMV8" s="833"/>
      <c r="DMW8" s="833"/>
      <c r="DMX8" s="833"/>
      <c r="DMY8" s="833"/>
      <c r="DMZ8" s="833"/>
      <c r="DNA8" s="833"/>
      <c r="DNB8" s="833"/>
      <c r="DNC8" s="833"/>
      <c r="DND8" s="844"/>
      <c r="DNE8" s="845"/>
      <c r="DNF8" s="832"/>
      <c r="DNG8" s="832"/>
      <c r="DNH8" s="832"/>
      <c r="DNI8" s="832"/>
      <c r="DNJ8" s="832"/>
      <c r="DNK8" s="832"/>
      <c r="DNL8" s="833"/>
      <c r="DNM8" s="833"/>
      <c r="DNN8" s="833"/>
      <c r="DNO8" s="833"/>
      <c r="DNP8" s="833"/>
      <c r="DNQ8" s="833"/>
      <c r="DNR8" s="833"/>
      <c r="DNS8" s="833"/>
      <c r="DNT8" s="844"/>
      <c r="DNU8" s="845"/>
      <c r="DNV8" s="832"/>
      <c r="DNW8" s="832"/>
      <c r="DNX8" s="832"/>
      <c r="DNY8" s="832"/>
      <c r="DNZ8" s="832"/>
      <c r="DOA8" s="832"/>
      <c r="DOB8" s="833"/>
      <c r="DOC8" s="833"/>
      <c r="DOD8" s="833"/>
      <c r="DOE8" s="833"/>
      <c r="DOF8" s="833"/>
      <c r="DOG8" s="833"/>
      <c r="DOH8" s="833"/>
      <c r="DOI8" s="833"/>
      <c r="DOJ8" s="844"/>
      <c r="DOK8" s="845"/>
      <c r="DOL8" s="832"/>
      <c r="DOM8" s="832"/>
      <c r="DON8" s="832"/>
      <c r="DOO8" s="832"/>
      <c r="DOP8" s="832"/>
      <c r="DOQ8" s="832"/>
      <c r="DOR8" s="833"/>
      <c r="DOS8" s="833"/>
      <c r="DOT8" s="833"/>
      <c r="DOU8" s="833"/>
      <c r="DOV8" s="833"/>
      <c r="DOW8" s="833"/>
      <c r="DOX8" s="833"/>
      <c r="DOY8" s="833"/>
      <c r="DOZ8" s="844"/>
      <c r="DPA8" s="845"/>
      <c r="DPB8" s="832"/>
      <c r="DPC8" s="832"/>
      <c r="DPD8" s="832"/>
      <c r="DPE8" s="832"/>
      <c r="DPF8" s="832"/>
      <c r="DPG8" s="832"/>
      <c r="DPH8" s="833"/>
      <c r="DPI8" s="833"/>
      <c r="DPJ8" s="833"/>
      <c r="DPK8" s="833"/>
      <c r="DPL8" s="833"/>
      <c r="DPM8" s="833"/>
      <c r="DPN8" s="833"/>
      <c r="DPO8" s="833"/>
      <c r="DPP8" s="844"/>
      <c r="DPQ8" s="845"/>
      <c r="DPR8" s="832"/>
      <c r="DPS8" s="832"/>
      <c r="DPT8" s="832"/>
      <c r="DPU8" s="832"/>
      <c r="DPV8" s="832"/>
      <c r="DPW8" s="832"/>
      <c r="DPX8" s="833"/>
      <c r="DPY8" s="833"/>
      <c r="DPZ8" s="833"/>
      <c r="DQA8" s="833"/>
      <c r="DQB8" s="833"/>
      <c r="DQC8" s="833"/>
      <c r="DQD8" s="833"/>
      <c r="DQE8" s="833"/>
      <c r="DQF8" s="844"/>
      <c r="DQG8" s="845"/>
      <c r="DQH8" s="832"/>
      <c r="DQI8" s="832"/>
      <c r="DQJ8" s="832"/>
      <c r="DQK8" s="832"/>
      <c r="DQL8" s="832"/>
      <c r="DQM8" s="832"/>
      <c r="DQN8" s="833"/>
      <c r="DQO8" s="833"/>
      <c r="DQP8" s="833"/>
      <c r="DQQ8" s="833"/>
      <c r="DQR8" s="833"/>
      <c r="DQS8" s="833"/>
      <c r="DQT8" s="833"/>
      <c r="DQU8" s="833"/>
      <c r="DQV8" s="844"/>
      <c r="DQW8" s="845"/>
      <c r="DQX8" s="832"/>
      <c r="DQY8" s="832"/>
      <c r="DQZ8" s="832"/>
      <c r="DRA8" s="832"/>
      <c r="DRB8" s="832"/>
      <c r="DRC8" s="832"/>
      <c r="DRD8" s="833"/>
      <c r="DRE8" s="833"/>
      <c r="DRF8" s="833"/>
      <c r="DRG8" s="833"/>
      <c r="DRH8" s="833"/>
      <c r="DRI8" s="833"/>
      <c r="DRJ8" s="833"/>
      <c r="DRK8" s="833"/>
      <c r="DRL8" s="844"/>
      <c r="DRM8" s="845"/>
      <c r="DRN8" s="832"/>
      <c r="DRO8" s="832"/>
      <c r="DRP8" s="832"/>
      <c r="DRQ8" s="832"/>
      <c r="DRR8" s="832"/>
      <c r="DRS8" s="832"/>
      <c r="DRT8" s="833"/>
      <c r="DRU8" s="833"/>
      <c r="DRV8" s="833"/>
      <c r="DRW8" s="833"/>
      <c r="DRX8" s="833"/>
      <c r="DRY8" s="833"/>
      <c r="DRZ8" s="833"/>
      <c r="DSA8" s="833"/>
      <c r="DSB8" s="844"/>
      <c r="DSC8" s="845"/>
      <c r="DSD8" s="832"/>
      <c r="DSE8" s="832"/>
      <c r="DSF8" s="832"/>
      <c r="DSG8" s="832"/>
      <c r="DSH8" s="832"/>
      <c r="DSI8" s="832"/>
      <c r="DSJ8" s="833"/>
      <c r="DSK8" s="833"/>
      <c r="DSL8" s="833"/>
      <c r="DSM8" s="833"/>
      <c r="DSN8" s="833"/>
      <c r="DSO8" s="833"/>
      <c r="DSP8" s="833"/>
      <c r="DSQ8" s="833"/>
      <c r="DSR8" s="844"/>
      <c r="DSS8" s="845"/>
      <c r="DST8" s="832"/>
      <c r="DSU8" s="832"/>
      <c r="DSV8" s="832"/>
      <c r="DSW8" s="832"/>
      <c r="DSX8" s="832"/>
      <c r="DSY8" s="832"/>
      <c r="DSZ8" s="833"/>
      <c r="DTA8" s="833"/>
      <c r="DTB8" s="833"/>
      <c r="DTC8" s="833"/>
      <c r="DTD8" s="833"/>
      <c r="DTE8" s="833"/>
      <c r="DTF8" s="833"/>
      <c r="DTG8" s="833"/>
      <c r="DTH8" s="844"/>
      <c r="DTI8" s="845"/>
      <c r="DTJ8" s="832"/>
      <c r="DTK8" s="832"/>
      <c r="DTL8" s="832"/>
      <c r="DTM8" s="832"/>
      <c r="DTN8" s="832"/>
      <c r="DTO8" s="832"/>
      <c r="DTP8" s="833"/>
      <c r="DTQ8" s="833"/>
      <c r="DTR8" s="833"/>
      <c r="DTS8" s="833"/>
      <c r="DTT8" s="833"/>
      <c r="DTU8" s="833"/>
      <c r="DTV8" s="833"/>
      <c r="DTW8" s="833"/>
      <c r="DTX8" s="844"/>
      <c r="DTY8" s="845"/>
      <c r="DTZ8" s="832"/>
      <c r="DUA8" s="832"/>
      <c r="DUB8" s="832"/>
      <c r="DUC8" s="832"/>
      <c r="DUD8" s="832"/>
      <c r="DUE8" s="832"/>
      <c r="DUF8" s="833"/>
      <c r="DUG8" s="833"/>
      <c r="DUH8" s="833"/>
      <c r="DUI8" s="833"/>
      <c r="DUJ8" s="833"/>
      <c r="DUK8" s="833"/>
      <c r="DUL8" s="833"/>
      <c r="DUM8" s="833"/>
      <c r="DUN8" s="844"/>
      <c r="DUO8" s="845"/>
      <c r="DUP8" s="832"/>
      <c r="DUQ8" s="832"/>
      <c r="DUR8" s="832"/>
      <c r="DUS8" s="832"/>
      <c r="DUT8" s="832"/>
      <c r="DUU8" s="832"/>
      <c r="DUV8" s="833"/>
      <c r="DUW8" s="833"/>
      <c r="DUX8" s="833"/>
      <c r="DUY8" s="833"/>
      <c r="DUZ8" s="833"/>
      <c r="DVA8" s="833"/>
      <c r="DVB8" s="833"/>
      <c r="DVC8" s="833"/>
      <c r="DVD8" s="844"/>
      <c r="DVE8" s="845"/>
      <c r="DVF8" s="832"/>
      <c r="DVG8" s="832"/>
      <c r="DVH8" s="832"/>
      <c r="DVI8" s="832"/>
      <c r="DVJ8" s="832"/>
      <c r="DVK8" s="832"/>
      <c r="DVL8" s="833"/>
      <c r="DVM8" s="833"/>
      <c r="DVN8" s="833"/>
      <c r="DVO8" s="833"/>
      <c r="DVP8" s="833"/>
      <c r="DVQ8" s="833"/>
      <c r="DVR8" s="833"/>
      <c r="DVS8" s="833"/>
      <c r="DVT8" s="844"/>
      <c r="DVU8" s="845"/>
      <c r="DVV8" s="832"/>
      <c r="DVW8" s="832"/>
      <c r="DVX8" s="832"/>
      <c r="DVY8" s="832"/>
      <c r="DVZ8" s="832"/>
      <c r="DWA8" s="832"/>
      <c r="DWB8" s="833"/>
      <c r="DWC8" s="833"/>
      <c r="DWD8" s="833"/>
      <c r="DWE8" s="833"/>
      <c r="DWF8" s="833"/>
      <c r="DWG8" s="833"/>
      <c r="DWH8" s="833"/>
      <c r="DWI8" s="833"/>
      <c r="DWJ8" s="844"/>
      <c r="DWK8" s="845"/>
      <c r="DWL8" s="832"/>
      <c r="DWM8" s="832"/>
      <c r="DWN8" s="832"/>
      <c r="DWO8" s="832"/>
      <c r="DWP8" s="832"/>
      <c r="DWQ8" s="832"/>
      <c r="DWR8" s="833"/>
      <c r="DWS8" s="833"/>
      <c r="DWT8" s="833"/>
      <c r="DWU8" s="833"/>
      <c r="DWV8" s="833"/>
      <c r="DWW8" s="833"/>
      <c r="DWX8" s="833"/>
      <c r="DWY8" s="833"/>
      <c r="DWZ8" s="844"/>
      <c r="DXA8" s="845"/>
      <c r="DXB8" s="832"/>
      <c r="DXC8" s="832"/>
      <c r="DXD8" s="832"/>
      <c r="DXE8" s="832"/>
      <c r="DXF8" s="832"/>
      <c r="DXG8" s="832"/>
      <c r="DXH8" s="833"/>
      <c r="DXI8" s="833"/>
      <c r="DXJ8" s="833"/>
      <c r="DXK8" s="833"/>
      <c r="DXL8" s="833"/>
      <c r="DXM8" s="833"/>
      <c r="DXN8" s="833"/>
      <c r="DXO8" s="833"/>
      <c r="DXP8" s="844"/>
      <c r="DXQ8" s="845"/>
      <c r="DXR8" s="832"/>
      <c r="DXS8" s="832"/>
      <c r="DXT8" s="832"/>
      <c r="DXU8" s="832"/>
      <c r="DXV8" s="832"/>
      <c r="DXW8" s="832"/>
      <c r="DXX8" s="833"/>
      <c r="DXY8" s="833"/>
      <c r="DXZ8" s="833"/>
      <c r="DYA8" s="833"/>
      <c r="DYB8" s="833"/>
      <c r="DYC8" s="833"/>
      <c r="DYD8" s="833"/>
      <c r="DYE8" s="833"/>
      <c r="DYF8" s="844"/>
      <c r="DYG8" s="845"/>
      <c r="DYH8" s="832"/>
      <c r="DYI8" s="832"/>
      <c r="DYJ8" s="832"/>
      <c r="DYK8" s="832"/>
      <c r="DYL8" s="832"/>
      <c r="DYM8" s="832"/>
      <c r="DYN8" s="833"/>
      <c r="DYO8" s="833"/>
      <c r="DYP8" s="833"/>
      <c r="DYQ8" s="833"/>
      <c r="DYR8" s="833"/>
      <c r="DYS8" s="833"/>
      <c r="DYT8" s="833"/>
      <c r="DYU8" s="833"/>
      <c r="DYV8" s="844"/>
      <c r="DYW8" s="845"/>
      <c r="DYX8" s="832"/>
      <c r="DYY8" s="832"/>
      <c r="DYZ8" s="832"/>
      <c r="DZA8" s="832"/>
      <c r="DZB8" s="832"/>
      <c r="DZC8" s="832"/>
      <c r="DZD8" s="833"/>
      <c r="DZE8" s="833"/>
      <c r="DZF8" s="833"/>
      <c r="DZG8" s="833"/>
      <c r="DZH8" s="833"/>
      <c r="DZI8" s="833"/>
      <c r="DZJ8" s="833"/>
      <c r="DZK8" s="833"/>
      <c r="DZL8" s="844"/>
      <c r="DZM8" s="845"/>
      <c r="DZN8" s="832"/>
      <c r="DZO8" s="832"/>
      <c r="DZP8" s="832"/>
      <c r="DZQ8" s="832"/>
      <c r="DZR8" s="832"/>
      <c r="DZS8" s="832"/>
      <c r="DZT8" s="833"/>
      <c r="DZU8" s="833"/>
      <c r="DZV8" s="833"/>
      <c r="DZW8" s="833"/>
      <c r="DZX8" s="833"/>
      <c r="DZY8" s="833"/>
      <c r="DZZ8" s="833"/>
      <c r="EAA8" s="833"/>
      <c r="EAB8" s="844"/>
      <c r="EAC8" s="845"/>
      <c r="EAD8" s="832"/>
      <c r="EAE8" s="832"/>
      <c r="EAF8" s="832"/>
      <c r="EAG8" s="832"/>
      <c r="EAH8" s="832"/>
      <c r="EAI8" s="832"/>
      <c r="EAJ8" s="833"/>
      <c r="EAK8" s="833"/>
      <c r="EAL8" s="833"/>
      <c r="EAM8" s="833"/>
      <c r="EAN8" s="833"/>
      <c r="EAO8" s="833"/>
      <c r="EAP8" s="833"/>
      <c r="EAQ8" s="833"/>
      <c r="EAR8" s="844"/>
      <c r="EAS8" s="845"/>
      <c r="EAT8" s="832"/>
      <c r="EAU8" s="832"/>
      <c r="EAV8" s="832"/>
      <c r="EAW8" s="832"/>
      <c r="EAX8" s="832"/>
      <c r="EAY8" s="832"/>
      <c r="EAZ8" s="833"/>
      <c r="EBA8" s="833"/>
      <c r="EBB8" s="833"/>
      <c r="EBC8" s="833"/>
      <c r="EBD8" s="833"/>
      <c r="EBE8" s="833"/>
      <c r="EBF8" s="833"/>
      <c r="EBG8" s="833"/>
      <c r="EBH8" s="844"/>
      <c r="EBI8" s="845"/>
      <c r="EBJ8" s="832"/>
      <c r="EBK8" s="832"/>
      <c r="EBL8" s="832"/>
      <c r="EBM8" s="832"/>
      <c r="EBN8" s="832"/>
      <c r="EBO8" s="832"/>
      <c r="EBP8" s="833"/>
      <c r="EBQ8" s="833"/>
      <c r="EBR8" s="833"/>
      <c r="EBS8" s="833"/>
      <c r="EBT8" s="833"/>
      <c r="EBU8" s="833"/>
      <c r="EBV8" s="833"/>
      <c r="EBW8" s="833"/>
      <c r="EBX8" s="844"/>
      <c r="EBY8" s="845"/>
      <c r="EBZ8" s="832"/>
      <c r="ECA8" s="832"/>
      <c r="ECB8" s="832"/>
      <c r="ECC8" s="832"/>
      <c r="ECD8" s="832"/>
      <c r="ECE8" s="832"/>
      <c r="ECF8" s="833"/>
      <c r="ECG8" s="833"/>
      <c r="ECH8" s="833"/>
      <c r="ECI8" s="833"/>
      <c r="ECJ8" s="833"/>
      <c r="ECK8" s="833"/>
      <c r="ECL8" s="833"/>
      <c r="ECM8" s="833"/>
      <c r="ECN8" s="844"/>
      <c r="ECO8" s="845"/>
      <c r="ECP8" s="832"/>
      <c r="ECQ8" s="832"/>
      <c r="ECR8" s="832"/>
      <c r="ECS8" s="832"/>
      <c r="ECT8" s="832"/>
      <c r="ECU8" s="832"/>
      <c r="ECV8" s="833"/>
      <c r="ECW8" s="833"/>
      <c r="ECX8" s="833"/>
      <c r="ECY8" s="833"/>
      <c r="ECZ8" s="833"/>
      <c r="EDA8" s="833"/>
      <c r="EDB8" s="833"/>
      <c r="EDC8" s="833"/>
      <c r="EDD8" s="844"/>
      <c r="EDE8" s="845"/>
      <c r="EDF8" s="832"/>
      <c r="EDG8" s="832"/>
      <c r="EDH8" s="832"/>
      <c r="EDI8" s="832"/>
      <c r="EDJ8" s="832"/>
      <c r="EDK8" s="832"/>
      <c r="EDL8" s="833"/>
      <c r="EDM8" s="833"/>
      <c r="EDN8" s="833"/>
      <c r="EDO8" s="833"/>
      <c r="EDP8" s="833"/>
      <c r="EDQ8" s="833"/>
      <c r="EDR8" s="833"/>
      <c r="EDS8" s="833"/>
      <c r="EDT8" s="844"/>
      <c r="EDU8" s="845"/>
      <c r="EDV8" s="832"/>
      <c r="EDW8" s="832"/>
      <c r="EDX8" s="832"/>
      <c r="EDY8" s="832"/>
      <c r="EDZ8" s="832"/>
      <c r="EEA8" s="832"/>
      <c r="EEB8" s="833"/>
      <c r="EEC8" s="833"/>
      <c r="EED8" s="833"/>
      <c r="EEE8" s="833"/>
      <c r="EEF8" s="833"/>
      <c r="EEG8" s="833"/>
      <c r="EEH8" s="833"/>
      <c r="EEI8" s="833"/>
      <c r="EEJ8" s="844"/>
      <c r="EEK8" s="845"/>
      <c r="EEL8" s="832"/>
      <c r="EEM8" s="832"/>
      <c r="EEN8" s="832"/>
      <c r="EEO8" s="832"/>
      <c r="EEP8" s="832"/>
      <c r="EEQ8" s="832"/>
      <c r="EER8" s="833"/>
      <c r="EES8" s="833"/>
      <c r="EET8" s="833"/>
      <c r="EEU8" s="833"/>
      <c r="EEV8" s="833"/>
      <c r="EEW8" s="833"/>
      <c r="EEX8" s="833"/>
      <c r="EEY8" s="833"/>
      <c r="EEZ8" s="844"/>
      <c r="EFA8" s="845"/>
      <c r="EFB8" s="832"/>
      <c r="EFC8" s="832"/>
      <c r="EFD8" s="832"/>
      <c r="EFE8" s="832"/>
      <c r="EFF8" s="832"/>
      <c r="EFG8" s="832"/>
      <c r="EFH8" s="833"/>
      <c r="EFI8" s="833"/>
      <c r="EFJ8" s="833"/>
      <c r="EFK8" s="833"/>
      <c r="EFL8" s="833"/>
      <c r="EFM8" s="833"/>
      <c r="EFN8" s="833"/>
      <c r="EFO8" s="833"/>
      <c r="EFP8" s="844"/>
      <c r="EFQ8" s="845"/>
      <c r="EFR8" s="832"/>
      <c r="EFS8" s="832"/>
      <c r="EFT8" s="832"/>
      <c r="EFU8" s="832"/>
      <c r="EFV8" s="832"/>
      <c r="EFW8" s="832"/>
      <c r="EFX8" s="833"/>
      <c r="EFY8" s="833"/>
      <c r="EFZ8" s="833"/>
      <c r="EGA8" s="833"/>
      <c r="EGB8" s="833"/>
      <c r="EGC8" s="833"/>
      <c r="EGD8" s="833"/>
      <c r="EGE8" s="833"/>
      <c r="EGF8" s="844"/>
      <c r="EGG8" s="845"/>
      <c r="EGH8" s="832"/>
      <c r="EGI8" s="832"/>
      <c r="EGJ8" s="832"/>
      <c r="EGK8" s="832"/>
      <c r="EGL8" s="832"/>
      <c r="EGM8" s="832"/>
      <c r="EGN8" s="833"/>
      <c r="EGO8" s="833"/>
      <c r="EGP8" s="833"/>
      <c r="EGQ8" s="833"/>
      <c r="EGR8" s="833"/>
      <c r="EGS8" s="833"/>
      <c r="EGT8" s="833"/>
      <c r="EGU8" s="833"/>
      <c r="EGV8" s="844"/>
      <c r="EGW8" s="845"/>
      <c r="EGX8" s="832"/>
      <c r="EGY8" s="832"/>
      <c r="EGZ8" s="832"/>
      <c r="EHA8" s="832"/>
      <c r="EHB8" s="832"/>
      <c r="EHC8" s="832"/>
      <c r="EHD8" s="833"/>
      <c r="EHE8" s="833"/>
      <c r="EHF8" s="833"/>
      <c r="EHG8" s="833"/>
      <c r="EHH8" s="833"/>
      <c r="EHI8" s="833"/>
      <c r="EHJ8" s="833"/>
      <c r="EHK8" s="833"/>
      <c r="EHL8" s="844"/>
      <c r="EHM8" s="845"/>
      <c r="EHN8" s="832"/>
      <c r="EHO8" s="832"/>
      <c r="EHP8" s="832"/>
      <c r="EHQ8" s="832"/>
      <c r="EHR8" s="832"/>
      <c r="EHS8" s="832"/>
      <c r="EHT8" s="833"/>
      <c r="EHU8" s="833"/>
      <c r="EHV8" s="833"/>
      <c r="EHW8" s="833"/>
      <c r="EHX8" s="833"/>
      <c r="EHY8" s="833"/>
      <c r="EHZ8" s="833"/>
      <c r="EIA8" s="833"/>
      <c r="EIB8" s="844"/>
      <c r="EIC8" s="845"/>
      <c r="EID8" s="832"/>
      <c r="EIE8" s="832"/>
      <c r="EIF8" s="832"/>
      <c r="EIG8" s="832"/>
      <c r="EIH8" s="832"/>
      <c r="EII8" s="832"/>
      <c r="EIJ8" s="833"/>
      <c r="EIK8" s="833"/>
      <c r="EIL8" s="833"/>
      <c r="EIM8" s="833"/>
      <c r="EIN8" s="833"/>
      <c r="EIO8" s="833"/>
      <c r="EIP8" s="833"/>
      <c r="EIQ8" s="833"/>
      <c r="EIR8" s="844"/>
      <c r="EIS8" s="845"/>
      <c r="EIT8" s="832"/>
      <c r="EIU8" s="832"/>
      <c r="EIV8" s="832"/>
      <c r="EIW8" s="832"/>
      <c r="EIX8" s="832"/>
      <c r="EIY8" s="832"/>
      <c r="EIZ8" s="833"/>
      <c r="EJA8" s="833"/>
      <c r="EJB8" s="833"/>
      <c r="EJC8" s="833"/>
      <c r="EJD8" s="833"/>
      <c r="EJE8" s="833"/>
      <c r="EJF8" s="833"/>
      <c r="EJG8" s="833"/>
      <c r="EJH8" s="844"/>
      <c r="EJI8" s="845"/>
      <c r="EJJ8" s="832"/>
      <c r="EJK8" s="832"/>
      <c r="EJL8" s="832"/>
      <c r="EJM8" s="832"/>
      <c r="EJN8" s="832"/>
      <c r="EJO8" s="832"/>
      <c r="EJP8" s="833"/>
      <c r="EJQ8" s="833"/>
      <c r="EJR8" s="833"/>
      <c r="EJS8" s="833"/>
      <c r="EJT8" s="833"/>
      <c r="EJU8" s="833"/>
      <c r="EJV8" s="833"/>
      <c r="EJW8" s="833"/>
      <c r="EJX8" s="844"/>
      <c r="EJY8" s="845"/>
      <c r="EJZ8" s="832"/>
      <c r="EKA8" s="832"/>
      <c r="EKB8" s="832"/>
      <c r="EKC8" s="832"/>
      <c r="EKD8" s="832"/>
      <c r="EKE8" s="832"/>
      <c r="EKF8" s="833"/>
      <c r="EKG8" s="833"/>
      <c r="EKH8" s="833"/>
      <c r="EKI8" s="833"/>
      <c r="EKJ8" s="833"/>
      <c r="EKK8" s="833"/>
      <c r="EKL8" s="833"/>
      <c r="EKM8" s="833"/>
      <c r="EKN8" s="844"/>
      <c r="EKO8" s="845"/>
      <c r="EKP8" s="832"/>
      <c r="EKQ8" s="832"/>
      <c r="EKR8" s="832"/>
      <c r="EKS8" s="832"/>
      <c r="EKT8" s="832"/>
      <c r="EKU8" s="832"/>
      <c r="EKV8" s="833"/>
      <c r="EKW8" s="833"/>
      <c r="EKX8" s="833"/>
      <c r="EKY8" s="833"/>
      <c r="EKZ8" s="833"/>
      <c r="ELA8" s="833"/>
      <c r="ELB8" s="833"/>
      <c r="ELC8" s="833"/>
      <c r="ELD8" s="844"/>
      <c r="ELE8" s="845"/>
      <c r="ELF8" s="832"/>
      <c r="ELG8" s="832"/>
      <c r="ELH8" s="832"/>
      <c r="ELI8" s="832"/>
      <c r="ELJ8" s="832"/>
      <c r="ELK8" s="832"/>
      <c r="ELL8" s="833"/>
      <c r="ELM8" s="833"/>
      <c r="ELN8" s="833"/>
      <c r="ELO8" s="833"/>
      <c r="ELP8" s="833"/>
      <c r="ELQ8" s="833"/>
      <c r="ELR8" s="833"/>
      <c r="ELS8" s="833"/>
      <c r="ELT8" s="844"/>
      <c r="ELU8" s="845"/>
      <c r="ELV8" s="832"/>
      <c r="ELW8" s="832"/>
      <c r="ELX8" s="832"/>
      <c r="ELY8" s="832"/>
      <c r="ELZ8" s="832"/>
      <c r="EMA8" s="832"/>
      <c r="EMB8" s="833"/>
      <c r="EMC8" s="833"/>
      <c r="EMD8" s="833"/>
      <c r="EME8" s="833"/>
      <c r="EMF8" s="833"/>
      <c r="EMG8" s="833"/>
      <c r="EMH8" s="833"/>
      <c r="EMI8" s="833"/>
      <c r="EMJ8" s="844"/>
      <c r="EMK8" s="845"/>
      <c r="EML8" s="832"/>
      <c r="EMM8" s="832"/>
      <c r="EMN8" s="832"/>
      <c r="EMO8" s="832"/>
      <c r="EMP8" s="832"/>
      <c r="EMQ8" s="832"/>
      <c r="EMR8" s="833"/>
      <c r="EMS8" s="833"/>
      <c r="EMT8" s="833"/>
      <c r="EMU8" s="833"/>
      <c r="EMV8" s="833"/>
      <c r="EMW8" s="833"/>
      <c r="EMX8" s="833"/>
      <c r="EMY8" s="833"/>
      <c r="EMZ8" s="844"/>
      <c r="ENA8" s="845"/>
      <c r="ENB8" s="832"/>
      <c r="ENC8" s="832"/>
      <c r="END8" s="832"/>
      <c r="ENE8" s="832"/>
      <c r="ENF8" s="832"/>
      <c r="ENG8" s="832"/>
      <c r="ENH8" s="833"/>
      <c r="ENI8" s="833"/>
      <c r="ENJ8" s="833"/>
      <c r="ENK8" s="833"/>
      <c r="ENL8" s="833"/>
      <c r="ENM8" s="833"/>
      <c r="ENN8" s="833"/>
      <c r="ENO8" s="833"/>
      <c r="ENP8" s="844"/>
      <c r="ENQ8" s="845"/>
      <c r="ENR8" s="832"/>
      <c r="ENS8" s="832"/>
      <c r="ENT8" s="832"/>
      <c r="ENU8" s="832"/>
      <c r="ENV8" s="832"/>
      <c r="ENW8" s="832"/>
      <c r="ENX8" s="833"/>
      <c r="ENY8" s="833"/>
      <c r="ENZ8" s="833"/>
      <c r="EOA8" s="833"/>
      <c r="EOB8" s="833"/>
      <c r="EOC8" s="833"/>
      <c r="EOD8" s="833"/>
      <c r="EOE8" s="833"/>
      <c r="EOF8" s="844"/>
      <c r="EOG8" s="845"/>
      <c r="EOH8" s="832"/>
      <c r="EOI8" s="832"/>
      <c r="EOJ8" s="832"/>
      <c r="EOK8" s="832"/>
      <c r="EOL8" s="832"/>
      <c r="EOM8" s="832"/>
      <c r="EON8" s="833"/>
      <c r="EOO8" s="833"/>
      <c r="EOP8" s="833"/>
      <c r="EOQ8" s="833"/>
      <c r="EOR8" s="833"/>
      <c r="EOS8" s="833"/>
      <c r="EOT8" s="833"/>
      <c r="EOU8" s="833"/>
      <c r="EOV8" s="844"/>
      <c r="EOW8" s="845"/>
      <c r="EOX8" s="832"/>
      <c r="EOY8" s="832"/>
      <c r="EOZ8" s="832"/>
      <c r="EPA8" s="832"/>
      <c r="EPB8" s="832"/>
      <c r="EPC8" s="832"/>
      <c r="EPD8" s="833"/>
      <c r="EPE8" s="833"/>
      <c r="EPF8" s="833"/>
      <c r="EPG8" s="833"/>
      <c r="EPH8" s="833"/>
      <c r="EPI8" s="833"/>
      <c r="EPJ8" s="833"/>
      <c r="EPK8" s="833"/>
      <c r="EPL8" s="844"/>
      <c r="EPM8" s="845"/>
      <c r="EPN8" s="832"/>
      <c r="EPO8" s="832"/>
      <c r="EPP8" s="832"/>
      <c r="EPQ8" s="832"/>
      <c r="EPR8" s="832"/>
      <c r="EPS8" s="832"/>
      <c r="EPT8" s="833"/>
      <c r="EPU8" s="833"/>
      <c r="EPV8" s="833"/>
      <c r="EPW8" s="833"/>
      <c r="EPX8" s="833"/>
      <c r="EPY8" s="833"/>
      <c r="EPZ8" s="833"/>
      <c r="EQA8" s="833"/>
      <c r="EQB8" s="844"/>
      <c r="EQC8" s="845"/>
      <c r="EQD8" s="832"/>
      <c r="EQE8" s="832"/>
      <c r="EQF8" s="832"/>
      <c r="EQG8" s="832"/>
      <c r="EQH8" s="832"/>
      <c r="EQI8" s="832"/>
      <c r="EQJ8" s="833"/>
      <c r="EQK8" s="833"/>
      <c r="EQL8" s="833"/>
      <c r="EQM8" s="833"/>
      <c r="EQN8" s="833"/>
      <c r="EQO8" s="833"/>
      <c r="EQP8" s="833"/>
      <c r="EQQ8" s="833"/>
      <c r="EQR8" s="844"/>
      <c r="EQS8" s="845"/>
      <c r="EQT8" s="832"/>
      <c r="EQU8" s="832"/>
      <c r="EQV8" s="832"/>
      <c r="EQW8" s="832"/>
      <c r="EQX8" s="832"/>
      <c r="EQY8" s="832"/>
      <c r="EQZ8" s="833"/>
      <c r="ERA8" s="833"/>
      <c r="ERB8" s="833"/>
      <c r="ERC8" s="833"/>
      <c r="ERD8" s="833"/>
      <c r="ERE8" s="833"/>
      <c r="ERF8" s="833"/>
      <c r="ERG8" s="833"/>
      <c r="ERH8" s="844"/>
      <c r="ERI8" s="845"/>
      <c r="ERJ8" s="832"/>
      <c r="ERK8" s="832"/>
      <c r="ERL8" s="832"/>
      <c r="ERM8" s="832"/>
      <c r="ERN8" s="832"/>
      <c r="ERO8" s="832"/>
      <c r="ERP8" s="833"/>
      <c r="ERQ8" s="833"/>
      <c r="ERR8" s="833"/>
      <c r="ERS8" s="833"/>
      <c r="ERT8" s="833"/>
      <c r="ERU8" s="833"/>
      <c r="ERV8" s="833"/>
      <c r="ERW8" s="833"/>
      <c r="ERX8" s="844"/>
      <c r="ERY8" s="845"/>
      <c r="ERZ8" s="832"/>
      <c r="ESA8" s="832"/>
      <c r="ESB8" s="832"/>
      <c r="ESC8" s="832"/>
      <c r="ESD8" s="832"/>
      <c r="ESE8" s="832"/>
      <c r="ESF8" s="833"/>
      <c r="ESG8" s="833"/>
      <c r="ESH8" s="833"/>
      <c r="ESI8" s="833"/>
      <c r="ESJ8" s="833"/>
      <c r="ESK8" s="833"/>
      <c r="ESL8" s="833"/>
      <c r="ESM8" s="833"/>
      <c r="ESN8" s="844"/>
      <c r="ESO8" s="845"/>
      <c r="ESP8" s="832"/>
      <c r="ESQ8" s="832"/>
      <c r="ESR8" s="832"/>
      <c r="ESS8" s="832"/>
      <c r="EST8" s="832"/>
      <c r="ESU8" s="832"/>
      <c r="ESV8" s="833"/>
      <c r="ESW8" s="833"/>
      <c r="ESX8" s="833"/>
      <c r="ESY8" s="833"/>
      <c r="ESZ8" s="833"/>
      <c r="ETA8" s="833"/>
      <c r="ETB8" s="833"/>
      <c r="ETC8" s="833"/>
      <c r="ETD8" s="844"/>
      <c r="ETE8" s="845"/>
      <c r="ETF8" s="832"/>
      <c r="ETG8" s="832"/>
      <c r="ETH8" s="832"/>
      <c r="ETI8" s="832"/>
      <c r="ETJ8" s="832"/>
      <c r="ETK8" s="832"/>
      <c r="ETL8" s="833"/>
      <c r="ETM8" s="833"/>
      <c r="ETN8" s="833"/>
      <c r="ETO8" s="833"/>
      <c r="ETP8" s="833"/>
      <c r="ETQ8" s="833"/>
      <c r="ETR8" s="833"/>
      <c r="ETS8" s="833"/>
      <c r="ETT8" s="844"/>
      <c r="ETU8" s="845"/>
      <c r="ETV8" s="832"/>
      <c r="ETW8" s="832"/>
      <c r="ETX8" s="832"/>
      <c r="ETY8" s="832"/>
      <c r="ETZ8" s="832"/>
      <c r="EUA8" s="832"/>
      <c r="EUB8" s="833"/>
      <c r="EUC8" s="833"/>
      <c r="EUD8" s="833"/>
      <c r="EUE8" s="833"/>
      <c r="EUF8" s="833"/>
      <c r="EUG8" s="833"/>
      <c r="EUH8" s="833"/>
      <c r="EUI8" s="833"/>
      <c r="EUJ8" s="844"/>
      <c r="EUK8" s="845"/>
      <c r="EUL8" s="832"/>
      <c r="EUM8" s="832"/>
      <c r="EUN8" s="832"/>
      <c r="EUO8" s="832"/>
      <c r="EUP8" s="832"/>
      <c r="EUQ8" s="832"/>
      <c r="EUR8" s="833"/>
      <c r="EUS8" s="833"/>
      <c r="EUT8" s="833"/>
      <c r="EUU8" s="833"/>
      <c r="EUV8" s="833"/>
      <c r="EUW8" s="833"/>
      <c r="EUX8" s="833"/>
      <c r="EUY8" s="833"/>
      <c r="EUZ8" s="844"/>
      <c r="EVA8" s="845"/>
      <c r="EVB8" s="832"/>
      <c r="EVC8" s="832"/>
      <c r="EVD8" s="832"/>
      <c r="EVE8" s="832"/>
      <c r="EVF8" s="832"/>
      <c r="EVG8" s="832"/>
      <c r="EVH8" s="833"/>
      <c r="EVI8" s="833"/>
      <c r="EVJ8" s="833"/>
      <c r="EVK8" s="833"/>
      <c r="EVL8" s="833"/>
      <c r="EVM8" s="833"/>
      <c r="EVN8" s="833"/>
      <c r="EVO8" s="833"/>
      <c r="EVP8" s="844"/>
      <c r="EVQ8" s="845"/>
      <c r="EVR8" s="832"/>
      <c r="EVS8" s="832"/>
      <c r="EVT8" s="832"/>
      <c r="EVU8" s="832"/>
      <c r="EVV8" s="832"/>
      <c r="EVW8" s="832"/>
      <c r="EVX8" s="833"/>
      <c r="EVY8" s="833"/>
      <c r="EVZ8" s="833"/>
      <c r="EWA8" s="833"/>
      <c r="EWB8" s="833"/>
      <c r="EWC8" s="833"/>
      <c r="EWD8" s="833"/>
      <c r="EWE8" s="833"/>
      <c r="EWF8" s="844"/>
      <c r="EWG8" s="845"/>
      <c r="EWH8" s="832"/>
      <c r="EWI8" s="832"/>
      <c r="EWJ8" s="832"/>
      <c r="EWK8" s="832"/>
      <c r="EWL8" s="832"/>
      <c r="EWM8" s="832"/>
      <c r="EWN8" s="833"/>
      <c r="EWO8" s="833"/>
      <c r="EWP8" s="833"/>
      <c r="EWQ8" s="833"/>
      <c r="EWR8" s="833"/>
      <c r="EWS8" s="833"/>
      <c r="EWT8" s="833"/>
      <c r="EWU8" s="833"/>
      <c r="EWV8" s="844"/>
      <c r="EWW8" s="845"/>
      <c r="EWX8" s="832"/>
      <c r="EWY8" s="832"/>
      <c r="EWZ8" s="832"/>
      <c r="EXA8" s="832"/>
      <c r="EXB8" s="832"/>
      <c r="EXC8" s="832"/>
      <c r="EXD8" s="833"/>
      <c r="EXE8" s="833"/>
      <c r="EXF8" s="833"/>
      <c r="EXG8" s="833"/>
      <c r="EXH8" s="833"/>
      <c r="EXI8" s="833"/>
      <c r="EXJ8" s="833"/>
      <c r="EXK8" s="833"/>
      <c r="EXL8" s="844"/>
      <c r="EXM8" s="845"/>
      <c r="EXN8" s="832"/>
      <c r="EXO8" s="832"/>
      <c r="EXP8" s="832"/>
      <c r="EXQ8" s="832"/>
      <c r="EXR8" s="832"/>
      <c r="EXS8" s="832"/>
      <c r="EXT8" s="833"/>
      <c r="EXU8" s="833"/>
      <c r="EXV8" s="833"/>
      <c r="EXW8" s="833"/>
      <c r="EXX8" s="833"/>
      <c r="EXY8" s="833"/>
      <c r="EXZ8" s="833"/>
      <c r="EYA8" s="833"/>
      <c r="EYB8" s="844"/>
      <c r="EYC8" s="845"/>
      <c r="EYD8" s="832"/>
      <c r="EYE8" s="832"/>
      <c r="EYF8" s="832"/>
      <c r="EYG8" s="832"/>
      <c r="EYH8" s="832"/>
      <c r="EYI8" s="832"/>
      <c r="EYJ8" s="833"/>
      <c r="EYK8" s="833"/>
      <c r="EYL8" s="833"/>
      <c r="EYM8" s="833"/>
      <c r="EYN8" s="833"/>
      <c r="EYO8" s="833"/>
      <c r="EYP8" s="833"/>
      <c r="EYQ8" s="833"/>
      <c r="EYR8" s="844"/>
      <c r="EYS8" s="845"/>
      <c r="EYT8" s="832"/>
      <c r="EYU8" s="832"/>
      <c r="EYV8" s="832"/>
      <c r="EYW8" s="832"/>
      <c r="EYX8" s="832"/>
      <c r="EYY8" s="832"/>
      <c r="EYZ8" s="833"/>
      <c r="EZA8" s="833"/>
      <c r="EZB8" s="833"/>
      <c r="EZC8" s="833"/>
      <c r="EZD8" s="833"/>
      <c r="EZE8" s="833"/>
      <c r="EZF8" s="833"/>
      <c r="EZG8" s="833"/>
      <c r="EZH8" s="844"/>
      <c r="EZI8" s="845"/>
      <c r="EZJ8" s="832"/>
      <c r="EZK8" s="832"/>
      <c r="EZL8" s="832"/>
      <c r="EZM8" s="832"/>
      <c r="EZN8" s="832"/>
      <c r="EZO8" s="832"/>
      <c r="EZP8" s="833"/>
      <c r="EZQ8" s="833"/>
      <c r="EZR8" s="833"/>
      <c r="EZS8" s="833"/>
      <c r="EZT8" s="833"/>
      <c r="EZU8" s="833"/>
      <c r="EZV8" s="833"/>
      <c r="EZW8" s="833"/>
      <c r="EZX8" s="844"/>
      <c r="EZY8" s="845"/>
      <c r="EZZ8" s="832"/>
      <c r="FAA8" s="832"/>
      <c r="FAB8" s="832"/>
      <c r="FAC8" s="832"/>
      <c r="FAD8" s="832"/>
      <c r="FAE8" s="832"/>
      <c r="FAF8" s="833"/>
      <c r="FAG8" s="833"/>
      <c r="FAH8" s="833"/>
      <c r="FAI8" s="833"/>
      <c r="FAJ8" s="833"/>
      <c r="FAK8" s="833"/>
      <c r="FAL8" s="833"/>
      <c r="FAM8" s="833"/>
      <c r="FAN8" s="844"/>
      <c r="FAO8" s="845"/>
      <c r="FAP8" s="832"/>
      <c r="FAQ8" s="832"/>
      <c r="FAR8" s="832"/>
      <c r="FAS8" s="832"/>
      <c r="FAT8" s="832"/>
      <c r="FAU8" s="832"/>
      <c r="FAV8" s="833"/>
      <c r="FAW8" s="833"/>
      <c r="FAX8" s="833"/>
      <c r="FAY8" s="833"/>
      <c r="FAZ8" s="833"/>
      <c r="FBA8" s="833"/>
      <c r="FBB8" s="833"/>
      <c r="FBC8" s="833"/>
      <c r="FBD8" s="844"/>
      <c r="FBE8" s="845"/>
      <c r="FBF8" s="832"/>
      <c r="FBG8" s="832"/>
      <c r="FBH8" s="832"/>
      <c r="FBI8" s="832"/>
      <c r="FBJ8" s="832"/>
      <c r="FBK8" s="832"/>
      <c r="FBL8" s="833"/>
      <c r="FBM8" s="833"/>
      <c r="FBN8" s="833"/>
      <c r="FBO8" s="833"/>
      <c r="FBP8" s="833"/>
      <c r="FBQ8" s="833"/>
      <c r="FBR8" s="833"/>
      <c r="FBS8" s="833"/>
      <c r="FBT8" s="844"/>
      <c r="FBU8" s="845"/>
      <c r="FBV8" s="832"/>
      <c r="FBW8" s="832"/>
      <c r="FBX8" s="832"/>
      <c r="FBY8" s="832"/>
      <c r="FBZ8" s="832"/>
      <c r="FCA8" s="832"/>
      <c r="FCB8" s="833"/>
      <c r="FCC8" s="833"/>
      <c r="FCD8" s="833"/>
      <c r="FCE8" s="833"/>
      <c r="FCF8" s="833"/>
      <c r="FCG8" s="833"/>
      <c r="FCH8" s="833"/>
      <c r="FCI8" s="833"/>
      <c r="FCJ8" s="844"/>
      <c r="FCK8" s="845"/>
      <c r="FCL8" s="832"/>
      <c r="FCM8" s="832"/>
      <c r="FCN8" s="832"/>
      <c r="FCO8" s="832"/>
      <c r="FCP8" s="832"/>
      <c r="FCQ8" s="832"/>
      <c r="FCR8" s="833"/>
      <c r="FCS8" s="833"/>
      <c r="FCT8" s="833"/>
      <c r="FCU8" s="833"/>
      <c r="FCV8" s="833"/>
      <c r="FCW8" s="833"/>
      <c r="FCX8" s="833"/>
      <c r="FCY8" s="833"/>
      <c r="FCZ8" s="844"/>
      <c r="FDA8" s="845"/>
      <c r="FDB8" s="832"/>
      <c r="FDC8" s="832"/>
      <c r="FDD8" s="832"/>
      <c r="FDE8" s="832"/>
      <c r="FDF8" s="832"/>
      <c r="FDG8" s="832"/>
      <c r="FDH8" s="833"/>
      <c r="FDI8" s="833"/>
      <c r="FDJ8" s="833"/>
      <c r="FDK8" s="833"/>
      <c r="FDL8" s="833"/>
      <c r="FDM8" s="833"/>
      <c r="FDN8" s="833"/>
      <c r="FDO8" s="833"/>
      <c r="FDP8" s="844"/>
      <c r="FDQ8" s="845"/>
      <c r="FDR8" s="832"/>
      <c r="FDS8" s="832"/>
      <c r="FDT8" s="832"/>
      <c r="FDU8" s="832"/>
      <c r="FDV8" s="832"/>
      <c r="FDW8" s="832"/>
      <c r="FDX8" s="833"/>
      <c r="FDY8" s="833"/>
      <c r="FDZ8" s="833"/>
      <c r="FEA8" s="833"/>
      <c r="FEB8" s="833"/>
      <c r="FEC8" s="833"/>
      <c r="FED8" s="833"/>
      <c r="FEE8" s="833"/>
      <c r="FEF8" s="844"/>
      <c r="FEG8" s="845"/>
      <c r="FEH8" s="832"/>
      <c r="FEI8" s="832"/>
      <c r="FEJ8" s="832"/>
      <c r="FEK8" s="832"/>
      <c r="FEL8" s="832"/>
      <c r="FEM8" s="832"/>
      <c r="FEN8" s="833"/>
      <c r="FEO8" s="833"/>
      <c r="FEP8" s="833"/>
      <c r="FEQ8" s="833"/>
      <c r="FER8" s="833"/>
      <c r="FES8" s="833"/>
      <c r="FET8" s="833"/>
      <c r="FEU8" s="833"/>
      <c r="FEV8" s="844"/>
      <c r="FEW8" s="845"/>
      <c r="FEX8" s="832"/>
      <c r="FEY8" s="832"/>
      <c r="FEZ8" s="832"/>
      <c r="FFA8" s="832"/>
      <c r="FFB8" s="832"/>
      <c r="FFC8" s="832"/>
      <c r="FFD8" s="833"/>
      <c r="FFE8" s="833"/>
      <c r="FFF8" s="833"/>
      <c r="FFG8" s="833"/>
      <c r="FFH8" s="833"/>
      <c r="FFI8" s="833"/>
      <c r="FFJ8" s="833"/>
      <c r="FFK8" s="833"/>
      <c r="FFL8" s="844"/>
      <c r="FFM8" s="845"/>
      <c r="FFN8" s="832"/>
      <c r="FFO8" s="832"/>
      <c r="FFP8" s="832"/>
      <c r="FFQ8" s="832"/>
      <c r="FFR8" s="832"/>
      <c r="FFS8" s="832"/>
      <c r="FFT8" s="833"/>
      <c r="FFU8" s="833"/>
      <c r="FFV8" s="833"/>
      <c r="FFW8" s="833"/>
      <c r="FFX8" s="833"/>
      <c r="FFY8" s="833"/>
      <c r="FFZ8" s="833"/>
      <c r="FGA8" s="833"/>
      <c r="FGB8" s="844"/>
      <c r="FGC8" s="845"/>
      <c r="FGD8" s="832"/>
      <c r="FGE8" s="832"/>
      <c r="FGF8" s="832"/>
      <c r="FGG8" s="832"/>
      <c r="FGH8" s="832"/>
      <c r="FGI8" s="832"/>
      <c r="FGJ8" s="833"/>
      <c r="FGK8" s="833"/>
      <c r="FGL8" s="833"/>
      <c r="FGM8" s="833"/>
      <c r="FGN8" s="833"/>
      <c r="FGO8" s="833"/>
      <c r="FGP8" s="833"/>
      <c r="FGQ8" s="833"/>
      <c r="FGR8" s="844"/>
      <c r="FGS8" s="845"/>
      <c r="FGT8" s="832"/>
      <c r="FGU8" s="832"/>
      <c r="FGV8" s="832"/>
      <c r="FGW8" s="832"/>
      <c r="FGX8" s="832"/>
      <c r="FGY8" s="832"/>
      <c r="FGZ8" s="833"/>
      <c r="FHA8" s="833"/>
      <c r="FHB8" s="833"/>
      <c r="FHC8" s="833"/>
      <c r="FHD8" s="833"/>
      <c r="FHE8" s="833"/>
      <c r="FHF8" s="833"/>
      <c r="FHG8" s="833"/>
      <c r="FHH8" s="844"/>
      <c r="FHI8" s="845"/>
      <c r="FHJ8" s="832"/>
      <c r="FHK8" s="832"/>
      <c r="FHL8" s="832"/>
      <c r="FHM8" s="832"/>
      <c r="FHN8" s="832"/>
      <c r="FHO8" s="832"/>
      <c r="FHP8" s="833"/>
      <c r="FHQ8" s="833"/>
      <c r="FHR8" s="833"/>
      <c r="FHS8" s="833"/>
      <c r="FHT8" s="833"/>
      <c r="FHU8" s="833"/>
      <c r="FHV8" s="833"/>
      <c r="FHW8" s="833"/>
      <c r="FHX8" s="844"/>
      <c r="FHY8" s="845"/>
      <c r="FHZ8" s="832"/>
      <c r="FIA8" s="832"/>
      <c r="FIB8" s="832"/>
      <c r="FIC8" s="832"/>
      <c r="FID8" s="832"/>
      <c r="FIE8" s="832"/>
      <c r="FIF8" s="833"/>
      <c r="FIG8" s="833"/>
      <c r="FIH8" s="833"/>
      <c r="FII8" s="833"/>
      <c r="FIJ8" s="833"/>
      <c r="FIK8" s="833"/>
      <c r="FIL8" s="833"/>
      <c r="FIM8" s="833"/>
      <c r="FIN8" s="844"/>
      <c r="FIO8" s="845"/>
      <c r="FIP8" s="832"/>
      <c r="FIQ8" s="832"/>
      <c r="FIR8" s="832"/>
      <c r="FIS8" s="832"/>
      <c r="FIT8" s="832"/>
      <c r="FIU8" s="832"/>
      <c r="FIV8" s="833"/>
      <c r="FIW8" s="833"/>
      <c r="FIX8" s="833"/>
      <c r="FIY8" s="833"/>
      <c r="FIZ8" s="833"/>
      <c r="FJA8" s="833"/>
      <c r="FJB8" s="833"/>
      <c r="FJC8" s="833"/>
      <c r="FJD8" s="844"/>
      <c r="FJE8" s="845"/>
      <c r="FJF8" s="832"/>
      <c r="FJG8" s="832"/>
      <c r="FJH8" s="832"/>
      <c r="FJI8" s="832"/>
      <c r="FJJ8" s="832"/>
      <c r="FJK8" s="832"/>
      <c r="FJL8" s="833"/>
      <c r="FJM8" s="833"/>
      <c r="FJN8" s="833"/>
      <c r="FJO8" s="833"/>
      <c r="FJP8" s="833"/>
      <c r="FJQ8" s="833"/>
      <c r="FJR8" s="833"/>
      <c r="FJS8" s="833"/>
      <c r="FJT8" s="844"/>
      <c r="FJU8" s="845"/>
      <c r="FJV8" s="832"/>
      <c r="FJW8" s="832"/>
      <c r="FJX8" s="832"/>
      <c r="FJY8" s="832"/>
      <c r="FJZ8" s="832"/>
      <c r="FKA8" s="832"/>
      <c r="FKB8" s="833"/>
      <c r="FKC8" s="833"/>
      <c r="FKD8" s="833"/>
      <c r="FKE8" s="833"/>
      <c r="FKF8" s="833"/>
      <c r="FKG8" s="833"/>
      <c r="FKH8" s="833"/>
      <c r="FKI8" s="833"/>
      <c r="FKJ8" s="844"/>
      <c r="FKK8" s="845"/>
      <c r="FKL8" s="832"/>
      <c r="FKM8" s="832"/>
      <c r="FKN8" s="832"/>
      <c r="FKO8" s="832"/>
      <c r="FKP8" s="832"/>
      <c r="FKQ8" s="832"/>
      <c r="FKR8" s="833"/>
      <c r="FKS8" s="833"/>
      <c r="FKT8" s="833"/>
      <c r="FKU8" s="833"/>
      <c r="FKV8" s="833"/>
      <c r="FKW8" s="833"/>
      <c r="FKX8" s="833"/>
      <c r="FKY8" s="833"/>
      <c r="FKZ8" s="844"/>
      <c r="FLA8" s="845"/>
      <c r="FLB8" s="832"/>
      <c r="FLC8" s="832"/>
      <c r="FLD8" s="832"/>
      <c r="FLE8" s="832"/>
      <c r="FLF8" s="832"/>
      <c r="FLG8" s="832"/>
      <c r="FLH8" s="833"/>
      <c r="FLI8" s="833"/>
      <c r="FLJ8" s="833"/>
      <c r="FLK8" s="833"/>
      <c r="FLL8" s="833"/>
      <c r="FLM8" s="833"/>
      <c r="FLN8" s="833"/>
      <c r="FLO8" s="833"/>
      <c r="FLP8" s="844"/>
      <c r="FLQ8" s="845"/>
      <c r="FLR8" s="832"/>
      <c r="FLS8" s="832"/>
      <c r="FLT8" s="832"/>
      <c r="FLU8" s="832"/>
      <c r="FLV8" s="832"/>
      <c r="FLW8" s="832"/>
      <c r="FLX8" s="833"/>
      <c r="FLY8" s="833"/>
      <c r="FLZ8" s="833"/>
      <c r="FMA8" s="833"/>
      <c r="FMB8" s="833"/>
      <c r="FMC8" s="833"/>
      <c r="FMD8" s="833"/>
      <c r="FME8" s="833"/>
      <c r="FMF8" s="844"/>
      <c r="FMG8" s="845"/>
      <c r="FMH8" s="832"/>
      <c r="FMI8" s="832"/>
      <c r="FMJ8" s="832"/>
      <c r="FMK8" s="832"/>
      <c r="FML8" s="832"/>
      <c r="FMM8" s="832"/>
      <c r="FMN8" s="833"/>
      <c r="FMO8" s="833"/>
      <c r="FMP8" s="833"/>
      <c r="FMQ8" s="833"/>
      <c r="FMR8" s="833"/>
      <c r="FMS8" s="833"/>
      <c r="FMT8" s="833"/>
      <c r="FMU8" s="833"/>
      <c r="FMV8" s="844"/>
      <c r="FMW8" s="845"/>
      <c r="FMX8" s="832"/>
      <c r="FMY8" s="832"/>
      <c r="FMZ8" s="832"/>
      <c r="FNA8" s="832"/>
      <c r="FNB8" s="832"/>
      <c r="FNC8" s="832"/>
      <c r="FND8" s="833"/>
      <c r="FNE8" s="833"/>
      <c r="FNF8" s="833"/>
      <c r="FNG8" s="833"/>
      <c r="FNH8" s="833"/>
      <c r="FNI8" s="833"/>
      <c r="FNJ8" s="833"/>
      <c r="FNK8" s="833"/>
      <c r="FNL8" s="844"/>
      <c r="FNM8" s="845"/>
      <c r="FNN8" s="832"/>
      <c r="FNO8" s="832"/>
      <c r="FNP8" s="832"/>
      <c r="FNQ8" s="832"/>
      <c r="FNR8" s="832"/>
      <c r="FNS8" s="832"/>
      <c r="FNT8" s="833"/>
      <c r="FNU8" s="833"/>
      <c r="FNV8" s="833"/>
      <c r="FNW8" s="833"/>
      <c r="FNX8" s="833"/>
      <c r="FNY8" s="833"/>
      <c r="FNZ8" s="833"/>
      <c r="FOA8" s="833"/>
      <c r="FOB8" s="844"/>
      <c r="FOC8" s="845"/>
      <c r="FOD8" s="832"/>
      <c r="FOE8" s="832"/>
      <c r="FOF8" s="832"/>
      <c r="FOG8" s="832"/>
      <c r="FOH8" s="832"/>
      <c r="FOI8" s="832"/>
      <c r="FOJ8" s="833"/>
      <c r="FOK8" s="833"/>
      <c r="FOL8" s="833"/>
      <c r="FOM8" s="833"/>
      <c r="FON8" s="833"/>
      <c r="FOO8" s="833"/>
      <c r="FOP8" s="833"/>
      <c r="FOQ8" s="833"/>
      <c r="FOR8" s="844"/>
      <c r="FOS8" s="845"/>
      <c r="FOT8" s="832"/>
      <c r="FOU8" s="832"/>
      <c r="FOV8" s="832"/>
      <c r="FOW8" s="832"/>
      <c r="FOX8" s="832"/>
      <c r="FOY8" s="832"/>
      <c r="FOZ8" s="833"/>
      <c r="FPA8" s="833"/>
      <c r="FPB8" s="833"/>
      <c r="FPC8" s="833"/>
      <c r="FPD8" s="833"/>
      <c r="FPE8" s="833"/>
      <c r="FPF8" s="833"/>
      <c r="FPG8" s="833"/>
      <c r="FPH8" s="844"/>
      <c r="FPI8" s="845"/>
      <c r="FPJ8" s="832"/>
      <c r="FPK8" s="832"/>
      <c r="FPL8" s="832"/>
      <c r="FPM8" s="832"/>
      <c r="FPN8" s="832"/>
      <c r="FPO8" s="832"/>
      <c r="FPP8" s="833"/>
      <c r="FPQ8" s="833"/>
      <c r="FPR8" s="833"/>
      <c r="FPS8" s="833"/>
      <c r="FPT8" s="833"/>
      <c r="FPU8" s="833"/>
      <c r="FPV8" s="833"/>
      <c r="FPW8" s="833"/>
      <c r="FPX8" s="844"/>
      <c r="FPY8" s="845"/>
      <c r="FPZ8" s="832"/>
      <c r="FQA8" s="832"/>
      <c r="FQB8" s="832"/>
      <c r="FQC8" s="832"/>
      <c r="FQD8" s="832"/>
      <c r="FQE8" s="832"/>
      <c r="FQF8" s="833"/>
      <c r="FQG8" s="833"/>
      <c r="FQH8" s="833"/>
      <c r="FQI8" s="833"/>
      <c r="FQJ8" s="833"/>
      <c r="FQK8" s="833"/>
      <c r="FQL8" s="833"/>
      <c r="FQM8" s="833"/>
      <c r="FQN8" s="844"/>
      <c r="FQO8" s="845"/>
      <c r="FQP8" s="832"/>
      <c r="FQQ8" s="832"/>
      <c r="FQR8" s="832"/>
      <c r="FQS8" s="832"/>
      <c r="FQT8" s="832"/>
      <c r="FQU8" s="832"/>
      <c r="FQV8" s="833"/>
      <c r="FQW8" s="833"/>
      <c r="FQX8" s="833"/>
      <c r="FQY8" s="833"/>
      <c r="FQZ8" s="833"/>
      <c r="FRA8" s="833"/>
      <c r="FRB8" s="833"/>
      <c r="FRC8" s="833"/>
      <c r="FRD8" s="844"/>
      <c r="FRE8" s="845"/>
      <c r="FRF8" s="832"/>
      <c r="FRG8" s="832"/>
      <c r="FRH8" s="832"/>
      <c r="FRI8" s="832"/>
      <c r="FRJ8" s="832"/>
      <c r="FRK8" s="832"/>
      <c r="FRL8" s="833"/>
      <c r="FRM8" s="833"/>
      <c r="FRN8" s="833"/>
      <c r="FRO8" s="833"/>
      <c r="FRP8" s="833"/>
      <c r="FRQ8" s="833"/>
      <c r="FRR8" s="833"/>
      <c r="FRS8" s="833"/>
      <c r="FRT8" s="844"/>
      <c r="FRU8" s="845"/>
      <c r="FRV8" s="832"/>
      <c r="FRW8" s="832"/>
      <c r="FRX8" s="832"/>
      <c r="FRY8" s="832"/>
      <c r="FRZ8" s="832"/>
      <c r="FSA8" s="832"/>
      <c r="FSB8" s="833"/>
      <c r="FSC8" s="833"/>
      <c r="FSD8" s="833"/>
      <c r="FSE8" s="833"/>
      <c r="FSF8" s="833"/>
      <c r="FSG8" s="833"/>
      <c r="FSH8" s="833"/>
      <c r="FSI8" s="833"/>
      <c r="FSJ8" s="844"/>
      <c r="FSK8" s="845"/>
      <c r="FSL8" s="832"/>
      <c r="FSM8" s="832"/>
      <c r="FSN8" s="832"/>
      <c r="FSO8" s="832"/>
      <c r="FSP8" s="832"/>
      <c r="FSQ8" s="832"/>
      <c r="FSR8" s="833"/>
      <c r="FSS8" s="833"/>
      <c r="FST8" s="833"/>
      <c r="FSU8" s="833"/>
      <c r="FSV8" s="833"/>
      <c r="FSW8" s="833"/>
      <c r="FSX8" s="833"/>
      <c r="FSY8" s="833"/>
      <c r="FSZ8" s="844"/>
      <c r="FTA8" s="845"/>
      <c r="FTB8" s="832"/>
      <c r="FTC8" s="832"/>
      <c r="FTD8" s="832"/>
      <c r="FTE8" s="832"/>
      <c r="FTF8" s="832"/>
      <c r="FTG8" s="832"/>
      <c r="FTH8" s="833"/>
      <c r="FTI8" s="833"/>
      <c r="FTJ8" s="833"/>
      <c r="FTK8" s="833"/>
      <c r="FTL8" s="833"/>
      <c r="FTM8" s="833"/>
      <c r="FTN8" s="833"/>
      <c r="FTO8" s="833"/>
      <c r="FTP8" s="844"/>
      <c r="FTQ8" s="845"/>
      <c r="FTR8" s="832"/>
      <c r="FTS8" s="832"/>
      <c r="FTT8" s="832"/>
      <c r="FTU8" s="832"/>
      <c r="FTV8" s="832"/>
      <c r="FTW8" s="832"/>
      <c r="FTX8" s="833"/>
      <c r="FTY8" s="833"/>
      <c r="FTZ8" s="833"/>
      <c r="FUA8" s="833"/>
      <c r="FUB8" s="833"/>
      <c r="FUC8" s="833"/>
      <c r="FUD8" s="833"/>
      <c r="FUE8" s="833"/>
      <c r="FUF8" s="844"/>
      <c r="FUG8" s="845"/>
      <c r="FUH8" s="832"/>
      <c r="FUI8" s="832"/>
      <c r="FUJ8" s="832"/>
      <c r="FUK8" s="832"/>
      <c r="FUL8" s="832"/>
      <c r="FUM8" s="832"/>
      <c r="FUN8" s="833"/>
      <c r="FUO8" s="833"/>
      <c r="FUP8" s="833"/>
      <c r="FUQ8" s="833"/>
      <c r="FUR8" s="833"/>
      <c r="FUS8" s="833"/>
      <c r="FUT8" s="833"/>
      <c r="FUU8" s="833"/>
      <c r="FUV8" s="844"/>
      <c r="FUW8" s="845"/>
      <c r="FUX8" s="832"/>
      <c r="FUY8" s="832"/>
      <c r="FUZ8" s="832"/>
      <c r="FVA8" s="832"/>
      <c r="FVB8" s="832"/>
      <c r="FVC8" s="832"/>
      <c r="FVD8" s="833"/>
      <c r="FVE8" s="833"/>
      <c r="FVF8" s="833"/>
      <c r="FVG8" s="833"/>
      <c r="FVH8" s="833"/>
      <c r="FVI8" s="833"/>
      <c r="FVJ8" s="833"/>
      <c r="FVK8" s="833"/>
      <c r="FVL8" s="844"/>
      <c r="FVM8" s="845"/>
      <c r="FVN8" s="832"/>
      <c r="FVO8" s="832"/>
      <c r="FVP8" s="832"/>
      <c r="FVQ8" s="832"/>
      <c r="FVR8" s="832"/>
      <c r="FVS8" s="832"/>
      <c r="FVT8" s="833"/>
      <c r="FVU8" s="833"/>
      <c r="FVV8" s="833"/>
      <c r="FVW8" s="833"/>
      <c r="FVX8" s="833"/>
      <c r="FVY8" s="833"/>
      <c r="FVZ8" s="833"/>
      <c r="FWA8" s="833"/>
      <c r="FWB8" s="844"/>
      <c r="FWC8" s="845"/>
      <c r="FWD8" s="832"/>
      <c r="FWE8" s="832"/>
      <c r="FWF8" s="832"/>
      <c r="FWG8" s="832"/>
      <c r="FWH8" s="832"/>
      <c r="FWI8" s="832"/>
      <c r="FWJ8" s="833"/>
      <c r="FWK8" s="833"/>
      <c r="FWL8" s="833"/>
      <c r="FWM8" s="833"/>
      <c r="FWN8" s="833"/>
      <c r="FWO8" s="833"/>
      <c r="FWP8" s="833"/>
      <c r="FWQ8" s="833"/>
      <c r="FWR8" s="844"/>
      <c r="FWS8" s="845"/>
      <c r="FWT8" s="832"/>
      <c r="FWU8" s="832"/>
      <c r="FWV8" s="832"/>
      <c r="FWW8" s="832"/>
      <c r="FWX8" s="832"/>
      <c r="FWY8" s="832"/>
      <c r="FWZ8" s="833"/>
      <c r="FXA8" s="833"/>
      <c r="FXB8" s="833"/>
      <c r="FXC8" s="833"/>
      <c r="FXD8" s="833"/>
      <c r="FXE8" s="833"/>
      <c r="FXF8" s="833"/>
      <c r="FXG8" s="833"/>
      <c r="FXH8" s="844"/>
      <c r="FXI8" s="845"/>
      <c r="FXJ8" s="832"/>
      <c r="FXK8" s="832"/>
      <c r="FXL8" s="832"/>
      <c r="FXM8" s="832"/>
      <c r="FXN8" s="832"/>
      <c r="FXO8" s="832"/>
      <c r="FXP8" s="833"/>
      <c r="FXQ8" s="833"/>
      <c r="FXR8" s="833"/>
      <c r="FXS8" s="833"/>
      <c r="FXT8" s="833"/>
      <c r="FXU8" s="833"/>
      <c r="FXV8" s="833"/>
      <c r="FXW8" s="833"/>
      <c r="FXX8" s="844"/>
      <c r="FXY8" s="845"/>
      <c r="FXZ8" s="832"/>
      <c r="FYA8" s="832"/>
      <c r="FYB8" s="832"/>
      <c r="FYC8" s="832"/>
      <c r="FYD8" s="832"/>
      <c r="FYE8" s="832"/>
      <c r="FYF8" s="833"/>
      <c r="FYG8" s="833"/>
      <c r="FYH8" s="833"/>
      <c r="FYI8" s="833"/>
      <c r="FYJ8" s="833"/>
      <c r="FYK8" s="833"/>
      <c r="FYL8" s="833"/>
      <c r="FYM8" s="833"/>
      <c r="FYN8" s="844"/>
      <c r="FYO8" s="845"/>
      <c r="FYP8" s="832"/>
      <c r="FYQ8" s="832"/>
      <c r="FYR8" s="832"/>
      <c r="FYS8" s="832"/>
      <c r="FYT8" s="832"/>
      <c r="FYU8" s="832"/>
      <c r="FYV8" s="833"/>
      <c r="FYW8" s="833"/>
      <c r="FYX8" s="833"/>
      <c r="FYY8" s="833"/>
      <c r="FYZ8" s="833"/>
      <c r="FZA8" s="833"/>
      <c r="FZB8" s="833"/>
      <c r="FZC8" s="833"/>
      <c r="FZD8" s="844"/>
      <c r="FZE8" s="845"/>
      <c r="FZF8" s="832"/>
      <c r="FZG8" s="832"/>
      <c r="FZH8" s="832"/>
      <c r="FZI8" s="832"/>
      <c r="FZJ8" s="832"/>
      <c r="FZK8" s="832"/>
      <c r="FZL8" s="833"/>
      <c r="FZM8" s="833"/>
      <c r="FZN8" s="833"/>
      <c r="FZO8" s="833"/>
      <c r="FZP8" s="833"/>
      <c r="FZQ8" s="833"/>
      <c r="FZR8" s="833"/>
      <c r="FZS8" s="833"/>
      <c r="FZT8" s="844"/>
      <c r="FZU8" s="845"/>
      <c r="FZV8" s="832"/>
      <c r="FZW8" s="832"/>
      <c r="FZX8" s="832"/>
      <c r="FZY8" s="832"/>
      <c r="FZZ8" s="832"/>
      <c r="GAA8" s="832"/>
      <c r="GAB8" s="833"/>
      <c r="GAC8" s="833"/>
      <c r="GAD8" s="833"/>
      <c r="GAE8" s="833"/>
      <c r="GAF8" s="833"/>
      <c r="GAG8" s="833"/>
      <c r="GAH8" s="833"/>
      <c r="GAI8" s="833"/>
      <c r="GAJ8" s="844"/>
      <c r="GAK8" s="845"/>
      <c r="GAL8" s="832"/>
      <c r="GAM8" s="832"/>
      <c r="GAN8" s="832"/>
      <c r="GAO8" s="832"/>
      <c r="GAP8" s="832"/>
      <c r="GAQ8" s="832"/>
      <c r="GAR8" s="833"/>
      <c r="GAS8" s="833"/>
      <c r="GAT8" s="833"/>
      <c r="GAU8" s="833"/>
      <c r="GAV8" s="833"/>
      <c r="GAW8" s="833"/>
      <c r="GAX8" s="833"/>
      <c r="GAY8" s="833"/>
      <c r="GAZ8" s="844"/>
      <c r="GBA8" s="845"/>
      <c r="GBB8" s="832"/>
      <c r="GBC8" s="832"/>
      <c r="GBD8" s="832"/>
      <c r="GBE8" s="832"/>
      <c r="GBF8" s="832"/>
      <c r="GBG8" s="832"/>
      <c r="GBH8" s="833"/>
      <c r="GBI8" s="833"/>
      <c r="GBJ8" s="833"/>
      <c r="GBK8" s="833"/>
      <c r="GBL8" s="833"/>
      <c r="GBM8" s="833"/>
      <c r="GBN8" s="833"/>
      <c r="GBO8" s="833"/>
      <c r="GBP8" s="844"/>
      <c r="GBQ8" s="845"/>
      <c r="GBR8" s="832"/>
      <c r="GBS8" s="832"/>
      <c r="GBT8" s="832"/>
      <c r="GBU8" s="832"/>
      <c r="GBV8" s="832"/>
      <c r="GBW8" s="832"/>
      <c r="GBX8" s="833"/>
      <c r="GBY8" s="833"/>
      <c r="GBZ8" s="833"/>
      <c r="GCA8" s="833"/>
      <c r="GCB8" s="833"/>
      <c r="GCC8" s="833"/>
      <c r="GCD8" s="833"/>
      <c r="GCE8" s="833"/>
      <c r="GCF8" s="844"/>
      <c r="GCG8" s="845"/>
      <c r="GCH8" s="832"/>
      <c r="GCI8" s="832"/>
      <c r="GCJ8" s="832"/>
      <c r="GCK8" s="832"/>
      <c r="GCL8" s="832"/>
      <c r="GCM8" s="832"/>
      <c r="GCN8" s="833"/>
      <c r="GCO8" s="833"/>
      <c r="GCP8" s="833"/>
      <c r="GCQ8" s="833"/>
      <c r="GCR8" s="833"/>
      <c r="GCS8" s="833"/>
      <c r="GCT8" s="833"/>
      <c r="GCU8" s="833"/>
      <c r="GCV8" s="844"/>
      <c r="GCW8" s="845"/>
      <c r="GCX8" s="832"/>
      <c r="GCY8" s="832"/>
      <c r="GCZ8" s="832"/>
      <c r="GDA8" s="832"/>
      <c r="GDB8" s="832"/>
      <c r="GDC8" s="832"/>
      <c r="GDD8" s="833"/>
      <c r="GDE8" s="833"/>
      <c r="GDF8" s="833"/>
      <c r="GDG8" s="833"/>
      <c r="GDH8" s="833"/>
      <c r="GDI8" s="833"/>
      <c r="GDJ8" s="833"/>
      <c r="GDK8" s="833"/>
      <c r="GDL8" s="844"/>
      <c r="GDM8" s="845"/>
      <c r="GDN8" s="832"/>
      <c r="GDO8" s="832"/>
      <c r="GDP8" s="832"/>
      <c r="GDQ8" s="832"/>
      <c r="GDR8" s="832"/>
      <c r="GDS8" s="832"/>
      <c r="GDT8" s="833"/>
      <c r="GDU8" s="833"/>
      <c r="GDV8" s="833"/>
      <c r="GDW8" s="833"/>
      <c r="GDX8" s="833"/>
      <c r="GDY8" s="833"/>
      <c r="GDZ8" s="833"/>
      <c r="GEA8" s="833"/>
      <c r="GEB8" s="844"/>
      <c r="GEC8" s="845"/>
      <c r="GED8" s="832"/>
      <c r="GEE8" s="832"/>
      <c r="GEF8" s="832"/>
      <c r="GEG8" s="832"/>
      <c r="GEH8" s="832"/>
      <c r="GEI8" s="832"/>
      <c r="GEJ8" s="833"/>
      <c r="GEK8" s="833"/>
      <c r="GEL8" s="833"/>
      <c r="GEM8" s="833"/>
      <c r="GEN8" s="833"/>
      <c r="GEO8" s="833"/>
      <c r="GEP8" s="833"/>
      <c r="GEQ8" s="833"/>
      <c r="GER8" s="844"/>
      <c r="GES8" s="845"/>
      <c r="GET8" s="832"/>
      <c r="GEU8" s="832"/>
      <c r="GEV8" s="832"/>
      <c r="GEW8" s="832"/>
      <c r="GEX8" s="832"/>
      <c r="GEY8" s="832"/>
      <c r="GEZ8" s="833"/>
      <c r="GFA8" s="833"/>
      <c r="GFB8" s="833"/>
      <c r="GFC8" s="833"/>
      <c r="GFD8" s="833"/>
      <c r="GFE8" s="833"/>
      <c r="GFF8" s="833"/>
      <c r="GFG8" s="833"/>
      <c r="GFH8" s="844"/>
      <c r="GFI8" s="845"/>
      <c r="GFJ8" s="832"/>
      <c r="GFK8" s="832"/>
      <c r="GFL8" s="832"/>
      <c r="GFM8" s="832"/>
      <c r="GFN8" s="832"/>
      <c r="GFO8" s="832"/>
      <c r="GFP8" s="833"/>
      <c r="GFQ8" s="833"/>
      <c r="GFR8" s="833"/>
      <c r="GFS8" s="833"/>
      <c r="GFT8" s="833"/>
      <c r="GFU8" s="833"/>
      <c r="GFV8" s="833"/>
      <c r="GFW8" s="833"/>
      <c r="GFX8" s="844"/>
      <c r="GFY8" s="845"/>
      <c r="GFZ8" s="832"/>
      <c r="GGA8" s="832"/>
      <c r="GGB8" s="832"/>
      <c r="GGC8" s="832"/>
      <c r="GGD8" s="832"/>
      <c r="GGE8" s="832"/>
      <c r="GGF8" s="833"/>
      <c r="GGG8" s="833"/>
      <c r="GGH8" s="833"/>
      <c r="GGI8" s="833"/>
      <c r="GGJ8" s="833"/>
      <c r="GGK8" s="833"/>
      <c r="GGL8" s="833"/>
      <c r="GGM8" s="833"/>
      <c r="GGN8" s="844"/>
      <c r="GGO8" s="845"/>
      <c r="GGP8" s="832"/>
      <c r="GGQ8" s="832"/>
      <c r="GGR8" s="832"/>
      <c r="GGS8" s="832"/>
      <c r="GGT8" s="832"/>
      <c r="GGU8" s="832"/>
      <c r="GGV8" s="833"/>
      <c r="GGW8" s="833"/>
      <c r="GGX8" s="833"/>
      <c r="GGY8" s="833"/>
      <c r="GGZ8" s="833"/>
      <c r="GHA8" s="833"/>
      <c r="GHB8" s="833"/>
      <c r="GHC8" s="833"/>
      <c r="GHD8" s="844"/>
      <c r="GHE8" s="845"/>
      <c r="GHF8" s="832"/>
      <c r="GHG8" s="832"/>
      <c r="GHH8" s="832"/>
      <c r="GHI8" s="832"/>
      <c r="GHJ8" s="832"/>
      <c r="GHK8" s="832"/>
      <c r="GHL8" s="833"/>
      <c r="GHM8" s="833"/>
      <c r="GHN8" s="833"/>
      <c r="GHO8" s="833"/>
      <c r="GHP8" s="833"/>
      <c r="GHQ8" s="833"/>
      <c r="GHR8" s="833"/>
      <c r="GHS8" s="833"/>
      <c r="GHT8" s="844"/>
      <c r="GHU8" s="845"/>
      <c r="GHV8" s="832"/>
      <c r="GHW8" s="832"/>
      <c r="GHX8" s="832"/>
      <c r="GHY8" s="832"/>
      <c r="GHZ8" s="832"/>
      <c r="GIA8" s="832"/>
      <c r="GIB8" s="833"/>
      <c r="GIC8" s="833"/>
      <c r="GID8" s="833"/>
      <c r="GIE8" s="833"/>
      <c r="GIF8" s="833"/>
      <c r="GIG8" s="833"/>
      <c r="GIH8" s="833"/>
      <c r="GII8" s="833"/>
      <c r="GIJ8" s="844"/>
      <c r="GIK8" s="845"/>
      <c r="GIL8" s="832"/>
      <c r="GIM8" s="832"/>
      <c r="GIN8" s="832"/>
      <c r="GIO8" s="832"/>
      <c r="GIP8" s="832"/>
      <c r="GIQ8" s="832"/>
      <c r="GIR8" s="833"/>
      <c r="GIS8" s="833"/>
      <c r="GIT8" s="833"/>
      <c r="GIU8" s="833"/>
      <c r="GIV8" s="833"/>
      <c r="GIW8" s="833"/>
      <c r="GIX8" s="833"/>
      <c r="GIY8" s="833"/>
      <c r="GIZ8" s="844"/>
      <c r="GJA8" s="845"/>
      <c r="GJB8" s="832"/>
      <c r="GJC8" s="832"/>
      <c r="GJD8" s="832"/>
      <c r="GJE8" s="832"/>
      <c r="GJF8" s="832"/>
      <c r="GJG8" s="832"/>
      <c r="GJH8" s="833"/>
      <c r="GJI8" s="833"/>
      <c r="GJJ8" s="833"/>
      <c r="GJK8" s="833"/>
      <c r="GJL8" s="833"/>
      <c r="GJM8" s="833"/>
      <c r="GJN8" s="833"/>
      <c r="GJO8" s="833"/>
      <c r="GJP8" s="844"/>
      <c r="GJQ8" s="845"/>
      <c r="GJR8" s="832"/>
      <c r="GJS8" s="832"/>
      <c r="GJT8" s="832"/>
      <c r="GJU8" s="832"/>
      <c r="GJV8" s="832"/>
      <c r="GJW8" s="832"/>
      <c r="GJX8" s="833"/>
      <c r="GJY8" s="833"/>
      <c r="GJZ8" s="833"/>
      <c r="GKA8" s="833"/>
      <c r="GKB8" s="833"/>
      <c r="GKC8" s="833"/>
      <c r="GKD8" s="833"/>
      <c r="GKE8" s="833"/>
      <c r="GKF8" s="844"/>
      <c r="GKG8" s="845"/>
      <c r="GKH8" s="832"/>
      <c r="GKI8" s="832"/>
      <c r="GKJ8" s="832"/>
      <c r="GKK8" s="832"/>
      <c r="GKL8" s="832"/>
      <c r="GKM8" s="832"/>
      <c r="GKN8" s="833"/>
      <c r="GKO8" s="833"/>
      <c r="GKP8" s="833"/>
      <c r="GKQ8" s="833"/>
      <c r="GKR8" s="833"/>
      <c r="GKS8" s="833"/>
      <c r="GKT8" s="833"/>
      <c r="GKU8" s="833"/>
      <c r="GKV8" s="844"/>
      <c r="GKW8" s="845"/>
      <c r="GKX8" s="832"/>
      <c r="GKY8" s="832"/>
      <c r="GKZ8" s="832"/>
      <c r="GLA8" s="832"/>
      <c r="GLB8" s="832"/>
      <c r="GLC8" s="832"/>
      <c r="GLD8" s="833"/>
      <c r="GLE8" s="833"/>
      <c r="GLF8" s="833"/>
      <c r="GLG8" s="833"/>
      <c r="GLH8" s="833"/>
      <c r="GLI8" s="833"/>
      <c r="GLJ8" s="833"/>
      <c r="GLK8" s="833"/>
      <c r="GLL8" s="844"/>
      <c r="GLM8" s="845"/>
      <c r="GLN8" s="832"/>
      <c r="GLO8" s="832"/>
      <c r="GLP8" s="832"/>
      <c r="GLQ8" s="832"/>
      <c r="GLR8" s="832"/>
      <c r="GLS8" s="832"/>
      <c r="GLT8" s="833"/>
      <c r="GLU8" s="833"/>
      <c r="GLV8" s="833"/>
      <c r="GLW8" s="833"/>
      <c r="GLX8" s="833"/>
      <c r="GLY8" s="833"/>
      <c r="GLZ8" s="833"/>
      <c r="GMA8" s="833"/>
      <c r="GMB8" s="844"/>
      <c r="GMC8" s="845"/>
      <c r="GMD8" s="832"/>
      <c r="GME8" s="832"/>
      <c r="GMF8" s="832"/>
      <c r="GMG8" s="832"/>
      <c r="GMH8" s="832"/>
      <c r="GMI8" s="832"/>
      <c r="GMJ8" s="833"/>
      <c r="GMK8" s="833"/>
      <c r="GML8" s="833"/>
      <c r="GMM8" s="833"/>
      <c r="GMN8" s="833"/>
      <c r="GMO8" s="833"/>
      <c r="GMP8" s="833"/>
      <c r="GMQ8" s="833"/>
      <c r="GMR8" s="844"/>
      <c r="GMS8" s="845"/>
      <c r="GMT8" s="832"/>
      <c r="GMU8" s="832"/>
      <c r="GMV8" s="832"/>
      <c r="GMW8" s="832"/>
      <c r="GMX8" s="832"/>
      <c r="GMY8" s="832"/>
      <c r="GMZ8" s="833"/>
      <c r="GNA8" s="833"/>
      <c r="GNB8" s="833"/>
      <c r="GNC8" s="833"/>
      <c r="GND8" s="833"/>
      <c r="GNE8" s="833"/>
      <c r="GNF8" s="833"/>
      <c r="GNG8" s="833"/>
      <c r="GNH8" s="844"/>
      <c r="GNI8" s="845"/>
      <c r="GNJ8" s="832"/>
      <c r="GNK8" s="832"/>
      <c r="GNL8" s="832"/>
      <c r="GNM8" s="832"/>
      <c r="GNN8" s="832"/>
      <c r="GNO8" s="832"/>
      <c r="GNP8" s="833"/>
      <c r="GNQ8" s="833"/>
      <c r="GNR8" s="833"/>
      <c r="GNS8" s="833"/>
      <c r="GNT8" s="833"/>
      <c r="GNU8" s="833"/>
      <c r="GNV8" s="833"/>
      <c r="GNW8" s="833"/>
      <c r="GNX8" s="844"/>
      <c r="GNY8" s="845"/>
      <c r="GNZ8" s="832"/>
      <c r="GOA8" s="832"/>
      <c r="GOB8" s="832"/>
      <c r="GOC8" s="832"/>
      <c r="GOD8" s="832"/>
      <c r="GOE8" s="832"/>
      <c r="GOF8" s="833"/>
      <c r="GOG8" s="833"/>
      <c r="GOH8" s="833"/>
      <c r="GOI8" s="833"/>
      <c r="GOJ8" s="833"/>
      <c r="GOK8" s="833"/>
      <c r="GOL8" s="833"/>
      <c r="GOM8" s="833"/>
      <c r="GON8" s="844"/>
      <c r="GOO8" s="845"/>
      <c r="GOP8" s="832"/>
      <c r="GOQ8" s="832"/>
      <c r="GOR8" s="832"/>
      <c r="GOS8" s="832"/>
      <c r="GOT8" s="832"/>
      <c r="GOU8" s="832"/>
      <c r="GOV8" s="833"/>
      <c r="GOW8" s="833"/>
      <c r="GOX8" s="833"/>
      <c r="GOY8" s="833"/>
      <c r="GOZ8" s="833"/>
      <c r="GPA8" s="833"/>
      <c r="GPB8" s="833"/>
      <c r="GPC8" s="833"/>
      <c r="GPD8" s="844"/>
      <c r="GPE8" s="845"/>
      <c r="GPF8" s="832"/>
      <c r="GPG8" s="832"/>
      <c r="GPH8" s="832"/>
      <c r="GPI8" s="832"/>
      <c r="GPJ8" s="832"/>
      <c r="GPK8" s="832"/>
      <c r="GPL8" s="833"/>
      <c r="GPM8" s="833"/>
      <c r="GPN8" s="833"/>
      <c r="GPO8" s="833"/>
      <c r="GPP8" s="833"/>
      <c r="GPQ8" s="833"/>
      <c r="GPR8" s="833"/>
      <c r="GPS8" s="833"/>
      <c r="GPT8" s="844"/>
      <c r="GPU8" s="845"/>
      <c r="GPV8" s="832"/>
      <c r="GPW8" s="832"/>
      <c r="GPX8" s="832"/>
      <c r="GPY8" s="832"/>
      <c r="GPZ8" s="832"/>
      <c r="GQA8" s="832"/>
      <c r="GQB8" s="833"/>
      <c r="GQC8" s="833"/>
      <c r="GQD8" s="833"/>
      <c r="GQE8" s="833"/>
      <c r="GQF8" s="833"/>
      <c r="GQG8" s="833"/>
      <c r="GQH8" s="833"/>
      <c r="GQI8" s="833"/>
      <c r="GQJ8" s="844"/>
      <c r="GQK8" s="845"/>
      <c r="GQL8" s="832"/>
      <c r="GQM8" s="832"/>
      <c r="GQN8" s="832"/>
      <c r="GQO8" s="832"/>
      <c r="GQP8" s="832"/>
      <c r="GQQ8" s="832"/>
      <c r="GQR8" s="833"/>
      <c r="GQS8" s="833"/>
      <c r="GQT8" s="833"/>
      <c r="GQU8" s="833"/>
      <c r="GQV8" s="833"/>
      <c r="GQW8" s="833"/>
      <c r="GQX8" s="833"/>
      <c r="GQY8" s="833"/>
      <c r="GQZ8" s="844"/>
      <c r="GRA8" s="845"/>
      <c r="GRB8" s="832"/>
      <c r="GRC8" s="832"/>
      <c r="GRD8" s="832"/>
      <c r="GRE8" s="832"/>
      <c r="GRF8" s="832"/>
      <c r="GRG8" s="832"/>
      <c r="GRH8" s="833"/>
      <c r="GRI8" s="833"/>
      <c r="GRJ8" s="833"/>
      <c r="GRK8" s="833"/>
      <c r="GRL8" s="833"/>
      <c r="GRM8" s="833"/>
      <c r="GRN8" s="833"/>
      <c r="GRO8" s="833"/>
      <c r="GRP8" s="844"/>
      <c r="GRQ8" s="845"/>
      <c r="GRR8" s="832"/>
      <c r="GRS8" s="832"/>
      <c r="GRT8" s="832"/>
      <c r="GRU8" s="832"/>
      <c r="GRV8" s="832"/>
      <c r="GRW8" s="832"/>
      <c r="GRX8" s="833"/>
      <c r="GRY8" s="833"/>
      <c r="GRZ8" s="833"/>
      <c r="GSA8" s="833"/>
      <c r="GSB8" s="833"/>
      <c r="GSC8" s="833"/>
      <c r="GSD8" s="833"/>
      <c r="GSE8" s="833"/>
      <c r="GSF8" s="844"/>
      <c r="GSG8" s="845"/>
      <c r="GSH8" s="832"/>
      <c r="GSI8" s="832"/>
      <c r="GSJ8" s="832"/>
      <c r="GSK8" s="832"/>
      <c r="GSL8" s="832"/>
      <c r="GSM8" s="832"/>
      <c r="GSN8" s="833"/>
      <c r="GSO8" s="833"/>
      <c r="GSP8" s="833"/>
      <c r="GSQ8" s="833"/>
      <c r="GSR8" s="833"/>
      <c r="GSS8" s="833"/>
      <c r="GST8" s="833"/>
      <c r="GSU8" s="833"/>
      <c r="GSV8" s="844"/>
      <c r="GSW8" s="845"/>
      <c r="GSX8" s="832"/>
      <c r="GSY8" s="832"/>
      <c r="GSZ8" s="832"/>
      <c r="GTA8" s="832"/>
      <c r="GTB8" s="832"/>
      <c r="GTC8" s="832"/>
      <c r="GTD8" s="833"/>
      <c r="GTE8" s="833"/>
      <c r="GTF8" s="833"/>
      <c r="GTG8" s="833"/>
      <c r="GTH8" s="833"/>
      <c r="GTI8" s="833"/>
      <c r="GTJ8" s="833"/>
      <c r="GTK8" s="833"/>
      <c r="GTL8" s="844"/>
      <c r="GTM8" s="845"/>
      <c r="GTN8" s="832"/>
      <c r="GTO8" s="832"/>
      <c r="GTP8" s="832"/>
      <c r="GTQ8" s="832"/>
      <c r="GTR8" s="832"/>
      <c r="GTS8" s="832"/>
      <c r="GTT8" s="833"/>
      <c r="GTU8" s="833"/>
      <c r="GTV8" s="833"/>
      <c r="GTW8" s="833"/>
      <c r="GTX8" s="833"/>
      <c r="GTY8" s="833"/>
      <c r="GTZ8" s="833"/>
      <c r="GUA8" s="833"/>
      <c r="GUB8" s="844"/>
      <c r="GUC8" s="845"/>
      <c r="GUD8" s="832"/>
      <c r="GUE8" s="832"/>
      <c r="GUF8" s="832"/>
      <c r="GUG8" s="832"/>
      <c r="GUH8" s="832"/>
      <c r="GUI8" s="832"/>
      <c r="GUJ8" s="833"/>
      <c r="GUK8" s="833"/>
      <c r="GUL8" s="833"/>
      <c r="GUM8" s="833"/>
      <c r="GUN8" s="833"/>
      <c r="GUO8" s="833"/>
      <c r="GUP8" s="833"/>
      <c r="GUQ8" s="833"/>
      <c r="GUR8" s="844"/>
      <c r="GUS8" s="845"/>
      <c r="GUT8" s="832"/>
      <c r="GUU8" s="832"/>
      <c r="GUV8" s="832"/>
      <c r="GUW8" s="832"/>
      <c r="GUX8" s="832"/>
      <c r="GUY8" s="832"/>
      <c r="GUZ8" s="833"/>
      <c r="GVA8" s="833"/>
      <c r="GVB8" s="833"/>
      <c r="GVC8" s="833"/>
      <c r="GVD8" s="833"/>
      <c r="GVE8" s="833"/>
      <c r="GVF8" s="833"/>
      <c r="GVG8" s="833"/>
      <c r="GVH8" s="844"/>
      <c r="GVI8" s="845"/>
      <c r="GVJ8" s="832"/>
      <c r="GVK8" s="832"/>
      <c r="GVL8" s="832"/>
      <c r="GVM8" s="832"/>
      <c r="GVN8" s="832"/>
      <c r="GVO8" s="832"/>
      <c r="GVP8" s="833"/>
      <c r="GVQ8" s="833"/>
      <c r="GVR8" s="833"/>
      <c r="GVS8" s="833"/>
      <c r="GVT8" s="833"/>
      <c r="GVU8" s="833"/>
      <c r="GVV8" s="833"/>
      <c r="GVW8" s="833"/>
      <c r="GVX8" s="844"/>
      <c r="GVY8" s="845"/>
      <c r="GVZ8" s="832"/>
      <c r="GWA8" s="832"/>
      <c r="GWB8" s="832"/>
      <c r="GWC8" s="832"/>
      <c r="GWD8" s="832"/>
      <c r="GWE8" s="832"/>
      <c r="GWF8" s="833"/>
      <c r="GWG8" s="833"/>
      <c r="GWH8" s="833"/>
      <c r="GWI8" s="833"/>
      <c r="GWJ8" s="833"/>
      <c r="GWK8" s="833"/>
      <c r="GWL8" s="833"/>
      <c r="GWM8" s="833"/>
      <c r="GWN8" s="844"/>
      <c r="GWO8" s="845"/>
      <c r="GWP8" s="832"/>
      <c r="GWQ8" s="832"/>
      <c r="GWR8" s="832"/>
      <c r="GWS8" s="832"/>
      <c r="GWT8" s="832"/>
      <c r="GWU8" s="832"/>
      <c r="GWV8" s="833"/>
      <c r="GWW8" s="833"/>
      <c r="GWX8" s="833"/>
      <c r="GWY8" s="833"/>
      <c r="GWZ8" s="833"/>
      <c r="GXA8" s="833"/>
      <c r="GXB8" s="833"/>
      <c r="GXC8" s="833"/>
      <c r="GXD8" s="844"/>
      <c r="GXE8" s="845"/>
      <c r="GXF8" s="832"/>
      <c r="GXG8" s="832"/>
      <c r="GXH8" s="832"/>
      <c r="GXI8" s="832"/>
      <c r="GXJ8" s="832"/>
      <c r="GXK8" s="832"/>
      <c r="GXL8" s="833"/>
      <c r="GXM8" s="833"/>
      <c r="GXN8" s="833"/>
      <c r="GXO8" s="833"/>
      <c r="GXP8" s="833"/>
      <c r="GXQ8" s="833"/>
      <c r="GXR8" s="833"/>
      <c r="GXS8" s="833"/>
      <c r="GXT8" s="844"/>
      <c r="GXU8" s="845"/>
      <c r="GXV8" s="832"/>
      <c r="GXW8" s="832"/>
      <c r="GXX8" s="832"/>
      <c r="GXY8" s="832"/>
      <c r="GXZ8" s="832"/>
      <c r="GYA8" s="832"/>
      <c r="GYB8" s="833"/>
      <c r="GYC8" s="833"/>
      <c r="GYD8" s="833"/>
      <c r="GYE8" s="833"/>
      <c r="GYF8" s="833"/>
      <c r="GYG8" s="833"/>
      <c r="GYH8" s="833"/>
      <c r="GYI8" s="833"/>
      <c r="GYJ8" s="844"/>
      <c r="GYK8" s="845"/>
      <c r="GYL8" s="832"/>
      <c r="GYM8" s="832"/>
      <c r="GYN8" s="832"/>
      <c r="GYO8" s="832"/>
      <c r="GYP8" s="832"/>
      <c r="GYQ8" s="832"/>
      <c r="GYR8" s="833"/>
      <c r="GYS8" s="833"/>
      <c r="GYT8" s="833"/>
      <c r="GYU8" s="833"/>
      <c r="GYV8" s="833"/>
      <c r="GYW8" s="833"/>
      <c r="GYX8" s="833"/>
      <c r="GYY8" s="833"/>
      <c r="GYZ8" s="844"/>
      <c r="GZA8" s="845"/>
      <c r="GZB8" s="832"/>
      <c r="GZC8" s="832"/>
      <c r="GZD8" s="832"/>
      <c r="GZE8" s="832"/>
      <c r="GZF8" s="832"/>
      <c r="GZG8" s="832"/>
      <c r="GZH8" s="833"/>
      <c r="GZI8" s="833"/>
      <c r="GZJ8" s="833"/>
      <c r="GZK8" s="833"/>
      <c r="GZL8" s="833"/>
      <c r="GZM8" s="833"/>
      <c r="GZN8" s="833"/>
      <c r="GZO8" s="833"/>
      <c r="GZP8" s="844"/>
      <c r="GZQ8" s="845"/>
      <c r="GZR8" s="832"/>
      <c r="GZS8" s="832"/>
      <c r="GZT8" s="832"/>
      <c r="GZU8" s="832"/>
      <c r="GZV8" s="832"/>
      <c r="GZW8" s="832"/>
      <c r="GZX8" s="833"/>
      <c r="GZY8" s="833"/>
      <c r="GZZ8" s="833"/>
      <c r="HAA8" s="833"/>
      <c r="HAB8" s="833"/>
      <c r="HAC8" s="833"/>
      <c r="HAD8" s="833"/>
      <c r="HAE8" s="833"/>
      <c r="HAF8" s="844"/>
      <c r="HAG8" s="845"/>
      <c r="HAH8" s="832"/>
      <c r="HAI8" s="832"/>
      <c r="HAJ8" s="832"/>
      <c r="HAK8" s="832"/>
      <c r="HAL8" s="832"/>
      <c r="HAM8" s="832"/>
      <c r="HAN8" s="833"/>
      <c r="HAO8" s="833"/>
      <c r="HAP8" s="833"/>
      <c r="HAQ8" s="833"/>
      <c r="HAR8" s="833"/>
      <c r="HAS8" s="833"/>
      <c r="HAT8" s="833"/>
      <c r="HAU8" s="833"/>
      <c r="HAV8" s="844"/>
      <c r="HAW8" s="845"/>
      <c r="HAX8" s="832"/>
      <c r="HAY8" s="832"/>
      <c r="HAZ8" s="832"/>
      <c r="HBA8" s="832"/>
      <c r="HBB8" s="832"/>
      <c r="HBC8" s="832"/>
      <c r="HBD8" s="833"/>
      <c r="HBE8" s="833"/>
      <c r="HBF8" s="833"/>
      <c r="HBG8" s="833"/>
      <c r="HBH8" s="833"/>
      <c r="HBI8" s="833"/>
      <c r="HBJ8" s="833"/>
      <c r="HBK8" s="833"/>
      <c r="HBL8" s="844"/>
      <c r="HBM8" s="845"/>
      <c r="HBN8" s="832"/>
      <c r="HBO8" s="832"/>
      <c r="HBP8" s="832"/>
      <c r="HBQ8" s="832"/>
      <c r="HBR8" s="832"/>
      <c r="HBS8" s="832"/>
      <c r="HBT8" s="833"/>
      <c r="HBU8" s="833"/>
      <c r="HBV8" s="833"/>
      <c r="HBW8" s="833"/>
      <c r="HBX8" s="833"/>
      <c r="HBY8" s="833"/>
      <c r="HBZ8" s="833"/>
      <c r="HCA8" s="833"/>
      <c r="HCB8" s="844"/>
      <c r="HCC8" s="845"/>
      <c r="HCD8" s="832"/>
      <c r="HCE8" s="832"/>
      <c r="HCF8" s="832"/>
      <c r="HCG8" s="832"/>
      <c r="HCH8" s="832"/>
      <c r="HCI8" s="832"/>
      <c r="HCJ8" s="833"/>
      <c r="HCK8" s="833"/>
      <c r="HCL8" s="833"/>
      <c r="HCM8" s="833"/>
      <c r="HCN8" s="833"/>
      <c r="HCO8" s="833"/>
      <c r="HCP8" s="833"/>
      <c r="HCQ8" s="833"/>
      <c r="HCR8" s="844"/>
      <c r="HCS8" s="845"/>
      <c r="HCT8" s="832"/>
      <c r="HCU8" s="832"/>
      <c r="HCV8" s="832"/>
      <c r="HCW8" s="832"/>
      <c r="HCX8" s="832"/>
      <c r="HCY8" s="832"/>
      <c r="HCZ8" s="833"/>
      <c r="HDA8" s="833"/>
      <c r="HDB8" s="833"/>
      <c r="HDC8" s="833"/>
      <c r="HDD8" s="833"/>
      <c r="HDE8" s="833"/>
      <c r="HDF8" s="833"/>
      <c r="HDG8" s="833"/>
      <c r="HDH8" s="844"/>
      <c r="HDI8" s="845"/>
      <c r="HDJ8" s="832"/>
      <c r="HDK8" s="832"/>
      <c r="HDL8" s="832"/>
      <c r="HDM8" s="832"/>
      <c r="HDN8" s="832"/>
      <c r="HDO8" s="832"/>
      <c r="HDP8" s="833"/>
      <c r="HDQ8" s="833"/>
      <c r="HDR8" s="833"/>
      <c r="HDS8" s="833"/>
      <c r="HDT8" s="833"/>
      <c r="HDU8" s="833"/>
      <c r="HDV8" s="833"/>
      <c r="HDW8" s="833"/>
      <c r="HDX8" s="844"/>
      <c r="HDY8" s="845"/>
      <c r="HDZ8" s="832"/>
      <c r="HEA8" s="832"/>
      <c r="HEB8" s="832"/>
      <c r="HEC8" s="832"/>
      <c r="HED8" s="832"/>
      <c r="HEE8" s="832"/>
      <c r="HEF8" s="833"/>
      <c r="HEG8" s="833"/>
      <c r="HEH8" s="833"/>
      <c r="HEI8" s="833"/>
      <c r="HEJ8" s="833"/>
      <c r="HEK8" s="833"/>
      <c r="HEL8" s="833"/>
      <c r="HEM8" s="833"/>
      <c r="HEN8" s="844"/>
      <c r="HEO8" s="845"/>
      <c r="HEP8" s="832"/>
      <c r="HEQ8" s="832"/>
      <c r="HER8" s="832"/>
      <c r="HES8" s="832"/>
      <c r="HET8" s="832"/>
      <c r="HEU8" s="832"/>
      <c r="HEV8" s="833"/>
      <c r="HEW8" s="833"/>
      <c r="HEX8" s="833"/>
      <c r="HEY8" s="833"/>
      <c r="HEZ8" s="833"/>
      <c r="HFA8" s="833"/>
      <c r="HFB8" s="833"/>
      <c r="HFC8" s="833"/>
      <c r="HFD8" s="844"/>
      <c r="HFE8" s="845"/>
      <c r="HFF8" s="832"/>
      <c r="HFG8" s="832"/>
      <c r="HFH8" s="832"/>
      <c r="HFI8" s="832"/>
      <c r="HFJ8" s="832"/>
      <c r="HFK8" s="832"/>
      <c r="HFL8" s="833"/>
      <c r="HFM8" s="833"/>
      <c r="HFN8" s="833"/>
      <c r="HFO8" s="833"/>
      <c r="HFP8" s="833"/>
      <c r="HFQ8" s="833"/>
      <c r="HFR8" s="833"/>
      <c r="HFS8" s="833"/>
      <c r="HFT8" s="844"/>
      <c r="HFU8" s="845"/>
      <c r="HFV8" s="832"/>
      <c r="HFW8" s="832"/>
      <c r="HFX8" s="832"/>
      <c r="HFY8" s="832"/>
      <c r="HFZ8" s="832"/>
      <c r="HGA8" s="832"/>
      <c r="HGB8" s="833"/>
      <c r="HGC8" s="833"/>
      <c r="HGD8" s="833"/>
      <c r="HGE8" s="833"/>
      <c r="HGF8" s="833"/>
      <c r="HGG8" s="833"/>
      <c r="HGH8" s="833"/>
      <c r="HGI8" s="833"/>
      <c r="HGJ8" s="844"/>
      <c r="HGK8" s="845"/>
      <c r="HGL8" s="832"/>
      <c r="HGM8" s="832"/>
      <c r="HGN8" s="832"/>
      <c r="HGO8" s="832"/>
      <c r="HGP8" s="832"/>
      <c r="HGQ8" s="832"/>
      <c r="HGR8" s="833"/>
      <c r="HGS8" s="833"/>
      <c r="HGT8" s="833"/>
      <c r="HGU8" s="833"/>
      <c r="HGV8" s="833"/>
      <c r="HGW8" s="833"/>
      <c r="HGX8" s="833"/>
      <c r="HGY8" s="833"/>
      <c r="HGZ8" s="844"/>
      <c r="HHA8" s="845"/>
      <c r="HHB8" s="832"/>
      <c r="HHC8" s="832"/>
      <c r="HHD8" s="832"/>
      <c r="HHE8" s="832"/>
      <c r="HHF8" s="832"/>
      <c r="HHG8" s="832"/>
      <c r="HHH8" s="833"/>
      <c r="HHI8" s="833"/>
      <c r="HHJ8" s="833"/>
      <c r="HHK8" s="833"/>
      <c r="HHL8" s="833"/>
      <c r="HHM8" s="833"/>
      <c r="HHN8" s="833"/>
      <c r="HHO8" s="833"/>
      <c r="HHP8" s="844"/>
      <c r="HHQ8" s="845"/>
      <c r="HHR8" s="832"/>
      <c r="HHS8" s="832"/>
      <c r="HHT8" s="832"/>
      <c r="HHU8" s="832"/>
      <c r="HHV8" s="832"/>
      <c r="HHW8" s="832"/>
      <c r="HHX8" s="833"/>
      <c r="HHY8" s="833"/>
      <c r="HHZ8" s="833"/>
      <c r="HIA8" s="833"/>
      <c r="HIB8" s="833"/>
      <c r="HIC8" s="833"/>
      <c r="HID8" s="833"/>
      <c r="HIE8" s="833"/>
      <c r="HIF8" s="844"/>
      <c r="HIG8" s="845"/>
      <c r="HIH8" s="832"/>
      <c r="HII8" s="832"/>
      <c r="HIJ8" s="832"/>
      <c r="HIK8" s="832"/>
      <c r="HIL8" s="832"/>
      <c r="HIM8" s="832"/>
      <c r="HIN8" s="833"/>
      <c r="HIO8" s="833"/>
      <c r="HIP8" s="833"/>
      <c r="HIQ8" s="833"/>
      <c r="HIR8" s="833"/>
      <c r="HIS8" s="833"/>
      <c r="HIT8" s="833"/>
      <c r="HIU8" s="833"/>
      <c r="HIV8" s="844"/>
      <c r="HIW8" s="845"/>
      <c r="HIX8" s="832"/>
      <c r="HIY8" s="832"/>
      <c r="HIZ8" s="832"/>
      <c r="HJA8" s="832"/>
      <c r="HJB8" s="832"/>
      <c r="HJC8" s="832"/>
      <c r="HJD8" s="833"/>
      <c r="HJE8" s="833"/>
      <c r="HJF8" s="833"/>
      <c r="HJG8" s="833"/>
      <c r="HJH8" s="833"/>
      <c r="HJI8" s="833"/>
      <c r="HJJ8" s="833"/>
      <c r="HJK8" s="833"/>
      <c r="HJL8" s="844"/>
      <c r="HJM8" s="845"/>
      <c r="HJN8" s="832"/>
      <c r="HJO8" s="832"/>
      <c r="HJP8" s="832"/>
      <c r="HJQ8" s="832"/>
      <c r="HJR8" s="832"/>
      <c r="HJS8" s="832"/>
      <c r="HJT8" s="833"/>
      <c r="HJU8" s="833"/>
      <c r="HJV8" s="833"/>
      <c r="HJW8" s="833"/>
      <c r="HJX8" s="833"/>
      <c r="HJY8" s="833"/>
      <c r="HJZ8" s="833"/>
      <c r="HKA8" s="833"/>
      <c r="HKB8" s="844"/>
      <c r="HKC8" s="845"/>
      <c r="HKD8" s="832"/>
      <c r="HKE8" s="832"/>
      <c r="HKF8" s="832"/>
      <c r="HKG8" s="832"/>
      <c r="HKH8" s="832"/>
      <c r="HKI8" s="832"/>
      <c r="HKJ8" s="833"/>
      <c r="HKK8" s="833"/>
      <c r="HKL8" s="833"/>
      <c r="HKM8" s="833"/>
      <c r="HKN8" s="833"/>
      <c r="HKO8" s="833"/>
      <c r="HKP8" s="833"/>
      <c r="HKQ8" s="833"/>
      <c r="HKR8" s="844"/>
      <c r="HKS8" s="845"/>
      <c r="HKT8" s="832"/>
      <c r="HKU8" s="832"/>
      <c r="HKV8" s="832"/>
      <c r="HKW8" s="832"/>
      <c r="HKX8" s="832"/>
      <c r="HKY8" s="832"/>
      <c r="HKZ8" s="833"/>
      <c r="HLA8" s="833"/>
      <c r="HLB8" s="833"/>
      <c r="HLC8" s="833"/>
      <c r="HLD8" s="833"/>
      <c r="HLE8" s="833"/>
      <c r="HLF8" s="833"/>
      <c r="HLG8" s="833"/>
      <c r="HLH8" s="844"/>
      <c r="HLI8" s="845"/>
      <c r="HLJ8" s="832"/>
      <c r="HLK8" s="832"/>
      <c r="HLL8" s="832"/>
      <c r="HLM8" s="832"/>
      <c r="HLN8" s="832"/>
      <c r="HLO8" s="832"/>
      <c r="HLP8" s="833"/>
      <c r="HLQ8" s="833"/>
      <c r="HLR8" s="833"/>
      <c r="HLS8" s="833"/>
      <c r="HLT8" s="833"/>
      <c r="HLU8" s="833"/>
      <c r="HLV8" s="833"/>
      <c r="HLW8" s="833"/>
      <c r="HLX8" s="844"/>
      <c r="HLY8" s="845"/>
      <c r="HLZ8" s="832"/>
      <c r="HMA8" s="832"/>
      <c r="HMB8" s="832"/>
      <c r="HMC8" s="832"/>
      <c r="HMD8" s="832"/>
      <c r="HME8" s="832"/>
      <c r="HMF8" s="833"/>
      <c r="HMG8" s="833"/>
      <c r="HMH8" s="833"/>
      <c r="HMI8" s="833"/>
      <c r="HMJ8" s="833"/>
      <c r="HMK8" s="833"/>
      <c r="HML8" s="833"/>
      <c r="HMM8" s="833"/>
      <c r="HMN8" s="844"/>
      <c r="HMO8" s="845"/>
      <c r="HMP8" s="832"/>
      <c r="HMQ8" s="832"/>
      <c r="HMR8" s="832"/>
      <c r="HMS8" s="832"/>
      <c r="HMT8" s="832"/>
      <c r="HMU8" s="832"/>
      <c r="HMV8" s="833"/>
      <c r="HMW8" s="833"/>
      <c r="HMX8" s="833"/>
      <c r="HMY8" s="833"/>
      <c r="HMZ8" s="833"/>
      <c r="HNA8" s="833"/>
      <c r="HNB8" s="833"/>
      <c r="HNC8" s="833"/>
      <c r="HND8" s="844"/>
      <c r="HNE8" s="845"/>
      <c r="HNF8" s="832"/>
      <c r="HNG8" s="832"/>
      <c r="HNH8" s="832"/>
      <c r="HNI8" s="832"/>
      <c r="HNJ8" s="832"/>
      <c r="HNK8" s="832"/>
      <c r="HNL8" s="833"/>
      <c r="HNM8" s="833"/>
      <c r="HNN8" s="833"/>
      <c r="HNO8" s="833"/>
      <c r="HNP8" s="833"/>
      <c r="HNQ8" s="833"/>
      <c r="HNR8" s="833"/>
      <c r="HNS8" s="833"/>
      <c r="HNT8" s="844"/>
      <c r="HNU8" s="845"/>
      <c r="HNV8" s="832"/>
      <c r="HNW8" s="832"/>
      <c r="HNX8" s="832"/>
      <c r="HNY8" s="832"/>
      <c r="HNZ8" s="832"/>
      <c r="HOA8" s="832"/>
      <c r="HOB8" s="833"/>
      <c r="HOC8" s="833"/>
      <c r="HOD8" s="833"/>
      <c r="HOE8" s="833"/>
      <c r="HOF8" s="833"/>
      <c r="HOG8" s="833"/>
      <c r="HOH8" s="833"/>
      <c r="HOI8" s="833"/>
      <c r="HOJ8" s="844"/>
      <c r="HOK8" s="845"/>
      <c r="HOL8" s="832"/>
      <c r="HOM8" s="832"/>
      <c r="HON8" s="832"/>
      <c r="HOO8" s="832"/>
      <c r="HOP8" s="832"/>
      <c r="HOQ8" s="832"/>
      <c r="HOR8" s="833"/>
      <c r="HOS8" s="833"/>
      <c r="HOT8" s="833"/>
      <c r="HOU8" s="833"/>
      <c r="HOV8" s="833"/>
      <c r="HOW8" s="833"/>
      <c r="HOX8" s="833"/>
      <c r="HOY8" s="833"/>
      <c r="HOZ8" s="844"/>
      <c r="HPA8" s="845"/>
      <c r="HPB8" s="832"/>
      <c r="HPC8" s="832"/>
      <c r="HPD8" s="832"/>
      <c r="HPE8" s="832"/>
      <c r="HPF8" s="832"/>
      <c r="HPG8" s="832"/>
      <c r="HPH8" s="833"/>
      <c r="HPI8" s="833"/>
      <c r="HPJ8" s="833"/>
      <c r="HPK8" s="833"/>
      <c r="HPL8" s="833"/>
      <c r="HPM8" s="833"/>
      <c r="HPN8" s="833"/>
      <c r="HPO8" s="833"/>
      <c r="HPP8" s="844"/>
      <c r="HPQ8" s="845"/>
      <c r="HPR8" s="832"/>
      <c r="HPS8" s="832"/>
      <c r="HPT8" s="832"/>
      <c r="HPU8" s="832"/>
      <c r="HPV8" s="832"/>
      <c r="HPW8" s="832"/>
      <c r="HPX8" s="833"/>
      <c r="HPY8" s="833"/>
      <c r="HPZ8" s="833"/>
      <c r="HQA8" s="833"/>
      <c r="HQB8" s="833"/>
      <c r="HQC8" s="833"/>
      <c r="HQD8" s="833"/>
      <c r="HQE8" s="833"/>
      <c r="HQF8" s="844"/>
      <c r="HQG8" s="845"/>
      <c r="HQH8" s="832"/>
      <c r="HQI8" s="832"/>
      <c r="HQJ8" s="832"/>
      <c r="HQK8" s="832"/>
      <c r="HQL8" s="832"/>
      <c r="HQM8" s="832"/>
      <c r="HQN8" s="833"/>
      <c r="HQO8" s="833"/>
      <c r="HQP8" s="833"/>
      <c r="HQQ8" s="833"/>
      <c r="HQR8" s="833"/>
      <c r="HQS8" s="833"/>
      <c r="HQT8" s="833"/>
      <c r="HQU8" s="833"/>
      <c r="HQV8" s="844"/>
      <c r="HQW8" s="845"/>
      <c r="HQX8" s="832"/>
      <c r="HQY8" s="832"/>
      <c r="HQZ8" s="832"/>
      <c r="HRA8" s="832"/>
      <c r="HRB8" s="832"/>
      <c r="HRC8" s="832"/>
      <c r="HRD8" s="833"/>
      <c r="HRE8" s="833"/>
      <c r="HRF8" s="833"/>
      <c r="HRG8" s="833"/>
      <c r="HRH8" s="833"/>
      <c r="HRI8" s="833"/>
      <c r="HRJ8" s="833"/>
      <c r="HRK8" s="833"/>
      <c r="HRL8" s="844"/>
      <c r="HRM8" s="845"/>
      <c r="HRN8" s="832"/>
      <c r="HRO8" s="832"/>
      <c r="HRP8" s="832"/>
      <c r="HRQ8" s="832"/>
      <c r="HRR8" s="832"/>
      <c r="HRS8" s="832"/>
      <c r="HRT8" s="833"/>
      <c r="HRU8" s="833"/>
      <c r="HRV8" s="833"/>
      <c r="HRW8" s="833"/>
      <c r="HRX8" s="833"/>
      <c r="HRY8" s="833"/>
      <c r="HRZ8" s="833"/>
      <c r="HSA8" s="833"/>
      <c r="HSB8" s="844"/>
      <c r="HSC8" s="845"/>
      <c r="HSD8" s="832"/>
      <c r="HSE8" s="832"/>
      <c r="HSF8" s="832"/>
      <c r="HSG8" s="832"/>
      <c r="HSH8" s="832"/>
      <c r="HSI8" s="832"/>
      <c r="HSJ8" s="833"/>
      <c r="HSK8" s="833"/>
      <c r="HSL8" s="833"/>
      <c r="HSM8" s="833"/>
      <c r="HSN8" s="833"/>
      <c r="HSO8" s="833"/>
      <c r="HSP8" s="833"/>
      <c r="HSQ8" s="833"/>
      <c r="HSR8" s="844"/>
      <c r="HSS8" s="845"/>
      <c r="HST8" s="832"/>
      <c r="HSU8" s="832"/>
      <c r="HSV8" s="832"/>
      <c r="HSW8" s="832"/>
      <c r="HSX8" s="832"/>
      <c r="HSY8" s="832"/>
      <c r="HSZ8" s="833"/>
      <c r="HTA8" s="833"/>
      <c r="HTB8" s="833"/>
      <c r="HTC8" s="833"/>
      <c r="HTD8" s="833"/>
      <c r="HTE8" s="833"/>
      <c r="HTF8" s="833"/>
      <c r="HTG8" s="833"/>
      <c r="HTH8" s="844"/>
      <c r="HTI8" s="845"/>
      <c r="HTJ8" s="832"/>
      <c r="HTK8" s="832"/>
      <c r="HTL8" s="832"/>
      <c r="HTM8" s="832"/>
      <c r="HTN8" s="832"/>
      <c r="HTO8" s="832"/>
      <c r="HTP8" s="833"/>
      <c r="HTQ8" s="833"/>
      <c r="HTR8" s="833"/>
      <c r="HTS8" s="833"/>
      <c r="HTT8" s="833"/>
      <c r="HTU8" s="833"/>
      <c r="HTV8" s="833"/>
      <c r="HTW8" s="833"/>
      <c r="HTX8" s="844"/>
      <c r="HTY8" s="845"/>
      <c r="HTZ8" s="832"/>
      <c r="HUA8" s="832"/>
      <c r="HUB8" s="832"/>
      <c r="HUC8" s="832"/>
      <c r="HUD8" s="832"/>
      <c r="HUE8" s="832"/>
      <c r="HUF8" s="833"/>
      <c r="HUG8" s="833"/>
      <c r="HUH8" s="833"/>
      <c r="HUI8" s="833"/>
      <c r="HUJ8" s="833"/>
      <c r="HUK8" s="833"/>
      <c r="HUL8" s="833"/>
      <c r="HUM8" s="833"/>
      <c r="HUN8" s="844"/>
      <c r="HUO8" s="845"/>
      <c r="HUP8" s="832"/>
      <c r="HUQ8" s="832"/>
      <c r="HUR8" s="832"/>
      <c r="HUS8" s="832"/>
      <c r="HUT8" s="832"/>
      <c r="HUU8" s="832"/>
      <c r="HUV8" s="833"/>
      <c r="HUW8" s="833"/>
      <c r="HUX8" s="833"/>
      <c r="HUY8" s="833"/>
      <c r="HUZ8" s="833"/>
      <c r="HVA8" s="833"/>
      <c r="HVB8" s="833"/>
      <c r="HVC8" s="833"/>
      <c r="HVD8" s="844"/>
      <c r="HVE8" s="845"/>
      <c r="HVF8" s="832"/>
      <c r="HVG8" s="832"/>
      <c r="HVH8" s="832"/>
      <c r="HVI8" s="832"/>
      <c r="HVJ8" s="832"/>
      <c r="HVK8" s="832"/>
      <c r="HVL8" s="833"/>
      <c r="HVM8" s="833"/>
      <c r="HVN8" s="833"/>
      <c r="HVO8" s="833"/>
      <c r="HVP8" s="833"/>
      <c r="HVQ8" s="833"/>
      <c r="HVR8" s="833"/>
      <c r="HVS8" s="833"/>
      <c r="HVT8" s="844"/>
      <c r="HVU8" s="845"/>
      <c r="HVV8" s="832"/>
      <c r="HVW8" s="832"/>
      <c r="HVX8" s="832"/>
      <c r="HVY8" s="832"/>
      <c r="HVZ8" s="832"/>
      <c r="HWA8" s="832"/>
      <c r="HWB8" s="833"/>
      <c r="HWC8" s="833"/>
      <c r="HWD8" s="833"/>
      <c r="HWE8" s="833"/>
      <c r="HWF8" s="833"/>
      <c r="HWG8" s="833"/>
      <c r="HWH8" s="833"/>
      <c r="HWI8" s="833"/>
      <c r="HWJ8" s="844"/>
      <c r="HWK8" s="845"/>
      <c r="HWL8" s="832"/>
      <c r="HWM8" s="832"/>
      <c r="HWN8" s="832"/>
      <c r="HWO8" s="832"/>
      <c r="HWP8" s="832"/>
      <c r="HWQ8" s="832"/>
      <c r="HWR8" s="833"/>
      <c r="HWS8" s="833"/>
      <c r="HWT8" s="833"/>
      <c r="HWU8" s="833"/>
      <c r="HWV8" s="833"/>
      <c r="HWW8" s="833"/>
      <c r="HWX8" s="833"/>
      <c r="HWY8" s="833"/>
      <c r="HWZ8" s="844"/>
      <c r="HXA8" s="845"/>
      <c r="HXB8" s="832"/>
      <c r="HXC8" s="832"/>
      <c r="HXD8" s="832"/>
      <c r="HXE8" s="832"/>
      <c r="HXF8" s="832"/>
      <c r="HXG8" s="832"/>
      <c r="HXH8" s="833"/>
      <c r="HXI8" s="833"/>
      <c r="HXJ8" s="833"/>
      <c r="HXK8" s="833"/>
      <c r="HXL8" s="833"/>
      <c r="HXM8" s="833"/>
      <c r="HXN8" s="833"/>
      <c r="HXO8" s="833"/>
      <c r="HXP8" s="844"/>
      <c r="HXQ8" s="845"/>
      <c r="HXR8" s="832"/>
      <c r="HXS8" s="832"/>
      <c r="HXT8" s="832"/>
      <c r="HXU8" s="832"/>
      <c r="HXV8" s="832"/>
      <c r="HXW8" s="832"/>
      <c r="HXX8" s="833"/>
      <c r="HXY8" s="833"/>
      <c r="HXZ8" s="833"/>
      <c r="HYA8" s="833"/>
      <c r="HYB8" s="833"/>
      <c r="HYC8" s="833"/>
      <c r="HYD8" s="833"/>
      <c r="HYE8" s="833"/>
      <c r="HYF8" s="844"/>
      <c r="HYG8" s="845"/>
      <c r="HYH8" s="832"/>
      <c r="HYI8" s="832"/>
      <c r="HYJ8" s="832"/>
      <c r="HYK8" s="832"/>
      <c r="HYL8" s="832"/>
      <c r="HYM8" s="832"/>
      <c r="HYN8" s="833"/>
      <c r="HYO8" s="833"/>
      <c r="HYP8" s="833"/>
      <c r="HYQ8" s="833"/>
      <c r="HYR8" s="833"/>
      <c r="HYS8" s="833"/>
      <c r="HYT8" s="833"/>
      <c r="HYU8" s="833"/>
      <c r="HYV8" s="844"/>
      <c r="HYW8" s="845"/>
      <c r="HYX8" s="832"/>
      <c r="HYY8" s="832"/>
      <c r="HYZ8" s="832"/>
      <c r="HZA8" s="832"/>
      <c r="HZB8" s="832"/>
      <c r="HZC8" s="832"/>
      <c r="HZD8" s="833"/>
      <c r="HZE8" s="833"/>
      <c r="HZF8" s="833"/>
      <c r="HZG8" s="833"/>
      <c r="HZH8" s="833"/>
      <c r="HZI8" s="833"/>
      <c r="HZJ8" s="833"/>
      <c r="HZK8" s="833"/>
      <c r="HZL8" s="844"/>
      <c r="HZM8" s="845"/>
      <c r="HZN8" s="832"/>
      <c r="HZO8" s="832"/>
      <c r="HZP8" s="832"/>
      <c r="HZQ8" s="832"/>
      <c r="HZR8" s="832"/>
      <c r="HZS8" s="832"/>
      <c r="HZT8" s="833"/>
      <c r="HZU8" s="833"/>
      <c r="HZV8" s="833"/>
      <c r="HZW8" s="833"/>
      <c r="HZX8" s="833"/>
      <c r="HZY8" s="833"/>
      <c r="HZZ8" s="833"/>
      <c r="IAA8" s="833"/>
      <c r="IAB8" s="844"/>
      <c r="IAC8" s="845"/>
      <c r="IAD8" s="832"/>
      <c r="IAE8" s="832"/>
      <c r="IAF8" s="832"/>
      <c r="IAG8" s="832"/>
      <c r="IAH8" s="832"/>
      <c r="IAI8" s="832"/>
      <c r="IAJ8" s="833"/>
      <c r="IAK8" s="833"/>
      <c r="IAL8" s="833"/>
      <c r="IAM8" s="833"/>
      <c r="IAN8" s="833"/>
      <c r="IAO8" s="833"/>
      <c r="IAP8" s="833"/>
      <c r="IAQ8" s="833"/>
      <c r="IAR8" s="844"/>
      <c r="IAS8" s="845"/>
      <c r="IAT8" s="832"/>
      <c r="IAU8" s="832"/>
      <c r="IAV8" s="832"/>
      <c r="IAW8" s="832"/>
      <c r="IAX8" s="832"/>
      <c r="IAY8" s="832"/>
      <c r="IAZ8" s="833"/>
      <c r="IBA8" s="833"/>
      <c r="IBB8" s="833"/>
      <c r="IBC8" s="833"/>
      <c r="IBD8" s="833"/>
      <c r="IBE8" s="833"/>
      <c r="IBF8" s="833"/>
      <c r="IBG8" s="833"/>
      <c r="IBH8" s="844"/>
      <c r="IBI8" s="845"/>
      <c r="IBJ8" s="832"/>
      <c r="IBK8" s="832"/>
      <c r="IBL8" s="832"/>
      <c r="IBM8" s="832"/>
      <c r="IBN8" s="832"/>
      <c r="IBO8" s="832"/>
      <c r="IBP8" s="833"/>
      <c r="IBQ8" s="833"/>
      <c r="IBR8" s="833"/>
      <c r="IBS8" s="833"/>
      <c r="IBT8" s="833"/>
      <c r="IBU8" s="833"/>
      <c r="IBV8" s="833"/>
      <c r="IBW8" s="833"/>
      <c r="IBX8" s="844"/>
      <c r="IBY8" s="845"/>
      <c r="IBZ8" s="832"/>
      <c r="ICA8" s="832"/>
      <c r="ICB8" s="832"/>
      <c r="ICC8" s="832"/>
      <c r="ICD8" s="832"/>
      <c r="ICE8" s="832"/>
      <c r="ICF8" s="833"/>
      <c r="ICG8" s="833"/>
      <c r="ICH8" s="833"/>
      <c r="ICI8" s="833"/>
      <c r="ICJ8" s="833"/>
      <c r="ICK8" s="833"/>
      <c r="ICL8" s="833"/>
      <c r="ICM8" s="833"/>
      <c r="ICN8" s="844"/>
      <c r="ICO8" s="845"/>
      <c r="ICP8" s="832"/>
      <c r="ICQ8" s="832"/>
      <c r="ICR8" s="832"/>
      <c r="ICS8" s="832"/>
      <c r="ICT8" s="832"/>
      <c r="ICU8" s="832"/>
      <c r="ICV8" s="833"/>
      <c r="ICW8" s="833"/>
      <c r="ICX8" s="833"/>
      <c r="ICY8" s="833"/>
      <c r="ICZ8" s="833"/>
      <c r="IDA8" s="833"/>
      <c r="IDB8" s="833"/>
      <c r="IDC8" s="833"/>
      <c r="IDD8" s="844"/>
      <c r="IDE8" s="845"/>
      <c r="IDF8" s="832"/>
      <c r="IDG8" s="832"/>
      <c r="IDH8" s="832"/>
      <c r="IDI8" s="832"/>
      <c r="IDJ8" s="832"/>
      <c r="IDK8" s="832"/>
      <c r="IDL8" s="833"/>
      <c r="IDM8" s="833"/>
      <c r="IDN8" s="833"/>
      <c r="IDO8" s="833"/>
      <c r="IDP8" s="833"/>
      <c r="IDQ8" s="833"/>
      <c r="IDR8" s="833"/>
      <c r="IDS8" s="833"/>
      <c r="IDT8" s="844"/>
      <c r="IDU8" s="845"/>
      <c r="IDV8" s="832"/>
      <c r="IDW8" s="832"/>
      <c r="IDX8" s="832"/>
      <c r="IDY8" s="832"/>
      <c r="IDZ8" s="832"/>
      <c r="IEA8" s="832"/>
      <c r="IEB8" s="833"/>
      <c r="IEC8" s="833"/>
      <c r="IED8" s="833"/>
      <c r="IEE8" s="833"/>
      <c r="IEF8" s="833"/>
      <c r="IEG8" s="833"/>
      <c r="IEH8" s="833"/>
      <c r="IEI8" s="833"/>
      <c r="IEJ8" s="844"/>
      <c r="IEK8" s="845"/>
      <c r="IEL8" s="832"/>
      <c r="IEM8" s="832"/>
      <c r="IEN8" s="832"/>
      <c r="IEO8" s="832"/>
      <c r="IEP8" s="832"/>
      <c r="IEQ8" s="832"/>
      <c r="IER8" s="833"/>
      <c r="IES8" s="833"/>
      <c r="IET8" s="833"/>
      <c r="IEU8" s="833"/>
      <c r="IEV8" s="833"/>
      <c r="IEW8" s="833"/>
      <c r="IEX8" s="833"/>
      <c r="IEY8" s="833"/>
      <c r="IEZ8" s="844"/>
      <c r="IFA8" s="845"/>
      <c r="IFB8" s="832"/>
      <c r="IFC8" s="832"/>
      <c r="IFD8" s="832"/>
      <c r="IFE8" s="832"/>
      <c r="IFF8" s="832"/>
      <c r="IFG8" s="832"/>
      <c r="IFH8" s="833"/>
      <c r="IFI8" s="833"/>
      <c r="IFJ8" s="833"/>
      <c r="IFK8" s="833"/>
      <c r="IFL8" s="833"/>
      <c r="IFM8" s="833"/>
      <c r="IFN8" s="833"/>
      <c r="IFO8" s="833"/>
      <c r="IFP8" s="844"/>
      <c r="IFQ8" s="845"/>
      <c r="IFR8" s="832"/>
      <c r="IFS8" s="832"/>
      <c r="IFT8" s="832"/>
      <c r="IFU8" s="832"/>
      <c r="IFV8" s="832"/>
      <c r="IFW8" s="832"/>
      <c r="IFX8" s="833"/>
      <c r="IFY8" s="833"/>
      <c r="IFZ8" s="833"/>
      <c r="IGA8" s="833"/>
      <c r="IGB8" s="833"/>
      <c r="IGC8" s="833"/>
      <c r="IGD8" s="833"/>
      <c r="IGE8" s="833"/>
      <c r="IGF8" s="844"/>
      <c r="IGG8" s="845"/>
      <c r="IGH8" s="832"/>
      <c r="IGI8" s="832"/>
      <c r="IGJ8" s="832"/>
      <c r="IGK8" s="832"/>
      <c r="IGL8" s="832"/>
      <c r="IGM8" s="832"/>
      <c r="IGN8" s="833"/>
      <c r="IGO8" s="833"/>
      <c r="IGP8" s="833"/>
      <c r="IGQ8" s="833"/>
      <c r="IGR8" s="833"/>
      <c r="IGS8" s="833"/>
      <c r="IGT8" s="833"/>
      <c r="IGU8" s="833"/>
      <c r="IGV8" s="844"/>
      <c r="IGW8" s="845"/>
      <c r="IGX8" s="832"/>
      <c r="IGY8" s="832"/>
      <c r="IGZ8" s="832"/>
      <c r="IHA8" s="832"/>
      <c r="IHB8" s="832"/>
      <c r="IHC8" s="832"/>
      <c r="IHD8" s="833"/>
      <c r="IHE8" s="833"/>
      <c r="IHF8" s="833"/>
      <c r="IHG8" s="833"/>
      <c r="IHH8" s="833"/>
      <c r="IHI8" s="833"/>
      <c r="IHJ8" s="833"/>
      <c r="IHK8" s="833"/>
      <c r="IHL8" s="844"/>
      <c r="IHM8" s="845"/>
      <c r="IHN8" s="832"/>
      <c r="IHO8" s="832"/>
      <c r="IHP8" s="832"/>
      <c r="IHQ8" s="832"/>
      <c r="IHR8" s="832"/>
      <c r="IHS8" s="832"/>
      <c r="IHT8" s="833"/>
      <c r="IHU8" s="833"/>
      <c r="IHV8" s="833"/>
      <c r="IHW8" s="833"/>
      <c r="IHX8" s="833"/>
      <c r="IHY8" s="833"/>
      <c r="IHZ8" s="833"/>
      <c r="IIA8" s="833"/>
      <c r="IIB8" s="844"/>
      <c r="IIC8" s="845"/>
      <c r="IID8" s="832"/>
      <c r="IIE8" s="832"/>
      <c r="IIF8" s="832"/>
      <c r="IIG8" s="832"/>
      <c r="IIH8" s="832"/>
      <c r="III8" s="832"/>
      <c r="IIJ8" s="833"/>
      <c r="IIK8" s="833"/>
      <c r="IIL8" s="833"/>
      <c r="IIM8" s="833"/>
      <c r="IIN8" s="833"/>
      <c r="IIO8" s="833"/>
      <c r="IIP8" s="833"/>
      <c r="IIQ8" s="833"/>
      <c r="IIR8" s="844"/>
      <c r="IIS8" s="845"/>
      <c r="IIT8" s="832"/>
      <c r="IIU8" s="832"/>
      <c r="IIV8" s="832"/>
      <c r="IIW8" s="832"/>
      <c r="IIX8" s="832"/>
      <c r="IIY8" s="832"/>
      <c r="IIZ8" s="833"/>
      <c r="IJA8" s="833"/>
      <c r="IJB8" s="833"/>
      <c r="IJC8" s="833"/>
      <c r="IJD8" s="833"/>
      <c r="IJE8" s="833"/>
      <c r="IJF8" s="833"/>
      <c r="IJG8" s="833"/>
      <c r="IJH8" s="844"/>
      <c r="IJI8" s="845"/>
      <c r="IJJ8" s="832"/>
      <c r="IJK8" s="832"/>
      <c r="IJL8" s="832"/>
      <c r="IJM8" s="832"/>
      <c r="IJN8" s="832"/>
      <c r="IJO8" s="832"/>
      <c r="IJP8" s="833"/>
      <c r="IJQ8" s="833"/>
      <c r="IJR8" s="833"/>
      <c r="IJS8" s="833"/>
      <c r="IJT8" s="833"/>
      <c r="IJU8" s="833"/>
      <c r="IJV8" s="833"/>
      <c r="IJW8" s="833"/>
      <c r="IJX8" s="844"/>
      <c r="IJY8" s="845"/>
      <c r="IJZ8" s="832"/>
      <c r="IKA8" s="832"/>
      <c r="IKB8" s="832"/>
      <c r="IKC8" s="832"/>
      <c r="IKD8" s="832"/>
      <c r="IKE8" s="832"/>
      <c r="IKF8" s="833"/>
      <c r="IKG8" s="833"/>
      <c r="IKH8" s="833"/>
      <c r="IKI8" s="833"/>
      <c r="IKJ8" s="833"/>
      <c r="IKK8" s="833"/>
      <c r="IKL8" s="833"/>
      <c r="IKM8" s="833"/>
      <c r="IKN8" s="844"/>
      <c r="IKO8" s="845"/>
      <c r="IKP8" s="832"/>
      <c r="IKQ8" s="832"/>
      <c r="IKR8" s="832"/>
      <c r="IKS8" s="832"/>
      <c r="IKT8" s="832"/>
      <c r="IKU8" s="832"/>
      <c r="IKV8" s="833"/>
      <c r="IKW8" s="833"/>
      <c r="IKX8" s="833"/>
      <c r="IKY8" s="833"/>
      <c r="IKZ8" s="833"/>
      <c r="ILA8" s="833"/>
      <c r="ILB8" s="833"/>
      <c r="ILC8" s="833"/>
      <c r="ILD8" s="844"/>
      <c r="ILE8" s="845"/>
      <c r="ILF8" s="832"/>
      <c r="ILG8" s="832"/>
      <c r="ILH8" s="832"/>
      <c r="ILI8" s="832"/>
      <c r="ILJ8" s="832"/>
      <c r="ILK8" s="832"/>
      <c r="ILL8" s="833"/>
      <c r="ILM8" s="833"/>
      <c r="ILN8" s="833"/>
      <c r="ILO8" s="833"/>
      <c r="ILP8" s="833"/>
      <c r="ILQ8" s="833"/>
      <c r="ILR8" s="833"/>
      <c r="ILS8" s="833"/>
      <c r="ILT8" s="844"/>
      <c r="ILU8" s="845"/>
      <c r="ILV8" s="832"/>
      <c r="ILW8" s="832"/>
      <c r="ILX8" s="832"/>
      <c r="ILY8" s="832"/>
      <c r="ILZ8" s="832"/>
      <c r="IMA8" s="832"/>
      <c r="IMB8" s="833"/>
      <c r="IMC8" s="833"/>
      <c r="IMD8" s="833"/>
      <c r="IME8" s="833"/>
      <c r="IMF8" s="833"/>
      <c r="IMG8" s="833"/>
      <c r="IMH8" s="833"/>
      <c r="IMI8" s="833"/>
      <c r="IMJ8" s="844"/>
      <c r="IMK8" s="845"/>
      <c r="IML8" s="832"/>
      <c r="IMM8" s="832"/>
      <c r="IMN8" s="832"/>
      <c r="IMO8" s="832"/>
      <c r="IMP8" s="832"/>
      <c r="IMQ8" s="832"/>
      <c r="IMR8" s="833"/>
      <c r="IMS8" s="833"/>
      <c r="IMT8" s="833"/>
      <c r="IMU8" s="833"/>
      <c r="IMV8" s="833"/>
      <c r="IMW8" s="833"/>
      <c r="IMX8" s="833"/>
      <c r="IMY8" s="833"/>
      <c r="IMZ8" s="844"/>
      <c r="INA8" s="845"/>
      <c r="INB8" s="832"/>
      <c r="INC8" s="832"/>
      <c r="IND8" s="832"/>
      <c r="INE8" s="832"/>
      <c r="INF8" s="832"/>
      <c r="ING8" s="832"/>
      <c r="INH8" s="833"/>
      <c r="INI8" s="833"/>
      <c r="INJ8" s="833"/>
      <c r="INK8" s="833"/>
      <c r="INL8" s="833"/>
      <c r="INM8" s="833"/>
      <c r="INN8" s="833"/>
      <c r="INO8" s="833"/>
      <c r="INP8" s="844"/>
      <c r="INQ8" s="845"/>
      <c r="INR8" s="832"/>
      <c r="INS8" s="832"/>
      <c r="INT8" s="832"/>
      <c r="INU8" s="832"/>
      <c r="INV8" s="832"/>
      <c r="INW8" s="832"/>
      <c r="INX8" s="833"/>
      <c r="INY8" s="833"/>
      <c r="INZ8" s="833"/>
      <c r="IOA8" s="833"/>
      <c r="IOB8" s="833"/>
      <c r="IOC8" s="833"/>
      <c r="IOD8" s="833"/>
      <c r="IOE8" s="833"/>
      <c r="IOF8" s="844"/>
      <c r="IOG8" s="845"/>
      <c r="IOH8" s="832"/>
      <c r="IOI8" s="832"/>
      <c r="IOJ8" s="832"/>
      <c r="IOK8" s="832"/>
      <c r="IOL8" s="832"/>
      <c r="IOM8" s="832"/>
      <c r="ION8" s="833"/>
      <c r="IOO8" s="833"/>
      <c r="IOP8" s="833"/>
      <c r="IOQ8" s="833"/>
      <c r="IOR8" s="833"/>
      <c r="IOS8" s="833"/>
      <c r="IOT8" s="833"/>
      <c r="IOU8" s="833"/>
      <c r="IOV8" s="844"/>
      <c r="IOW8" s="845"/>
      <c r="IOX8" s="832"/>
      <c r="IOY8" s="832"/>
      <c r="IOZ8" s="832"/>
      <c r="IPA8" s="832"/>
      <c r="IPB8" s="832"/>
      <c r="IPC8" s="832"/>
      <c r="IPD8" s="833"/>
      <c r="IPE8" s="833"/>
      <c r="IPF8" s="833"/>
      <c r="IPG8" s="833"/>
      <c r="IPH8" s="833"/>
      <c r="IPI8" s="833"/>
      <c r="IPJ8" s="833"/>
      <c r="IPK8" s="833"/>
      <c r="IPL8" s="844"/>
      <c r="IPM8" s="845"/>
      <c r="IPN8" s="832"/>
      <c r="IPO8" s="832"/>
      <c r="IPP8" s="832"/>
      <c r="IPQ8" s="832"/>
      <c r="IPR8" s="832"/>
      <c r="IPS8" s="832"/>
      <c r="IPT8" s="833"/>
      <c r="IPU8" s="833"/>
      <c r="IPV8" s="833"/>
      <c r="IPW8" s="833"/>
      <c r="IPX8" s="833"/>
      <c r="IPY8" s="833"/>
      <c r="IPZ8" s="833"/>
      <c r="IQA8" s="833"/>
      <c r="IQB8" s="844"/>
      <c r="IQC8" s="845"/>
      <c r="IQD8" s="832"/>
      <c r="IQE8" s="832"/>
      <c r="IQF8" s="832"/>
      <c r="IQG8" s="832"/>
      <c r="IQH8" s="832"/>
      <c r="IQI8" s="832"/>
      <c r="IQJ8" s="833"/>
      <c r="IQK8" s="833"/>
      <c r="IQL8" s="833"/>
      <c r="IQM8" s="833"/>
      <c r="IQN8" s="833"/>
      <c r="IQO8" s="833"/>
      <c r="IQP8" s="833"/>
      <c r="IQQ8" s="833"/>
      <c r="IQR8" s="844"/>
      <c r="IQS8" s="845"/>
      <c r="IQT8" s="832"/>
      <c r="IQU8" s="832"/>
      <c r="IQV8" s="832"/>
      <c r="IQW8" s="832"/>
      <c r="IQX8" s="832"/>
      <c r="IQY8" s="832"/>
      <c r="IQZ8" s="833"/>
      <c r="IRA8" s="833"/>
      <c r="IRB8" s="833"/>
      <c r="IRC8" s="833"/>
      <c r="IRD8" s="833"/>
      <c r="IRE8" s="833"/>
      <c r="IRF8" s="833"/>
      <c r="IRG8" s="833"/>
      <c r="IRH8" s="844"/>
      <c r="IRI8" s="845"/>
      <c r="IRJ8" s="832"/>
      <c r="IRK8" s="832"/>
      <c r="IRL8" s="832"/>
      <c r="IRM8" s="832"/>
      <c r="IRN8" s="832"/>
      <c r="IRO8" s="832"/>
      <c r="IRP8" s="833"/>
      <c r="IRQ8" s="833"/>
      <c r="IRR8" s="833"/>
      <c r="IRS8" s="833"/>
      <c r="IRT8" s="833"/>
      <c r="IRU8" s="833"/>
      <c r="IRV8" s="833"/>
      <c r="IRW8" s="833"/>
      <c r="IRX8" s="844"/>
      <c r="IRY8" s="845"/>
      <c r="IRZ8" s="832"/>
      <c r="ISA8" s="832"/>
      <c r="ISB8" s="832"/>
      <c r="ISC8" s="832"/>
      <c r="ISD8" s="832"/>
      <c r="ISE8" s="832"/>
      <c r="ISF8" s="833"/>
      <c r="ISG8" s="833"/>
      <c r="ISH8" s="833"/>
      <c r="ISI8" s="833"/>
      <c r="ISJ8" s="833"/>
      <c r="ISK8" s="833"/>
      <c r="ISL8" s="833"/>
      <c r="ISM8" s="833"/>
      <c r="ISN8" s="844"/>
      <c r="ISO8" s="845"/>
      <c r="ISP8" s="832"/>
      <c r="ISQ8" s="832"/>
      <c r="ISR8" s="832"/>
      <c r="ISS8" s="832"/>
      <c r="IST8" s="832"/>
      <c r="ISU8" s="832"/>
      <c r="ISV8" s="833"/>
      <c r="ISW8" s="833"/>
      <c r="ISX8" s="833"/>
      <c r="ISY8" s="833"/>
      <c r="ISZ8" s="833"/>
      <c r="ITA8" s="833"/>
      <c r="ITB8" s="833"/>
      <c r="ITC8" s="833"/>
      <c r="ITD8" s="844"/>
      <c r="ITE8" s="845"/>
      <c r="ITF8" s="832"/>
      <c r="ITG8" s="832"/>
      <c r="ITH8" s="832"/>
      <c r="ITI8" s="832"/>
      <c r="ITJ8" s="832"/>
      <c r="ITK8" s="832"/>
      <c r="ITL8" s="833"/>
      <c r="ITM8" s="833"/>
      <c r="ITN8" s="833"/>
      <c r="ITO8" s="833"/>
      <c r="ITP8" s="833"/>
      <c r="ITQ8" s="833"/>
      <c r="ITR8" s="833"/>
      <c r="ITS8" s="833"/>
      <c r="ITT8" s="844"/>
      <c r="ITU8" s="845"/>
      <c r="ITV8" s="832"/>
      <c r="ITW8" s="832"/>
      <c r="ITX8" s="832"/>
      <c r="ITY8" s="832"/>
      <c r="ITZ8" s="832"/>
      <c r="IUA8" s="832"/>
      <c r="IUB8" s="833"/>
      <c r="IUC8" s="833"/>
      <c r="IUD8" s="833"/>
      <c r="IUE8" s="833"/>
      <c r="IUF8" s="833"/>
      <c r="IUG8" s="833"/>
      <c r="IUH8" s="833"/>
      <c r="IUI8" s="833"/>
      <c r="IUJ8" s="844"/>
      <c r="IUK8" s="845"/>
      <c r="IUL8" s="832"/>
      <c r="IUM8" s="832"/>
      <c r="IUN8" s="832"/>
      <c r="IUO8" s="832"/>
      <c r="IUP8" s="832"/>
      <c r="IUQ8" s="832"/>
      <c r="IUR8" s="833"/>
      <c r="IUS8" s="833"/>
      <c r="IUT8" s="833"/>
      <c r="IUU8" s="833"/>
      <c r="IUV8" s="833"/>
      <c r="IUW8" s="833"/>
      <c r="IUX8" s="833"/>
      <c r="IUY8" s="833"/>
      <c r="IUZ8" s="844"/>
      <c r="IVA8" s="845"/>
      <c r="IVB8" s="832"/>
      <c r="IVC8" s="832"/>
      <c r="IVD8" s="832"/>
      <c r="IVE8" s="832"/>
      <c r="IVF8" s="832"/>
      <c r="IVG8" s="832"/>
      <c r="IVH8" s="833"/>
      <c r="IVI8" s="833"/>
      <c r="IVJ8" s="833"/>
      <c r="IVK8" s="833"/>
      <c r="IVL8" s="833"/>
      <c r="IVM8" s="833"/>
      <c r="IVN8" s="833"/>
      <c r="IVO8" s="833"/>
      <c r="IVP8" s="844"/>
      <c r="IVQ8" s="845"/>
      <c r="IVR8" s="832"/>
      <c r="IVS8" s="832"/>
      <c r="IVT8" s="832"/>
      <c r="IVU8" s="832"/>
      <c r="IVV8" s="832"/>
      <c r="IVW8" s="832"/>
      <c r="IVX8" s="833"/>
      <c r="IVY8" s="833"/>
      <c r="IVZ8" s="833"/>
      <c r="IWA8" s="833"/>
      <c r="IWB8" s="833"/>
      <c r="IWC8" s="833"/>
      <c r="IWD8" s="833"/>
      <c r="IWE8" s="833"/>
      <c r="IWF8" s="844"/>
      <c r="IWG8" s="845"/>
      <c r="IWH8" s="832"/>
      <c r="IWI8" s="832"/>
      <c r="IWJ8" s="832"/>
      <c r="IWK8" s="832"/>
      <c r="IWL8" s="832"/>
      <c r="IWM8" s="832"/>
      <c r="IWN8" s="833"/>
      <c r="IWO8" s="833"/>
      <c r="IWP8" s="833"/>
      <c r="IWQ8" s="833"/>
      <c r="IWR8" s="833"/>
      <c r="IWS8" s="833"/>
      <c r="IWT8" s="833"/>
      <c r="IWU8" s="833"/>
      <c r="IWV8" s="844"/>
      <c r="IWW8" s="845"/>
      <c r="IWX8" s="832"/>
      <c r="IWY8" s="832"/>
      <c r="IWZ8" s="832"/>
      <c r="IXA8" s="832"/>
      <c r="IXB8" s="832"/>
      <c r="IXC8" s="832"/>
      <c r="IXD8" s="833"/>
      <c r="IXE8" s="833"/>
      <c r="IXF8" s="833"/>
      <c r="IXG8" s="833"/>
      <c r="IXH8" s="833"/>
      <c r="IXI8" s="833"/>
      <c r="IXJ8" s="833"/>
      <c r="IXK8" s="833"/>
      <c r="IXL8" s="844"/>
      <c r="IXM8" s="845"/>
      <c r="IXN8" s="832"/>
      <c r="IXO8" s="832"/>
      <c r="IXP8" s="832"/>
      <c r="IXQ8" s="832"/>
      <c r="IXR8" s="832"/>
      <c r="IXS8" s="832"/>
      <c r="IXT8" s="833"/>
      <c r="IXU8" s="833"/>
      <c r="IXV8" s="833"/>
      <c r="IXW8" s="833"/>
      <c r="IXX8" s="833"/>
      <c r="IXY8" s="833"/>
      <c r="IXZ8" s="833"/>
      <c r="IYA8" s="833"/>
      <c r="IYB8" s="844"/>
      <c r="IYC8" s="845"/>
      <c r="IYD8" s="832"/>
      <c r="IYE8" s="832"/>
      <c r="IYF8" s="832"/>
      <c r="IYG8" s="832"/>
      <c r="IYH8" s="832"/>
      <c r="IYI8" s="832"/>
      <c r="IYJ8" s="833"/>
      <c r="IYK8" s="833"/>
      <c r="IYL8" s="833"/>
      <c r="IYM8" s="833"/>
      <c r="IYN8" s="833"/>
      <c r="IYO8" s="833"/>
      <c r="IYP8" s="833"/>
      <c r="IYQ8" s="833"/>
      <c r="IYR8" s="844"/>
      <c r="IYS8" s="845"/>
      <c r="IYT8" s="832"/>
      <c r="IYU8" s="832"/>
      <c r="IYV8" s="832"/>
      <c r="IYW8" s="832"/>
      <c r="IYX8" s="832"/>
      <c r="IYY8" s="832"/>
      <c r="IYZ8" s="833"/>
      <c r="IZA8" s="833"/>
      <c r="IZB8" s="833"/>
      <c r="IZC8" s="833"/>
      <c r="IZD8" s="833"/>
      <c r="IZE8" s="833"/>
      <c r="IZF8" s="833"/>
      <c r="IZG8" s="833"/>
      <c r="IZH8" s="844"/>
      <c r="IZI8" s="845"/>
      <c r="IZJ8" s="832"/>
      <c r="IZK8" s="832"/>
      <c r="IZL8" s="832"/>
      <c r="IZM8" s="832"/>
      <c r="IZN8" s="832"/>
      <c r="IZO8" s="832"/>
      <c r="IZP8" s="833"/>
      <c r="IZQ8" s="833"/>
      <c r="IZR8" s="833"/>
      <c r="IZS8" s="833"/>
      <c r="IZT8" s="833"/>
      <c r="IZU8" s="833"/>
      <c r="IZV8" s="833"/>
      <c r="IZW8" s="833"/>
      <c r="IZX8" s="844"/>
      <c r="IZY8" s="845"/>
      <c r="IZZ8" s="832"/>
      <c r="JAA8" s="832"/>
      <c r="JAB8" s="832"/>
      <c r="JAC8" s="832"/>
      <c r="JAD8" s="832"/>
      <c r="JAE8" s="832"/>
      <c r="JAF8" s="833"/>
      <c r="JAG8" s="833"/>
      <c r="JAH8" s="833"/>
      <c r="JAI8" s="833"/>
      <c r="JAJ8" s="833"/>
      <c r="JAK8" s="833"/>
      <c r="JAL8" s="833"/>
      <c r="JAM8" s="833"/>
      <c r="JAN8" s="844"/>
      <c r="JAO8" s="845"/>
      <c r="JAP8" s="832"/>
      <c r="JAQ8" s="832"/>
      <c r="JAR8" s="832"/>
      <c r="JAS8" s="832"/>
      <c r="JAT8" s="832"/>
      <c r="JAU8" s="832"/>
      <c r="JAV8" s="833"/>
      <c r="JAW8" s="833"/>
      <c r="JAX8" s="833"/>
      <c r="JAY8" s="833"/>
      <c r="JAZ8" s="833"/>
      <c r="JBA8" s="833"/>
      <c r="JBB8" s="833"/>
      <c r="JBC8" s="833"/>
      <c r="JBD8" s="844"/>
      <c r="JBE8" s="845"/>
      <c r="JBF8" s="832"/>
      <c r="JBG8" s="832"/>
      <c r="JBH8" s="832"/>
      <c r="JBI8" s="832"/>
      <c r="JBJ8" s="832"/>
      <c r="JBK8" s="832"/>
      <c r="JBL8" s="833"/>
      <c r="JBM8" s="833"/>
      <c r="JBN8" s="833"/>
      <c r="JBO8" s="833"/>
      <c r="JBP8" s="833"/>
      <c r="JBQ8" s="833"/>
      <c r="JBR8" s="833"/>
      <c r="JBS8" s="833"/>
      <c r="JBT8" s="844"/>
      <c r="JBU8" s="845"/>
      <c r="JBV8" s="832"/>
      <c r="JBW8" s="832"/>
      <c r="JBX8" s="832"/>
      <c r="JBY8" s="832"/>
      <c r="JBZ8" s="832"/>
      <c r="JCA8" s="832"/>
      <c r="JCB8" s="833"/>
      <c r="JCC8" s="833"/>
      <c r="JCD8" s="833"/>
      <c r="JCE8" s="833"/>
      <c r="JCF8" s="833"/>
      <c r="JCG8" s="833"/>
      <c r="JCH8" s="833"/>
      <c r="JCI8" s="833"/>
      <c r="JCJ8" s="844"/>
      <c r="JCK8" s="845"/>
      <c r="JCL8" s="832"/>
      <c r="JCM8" s="832"/>
      <c r="JCN8" s="832"/>
      <c r="JCO8" s="832"/>
      <c r="JCP8" s="832"/>
      <c r="JCQ8" s="832"/>
      <c r="JCR8" s="833"/>
      <c r="JCS8" s="833"/>
      <c r="JCT8" s="833"/>
      <c r="JCU8" s="833"/>
      <c r="JCV8" s="833"/>
      <c r="JCW8" s="833"/>
      <c r="JCX8" s="833"/>
      <c r="JCY8" s="833"/>
      <c r="JCZ8" s="844"/>
      <c r="JDA8" s="845"/>
      <c r="JDB8" s="832"/>
      <c r="JDC8" s="832"/>
      <c r="JDD8" s="832"/>
      <c r="JDE8" s="832"/>
      <c r="JDF8" s="832"/>
      <c r="JDG8" s="832"/>
      <c r="JDH8" s="833"/>
      <c r="JDI8" s="833"/>
      <c r="JDJ8" s="833"/>
      <c r="JDK8" s="833"/>
      <c r="JDL8" s="833"/>
      <c r="JDM8" s="833"/>
      <c r="JDN8" s="833"/>
      <c r="JDO8" s="833"/>
      <c r="JDP8" s="844"/>
      <c r="JDQ8" s="845"/>
      <c r="JDR8" s="832"/>
      <c r="JDS8" s="832"/>
      <c r="JDT8" s="832"/>
      <c r="JDU8" s="832"/>
      <c r="JDV8" s="832"/>
      <c r="JDW8" s="832"/>
      <c r="JDX8" s="833"/>
      <c r="JDY8" s="833"/>
      <c r="JDZ8" s="833"/>
      <c r="JEA8" s="833"/>
      <c r="JEB8" s="833"/>
      <c r="JEC8" s="833"/>
      <c r="JED8" s="833"/>
      <c r="JEE8" s="833"/>
      <c r="JEF8" s="844"/>
      <c r="JEG8" s="845"/>
      <c r="JEH8" s="832"/>
      <c r="JEI8" s="832"/>
      <c r="JEJ8" s="832"/>
      <c r="JEK8" s="832"/>
      <c r="JEL8" s="832"/>
      <c r="JEM8" s="832"/>
      <c r="JEN8" s="833"/>
      <c r="JEO8" s="833"/>
      <c r="JEP8" s="833"/>
      <c r="JEQ8" s="833"/>
      <c r="JER8" s="833"/>
      <c r="JES8" s="833"/>
      <c r="JET8" s="833"/>
      <c r="JEU8" s="833"/>
      <c r="JEV8" s="844"/>
      <c r="JEW8" s="845"/>
      <c r="JEX8" s="832"/>
      <c r="JEY8" s="832"/>
      <c r="JEZ8" s="832"/>
      <c r="JFA8" s="832"/>
      <c r="JFB8" s="832"/>
      <c r="JFC8" s="832"/>
      <c r="JFD8" s="833"/>
      <c r="JFE8" s="833"/>
      <c r="JFF8" s="833"/>
      <c r="JFG8" s="833"/>
      <c r="JFH8" s="833"/>
      <c r="JFI8" s="833"/>
      <c r="JFJ8" s="833"/>
      <c r="JFK8" s="833"/>
      <c r="JFL8" s="844"/>
      <c r="JFM8" s="845"/>
      <c r="JFN8" s="832"/>
      <c r="JFO8" s="832"/>
      <c r="JFP8" s="832"/>
      <c r="JFQ8" s="832"/>
      <c r="JFR8" s="832"/>
      <c r="JFS8" s="832"/>
      <c r="JFT8" s="833"/>
      <c r="JFU8" s="833"/>
      <c r="JFV8" s="833"/>
      <c r="JFW8" s="833"/>
      <c r="JFX8" s="833"/>
      <c r="JFY8" s="833"/>
      <c r="JFZ8" s="833"/>
      <c r="JGA8" s="833"/>
      <c r="JGB8" s="844"/>
      <c r="JGC8" s="845"/>
      <c r="JGD8" s="832"/>
      <c r="JGE8" s="832"/>
      <c r="JGF8" s="832"/>
      <c r="JGG8" s="832"/>
      <c r="JGH8" s="832"/>
      <c r="JGI8" s="832"/>
      <c r="JGJ8" s="833"/>
      <c r="JGK8" s="833"/>
      <c r="JGL8" s="833"/>
      <c r="JGM8" s="833"/>
      <c r="JGN8" s="833"/>
      <c r="JGO8" s="833"/>
      <c r="JGP8" s="833"/>
      <c r="JGQ8" s="833"/>
      <c r="JGR8" s="844"/>
      <c r="JGS8" s="845"/>
      <c r="JGT8" s="832"/>
      <c r="JGU8" s="832"/>
      <c r="JGV8" s="832"/>
      <c r="JGW8" s="832"/>
      <c r="JGX8" s="832"/>
      <c r="JGY8" s="832"/>
      <c r="JGZ8" s="833"/>
      <c r="JHA8" s="833"/>
      <c r="JHB8" s="833"/>
      <c r="JHC8" s="833"/>
      <c r="JHD8" s="833"/>
      <c r="JHE8" s="833"/>
      <c r="JHF8" s="833"/>
      <c r="JHG8" s="833"/>
      <c r="JHH8" s="844"/>
      <c r="JHI8" s="845"/>
      <c r="JHJ8" s="832"/>
      <c r="JHK8" s="832"/>
      <c r="JHL8" s="832"/>
      <c r="JHM8" s="832"/>
      <c r="JHN8" s="832"/>
      <c r="JHO8" s="832"/>
      <c r="JHP8" s="833"/>
      <c r="JHQ8" s="833"/>
      <c r="JHR8" s="833"/>
      <c r="JHS8" s="833"/>
      <c r="JHT8" s="833"/>
      <c r="JHU8" s="833"/>
      <c r="JHV8" s="833"/>
      <c r="JHW8" s="833"/>
      <c r="JHX8" s="844"/>
      <c r="JHY8" s="845"/>
      <c r="JHZ8" s="832"/>
      <c r="JIA8" s="832"/>
      <c r="JIB8" s="832"/>
      <c r="JIC8" s="832"/>
      <c r="JID8" s="832"/>
      <c r="JIE8" s="832"/>
      <c r="JIF8" s="833"/>
      <c r="JIG8" s="833"/>
      <c r="JIH8" s="833"/>
      <c r="JII8" s="833"/>
      <c r="JIJ8" s="833"/>
      <c r="JIK8" s="833"/>
      <c r="JIL8" s="833"/>
      <c r="JIM8" s="833"/>
      <c r="JIN8" s="844"/>
      <c r="JIO8" s="845"/>
      <c r="JIP8" s="832"/>
      <c r="JIQ8" s="832"/>
      <c r="JIR8" s="832"/>
      <c r="JIS8" s="832"/>
      <c r="JIT8" s="832"/>
      <c r="JIU8" s="832"/>
      <c r="JIV8" s="833"/>
      <c r="JIW8" s="833"/>
      <c r="JIX8" s="833"/>
      <c r="JIY8" s="833"/>
      <c r="JIZ8" s="833"/>
      <c r="JJA8" s="833"/>
      <c r="JJB8" s="833"/>
      <c r="JJC8" s="833"/>
      <c r="JJD8" s="844"/>
      <c r="JJE8" s="845"/>
      <c r="JJF8" s="832"/>
      <c r="JJG8" s="832"/>
      <c r="JJH8" s="832"/>
      <c r="JJI8" s="832"/>
      <c r="JJJ8" s="832"/>
      <c r="JJK8" s="832"/>
      <c r="JJL8" s="833"/>
      <c r="JJM8" s="833"/>
      <c r="JJN8" s="833"/>
      <c r="JJO8" s="833"/>
      <c r="JJP8" s="833"/>
      <c r="JJQ8" s="833"/>
      <c r="JJR8" s="833"/>
      <c r="JJS8" s="833"/>
      <c r="JJT8" s="844"/>
      <c r="JJU8" s="845"/>
      <c r="JJV8" s="832"/>
      <c r="JJW8" s="832"/>
      <c r="JJX8" s="832"/>
      <c r="JJY8" s="832"/>
      <c r="JJZ8" s="832"/>
      <c r="JKA8" s="832"/>
      <c r="JKB8" s="833"/>
      <c r="JKC8" s="833"/>
      <c r="JKD8" s="833"/>
      <c r="JKE8" s="833"/>
      <c r="JKF8" s="833"/>
      <c r="JKG8" s="833"/>
      <c r="JKH8" s="833"/>
      <c r="JKI8" s="833"/>
      <c r="JKJ8" s="844"/>
      <c r="JKK8" s="845"/>
      <c r="JKL8" s="832"/>
      <c r="JKM8" s="832"/>
      <c r="JKN8" s="832"/>
      <c r="JKO8" s="832"/>
      <c r="JKP8" s="832"/>
      <c r="JKQ8" s="832"/>
      <c r="JKR8" s="833"/>
      <c r="JKS8" s="833"/>
      <c r="JKT8" s="833"/>
      <c r="JKU8" s="833"/>
      <c r="JKV8" s="833"/>
      <c r="JKW8" s="833"/>
      <c r="JKX8" s="833"/>
      <c r="JKY8" s="833"/>
      <c r="JKZ8" s="844"/>
      <c r="JLA8" s="845"/>
      <c r="JLB8" s="832"/>
      <c r="JLC8" s="832"/>
      <c r="JLD8" s="832"/>
      <c r="JLE8" s="832"/>
      <c r="JLF8" s="832"/>
      <c r="JLG8" s="832"/>
      <c r="JLH8" s="833"/>
      <c r="JLI8" s="833"/>
      <c r="JLJ8" s="833"/>
      <c r="JLK8" s="833"/>
      <c r="JLL8" s="833"/>
      <c r="JLM8" s="833"/>
      <c r="JLN8" s="833"/>
      <c r="JLO8" s="833"/>
      <c r="JLP8" s="844"/>
      <c r="JLQ8" s="845"/>
      <c r="JLR8" s="832"/>
      <c r="JLS8" s="832"/>
      <c r="JLT8" s="832"/>
      <c r="JLU8" s="832"/>
      <c r="JLV8" s="832"/>
      <c r="JLW8" s="832"/>
      <c r="JLX8" s="833"/>
      <c r="JLY8" s="833"/>
      <c r="JLZ8" s="833"/>
      <c r="JMA8" s="833"/>
      <c r="JMB8" s="833"/>
      <c r="JMC8" s="833"/>
      <c r="JMD8" s="833"/>
      <c r="JME8" s="833"/>
      <c r="JMF8" s="844"/>
      <c r="JMG8" s="845"/>
      <c r="JMH8" s="832"/>
      <c r="JMI8" s="832"/>
      <c r="JMJ8" s="832"/>
      <c r="JMK8" s="832"/>
      <c r="JML8" s="832"/>
      <c r="JMM8" s="832"/>
      <c r="JMN8" s="833"/>
      <c r="JMO8" s="833"/>
      <c r="JMP8" s="833"/>
      <c r="JMQ8" s="833"/>
      <c r="JMR8" s="833"/>
      <c r="JMS8" s="833"/>
      <c r="JMT8" s="833"/>
      <c r="JMU8" s="833"/>
      <c r="JMV8" s="844"/>
      <c r="JMW8" s="845"/>
      <c r="JMX8" s="832"/>
      <c r="JMY8" s="832"/>
      <c r="JMZ8" s="832"/>
      <c r="JNA8" s="832"/>
      <c r="JNB8" s="832"/>
      <c r="JNC8" s="832"/>
      <c r="JND8" s="833"/>
      <c r="JNE8" s="833"/>
      <c r="JNF8" s="833"/>
      <c r="JNG8" s="833"/>
      <c r="JNH8" s="833"/>
      <c r="JNI8" s="833"/>
      <c r="JNJ8" s="833"/>
      <c r="JNK8" s="833"/>
      <c r="JNL8" s="844"/>
      <c r="JNM8" s="845"/>
      <c r="JNN8" s="832"/>
      <c r="JNO8" s="832"/>
      <c r="JNP8" s="832"/>
      <c r="JNQ8" s="832"/>
      <c r="JNR8" s="832"/>
      <c r="JNS8" s="832"/>
      <c r="JNT8" s="833"/>
      <c r="JNU8" s="833"/>
      <c r="JNV8" s="833"/>
      <c r="JNW8" s="833"/>
      <c r="JNX8" s="833"/>
      <c r="JNY8" s="833"/>
      <c r="JNZ8" s="833"/>
      <c r="JOA8" s="833"/>
      <c r="JOB8" s="844"/>
      <c r="JOC8" s="845"/>
      <c r="JOD8" s="832"/>
      <c r="JOE8" s="832"/>
      <c r="JOF8" s="832"/>
      <c r="JOG8" s="832"/>
      <c r="JOH8" s="832"/>
      <c r="JOI8" s="832"/>
      <c r="JOJ8" s="833"/>
      <c r="JOK8" s="833"/>
      <c r="JOL8" s="833"/>
      <c r="JOM8" s="833"/>
      <c r="JON8" s="833"/>
      <c r="JOO8" s="833"/>
      <c r="JOP8" s="833"/>
      <c r="JOQ8" s="833"/>
      <c r="JOR8" s="844"/>
      <c r="JOS8" s="845"/>
      <c r="JOT8" s="832"/>
      <c r="JOU8" s="832"/>
      <c r="JOV8" s="832"/>
      <c r="JOW8" s="832"/>
      <c r="JOX8" s="832"/>
      <c r="JOY8" s="832"/>
      <c r="JOZ8" s="833"/>
      <c r="JPA8" s="833"/>
      <c r="JPB8" s="833"/>
      <c r="JPC8" s="833"/>
      <c r="JPD8" s="833"/>
      <c r="JPE8" s="833"/>
      <c r="JPF8" s="833"/>
      <c r="JPG8" s="833"/>
      <c r="JPH8" s="844"/>
      <c r="JPI8" s="845"/>
      <c r="JPJ8" s="832"/>
      <c r="JPK8" s="832"/>
      <c r="JPL8" s="832"/>
      <c r="JPM8" s="832"/>
      <c r="JPN8" s="832"/>
      <c r="JPO8" s="832"/>
      <c r="JPP8" s="833"/>
      <c r="JPQ8" s="833"/>
      <c r="JPR8" s="833"/>
      <c r="JPS8" s="833"/>
      <c r="JPT8" s="833"/>
      <c r="JPU8" s="833"/>
      <c r="JPV8" s="833"/>
      <c r="JPW8" s="833"/>
      <c r="JPX8" s="844"/>
      <c r="JPY8" s="845"/>
      <c r="JPZ8" s="832"/>
      <c r="JQA8" s="832"/>
      <c r="JQB8" s="832"/>
      <c r="JQC8" s="832"/>
      <c r="JQD8" s="832"/>
      <c r="JQE8" s="832"/>
      <c r="JQF8" s="833"/>
      <c r="JQG8" s="833"/>
      <c r="JQH8" s="833"/>
      <c r="JQI8" s="833"/>
      <c r="JQJ8" s="833"/>
      <c r="JQK8" s="833"/>
      <c r="JQL8" s="833"/>
      <c r="JQM8" s="833"/>
      <c r="JQN8" s="844"/>
      <c r="JQO8" s="845"/>
      <c r="JQP8" s="832"/>
      <c r="JQQ8" s="832"/>
      <c r="JQR8" s="832"/>
      <c r="JQS8" s="832"/>
      <c r="JQT8" s="832"/>
      <c r="JQU8" s="832"/>
      <c r="JQV8" s="833"/>
      <c r="JQW8" s="833"/>
      <c r="JQX8" s="833"/>
      <c r="JQY8" s="833"/>
      <c r="JQZ8" s="833"/>
      <c r="JRA8" s="833"/>
      <c r="JRB8" s="833"/>
      <c r="JRC8" s="833"/>
      <c r="JRD8" s="844"/>
      <c r="JRE8" s="845"/>
      <c r="JRF8" s="832"/>
      <c r="JRG8" s="832"/>
      <c r="JRH8" s="832"/>
      <c r="JRI8" s="832"/>
      <c r="JRJ8" s="832"/>
      <c r="JRK8" s="832"/>
      <c r="JRL8" s="833"/>
      <c r="JRM8" s="833"/>
      <c r="JRN8" s="833"/>
      <c r="JRO8" s="833"/>
      <c r="JRP8" s="833"/>
      <c r="JRQ8" s="833"/>
      <c r="JRR8" s="833"/>
      <c r="JRS8" s="833"/>
      <c r="JRT8" s="844"/>
      <c r="JRU8" s="845"/>
      <c r="JRV8" s="832"/>
      <c r="JRW8" s="832"/>
      <c r="JRX8" s="832"/>
      <c r="JRY8" s="832"/>
      <c r="JRZ8" s="832"/>
      <c r="JSA8" s="832"/>
      <c r="JSB8" s="833"/>
      <c r="JSC8" s="833"/>
      <c r="JSD8" s="833"/>
      <c r="JSE8" s="833"/>
      <c r="JSF8" s="833"/>
      <c r="JSG8" s="833"/>
      <c r="JSH8" s="833"/>
      <c r="JSI8" s="833"/>
      <c r="JSJ8" s="844"/>
      <c r="JSK8" s="845"/>
      <c r="JSL8" s="832"/>
      <c r="JSM8" s="832"/>
      <c r="JSN8" s="832"/>
      <c r="JSO8" s="832"/>
      <c r="JSP8" s="832"/>
      <c r="JSQ8" s="832"/>
      <c r="JSR8" s="833"/>
      <c r="JSS8" s="833"/>
      <c r="JST8" s="833"/>
      <c r="JSU8" s="833"/>
      <c r="JSV8" s="833"/>
      <c r="JSW8" s="833"/>
      <c r="JSX8" s="833"/>
      <c r="JSY8" s="833"/>
      <c r="JSZ8" s="844"/>
      <c r="JTA8" s="845"/>
      <c r="JTB8" s="832"/>
      <c r="JTC8" s="832"/>
      <c r="JTD8" s="832"/>
      <c r="JTE8" s="832"/>
      <c r="JTF8" s="832"/>
      <c r="JTG8" s="832"/>
      <c r="JTH8" s="833"/>
      <c r="JTI8" s="833"/>
      <c r="JTJ8" s="833"/>
      <c r="JTK8" s="833"/>
      <c r="JTL8" s="833"/>
      <c r="JTM8" s="833"/>
      <c r="JTN8" s="833"/>
      <c r="JTO8" s="833"/>
      <c r="JTP8" s="844"/>
      <c r="JTQ8" s="845"/>
      <c r="JTR8" s="832"/>
      <c r="JTS8" s="832"/>
      <c r="JTT8" s="832"/>
      <c r="JTU8" s="832"/>
      <c r="JTV8" s="832"/>
      <c r="JTW8" s="832"/>
      <c r="JTX8" s="833"/>
      <c r="JTY8" s="833"/>
      <c r="JTZ8" s="833"/>
      <c r="JUA8" s="833"/>
      <c r="JUB8" s="833"/>
      <c r="JUC8" s="833"/>
      <c r="JUD8" s="833"/>
      <c r="JUE8" s="833"/>
      <c r="JUF8" s="844"/>
      <c r="JUG8" s="845"/>
      <c r="JUH8" s="832"/>
      <c r="JUI8" s="832"/>
      <c r="JUJ8" s="832"/>
      <c r="JUK8" s="832"/>
      <c r="JUL8" s="832"/>
      <c r="JUM8" s="832"/>
      <c r="JUN8" s="833"/>
      <c r="JUO8" s="833"/>
      <c r="JUP8" s="833"/>
      <c r="JUQ8" s="833"/>
      <c r="JUR8" s="833"/>
      <c r="JUS8" s="833"/>
      <c r="JUT8" s="833"/>
      <c r="JUU8" s="833"/>
      <c r="JUV8" s="844"/>
      <c r="JUW8" s="845"/>
      <c r="JUX8" s="832"/>
      <c r="JUY8" s="832"/>
      <c r="JUZ8" s="832"/>
      <c r="JVA8" s="832"/>
      <c r="JVB8" s="832"/>
      <c r="JVC8" s="832"/>
      <c r="JVD8" s="833"/>
      <c r="JVE8" s="833"/>
      <c r="JVF8" s="833"/>
      <c r="JVG8" s="833"/>
      <c r="JVH8" s="833"/>
      <c r="JVI8" s="833"/>
      <c r="JVJ8" s="833"/>
      <c r="JVK8" s="833"/>
      <c r="JVL8" s="844"/>
      <c r="JVM8" s="845"/>
      <c r="JVN8" s="832"/>
      <c r="JVO8" s="832"/>
      <c r="JVP8" s="832"/>
      <c r="JVQ8" s="832"/>
      <c r="JVR8" s="832"/>
      <c r="JVS8" s="832"/>
      <c r="JVT8" s="833"/>
      <c r="JVU8" s="833"/>
      <c r="JVV8" s="833"/>
      <c r="JVW8" s="833"/>
      <c r="JVX8" s="833"/>
      <c r="JVY8" s="833"/>
      <c r="JVZ8" s="833"/>
      <c r="JWA8" s="833"/>
      <c r="JWB8" s="844"/>
      <c r="JWC8" s="845"/>
      <c r="JWD8" s="832"/>
      <c r="JWE8" s="832"/>
      <c r="JWF8" s="832"/>
      <c r="JWG8" s="832"/>
      <c r="JWH8" s="832"/>
      <c r="JWI8" s="832"/>
      <c r="JWJ8" s="833"/>
      <c r="JWK8" s="833"/>
      <c r="JWL8" s="833"/>
      <c r="JWM8" s="833"/>
      <c r="JWN8" s="833"/>
      <c r="JWO8" s="833"/>
      <c r="JWP8" s="833"/>
      <c r="JWQ8" s="833"/>
      <c r="JWR8" s="844"/>
      <c r="JWS8" s="845"/>
      <c r="JWT8" s="832"/>
      <c r="JWU8" s="832"/>
      <c r="JWV8" s="832"/>
      <c r="JWW8" s="832"/>
      <c r="JWX8" s="832"/>
      <c r="JWY8" s="832"/>
      <c r="JWZ8" s="833"/>
      <c r="JXA8" s="833"/>
      <c r="JXB8" s="833"/>
      <c r="JXC8" s="833"/>
      <c r="JXD8" s="833"/>
      <c r="JXE8" s="833"/>
      <c r="JXF8" s="833"/>
      <c r="JXG8" s="833"/>
      <c r="JXH8" s="844"/>
      <c r="JXI8" s="845"/>
      <c r="JXJ8" s="832"/>
      <c r="JXK8" s="832"/>
      <c r="JXL8" s="832"/>
      <c r="JXM8" s="832"/>
      <c r="JXN8" s="832"/>
      <c r="JXO8" s="832"/>
      <c r="JXP8" s="833"/>
      <c r="JXQ8" s="833"/>
      <c r="JXR8" s="833"/>
      <c r="JXS8" s="833"/>
      <c r="JXT8" s="833"/>
      <c r="JXU8" s="833"/>
      <c r="JXV8" s="833"/>
      <c r="JXW8" s="833"/>
      <c r="JXX8" s="844"/>
      <c r="JXY8" s="845"/>
      <c r="JXZ8" s="832"/>
      <c r="JYA8" s="832"/>
      <c r="JYB8" s="832"/>
      <c r="JYC8" s="832"/>
      <c r="JYD8" s="832"/>
      <c r="JYE8" s="832"/>
      <c r="JYF8" s="833"/>
      <c r="JYG8" s="833"/>
      <c r="JYH8" s="833"/>
      <c r="JYI8" s="833"/>
      <c r="JYJ8" s="833"/>
      <c r="JYK8" s="833"/>
      <c r="JYL8" s="833"/>
      <c r="JYM8" s="833"/>
      <c r="JYN8" s="844"/>
      <c r="JYO8" s="845"/>
      <c r="JYP8" s="832"/>
      <c r="JYQ8" s="832"/>
      <c r="JYR8" s="832"/>
      <c r="JYS8" s="832"/>
      <c r="JYT8" s="832"/>
      <c r="JYU8" s="832"/>
      <c r="JYV8" s="833"/>
      <c r="JYW8" s="833"/>
      <c r="JYX8" s="833"/>
      <c r="JYY8" s="833"/>
      <c r="JYZ8" s="833"/>
      <c r="JZA8" s="833"/>
      <c r="JZB8" s="833"/>
      <c r="JZC8" s="833"/>
      <c r="JZD8" s="844"/>
      <c r="JZE8" s="845"/>
      <c r="JZF8" s="832"/>
      <c r="JZG8" s="832"/>
      <c r="JZH8" s="832"/>
      <c r="JZI8" s="832"/>
      <c r="JZJ8" s="832"/>
      <c r="JZK8" s="832"/>
      <c r="JZL8" s="833"/>
      <c r="JZM8" s="833"/>
      <c r="JZN8" s="833"/>
      <c r="JZO8" s="833"/>
      <c r="JZP8" s="833"/>
      <c r="JZQ8" s="833"/>
      <c r="JZR8" s="833"/>
      <c r="JZS8" s="833"/>
      <c r="JZT8" s="844"/>
      <c r="JZU8" s="845"/>
      <c r="JZV8" s="832"/>
      <c r="JZW8" s="832"/>
      <c r="JZX8" s="832"/>
      <c r="JZY8" s="832"/>
      <c r="JZZ8" s="832"/>
      <c r="KAA8" s="832"/>
      <c r="KAB8" s="833"/>
      <c r="KAC8" s="833"/>
      <c r="KAD8" s="833"/>
      <c r="KAE8" s="833"/>
      <c r="KAF8" s="833"/>
      <c r="KAG8" s="833"/>
      <c r="KAH8" s="833"/>
      <c r="KAI8" s="833"/>
      <c r="KAJ8" s="844"/>
      <c r="KAK8" s="845"/>
      <c r="KAL8" s="832"/>
      <c r="KAM8" s="832"/>
      <c r="KAN8" s="832"/>
      <c r="KAO8" s="832"/>
      <c r="KAP8" s="832"/>
      <c r="KAQ8" s="832"/>
      <c r="KAR8" s="833"/>
      <c r="KAS8" s="833"/>
      <c r="KAT8" s="833"/>
      <c r="KAU8" s="833"/>
      <c r="KAV8" s="833"/>
      <c r="KAW8" s="833"/>
      <c r="KAX8" s="833"/>
      <c r="KAY8" s="833"/>
      <c r="KAZ8" s="844"/>
      <c r="KBA8" s="845"/>
      <c r="KBB8" s="832"/>
      <c r="KBC8" s="832"/>
      <c r="KBD8" s="832"/>
      <c r="KBE8" s="832"/>
      <c r="KBF8" s="832"/>
      <c r="KBG8" s="832"/>
      <c r="KBH8" s="833"/>
      <c r="KBI8" s="833"/>
      <c r="KBJ8" s="833"/>
      <c r="KBK8" s="833"/>
      <c r="KBL8" s="833"/>
      <c r="KBM8" s="833"/>
      <c r="KBN8" s="833"/>
      <c r="KBO8" s="833"/>
      <c r="KBP8" s="844"/>
      <c r="KBQ8" s="845"/>
      <c r="KBR8" s="832"/>
      <c r="KBS8" s="832"/>
      <c r="KBT8" s="832"/>
      <c r="KBU8" s="832"/>
      <c r="KBV8" s="832"/>
      <c r="KBW8" s="832"/>
      <c r="KBX8" s="833"/>
      <c r="KBY8" s="833"/>
      <c r="KBZ8" s="833"/>
      <c r="KCA8" s="833"/>
      <c r="KCB8" s="833"/>
      <c r="KCC8" s="833"/>
      <c r="KCD8" s="833"/>
      <c r="KCE8" s="833"/>
      <c r="KCF8" s="844"/>
      <c r="KCG8" s="845"/>
      <c r="KCH8" s="832"/>
      <c r="KCI8" s="832"/>
      <c r="KCJ8" s="832"/>
      <c r="KCK8" s="832"/>
      <c r="KCL8" s="832"/>
      <c r="KCM8" s="832"/>
      <c r="KCN8" s="833"/>
      <c r="KCO8" s="833"/>
      <c r="KCP8" s="833"/>
      <c r="KCQ8" s="833"/>
      <c r="KCR8" s="833"/>
      <c r="KCS8" s="833"/>
      <c r="KCT8" s="833"/>
      <c r="KCU8" s="833"/>
      <c r="KCV8" s="844"/>
      <c r="KCW8" s="845"/>
      <c r="KCX8" s="832"/>
      <c r="KCY8" s="832"/>
      <c r="KCZ8" s="832"/>
      <c r="KDA8" s="832"/>
      <c r="KDB8" s="832"/>
      <c r="KDC8" s="832"/>
      <c r="KDD8" s="833"/>
      <c r="KDE8" s="833"/>
      <c r="KDF8" s="833"/>
      <c r="KDG8" s="833"/>
      <c r="KDH8" s="833"/>
      <c r="KDI8" s="833"/>
      <c r="KDJ8" s="833"/>
      <c r="KDK8" s="833"/>
      <c r="KDL8" s="844"/>
      <c r="KDM8" s="845"/>
      <c r="KDN8" s="832"/>
      <c r="KDO8" s="832"/>
      <c r="KDP8" s="832"/>
      <c r="KDQ8" s="832"/>
      <c r="KDR8" s="832"/>
      <c r="KDS8" s="832"/>
      <c r="KDT8" s="833"/>
      <c r="KDU8" s="833"/>
      <c r="KDV8" s="833"/>
      <c r="KDW8" s="833"/>
      <c r="KDX8" s="833"/>
      <c r="KDY8" s="833"/>
      <c r="KDZ8" s="833"/>
      <c r="KEA8" s="833"/>
      <c r="KEB8" s="844"/>
      <c r="KEC8" s="845"/>
      <c r="KED8" s="832"/>
      <c r="KEE8" s="832"/>
      <c r="KEF8" s="832"/>
      <c r="KEG8" s="832"/>
      <c r="KEH8" s="832"/>
      <c r="KEI8" s="832"/>
      <c r="KEJ8" s="833"/>
      <c r="KEK8" s="833"/>
      <c r="KEL8" s="833"/>
      <c r="KEM8" s="833"/>
      <c r="KEN8" s="833"/>
      <c r="KEO8" s="833"/>
      <c r="KEP8" s="833"/>
      <c r="KEQ8" s="833"/>
      <c r="KER8" s="844"/>
      <c r="KES8" s="845"/>
      <c r="KET8" s="832"/>
      <c r="KEU8" s="832"/>
      <c r="KEV8" s="832"/>
      <c r="KEW8" s="832"/>
      <c r="KEX8" s="832"/>
      <c r="KEY8" s="832"/>
      <c r="KEZ8" s="833"/>
      <c r="KFA8" s="833"/>
      <c r="KFB8" s="833"/>
      <c r="KFC8" s="833"/>
      <c r="KFD8" s="833"/>
      <c r="KFE8" s="833"/>
      <c r="KFF8" s="833"/>
      <c r="KFG8" s="833"/>
      <c r="KFH8" s="844"/>
      <c r="KFI8" s="845"/>
      <c r="KFJ8" s="832"/>
      <c r="KFK8" s="832"/>
      <c r="KFL8" s="832"/>
      <c r="KFM8" s="832"/>
      <c r="KFN8" s="832"/>
      <c r="KFO8" s="832"/>
      <c r="KFP8" s="833"/>
      <c r="KFQ8" s="833"/>
      <c r="KFR8" s="833"/>
      <c r="KFS8" s="833"/>
      <c r="KFT8" s="833"/>
      <c r="KFU8" s="833"/>
      <c r="KFV8" s="833"/>
      <c r="KFW8" s="833"/>
      <c r="KFX8" s="844"/>
      <c r="KFY8" s="845"/>
      <c r="KFZ8" s="832"/>
      <c r="KGA8" s="832"/>
      <c r="KGB8" s="832"/>
      <c r="KGC8" s="832"/>
      <c r="KGD8" s="832"/>
      <c r="KGE8" s="832"/>
      <c r="KGF8" s="833"/>
      <c r="KGG8" s="833"/>
      <c r="KGH8" s="833"/>
      <c r="KGI8" s="833"/>
      <c r="KGJ8" s="833"/>
      <c r="KGK8" s="833"/>
      <c r="KGL8" s="833"/>
      <c r="KGM8" s="833"/>
      <c r="KGN8" s="844"/>
      <c r="KGO8" s="845"/>
      <c r="KGP8" s="832"/>
      <c r="KGQ8" s="832"/>
      <c r="KGR8" s="832"/>
      <c r="KGS8" s="832"/>
      <c r="KGT8" s="832"/>
      <c r="KGU8" s="832"/>
      <c r="KGV8" s="833"/>
      <c r="KGW8" s="833"/>
      <c r="KGX8" s="833"/>
      <c r="KGY8" s="833"/>
      <c r="KGZ8" s="833"/>
      <c r="KHA8" s="833"/>
      <c r="KHB8" s="833"/>
      <c r="KHC8" s="833"/>
      <c r="KHD8" s="844"/>
      <c r="KHE8" s="845"/>
      <c r="KHF8" s="832"/>
      <c r="KHG8" s="832"/>
      <c r="KHH8" s="832"/>
      <c r="KHI8" s="832"/>
      <c r="KHJ8" s="832"/>
      <c r="KHK8" s="832"/>
      <c r="KHL8" s="833"/>
      <c r="KHM8" s="833"/>
      <c r="KHN8" s="833"/>
      <c r="KHO8" s="833"/>
      <c r="KHP8" s="833"/>
      <c r="KHQ8" s="833"/>
      <c r="KHR8" s="833"/>
      <c r="KHS8" s="833"/>
      <c r="KHT8" s="844"/>
      <c r="KHU8" s="845"/>
      <c r="KHV8" s="832"/>
      <c r="KHW8" s="832"/>
      <c r="KHX8" s="832"/>
      <c r="KHY8" s="832"/>
      <c r="KHZ8" s="832"/>
      <c r="KIA8" s="832"/>
      <c r="KIB8" s="833"/>
      <c r="KIC8" s="833"/>
      <c r="KID8" s="833"/>
      <c r="KIE8" s="833"/>
      <c r="KIF8" s="833"/>
      <c r="KIG8" s="833"/>
      <c r="KIH8" s="833"/>
      <c r="KII8" s="833"/>
      <c r="KIJ8" s="844"/>
      <c r="KIK8" s="845"/>
      <c r="KIL8" s="832"/>
      <c r="KIM8" s="832"/>
      <c r="KIN8" s="832"/>
      <c r="KIO8" s="832"/>
      <c r="KIP8" s="832"/>
      <c r="KIQ8" s="832"/>
      <c r="KIR8" s="833"/>
      <c r="KIS8" s="833"/>
      <c r="KIT8" s="833"/>
      <c r="KIU8" s="833"/>
      <c r="KIV8" s="833"/>
      <c r="KIW8" s="833"/>
      <c r="KIX8" s="833"/>
      <c r="KIY8" s="833"/>
      <c r="KIZ8" s="844"/>
      <c r="KJA8" s="845"/>
      <c r="KJB8" s="832"/>
      <c r="KJC8" s="832"/>
      <c r="KJD8" s="832"/>
      <c r="KJE8" s="832"/>
      <c r="KJF8" s="832"/>
      <c r="KJG8" s="832"/>
      <c r="KJH8" s="833"/>
      <c r="KJI8" s="833"/>
      <c r="KJJ8" s="833"/>
      <c r="KJK8" s="833"/>
      <c r="KJL8" s="833"/>
      <c r="KJM8" s="833"/>
      <c r="KJN8" s="833"/>
      <c r="KJO8" s="833"/>
      <c r="KJP8" s="844"/>
      <c r="KJQ8" s="845"/>
      <c r="KJR8" s="832"/>
      <c r="KJS8" s="832"/>
      <c r="KJT8" s="832"/>
      <c r="KJU8" s="832"/>
      <c r="KJV8" s="832"/>
      <c r="KJW8" s="832"/>
      <c r="KJX8" s="833"/>
      <c r="KJY8" s="833"/>
      <c r="KJZ8" s="833"/>
      <c r="KKA8" s="833"/>
      <c r="KKB8" s="833"/>
      <c r="KKC8" s="833"/>
      <c r="KKD8" s="833"/>
      <c r="KKE8" s="833"/>
      <c r="KKF8" s="844"/>
      <c r="KKG8" s="845"/>
      <c r="KKH8" s="832"/>
      <c r="KKI8" s="832"/>
      <c r="KKJ8" s="832"/>
      <c r="KKK8" s="832"/>
      <c r="KKL8" s="832"/>
      <c r="KKM8" s="832"/>
      <c r="KKN8" s="833"/>
      <c r="KKO8" s="833"/>
      <c r="KKP8" s="833"/>
      <c r="KKQ8" s="833"/>
      <c r="KKR8" s="833"/>
      <c r="KKS8" s="833"/>
      <c r="KKT8" s="833"/>
      <c r="KKU8" s="833"/>
      <c r="KKV8" s="844"/>
      <c r="KKW8" s="845"/>
      <c r="KKX8" s="832"/>
      <c r="KKY8" s="832"/>
      <c r="KKZ8" s="832"/>
      <c r="KLA8" s="832"/>
      <c r="KLB8" s="832"/>
      <c r="KLC8" s="832"/>
      <c r="KLD8" s="833"/>
      <c r="KLE8" s="833"/>
      <c r="KLF8" s="833"/>
      <c r="KLG8" s="833"/>
      <c r="KLH8" s="833"/>
      <c r="KLI8" s="833"/>
      <c r="KLJ8" s="833"/>
      <c r="KLK8" s="833"/>
      <c r="KLL8" s="844"/>
      <c r="KLM8" s="845"/>
      <c r="KLN8" s="832"/>
      <c r="KLO8" s="832"/>
      <c r="KLP8" s="832"/>
      <c r="KLQ8" s="832"/>
      <c r="KLR8" s="832"/>
      <c r="KLS8" s="832"/>
      <c r="KLT8" s="833"/>
      <c r="KLU8" s="833"/>
      <c r="KLV8" s="833"/>
      <c r="KLW8" s="833"/>
      <c r="KLX8" s="833"/>
      <c r="KLY8" s="833"/>
      <c r="KLZ8" s="833"/>
      <c r="KMA8" s="833"/>
      <c r="KMB8" s="844"/>
      <c r="KMC8" s="845"/>
      <c r="KMD8" s="832"/>
      <c r="KME8" s="832"/>
      <c r="KMF8" s="832"/>
      <c r="KMG8" s="832"/>
      <c r="KMH8" s="832"/>
      <c r="KMI8" s="832"/>
      <c r="KMJ8" s="833"/>
      <c r="KMK8" s="833"/>
      <c r="KML8" s="833"/>
      <c r="KMM8" s="833"/>
      <c r="KMN8" s="833"/>
      <c r="KMO8" s="833"/>
      <c r="KMP8" s="833"/>
      <c r="KMQ8" s="833"/>
      <c r="KMR8" s="844"/>
      <c r="KMS8" s="845"/>
      <c r="KMT8" s="832"/>
      <c r="KMU8" s="832"/>
      <c r="KMV8" s="832"/>
      <c r="KMW8" s="832"/>
      <c r="KMX8" s="832"/>
      <c r="KMY8" s="832"/>
      <c r="KMZ8" s="833"/>
      <c r="KNA8" s="833"/>
      <c r="KNB8" s="833"/>
      <c r="KNC8" s="833"/>
      <c r="KND8" s="833"/>
      <c r="KNE8" s="833"/>
      <c r="KNF8" s="833"/>
      <c r="KNG8" s="833"/>
      <c r="KNH8" s="844"/>
      <c r="KNI8" s="845"/>
      <c r="KNJ8" s="832"/>
      <c r="KNK8" s="832"/>
      <c r="KNL8" s="832"/>
      <c r="KNM8" s="832"/>
      <c r="KNN8" s="832"/>
      <c r="KNO8" s="832"/>
      <c r="KNP8" s="833"/>
      <c r="KNQ8" s="833"/>
      <c r="KNR8" s="833"/>
      <c r="KNS8" s="833"/>
      <c r="KNT8" s="833"/>
      <c r="KNU8" s="833"/>
      <c r="KNV8" s="833"/>
      <c r="KNW8" s="833"/>
      <c r="KNX8" s="844"/>
      <c r="KNY8" s="845"/>
      <c r="KNZ8" s="832"/>
      <c r="KOA8" s="832"/>
      <c r="KOB8" s="832"/>
      <c r="KOC8" s="832"/>
      <c r="KOD8" s="832"/>
      <c r="KOE8" s="832"/>
      <c r="KOF8" s="833"/>
      <c r="KOG8" s="833"/>
      <c r="KOH8" s="833"/>
      <c r="KOI8" s="833"/>
      <c r="KOJ8" s="833"/>
      <c r="KOK8" s="833"/>
      <c r="KOL8" s="833"/>
      <c r="KOM8" s="833"/>
      <c r="KON8" s="844"/>
      <c r="KOO8" s="845"/>
      <c r="KOP8" s="832"/>
      <c r="KOQ8" s="832"/>
      <c r="KOR8" s="832"/>
      <c r="KOS8" s="832"/>
      <c r="KOT8" s="832"/>
      <c r="KOU8" s="832"/>
      <c r="KOV8" s="833"/>
      <c r="KOW8" s="833"/>
      <c r="KOX8" s="833"/>
      <c r="KOY8" s="833"/>
      <c r="KOZ8" s="833"/>
      <c r="KPA8" s="833"/>
      <c r="KPB8" s="833"/>
      <c r="KPC8" s="833"/>
      <c r="KPD8" s="844"/>
      <c r="KPE8" s="845"/>
      <c r="KPF8" s="832"/>
      <c r="KPG8" s="832"/>
      <c r="KPH8" s="832"/>
      <c r="KPI8" s="832"/>
      <c r="KPJ8" s="832"/>
      <c r="KPK8" s="832"/>
      <c r="KPL8" s="833"/>
      <c r="KPM8" s="833"/>
      <c r="KPN8" s="833"/>
      <c r="KPO8" s="833"/>
      <c r="KPP8" s="833"/>
      <c r="KPQ8" s="833"/>
      <c r="KPR8" s="833"/>
      <c r="KPS8" s="833"/>
      <c r="KPT8" s="844"/>
      <c r="KPU8" s="845"/>
      <c r="KPV8" s="832"/>
      <c r="KPW8" s="832"/>
      <c r="KPX8" s="832"/>
      <c r="KPY8" s="832"/>
      <c r="KPZ8" s="832"/>
      <c r="KQA8" s="832"/>
      <c r="KQB8" s="833"/>
      <c r="KQC8" s="833"/>
      <c r="KQD8" s="833"/>
      <c r="KQE8" s="833"/>
      <c r="KQF8" s="833"/>
      <c r="KQG8" s="833"/>
      <c r="KQH8" s="833"/>
      <c r="KQI8" s="833"/>
      <c r="KQJ8" s="844"/>
      <c r="KQK8" s="845"/>
      <c r="KQL8" s="832"/>
      <c r="KQM8" s="832"/>
      <c r="KQN8" s="832"/>
      <c r="KQO8" s="832"/>
      <c r="KQP8" s="832"/>
      <c r="KQQ8" s="832"/>
      <c r="KQR8" s="833"/>
      <c r="KQS8" s="833"/>
      <c r="KQT8" s="833"/>
      <c r="KQU8" s="833"/>
      <c r="KQV8" s="833"/>
      <c r="KQW8" s="833"/>
      <c r="KQX8" s="833"/>
      <c r="KQY8" s="833"/>
      <c r="KQZ8" s="844"/>
      <c r="KRA8" s="845"/>
      <c r="KRB8" s="832"/>
      <c r="KRC8" s="832"/>
      <c r="KRD8" s="832"/>
      <c r="KRE8" s="832"/>
      <c r="KRF8" s="832"/>
      <c r="KRG8" s="832"/>
      <c r="KRH8" s="833"/>
      <c r="KRI8" s="833"/>
      <c r="KRJ8" s="833"/>
      <c r="KRK8" s="833"/>
      <c r="KRL8" s="833"/>
      <c r="KRM8" s="833"/>
      <c r="KRN8" s="833"/>
      <c r="KRO8" s="833"/>
      <c r="KRP8" s="844"/>
      <c r="KRQ8" s="845"/>
      <c r="KRR8" s="832"/>
      <c r="KRS8" s="832"/>
      <c r="KRT8" s="832"/>
      <c r="KRU8" s="832"/>
      <c r="KRV8" s="832"/>
      <c r="KRW8" s="832"/>
      <c r="KRX8" s="833"/>
      <c r="KRY8" s="833"/>
      <c r="KRZ8" s="833"/>
      <c r="KSA8" s="833"/>
      <c r="KSB8" s="833"/>
      <c r="KSC8" s="833"/>
      <c r="KSD8" s="833"/>
      <c r="KSE8" s="833"/>
      <c r="KSF8" s="844"/>
      <c r="KSG8" s="845"/>
      <c r="KSH8" s="832"/>
      <c r="KSI8" s="832"/>
      <c r="KSJ8" s="832"/>
      <c r="KSK8" s="832"/>
      <c r="KSL8" s="832"/>
      <c r="KSM8" s="832"/>
      <c r="KSN8" s="833"/>
      <c r="KSO8" s="833"/>
      <c r="KSP8" s="833"/>
      <c r="KSQ8" s="833"/>
      <c r="KSR8" s="833"/>
      <c r="KSS8" s="833"/>
      <c r="KST8" s="833"/>
      <c r="KSU8" s="833"/>
      <c r="KSV8" s="844"/>
      <c r="KSW8" s="845"/>
      <c r="KSX8" s="832"/>
      <c r="KSY8" s="832"/>
      <c r="KSZ8" s="832"/>
      <c r="KTA8" s="832"/>
      <c r="KTB8" s="832"/>
      <c r="KTC8" s="832"/>
      <c r="KTD8" s="833"/>
      <c r="KTE8" s="833"/>
      <c r="KTF8" s="833"/>
      <c r="KTG8" s="833"/>
      <c r="KTH8" s="833"/>
      <c r="KTI8" s="833"/>
      <c r="KTJ8" s="833"/>
      <c r="KTK8" s="833"/>
      <c r="KTL8" s="844"/>
      <c r="KTM8" s="845"/>
      <c r="KTN8" s="832"/>
      <c r="KTO8" s="832"/>
      <c r="KTP8" s="832"/>
      <c r="KTQ8" s="832"/>
      <c r="KTR8" s="832"/>
      <c r="KTS8" s="832"/>
      <c r="KTT8" s="833"/>
      <c r="KTU8" s="833"/>
      <c r="KTV8" s="833"/>
      <c r="KTW8" s="833"/>
      <c r="KTX8" s="833"/>
      <c r="KTY8" s="833"/>
      <c r="KTZ8" s="833"/>
      <c r="KUA8" s="833"/>
      <c r="KUB8" s="844"/>
      <c r="KUC8" s="845"/>
      <c r="KUD8" s="832"/>
      <c r="KUE8" s="832"/>
      <c r="KUF8" s="832"/>
      <c r="KUG8" s="832"/>
      <c r="KUH8" s="832"/>
      <c r="KUI8" s="832"/>
      <c r="KUJ8" s="833"/>
      <c r="KUK8" s="833"/>
      <c r="KUL8" s="833"/>
      <c r="KUM8" s="833"/>
      <c r="KUN8" s="833"/>
      <c r="KUO8" s="833"/>
      <c r="KUP8" s="833"/>
      <c r="KUQ8" s="833"/>
      <c r="KUR8" s="844"/>
      <c r="KUS8" s="845"/>
      <c r="KUT8" s="832"/>
      <c r="KUU8" s="832"/>
      <c r="KUV8" s="832"/>
      <c r="KUW8" s="832"/>
      <c r="KUX8" s="832"/>
      <c r="KUY8" s="832"/>
      <c r="KUZ8" s="833"/>
      <c r="KVA8" s="833"/>
      <c r="KVB8" s="833"/>
      <c r="KVC8" s="833"/>
      <c r="KVD8" s="833"/>
      <c r="KVE8" s="833"/>
      <c r="KVF8" s="833"/>
      <c r="KVG8" s="833"/>
      <c r="KVH8" s="844"/>
      <c r="KVI8" s="845"/>
      <c r="KVJ8" s="832"/>
      <c r="KVK8" s="832"/>
      <c r="KVL8" s="832"/>
      <c r="KVM8" s="832"/>
      <c r="KVN8" s="832"/>
      <c r="KVO8" s="832"/>
      <c r="KVP8" s="833"/>
      <c r="KVQ8" s="833"/>
      <c r="KVR8" s="833"/>
      <c r="KVS8" s="833"/>
      <c r="KVT8" s="833"/>
      <c r="KVU8" s="833"/>
      <c r="KVV8" s="833"/>
      <c r="KVW8" s="833"/>
      <c r="KVX8" s="844"/>
      <c r="KVY8" s="845"/>
      <c r="KVZ8" s="832"/>
      <c r="KWA8" s="832"/>
      <c r="KWB8" s="832"/>
      <c r="KWC8" s="832"/>
      <c r="KWD8" s="832"/>
      <c r="KWE8" s="832"/>
      <c r="KWF8" s="833"/>
      <c r="KWG8" s="833"/>
      <c r="KWH8" s="833"/>
      <c r="KWI8" s="833"/>
      <c r="KWJ8" s="833"/>
      <c r="KWK8" s="833"/>
      <c r="KWL8" s="833"/>
      <c r="KWM8" s="833"/>
      <c r="KWN8" s="844"/>
      <c r="KWO8" s="845"/>
      <c r="KWP8" s="832"/>
      <c r="KWQ8" s="832"/>
      <c r="KWR8" s="832"/>
      <c r="KWS8" s="832"/>
      <c r="KWT8" s="832"/>
      <c r="KWU8" s="832"/>
      <c r="KWV8" s="833"/>
      <c r="KWW8" s="833"/>
      <c r="KWX8" s="833"/>
      <c r="KWY8" s="833"/>
      <c r="KWZ8" s="833"/>
      <c r="KXA8" s="833"/>
      <c r="KXB8" s="833"/>
      <c r="KXC8" s="833"/>
      <c r="KXD8" s="844"/>
      <c r="KXE8" s="845"/>
      <c r="KXF8" s="832"/>
      <c r="KXG8" s="832"/>
      <c r="KXH8" s="832"/>
      <c r="KXI8" s="832"/>
      <c r="KXJ8" s="832"/>
      <c r="KXK8" s="832"/>
      <c r="KXL8" s="833"/>
      <c r="KXM8" s="833"/>
      <c r="KXN8" s="833"/>
      <c r="KXO8" s="833"/>
      <c r="KXP8" s="833"/>
      <c r="KXQ8" s="833"/>
      <c r="KXR8" s="833"/>
      <c r="KXS8" s="833"/>
      <c r="KXT8" s="844"/>
      <c r="KXU8" s="845"/>
      <c r="KXV8" s="832"/>
      <c r="KXW8" s="832"/>
      <c r="KXX8" s="832"/>
      <c r="KXY8" s="832"/>
      <c r="KXZ8" s="832"/>
      <c r="KYA8" s="832"/>
      <c r="KYB8" s="833"/>
      <c r="KYC8" s="833"/>
      <c r="KYD8" s="833"/>
      <c r="KYE8" s="833"/>
      <c r="KYF8" s="833"/>
      <c r="KYG8" s="833"/>
      <c r="KYH8" s="833"/>
      <c r="KYI8" s="833"/>
      <c r="KYJ8" s="844"/>
      <c r="KYK8" s="845"/>
      <c r="KYL8" s="832"/>
      <c r="KYM8" s="832"/>
      <c r="KYN8" s="832"/>
      <c r="KYO8" s="832"/>
      <c r="KYP8" s="832"/>
      <c r="KYQ8" s="832"/>
      <c r="KYR8" s="833"/>
      <c r="KYS8" s="833"/>
      <c r="KYT8" s="833"/>
      <c r="KYU8" s="833"/>
      <c r="KYV8" s="833"/>
      <c r="KYW8" s="833"/>
      <c r="KYX8" s="833"/>
      <c r="KYY8" s="833"/>
      <c r="KYZ8" s="844"/>
      <c r="KZA8" s="845"/>
      <c r="KZB8" s="832"/>
      <c r="KZC8" s="832"/>
      <c r="KZD8" s="832"/>
      <c r="KZE8" s="832"/>
      <c r="KZF8" s="832"/>
      <c r="KZG8" s="832"/>
      <c r="KZH8" s="833"/>
      <c r="KZI8" s="833"/>
      <c r="KZJ8" s="833"/>
      <c r="KZK8" s="833"/>
      <c r="KZL8" s="833"/>
      <c r="KZM8" s="833"/>
      <c r="KZN8" s="833"/>
      <c r="KZO8" s="833"/>
      <c r="KZP8" s="844"/>
      <c r="KZQ8" s="845"/>
      <c r="KZR8" s="832"/>
      <c r="KZS8" s="832"/>
      <c r="KZT8" s="832"/>
      <c r="KZU8" s="832"/>
      <c r="KZV8" s="832"/>
      <c r="KZW8" s="832"/>
      <c r="KZX8" s="833"/>
      <c r="KZY8" s="833"/>
      <c r="KZZ8" s="833"/>
      <c r="LAA8" s="833"/>
      <c r="LAB8" s="833"/>
      <c r="LAC8" s="833"/>
      <c r="LAD8" s="833"/>
      <c r="LAE8" s="833"/>
      <c r="LAF8" s="844"/>
      <c r="LAG8" s="845"/>
      <c r="LAH8" s="832"/>
      <c r="LAI8" s="832"/>
      <c r="LAJ8" s="832"/>
      <c r="LAK8" s="832"/>
      <c r="LAL8" s="832"/>
      <c r="LAM8" s="832"/>
      <c r="LAN8" s="833"/>
      <c r="LAO8" s="833"/>
      <c r="LAP8" s="833"/>
      <c r="LAQ8" s="833"/>
      <c r="LAR8" s="833"/>
      <c r="LAS8" s="833"/>
      <c r="LAT8" s="833"/>
      <c r="LAU8" s="833"/>
      <c r="LAV8" s="844"/>
      <c r="LAW8" s="845"/>
      <c r="LAX8" s="832"/>
      <c r="LAY8" s="832"/>
      <c r="LAZ8" s="832"/>
      <c r="LBA8" s="832"/>
      <c r="LBB8" s="832"/>
      <c r="LBC8" s="832"/>
      <c r="LBD8" s="833"/>
      <c r="LBE8" s="833"/>
      <c r="LBF8" s="833"/>
      <c r="LBG8" s="833"/>
      <c r="LBH8" s="833"/>
      <c r="LBI8" s="833"/>
      <c r="LBJ8" s="833"/>
      <c r="LBK8" s="833"/>
      <c r="LBL8" s="844"/>
      <c r="LBM8" s="845"/>
      <c r="LBN8" s="832"/>
      <c r="LBO8" s="832"/>
      <c r="LBP8" s="832"/>
      <c r="LBQ8" s="832"/>
      <c r="LBR8" s="832"/>
      <c r="LBS8" s="832"/>
      <c r="LBT8" s="833"/>
      <c r="LBU8" s="833"/>
      <c r="LBV8" s="833"/>
      <c r="LBW8" s="833"/>
      <c r="LBX8" s="833"/>
      <c r="LBY8" s="833"/>
      <c r="LBZ8" s="833"/>
      <c r="LCA8" s="833"/>
      <c r="LCB8" s="844"/>
      <c r="LCC8" s="845"/>
      <c r="LCD8" s="832"/>
      <c r="LCE8" s="832"/>
      <c r="LCF8" s="832"/>
      <c r="LCG8" s="832"/>
      <c r="LCH8" s="832"/>
      <c r="LCI8" s="832"/>
      <c r="LCJ8" s="833"/>
      <c r="LCK8" s="833"/>
      <c r="LCL8" s="833"/>
      <c r="LCM8" s="833"/>
      <c r="LCN8" s="833"/>
      <c r="LCO8" s="833"/>
      <c r="LCP8" s="833"/>
      <c r="LCQ8" s="833"/>
      <c r="LCR8" s="844"/>
      <c r="LCS8" s="845"/>
      <c r="LCT8" s="832"/>
      <c r="LCU8" s="832"/>
      <c r="LCV8" s="832"/>
      <c r="LCW8" s="832"/>
      <c r="LCX8" s="832"/>
      <c r="LCY8" s="832"/>
      <c r="LCZ8" s="833"/>
      <c r="LDA8" s="833"/>
      <c r="LDB8" s="833"/>
      <c r="LDC8" s="833"/>
      <c r="LDD8" s="833"/>
      <c r="LDE8" s="833"/>
      <c r="LDF8" s="833"/>
      <c r="LDG8" s="833"/>
      <c r="LDH8" s="844"/>
      <c r="LDI8" s="845"/>
      <c r="LDJ8" s="832"/>
      <c r="LDK8" s="832"/>
      <c r="LDL8" s="832"/>
      <c r="LDM8" s="832"/>
      <c r="LDN8" s="832"/>
      <c r="LDO8" s="832"/>
      <c r="LDP8" s="833"/>
      <c r="LDQ8" s="833"/>
      <c r="LDR8" s="833"/>
      <c r="LDS8" s="833"/>
      <c r="LDT8" s="833"/>
      <c r="LDU8" s="833"/>
      <c r="LDV8" s="833"/>
      <c r="LDW8" s="833"/>
      <c r="LDX8" s="844"/>
      <c r="LDY8" s="845"/>
      <c r="LDZ8" s="832"/>
      <c r="LEA8" s="832"/>
      <c r="LEB8" s="832"/>
      <c r="LEC8" s="832"/>
      <c r="LED8" s="832"/>
      <c r="LEE8" s="832"/>
      <c r="LEF8" s="833"/>
      <c r="LEG8" s="833"/>
      <c r="LEH8" s="833"/>
      <c r="LEI8" s="833"/>
      <c r="LEJ8" s="833"/>
      <c r="LEK8" s="833"/>
      <c r="LEL8" s="833"/>
      <c r="LEM8" s="833"/>
      <c r="LEN8" s="844"/>
      <c r="LEO8" s="845"/>
      <c r="LEP8" s="832"/>
      <c r="LEQ8" s="832"/>
      <c r="LER8" s="832"/>
      <c r="LES8" s="832"/>
      <c r="LET8" s="832"/>
      <c r="LEU8" s="832"/>
      <c r="LEV8" s="833"/>
      <c r="LEW8" s="833"/>
      <c r="LEX8" s="833"/>
      <c r="LEY8" s="833"/>
      <c r="LEZ8" s="833"/>
      <c r="LFA8" s="833"/>
      <c r="LFB8" s="833"/>
      <c r="LFC8" s="833"/>
      <c r="LFD8" s="844"/>
      <c r="LFE8" s="845"/>
      <c r="LFF8" s="832"/>
      <c r="LFG8" s="832"/>
      <c r="LFH8" s="832"/>
      <c r="LFI8" s="832"/>
      <c r="LFJ8" s="832"/>
      <c r="LFK8" s="832"/>
      <c r="LFL8" s="833"/>
      <c r="LFM8" s="833"/>
      <c r="LFN8" s="833"/>
      <c r="LFO8" s="833"/>
      <c r="LFP8" s="833"/>
      <c r="LFQ8" s="833"/>
      <c r="LFR8" s="833"/>
      <c r="LFS8" s="833"/>
      <c r="LFT8" s="844"/>
      <c r="LFU8" s="845"/>
      <c r="LFV8" s="832"/>
      <c r="LFW8" s="832"/>
      <c r="LFX8" s="832"/>
      <c r="LFY8" s="832"/>
      <c r="LFZ8" s="832"/>
      <c r="LGA8" s="832"/>
      <c r="LGB8" s="833"/>
      <c r="LGC8" s="833"/>
      <c r="LGD8" s="833"/>
      <c r="LGE8" s="833"/>
      <c r="LGF8" s="833"/>
      <c r="LGG8" s="833"/>
      <c r="LGH8" s="833"/>
      <c r="LGI8" s="833"/>
      <c r="LGJ8" s="844"/>
      <c r="LGK8" s="845"/>
      <c r="LGL8" s="832"/>
      <c r="LGM8" s="832"/>
      <c r="LGN8" s="832"/>
      <c r="LGO8" s="832"/>
      <c r="LGP8" s="832"/>
      <c r="LGQ8" s="832"/>
      <c r="LGR8" s="833"/>
      <c r="LGS8" s="833"/>
      <c r="LGT8" s="833"/>
      <c r="LGU8" s="833"/>
      <c r="LGV8" s="833"/>
      <c r="LGW8" s="833"/>
      <c r="LGX8" s="833"/>
      <c r="LGY8" s="833"/>
      <c r="LGZ8" s="844"/>
      <c r="LHA8" s="845"/>
      <c r="LHB8" s="832"/>
      <c r="LHC8" s="832"/>
      <c r="LHD8" s="832"/>
      <c r="LHE8" s="832"/>
      <c r="LHF8" s="832"/>
      <c r="LHG8" s="832"/>
      <c r="LHH8" s="833"/>
      <c r="LHI8" s="833"/>
      <c r="LHJ8" s="833"/>
      <c r="LHK8" s="833"/>
      <c r="LHL8" s="833"/>
      <c r="LHM8" s="833"/>
      <c r="LHN8" s="833"/>
      <c r="LHO8" s="833"/>
      <c r="LHP8" s="844"/>
      <c r="LHQ8" s="845"/>
      <c r="LHR8" s="832"/>
      <c r="LHS8" s="832"/>
      <c r="LHT8" s="832"/>
      <c r="LHU8" s="832"/>
      <c r="LHV8" s="832"/>
      <c r="LHW8" s="832"/>
      <c r="LHX8" s="833"/>
      <c r="LHY8" s="833"/>
      <c r="LHZ8" s="833"/>
      <c r="LIA8" s="833"/>
      <c r="LIB8" s="833"/>
      <c r="LIC8" s="833"/>
      <c r="LID8" s="833"/>
      <c r="LIE8" s="833"/>
      <c r="LIF8" s="844"/>
      <c r="LIG8" s="845"/>
      <c r="LIH8" s="832"/>
      <c r="LII8" s="832"/>
      <c r="LIJ8" s="832"/>
      <c r="LIK8" s="832"/>
      <c r="LIL8" s="832"/>
      <c r="LIM8" s="832"/>
      <c r="LIN8" s="833"/>
      <c r="LIO8" s="833"/>
      <c r="LIP8" s="833"/>
      <c r="LIQ8" s="833"/>
      <c r="LIR8" s="833"/>
      <c r="LIS8" s="833"/>
      <c r="LIT8" s="833"/>
      <c r="LIU8" s="833"/>
      <c r="LIV8" s="844"/>
      <c r="LIW8" s="845"/>
      <c r="LIX8" s="832"/>
      <c r="LIY8" s="832"/>
      <c r="LIZ8" s="832"/>
      <c r="LJA8" s="832"/>
      <c r="LJB8" s="832"/>
      <c r="LJC8" s="832"/>
      <c r="LJD8" s="833"/>
      <c r="LJE8" s="833"/>
      <c r="LJF8" s="833"/>
      <c r="LJG8" s="833"/>
      <c r="LJH8" s="833"/>
      <c r="LJI8" s="833"/>
      <c r="LJJ8" s="833"/>
      <c r="LJK8" s="833"/>
      <c r="LJL8" s="844"/>
      <c r="LJM8" s="845"/>
      <c r="LJN8" s="832"/>
      <c r="LJO8" s="832"/>
      <c r="LJP8" s="832"/>
      <c r="LJQ8" s="832"/>
      <c r="LJR8" s="832"/>
      <c r="LJS8" s="832"/>
      <c r="LJT8" s="833"/>
      <c r="LJU8" s="833"/>
      <c r="LJV8" s="833"/>
      <c r="LJW8" s="833"/>
      <c r="LJX8" s="833"/>
      <c r="LJY8" s="833"/>
      <c r="LJZ8" s="833"/>
      <c r="LKA8" s="833"/>
      <c r="LKB8" s="844"/>
      <c r="LKC8" s="845"/>
      <c r="LKD8" s="832"/>
      <c r="LKE8" s="832"/>
      <c r="LKF8" s="832"/>
      <c r="LKG8" s="832"/>
      <c r="LKH8" s="832"/>
      <c r="LKI8" s="832"/>
      <c r="LKJ8" s="833"/>
      <c r="LKK8" s="833"/>
      <c r="LKL8" s="833"/>
      <c r="LKM8" s="833"/>
      <c r="LKN8" s="833"/>
      <c r="LKO8" s="833"/>
      <c r="LKP8" s="833"/>
      <c r="LKQ8" s="833"/>
      <c r="LKR8" s="844"/>
      <c r="LKS8" s="845"/>
      <c r="LKT8" s="832"/>
      <c r="LKU8" s="832"/>
      <c r="LKV8" s="832"/>
      <c r="LKW8" s="832"/>
      <c r="LKX8" s="832"/>
      <c r="LKY8" s="832"/>
      <c r="LKZ8" s="833"/>
      <c r="LLA8" s="833"/>
      <c r="LLB8" s="833"/>
      <c r="LLC8" s="833"/>
      <c r="LLD8" s="833"/>
      <c r="LLE8" s="833"/>
      <c r="LLF8" s="833"/>
      <c r="LLG8" s="833"/>
      <c r="LLH8" s="844"/>
      <c r="LLI8" s="845"/>
      <c r="LLJ8" s="832"/>
      <c r="LLK8" s="832"/>
      <c r="LLL8" s="832"/>
      <c r="LLM8" s="832"/>
      <c r="LLN8" s="832"/>
      <c r="LLO8" s="832"/>
      <c r="LLP8" s="833"/>
      <c r="LLQ8" s="833"/>
      <c r="LLR8" s="833"/>
      <c r="LLS8" s="833"/>
      <c r="LLT8" s="833"/>
      <c r="LLU8" s="833"/>
      <c r="LLV8" s="833"/>
      <c r="LLW8" s="833"/>
      <c r="LLX8" s="844"/>
      <c r="LLY8" s="845"/>
      <c r="LLZ8" s="832"/>
      <c r="LMA8" s="832"/>
      <c r="LMB8" s="832"/>
      <c r="LMC8" s="832"/>
      <c r="LMD8" s="832"/>
      <c r="LME8" s="832"/>
      <c r="LMF8" s="833"/>
      <c r="LMG8" s="833"/>
      <c r="LMH8" s="833"/>
      <c r="LMI8" s="833"/>
      <c r="LMJ8" s="833"/>
      <c r="LMK8" s="833"/>
      <c r="LML8" s="833"/>
      <c r="LMM8" s="833"/>
      <c r="LMN8" s="844"/>
      <c r="LMO8" s="845"/>
      <c r="LMP8" s="832"/>
      <c r="LMQ8" s="832"/>
      <c r="LMR8" s="832"/>
      <c r="LMS8" s="832"/>
      <c r="LMT8" s="832"/>
      <c r="LMU8" s="832"/>
      <c r="LMV8" s="833"/>
      <c r="LMW8" s="833"/>
      <c r="LMX8" s="833"/>
      <c r="LMY8" s="833"/>
      <c r="LMZ8" s="833"/>
      <c r="LNA8" s="833"/>
      <c r="LNB8" s="833"/>
      <c r="LNC8" s="833"/>
      <c r="LND8" s="844"/>
      <c r="LNE8" s="845"/>
      <c r="LNF8" s="832"/>
      <c r="LNG8" s="832"/>
      <c r="LNH8" s="832"/>
      <c r="LNI8" s="832"/>
      <c r="LNJ8" s="832"/>
      <c r="LNK8" s="832"/>
      <c r="LNL8" s="833"/>
      <c r="LNM8" s="833"/>
      <c r="LNN8" s="833"/>
      <c r="LNO8" s="833"/>
      <c r="LNP8" s="833"/>
      <c r="LNQ8" s="833"/>
      <c r="LNR8" s="833"/>
      <c r="LNS8" s="833"/>
      <c r="LNT8" s="844"/>
      <c r="LNU8" s="845"/>
      <c r="LNV8" s="832"/>
      <c r="LNW8" s="832"/>
      <c r="LNX8" s="832"/>
      <c r="LNY8" s="832"/>
      <c r="LNZ8" s="832"/>
      <c r="LOA8" s="832"/>
      <c r="LOB8" s="833"/>
      <c r="LOC8" s="833"/>
      <c r="LOD8" s="833"/>
      <c r="LOE8" s="833"/>
      <c r="LOF8" s="833"/>
      <c r="LOG8" s="833"/>
      <c r="LOH8" s="833"/>
      <c r="LOI8" s="833"/>
      <c r="LOJ8" s="844"/>
      <c r="LOK8" s="845"/>
      <c r="LOL8" s="832"/>
      <c r="LOM8" s="832"/>
      <c r="LON8" s="832"/>
      <c r="LOO8" s="832"/>
      <c r="LOP8" s="832"/>
      <c r="LOQ8" s="832"/>
      <c r="LOR8" s="833"/>
      <c r="LOS8" s="833"/>
      <c r="LOT8" s="833"/>
      <c r="LOU8" s="833"/>
      <c r="LOV8" s="833"/>
      <c r="LOW8" s="833"/>
      <c r="LOX8" s="833"/>
      <c r="LOY8" s="833"/>
      <c r="LOZ8" s="844"/>
      <c r="LPA8" s="845"/>
      <c r="LPB8" s="832"/>
      <c r="LPC8" s="832"/>
      <c r="LPD8" s="832"/>
      <c r="LPE8" s="832"/>
      <c r="LPF8" s="832"/>
      <c r="LPG8" s="832"/>
      <c r="LPH8" s="833"/>
      <c r="LPI8" s="833"/>
      <c r="LPJ8" s="833"/>
      <c r="LPK8" s="833"/>
      <c r="LPL8" s="833"/>
      <c r="LPM8" s="833"/>
      <c r="LPN8" s="833"/>
      <c r="LPO8" s="833"/>
      <c r="LPP8" s="844"/>
      <c r="LPQ8" s="845"/>
      <c r="LPR8" s="832"/>
      <c r="LPS8" s="832"/>
      <c r="LPT8" s="832"/>
      <c r="LPU8" s="832"/>
      <c r="LPV8" s="832"/>
      <c r="LPW8" s="832"/>
      <c r="LPX8" s="833"/>
      <c r="LPY8" s="833"/>
      <c r="LPZ8" s="833"/>
      <c r="LQA8" s="833"/>
      <c r="LQB8" s="833"/>
      <c r="LQC8" s="833"/>
      <c r="LQD8" s="833"/>
      <c r="LQE8" s="833"/>
      <c r="LQF8" s="844"/>
      <c r="LQG8" s="845"/>
      <c r="LQH8" s="832"/>
      <c r="LQI8" s="832"/>
      <c r="LQJ8" s="832"/>
      <c r="LQK8" s="832"/>
      <c r="LQL8" s="832"/>
      <c r="LQM8" s="832"/>
      <c r="LQN8" s="833"/>
      <c r="LQO8" s="833"/>
      <c r="LQP8" s="833"/>
      <c r="LQQ8" s="833"/>
      <c r="LQR8" s="833"/>
      <c r="LQS8" s="833"/>
      <c r="LQT8" s="833"/>
      <c r="LQU8" s="833"/>
      <c r="LQV8" s="844"/>
      <c r="LQW8" s="845"/>
      <c r="LQX8" s="832"/>
      <c r="LQY8" s="832"/>
      <c r="LQZ8" s="832"/>
      <c r="LRA8" s="832"/>
      <c r="LRB8" s="832"/>
      <c r="LRC8" s="832"/>
      <c r="LRD8" s="833"/>
      <c r="LRE8" s="833"/>
      <c r="LRF8" s="833"/>
      <c r="LRG8" s="833"/>
      <c r="LRH8" s="833"/>
      <c r="LRI8" s="833"/>
      <c r="LRJ8" s="833"/>
      <c r="LRK8" s="833"/>
      <c r="LRL8" s="844"/>
      <c r="LRM8" s="845"/>
      <c r="LRN8" s="832"/>
      <c r="LRO8" s="832"/>
      <c r="LRP8" s="832"/>
      <c r="LRQ8" s="832"/>
      <c r="LRR8" s="832"/>
      <c r="LRS8" s="832"/>
      <c r="LRT8" s="833"/>
      <c r="LRU8" s="833"/>
      <c r="LRV8" s="833"/>
      <c r="LRW8" s="833"/>
      <c r="LRX8" s="833"/>
      <c r="LRY8" s="833"/>
      <c r="LRZ8" s="833"/>
      <c r="LSA8" s="833"/>
      <c r="LSB8" s="844"/>
      <c r="LSC8" s="845"/>
      <c r="LSD8" s="832"/>
      <c r="LSE8" s="832"/>
      <c r="LSF8" s="832"/>
      <c r="LSG8" s="832"/>
      <c r="LSH8" s="832"/>
      <c r="LSI8" s="832"/>
      <c r="LSJ8" s="833"/>
      <c r="LSK8" s="833"/>
      <c r="LSL8" s="833"/>
      <c r="LSM8" s="833"/>
      <c r="LSN8" s="833"/>
      <c r="LSO8" s="833"/>
      <c r="LSP8" s="833"/>
      <c r="LSQ8" s="833"/>
      <c r="LSR8" s="844"/>
      <c r="LSS8" s="845"/>
      <c r="LST8" s="832"/>
      <c r="LSU8" s="832"/>
      <c r="LSV8" s="832"/>
      <c r="LSW8" s="832"/>
      <c r="LSX8" s="832"/>
      <c r="LSY8" s="832"/>
      <c r="LSZ8" s="833"/>
      <c r="LTA8" s="833"/>
      <c r="LTB8" s="833"/>
      <c r="LTC8" s="833"/>
      <c r="LTD8" s="833"/>
      <c r="LTE8" s="833"/>
      <c r="LTF8" s="833"/>
      <c r="LTG8" s="833"/>
      <c r="LTH8" s="844"/>
      <c r="LTI8" s="845"/>
      <c r="LTJ8" s="832"/>
      <c r="LTK8" s="832"/>
      <c r="LTL8" s="832"/>
      <c r="LTM8" s="832"/>
      <c r="LTN8" s="832"/>
      <c r="LTO8" s="832"/>
      <c r="LTP8" s="833"/>
      <c r="LTQ8" s="833"/>
      <c r="LTR8" s="833"/>
      <c r="LTS8" s="833"/>
      <c r="LTT8" s="833"/>
      <c r="LTU8" s="833"/>
      <c r="LTV8" s="833"/>
      <c r="LTW8" s="833"/>
      <c r="LTX8" s="844"/>
      <c r="LTY8" s="845"/>
      <c r="LTZ8" s="832"/>
      <c r="LUA8" s="832"/>
      <c r="LUB8" s="832"/>
      <c r="LUC8" s="832"/>
      <c r="LUD8" s="832"/>
      <c r="LUE8" s="832"/>
      <c r="LUF8" s="833"/>
      <c r="LUG8" s="833"/>
      <c r="LUH8" s="833"/>
      <c r="LUI8" s="833"/>
      <c r="LUJ8" s="833"/>
      <c r="LUK8" s="833"/>
      <c r="LUL8" s="833"/>
      <c r="LUM8" s="833"/>
      <c r="LUN8" s="844"/>
      <c r="LUO8" s="845"/>
      <c r="LUP8" s="832"/>
      <c r="LUQ8" s="832"/>
      <c r="LUR8" s="832"/>
      <c r="LUS8" s="832"/>
      <c r="LUT8" s="832"/>
      <c r="LUU8" s="832"/>
      <c r="LUV8" s="833"/>
      <c r="LUW8" s="833"/>
      <c r="LUX8" s="833"/>
      <c r="LUY8" s="833"/>
      <c r="LUZ8" s="833"/>
      <c r="LVA8" s="833"/>
      <c r="LVB8" s="833"/>
      <c r="LVC8" s="833"/>
      <c r="LVD8" s="844"/>
      <c r="LVE8" s="845"/>
      <c r="LVF8" s="832"/>
      <c r="LVG8" s="832"/>
      <c r="LVH8" s="832"/>
      <c r="LVI8" s="832"/>
      <c r="LVJ8" s="832"/>
      <c r="LVK8" s="832"/>
      <c r="LVL8" s="833"/>
      <c r="LVM8" s="833"/>
      <c r="LVN8" s="833"/>
      <c r="LVO8" s="833"/>
      <c r="LVP8" s="833"/>
      <c r="LVQ8" s="833"/>
      <c r="LVR8" s="833"/>
      <c r="LVS8" s="833"/>
      <c r="LVT8" s="844"/>
      <c r="LVU8" s="845"/>
      <c r="LVV8" s="832"/>
      <c r="LVW8" s="832"/>
      <c r="LVX8" s="832"/>
      <c r="LVY8" s="832"/>
      <c r="LVZ8" s="832"/>
      <c r="LWA8" s="832"/>
      <c r="LWB8" s="833"/>
      <c r="LWC8" s="833"/>
      <c r="LWD8" s="833"/>
      <c r="LWE8" s="833"/>
      <c r="LWF8" s="833"/>
      <c r="LWG8" s="833"/>
      <c r="LWH8" s="833"/>
      <c r="LWI8" s="833"/>
      <c r="LWJ8" s="844"/>
      <c r="LWK8" s="845"/>
      <c r="LWL8" s="832"/>
      <c r="LWM8" s="832"/>
      <c r="LWN8" s="832"/>
      <c r="LWO8" s="832"/>
      <c r="LWP8" s="832"/>
      <c r="LWQ8" s="832"/>
      <c r="LWR8" s="833"/>
      <c r="LWS8" s="833"/>
      <c r="LWT8" s="833"/>
      <c r="LWU8" s="833"/>
      <c r="LWV8" s="833"/>
      <c r="LWW8" s="833"/>
      <c r="LWX8" s="833"/>
      <c r="LWY8" s="833"/>
      <c r="LWZ8" s="844"/>
      <c r="LXA8" s="845"/>
      <c r="LXB8" s="832"/>
      <c r="LXC8" s="832"/>
      <c r="LXD8" s="832"/>
      <c r="LXE8" s="832"/>
      <c r="LXF8" s="832"/>
      <c r="LXG8" s="832"/>
      <c r="LXH8" s="833"/>
      <c r="LXI8" s="833"/>
      <c r="LXJ8" s="833"/>
      <c r="LXK8" s="833"/>
      <c r="LXL8" s="833"/>
      <c r="LXM8" s="833"/>
      <c r="LXN8" s="833"/>
      <c r="LXO8" s="833"/>
      <c r="LXP8" s="844"/>
      <c r="LXQ8" s="845"/>
      <c r="LXR8" s="832"/>
      <c r="LXS8" s="832"/>
      <c r="LXT8" s="832"/>
      <c r="LXU8" s="832"/>
      <c r="LXV8" s="832"/>
      <c r="LXW8" s="832"/>
      <c r="LXX8" s="833"/>
      <c r="LXY8" s="833"/>
      <c r="LXZ8" s="833"/>
      <c r="LYA8" s="833"/>
      <c r="LYB8" s="833"/>
      <c r="LYC8" s="833"/>
      <c r="LYD8" s="833"/>
      <c r="LYE8" s="833"/>
      <c r="LYF8" s="844"/>
      <c r="LYG8" s="845"/>
      <c r="LYH8" s="832"/>
      <c r="LYI8" s="832"/>
      <c r="LYJ8" s="832"/>
      <c r="LYK8" s="832"/>
      <c r="LYL8" s="832"/>
      <c r="LYM8" s="832"/>
      <c r="LYN8" s="833"/>
      <c r="LYO8" s="833"/>
      <c r="LYP8" s="833"/>
      <c r="LYQ8" s="833"/>
      <c r="LYR8" s="833"/>
      <c r="LYS8" s="833"/>
      <c r="LYT8" s="833"/>
      <c r="LYU8" s="833"/>
      <c r="LYV8" s="844"/>
      <c r="LYW8" s="845"/>
      <c r="LYX8" s="832"/>
      <c r="LYY8" s="832"/>
      <c r="LYZ8" s="832"/>
      <c r="LZA8" s="832"/>
      <c r="LZB8" s="832"/>
      <c r="LZC8" s="832"/>
      <c r="LZD8" s="833"/>
      <c r="LZE8" s="833"/>
      <c r="LZF8" s="833"/>
      <c r="LZG8" s="833"/>
      <c r="LZH8" s="833"/>
      <c r="LZI8" s="833"/>
      <c r="LZJ8" s="833"/>
      <c r="LZK8" s="833"/>
      <c r="LZL8" s="844"/>
      <c r="LZM8" s="845"/>
      <c r="LZN8" s="832"/>
      <c r="LZO8" s="832"/>
      <c r="LZP8" s="832"/>
      <c r="LZQ8" s="832"/>
      <c r="LZR8" s="832"/>
      <c r="LZS8" s="832"/>
      <c r="LZT8" s="833"/>
      <c r="LZU8" s="833"/>
      <c r="LZV8" s="833"/>
      <c r="LZW8" s="833"/>
      <c r="LZX8" s="833"/>
      <c r="LZY8" s="833"/>
      <c r="LZZ8" s="833"/>
      <c r="MAA8" s="833"/>
      <c r="MAB8" s="844"/>
      <c r="MAC8" s="845"/>
      <c r="MAD8" s="832"/>
      <c r="MAE8" s="832"/>
      <c r="MAF8" s="832"/>
      <c r="MAG8" s="832"/>
      <c r="MAH8" s="832"/>
      <c r="MAI8" s="832"/>
      <c r="MAJ8" s="833"/>
      <c r="MAK8" s="833"/>
      <c r="MAL8" s="833"/>
      <c r="MAM8" s="833"/>
      <c r="MAN8" s="833"/>
      <c r="MAO8" s="833"/>
      <c r="MAP8" s="833"/>
      <c r="MAQ8" s="833"/>
      <c r="MAR8" s="844"/>
      <c r="MAS8" s="845"/>
      <c r="MAT8" s="832"/>
      <c r="MAU8" s="832"/>
      <c r="MAV8" s="832"/>
      <c r="MAW8" s="832"/>
      <c r="MAX8" s="832"/>
      <c r="MAY8" s="832"/>
      <c r="MAZ8" s="833"/>
      <c r="MBA8" s="833"/>
      <c r="MBB8" s="833"/>
      <c r="MBC8" s="833"/>
      <c r="MBD8" s="833"/>
      <c r="MBE8" s="833"/>
      <c r="MBF8" s="833"/>
      <c r="MBG8" s="833"/>
      <c r="MBH8" s="844"/>
      <c r="MBI8" s="845"/>
      <c r="MBJ8" s="832"/>
      <c r="MBK8" s="832"/>
      <c r="MBL8" s="832"/>
      <c r="MBM8" s="832"/>
      <c r="MBN8" s="832"/>
      <c r="MBO8" s="832"/>
      <c r="MBP8" s="833"/>
      <c r="MBQ8" s="833"/>
      <c r="MBR8" s="833"/>
      <c r="MBS8" s="833"/>
      <c r="MBT8" s="833"/>
      <c r="MBU8" s="833"/>
      <c r="MBV8" s="833"/>
      <c r="MBW8" s="833"/>
      <c r="MBX8" s="844"/>
      <c r="MBY8" s="845"/>
      <c r="MBZ8" s="832"/>
      <c r="MCA8" s="832"/>
      <c r="MCB8" s="832"/>
      <c r="MCC8" s="832"/>
      <c r="MCD8" s="832"/>
      <c r="MCE8" s="832"/>
      <c r="MCF8" s="833"/>
      <c r="MCG8" s="833"/>
      <c r="MCH8" s="833"/>
      <c r="MCI8" s="833"/>
      <c r="MCJ8" s="833"/>
      <c r="MCK8" s="833"/>
      <c r="MCL8" s="833"/>
      <c r="MCM8" s="833"/>
      <c r="MCN8" s="844"/>
      <c r="MCO8" s="845"/>
      <c r="MCP8" s="832"/>
      <c r="MCQ8" s="832"/>
      <c r="MCR8" s="832"/>
      <c r="MCS8" s="832"/>
      <c r="MCT8" s="832"/>
      <c r="MCU8" s="832"/>
      <c r="MCV8" s="833"/>
      <c r="MCW8" s="833"/>
      <c r="MCX8" s="833"/>
      <c r="MCY8" s="833"/>
      <c r="MCZ8" s="833"/>
      <c r="MDA8" s="833"/>
      <c r="MDB8" s="833"/>
      <c r="MDC8" s="833"/>
      <c r="MDD8" s="844"/>
      <c r="MDE8" s="845"/>
      <c r="MDF8" s="832"/>
      <c r="MDG8" s="832"/>
      <c r="MDH8" s="832"/>
      <c r="MDI8" s="832"/>
      <c r="MDJ8" s="832"/>
      <c r="MDK8" s="832"/>
      <c r="MDL8" s="833"/>
      <c r="MDM8" s="833"/>
      <c r="MDN8" s="833"/>
      <c r="MDO8" s="833"/>
      <c r="MDP8" s="833"/>
      <c r="MDQ8" s="833"/>
      <c r="MDR8" s="833"/>
      <c r="MDS8" s="833"/>
      <c r="MDT8" s="844"/>
      <c r="MDU8" s="845"/>
      <c r="MDV8" s="832"/>
      <c r="MDW8" s="832"/>
      <c r="MDX8" s="832"/>
      <c r="MDY8" s="832"/>
      <c r="MDZ8" s="832"/>
      <c r="MEA8" s="832"/>
      <c r="MEB8" s="833"/>
      <c r="MEC8" s="833"/>
      <c r="MED8" s="833"/>
      <c r="MEE8" s="833"/>
      <c r="MEF8" s="833"/>
      <c r="MEG8" s="833"/>
      <c r="MEH8" s="833"/>
      <c r="MEI8" s="833"/>
      <c r="MEJ8" s="844"/>
      <c r="MEK8" s="845"/>
      <c r="MEL8" s="832"/>
      <c r="MEM8" s="832"/>
      <c r="MEN8" s="832"/>
      <c r="MEO8" s="832"/>
      <c r="MEP8" s="832"/>
      <c r="MEQ8" s="832"/>
      <c r="MER8" s="833"/>
      <c r="MES8" s="833"/>
      <c r="MET8" s="833"/>
      <c r="MEU8" s="833"/>
      <c r="MEV8" s="833"/>
      <c r="MEW8" s="833"/>
      <c r="MEX8" s="833"/>
      <c r="MEY8" s="833"/>
      <c r="MEZ8" s="844"/>
      <c r="MFA8" s="845"/>
      <c r="MFB8" s="832"/>
      <c r="MFC8" s="832"/>
      <c r="MFD8" s="832"/>
      <c r="MFE8" s="832"/>
      <c r="MFF8" s="832"/>
      <c r="MFG8" s="832"/>
      <c r="MFH8" s="833"/>
      <c r="MFI8" s="833"/>
      <c r="MFJ8" s="833"/>
      <c r="MFK8" s="833"/>
      <c r="MFL8" s="833"/>
      <c r="MFM8" s="833"/>
      <c r="MFN8" s="833"/>
      <c r="MFO8" s="833"/>
      <c r="MFP8" s="844"/>
      <c r="MFQ8" s="845"/>
      <c r="MFR8" s="832"/>
      <c r="MFS8" s="832"/>
      <c r="MFT8" s="832"/>
      <c r="MFU8" s="832"/>
      <c r="MFV8" s="832"/>
      <c r="MFW8" s="832"/>
      <c r="MFX8" s="833"/>
      <c r="MFY8" s="833"/>
      <c r="MFZ8" s="833"/>
      <c r="MGA8" s="833"/>
      <c r="MGB8" s="833"/>
      <c r="MGC8" s="833"/>
      <c r="MGD8" s="833"/>
      <c r="MGE8" s="833"/>
      <c r="MGF8" s="844"/>
      <c r="MGG8" s="845"/>
      <c r="MGH8" s="832"/>
      <c r="MGI8" s="832"/>
      <c r="MGJ8" s="832"/>
      <c r="MGK8" s="832"/>
      <c r="MGL8" s="832"/>
      <c r="MGM8" s="832"/>
      <c r="MGN8" s="833"/>
      <c r="MGO8" s="833"/>
      <c r="MGP8" s="833"/>
      <c r="MGQ8" s="833"/>
      <c r="MGR8" s="833"/>
      <c r="MGS8" s="833"/>
      <c r="MGT8" s="833"/>
      <c r="MGU8" s="833"/>
      <c r="MGV8" s="844"/>
      <c r="MGW8" s="845"/>
      <c r="MGX8" s="832"/>
      <c r="MGY8" s="832"/>
      <c r="MGZ8" s="832"/>
      <c r="MHA8" s="832"/>
      <c r="MHB8" s="832"/>
      <c r="MHC8" s="832"/>
      <c r="MHD8" s="833"/>
      <c r="MHE8" s="833"/>
      <c r="MHF8" s="833"/>
      <c r="MHG8" s="833"/>
      <c r="MHH8" s="833"/>
      <c r="MHI8" s="833"/>
      <c r="MHJ8" s="833"/>
      <c r="MHK8" s="833"/>
      <c r="MHL8" s="844"/>
      <c r="MHM8" s="845"/>
      <c r="MHN8" s="832"/>
      <c r="MHO8" s="832"/>
      <c r="MHP8" s="832"/>
      <c r="MHQ8" s="832"/>
      <c r="MHR8" s="832"/>
      <c r="MHS8" s="832"/>
      <c r="MHT8" s="833"/>
      <c r="MHU8" s="833"/>
      <c r="MHV8" s="833"/>
      <c r="MHW8" s="833"/>
      <c r="MHX8" s="833"/>
      <c r="MHY8" s="833"/>
      <c r="MHZ8" s="833"/>
      <c r="MIA8" s="833"/>
      <c r="MIB8" s="844"/>
      <c r="MIC8" s="845"/>
      <c r="MID8" s="832"/>
      <c r="MIE8" s="832"/>
      <c r="MIF8" s="832"/>
      <c r="MIG8" s="832"/>
      <c r="MIH8" s="832"/>
      <c r="MII8" s="832"/>
      <c r="MIJ8" s="833"/>
      <c r="MIK8" s="833"/>
      <c r="MIL8" s="833"/>
      <c r="MIM8" s="833"/>
      <c r="MIN8" s="833"/>
      <c r="MIO8" s="833"/>
      <c r="MIP8" s="833"/>
      <c r="MIQ8" s="833"/>
      <c r="MIR8" s="844"/>
      <c r="MIS8" s="845"/>
      <c r="MIT8" s="832"/>
      <c r="MIU8" s="832"/>
      <c r="MIV8" s="832"/>
      <c r="MIW8" s="832"/>
      <c r="MIX8" s="832"/>
      <c r="MIY8" s="832"/>
      <c r="MIZ8" s="833"/>
      <c r="MJA8" s="833"/>
      <c r="MJB8" s="833"/>
      <c r="MJC8" s="833"/>
      <c r="MJD8" s="833"/>
      <c r="MJE8" s="833"/>
      <c r="MJF8" s="833"/>
      <c r="MJG8" s="833"/>
      <c r="MJH8" s="844"/>
      <c r="MJI8" s="845"/>
      <c r="MJJ8" s="832"/>
      <c r="MJK8" s="832"/>
      <c r="MJL8" s="832"/>
      <c r="MJM8" s="832"/>
      <c r="MJN8" s="832"/>
      <c r="MJO8" s="832"/>
      <c r="MJP8" s="833"/>
      <c r="MJQ8" s="833"/>
      <c r="MJR8" s="833"/>
      <c r="MJS8" s="833"/>
      <c r="MJT8" s="833"/>
      <c r="MJU8" s="833"/>
      <c r="MJV8" s="833"/>
      <c r="MJW8" s="833"/>
      <c r="MJX8" s="844"/>
      <c r="MJY8" s="845"/>
      <c r="MJZ8" s="832"/>
      <c r="MKA8" s="832"/>
      <c r="MKB8" s="832"/>
      <c r="MKC8" s="832"/>
      <c r="MKD8" s="832"/>
      <c r="MKE8" s="832"/>
      <c r="MKF8" s="833"/>
      <c r="MKG8" s="833"/>
      <c r="MKH8" s="833"/>
      <c r="MKI8" s="833"/>
      <c r="MKJ8" s="833"/>
      <c r="MKK8" s="833"/>
      <c r="MKL8" s="833"/>
      <c r="MKM8" s="833"/>
      <c r="MKN8" s="844"/>
      <c r="MKO8" s="845"/>
      <c r="MKP8" s="832"/>
      <c r="MKQ8" s="832"/>
      <c r="MKR8" s="832"/>
      <c r="MKS8" s="832"/>
      <c r="MKT8" s="832"/>
      <c r="MKU8" s="832"/>
      <c r="MKV8" s="833"/>
      <c r="MKW8" s="833"/>
      <c r="MKX8" s="833"/>
      <c r="MKY8" s="833"/>
      <c r="MKZ8" s="833"/>
      <c r="MLA8" s="833"/>
      <c r="MLB8" s="833"/>
      <c r="MLC8" s="833"/>
      <c r="MLD8" s="844"/>
      <c r="MLE8" s="845"/>
      <c r="MLF8" s="832"/>
      <c r="MLG8" s="832"/>
      <c r="MLH8" s="832"/>
      <c r="MLI8" s="832"/>
      <c r="MLJ8" s="832"/>
      <c r="MLK8" s="832"/>
      <c r="MLL8" s="833"/>
      <c r="MLM8" s="833"/>
      <c r="MLN8" s="833"/>
      <c r="MLO8" s="833"/>
      <c r="MLP8" s="833"/>
      <c r="MLQ8" s="833"/>
      <c r="MLR8" s="833"/>
      <c r="MLS8" s="833"/>
      <c r="MLT8" s="844"/>
      <c r="MLU8" s="845"/>
      <c r="MLV8" s="832"/>
      <c r="MLW8" s="832"/>
      <c r="MLX8" s="832"/>
      <c r="MLY8" s="832"/>
      <c r="MLZ8" s="832"/>
      <c r="MMA8" s="832"/>
      <c r="MMB8" s="833"/>
      <c r="MMC8" s="833"/>
      <c r="MMD8" s="833"/>
      <c r="MME8" s="833"/>
      <c r="MMF8" s="833"/>
      <c r="MMG8" s="833"/>
      <c r="MMH8" s="833"/>
      <c r="MMI8" s="833"/>
      <c r="MMJ8" s="844"/>
      <c r="MMK8" s="845"/>
      <c r="MML8" s="832"/>
      <c r="MMM8" s="832"/>
      <c r="MMN8" s="832"/>
      <c r="MMO8" s="832"/>
      <c r="MMP8" s="832"/>
      <c r="MMQ8" s="832"/>
      <c r="MMR8" s="833"/>
      <c r="MMS8" s="833"/>
      <c r="MMT8" s="833"/>
      <c r="MMU8" s="833"/>
      <c r="MMV8" s="833"/>
      <c r="MMW8" s="833"/>
      <c r="MMX8" s="833"/>
      <c r="MMY8" s="833"/>
      <c r="MMZ8" s="844"/>
      <c r="MNA8" s="845"/>
      <c r="MNB8" s="832"/>
      <c r="MNC8" s="832"/>
      <c r="MND8" s="832"/>
      <c r="MNE8" s="832"/>
      <c r="MNF8" s="832"/>
      <c r="MNG8" s="832"/>
      <c r="MNH8" s="833"/>
      <c r="MNI8" s="833"/>
      <c r="MNJ8" s="833"/>
      <c r="MNK8" s="833"/>
      <c r="MNL8" s="833"/>
      <c r="MNM8" s="833"/>
      <c r="MNN8" s="833"/>
      <c r="MNO8" s="833"/>
      <c r="MNP8" s="844"/>
      <c r="MNQ8" s="845"/>
      <c r="MNR8" s="832"/>
      <c r="MNS8" s="832"/>
      <c r="MNT8" s="832"/>
      <c r="MNU8" s="832"/>
      <c r="MNV8" s="832"/>
      <c r="MNW8" s="832"/>
      <c r="MNX8" s="833"/>
      <c r="MNY8" s="833"/>
      <c r="MNZ8" s="833"/>
      <c r="MOA8" s="833"/>
      <c r="MOB8" s="833"/>
      <c r="MOC8" s="833"/>
      <c r="MOD8" s="833"/>
      <c r="MOE8" s="833"/>
      <c r="MOF8" s="844"/>
      <c r="MOG8" s="845"/>
      <c r="MOH8" s="832"/>
      <c r="MOI8" s="832"/>
      <c r="MOJ8" s="832"/>
      <c r="MOK8" s="832"/>
      <c r="MOL8" s="832"/>
      <c r="MOM8" s="832"/>
      <c r="MON8" s="833"/>
      <c r="MOO8" s="833"/>
      <c r="MOP8" s="833"/>
      <c r="MOQ8" s="833"/>
      <c r="MOR8" s="833"/>
      <c r="MOS8" s="833"/>
      <c r="MOT8" s="833"/>
      <c r="MOU8" s="833"/>
      <c r="MOV8" s="844"/>
      <c r="MOW8" s="845"/>
      <c r="MOX8" s="832"/>
      <c r="MOY8" s="832"/>
      <c r="MOZ8" s="832"/>
      <c r="MPA8" s="832"/>
      <c r="MPB8" s="832"/>
      <c r="MPC8" s="832"/>
      <c r="MPD8" s="833"/>
      <c r="MPE8" s="833"/>
      <c r="MPF8" s="833"/>
      <c r="MPG8" s="833"/>
      <c r="MPH8" s="833"/>
      <c r="MPI8" s="833"/>
      <c r="MPJ8" s="833"/>
      <c r="MPK8" s="833"/>
      <c r="MPL8" s="844"/>
      <c r="MPM8" s="845"/>
      <c r="MPN8" s="832"/>
      <c r="MPO8" s="832"/>
      <c r="MPP8" s="832"/>
      <c r="MPQ8" s="832"/>
      <c r="MPR8" s="832"/>
      <c r="MPS8" s="832"/>
      <c r="MPT8" s="833"/>
      <c r="MPU8" s="833"/>
      <c r="MPV8" s="833"/>
      <c r="MPW8" s="833"/>
      <c r="MPX8" s="833"/>
      <c r="MPY8" s="833"/>
      <c r="MPZ8" s="833"/>
      <c r="MQA8" s="833"/>
      <c r="MQB8" s="844"/>
      <c r="MQC8" s="845"/>
      <c r="MQD8" s="832"/>
      <c r="MQE8" s="832"/>
      <c r="MQF8" s="832"/>
      <c r="MQG8" s="832"/>
      <c r="MQH8" s="832"/>
      <c r="MQI8" s="832"/>
      <c r="MQJ8" s="833"/>
      <c r="MQK8" s="833"/>
      <c r="MQL8" s="833"/>
      <c r="MQM8" s="833"/>
      <c r="MQN8" s="833"/>
      <c r="MQO8" s="833"/>
      <c r="MQP8" s="833"/>
      <c r="MQQ8" s="833"/>
      <c r="MQR8" s="844"/>
      <c r="MQS8" s="845"/>
      <c r="MQT8" s="832"/>
      <c r="MQU8" s="832"/>
      <c r="MQV8" s="832"/>
      <c r="MQW8" s="832"/>
      <c r="MQX8" s="832"/>
      <c r="MQY8" s="832"/>
      <c r="MQZ8" s="833"/>
      <c r="MRA8" s="833"/>
      <c r="MRB8" s="833"/>
      <c r="MRC8" s="833"/>
      <c r="MRD8" s="833"/>
      <c r="MRE8" s="833"/>
      <c r="MRF8" s="833"/>
      <c r="MRG8" s="833"/>
      <c r="MRH8" s="844"/>
      <c r="MRI8" s="845"/>
      <c r="MRJ8" s="832"/>
      <c r="MRK8" s="832"/>
      <c r="MRL8" s="832"/>
      <c r="MRM8" s="832"/>
      <c r="MRN8" s="832"/>
      <c r="MRO8" s="832"/>
      <c r="MRP8" s="833"/>
      <c r="MRQ8" s="833"/>
      <c r="MRR8" s="833"/>
      <c r="MRS8" s="833"/>
      <c r="MRT8" s="833"/>
      <c r="MRU8" s="833"/>
      <c r="MRV8" s="833"/>
      <c r="MRW8" s="833"/>
      <c r="MRX8" s="844"/>
      <c r="MRY8" s="845"/>
      <c r="MRZ8" s="832"/>
      <c r="MSA8" s="832"/>
      <c r="MSB8" s="832"/>
      <c r="MSC8" s="832"/>
      <c r="MSD8" s="832"/>
      <c r="MSE8" s="832"/>
      <c r="MSF8" s="833"/>
      <c r="MSG8" s="833"/>
      <c r="MSH8" s="833"/>
      <c r="MSI8" s="833"/>
      <c r="MSJ8" s="833"/>
      <c r="MSK8" s="833"/>
      <c r="MSL8" s="833"/>
      <c r="MSM8" s="833"/>
      <c r="MSN8" s="844"/>
      <c r="MSO8" s="845"/>
      <c r="MSP8" s="832"/>
      <c r="MSQ8" s="832"/>
      <c r="MSR8" s="832"/>
      <c r="MSS8" s="832"/>
      <c r="MST8" s="832"/>
      <c r="MSU8" s="832"/>
      <c r="MSV8" s="833"/>
      <c r="MSW8" s="833"/>
      <c r="MSX8" s="833"/>
      <c r="MSY8" s="833"/>
      <c r="MSZ8" s="833"/>
      <c r="MTA8" s="833"/>
      <c r="MTB8" s="833"/>
      <c r="MTC8" s="833"/>
      <c r="MTD8" s="844"/>
      <c r="MTE8" s="845"/>
      <c r="MTF8" s="832"/>
      <c r="MTG8" s="832"/>
      <c r="MTH8" s="832"/>
      <c r="MTI8" s="832"/>
      <c r="MTJ8" s="832"/>
      <c r="MTK8" s="832"/>
      <c r="MTL8" s="833"/>
      <c r="MTM8" s="833"/>
      <c r="MTN8" s="833"/>
      <c r="MTO8" s="833"/>
      <c r="MTP8" s="833"/>
      <c r="MTQ8" s="833"/>
      <c r="MTR8" s="833"/>
      <c r="MTS8" s="833"/>
      <c r="MTT8" s="844"/>
      <c r="MTU8" s="845"/>
      <c r="MTV8" s="832"/>
      <c r="MTW8" s="832"/>
      <c r="MTX8" s="832"/>
      <c r="MTY8" s="832"/>
      <c r="MTZ8" s="832"/>
      <c r="MUA8" s="832"/>
      <c r="MUB8" s="833"/>
      <c r="MUC8" s="833"/>
      <c r="MUD8" s="833"/>
      <c r="MUE8" s="833"/>
      <c r="MUF8" s="833"/>
      <c r="MUG8" s="833"/>
      <c r="MUH8" s="833"/>
      <c r="MUI8" s="833"/>
      <c r="MUJ8" s="844"/>
      <c r="MUK8" s="845"/>
      <c r="MUL8" s="832"/>
      <c r="MUM8" s="832"/>
      <c r="MUN8" s="832"/>
      <c r="MUO8" s="832"/>
      <c r="MUP8" s="832"/>
      <c r="MUQ8" s="832"/>
      <c r="MUR8" s="833"/>
      <c r="MUS8" s="833"/>
      <c r="MUT8" s="833"/>
      <c r="MUU8" s="833"/>
      <c r="MUV8" s="833"/>
      <c r="MUW8" s="833"/>
      <c r="MUX8" s="833"/>
      <c r="MUY8" s="833"/>
      <c r="MUZ8" s="844"/>
      <c r="MVA8" s="845"/>
      <c r="MVB8" s="832"/>
      <c r="MVC8" s="832"/>
      <c r="MVD8" s="832"/>
      <c r="MVE8" s="832"/>
      <c r="MVF8" s="832"/>
      <c r="MVG8" s="832"/>
      <c r="MVH8" s="833"/>
      <c r="MVI8" s="833"/>
      <c r="MVJ8" s="833"/>
      <c r="MVK8" s="833"/>
      <c r="MVL8" s="833"/>
      <c r="MVM8" s="833"/>
      <c r="MVN8" s="833"/>
      <c r="MVO8" s="833"/>
      <c r="MVP8" s="844"/>
      <c r="MVQ8" s="845"/>
      <c r="MVR8" s="832"/>
      <c r="MVS8" s="832"/>
      <c r="MVT8" s="832"/>
      <c r="MVU8" s="832"/>
      <c r="MVV8" s="832"/>
      <c r="MVW8" s="832"/>
      <c r="MVX8" s="833"/>
      <c r="MVY8" s="833"/>
      <c r="MVZ8" s="833"/>
      <c r="MWA8" s="833"/>
      <c r="MWB8" s="833"/>
      <c r="MWC8" s="833"/>
      <c r="MWD8" s="833"/>
      <c r="MWE8" s="833"/>
      <c r="MWF8" s="844"/>
      <c r="MWG8" s="845"/>
      <c r="MWH8" s="832"/>
      <c r="MWI8" s="832"/>
      <c r="MWJ8" s="832"/>
      <c r="MWK8" s="832"/>
      <c r="MWL8" s="832"/>
      <c r="MWM8" s="832"/>
      <c r="MWN8" s="833"/>
      <c r="MWO8" s="833"/>
      <c r="MWP8" s="833"/>
      <c r="MWQ8" s="833"/>
      <c r="MWR8" s="833"/>
      <c r="MWS8" s="833"/>
      <c r="MWT8" s="833"/>
      <c r="MWU8" s="833"/>
      <c r="MWV8" s="844"/>
      <c r="MWW8" s="845"/>
      <c r="MWX8" s="832"/>
      <c r="MWY8" s="832"/>
      <c r="MWZ8" s="832"/>
      <c r="MXA8" s="832"/>
      <c r="MXB8" s="832"/>
      <c r="MXC8" s="832"/>
      <c r="MXD8" s="833"/>
      <c r="MXE8" s="833"/>
      <c r="MXF8" s="833"/>
      <c r="MXG8" s="833"/>
      <c r="MXH8" s="833"/>
      <c r="MXI8" s="833"/>
      <c r="MXJ8" s="833"/>
      <c r="MXK8" s="833"/>
      <c r="MXL8" s="844"/>
      <c r="MXM8" s="845"/>
      <c r="MXN8" s="832"/>
      <c r="MXO8" s="832"/>
      <c r="MXP8" s="832"/>
      <c r="MXQ8" s="832"/>
      <c r="MXR8" s="832"/>
      <c r="MXS8" s="832"/>
      <c r="MXT8" s="833"/>
      <c r="MXU8" s="833"/>
      <c r="MXV8" s="833"/>
      <c r="MXW8" s="833"/>
      <c r="MXX8" s="833"/>
      <c r="MXY8" s="833"/>
      <c r="MXZ8" s="833"/>
      <c r="MYA8" s="833"/>
      <c r="MYB8" s="844"/>
      <c r="MYC8" s="845"/>
      <c r="MYD8" s="832"/>
      <c r="MYE8" s="832"/>
      <c r="MYF8" s="832"/>
      <c r="MYG8" s="832"/>
      <c r="MYH8" s="832"/>
      <c r="MYI8" s="832"/>
      <c r="MYJ8" s="833"/>
      <c r="MYK8" s="833"/>
      <c r="MYL8" s="833"/>
      <c r="MYM8" s="833"/>
      <c r="MYN8" s="833"/>
      <c r="MYO8" s="833"/>
      <c r="MYP8" s="833"/>
      <c r="MYQ8" s="833"/>
      <c r="MYR8" s="844"/>
      <c r="MYS8" s="845"/>
      <c r="MYT8" s="832"/>
      <c r="MYU8" s="832"/>
      <c r="MYV8" s="832"/>
      <c r="MYW8" s="832"/>
      <c r="MYX8" s="832"/>
      <c r="MYY8" s="832"/>
      <c r="MYZ8" s="833"/>
      <c r="MZA8" s="833"/>
      <c r="MZB8" s="833"/>
      <c r="MZC8" s="833"/>
      <c r="MZD8" s="833"/>
      <c r="MZE8" s="833"/>
      <c r="MZF8" s="833"/>
      <c r="MZG8" s="833"/>
      <c r="MZH8" s="844"/>
      <c r="MZI8" s="845"/>
      <c r="MZJ8" s="832"/>
      <c r="MZK8" s="832"/>
      <c r="MZL8" s="832"/>
      <c r="MZM8" s="832"/>
      <c r="MZN8" s="832"/>
      <c r="MZO8" s="832"/>
      <c r="MZP8" s="833"/>
      <c r="MZQ8" s="833"/>
      <c r="MZR8" s="833"/>
      <c r="MZS8" s="833"/>
      <c r="MZT8" s="833"/>
      <c r="MZU8" s="833"/>
      <c r="MZV8" s="833"/>
      <c r="MZW8" s="833"/>
      <c r="MZX8" s="844"/>
      <c r="MZY8" s="845"/>
      <c r="MZZ8" s="832"/>
      <c r="NAA8" s="832"/>
      <c r="NAB8" s="832"/>
      <c r="NAC8" s="832"/>
      <c r="NAD8" s="832"/>
      <c r="NAE8" s="832"/>
      <c r="NAF8" s="833"/>
      <c r="NAG8" s="833"/>
      <c r="NAH8" s="833"/>
      <c r="NAI8" s="833"/>
      <c r="NAJ8" s="833"/>
      <c r="NAK8" s="833"/>
      <c r="NAL8" s="833"/>
      <c r="NAM8" s="833"/>
      <c r="NAN8" s="844"/>
      <c r="NAO8" s="845"/>
      <c r="NAP8" s="832"/>
      <c r="NAQ8" s="832"/>
      <c r="NAR8" s="832"/>
      <c r="NAS8" s="832"/>
      <c r="NAT8" s="832"/>
      <c r="NAU8" s="832"/>
      <c r="NAV8" s="833"/>
      <c r="NAW8" s="833"/>
      <c r="NAX8" s="833"/>
      <c r="NAY8" s="833"/>
      <c r="NAZ8" s="833"/>
      <c r="NBA8" s="833"/>
      <c r="NBB8" s="833"/>
      <c r="NBC8" s="833"/>
      <c r="NBD8" s="844"/>
      <c r="NBE8" s="845"/>
      <c r="NBF8" s="832"/>
      <c r="NBG8" s="832"/>
      <c r="NBH8" s="832"/>
      <c r="NBI8" s="832"/>
      <c r="NBJ8" s="832"/>
      <c r="NBK8" s="832"/>
      <c r="NBL8" s="833"/>
      <c r="NBM8" s="833"/>
      <c r="NBN8" s="833"/>
      <c r="NBO8" s="833"/>
      <c r="NBP8" s="833"/>
      <c r="NBQ8" s="833"/>
      <c r="NBR8" s="833"/>
      <c r="NBS8" s="833"/>
      <c r="NBT8" s="844"/>
      <c r="NBU8" s="845"/>
      <c r="NBV8" s="832"/>
      <c r="NBW8" s="832"/>
      <c r="NBX8" s="832"/>
      <c r="NBY8" s="832"/>
      <c r="NBZ8" s="832"/>
      <c r="NCA8" s="832"/>
      <c r="NCB8" s="833"/>
      <c r="NCC8" s="833"/>
      <c r="NCD8" s="833"/>
      <c r="NCE8" s="833"/>
      <c r="NCF8" s="833"/>
      <c r="NCG8" s="833"/>
      <c r="NCH8" s="833"/>
      <c r="NCI8" s="833"/>
      <c r="NCJ8" s="844"/>
      <c r="NCK8" s="845"/>
      <c r="NCL8" s="832"/>
      <c r="NCM8" s="832"/>
      <c r="NCN8" s="832"/>
      <c r="NCO8" s="832"/>
      <c r="NCP8" s="832"/>
      <c r="NCQ8" s="832"/>
      <c r="NCR8" s="833"/>
      <c r="NCS8" s="833"/>
      <c r="NCT8" s="833"/>
      <c r="NCU8" s="833"/>
      <c r="NCV8" s="833"/>
      <c r="NCW8" s="833"/>
      <c r="NCX8" s="833"/>
      <c r="NCY8" s="833"/>
      <c r="NCZ8" s="844"/>
      <c r="NDA8" s="845"/>
      <c r="NDB8" s="832"/>
      <c r="NDC8" s="832"/>
      <c r="NDD8" s="832"/>
      <c r="NDE8" s="832"/>
      <c r="NDF8" s="832"/>
      <c r="NDG8" s="832"/>
      <c r="NDH8" s="833"/>
      <c r="NDI8" s="833"/>
      <c r="NDJ8" s="833"/>
      <c r="NDK8" s="833"/>
      <c r="NDL8" s="833"/>
      <c r="NDM8" s="833"/>
      <c r="NDN8" s="833"/>
      <c r="NDO8" s="833"/>
      <c r="NDP8" s="844"/>
      <c r="NDQ8" s="845"/>
      <c r="NDR8" s="832"/>
      <c r="NDS8" s="832"/>
      <c r="NDT8" s="832"/>
      <c r="NDU8" s="832"/>
      <c r="NDV8" s="832"/>
      <c r="NDW8" s="832"/>
      <c r="NDX8" s="833"/>
      <c r="NDY8" s="833"/>
      <c r="NDZ8" s="833"/>
      <c r="NEA8" s="833"/>
      <c r="NEB8" s="833"/>
      <c r="NEC8" s="833"/>
      <c r="NED8" s="833"/>
      <c r="NEE8" s="833"/>
      <c r="NEF8" s="844"/>
      <c r="NEG8" s="845"/>
      <c r="NEH8" s="832"/>
      <c r="NEI8" s="832"/>
      <c r="NEJ8" s="832"/>
      <c r="NEK8" s="832"/>
      <c r="NEL8" s="832"/>
      <c r="NEM8" s="832"/>
      <c r="NEN8" s="833"/>
      <c r="NEO8" s="833"/>
      <c r="NEP8" s="833"/>
      <c r="NEQ8" s="833"/>
      <c r="NER8" s="833"/>
      <c r="NES8" s="833"/>
      <c r="NET8" s="833"/>
      <c r="NEU8" s="833"/>
      <c r="NEV8" s="844"/>
      <c r="NEW8" s="845"/>
      <c r="NEX8" s="832"/>
      <c r="NEY8" s="832"/>
      <c r="NEZ8" s="832"/>
      <c r="NFA8" s="832"/>
      <c r="NFB8" s="832"/>
      <c r="NFC8" s="832"/>
      <c r="NFD8" s="833"/>
      <c r="NFE8" s="833"/>
      <c r="NFF8" s="833"/>
      <c r="NFG8" s="833"/>
      <c r="NFH8" s="833"/>
      <c r="NFI8" s="833"/>
      <c r="NFJ8" s="833"/>
      <c r="NFK8" s="833"/>
      <c r="NFL8" s="844"/>
      <c r="NFM8" s="845"/>
      <c r="NFN8" s="832"/>
      <c r="NFO8" s="832"/>
      <c r="NFP8" s="832"/>
      <c r="NFQ8" s="832"/>
      <c r="NFR8" s="832"/>
      <c r="NFS8" s="832"/>
      <c r="NFT8" s="833"/>
      <c r="NFU8" s="833"/>
      <c r="NFV8" s="833"/>
      <c r="NFW8" s="833"/>
      <c r="NFX8" s="833"/>
      <c r="NFY8" s="833"/>
      <c r="NFZ8" s="833"/>
      <c r="NGA8" s="833"/>
      <c r="NGB8" s="844"/>
      <c r="NGC8" s="845"/>
      <c r="NGD8" s="832"/>
      <c r="NGE8" s="832"/>
      <c r="NGF8" s="832"/>
      <c r="NGG8" s="832"/>
      <c r="NGH8" s="832"/>
      <c r="NGI8" s="832"/>
      <c r="NGJ8" s="833"/>
      <c r="NGK8" s="833"/>
      <c r="NGL8" s="833"/>
      <c r="NGM8" s="833"/>
      <c r="NGN8" s="833"/>
      <c r="NGO8" s="833"/>
      <c r="NGP8" s="833"/>
      <c r="NGQ8" s="833"/>
      <c r="NGR8" s="844"/>
      <c r="NGS8" s="845"/>
      <c r="NGT8" s="832"/>
      <c r="NGU8" s="832"/>
      <c r="NGV8" s="832"/>
      <c r="NGW8" s="832"/>
      <c r="NGX8" s="832"/>
      <c r="NGY8" s="832"/>
      <c r="NGZ8" s="833"/>
      <c r="NHA8" s="833"/>
      <c r="NHB8" s="833"/>
      <c r="NHC8" s="833"/>
      <c r="NHD8" s="833"/>
      <c r="NHE8" s="833"/>
      <c r="NHF8" s="833"/>
      <c r="NHG8" s="833"/>
      <c r="NHH8" s="844"/>
      <c r="NHI8" s="845"/>
      <c r="NHJ8" s="832"/>
      <c r="NHK8" s="832"/>
      <c r="NHL8" s="832"/>
      <c r="NHM8" s="832"/>
      <c r="NHN8" s="832"/>
      <c r="NHO8" s="832"/>
      <c r="NHP8" s="833"/>
      <c r="NHQ8" s="833"/>
      <c r="NHR8" s="833"/>
      <c r="NHS8" s="833"/>
      <c r="NHT8" s="833"/>
      <c r="NHU8" s="833"/>
      <c r="NHV8" s="833"/>
      <c r="NHW8" s="833"/>
      <c r="NHX8" s="844"/>
      <c r="NHY8" s="845"/>
      <c r="NHZ8" s="832"/>
      <c r="NIA8" s="832"/>
      <c r="NIB8" s="832"/>
      <c r="NIC8" s="832"/>
      <c r="NID8" s="832"/>
      <c r="NIE8" s="832"/>
      <c r="NIF8" s="833"/>
      <c r="NIG8" s="833"/>
      <c r="NIH8" s="833"/>
      <c r="NII8" s="833"/>
      <c r="NIJ8" s="833"/>
      <c r="NIK8" s="833"/>
      <c r="NIL8" s="833"/>
      <c r="NIM8" s="833"/>
      <c r="NIN8" s="844"/>
      <c r="NIO8" s="845"/>
      <c r="NIP8" s="832"/>
      <c r="NIQ8" s="832"/>
      <c r="NIR8" s="832"/>
      <c r="NIS8" s="832"/>
      <c r="NIT8" s="832"/>
      <c r="NIU8" s="832"/>
      <c r="NIV8" s="833"/>
      <c r="NIW8" s="833"/>
      <c r="NIX8" s="833"/>
      <c r="NIY8" s="833"/>
      <c r="NIZ8" s="833"/>
      <c r="NJA8" s="833"/>
      <c r="NJB8" s="833"/>
      <c r="NJC8" s="833"/>
      <c r="NJD8" s="844"/>
      <c r="NJE8" s="845"/>
      <c r="NJF8" s="832"/>
      <c r="NJG8" s="832"/>
      <c r="NJH8" s="832"/>
      <c r="NJI8" s="832"/>
      <c r="NJJ8" s="832"/>
      <c r="NJK8" s="832"/>
      <c r="NJL8" s="833"/>
      <c r="NJM8" s="833"/>
      <c r="NJN8" s="833"/>
      <c r="NJO8" s="833"/>
      <c r="NJP8" s="833"/>
      <c r="NJQ8" s="833"/>
      <c r="NJR8" s="833"/>
      <c r="NJS8" s="833"/>
      <c r="NJT8" s="844"/>
      <c r="NJU8" s="845"/>
      <c r="NJV8" s="832"/>
      <c r="NJW8" s="832"/>
      <c r="NJX8" s="832"/>
      <c r="NJY8" s="832"/>
      <c r="NJZ8" s="832"/>
      <c r="NKA8" s="832"/>
      <c r="NKB8" s="833"/>
      <c r="NKC8" s="833"/>
      <c r="NKD8" s="833"/>
      <c r="NKE8" s="833"/>
      <c r="NKF8" s="833"/>
      <c r="NKG8" s="833"/>
      <c r="NKH8" s="833"/>
      <c r="NKI8" s="833"/>
      <c r="NKJ8" s="844"/>
      <c r="NKK8" s="845"/>
      <c r="NKL8" s="832"/>
      <c r="NKM8" s="832"/>
      <c r="NKN8" s="832"/>
      <c r="NKO8" s="832"/>
      <c r="NKP8" s="832"/>
      <c r="NKQ8" s="832"/>
      <c r="NKR8" s="833"/>
      <c r="NKS8" s="833"/>
      <c r="NKT8" s="833"/>
      <c r="NKU8" s="833"/>
      <c r="NKV8" s="833"/>
      <c r="NKW8" s="833"/>
      <c r="NKX8" s="833"/>
      <c r="NKY8" s="833"/>
      <c r="NKZ8" s="844"/>
      <c r="NLA8" s="845"/>
      <c r="NLB8" s="832"/>
      <c r="NLC8" s="832"/>
      <c r="NLD8" s="832"/>
      <c r="NLE8" s="832"/>
      <c r="NLF8" s="832"/>
      <c r="NLG8" s="832"/>
      <c r="NLH8" s="833"/>
      <c r="NLI8" s="833"/>
      <c r="NLJ8" s="833"/>
      <c r="NLK8" s="833"/>
      <c r="NLL8" s="833"/>
      <c r="NLM8" s="833"/>
      <c r="NLN8" s="833"/>
      <c r="NLO8" s="833"/>
      <c r="NLP8" s="844"/>
      <c r="NLQ8" s="845"/>
      <c r="NLR8" s="832"/>
      <c r="NLS8" s="832"/>
      <c r="NLT8" s="832"/>
      <c r="NLU8" s="832"/>
      <c r="NLV8" s="832"/>
      <c r="NLW8" s="832"/>
      <c r="NLX8" s="833"/>
      <c r="NLY8" s="833"/>
      <c r="NLZ8" s="833"/>
      <c r="NMA8" s="833"/>
      <c r="NMB8" s="833"/>
      <c r="NMC8" s="833"/>
      <c r="NMD8" s="833"/>
      <c r="NME8" s="833"/>
      <c r="NMF8" s="844"/>
      <c r="NMG8" s="845"/>
      <c r="NMH8" s="832"/>
      <c r="NMI8" s="832"/>
      <c r="NMJ8" s="832"/>
      <c r="NMK8" s="832"/>
      <c r="NML8" s="832"/>
      <c r="NMM8" s="832"/>
      <c r="NMN8" s="833"/>
      <c r="NMO8" s="833"/>
      <c r="NMP8" s="833"/>
      <c r="NMQ8" s="833"/>
      <c r="NMR8" s="833"/>
      <c r="NMS8" s="833"/>
      <c r="NMT8" s="833"/>
      <c r="NMU8" s="833"/>
      <c r="NMV8" s="844"/>
      <c r="NMW8" s="845"/>
      <c r="NMX8" s="832"/>
      <c r="NMY8" s="832"/>
      <c r="NMZ8" s="832"/>
      <c r="NNA8" s="832"/>
      <c r="NNB8" s="832"/>
      <c r="NNC8" s="832"/>
      <c r="NND8" s="833"/>
      <c r="NNE8" s="833"/>
      <c r="NNF8" s="833"/>
      <c r="NNG8" s="833"/>
      <c r="NNH8" s="833"/>
      <c r="NNI8" s="833"/>
      <c r="NNJ8" s="833"/>
      <c r="NNK8" s="833"/>
      <c r="NNL8" s="844"/>
      <c r="NNM8" s="845"/>
      <c r="NNN8" s="832"/>
      <c r="NNO8" s="832"/>
      <c r="NNP8" s="832"/>
      <c r="NNQ8" s="832"/>
      <c r="NNR8" s="832"/>
      <c r="NNS8" s="832"/>
      <c r="NNT8" s="833"/>
      <c r="NNU8" s="833"/>
      <c r="NNV8" s="833"/>
      <c r="NNW8" s="833"/>
      <c r="NNX8" s="833"/>
      <c r="NNY8" s="833"/>
      <c r="NNZ8" s="833"/>
      <c r="NOA8" s="833"/>
      <c r="NOB8" s="844"/>
      <c r="NOC8" s="845"/>
      <c r="NOD8" s="832"/>
      <c r="NOE8" s="832"/>
      <c r="NOF8" s="832"/>
      <c r="NOG8" s="832"/>
      <c r="NOH8" s="832"/>
      <c r="NOI8" s="832"/>
      <c r="NOJ8" s="833"/>
      <c r="NOK8" s="833"/>
      <c r="NOL8" s="833"/>
      <c r="NOM8" s="833"/>
      <c r="NON8" s="833"/>
      <c r="NOO8" s="833"/>
      <c r="NOP8" s="833"/>
      <c r="NOQ8" s="833"/>
      <c r="NOR8" s="844"/>
      <c r="NOS8" s="845"/>
      <c r="NOT8" s="832"/>
      <c r="NOU8" s="832"/>
      <c r="NOV8" s="832"/>
      <c r="NOW8" s="832"/>
      <c r="NOX8" s="832"/>
      <c r="NOY8" s="832"/>
      <c r="NOZ8" s="833"/>
      <c r="NPA8" s="833"/>
      <c r="NPB8" s="833"/>
      <c r="NPC8" s="833"/>
      <c r="NPD8" s="833"/>
      <c r="NPE8" s="833"/>
      <c r="NPF8" s="833"/>
      <c r="NPG8" s="833"/>
      <c r="NPH8" s="844"/>
      <c r="NPI8" s="845"/>
      <c r="NPJ8" s="832"/>
      <c r="NPK8" s="832"/>
      <c r="NPL8" s="832"/>
      <c r="NPM8" s="832"/>
      <c r="NPN8" s="832"/>
      <c r="NPO8" s="832"/>
      <c r="NPP8" s="833"/>
      <c r="NPQ8" s="833"/>
      <c r="NPR8" s="833"/>
      <c r="NPS8" s="833"/>
      <c r="NPT8" s="833"/>
      <c r="NPU8" s="833"/>
      <c r="NPV8" s="833"/>
      <c r="NPW8" s="833"/>
      <c r="NPX8" s="844"/>
      <c r="NPY8" s="845"/>
      <c r="NPZ8" s="832"/>
      <c r="NQA8" s="832"/>
      <c r="NQB8" s="832"/>
      <c r="NQC8" s="832"/>
      <c r="NQD8" s="832"/>
      <c r="NQE8" s="832"/>
      <c r="NQF8" s="833"/>
      <c r="NQG8" s="833"/>
      <c r="NQH8" s="833"/>
      <c r="NQI8" s="833"/>
      <c r="NQJ8" s="833"/>
      <c r="NQK8" s="833"/>
      <c r="NQL8" s="833"/>
      <c r="NQM8" s="833"/>
      <c r="NQN8" s="844"/>
      <c r="NQO8" s="845"/>
      <c r="NQP8" s="832"/>
      <c r="NQQ8" s="832"/>
      <c r="NQR8" s="832"/>
      <c r="NQS8" s="832"/>
      <c r="NQT8" s="832"/>
      <c r="NQU8" s="832"/>
      <c r="NQV8" s="833"/>
      <c r="NQW8" s="833"/>
      <c r="NQX8" s="833"/>
      <c r="NQY8" s="833"/>
      <c r="NQZ8" s="833"/>
      <c r="NRA8" s="833"/>
      <c r="NRB8" s="833"/>
      <c r="NRC8" s="833"/>
      <c r="NRD8" s="844"/>
      <c r="NRE8" s="845"/>
      <c r="NRF8" s="832"/>
      <c r="NRG8" s="832"/>
      <c r="NRH8" s="832"/>
      <c r="NRI8" s="832"/>
      <c r="NRJ8" s="832"/>
      <c r="NRK8" s="832"/>
      <c r="NRL8" s="833"/>
      <c r="NRM8" s="833"/>
      <c r="NRN8" s="833"/>
      <c r="NRO8" s="833"/>
      <c r="NRP8" s="833"/>
      <c r="NRQ8" s="833"/>
      <c r="NRR8" s="833"/>
      <c r="NRS8" s="833"/>
      <c r="NRT8" s="844"/>
      <c r="NRU8" s="845"/>
      <c r="NRV8" s="832"/>
      <c r="NRW8" s="832"/>
      <c r="NRX8" s="832"/>
      <c r="NRY8" s="832"/>
      <c r="NRZ8" s="832"/>
      <c r="NSA8" s="832"/>
      <c r="NSB8" s="833"/>
      <c r="NSC8" s="833"/>
      <c r="NSD8" s="833"/>
      <c r="NSE8" s="833"/>
      <c r="NSF8" s="833"/>
      <c r="NSG8" s="833"/>
      <c r="NSH8" s="833"/>
      <c r="NSI8" s="833"/>
      <c r="NSJ8" s="844"/>
      <c r="NSK8" s="845"/>
      <c r="NSL8" s="832"/>
      <c r="NSM8" s="832"/>
      <c r="NSN8" s="832"/>
      <c r="NSO8" s="832"/>
      <c r="NSP8" s="832"/>
      <c r="NSQ8" s="832"/>
      <c r="NSR8" s="833"/>
      <c r="NSS8" s="833"/>
      <c r="NST8" s="833"/>
      <c r="NSU8" s="833"/>
      <c r="NSV8" s="833"/>
      <c r="NSW8" s="833"/>
      <c r="NSX8" s="833"/>
      <c r="NSY8" s="833"/>
      <c r="NSZ8" s="844"/>
      <c r="NTA8" s="845"/>
      <c r="NTB8" s="832"/>
      <c r="NTC8" s="832"/>
      <c r="NTD8" s="832"/>
      <c r="NTE8" s="832"/>
      <c r="NTF8" s="832"/>
      <c r="NTG8" s="832"/>
      <c r="NTH8" s="833"/>
      <c r="NTI8" s="833"/>
      <c r="NTJ8" s="833"/>
      <c r="NTK8" s="833"/>
      <c r="NTL8" s="833"/>
      <c r="NTM8" s="833"/>
      <c r="NTN8" s="833"/>
      <c r="NTO8" s="833"/>
      <c r="NTP8" s="844"/>
      <c r="NTQ8" s="845"/>
      <c r="NTR8" s="832"/>
      <c r="NTS8" s="832"/>
      <c r="NTT8" s="832"/>
      <c r="NTU8" s="832"/>
      <c r="NTV8" s="832"/>
      <c r="NTW8" s="832"/>
      <c r="NTX8" s="833"/>
      <c r="NTY8" s="833"/>
      <c r="NTZ8" s="833"/>
      <c r="NUA8" s="833"/>
      <c r="NUB8" s="833"/>
      <c r="NUC8" s="833"/>
      <c r="NUD8" s="833"/>
      <c r="NUE8" s="833"/>
      <c r="NUF8" s="844"/>
      <c r="NUG8" s="845"/>
      <c r="NUH8" s="832"/>
      <c r="NUI8" s="832"/>
      <c r="NUJ8" s="832"/>
      <c r="NUK8" s="832"/>
      <c r="NUL8" s="832"/>
      <c r="NUM8" s="832"/>
      <c r="NUN8" s="833"/>
      <c r="NUO8" s="833"/>
      <c r="NUP8" s="833"/>
      <c r="NUQ8" s="833"/>
      <c r="NUR8" s="833"/>
      <c r="NUS8" s="833"/>
      <c r="NUT8" s="833"/>
      <c r="NUU8" s="833"/>
      <c r="NUV8" s="844"/>
      <c r="NUW8" s="845"/>
      <c r="NUX8" s="832"/>
      <c r="NUY8" s="832"/>
      <c r="NUZ8" s="832"/>
      <c r="NVA8" s="832"/>
      <c r="NVB8" s="832"/>
      <c r="NVC8" s="832"/>
      <c r="NVD8" s="833"/>
      <c r="NVE8" s="833"/>
      <c r="NVF8" s="833"/>
      <c r="NVG8" s="833"/>
      <c r="NVH8" s="833"/>
      <c r="NVI8" s="833"/>
      <c r="NVJ8" s="833"/>
      <c r="NVK8" s="833"/>
      <c r="NVL8" s="844"/>
      <c r="NVM8" s="845"/>
      <c r="NVN8" s="832"/>
      <c r="NVO8" s="832"/>
      <c r="NVP8" s="832"/>
      <c r="NVQ8" s="832"/>
      <c r="NVR8" s="832"/>
      <c r="NVS8" s="832"/>
      <c r="NVT8" s="833"/>
      <c r="NVU8" s="833"/>
      <c r="NVV8" s="833"/>
      <c r="NVW8" s="833"/>
      <c r="NVX8" s="833"/>
      <c r="NVY8" s="833"/>
      <c r="NVZ8" s="833"/>
      <c r="NWA8" s="833"/>
      <c r="NWB8" s="844"/>
      <c r="NWC8" s="845"/>
      <c r="NWD8" s="832"/>
      <c r="NWE8" s="832"/>
      <c r="NWF8" s="832"/>
      <c r="NWG8" s="832"/>
      <c r="NWH8" s="832"/>
      <c r="NWI8" s="832"/>
      <c r="NWJ8" s="833"/>
      <c r="NWK8" s="833"/>
      <c r="NWL8" s="833"/>
      <c r="NWM8" s="833"/>
      <c r="NWN8" s="833"/>
      <c r="NWO8" s="833"/>
      <c r="NWP8" s="833"/>
      <c r="NWQ8" s="833"/>
      <c r="NWR8" s="844"/>
      <c r="NWS8" s="845"/>
      <c r="NWT8" s="832"/>
      <c r="NWU8" s="832"/>
      <c r="NWV8" s="832"/>
      <c r="NWW8" s="832"/>
      <c r="NWX8" s="832"/>
      <c r="NWY8" s="832"/>
      <c r="NWZ8" s="833"/>
      <c r="NXA8" s="833"/>
      <c r="NXB8" s="833"/>
      <c r="NXC8" s="833"/>
      <c r="NXD8" s="833"/>
      <c r="NXE8" s="833"/>
      <c r="NXF8" s="833"/>
      <c r="NXG8" s="833"/>
      <c r="NXH8" s="844"/>
      <c r="NXI8" s="845"/>
      <c r="NXJ8" s="832"/>
      <c r="NXK8" s="832"/>
      <c r="NXL8" s="832"/>
      <c r="NXM8" s="832"/>
      <c r="NXN8" s="832"/>
      <c r="NXO8" s="832"/>
      <c r="NXP8" s="833"/>
      <c r="NXQ8" s="833"/>
      <c r="NXR8" s="833"/>
      <c r="NXS8" s="833"/>
      <c r="NXT8" s="833"/>
      <c r="NXU8" s="833"/>
      <c r="NXV8" s="833"/>
      <c r="NXW8" s="833"/>
      <c r="NXX8" s="844"/>
      <c r="NXY8" s="845"/>
      <c r="NXZ8" s="832"/>
      <c r="NYA8" s="832"/>
      <c r="NYB8" s="832"/>
      <c r="NYC8" s="832"/>
      <c r="NYD8" s="832"/>
      <c r="NYE8" s="832"/>
      <c r="NYF8" s="833"/>
      <c r="NYG8" s="833"/>
      <c r="NYH8" s="833"/>
      <c r="NYI8" s="833"/>
      <c r="NYJ8" s="833"/>
      <c r="NYK8" s="833"/>
      <c r="NYL8" s="833"/>
      <c r="NYM8" s="833"/>
      <c r="NYN8" s="844"/>
      <c r="NYO8" s="845"/>
      <c r="NYP8" s="832"/>
      <c r="NYQ8" s="832"/>
      <c r="NYR8" s="832"/>
      <c r="NYS8" s="832"/>
      <c r="NYT8" s="832"/>
      <c r="NYU8" s="832"/>
      <c r="NYV8" s="833"/>
      <c r="NYW8" s="833"/>
      <c r="NYX8" s="833"/>
      <c r="NYY8" s="833"/>
      <c r="NYZ8" s="833"/>
      <c r="NZA8" s="833"/>
      <c r="NZB8" s="833"/>
      <c r="NZC8" s="833"/>
      <c r="NZD8" s="844"/>
      <c r="NZE8" s="845"/>
      <c r="NZF8" s="832"/>
      <c r="NZG8" s="832"/>
      <c r="NZH8" s="832"/>
      <c r="NZI8" s="832"/>
      <c r="NZJ8" s="832"/>
      <c r="NZK8" s="832"/>
      <c r="NZL8" s="833"/>
      <c r="NZM8" s="833"/>
      <c r="NZN8" s="833"/>
      <c r="NZO8" s="833"/>
      <c r="NZP8" s="833"/>
      <c r="NZQ8" s="833"/>
      <c r="NZR8" s="833"/>
      <c r="NZS8" s="833"/>
      <c r="NZT8" s="844"/>
      <c r="NZU8" s="845"/>
      <c r="NZV8" s="832"/>
      <c r="NZW8" s="832"/>
      <c r="NZX8" s="832"/>
      <c r="NZY8" s="832"/>
      <c r="NZZ8" s="832"/>
      <c r="OAA8" s="832"/>
      <c r="OAB8" s="833"/>
      <c r="OAC8" s="833"/>
      <c r="OAD8" s="833"/>
      <c r="OAE8" s="833"/>
      <c r="OAF8" s="833"/>
      <c r="OAG8" s="833"/>
      <c r="OAH8" s="833"/>
      <c r="OAI8" s="833"/>
      <c r="OAJ8" s="844"/>
      <c r="OAK8" s="845"/>
      <c r="OAL8" s="832"/>
      <c r="OAM8" s="832"/>
      <c r="OAN8" s="832"/>
      <c r="OAO8" s="832"/>
      <c r="OAP8" s="832"/>
      <c r="OAQ8" s="832"/>
      <c r="OAR8" s="833"/>
      <c r="OAS8" s="833"/>
      <c r="OAT8" s="833"/>
      <c r="OAU8" s="833"/>
      <c r="OAV8" s="833"/>
      <c r="OAW8" s="833"/>
      <c r="OAX8" s="833"/>
      <c r="OAY8" s="833"/>
      <c r="OAZ8" s="844"/>
      <c r="OBA8" s="845"/>
      <c r="OBB8" s="832"/>
      <c r="OBC8" s="832"/>
      <c r="OBD8" s="832"/>
      <c r="OBE8" s="832"/>
      <c r="OBF8" s="832"/>
      <c r="OBG8" s="832"/>
      <c r="OBH8" s="833"/>
      <c r="OBI8" s="833"/>
      <c r="OBJ8" s="833"/>
      <c r="OBK8" s="833"/>
      <c r="OBL8" s="833"/>
      <c r="OBM8" s="833"/>
      <c r="OBN8" s="833"/>
      <c r="OBO8" s="833"/>
      <c r="OBP8" s="844"/>
      <c r="OBQ8" s="845"/>
      <c r="OBR8" s="832"/>
      <c r="OBS8" s="832"/>
      <c r="OBT8" s="832"/>
      <c r="OBU8" s="832"/>
      <c r="OBV8" s="832"/>
      <c r="OBW8" s="832"/>
      <c r="OBX8" s="833"/>
      <c r="OBY8" s="833"/>
      <c r="OBZ8" s="833"/>
      <c r="OCA8" s="833"/>
      <c r="OCB8" s="833"/>
      <c r="OCC8" s="833"/>
      <c r="OCD8" s="833"/>
      <c r="OCE8" s="833"/>
      <c r="OCF8" s="844"/>
      <c r="OCG8" s="845"/>
      <c r="OCH8" s="832"/>
      <c r="OCI8" s="832"/>
      <c r="OCJ8" s="832"/>
      <c r="OCK8" s="832"/>
      <c r="OCL8" s="832"/>
      <c r="OCM8" s="832"/>
      <c r="OCN8" s="833"/>
      <c r="OCO8" s="833"/>
      <c r="OCP8" s="833"/>
      <c r="OCQ8" s="833"/>
      <c r="OCR8" s="833"/>
      <c r="OCS8" s="833"/>
      <c r="OCT8" s="833"/>
      <c r="OCU8" s="833"/>
      <c r="OCV8" s="844"/>
      <c r="OCW8" s="845"/>
      <c r="OCX8" s="832"/>
      <c r="OCY8" s="832"/>
      <c r="OCZ8" s="832"/>
      <c r="ODA8" s="832"/>
      <c r="ODB8" s="832"/>
      <c r="ODC8" s="832"/>
      <c r="ODD8" s="833"/>
      <c r="ODE8" s="833"/>
      <c r="ODF8" s="833"/>
      <c r="ODG8" s="833"/>
      <c r="ODH8" s="833"/>
      <c r="ODI8" s="833"/>
      <c r="ODJ8" s="833"/>
      <c r="ODK8" s="833"/>
      <c r="ODL8" s="844"/>
      <c r="ODM8" s="845"/>
      <c r="ODN8" s="832"/>
      <c r="ODO8" s="832"/>
      <c r="ODP8" s="832"/>
      <c r="ODQ8" s="832"/>
      <c r="ODR8" s="832"/>
      <c r="ODS8" s="832"/>
      <c r="ODT8" s="833"/>
      <c r="ODU8" s="833"/>
      <c r="ODV8" s="833"/>
      <c r="ODW8" s="833"/>
      <c r="ODX8" s="833"/>
      <c r="ODY8" s="833"/>
      <c r="ODZ8" s="833"/>
      <c r="OEA8" s="833"/>
      <c r="OEB8" s="844"/>
      <c r="OEC8" s="845"/>
      <c r="OED8" s="832"/>
      <c r="OEE8" s="832"/>
      <c r="OEF8" s="832"/>
      <c r="OEG8" s="832"/>
      <c r="OEH8" s="832"/>
      <c r="OEI8" s="832"/>
      <c r="OEJ8" s="833"/>
      <c r="OEK8" s="833"/>
      <c r="OEL8" s="833"/>
      <c r="OEM8" s="833"/>
      <c r="OEN8" s="833"/>
      <c r="OEO8" s="833"/>
      <c r="OEP8" s="833"/>
      <c r="OEQ8" s="833"/>
      <c r="OER8" s="844"/>
      <c r="OES8" s="845"/>
      <c r="OET8" s="832"/>
      <c r="OEU8" s="832"/>
      <c r="OEV8" s="832"/>
      <c r="OEW8" s="832"/>
      <c r="OEX8" s="832"/>
      <c r="OEY8" s="832"/>
      <c r="OEZ8" s="833"/>
      <c r="OFA8" s="833"/>
      <c r="OFB8" s="833"/>
      <c r="OFC8" s="833"/>
      <c r="OFD8" s="833"/>
      <c r="OFE8" s="833"/>
      <c r="OFF8" s="833"/>
      <c r="OFG8" s="833"/>
      <c r="OFH8" s="844"/>
      <c r="OFI8" s="845"/>
      <c r="OFJ8" s="832"/>
      <c r="OFK8" s="832"/>
      <c r="OFL8" s="832"/>
      <c r="OFM8" s="832"/>
      <c r="OFN8" s="832"/>
      <c r="OFO8" s="832"/>
      <c r="OFP8" s="833"/>
      <c r="OFQ8" s="833"/>
      <c r="OFR8" s="833"/>
      <c r="OFS8" s="833"/>
      <c r="OFT8" s="833"/>
      <c r="OFU8" s="833"/>
      <c r="OFV8" s="833"/>
      <c r="OFW8" s="833"/>
      <c r="OFX8" s="844"/>
      <c r="OFY8" s="845"/>
      <c r="OFZ8" s="832"/>
      <c r="OGA8" s="832"/>
      <c r="OGB8" s="832"/>
      <c r="OGC8" s="832"/>
      <c r="OGD8" s="832"/>
      <c r="OGE8" s="832"/>
      <c r="OGF8" s="833"/>
      <c r="OGG8" s="833"/>
      <c r="OGH8" s="833"/>
      <c r="OGI8" s="833"/>
      <c r="OGJ8" s="833"/>
      <c r="OGK8" s="833"/>
      <c r="OGL8" s="833"/>
      <c r="OGM8" s="833"/>
      <c r="OGN8" s="844"/>
      <c r="OGO8" s="845"/>
      <c r="OGP8" s="832"/>
      <c r="OGQ8" s="832"/>
      <c r="OGR8" s="832"/>
      <c r="OGS8" s="832"/>
      <c r="OGT8" s="832"/>
      <c r="OGU8" s="832"/>
      <c r="OGV8" s="833"/>
      <c r="OGW8" s="833"/>
      <c r="OGX8" s="833"/>
      <c r="OGY8" s="833"/>
      <c r="OGZ8" s="833"/>
      <c r="OHA8" s="833"/>
      <c r="OHB8" s="833"/>
      <c r="OHC8" s="833"/>
      <c r="OHD8" s="844"/>
      <c r="OHE8" s="845"/>
      <c r="OHF8" s="832"/>
      <c r="OHG8" s="832"/>
      <c r="OHH8" s="832"/>
      <c r="OHI8" s="832"/>
      <c r="OHJ8" s="832"/>
      <c r="OHK8" s="832"/>
      <c r="OHL8" s="833"/>
      <c r="OHM8" s="833"/>
      <c r="OHN8" s="833"/>
      <c r="OHO8" s="833"/>
      <c r="OHP8" s="833"/>
      <c r="OHQ8" s="833"/>
      <c r="OHR8" s="833"/>
      <c r="OHS8" s="833"/>
      <c r="OHT8" s="844"/>
      <c r="OHU8" s="845"/>
      <c r="OHV8" s="832"/>
      <c r="OHW8" s="832"/>
      <c r="OHX8" s="832"/>
      <c r="OHY8" s="832"/>
      <c r="OHZ8" s="832"/>
      <c r="OIA8" s="832"/>
      <c r="OIB8" s="833"/>
      <c r="OIC8" s="833"/>
      <c r="OID8" s="833"/>
      <c r="OIE8" s="833"/>
      <c r="OIF8" s="833"/>
      <c r="OIG8" s="833"/>
      <c r="OIH8" s="833"/>
      <c r="OII8" s="833"/>
      <c r="OIJ8" s="844"/>
      <c r="OIK8" s="845"/>
      <c r="OIL8" s="832"/>
      <c r="OIM8" s="832"/>
      <c r="OIN8" s="832"/>
      <c r="OIO8" s="832"/>
      <c r="OIP8" s="832"/>
      <c r="OIQ8" s="832"/>
      <c r="OIR8" s="833"/>
      <c r="OIS8" s="833"/>
      <c r="OIT8" s="833"/>
      <c r="OIU8" s="833"/>
      <c r="OIV8" s="833"/>
      <c r="OIW8" s="833"/>
      <c r="OIX8" s="833"/>
      <c r="OIY8" s="833"/>
      <c r="OIZ8" s="844"/>
      <c r="OJA8" s="845"/>
      <c r="OJB8" s="832"/>
      <c r="OJC8" s="832"/>
      <c r="OJD8" s="832"/>
      <c r="OJE8" s="832"/>
      <c r="OJF8" s="832"/>
      <c r="OJG8" s="832"/>
      <c r="OJH8" s="833"/>
      <c r="OJI8" s="833"/>
      <c r="OJJ8" s="833"/>
      <c r="OJK8" s="833"/>
      <c r="OJL8" s="833"/>
      <c r="OJM8" s="833"/>
      <c r="OJN8" s="833"/>
      <c r="OJO8" s="833"/>
      <c r="OJP8" s="844"/>
      <c r="OJQ8" s="845"/>
      <c r="OJR8" s="832"/>
      <c r="OJS8" s="832"/>
      <c r="OJT8" s="832"/>
      <c r="OJU8" s="832"/>
      <c r="OJV8" s="832"/>
      <c r="OJW8" s="832"/>
      <c r="OJX8" s="833"/>
      <c r="OJY8" s="833"/>
      <c r="OJZ8" s="833"/>
      <c r="OKA8" s="833"/>
      <c r="OKB8" s="833"/>
      <c r="OKC8" s="833"/>
      <c r="OKD8" s="833"/>
      <c r="OKE8" s="833"/>
      <c r="OKF8" s="844"/>
      <c r="OKG8" s="845"/>
      <c r="OKH8" s="832"/>
      <c r="OKI8" s="832"/>
      <c r="OKJ8" s="832"/>
      <c r="OKK8" s="832"/>
      <c r="OKL8" s="832"/>
      <c r="OKM8" s="832"/>
      <c r="OKN8" s="833"/>
      <c r="OKO8" s="833"/>
      <c r="OKP8" s="833"/>
      <c r="OKQ8" s="833"/>
      <c r="OKR8" s="833"/>
      <c r="OKS8" s="833"/>
      <c r="OKT8" s="833"/>
      <c r="OKU8" s="833"/>
      <c r="OKV8" s="844"/>
      <c r="OKW8" s="845"/>
      <c r="OKX8" s="832"/>
      <c r="OKY8" s="832"/>
      <c r="OKZ8" s="832"/>
      <c r="OLA8" s="832"/>
      <c r="OLB8" s="832"/>
      <c r="OLC8" s="832"/>
      <c r="OLD8" s="833"/>
      <c r="OLE8" s="833"/>
      <c r="OLF8" s="833"/>
      <c r="OLG8" s="833"/>
      <c r="OLH8" s="833"/>
      <c r="OLI8" s="833"/>
      <c r="OLJ8" s="833"/>
      <c r="OLK8" s="833"/>
      <c r="OLL8" s="844"/>
      <c r="OLM8" s="845"/>
      <c r="OLN8" s="832"/>
      <c r="OLO8" s="832"/>
      <c r="OLP8" s="832"/>
      <c r="OLQ8" s="832"/>
      <c r="OLR8" s="832"/>
      <c r="OLS8" s="832"/>
      <c r="OLT8" s="833"/>
      <c r="OLU8" s="833"/>
      <c r="OLV8" s="833"/>
      <c r="OLW8" s="833"/>
      <c r="OLX8" s="833"/>
      <c r="OLY8" s="833"/>
      <c r="OLZ8" s="833"/>
      <c r="OMA8" s="833"/>
      <c r="OMB8" s="844"/>
      <c r="OMC8" s="845"/>
      <c r="OMD8" s="832"/>
      <c r="OME8" s="832"/>
      <c r="OMF8" s="832"/>
      <c r="OMG8" s="832"/>
      <c r="OMH8" s="832"/>
      <c r="OMI8" s="832"/>
      <c r="OMJ8" s="833"/>
      <c r="OMK8" s="833"/>
      <c r="OML8" s="833"/>
      <c r="OMM8" s="833"/>
      <c r="OMN8" s="833"/>
      <c r="OMO8" s="833"/>
      <c r="OMP8" s="833"/>
      <c r="OMQ8" s="833"/>
      <c r="OMR8" s="844"/>
      <c r="OMS8" s="845"/>
      <c r="OMT8" s="832"/>
      <c r="OMU8" s="832"/>
      <c r="OMV8" s="832"/>
      <c r="OMW8" s="832"/>
      <c r="OMX8" s="832"/>
      <c r="OMY8" s="832"/>
      <c r="OMZ8" s="833"/>
      <c r="ONA8" s="833"/>
      <c r="ONB8" s="833"/>
      <c r="ONC8" s="833"/>
      <c r="OND8" s="833"/>
      <c r="ONE8" s="833"/>
      <c r="ONF8" s="833"/>
      <c r="ONG8" s="833"/>
      <c r="ONH8" s="844"/>
      <c r="ONI8" s="845"/>
      <c r="ONJ8" s="832"/>
      <c r="ONK8" s="832"/>
      <c r="ONL8" s="832"/>
      <c r="ONM8" s="832"/>
      <c r="ONN8" s="832"/>
      <c r="ONO8" s="832"/>
      <c r="ONP8" s="833"/>
      <c r="ONQ8" s="833"/>
      <c r="ONR8" s="833"/>
      <c r="ONS8" s="833"/>
      <c r="ONT8" s="833"/>
      <c r="ONU8" s="833"/>
      <c r="ONV8" s="833"/>
      <c r="ONW8" s="833"/>
      <c r="ONX8" s="844"/>
      <c r="ONY8" s="845"/>
      <c r="ONZ8" s="832"/>
      <c r="OOA8" s="832"/>
      <c r="OOB8" s="832"/>
      <c r="OOC8" s="832"/>
      <c r="OOD8" s="832"/>
      <c r="OOE8" s="832"/>
      <c r="OOF8" s="833"/>
      <c r="OOG8" s="833"/>
      <c r="OOH8" s="833"/>
      <c r="OOI8" s="833"/>
      <c r="OOJ8" s="833"/>
      <c r="OOK8" s="833"/>
      <c r="OOL8" s="833"/>
      <c r="OOM8" s="833"/>
      <c r="OON8" s="844"/>
      <c r="OOO8" s="845"/>
      <c r="OOP8" s="832"/>
      <c r="OOQ8" s="832"/>
      <c r="OOR8" s="832"/>
      <c r="OOS8" s="832"/>
      <c r="OOT8" s="832"/>
      <c r="OOU8" s="832"/>
      <c r="OOV8" s="833"/>
      <c r="OOW8" s="833"/>
      <c r="OOX8" s="833"/>
      <c r="OOY8" s="833"/>
      <c r="OOZ8" s="833"/>
      <c r="OPA8" s="833"/>
      <c r="OPB8" s="833"/>
      <c r="OPC8" s="833"/>
      <c r="OPD8" s="844"/>
      <c r="OPE8" s="845"/>
      <c r="OPF8" s="832"/>
      <c r="OPG8" s="832"/>
      <c r="OPH8" s="832"/>
      <c r="OPI8" s="832"/>
      <c r="OPJ8" s="832"/>
      <c r="OPK8" s="832"/>
      <c r="OPL8" s="833"/>
      <c r="OPM8" s="833"/>
      <c r="OPN8" s="833"/>
      <c r="OPO8" s="833"/>
      <c r="OPP8" s="833"/>
      <c r="OPQ8" s="833"/>
      <c r="OPR8" s="833"/>
      <c r="OPS8" s="833"/>
      <c r="OPT8" s="844"/>
      <c r="OPU8" s="845"/>
      <c r="OPV8" s="832"/>
      <c r="OPW8" s="832"/>
      <c r="OPX8" s="832"/>
      <c r="OPY8" s="832"/>
      <c r="OPZ8" s="832"/>
      <c r="OQA8" s="832"/>
      <c r="OQB8" s="833"/>
      <c r="OQC8" s="833"/>
      <c r="OQD8" s="833"/>
      <c r="OQE8" s="833"/>
      <c r="OQF8" s="833"/>
      <c r="OQG8" s="833"/>
      <c r="OQH8" s="833"/>
      <c r="OQI8" s="833"/>
      <c r="OQJ8" s="844"/>
      <c r="OQK8" s="845"/>
      <c r="OQL8" s="832"/>
      <c r="OQM8" s="832"/>
      <c r="OQN8" s="832"/>
      <c r="OQO8" s="832"/>
      <c r="OQP8" s="832"/>
      <c r="OQQ8" s="832"/>
      <c r="OQR8" s="833"/>
      <c r="OQS8" s="833"/>
      <c r="OQT8" s="833"/>
      <c r="OQU8" s="833"/>
      <c r="OQV8" s="833"/>
      <c r="OQW8" s="833"/>
      <c r="OQX8" s="833"/>
      <c r="OQY8" s="833"/>
      <c r="OQZ8" s="844"/>
      <c r="ORA8" s="845"/>
      <c r="ORB8" s="832"/>
      <c r="ORC8" s="832"/>
      <c r="ORD8" s="832"/>
      <c r="ORE8" s="832"/>
      <c r="ORF8" s="832"/>
      <c r="ORG8" s="832"/>
      <c r="ORH8" s="833"/>
      <c r="ORI8" s="833"/>
      <c r="ORJ8" s="833"/>
      <c r="ORK8" s="833"/>
      <c r="ORL8" s="833"/>
      <c r="ORM8" s="833"/>
      <c r="ORN8" s="833"/>
      <c r="ORO8" s="833"/>
      <c r="ORP8" s="844"/>
      <c r="ORQ8" s="845"/>
      <c r="ORR8" s="832"/>
      <c r="ORS8" s="832"/>
      <c r="ORT8" s="832"/>
      <c r="ORU8" s="832"/>
      <c r="ORV8" s="832"/>
      <c r="ORW8" s="832"/>
      <c r="ORX8" s="833"/>
      <c r="ORY8" s="833"/>
      <c r="ORZ8" s="833"/>
      <c r="OSA8" s="833"/>
      <c r="OSB8" s="833"/>
      <c r="OSC8" s="833"/>
      <c r="OSD8" s="833"/>
      <c r="OSE8" s="833"/>
      <c r="OSF8" s="844"/>
      <c r="OSG8" s="845"/>
      <c r="OSH8" s="832"/>
      <c r="OSI8" s="832"/>
      <c r="OSJ8" s="832"/>
      <c r="OSK8" s="832"/>
      <c r="OSL8" s="832"/>
      <c r="OSM8" s="832"/>
      <c r="OSN8" s="833"/>
      <c r="OSO8" s="833"/>
      <c r="OSP8" s="833"/>
      <c r="OSQ8" s="833"/>
      <c r="OSR8" s="833"/>
      <c r="OSS8" s="833"/>
      <c r="OST8" s="833"/>
      <c r="OSU8" s="833"/>
      <c r="OSV8" s="844"/>
      <c r="OSW8" s="845"/>
      <c r="OSX8" s="832"/>
      <c r="OSY8" s="832"/>
      <c r="OSZ8" s="832"/>
      <c r="OTA8" s="832"/>
      <c r="OTB8" s="832"/>
      <c r="OTC8" s="832"/>
      <c r="OTD8" s="833"/>
      <c r="OTE8" s="833"/>
      <c r="OTF8" s="833"/>
      <c r="OTG8" s="833"/>
      <c r="OTH8" s="833"/>
      <c r="OTI8" s="833"/>
      <c r="OTJ8" s="833"/>
      <c r="OTK8" s="833"/>
      <c r="OTL8" s="844"/>
      <c r="OTM8" s="845"/>
      <c r="OTN8" s="832"/>
      <c r="OTO8" s="832"/>
      <c r="OTP8" s="832"/>
      <c r="OTQ8" s="832"/>
      <c r="OTR8" s="832"/>
      <c r="OTS8" s="832"/>
      <c r="OTT8" s="833"/>
      <c r="OTU8" s="833"/>
      <c r="OTV8" s="833"/>
      <c r="OTW8" s="833"/>
      <c r="OTX8" s="833"/>
      <c r="OTY8" s="833"/>
      <c r="OTZ8" s="833"/>
      <c r="OUA8" s="833"/>
      <c r="OUB8" s="844"/>
      <c r="OUC8" s="845"/>
      <c r="OUD8" s="832"/>
      <c r="OUE8" s="832"/>
      <c r="OUF8" s="832"/>
      <c r="OUG8" s="832"/>
      <c r="OUH8" s="832"/>
      <c r="OUI8" s="832"/>
      <c r="OUJ8" s="833"/>
      <c r="OUK8" s="833"/>
      <c r="OUL8" s="833"/>
      <c r="OUM8" s="833"/>
      <c r="OUN8" s="833"/>
      <c r="OUO8" s="833"/>
      <c r="OUP8" s="833"/>
      <c r="OUQ8" s="833"/>
      <c r="OUR8" s="844"/>
      <c r="OUS8" s="845"/>
      <c r="OUT8" s="832"/>
      <c r="OUU8" s="832"/>
      <c r="OUV8" s="832"/>
      <c r="OUW8" s="832"/>
      <c r="OUX8" s="832"/>
      <c r="OUY8" s="832"/>
      <c r="OUZ8" s="833"/>
      <c r="OVA8" s="833"/>
      <c r="OVB8" s="833"/>
      <c r="OVC8" s="833"/>
      <c r="OVD8" s="833"/>
      <c r="OVE8" s="833"/>
      <c r="OVF8" s="833"/>
      <c r="OVG8" s="833"/>
      <c r="OVH8" s="844"/>
      <c r="OVI8" s="845"/>
      <c r="OVJ8" s="832"/>
      <c r="OVK8" s="832"/>
      <c r="OVL8" s="832"/>
      <c r="OVM8" s="832"/>
      <c r="OVN8" s="832"/>
      <c r="OVO8" s="832"/>
      <c r="OVP8" s="833"/>
      <c r="OVQ8" s="833"/>
      <c r="OVR8" s="833"/>
      <c r="OVS8" s="833"/>
      <c r="OVT8" s="833"/>
      <c r="OVU8" s="833"/>
      <c r="OVV8" s="833"/>
      <c r="OVW8" s="833"/>
      <c r="OVX8" s="844"/>
      <c r="OVY8" s="845"/>
      <c r="OVZ8" s="832"/>
      <c r="OWA8" s="832"/>
      <c r="OWB8" s="832"/>
      <c r="OWC8" s="832"/>
      <c r="OWD8" s="832"/>
      <c r="OWE8" s="832"/>
      <c r="OWF8" s="833"/>
      <c r="OWG8" s="833"/>
      <c r="OWH8" s="833"/>
      <c r="OWI8" s="833"/>
      <c r="OWJ8" s="833"/>
      <c r="OWK8" s="833"/>
      <c r="OWL8" s="833"/>
      <c r="OWM8" s="833"/>
      <c r="OWN8" s="844"/>
      <c r="OWO8" s="845"/>
      <c r="OWP8" s="832"/>
      <c r="OWQ8" s="832"/>
      <c r="OWR8" s="832"/>
      <c r="OWS8" s="832"/>
      <c r="OWT8" s="832"/>
      <c r="OWU8" s="832"/>
      <c r="OWV8" s="833"/>
      <c r="OWW8" s="833"/>
      <c r="OWX8" s="833"/>
      <c r="OWY8" s="833"/>
      <c r="OWZ8" s="833"/>
      <c r="OXA8" s="833"/>
      <c r="OXB8" s="833"/>
      <c r="OXC8" s="833"/>
      <c r="OXD8" s="844"/>
      <c r="OXE8" s="845"/>
      <c r="OXF8" s="832"/>
      <c r="OXG8" s="832"/>
      <c r="OXH8" s="832"/>
      <c r="OXI8" s="832"/>
      <c r="OXJ8" s="832"/>
      <c r="OXK8" s="832"/>
      <c r="OXL8" s="833"/>
      <c r="OXM8" s="833"/>
      <c r="OXN8" s="833"/>
      <c r="OXO8" s="833"/>
      <c r="OXP8" s="833"/>
      <c r="OXQ8" s="833"/>
      <c r="OXR8" s="833"/>
      <c r="OXS8" s="833"/>
      <c r="OXT8" s="844"/>
      <c r="OXU8" s="845"/>
      <c r="OXV8" s="832"/>
      <c r="OXW8" s="832"/>
      <c r="OXX8" s="832"/>
      <c r="OXY8" s="832"/>
      <c r="OXZ8" s="832"/>
      <c r="OYA8" s="832"/>
      <c r="OYB8" s="833"/>
      <c r="OYC8" s="833"/>
      <c r="OYD8" s="833"/>
      <c r="OYE8" s="833"/>
      <c r="OYF8" s="833"/>
      <c r="OYG8" s="833"/>
      <c r="OYH8" s="833"/>
      <c r="OYI8" s="833"/>
      <c r="OYJ8" s="844"/>
      <c r="OYK8" s="845"/>
      <c r="OYL8" s="832"/>
      <c r="OYM8" s="832"/>
      <c r="OYN8" s="832"/>
      <c r="OYO8" s="832"/>
      <c r="OYP8" s="832"/>
      <c r="OYQ8" s="832"/>
      <c r="OYR8" s="833"/>
      <c r="OYS8" s="833"/>
      <c r="OYT8" s="833"/>
      <c r="OYU8" s="833"/>
      <c r="OYV8" s="833"/>
      <c r="OYW8" s="833"/>
      <c r="OYX8" s="833"/>
      <c r="OYY8" s="833"/>
      <c r="OYZ8" s="844"/>
      <c r="OZA8" s="845"/>
      <c r="OZB8" s="832"/>
      <c r="OZC8" s="832"/>
      <c r="OZD8" s="832"/>
      <c r="OZE8" s="832"/>
      <c r="OZF8" s="832"/>
      <c r="OZG8" s="832"/>
      <c r="OZH8" s="833"/>
      <c r="OZI8" s="833"/>
      <c r="OZJ8" s="833"/>
      <c r="OZK8" s="833"/>
      <c r="OZL8" s="833"/>
      <c r="OZM8" s="833"/>
      <c r="OZN8" s="833"/>
      <c r="OZO8" s="833"/>
      <c r="OZP8" s="844"/>
      <c r="OZQ8" s="845"/>
      <c r="OZR8" s="832"/>
      <c r="OZS8" s="832"/>
      <c r="OZT8" s="832"/>
      <c r="OZU8" s="832"/>
      <c r="OZV8" s="832"/>
      <c r="OZW8" s="832"/>
      <c r="OZX8" s="833"/>
      <c r="OZY8" s="833"/>
      <c r="OZZ8" s="833"/>
      <c r="PAA8" s="833"/>
      <c r="PAB8" s="833"/>
      <c r="PAC8" s="833"/>
      <c r="PAD8" s="833"/>
      <c r="PAE8" s="833"/>
      <c r="PAF8" s="844"/>
      <c r="PAG8" s="845"/>
      <c r="PAH8" s="832"/>
      <c r="PAI8" s="832"/>
      <c r="PAJ8" s="832"/>
      <c r="PAK8" s="832"/>
      <c r="PAL8" s="832"/>
      <c r="PAM8" s="832"/>
      <c r="PAN8" s="833"/>
      <c r="PAO8" s="833"/>
      <c r="PAP8" s="833"/>
      <c r="PAQ8" s="833"/>
      <c r="PAR8" s="833"/>
      <c r="PAS8" s="833"/>
      <c r="PAT8" s="833"/>
      <c r="PAU8" s="833"/>
      <c r="PAV8" s="844"/>
      <c r="PAW8" s="845"/>
      <c r="PAX8" s="832"/>
      <c r="PAY8" s="832"/>
      <c r="PAZ8" s="832"/>
      <c r="PBA8" s="832"/>
      <c r="PBB8" s="832"/>
      <c r="PBC8" s="832"/>
      <c r="PBD8" s="833"/>
      <c r="PBE8" s="833"/>
      <c r="PBF8" s="833"/>
      <c r="PBG8" s="833"/>
      <c r="PBH8" s="833"/>
      <c r="PBI8" s="833"/>
      <c r="PBJ8" s="833"/>
      <c r="PBK8" s="833"/>
      <c r="PBL8" s="844"/>
      <c r="PBM8" s="845"/>
      <c r="PBN8" s="832"/>
      <c r="PBO8" s="832"/>
      <c r="PBP8" s="832"/>
      <c r="PBQ8" s="832"/>
      <c r="PBR8" s="832"/>
      <c r="PBS8" s="832"/>
      <c r="PBT8" s="833"/>
      <c r="PBU8" s="833"/>
      <c r="PBV8" s="833"/>
      <c r="PBW8" s="833"/>
      <c r="PBX8" s="833"/>
      <c r="PBY8" s="833"/>
      <c r="PBZ8" s="833"/>
      <c r="PCA8" s="833"/>
      <c r="PCB8" s="844"/>
      <c r="PCC8" s="845"/>
      <c r="PCD8" s="832"/>
      <c r="PCE8" s="832"/>
      <c r="PCF8" s="832"/>
      <c r="PCG8" s="832"/>
      <c r="PCH8" s="832"/>
      <c r="PCI8" s="832"/>
      <c r="PCJ8" s="833"/>
      <c r="PCK8" s="833"/>
      <c r="PCL8" s="833"/>
      <c r="PCM8" s="833"/>
      <c r="PCN8" s="833"/>
      <c r="PCO8" s="833"/>
      <c r="PCP8" s="833"/>
      <c r="PCQ8" s="833"/>
      <c r="PCR8" s="844"/>
      <c r="PCS8" s="845"/>
      <c r="PCT8" s="832"/>
      <c r="PCU8" s="832"/>
      <c r="PCV8" s="832"/>
      <c r="PCW8" s="832"/>
      <c r="PCX8" s="832"/>
      <c r="PCY8" s="832"/>
      <c r="PCZ8" s="833"/>
      <c r="PDA8" s="833"/>
      <c r="PDB8" s="833"/>
      <c r="PDC8" s="833"/>
      <c r="PDD8" s="833"/>
      <c r="PDE8" s="833"/>
      <c r="PDF8" s="833"/>
      <c r="PDG8" s="833"/>
      <c r="PDH8" s="844"/>
      <c r="PDI8" s="845"/>
      <c r="PDJ8" s="832"/>
      <c r="PDK8" s="832"/>
      <c r="PDL8" s="832"/>
      <c r="PDM8" s="832"/>
      <c r="PDN8" s="832"/>
      <c r="PDO8" s="832"/>
      <c r="PDP8" s="833"/>
      <c r="PDQ8" s="833"/>
      <c r="PDR8" s="833"/>
      <c r="PDS8" s="833"/>
      <c r="PDT8" s="833"/>
      <c r="PDU8" s="833"/>
      <c r="PDV8" s="833"/>
      <c r="PDW8" s="833"/>
      <c r="PDX8" s="844"/>
      <c r="PDY8" s="845"/>
      <c r="PDZ8" s="832"/>
      <c r="PEA8" s="832"/>
      <c r="PEB8" s="832"/>
      <c r="PEC8" s="832"/>
      <c r="PED8" s="832"/>
      <c r="PEE8" s="832"/>
      <c r="PEF8" s="833"/>
      <c r="PEG8" s="833"/>
      <c r="PEH8" s="833"/>
      <c r="PEI8" s="833"/>
      <c r="PEJ8" s="833"/>
      <c r="PEK8" s="833"/>
      <c r="PEL8" s="833"/>
      <c r="PEM8" s="833"/>
      <c r="PEN8" s="844"/>
      <c r="PEO8" s="845"/>
      <c r="PEP8" s="832"/>
      <c r="PEQ8" s="832"/>
      <c r="PER8" s="832"/>
      <c r="PES8" s="832"/>
      <c r="PET8" s="832"/>
      <c r="PEU8" s="832"/>
      <c r="PEV8" s="833"/>
      <c r="PEW8" s="833"/>
      <c r="PEX8" s="833"/>
      <c r="PEY8" s="833"/>
      <c r="PEZ8" s="833"/>
      <c r="PFA8" s="833"/>
      <c r="PFB8" s="833"/>
      <c r="PFC8" s="833"/>
      <c r="PFD8" s="844"/>
      <c r="PFE8" s="845"/>
      <c r="PFF8" s="832"/>
      <c r="PFG8" s="832"/>
      <c r="PFH8" s="832"/>
      <c r="PFI8" s="832"/>
      <c r="PFJ8" s="832"/>
      <c r="PFK8" s="832"/>
      <c r="PFL8" s="833"/>
      <c r="PFM8" s="833"/>
      <c r="PFN8" s="833"/>
      <c r="PFO8" s="833"/>
      <c r="PFP8" s="833"/>
      <c r="PFQ8" s="833"/>
      <c r="PFR8" s="833"/>
      <c r="PFS8" s="833"/>
      <c r="PFT8" s="844"/>
      <c r="PFU8" s="845"/>
      <c r="PFV8" s="832"/>
      <c r="PFW8" s="832"/>
      <c r="PFX8" s="832"/>
      <c r="PFY8" s="832"/>
      <c r="PFZ8" s="832"/>
      <c r="PGA8" s="832"/>
      <c r="PGB8" s="833"/>
      <c r="PGC8" s="833"/>
      <c r="PGD8" s="833"/>
      <c r="PGE8" s="833"/>
      <c r="PGF8" s="833"/>
      <c r="PGG8" s="833"/>
      <c r="PGH8" s="833"/>
      <c r="PGI8" s="833"/>
      <c r="PGJ8" s="844"/>
      <c r="PGK8" s="845"/>
      <c r="PGL8" s="832"/>
      <c r="PGM8" s="832"/>
      <c r="PGN8" s="832"/>
      <c r="PGO8" s="832"/>
      <c r="PGP8" s="832"/>
      <c r="PGQ8" s="832"/>
      <c r="PGR8" s="833"/>
      <c r="PGS8" s="833"/>
      <c r="PGT8" s="833"/>
      <c r="PGU8" s="833"/>
      <c r="PGV8" s="833"/>
      <c r="PGW8" s="833"/>
      <c r="PGX8" s="833"/>
      <c r="PGY8" s="833"/>
      <c r="PGZ8" s="844"/>
      <c r="PHA8" s="845"/>
      <c r="PHB8" s="832"/>
      <c r="PHC8" s="832"/>
      <c r="PHD8" s="832"/>
      <c r="PHE8" s="832"/>
      <c r="PHF8" s="832"/>
      <c r="PHG8" s="832"/>
      <c r="PHH8" s="833"/>
      <c r="PHI8" s="833"/>
      <c r="PHJ8" s="833"/>
      <c r="PHK8" s="833"/>
      <c r="PHL8" s="833"/>
      <c r="PHM8" s="833"/>
      <c r="PHN8" s="833"/>
      <c r="PHO8" s="833"/>
      <c r="PHP8" s="844"/>
      <c r="PHQ8" s="845"/>
      <c r="PHR8" s="832"/>
      <c r="PHS8" s="832"/>
      <c r="PHT8" s="832"/>
      <c r="PHU8" s="832"/>
      <c r="PHV8" s="832"/>
      <c r="PHW8" s="832"/>
      <c r="PHX8" s="833"/>
      <c r="PHY8" s="833"/>
      <c r="PHZ8" s="833"/>
      <c r="PIA8" s="833"/>
      <c r="PIB8" s="833"/>
      <c r="PIC8" s="833"/>
      <c r="PID8" s="833"/>
      <c r="PIE8" s="833"/>
      <c r="PIF8" s="844"/>
      <c r="PIG8" s="845"/>
      <c r="PIH8" s="832"/>
      <c r="PII8" s="832"/>
      <c r="PIJ8" s="832"/>
      <c r="PIK8" s="832"/>
      <c r="PIL8" s="832"/>
      <c r="PIM8" s="832"/>
      <c r="PIN8" s="833"/>
      <c r="PIO8" s="833"/>
      <c r="PIP8" s="833"/>
      <c r="PIQ8" s="833"/>
      <c r="PIR8" s="833"/>
      <c r="PIS8" s="833"/>
      <c r="PIT8" s="833"/>
      <c r="PIU8" s="833"/>
      <c r="PIV8" s="844"/>
      <c r="PIW8" s="845"/>
      <c r="PIX8" s="832"/>
      <c r="PIY8" s="832"/>
      <c r="PIZ8" s="832"/>
      <c r="PJA8" s="832"/>
      <c r="PJB8" s="832"/>
      <c r="PJC8" s="832"/>
      <c r="PJD8" s="833"/>
      <c r="PJE8" s="833"/>
      <c r="PJF8" s="833"/>
      <c r="PJG8" s="833"/>
      <c r="PJH8" s="833"/>
      <c r="PJI8" s="833"/>
      <c r="PJJ8" s="833"/>
      <c r="PJK8" s="833"/>
      <c r="PJL8" s="844"/>
      <c r="PJM8" s="845"/>
      <c r="PJN8" s="832"/>
      <c r="PJO8" s="832"/>
      <c r="PJP8" s="832"/>
      <c r="PJQ8" s="832"/>
      <c r="PJR8" s="832"/>
      <c r="PJS8" s="832"/>
      <c r="PJT8" s="833"/>
      <c r="PJU8" s="833"/>
      <c r="PJV8" s="833"/>
      <c r="PJW8" s="833"/>
      <c r="PJX8" s="833"/>
      <c r="PJY8" s="833"/>
      <c r="PJZ8" s="833"/>
      <c r="PKA8" s="833"/>
      <c r="PKB8" s="844"/>
      <c r="PKC8" s="845"/>
      <c r="PKD8" s="832"/>
      <c r="PKE8" s="832"/>
      <c r="PKF8" s="832"/>
      <c r="PKG8" s="832"/>
      <c r="PKH8" s="832"/>
      <c r="PKI8" s="832"/>
      <c r="PKJ8" s="833"/>
      <c r="PKK8" s="833"/>
      <c r="PKL8" s="833"/>
      <c r="PKM8" s="833"/>
      <c r="PKN8" s="833"/>
      <c r="PKO8" s="833"/>
      <c r="PKP8" s="833"/>
      <c r="PKQ8" s="833"/>
      <c r="PKR8" s="844"/>
      <c r="PKS8" s="845"/>
      <c r="PKT8" s="832"/>
      <c r="PKU8" s="832"/>
      <c r="PKV8" s="832"/>
      <c r="PKW8" s="832"/>
      <c r="PKX8" s="832"/>
      <c r="PKY8" s="832"/>
      <c r="PKZ8" s="833"/>
      <c r="PLA8" s="833"/>
      <c r="PLB8" s="833"/>
      <c r="PLC8" s="833"/>
      <c r="PLD8" s="833"/>
      <c r="PLE8" s="833"/>
      <c r="PLF8" s="833"/>
      <c r="PLG8" s="833"/>
      <c r="PLH8" s="844"/>
      <c r="PLI8" s="845"/>
      <c r="PLJ8" s="832"/>
      <c r="PLK8" s="832"/>
      <c r="PLL8" s="832"/>
      <c r="PLM8" s="832"/>
      <c r="PLN8" s="832"/>
      <c r="PLO8" s="832"/>
      <c r="PLP8" s="833"/>
      <c r="PLQ8" s="833"/>
      <c r="PLR8" s="833"/>
      <c r="PLS8" s="833"/>
      <c r="PLT8" s="833"/>
      <c r="PLU8" s="833"/>
      <c r="PLV8" s="833"/>
      <c r="PLW8" s="833"/>
      <c r="PLX8" s="844"/>
      <c r="PLY8" s="845"/>
      <c r="PLZ8" s="832"/>
      <c r="PMA8" s="832"/>
      <c r="PMB8" s="832"/>
      <c r="PMC8" s="832"/>
      <c r="PMD8" s="832"/>
      <c r="PME8" s="832"/>
      <c r="PMF8" s="833"/>
      <c r="PMG8" s="833"/>
      <c r="PMH8" s="833"/>
      <c r="PMI8" s="833"/>
      <c r="PMJ8" s="833"/>
      <c r="PMK8" s="833"/>
      <c r="PML8" s="833"/>
      <c r="PMM8" s="833"/>
      <c r="PMN8" s="844"/>
      <c r="PMO8" s="845"/>
      <c r="PMP8" s="832"/>
      <c r="PMQ8" s="832"/>
      <c r="PMR8" s="832"/>
      <c r="PMS8" s="832"/>
      <c r="PMT8" s="832"/>
      <c r="PMU8" s="832"/>
      <c r="PMV8" s="833"/>
      <c r="PMW8" s="833"/>
      <c r="PMX8" s="833"/>
      <c r="PMY8" s="833"/>
      <c r="PMZ8" s="833"/>
      <c r="PNA8" s="833"/>
      <c r="PNB8" s="833"/>
      <c r="PNC8" s="833"/>
      <c r="PND8" s="844"/>
      <c r="PNE8" s="845"/>
      <c r="PNF8" s="832"/>
      <c r="PNG8" s="832"/>
      <c r="PNH8" s="832"/>
      <c r="PNI8" s="832"/>
      <c r="PNJ8" s="832"/>
      <c r="PNK8" s="832"/>
      <c r="PNL8" s="833"/>
      <c r="PNM8" s="833"/>
      <c r="PNN8" s="833"/>
      <c r="PNO8" s="833"/>
      <c r="PNP8" s="833"/>
      <c r="PNQ8" s="833"/>
      <c r="PNR8" s="833"/>
      <c r="PNS8" s="833"/>
      <c r="PNT8" s="844"/>
      <c r="PNU8" s="845"/>
      <c r="PNV8" s="832"/>
      <c r="PNW8" s="832"/>
      <c r="PNX8" s="832"/>
      <c r="PNY8" s="832"/>
      <c r="PNZ8" s="832"/>
      <c r="POA8" s="832"/>
      <c r="POB8" s="833"/>
      <c r="POC8" s="833"/>
      <c r="POD8" s="833"/>
      <c r="POE8" s="833"/>
      <c r="POF8" s="833"/>
      <c r="POG8" s="833"/>
      <c r="POH8" s="833"/>
      <c r="POI8" s="833"/>
      <c r="POJ8" s="844"/>
      <c r="POK8" s="845"/>
      <c r="POL8" s="832"/>
      <c r="POM8" s="832"/>
      <c r="PON8" s="832"/>
      <c r="POO8" s="832"/>
      <c r="POP8" s="832"/>
      <c r="POQ8" s="832"/>
      <c r="POR8" s="833"/>
      <c r="POS8" s="833"/>
      <c r="POT8" s="833"/>
      <c r="POU8" s="833"/>
      <c r="POV8" s="833"/>
      <c r="POW8" s="833"/>
      <c r="POX8" s="833"/>
      <c r="POY8" s="833"/>
      <c r="POZ8" s="844"/>
      <c r="PPA8" s="845"/>
      <c r="PPB8" s="832"/>
      <c r="PPC8" s="832"/>
      <c r="PPD8" s="832"/>
      <c r="PPE8" s="832"/>
      <c r="PPF8" s="832"/>
      <c r="PPG8" s="832"/>
      <c r="PPH8" s="833"/>
      <c r="PPI8" s="833"/>
      <c r="PPJ8" s="833"/>
      <c r="PPK8" s="833"/>
      <c r="PPL8" s="833"/>
      <c r="PPM8" s="833"/>
      <c r="PPN8" s="833"/>
      <c r="PPO8" s="833"/>
      <c r="PPP8" s="844"/>
      <c r="PPQ8" s="845"/>
      <c r="PPR8" s="832"/>
      <c r="PPS8" s="832"/>
      <c r="PPT8" s="832"/>
      <c r="PPU8" s="832"/>
      <c r="PPV8" s="832"/>
      <c r="PPW8" s="832"/>
      <c r="PPX8" s="833"/>
      <c r="PPY8" s="833"/>
      <c r="PPZ8" s="833"/>
      <c r="PQA8" s="833"/>
      <c r="PQB8" s="833"/>
      <c r="PQC8" s="833"/>
      <c r="PQD8" s="833"/>
      <c r="PQE8" s="833"/>
      <c r="PQF8" s="844"/>
      <c r="PQG8" s="845"/>
      <c r="PQH8" s="832"/>
      <c r="PQI8" s="832"/>
      <c r="PQJ8" s="832"/>
      <c r="PQK8" s="832"/>
      <c r="PQL8" s="832"/>
      <c r="PQM8" s="832"/>
      <c r="PQN8" s="833"/>
      <c r="PQO8" s="833"/>
      <c r="PQP8" s="833"/>
      <c r="PQQ8" s="833"/>
      <c r="PQR8" s="833"/>
      <c r="PQS8" s="833"/>
      <c r="PQT8" s="833"/>
      <c r="PQU8" s="833"/>
      <c r="PQV8" s="844"/>
      <c r="PQW8" s="845"/>
      <c r="PQX8" s="832"/>
      <c r="PQY8" s="832"/>
      <c r="PQZ8" s="832"/>
      <c r="PRA8" s="832"/>
      <c r="PRB8" s="832"/>
      <c r="PRC8" s="832"/>
      <c r="PRD8" s="833"/>
      <c r="PRE8" s="833"/>
      <c r="PRF8" s="833"/>
      <c r="PRG8" s="833"/>
      <c r="PRH8" s="833"/>
      <c r="PRI8" s="833"/>
      <c r="PRJ8" s="833"/>
      <c r="PRK8" s="833"/>
      <c r="PRL8" s="844"/>
      <c r="PRM8" s="845"/>
      <c r="PRN8" s="832"/>
      <c r="PRO8" s="832"/>
      <c r="PRP8" s="832"/>
      <c r="PRQ8" s="832"/>
      <c r="PRR8" s="832"/>
      <c r="PRS8" s="832"/>
      <c r="PRT8" s="833"/>
      <c r="PRU8" s="833"/>
      <c r="PRV8" s="833"/>
      <c r="PRW8" s="833"/>
      <c r="PRX8" s="833"/>
      <c r="PRY8" s="833"/>
      <c r="PRZ8" s="833"/>
      <c r="PSA8" s="833"/>
      <c r="PSB8" s="844"/>
      <c r="PSC8" s="845"/>
      <c r="PSD8" s="832"/>
      <c r="PSE8" s="832"/>
      <c r="PSF8" s="832"/>
      <c r="PSG8" s="832"/>
      <c r="PSH8" s="832"/>
      <c r="PSI8" s="832"/>
      <c r="PSJ8" s="833"/>
      <c r="PSK8" s="833"/>
      <c r="PSL8" s="833"/>
      <c r="PSM8" s="833"/>
      <c r="PSN8" s="833"/>
      <c r="PSO8" s="833"/>
      <c r="PSP8" s="833"/>
      <c r="PSQ8" s="833"/>
      <c r="PSR8" s="844"/>
      <c r="PSS8" s="845"/>
      <c r="PST8" s="832"/>
      <c r="PSU8" s="832"/>
      <c r="PSV8" s="832"/>
      <c r="PSW8" s="832"/>
      <c r="PSX8" s="832"/>
      <c r="PSY8" s="832"/>
      <c r="PSZ8" s="833"/>
      <c r="PTA8" s="833"/>
      <c r="PTB8" s="833"/>
      <c r="PTC8" s="833"/>
      <c r="PTD8" s="833"/>
      <c r="PTE8" s="833"/>
      <c r="PTF8" s="833"/>
      <c r="PTG8" s="833"/>
      <c r="PTH8" s="844"/>
      <c r="PTI8" s="845"/>
      <c r="PTJ8" s="832"/>
      <c r="PTK8" s="832"/>
      <c r="PTL8" s="832"/>
      <c r="PTM8" s="832"/>
      <c r="PTN8" s="832"/>
      <c r="PTO8" s="832"/>
      <c r="PTP8" s="833"/>
      <c r="PTQ8" s="833"/>
      <c r="PTR8" s="833"/>
      <c r="PTS8" s="833"/>
      <c r="PTT8" s="833"/>
      <c r="PTU8" s="833"/>
      <c r="PTV8" s="833"/>
      <c r="PTW8" s="833"/>
      <c r="PTX8" s="844"/>
      <c r="PTY8" s="845"/>
      <c r="PTZ8" s="832"/>
      <c r="PUA8" s="832"/>
      <c r="PUB8" s="832"/>
      <c r="PUC8" s="832"/>
      <c r="PUD8" s="832"/>
      <c r="PUE8" s="832"/>
      <c r="PUF8" s="833"/>
      <c r="PUG8" s="833"/>
      <c r="PUH8" s="833"/>
      <c r="PUI8" s="833"/>
      <c r="PUJ8" s="833"/>
      <c r="PUK8" s="833"/>
      <c r="PUL8" s="833"/>
      <c r="PUM8" s="833"/>
      <c r="PUN8" s="844"/>
      <c r="PUO8" s="845"/>
      <c r="PUP8" s="832"/>
      <c r="PUQ8" s="832"/>
      <c r="PUR8" s="832"/>
      <c r="PUS8" s="832"/>
      <c r="PUT8" s="832"/>
      <c r="PUU8" s="832"/>
      <c r="PUV8" s="833"/>
      <c r="PUW8" s="833"/>
      <c r="PUX8" s="833"/>
      <c r="PUY8" s="833"/>
      <c r="PUZ8" s="833"/>
      <c r="PVA8" s="833"/>
      <c r="PVB8" s="833"/>
      <c r="PVC8" s="833"/>
      <c r="PVD8" s="844"/>
      <c r="PVE8" s="845"/>
      <c r="PVF8" s="832"/>
      <c r="PVG8" s="832"/>
      <c r="PVH8" s="832"/>
      <c r="PVI8" s="832"/>
      <c r="PVJ8" s="832"/>
      <c r="PVK8" s="832"/>
      <c r="PVL8" s="833"/>
      <c r="PVM8" s="833"/>
      <c r="PVN8" s="833"/>
      <c r="PVO8" s="833"/>
      <c r="PVP8" s="833"/>
      <c r="PVQ8" s="833"/>
      <c r="PVR8" s="833"/>
      <c r="PVS8" s="833"/>
      <c r="PVT8" s="844"/>
      <c r="PVU8" s="845"/>
      <c r="PVV8" s="832"/>
      <c r="PVW8" s="832"/>
      <c r="PVX8" s="832"/>
      <c r="PVY8" s="832"/>
      <c r="PVZ8" s="832"/>
      <c r="PWA8" s="832"/>
      <c r="PWB8" s="833"/>
      <c r="PWC8" s="833"/>
      <c r="PWD8" s="833"/>
      <c r="PWE8" s="833"/>
      <c r="PWF8" s="833"/>
      <c r="PWG8" s="833"/>
      <c r="PWH8" s="833"/>
      <c r="PWI8" s="833"/>
      <c r="PWJ8" s="844"/>
      <c r="PWK8" s="845"/>
      <c r="PWL8" s="832"/>
      <c r="PWM8" s="832"/>
      <c r="PWN8" s="832"/>
      <c r="PWO8" s="832"/>
      <c r="PWP8" s="832"/>
      <c r="PWQ8" s="832"/>
      <c r="PWR8" s="833"/>
      <c r="PWS8" s="833"/>
      <c r="PWT8" s="833"/>
      <c r="PWU8" s="833"/>
      <c r="PWV8" s="833"/>
      <c r="PWW8" s="833"/>
      <c r="PWX8" s="833"/>
      <c r="PWY8" s="833"/>
      <c r="PWZ8" s="844"/>
      <c r="PXA8" s="845"/>
      <c r="PXB8" s="832"/>
      <c r="PXC8" s="832"/>
      <c r="PXD8" s="832"/>
      <c r="PXE8" s="832"/>
      <c r="PXF8" s="832"/>
      <c r="PXG8" s="832"/>
      <c r="PXH8" s="833"/>
      <c r="PXI8" s="833"/>
      <c r="PXJ8" s="833"/>
      <c r="PXK8" s="833"/>
      <c r="PXL8" s="833"/>
      <c r="PXM8" s="833"/>
      <c r="PXN8" s="833"/>
      <c r="PXO8" s="833"/>
      <c r="PXP8" s="844"/>
      <c r="PXQ8" s="845"/>
      <c r="PXR8" s="832"/>
      <c r="PXS8" s="832"/>
      <c r="PXT8" s="832"/>
      <c r="PXU8" s="832"/>
      <c r="PXV8" s="832"/>
      <c r="PXW8" s="832"/>
      <c r="PXX8" s="833"/>
      <c r="PXY8" s="833"/>
      <c r="PXZ8" s="833"/>
      <c r="PYA8" s="833"/>
      <c r="PYB8" s="833"/>
      <c r="PYC8" s="833"/>
      <c r="PYD8" s="833"/>
      <c r="PYE8" s="833"/>
      <c r="PYF8" s="844"/>
      <c r="PYG8" s="845"/>
      <c r="PYH8" s="832"/>
      <c r="PYI8" s="832"/>
      <c r="PYJ8" s="832"/>
      <c r="PYK8" s="832"/>
      <c r="PYL8" s="832"/>
      <c r="PYM8" s="832"/>
      <c r="PYN8" s="833"/>
      <c r="PYO8" s="833"/>
      <c r="PYP8" s="833"/>
      <c r="PYQ8" s="833"/>
      <c r="PYR8" s="833"/>
      <c r="PYS8" s="833"/>
      <c r="PYT8" s="833"/>
      <c r="PYU8" s="833"/>
      <c r="PYV8" s="844"/>
      <c r="PYW8" s="845"/>
      <c r="PYX8" s="832"/>
      <c r="PYY8" s="832"/>
      <c r="PYZ8" s="832"/>
      <c r="PZA8" s="832"/>
      <c r="PZB8" s="832"/>
      <c r="PZC8" s="832"/>
      <c r="PZD8" s="833"/>
      <c r="PZE8" s="833"/>
      <c r="PZF8" s="833"/>
      <c r="PZG8" s="833"/>
      <c r="PZH8" s="833"/>
      <c r="PZI8" s="833"/>
      <c r="PZJ8" s="833"/>
      <c r="PZK8" s="833"/>
      <c r="PZL8" s="844"/>
      <c r="PZM8" s="845"/>
      <c r="PZN8" s="832"/>
      <c r="PZO8" s="832"/>
      <c r="PZP8" s="832"/>
      <c r="PZQ8" s="832"/>
      <c r="PZR8" s="832"/>
      <c r="PZS8" s="832"/>
      <c r="PZT8" s="833"/>
      <c r="PZU8" s="833"/>
      <c r="PZV8" s="833"/>
      <c r="PZW8" s="833"/>
      <c r="PZX8" s="833"/>
      <c r="PZY8" s="833"/>
      <c r="PZZ8" s="833"/>
      <c r="QAA8" s="833"/>
      <c r="QAB8" s="844"/>
      <c r="QAC8" s="845"/>
      <c r="QAD8" s="832"/>
      <c r="QAE8" s="832"/>
      <c r="QAF8" s="832"/>
      <c r="QAG8" s="832"/>
      <c r="QAH8" s="832"/>
      <c r="QAI8" s="832"/>
      <c r="QAJ8" s="833"/>
      <c r="QAK8" s="833"/>
      <c r="QAL8" s="833"/>
      <c r="QAM8" s="833"/>
      <c r="QAN8" s="833"/>
      <c r="QAO8" s="833"/>
      <c r="QAP8" s="833"/>
      <c r="QAQ8" s="833"/>
      <c r="QAR8" s="844"/>
      <c r="QAS8" s="845"/>
      <c r="QAT8" s="832"/>
      <c r="QAU8" s="832"/>
      <c r="QAV8" s="832"/>
      <c r="QAW8" s="832"/>
      <c r="QAX8" s="832"/>
      <c r="QAY8" s="832"/>
      <c r="QAZ8" s="833"/>
      <c r="QBA8" s="833"/>
      <c r="QBB8" s="833"/>
      <c r="QBC8" s="833"/>
      <c r="QBD8" s="833"/>
      <c r="QBE8" s="833"/>
      <c r="QBF8" s="833"/>
      <c r="QBG8" s="833"/>
      <c r="QBH8" s="844"/>
      <c r="QBI8" s="845"/>
      <c r="QBJ8" s="832"/>
      <c r="QBK8" s="832"/>
      <c r="QBL8" s="832"/>
      <c r="QBM8" s="832"/>
      <c r="QBN8" s="832"/>
      <c r="QBO8" s="832"/>
      <c r="QBP8" s="833"/>
      <c r="QBQ8" s="833"/>
      <c r="QBR8" s="833"/>
      <c r="QBS8" s="833"/>
      <c r="QBT8" s="833"/>
      <c r="QBU8" s="833"/>
      <c r="QBV8" s="833"/>
      <c r="QBW8" s="833"/>
      <c r="QBX8" s="844"/>
      <c r="QBY8" s="845"/>
      <c r="QBZ8" s="832"/>
      <c r="QCA8" s="832"/>
      <c r="QCB8" s="832"/>
      <c r="QCC8" s="832"/>
      <c r="QCD8" s="832"/>
      <c r="QCE8" s="832"/>
      <c r="QCF8" s="833"/>
      <c r="QCG8" s="833"/>
      <c r="QCH8" s="833"/>
      <c r="QCI8" s="833"/>
      <c r="QCJ8" s="833"/>
      <c r="QCK8" s="833"/>
      <c r="QCL8" s="833"/>
      <c r="QCM8" s="833"/>
      <c r="QCN8" s="844"/>
      <c r="QCO8" s="845"/>
      <c r="QCP8" s="832"/>
      <c r="QCQ8" s="832"/>
      <c r="QCR8" s="832"/>
      <c r="QCS8" s="832"/>
      <c r="QCT8" s="832"/>
      <c r="QCU8" s="832"/>
      <c r="QCV8" s="833"/>
      <c r="QCW8" s="833"/>
      <c r="QCX8" s="833"/>
      <c r="QCY8" s="833"/>
      <c r="QCZ8" s="833"/>
      <c r="QDA8" s="833"/>
      <c r="QDB8" s="833"/>
      <c r="QDC8" s="833"/>
      <c r="QDD8" s="844"/>
      <c r="QDE8" s="845"/>
      <c r="QDF8" s="832"/>
      <c r="QDG8" s="832"/>
      <c r="QDH8" s="832"/>
      <c r="QDI8" s="832"/>
      <c r="QDJ8" s="832"/>
      <c r="QDK8" s="832"/>
      <c r="QDL8" s="833"/>
      <c r="QDM8" s="833"/>
      <c r="QDN8" s="833"/>
      <c r="QDO8" s="833"/>
      <c r="QDP8" s="833"/>
      <c r="QDQ8" s="833"/>
      <c r="QDR8" s="833"/>
      <c r="QDS8" s="833"/>
      <c r="QDT8" s="844"/>
      <c r="QDU8" s="845"/>
      <c r="QDV8" s="832"/>
      <c r="QDW8" s="832"/>
      <c r="QDX8" s="832"/>
      <c r="QDY8" s="832"/>
      <c r="QDZ8" s="832"/>
      <c r="QEA8" s="832"/>
      <c r="QEB8" s="833"/>
      <c r="QEC8" s="833"/>
      <c r="QED8" s="833"/>
      <c r="QEE8" s="833"/>
      <c r="QEF8" s="833"/>
      <c r="QEG8" s="833"/>
      <c r="QEH8" s="833"/>
      <c r="QEI8" s="833"/>
      <c r="QEJ8" s="844"/>
      <c r="QEK8" s="845"/>
      <c r="QEL8" s="832"/>
      <c r="QEM8" s="832"/>
      <c r="QEN8" s="832"/>
      <c r="QEO8" s="832"/>
      <c r="QEP8" s="832"/>
      <c r="QEQ8" s="832"/>
      <c r="QER8" s="833"/>
      <c r="QES8" s="833"/>
      <c r="QET8" s="833"/>
      <c r="QEU8" s="833"/>
      <c r="QEV8" s="833"/>
      <c r="QEW8" s="833"/>
      <c r="QEX8" s="833"/>
      <c r="QEY8" s="833"/>
      <c r="QEZ8" s="844"/>
      <c r="QFA8" s="845"/>
      <c r="QFB8" s="832"/>
      <c r="QFC8" s="832"/>
      <c r="QFD8" s="832"/>
      <c r="QFE8" s="832"/>
      <c r="QFF8" s="832"/>
      <c r="QFG8" s="832"/>
      <c r="QFH8" s="833"/>
      <c r="QFI8" s="833"/>
      <c r="QFJ8" s="833"/>
      <c r="QFK8" s="833"/>
      <c r="QFL8" s="833"/>
      <c r="QFM8" s="833"/>
      <c r="QFN8" s="833"/>
      <c r="QFO8" s="833"/>
      <c r="QFP8" s="844"/>
      <c r="QFQ8" s="845"/>
      <c r="QFR8" s="832"/>
      <c r="QFS8" s="832"/>
      <c r="QFT8" s="832"/>
      <c r="QFU8" s="832"/>
      <c r="QFV8" s="832"/>
      <c r="QFW8" s="832"/>
      <c r="QFX8" s="833"/>
      <c r="QFY8" s="833"/>
      <c r="QFZ8" s="833"/>
      <c r="QGA8" s="833"/>
      <c r="QGB8" s="833"/>
      <c r="QGC8" s="833"/>
      <c r="QGD8" s="833"/>
      <c r="QGE8" s="833"/>
      <c r="QGF8" s="844"/>
      <c r="QGG8" s="845"/>
      <c r="QGH8" s="832"/>
      <c r="QGI8" s="832"/>
      <c r="QGJ8" s="832"/>
      <c r="QGK8" s="832"/>
      <c r="QGL8" s="832"/>
      <c r="QGM8" s="832"/>
      <c r="QGN8" s="833"/>
      <c r="QGO8" s="833"/>
      <c r="QGP8" s="833"/>
      <c r="QGQ8" s="833"/>
      <c r="QGR8" s="833"/>
      <c r="QGS8" s="833"/>
      <c r="QGT8" s="833"/>
      <c r="QGU8" s="833"/>
      <c r="QGV8" s="844"/>
      <c r="QGW8" s="845"/>
      <c r="QGX8" s="832"/>
      <c r="QGY8" s="832"/>
      <c r="QGZ8" s="832"/>
      <c r="QHA8" s="832"/>
      <c r="QHB8" s="832"/>
      <c r="QHC8" s="832"/>
      <c r="QHD8" s="833"/>
      <c r="QHE8" s="833"/>
      <c r="QHF8" s="833"/>
      <c r="QHG8" s="833"/>
      <c r="QHH8" s="833"/>
      <c r="QHI8" s="833"/>
      <c r="QHJ8" s="833"/>
      <c r="QHK8" s="833"/>
      <c r="QHL8" s="844"/>
      <c r="QHM8" s="845"/>
      <c r="QHN8" s="832"/>
      <c r="QHO8" s="832"/>
      <c r="QHP8" s="832"/>
      <c r="QHQ8" s="832"/>
      <c r="QHR8" s="832"/>
      <c r="QHS8" s="832"/>
      <c r="QHT8" s="833"/>
      <c r="QHU8" s="833"/>
      <c r="QHV8" s="833"/>
      <c r="QHW8" s="833"/>
      <c r="QHX8" s="833"/>
      <c r="QHY8" s="833"/>
      <c r="QHZ8" s="833"/>
      <c r="QIA8" s="833"/>
      <c r="QIB8" s="844"/>
      <c r="QIC8" s="845"/>
      <c r="QID8" s="832"/>
      <c r="QIE8" s="832"/>
      <c r="QIF8" s="832"/>
      <c r="QIG8" s="832"/>
      <c r="QIH8" s="832"/>
      <c r="QII8" s="832"/>
      <c r="QIJ8" s="833"/>
      <c r="QIK8" s="833"/>
      <c r="QIL8" s="833"/>
      <c r="QIM8" s="833"/>
      <c r="QIN8" s="833"/>
      <c r="QIO8" s="833"/>
      <c r="QIP8" s="833"/>
      <c r="QIQ8" s="833"/>
      <c r="QIR8" s="844"/>
      <c r="QIS8" s="845"/>
      <c r="QIT8" s="832"/>
      <c r="QIU8" s="832"/>
      <c r="QIV8" s="832"/>
      <c r="QIW8" s="832"/>
      <c r="QIX8" s="832"/>
      <c r="QIY8" s="832"/>
      <c r="QIZ8" s="833"/>
      <c r="QJA8" s="833"/>
      <c r="QJB8" s="833"/>
      <c r="QJC8" s="833"/>
      <c r="QJD8" s="833"/>
      <c r="QJE8" s="833"/>
      <c r="QJF8" s="833"/>
      <c r="QJG8" s="833"/>
      <c r="QJH8" s="844"/>
      <c r="QJI8" s="845"/>
      <c r="QJJ8" s="832"/>
      <c r="QJK8" s="832"/>
      <c r="QJL8" s="832"/>
      <c r="QJM8" s="832"/>
      <c r="QJN8" s="832"/>
      <c r="QJO8" s="832"/>
      <c r="QJP8" s="833"/>
      <c r="QJQ8" s="833"/>
      <c r="QJR8" s="833"/>
      <c r="QJS8" s="833"/>
      <c r="QJT8" s="833"/>
      <c r="QJU8" s="833"/>
      <c r="QJV8" s="833"/>
      <c r="QJW8" s="833"/>
      <c r="QJX8" s="844"/>
      <c r="QJY8" s="845"/>
      <c r="QJZ8" s="832"/>
      <c r="QKA8" s="832"/>
      <c r="QKB8" s="832"/>
      <c r="QKC8" s="832"/>
      <c r="QKD8" s="832"/>
      <c r="QKE8" s="832"/>
      <c r="QKF8" s="833"/>
      <c r="QKG8" s="833"/>
      <c r="QKH8" s="833"/>
      <c r="QKI8" s="833"/>
      <c r="QKJ8" s="833"/>
      <c r="QKK8" s="833"/>
      <c r="QKL8" s="833"/>
      <c r="QKM8" s="833"/>
      <c r="QKN8" s="844"/>
      <c r="QKO8" s="845"/>
      <c r="QKP8" s="832"/>
      <c r="QKQ8" s="832"/>
      <c r="QKR8" s="832"/>
      <c r="QKS8" s="832"/>
      <c r="QKT8" s="832"/>
      <c r="QKU8" s="832"/>
      <c r="QKV8" s="833"/>
      <c r="QKW8" s="833"/>
      <c r="QKX8" s="833"/>
      <c r="QKY8" s="833"/>
      <c r="QKZ8" s="833"/>
      <c r="QLA8" s="833"/>
      <c r="QLB8" s="833"/>
      <c r="QLC8" s="833"/>
      <c r="QLD8" s="844"/>
      <c r="QLE8" s="845"/>
      <c r="QLF8" s="832"/>
      <c r="QLG8" s="832"/>
      <c r="QLH8" s="832"/>
      <c r="QLI8" s="832"/>
      <c r="QLJ8" s="832"/>
      <c r="QLK8" s="832"/>
      <c r="QLL8" s="833"/>
      <c r="QLM8" s="833"/>
      <c r="QLN8" s="833"/>
      <c r="QLO8" s="833"/>
      <c r="QLP8" s="833"/>
      <c r="QLQ8" s="833"/>
      <c r="QLR8" s="833"/>
      <c r="QLS8" s="833"/>
      <c r="QLT8" s="844"/>
      <c r="QLU8" s="845"/>
      <c r="QLV8" s="832"/>
      <c r="QLW8" s="832"/>
      <c r="QLX8" s="832"/>
      <c r="QLY8" s="832"/>
      <c r="QLZ8" s="832"/>
      <c r="QMA8" s="832"/>
      <c r="QMB8" s="833"/>
      <c r="QMC8" s="833"/>
      <c r="QMD8" s="833"/>
      <c r="QME8" s="833"/>
      <c r="QMF8" s="833"/>
      <c r="QMG8" s="833"/>
      <c r="QMH8" s="833"/>
      <c r="QMI8" s="833"/>
      <c r="QMJ8" s="844"/>
      <c r="QMK8" s="845"/>
      <c r="QML8" s="832"/>
      <c r="QMM8" s="832"/>
      <c r="QMN8" s="832"/>
      <c r="QMO8" s="832"/>
      <c r="QMP8" s="832"/>
      <c r="QMQ8" s="832"/>
      <c r="QMR8" s="833"/>
      <c r="QMS8" s="833"/>
      <c r="QMT8" s="833"/>
      <c r="QMU8" s="833"/>
      <c r="QMV8" s="833"/>
      <c r="QMW8" s="833"/>
      <c r="QMX8" s="833"/>
      <c r="QMY8" s="833"/>
      <c r="QMZ8" s="844"/>
      <c r="QNA8" s="845"/>
      <c r="QNB8" s="832"/>
      <c r="QNC8" s="832"/>
      <c r="QND8" s="832"/>
      <c r="QNE8" s="832"/>
      <c r="QNF8" s="832"/>
      <c r="QNG8" s="832"/>
      <c r="QNH8" s="833"/>
      <c r="QNI8" s="833"/>
      <c r="QNJ8" s="833"/>
      <c r="QNK8" s="833"/>
      <c r="QNL8" s="833"/>
      <c r="QNM8" s="833"/>
      <c r="QNN8" s="833"/>
      <c r="QNO8" s="833"/>
      <c r="QNP8" s="844"/>
      <c r="QNQ8" s="845"/>
      <c r="QNR8" s="832"/>
      <c r="QNS8" s="832"/>
      <c r="QNT8" s="832"/>
      <c r="QNU8" s="832"/>
      <c r="QNV8" s="832"/>
      <c r="QNW8" s="832"/>
      <c r="QNX8" s="833"/>
      <c r="QNY8" s="833"/>
      <c r="QNZ8" s="833"/>
      <c r="QOA8" s="833"/>
      <c r="QOB8" s="833"/>
      <c r="QOC8" s="833"/>
      <c r="QOD8" s="833"/>
      <c r="QOE8" s="833"/>
      <c r="QOF8" s="844"/>
      <c r="QOG8" s="845"/>
      <c r="QOH8" s="832"/>
      <c r="QOI8" s="832"/>
      <c r="QOJ8" s="832"/>
      <c r="QOK8" s="832"/>
      <c r="QOL8" s="832"/>
      <c r="QOM8" s="832"/>
      <c r="QON8" s="833"/>
      <c r="QOO8" s="833"/>
      <c r="QOP8" s="833"/>
      <c r="QOQ8" s="833"/>
      <c r="QOR8" s="833"/>
      <c r="QOS8" s="833"/>
      <c r="QOT8" s="833"/>
      <c r="QOU8" s="833"/>
      <c r="QOV8" s="844"/>
      <c r="QOW8" s="845"/>
      <c r="QOX8" s="832"/>
      <c r="QOY8" s="832"/>
      <c r="QOZ8" s="832"/>
      <c r="QPA8" s="832"/>
      <c r="QPB8" s="832"/>
      <c r="QPC8" s="832"/>
      <c r="QPD8" s="833"/>
      <c r="QPE8" s="833"/>
      <c r="QPF8" s="833"/>
      <c r="QPG8" s="833"/>
      <c r="QPH8" s="833"/>
      <c r="QPI8" s="833"/>
      <c r="QPJ8" s="833"/>
      <c r="QPK8" s="833"/>
      <c r="QPL8" s="844"/>
      <c r="QPM8" s="845"/>
      <c r="QPN8" s="832"/>
      <c r="QPO8" s="832"/>
      <c r="QPP8" s="832"/>
      <c r="QPQ8" s="832"/>
      <c r="QPR8" s="832"/>
      <c r="QPS8" s="832"/>
      <c r="QPT8" s="833"/>
      <c r="QPU8" s="833"/>
      <c r="QPV8" s="833"/>
      <c r="QPW8" s="833"/>
      <c r="QPX8" s="833"/>
      <c r="QPY8" s="833"/>
      <c r="QPZ8" s="833"/>
      <c r="QQA8" s="833"/>
      <c r="QQB8" s="844"/>
      <c r="QQC8" s="845"/>
      <c r="QQD8" s="832"/>
      <c r="QQE8" s="832"/>
      <c r="QQF8" s="832"/>
      <c r="QQG8" s="832"/>
      <c r="QQH8" s="832"/>
      <c r="QQI8" s="832"/>
      <c r="QQJ8" s="833"/>
      <c r="QQK8" s="833"/>
      <c r="QQL8" s="833"/>
      <c r="QQM8" s="833"/>
      <c r="QQN8" s="833"/>
      <c r="QQO8" s="833"/>
      <c r="QQP8" s="833"/>
      <c r="QQQ8" s="833"/>
      <c r="QQR8" s="844"/>
      <c r="QQS8" s="845"/>
      <c r="QQT8" s="832"/>
      <c r="QQU8" s="832"/>
      <c r="QQV8" s="832"/>
      <c r="QQW8" s="832"/>
      <c r="QQX8" s="832"/>
      <c r="QQY8" s="832"/>
      <c r="QQZ8" s="833"/>
      <c r="QRA8" s="833"/>
      <c r="QRB8" s="833"/>
      <c r="QRC8" s="833"/>
      <c r="QRD8" s="833"/>
      <c r="QRE8" s="833"/>
      <c r="QRF8" s="833"/>
      <c r="QRG8" s="833"/>
      <c r="QRH8" s="844"/>
      <c r="QRI8" s="845"/>
      <c r="QRJ8" s="832"/>
      <c r="QRK8" s="832"/>
      <c r="QRL8" s="832"/>
      <c r="QRM8" s="832"/>
      <c r="QRN8" s="832"/>
      <c r="QRO8" s="832"/>
      <c r="QRP8" s="833"/>
      <c r="QRQ8" s="833"/>
      <c r="QRR8" s="833"/>
      <c r="QRS8" s="833"/>
      <c r="QRT8" s="833"/>
      <c r="QRU8" s="833"/>
      <c r="QRV8" s="833"/>
      <c r="QRW8" s="833"/>
      <c r="QRX8" s="844"/>
      <c r="QRY8" s="845"/>
      <c r="QRZ8" s="832"/>
      <c r="QSA8" s="832"/>
      <c r="QSB8" s="832"/>
      <c r="QSC8" s="832"/>
      <c r="QSD8" s="832"/>
      <c r="QSE8" s="832"/>
      <c r="QSF8" s="833"/>
      <c r="QSG8" s="833"/>
      <c r="QSH8" s="833"/>
      <c r="QSI8" s="833"/>
      <c r="QSJ8" s="833"/>
      <c r="QSK8" s="833"/>
      <c r="QSL8" s="833"/>
      <c r="QSM8" s="833"/>
      <c r="QSN8" s="844"/>
      <c r="QSO8" s="845"/>
      <c r="QSP8" s="832"/>
      <c r="QSQ8" s="832"/>
      <c r="QSR8" s="832"/>
      <c r="QSS8" s="832"/>
      <c r="QST8" s="832"/>
      <c r="QSU8" s="832"/>
      <c r="QSV8" s="833"/>
      <c r="QSW8" s="833"/>
      <c r="QSX8" s="833"/>
      <c r="QSY8" s="833"/>
      <c r="QSZ8" s="833"/>
      <c r="QTA8" s="833"/>
      <c r="QTB8" s="833"/>
      <c r="QTC8" s="833"/>
      <c r="QTD8" s="844"/>
      <c r="QTE8" s="845"/>
      <c r="QTF8" s="832"/>
      <c r="QTG8" s="832"/>
      <c r="QTH8" s="832"/>
      <c r="QTI8" s="832"/>
      <c r="QTJ8" s="832"/>
      <c r="QTK8" s="832"/>
      <c r="QTL8" s="833"/>
      <c r="QTM8" s="833"/>
      <c r="QTN8" s="833"/>
      <c r="QTO8" s="833"/>
      <c r="QTP8" s="833"/>
      <c r="QTQ8" s="833"/>
      <c r="QTR8" s="833"/>
      <c r="QTS8" s="833"/>
      <c r="QTT8" s="844"/>
      <c r="QTU8" s="845"/>
      <c r="QTV8" s="832"/>
      <c r="QTW8" s="832"/>
      <c r="QTX8" s="832"/>
      <c r="QTY8" s="832"/>
      <c r="QTZ8" s="832"/>
      <c r="QUA8" s="832"/>
      <c r="QUB8" s="833"/>
      <c r="QUC8" s="833"/>
      <c r="QUD8" s="833"/>
      <c r="QUE8" s="833"/>
      <c r="QUF8" s="833"/>
      <c r="QUG8" s="833"/>
      <c r="QUH8" s="833"/>
      <c r="QUI8" s="833"/>
      <c r="QUJ8" s="844"/>
      <c r="QUK8" s="845"/>
      <c r="QUL8" s="832"/>
      <c r="QUM8" s="832"/>
      <c r="QUN8" s="832"/>
      <c r="QUO8" s="832"/>
      <c r="QUP8" s="832"/>
      <c r="QUQ8" s="832"/>
      <c r="QUR8" s="833"/>
      <c r="QUS8" s="833"/>
      <c r="QUT8" s="833"/>
      <c r="QUU8" s="833"/>
      <c r="QUV8" s="833"/>
      <c r="QUW8" s="833"/>
      <c r="QUX8" s="833"/>
      <c r="QUY8" s="833"/>
      <c r="QUZ8" s="844"/>
      <c r="QVA8" s="845"/>
      <c r="QVB8" s="832"/>
      <c r="QVC8" s="832"/>
      <c r="QVD8" s="832"/>
      <c r="QVE8" s="832"/>
      <c r="QVF8" s="832"/>
      <c r="QVG8" s="832"/>
      <c r="QVH8" s="833"/>
      <c r="QVI8" s="833"/>
      <c r="QVJ8" s="833"/>
      <c r="QVK8" s="833"/>
      <c r="QVL8" s="833"/>
      <c r="QVM8" s="833"/>
      <c r="QVN8" s="833"/>
      <c r="QVO8" s="833"/>
      <c r="QVP8" s="844"/>
      <c r="QVQ8" s="845"/>
      <c r="QVR8" s="832"/>
      <c r="QVS8" s="832"/>
      <c r="QVT8" s="832"/>
      <c r="QVU8" s="832"/>
      <c r="QVV8" s="832"/>
      <c r="QVW8" s="832"/>
      <c r="QVX8" s="833"/>
      <c r="QVY8" s="833"/>
      <c r="QVZ8" s="833"/>
      <c r="QWA8" s="833"/>
      <c r="QWB8" s="833"/>
      <c r="QWC8" s="833"/>
      <c r="QWD8" s="833"/>
      <c r="QWE8" s="833"/>
      <c r="QWF8" s="844"/>
      <c r="QWG8" s="845"/>
      <c r="QWH8" s="832"/>
      <c r="QWI8" s="832"/>
      <c r="QWJ8" s="832"/>
      <c r="QWK8" s="832"/>
      <c r="QWL8" s="832"/>
      <c r="QWM8" s="832"/>
      <c r="QWN8" s="833"/>
      <c r="QWO8" s="833"/>
      <c r="QWP8" s="833"/>
      <c r="QWQ8" s="833"/>
      <c r="QWR8" s="833"/>
      <c r="QWS8" s="833"/>
      <c r="QWT8" s="833"/>
      <c r="QWU8" s="833"/>
      <c r="QWV8" s="844"/>
      <c r="QWW8" s="845"/>
      <c r="QWX8" s="832"/>
      <c r="QWY8" s="832"/>
      <c r="QWZ8" s="832"/>
      <c r="QXA8" s="832"/>
      <c r="QXB8" s="832"/>
      <c r="QXC8" s="832"/>
      <c r="QXD8" s="833"/>
      <c r="QXE8" s="833"/>
      <c r="QXF8" s="833"/>
      <c r="QXG8" s="833"/>
      <c r="QXH8" s="833"/>
      <c r="QXI8" s="833"/>
      <c r="QXJ8" s="833"/>
      <c r="QXK8" s="833"/>
      <c r="QXL8" s="844"/>
      <c r="QXM8" s="845"/>
      <c r="QXN8" s="832"/>
      <c r="QXO8" s="832"/>
      <c r="QXP8" s="832"/>
      <c r="QXQ8" s="832"/>
      <c r="QXR8" s="832"/>
      <c r="QXS8" s="832"/>
      <c r="QXT8" s="833"/>
      <c r="QXU8" s="833"/>
      <c r="QXV8" s="833"/>
      <c r="QXW8" s="833"/>
      <c r="QXX8" s="833"/>
      <c r="QXY8" s="833"/>
      <c r="QXZ8" s="833"/>
      <c r="QYA8" s="833"/>
      <c r="QYB8" s="844"/>
      <c r="QYC8" s="845"/>
      <c r="QYD8" s="832"/>
      <c r="QYE8" s="832"/>
      <c r="QYF8" s="832"/>
      <c r="QYG8" s="832"/>
      <c r="QYH8" s="832"/>
      <c r="QYI8" s="832"/>
      <c r="QYJ8" s="833"/>
      <c r="QYK8" s="833"/>
      <c r="QYL8" s="833"/>
      <c r="QYM8" s="833"/>
      <c r="QYN8" s="833"/>
      <c r="QYO8" s="833"/>
      <c r="QYP8" s="833"/>
      <c r="QYQ8" s="833"/>
      <c r="QYR8" s="844"/>
      <c r="QYS8" s="845"/>
      <c r="QYT8" s="832"/>
      <c r="QYU8" s="832"/>
      <c r="QYV8" s="832"/>
      <c r="QYW8" s="832"/>
      <c r="QYX8" s="832"/>
      <c r="QYY8" s="832"/>
      <c r="QYZ8" s="833"/>
      <c r="QZA8" s="833"/>
      <c r="QZB8" s="833"/>
      <c r="QZC8" s="833"/>
      <c r="QZD8" s="833"/>
      <c r="QZE8" s="833"/>
      <c r="QZF8" s="833"/>
      <c r="QZG8" s="833"/>
      <c r="QZH8" s="844"/>
      <c r="QZI8" s="845"/>
      <c r="QZJ8" s="832"/>
      <c r="QZK8" s="832"/>
      <c r="QZL8" s="832"/>
      <c r="QZM8" s="832"/>
      <c r="QZN8" s="832"/>
      <c r="QZO8" s="832"/>
      <c r="QZP8" s="833"/>
      <c r="QZQ8" s="833"/>
      <c r="QZR8" s="833"/>
      <c r="QZS8" s="833"/>
      <c r="QZT8" s="833"/>
      <c r="QZU8" s="833"/>
      <c r="QZV8" s="833"/>
      <c r="QZW8" s="833"/>
      <c r="QZX8" s="844"/>
      <c r="QZY8" s="845"/>
      <c r="QZZ8" s="832"/>
      <c r="RAA8" s="832"/>
      <c r="RAB8" s="832"/>
      <c r="RAC8" s="832"/>
      <c r="RAD8" s="832"/>
      <c r="RAE8" s="832"/>
      <c r="RAF8" s="833"/>
      <c r="RAG8" s="833"/>
      <c r="RAH8" s="833"/>
      <c r="RAI8" s="833"/>
      <c r="RAJ8" s="833"/>
      <c r="RAK8" s="833"/>
      <c r="RAL8" s="833"/>
      <c r="RAM8" s="833"/>
      <c r="RAN8" s="844"/>
      <c r="RAO8" s="845"/>
      <c r="RAP8" s="832"/>
      <c r="RAQ8" s="832"/>
      <c r="RAR8" s="832"/>
      <c r="RAS8" s="832"/>
      <c r="RAT8" s="832"/>
      <c r="RAU8" s="832"/>
      <c r="RAV8" s="833"/>
      <c r="RAW8" s="833"/>
      <c r="RAX8" s="833"/>
      <c r="RAY8" s="833"/>
      <c r="RAZ8" s="833"/>
      <c r="RBA8" s="833"/>
      <c r="RBB8" s="833"/>
      <c r="RBC8" s="833"/>
      <c r="RBD8" s="844"/>
      <c r="RBE8" s="845"/>
      <c r="RBF8" s="832"/>
      <c r="RBG8" s="832"/>
      <c r="RBH8" s="832"/>
      <c r="RBI8" s="832"/>
      <c r="RBJ8" s="832"/>
      <c r="RBK8" s="832"/>
      <c r="RBL8" s="833"/>
      <c r="RBM8" s="833"/>
      <c r="RBN8" s="833"/>
      <c r="RBO8" s="833"/>
      <c r="RBP8" s="833"/>
      <c r="RBQ8" s="833"/>
      <c r="RBR8" s="833"/>
      <c r="RBS8" s="833"/>
      <c r="RBT8" s="844"/>
      <c r="RBU8" s="845"/>
      <c r="RBV8" s="832"/>
      <c r="RBW8" s="832"/>
      <c r="RBX8" s="832"/>
      <c r="RBY8" s="832"/>
      <c r="RBZ8" s="832"/>
      <c r="RCA8" s="832"/>
      <c r="RCB8" s="833"/>
      <c r="RCC8" s="833"/>
      <c r="RCD8" s="833"/>
      <c r="RCE8" s="833"/>
      <c r="RCF8" s="833"/>
      <c r="RCG8" s="833"/>
      <c r="RCH8" s="833"/>
      <c r="RCI8" s="833"/>
      <c r="RCJ8" s="844"/>
      <c r="RCK8" s="845"/>
      <c r="RCL8" s="832"/>
      <c r="RCM8" s="832"/>
      <c r="RCN8" s="832"/>
      <c r="RCO8" s="832"/>
      <c r="RCP8" s="832"/>
      <c r="RCQ8" s="832"/>
      <c r="RCR8" s="833"/>
      <c r="RCS8" s="833"/>
      <c r="RCT8" s="833"/>
      <c r="RCU8" s="833"/>
      <c r="RCV8" s="833"/>
      <c r="RCW8" s="833"/>
      <c r="RCX8" s="833"/>
      <c r="RCY8" s="833"/>
      <c r="RCZ8" s="844"/>
      <c r="RDA8" s="845"/>
      <c r="RDB8" s="832"/>
      <c r="RDC8" s="832"/>
      <c r="RDD8" s="832"/>
      <c r="RDE8" s="832"/>
      <c r="RDF8" s="832"/>
      <c r="RDG8" s="832"/>
      <c r="RDH8" s="833"/>
      <c r="RDI8" s="833"/>
      <c r="RDJ8" s="833"/>
      <c r="RDK8" s="833"/>
      <c r="RDL8" s="833"/>
      <c r="RDM8" s="833"/>
      <c r="RDN8" s="833"/>
      <c r="RDO8" s="833"/>
      <c r="RDP8" s="844"/>
      <c r="RDQ8" s="845"/>
      <c r="RDR8" s="832"/>
      <c r="RDS8" s="832"/>
      <c r="RDT8" s="832"/>
      <c r="RDU8" s="832"/>
      <c r="RDV8" s="832"/>
      <c r="RDW8" s="832"/>
      <c r="RDX8" s="833"/>
      <c r="RDY8" s="833"/>
      <c r="RDZ8" s="833"/>
      <c r="REA8" s="833"/>
      <c r="REB8" s="833"/>
      <c r="REC8" s="833"/>
      <c r="RED8" s="833"/>
      <c r="REE8" s="833"/>
      <c r="REF8" s="844"/>
      <c r="REG8" s="845"/>
      <c r="REH8" s="832"/>
      <c r="REI8" s="832"/>
      <c r="REJ8" s="832"/>
      <c r="REK8" s="832"/>
      <c r="REL8" s="832"/>
      <c r="REM8" s="832"/>
      <c r="REN8" s="833"/>
      <c r="REO8" s="833"/>
      <c r="REP8" s="833"/>
      <c r="REQ8" s="833"/>
      <c r="RER8" s="833"/>
      <c r="RES8" s="833"/>
      <c r="RET8" s="833"/>
      <c r="REU8" s="833"/>
      <c r="REV8" s="844"/>
      <c r="REW8" s="845"/>
      <c r="REX8" s="832"/>
      <c r="REY8" s="832"/>
      <c r="REZ8" s="832"/>
      <c r="RFA8" s="832"/>
      <c r="RFB8" s="832"/>
      <c r="RFC8" s="832"/>
      <c r="RFD8" s="833"/>
      <c r="RFE8" s="833"/>
      <c r="RFF8" s="833"/>
      <c r="RFG8" s="833"/>
      <c r="RFH8" s="833"/>
      <c r="RFI8" s="833"/>
      <c r="RFJ8" s="833"/>
      <c r="RFK8" s="833"/>
      <c r="RFL8" s="844"/>
      <c r="RFM8" s="845"/>
      <c r="RFN8" s="832"/>
      <c r="RFO8" s="832"/>
      <c r="RFP8" s="832"/>
      <c r="RFQ8" s="832"/>
      <c r="RFR8" s="832"/>
      <c r="RFS8" s="832"/>
      <c r="RFT8" s="833"/>
      <c r="RFU8" s="833"/>
      <c r="RFV8" s="833"/>
      <c r="RFW8" s="833"/>
      <c r="RFX8" s="833"/>
      <c r="RFY8" s="833"/>
      <c r="RFZ8" s="833"/>
      <c r="RGA8" s="833"/>
      <c r="RGB8" s="844"/>
      <c r="RGC8" s="845"/>
      <c r="RGD8" s="832"/>
      <c r="RGE8" s="832"/>
      <c r="RGF8" s="832"/>
      <c r="RGG8" s="832"/>
      <c r="RGH8" s="832"/>
      <c r="RGI8" s="832"/>
      <c r="RGJ8" s="833"/>
      <c r="RGK8" s="833"/>
      <c r="RGL8" s="833"/>
      <c r="RGM8" s="833"/>
      <c r="RGN8" s="833"/>
      <c r="RGO8" s="833"/>
      <c r="RGP8" s="833"/>
      <c r="RGQ8" s="833"/>
      <c r="RGR8" s="844"/>
      <c r="RGS8" s="845"/>
      <c r="RGT8" s="832"/>
      <c r="RGU8" s="832"/>
      <c r="RGV8" s="832"/>
      <c r="RGW8" s="832"/>
      <c r="RGX8" s="832"/>
      <c r="RGY8" s="832"/>
      <c r="RGZ8" s="833"/>
      <c r="RHA8" s="833"/>
      <c r="RHB8" s="833"/>
      <c r="RHC8" s="833"/>
      <c r="RHD8" s="833"/>
      <c r="RHE8" s="833"/>
      <c r="RHF8" s="833"/>
      <c r="RHG8" s="833"/>
      <c r="RHH8" s="844"/>
      <c r="RHI8" s="845"/>
      <c r="RHJ8" s="832"/>
      <c r="RHK8" s="832"/>
      <c r="RHL8" s="832"/>
      <c r="RHM8" s="832"/>
      <c r="RHN8" s="832"/>
      <c r="RHO8" s="832"/>
      <c r="RHP8" s="833"/>
      <c r="RHQ8" s="833"/>
      <c r="RHR8" s="833"/>
      <c r="RHS8" s="833"/>
      <c r="RHT8" s="833"/>
      <c r="RHU8" s="833"/>
      <c r="RHV8" s="833"/>
      <c r="RHW8" s="833"/>
      <c r="RHX8" s="844"/>
      <c r="RHY8" s="845"/>
      <c r="RHZ8" s="832"/>
      <c r="RIA8" s="832"/>
      <c r="RIB8" s="832"/>
      <c r="RIC8" s="832"/>
      <c r="RID8" s="832"/>
      <c r="RIE8" s="832"/>
      <c r="RIF8" s="833"/>
      <c r="RIG8" s="833"/>
      <c r="RIH8" s="833"/>
      <c r="RII8" s="833"/>
      <c r="RIJ8" s="833"/>
      <c r="RIK8" s="833"/>
      <c r="RIL8" s="833"/>
      <c r="RIM8" s="833"/>
      <c r="RIN8" s="844"/>
      <c r="RIO8" s="845"/>
      <c r="RIP8" s="832"/>
      <c r="RIQ8" s="832"/>
      <c r="RIR8" s="832"/>
      <c r="RIS8" s="832"/>
      <c r="RIT8" s="832"/>
      <c r="RIU8" s="832"/>
      <c r="RIV8" s="833"/>
      <c r="RIW8" s="833"/>
      <c r="RIX8" s="833"/>
      <c r="RIY8" s="833"/>
      <c r="RIZ8" s="833"/>
      <c r="RJA8" s="833"/>
      <c r="RJB8" s="833"/>
      <c r="RJC8" s="833"/>
      <c r="RJD8" s="844"/>
      <c r="RJE8" s="845"/>
      <c r="RJF8" s="832"/>
      <c r="RJG8" s="832"/>
      <c r="RJH8" s="832"/>
      <c r="RJI8" s="832"/>
      <c r="RJJ8" s="832"/>
      <c r="RJK8" s="832"/>
      <c r="RJL8" s="833"/>
      <c r="RJM8" s="833"/>
      <c r="RJN8" s="833"/>
      <c r="RJO8" s="833"/>
      <c r="RJP8" s="833"/>
      <c r="RJQ8" s="833"/>
      <c r="RJR8" s="833"/>
      <c r="RJS8" s="833"/>
      <c r="RJT8" s="844"/>
      <c r="RJU8" s="845"/>
      <c r="RJV8" s="832"/>
      <c r="RJW8" s="832"/>
      <c r="RJX8" s="832"/>
      <c r="RJY8" s="832"/>
      <c r="RJZ8" s="832"/>
      <c r="RKA8" s="832"/>
      <c r="RKB8" s="833"/>
      <c r="RKC8" s="833"/>
      <c r="RKD8" s="833"/>
      <c r="RKE8" s="833"/>
      <c r="RKF8" s="833"/>
      <c r="RKG8" s="833"/>
      <c r="RKH8" s="833"/>
      <c r="RKI8" s="833"/>
      <c r="RKJ8" s="844"/>
      <c r="RKK8" s="845"/>
      <c r="RKL8" s="832"/>
      <c r="RKM8" s="832"/>
      <c r="RKN8" s="832"/>
      <c r="RKO8" s="832"/>
      <c r="RKP8" s="832"/>
      <c r="RKQ8" s="832"/>
      <c r="RKR8" s="833"/>
      <c r="RKS8" s="833"/>
      <c r="RKT8" s="833"/>
      <c r="RKU8" s="833"/>
      <c r="RKV8" s="833"/>
      <c r="RKW8" s="833"/>
      <c r="RKX8" s="833"/>
      <c r="RKY8" s="833"/>
      <c r="RKZ8" s="844"/>
      <c r="RLA8" s="845"/>
      <c r="RLB8" s="832"/>
      <c r="RLC8" s="832"/>
      <c r="RLD8" s="832"/>
      <c r="RLE8" s="832"/>
      <c r="RLF8" s="832"/>
      <c r="RLG8" s="832"/>
      <c r="RLH8" s="833"/>
      <c r="RLI8" s="833"/>
      <c r="RLJ8" s="833"/>
      <c r="RLK8" s="833"/>
      <c r="RLL8" s="833"/>
      <c r="RLM8" s="833"/>
      <c r="RLN8" s="833"/>
      <c r="RLO8" s="833"/>
      <c r="RLP8" s="844"/>
      <c r="RLQ8" s="845"/>
      <c r="RLR8" s="832"/>
      <c r="RLS8" s="832"/>
      <c r="RLT8" s="832"/>
      <c r="RLU8" s="832"/>
      <c r="RLV8" s="832"/>
      <c r="RLW8" s="832"/>
      <c r="RLX8" s="833"/>
      <c r="RLY8" s="833"/>
      <c r="RLZ8" s="833"/>
      <c r="RMA8" s="833"/>
      <c r="RMB8" s="833"/>
      <c r="RMC8" s="833"/>
      <c r="RMD8" s="833"/>
      <c r="RME8" s="833"/>
      <c r="RMF8" s="844"/>
      <c r="RMG8" s="845"/>
      <c r="RMH8" s="832"/>
      <c r="RMI8" s="832"/>
      <c r="RMJ8" s="832"/>
      <c r="RMK8" s="832"/>
      <c r="RML8" s="832"/>
      <c r="RMM8" s="832"/>
      <c r="RMN8" s="833"/>
      <c r="RMO8" s="833"/>
      <c r="RMP8" s="833"/>
      <c r="RMQ8" s="833"/>
      <c r="RMR8" s="833"/>
      <c r="RMS8" s="833"/>
      <c r="RMT8" s="833"/>
      <c r="RMU8" s="833"/>
      <c r="RMV8" s="844"/>
      <c r="RMW8" s="845"/>
      <c r="RMX8" s="832"/>
      <c r="RMY8" s="832"/>
      <c r="RMZ8" s="832"/>
      <c r="RNA8" s="832"/>
      <c r="RNB8" s="832"/>
      <c r="RNC8" s="832"/>
      <c r="RND8" s="833"/>
      <c r="RNE8" s="833"/>
      <c r="RNF8" s="833"/>
      <c r="RNG8" s="833"/>
      <c r="RNH8" s="833"/>
      <c r="RNI8" s="833"/>
      <c r="RNJ8" s="833"/>
      <c r="RNK8" s="833"/>
      <c r="RNL8" s="844"/>
      <c r="RNM8" s="845"/>
      <c r="RNN8" s="832"/>
      <c r="RNO8" s="832"/>
      <c r="RNP8" s="832"/>
      <c r="RNQ8" s="832"/>
      <c r="RNR8" s="832"/>
      <c r="RNS8" s="832"/>
      <c r="RNT8" s="833"/>
      <c r="RNU8" s="833"/>
      <c r="RNV8" s="833"/>
      <c r="RNW8" s="833"/>
      <c r="RNX8" s="833"/>
      <c r="RNY8" s="833"/>
      <c r="RNZ8" s="833"/>
      <c r="ROA8" s="833"/>
      <c r="ROB8" s="844"/>
      <c r="ROC8" s="845"/>
      <c r="ROD8" s="832"/>
      <c r="ROE8" s="832"/>
      <c r="ROF8" s="832"/>
      <c r="ROG8" s="832"/>
      <c r="ROH8" s="832"/>
      <c r="ROI8" s="832"/>
      <c r="ROJ8" s="833"/>
      <c r="ROK8" s="833"/>
      <c r="ROL8" s="833"/>
      <c r="ROM8" s="833"/>
      <c r="RON8" s="833"/>
      <c r="ROO8" s="833"/>
      <c r="ROP8" s="833"/>
      <c r="ROQ8" s="833"/>
      <c r="ROR8" s="844"/>
      <c r="ROS8" s="845"/>
      <c r="ROT8" s="832"/>
      <c r="ROU8" s="832"/>
      <c r="ROV8" s="832"/>
      <c r="ROW8" s="832"/>
      <c r="ROX8" s="832"/>
      <c r="ROY8" s="832"/>
      <c r="ROZ8" s="833"/>
      <c r="RPA8" s="833"/>
      <c r="RPB8" s="833"/>
      <c r="RPC8" s="833"/>
      <c r="RPD8" s="833"/>
      <c r="RPE8" s="833"/>
      <c r="RPF8" s="833"/>
      <c r="RPG8" s="833"/>
      <c r="RPH8" s="844"/>
      <c r="RPI8" s="845"/>
      <c r="RPJ8" s="832"/>
      <c r="RPK8" s="832"/>
      <c r="RPL8" s="832"/>
      <c r="RPM8" s="832"/>
      <c r="RPN8" s="832"/>
      <c r="RPO8" s="832"/>
      <c r="RPP8" s="833"/>
      <c r="RPQ8" s="833"/>
      <c r="RPR8" s="833"/>
      <c r="RPS8" s="833"/>
      <c r="RPT8" s="833"/>
      <c r="RPU8" s="833"/>
      <c r="RPV8" s="833"/>
      <c r="RPW8" s="833"/>
      <c r="RPX8" s="844"/>
      <c r="RPY8" s="845"/>
      <c r="RPZ8" s="832"/>
      <c r="RQA8" s="832"/>
      <c r="RQB8" s="832"/>
      <c r="RQC8" s="832"/>
      <c r="RQD8" s="832"/>
      <c r="RQE8" s="832"/>
      <c r="RQF8" s="833"/>
      <c r="RQG8" s="833"/>
      <c r="RQH8" s="833"/>
      <c r="RQI8" s="833"/>
      <c r="RQJ8" s="833"/>
      <c r="RQK8" s="833"/>
      <c r="RQL8" s="833"/>
      <c r="RQM8" s="833"/>
      <c r="RQN8" s="844"/>
      <c r="RQO8" s="845"/>
      <c r="RQP8" s="832"/>
      <c r="RQQ8" s="832"/>
      <c r="RQR8" s="832"/>
      <c r="RQS8" s="832"/>
      <c r="RQT8" s="832"/>
      <c r="RQU8" s="832"/>
      <c r="RQV8" s="833"/>
      <c r="RQW8" s="833"/>
      <c r="RQX8" s="833"/>
      <c r="RQY8" s="833"/>
      <c r="RQZ8" s="833"/>
      <c r="RRA8" s="833"/>
      <c r="RRB8" s="833"/>
      <c r="RRC8" s="833"/>
      <c r="RRD8" s="844"/>
      <c r="RRE8" s="845"/>
      <c r="RRF8" s="832"/>
      <c r="RRG8" s="832"/>
      <c r="RRH8" s="832"/>
      <c r="RRI8" s="832"/>
      <c r="RRJ8" s="832"/>
      <c r="RRK8" s="832"/>
      <c r="RRL8" s="833"/>
      <c r="RRM8" s="833"/>
      <c r="RRN8" s="833"/>
      <c r="RRO8" s="833"/>
      <c r="RRP8" s="833"/>
      <c r="RRQ8" s="833"/>
      <c r="RRR8" s="833"/>
      <c r="RRS8" s="833"/>
      <c r="RRT8" s="844"/>
      <c r="RRU8" s="845"/>
      <c r="RRV8" s="832"/>
      <c r="RRW8" s="832"/>
      <c r="RRX8" s="832"/>
      <c r="RRY8" s="832"/>
      <c r="RRZ8" s="832"/>
      <c r="RSA8" s="832"/>
      <c r="RSB8" s="833"/>
      <c r="RSC8" s="833"/>
      <c r="RSD8" s="833"/>
      <c r="RSE8" s="833"/>
      <c r="RSF8" s="833"/>
      <c r="RSG8" s="833"/>
      <c r="RSH8" s="833"/>
      <c r="RSI8" s="833"/>
      <c r="RSJ8" s="844"/>
      <c r="RSK8" s="845"/>
      <c r="RSL8" s="832"/>
      <c r="RSM8" s="832"/>
      <c r="RSN8" s="832"/>
      <c r="RSO8" s="832"/>
      <c r="RSP8" s="832"/>
      <c r="RSQ8" s="832"/>
      <c r="RSR8" s="833"/>
      <c r="RSS8" s="833"/>
      <c r="RST8" s="833"/>
      <c r="RSU8" s="833"/>
      <c r="RSV8" s="833"/>
      <c r="RSW8" s="833"/>
      <c r="RSX8" s="833"/>
      <c r="RSY8" s="833"/>
      <c r="RSZ8" s="844"/>
      <c r="RTA8" s="845"/>
      <c r="RTB8" s="832"/>
      <c r="RTC8" s="832"/>
      <c r="RTD8" s="832"/>
      <c r="RTE8" s="832"/>
      <c r="RTF8" s="832"/>
      <c r="RTG8" s="832"/>
      <c r="RTH8" s="833"/>
      <c r="RTI8" s="833"/>
      <c r="RTJ8" s="833"/>
      <c r="RTK8" s="833"/>
      <c r="RTL8" s="833"/>
      <c r="RTM8" s="833"/>
      <c r="RTN8" s="833"/>
      <c r="RTO8" s="833"/>
      <c r="RTP8" s="844"/>
      <c r="RTQ8" s="845"/>
      <c r="RTR8" s="832"/>
      <c r="RTS8" s="832"/>
      <c r="RTT8" s="832"/>
      <c r="RTU8" s="832"/>
      <c r="RTV8" s="832"/>
      <c r="RTW8" s="832"/>
      <c r="RTX8" s="833"/>
      <c r="RTY8" s="833"/>
      <c r="RTZ8" s="833"/>
      <c r="RUA8" s="833"/>
      <c r="RUB8" s="833"/>
      <c r="RUC8" s="833"/>
      <c r="RUD8" s="833"/>
      <c r="RUE8" s="833"/>
      <c r="RUF8" s="844"/>
      <c r="RUG8" s="845"/>
      <c r="RUH8" s="832"/>
      <c r="RUI8" s="832"/>
      <c r="RUJ8" s="832"/>
      <c r="RUK8" s="832"/>
      <c r="RUL8" s="832"/>
      <c r="RUM8" s="832"/>
      <c r="RUN8" s="833"/>
      <c r="RUO8" s="833"/>
      <c r="RUP8" s="833"/>
      <c r="RUQ8" s="833"/>
      <c r="RUR8" s="833"/>
      <c r="RUS8" s="833"/>
      <c r="RUT8" s="833"/>
      <c r="RUU8" s="833"/>
      <c r="RUV8" s="844"/>
      <c r="RUW8" s="845"/>
      <c r="RUX8" s="832"/>
      <c r="RUY8" s="832"/>
      <c r="RUZ8" s="832"/>
      <c r="RVA8" s="832"/>
      <c r="RVB8" s="832"/>
      <c r="RVC8" s="832"/>
      <c r="RVD8" s="833"/>
      <c r="RVE8" s="833"/>
      <c r="RVF8" s="833"/>
      <c r="RVG8" s="833"/>
      <c r="RVH8" s="833"/>
      <c r="RVI8" s="833"/>
      <c r="RVJ8" s="833"/>
      <c r="RVK8" s="833"/>
      <c r="RVL8" s="844"/>
      <c r="RVM8" s="845"/>
      <c r="RVN8" s="832"/>
      <c r="RVO8" s="832"/>
      <c r="RVP8" s="832"/>
      <c r="RVQ8" s="832"/>
      <c r="RVR8" s="832"/>
      <c r="RVS8" s="832"/>
      <c r="RVT8" s="833"/>
      <c r="RVU8" s="833"/>
      <c r="RVV8" s="833"/>
      <c r="RVW8" s="833"/>
      <c r="RVX8" s="833"/>
      <c r="RVY8" s="833"/>
      <c r="RVZ8" s="833"/>
      <c r="RWA8" s="833"/>
      <c r="RWB8" s="844"/>
      <c r="RWC8" s="845"/>
      <c r="RWD8" s="832"/>
      <c r="RWE8" s="832"/>
      <c r="RWF8" s="832"/>
      <c r="RWG8" s="832"/>
      <c r="RWH8" s="832"/>
      <c r="RWI8" s="832"/>
      <c r="RWJ8" s="833"/>
      <c r="RWK8" s="833"/>
      <c r="RWL8" s="833"/>
      <c r="RWM8" s="833"/>
      <c r="RWN8" s="833"/>
      <c r="RWO8" s="833"/>
      <c r="RWP8" s="833"/>
      <c r="RWQ8" s="833"/>
      <c r="RWR8" s="844"/>
      <c r="RWS8" s="845"/>
      <c r="RWT8" s="832"/>
      <c r="RWU8" s="832"/>
      <c r="RWV8" s="832"/>
      <c r="RWW8" s="832"/>
      <c r="RWX8" s="832"/>
      <c r="RWY8" s="832"/>
      <c r="RWZ8" s="833"/>
      <c r="RXA8" s="833"/>
      <c r="RXB8" s="833"/>
      <c r="RXC8" s="833"/>
      <c r="RXD8" s="833"/>
      <c r="RXE8" s="833"/>
      <c r="RXF8" s="833"/>
      <c r="RXG8" s="833"/>
      <c r="RXH8" s="844"/>
      <c r="RXI8" s="845"/>
      <c r="RXJ8" s="832"/>
      <c r="RXK8" s="832"/>
      <c r="RXL8" s="832"/>
      <c r="RXM8" s="832"/>
      <c r="RXN8" s="832"/>
      <c r="RXO8" s="832"/>
      <c r="RXP8" s="833"/>
      <c r="RXQ8" s="833"/>
      <c r="RXR8" s="833"/>
      <c r="RXS8" s="833"/>
      <c r="RXT8" s="833"/>
      <c r="RXU8" s="833"/>
      <c r="RXV8" s="833"/>
      <c r="RXW8" s="833"/>
      <c r="RXX8" s="844"/>
      <c r="RXY8" s="845"/>
      <c r="RXZ8" s="832"/>
      <c r="RYA8" s="832"/>
      <c r="RYB8" s="832"/>
      <c r="RYC8" s="832"/>
      <c r="RYD8" s="832"/>
      <c r="RYE8" s="832"/>
      <c r="RYF8" s="833"/>
      <c r="RYG8" s="833"/>
      <c r="RYH8" s="833"/>
      <c r="RYI8" s="833"/>
      <c r="RYJ8" s="833"/>
      <c r="RYK8" s="833"/>
      <c r="RYL8" s="833"/>
      <c r="RYM8" s="833"/>
      <c r="RYN8" s="844"/>
      <c r="RYO8" s="845"/>
      <c r="RYP8" s="832"/>
      <c r="RYQ8" s="832"/>
      <c r="RYR8" s="832"/>
      <c r="RYS8" s="832"/>
      <c r="RYT8" s="832"/>
      <c r="RYU8" s="832"/>
      <c r="RYV8" s="833"/>
      <c r="RYW8" s="833"/>
      <c r="RYX8" s="833"/>
      <c r="RYY8" s="833"/>
      <c r="RYZ8" s="833"/>
      <c r="RZA8" s="833"/>
      <c r="RZB8" s="833"/>
      <c r="RZC8" s="833"/>
      <c r="RZD8" s="844"/>
      <c r="RZE8" s="845"/>
      <c r="RZF8" s="832"/>
      <c r="RZG8" s="832"/>
      <c r="RZH8" s="832"/>
      <c r="RZI8" s="832"/>
      <c r="RZJ8" s="832"/>
      <c r="RZK8" s="832"/>
      <c r="RZL8" s="833"/>
      <c r="RZM8" s="833"/>
      <c r="RZN8" s="833"/>
      <c r="RZO8" s="833"/>
      <c r="RZP8" s="833"/>
      <c r="RZQ8" s="833"/>
      <c r="RZR8" s="833"/>
      <c r="RZS8" s="833"/>
      <c r="RZT8" s="844"/>
      <c r="RZU8" s="845"/>
      <c r="RZV8" s="832"/>
      <c r="RZW8" s="832"/>
      <c r="RZX8" s="832"/>
      <c r="RZY8" s="832"/>
      <c r="RZZ8" s="832"/>
      <c r="SAA8" s="832"/>
      <c r="SAB8" s="833"/>
      <c r="SAC8" s="833"/>
      <c r="SAD8" s="833"/>
      <c r="SAE8" s="833"/>
      <c r="SAF8" s="833"/>
      <c r="SAG8" s="833"/>
      <c r="SAH8" s="833"/>
      <c r="SAI8" s="833"/>
      <c r="SAJ8" s="844"/>
      <c r="SAK8" s="845"/>
      <c r="SAL8" s="832"/>
      <c r="SAM8" s="832"/>
      <c r="SAN8" s="832"/>
      <c r="SAO8" s="832"/>
      <c r="SAP8" s="832"/>
      <c r="SAQ8" s="832"/>
      <c r="SAR8" s="833"/>
      <c r="SAS8" s="833"/>
      <c r="SAT8" s="833"/>
      <c r="SAU8" s="833"/>
      <c r="SAV8" s="833"/>
      <c r="SAW8" s="833"/>
      <c r="SAX8" s="833"/>
      <c r="SAY8" s="833"/>
      <c r="SAZ8" s="844"/>
      <c r="SBA8" s="845"/>
      <c r="SBB8" s="832"/>
      <c r="SBC8" s="832"/>
      <c r="SBD8" s="832"/>
      <c r="SBE8" s="832"/>
      <c r="SBF8" s="832"/>
      <c r="SBG8" s="832"/>
      <c r="SBH8" s="833"/>
      <c r="SBI8" s="833"/>
      <c r="SBJ8" s="833"/>
      <c r="SBK8" s="833"/>
      <c r="SBL8" s="833"/>
      <c r="SBM8" s="833"/>
      <c r="SBN8" s="833"/>
      <c r="SBO8" s="833"/>
      <c r="SBP8" s="844"/>
      <c r="SBQ8" s="845"/>
      <c r="SBR8" s="832"/>
      <c r="SBS8" s="832"/>
      <c r="SBT8" s="832"/>
      <c r="SBU8" s="832"/>
      <c r="SBV8" s="832"/>
      <c r="SBW8" s="832"/>
      <c r="SBX8" s="833"/>
      <c r="SBY8" s="833"/>
      <c r="SBZ8" s="833"/>
      <c r="SCA8" s="833"/>
      <c r="SCB8" s="833"/>
      <c r="SCC8" s="833"/>
      <c r="SCD8" s="833"/>
      <c r="SCE8" s="833"/>
      <c r="SCF8" s="844"/>
      <c r="SCG8" s="845"/>
      <c r="SCH8" s="832"/>
      <c r="SCI8" s="832"/>
      <c r="SCJ8" s="832"/>
      <c r="SCK8" s="832"/>
      <c r="SCL8" s="832"/>
      <c r="SCM8" s="832"/>
      <c r="SCN8" s="833"/>
      <c r="SCO8" s="833"/>
      <c r="SCP8" s="833"/>
      <c r="SCQ8" s="833"/>
      <c r="SCR8" s="833"/>
      <c r="SCS8" s="833"/>
      <c r="SCT8" s="833"/>
      <c r="SCU8" s="833"/>
      <c r="SCV8" s="844"/>
      <c r="SCW8" s="845"/>
      <c r="SCX8" s="832"/>
      <c r="SCY8" s="832"/>
      <c r="SCZ8" s="832"/>
      <c r="SDA8" s="832"/>
      <c r="SDB8" s="832"/>
      <c r="SDC8" s="832"/>
      <c r="SDD8" s="833"/>
      <c r="SDE8" s="833"/>
      <c r="SDF8" s="833"/>
      <c r="SDG8" s="833"/>
      <c r="SDH8" s="833"/>
      <c r="SDI8" s="833"/>
      <c r="SDJ8" s="833"/>
      <c r="SDK8" s="833"/>
      <c r="SDL8" s="844"/>
      <c r="SDM8" s="845"/>
      <c r="SDN8" s="832"/>
      <c r="SDO8" s="832"/>
      <c r="SDP8" s="832"/>
      <c r="SDQ8" s="832"/>
      <c r="SDR8" s="832"/>
      <c r="SDS8" s="832"/>
      <c r="SDT8" s="833"/>
      <c r="SDU8" s="833"/>
      <c r="SDV8" s="833"/>
      <c r="SDW8" s="833"/>
      <c r="SDX8" s="833"/>
      <c r="SDY8" s="833"/>
      <c r="SDZ8" s="833"/>
      <c r="SEA8" s="833"/>
      <c r="SEB8" s="844"/>
      <c r="SEC8" s="845"/>
      <c r="SED8" s="832"/>
      <c r="SEE8" s="832"/>
      <c r="SEF8" s="832"/>
      <c r="SEG8" s="832"/>
      <c r="SEH8" s="832"/>
      <c r="SEI8" s="832"/>
      <c r="SEJ8" s="833"/>
      <c r="SEK8" s="833"/>
      <c r="SEL8" s="833"/>
      <c r="SEM8" s="833"/>
      <c r="SEN8" s="833"/>
      <c r="SEO8" s="833"/>
      <c r="SEP8" s="833"/>
      <c r="SEQ8" s="833"/>
      <c r="SER8" s="844"/>
      <c r="SES8" s="845"/>
      <c r="SET8" s="832"/>
      <c r="SEU8" s="832"/>
      <c r="SEV8" s="832"/>
      <c r="SEW8" s="832"/>
      <c r="SEX8" s="832"/>
      <c r="SEY8" s="832"/>
      <c r="SEZ8" s="833"/>
      <c r="SFA8" s="833"/>
      <c r="SFB8" s="833"/>
      <c r="SFC8" s="833"/>
      <c r="SFD8" s="833"/>
      <c r="SFE8" s="833"/>
      <c r="SFF8" s="833"/>
      <c r="SFG8" s="833"/>
      <c r="SFH8" s="844"/>
      <c r="SFI8" s="845"/>
      <c r="SFJ8" s="832"/>
      <c r="SFK8" s="832"/>
      <c r="SFL8" s="832"/>
      <c r="SFM8" s="832"/>
      <c r="SFN8" s="832"/>
      <c r="SFO8" s="832"/>
      <c r="SFP8" s="833"/>
      <c r="SFQ8" s="833"/>
      <c r="SFR8" s="833"/>
      <c r="SFS8" s="833"/>
      <c r="SFT8" s="833"/>
      <c r="SFU8" s="833"/>
      <c r="SFV8" s="833"/>
      <c r="SFW8" s="833"/>
      <c r="SFX8" s="844"/>
      <c r="SFY8" s="845"/>
      <c r="SFZ8" s="832"/>
      <c r="SGA8" s="832"/>
      <c r="SGB8" s="832"/>
      <c r="SGC8" s="832"/>
      <c r="SGD8" s="832"/>
      <c r="SGE8" s="832"/>
      <c r="SGF8" s="833"/>
      <c r="SGG8" s="833"/>
      <c r="SGH8" s="833"/>
      <c r="SGI8" s="833"/>
      <c r="SGJ8" s="833"/>
      <c r="SGK8" s="833"/>
      <c r="SGL8" s="833"/>
      <c r="SGM8" s="833"/>
      <c r="SGN8" s="844"/>
      <c r="SGO8" s="845"/>
      <c r="SGP8" s="832"/>
      <c r="SGQ8" s="832"/>
      <c r="SGR8" s="832"/>
      <c r="SGS8" s="832"/>
      <c r="SGT8" s="832"/>
      <c r="SGU8" s="832"/>
      <c r="SGV8" s="833"/>
      <c r="SGW8" s="833"/>
      <c r="SGX8" s="833"/>
      <c r="SGY8" s="833"/>
      <c r="SGZ8" s="833"/>
      <c r="SHA8" s="833"/>
      <c r="SHB8" s="833"/>
      <c r="SHC8" s="833"/>
      <c r="SHD8" s="844"/>
      <c r="SHE8" s="845"/>
      <c r="SHF8" s="832"/>
      <c r="SHG8" s="832"/>
      <c r="SHH8" s="832"/>
      <c r="SHI8" s="832"/>
      <c r="SHJ8" s="832"/>
      <c r="SHK8" s="832"/>
      <c r="SHL8" s="833"/>
      <c r="SHM8" s="833"/>
      <c r="SHN8" s="833"/>
      <c r="SHO8" s="833"/>
      <c r="SHP8" s="833"/>
      <c r="SHQ8" s="833"/>
      <c r="SHR8" s="833"/>
      <c r="SHS8" s="833"/>
      <c r="SHT8" s="844"/>
      <c r="SHU8" s="845"/>
      <c r="SHV8" s="832"/>
      <c r="SHW8" s="832"/>
      <c r="SHX8" s="832"/>
      <c r="SHY8" s="832"/>
      <c r="SHZ8" s="832"/>
      <c r="SIA8" s="832"/>
      <c r="SIB8" s="833"/>
      <c r="SIC8" s="833"/>
      <c r="SID8" s="833"/>
      <c r="SIE8" s="833"/>
      <c r="SIF8" s="833"/>
      <c r="SIG8" s="833"/>
      <c r="SIH8" s="833"/>
      <c r="SII8" s="833"/>
      <c r="SIJ8" s="844"/>
      <c r="SIK8" s="845"/>
      <c r="SIL8" s="832"/>
      <c r="SIM8" s="832"/>
      <c r="SIN8" s="832"/>
      <c r="SIO8" s="832"/>
      <c r="SIP8" s="832"/>
      <c r="SIQ8" s="832"/>
      <c r="SIR8" s="833"/>
      <c r="SIS8" s="833"/>
      <c r="SIT8" s="833"/>
      <c r="SIU8" s="833"/>
      <c r="SIV8" s="833"/>
      <c r="SIW8" s="833"/>
      <c r="SIX8" s="833"/>
      <c r="SIY8" s="833"/>
      <c r="SIZ8" s="844"/>
      <c r="SJA8" s="845"/>
      <c r="SJB8" s="832"/>
      <c r="SJC8" s="832"/>
      <c r="SJD8" s="832"/>
      <c r="SJE8" s="832"/>
      <c r="SJF8" s="832"/>
      <c r="SJG8" s="832"/>
      <c r="SJH8" s="833"/>
      <c r="SJI8" s="833"/>
      <c r="SJJ8" s="833"/>
      <c r="SJK8" s="833"/>
      <c r="SJL8" s="833"/>
      <c r="SJM8" s="833"/>
      <c r="SJN8" s="833"/>
      <c r="SJO8" s="833"/>
      <c r="SJP8" s="844"/>
      <c r="SJQ8" s="845"/>
      <c r="SJR8" s="832"/>
      <c r="SJS8" s="832"/>
      <c r="SJT8" s="832"/>
      <c r="SJU8" s="832"/>
      <c r="SJV8" s="832"/>
      <c r="SJW8" s="832"/>
      <c r="SJX8" s="833"/>
      <c r="SJY8" s="833"/>
      <c r="SJZ8" s="833"/>
      <c r="SKA8" s="833"/>
      <c r="SKB8" s="833"/>
      <c r="SKC8" s="833"/>
      <c r="SKD8" s="833"/>
      <c r="SKE8" s="833"/>
      <c r="SKF8" s="844"/>
      <c r="SKG8" s="845"/>
      <c r="SKH8" s="832"/>
      <c r="SKI8" s="832"/>
      <c r="SKJ8" s="832"/>
      <c r="SKK8" s="832"/>
      <c r="SKL8" s="832"/>
      <c r="SKM8" s="832"/>
      <c r="SKN8" s="833"/>
      <c r="SKO8" s="833"/>
      <c r="SKP8" s="833"/>
      <c r="SKQ8" s="833"/>
      <c r="SKR8" s="833"/>
      <c r="SKS8" s="833"/>
      <c r="SKT8" s="833"/>
      <c r="SKU8" s="833"/>
      <c r="SKV8" s="844"/>
      <c r="SKW8" s="845"/>
      <c r="SKX8" s="832"/>
      <c r="SKY8" s="832"/>
      <c r="SKZ8" s="832"/>
      <c r="SLA8" s="832"/>
      <c r="SLB8" s="832"/>
      <c r="SLC8" s="832"/>
      <c r="SLD8" s="833"/>
      <c r="SLE8" s="833"/>
      <c r="SLF8" s="833"/>
      <c r="SLG8" s="833"/>
      <c r="SLH8" s="833"/>
      <c r="SLI8" s="833"/>
      <c r="SLJ8" s="833"/>
      <c r="SLK8" s="833"/>
      <c r="SLL8" s="844"/>
      <c r="SLM8" s="845"/>
      <c r="SLN8" s="832"/>
      <c r="SLO8" s="832"/>
      <c r="SLP8" s="832"/>
      <c r="SLQ8" s="832"/>
      <c r="SLR8" s="832"/>
      <c r="SLS8" s="832"/>
      <c r="SLT8" s="833"/>
      <c r="SLU8" s="833"/>
      <c r="SLV8" s="833"/>
      <c r="SLW8" s="833"/>
      <c r="SLX8" s="833"/>
      <c r="SLY8" s="833"/>
      <c r="SLZ8" s="833"/>
      <c r="SMA8" s="833"/>
      <c r="SMB8" s="844"/>
      <c r="SMC8" s="845"/>
      <c r="SMD8" s="832"/>
      <c r="SME8" s="832"/>
      <c r="SMF8" s="832"/>
      <c r="SMG8" s="832"/>
      <c r="SMH8" s="832"/>
      <c r="SMI8" s="832"/>
      <c r="SMJ8" s="833"/>
      <c r="SMK8" s="833"/>
      <c r="SML8" s="833"/>
      <c r="SMM8" s="833"/>
      <c r="SMN8" s="833"/>
      <c r="SMO8" s="833"/>
      <c r="SMP8" s="833"/>
      <c r="SMQ8" s="833"/>
      <c r="SMR8" s="844"/>
      <c r="SMS8" s="845"/>
      <c r="SMT8" s="832"/>
      <c r="SMU8" s="832"/>
      <c r="SMV8" s="832"/>
      <c r="SMW8" s="832"/>
      <c r="SMX8" s="832"/>
      <c r="SMY8" s="832"/>
      <c r="SMZ8" s="833"/>
      <c r="SNA8" s="833"/>
      <c r="SNB8" s="833"/>
      <c r="SNC8" s="833"/>
      <c r="SND8" s="833"/>
      <c r="SNE8" s="833"/>
      <c r="SNF8" s="833"/>
      <c r="SNG8" s="833"/>
      <c r="SNH8" s="844"/>
      <c r="SNI8" s="845"/>
      <c r="SNJ8" s="832"/>
      <c r="SNK8" s="832"/>
      <c r="SNL8" s="832"/>
      <c r="SNM8" s="832"/>
      <c r="SNN8" s="832"/>
      <c r="SNO8" s="832"/>
      <c r="SNP8" s="833"/>
      <c r="SNQ8" s="833"/>
      <c r="SNR8" s="833"/>
      <c r="SNS8" s="833"/>
      <c r="SNT8" s="833"/>
      <c r="SNU8" s="833"/>
      <c r="SNV8" s="833"/>
      <c r="SNW8" s="833"/>
      <c r="SNX8" s="844"/>
      <c r="SNY8" s="845"/>
      <c r="SNZ8" s="832"/>
      <c r="SOA8" s="832"/>
      <c r="SOB8" s="832"/>
      <c r="SOC8" s="832"/>
      <c r="SOD8" s="832"/>
      <c r="SOE8" s="832"/>
      <c r="SOF8" s="833"/>
      <c r="SOG8" s="833"/>
      <c r="SOH8" s="833"/>
      <c r="SOI8" s="833"/>
      <c r="SOJ8" s="833"/>
      <c r="SOK8" s="833"/>
      <c r="SOL8" s="833"/>
      <c r="SOM8" s="833"/>
      <c r="SON8" s="844"/>
      <c r="SOO8" s="845"/>
      <c r="SOP8" s="832"/>
      <c r="SOQ8" s="832"/>
      <c r="SOR8" s="832"/>
      <c r="SOS8" s="832"/>
      <c r="SOT8" s="832"/>
      <c r="SOU8" s="832"/>
      <c r="SOV8" s="833"/>
      <c r="SOW8" s="833"/>
      <c r="SOX8" s="833"/>
      <c r="SOY8" s="833"/>
      <c r="SOZ8" s="833"/>
      <c r="SPA8" s="833"/>
      <c r="SPB8" s="833"/>
      <c r="SPC8" s="833"/>
      <c r="SPD8" s="844"/>
      <c r="SPE8" s="845"/>
      <c r="SPF8" s="832"/>
      <c r="SPG8" s="832"/>
      <c r="SPH8" s="832"/>
      <c r="SPI8" s="832"/>
      <c r="SPJ8" s="832"/>
      <c r="SPK8" s="832"/>
      <c r="SPL8" s="833"/>
      <c r="SPM8" s="833"/>
      <c r="SPN8" s="833"/>
      <c r="SPO8" s="833"/>
      <c r="SPP8" s="833"/>
      <c r="SPQ8" s="833"/>
      <c r="SPR8" s="833"/>
      <c r="SPS8" s="833"/>
      <c r="SPT8" s="844"/>
      <c r="SPU8" s="845"/>
      <c r="SPV8" s="832"/>
      <c r="SPW8" s="832"/>
      <c r="SPX8" s="832"/>
      <c r="SPY8" s="832"/>
      <c r="SPZ8" s="832"/>
      <c r="SQA8" s="832"/>
      <c r="SQB8" s="833"/>
      <c r="SQC8" s="833"/>
      <c r="SQD8" s="833"/>
      <c r="SQE8" s="833"/>
      <c r="SQF8" s="833"/>
      <c r="SQG8" s="833"/>
      <c r="SQH8" s="833"/>
      <c r="SQI8" s="833"/>
      <c r="SQJ8" s="844"/>
      <c r="SQK8" s="845"/>
      <c r="SQL8" s="832"/>
      <c r="SQM8" s="832"/>
      <c r="SQN8" s="832"/>
      <c r="SQO8" s="832"/>
      <c r="SQP8" s="832"/>
      <c r="SQQ8" s="832"/>
      <c r="SQR8" s="833"/>
      <c r="SQS8" s="833"/>
      <c r="SQT8" s="833"/>
      <c r="SQU8" s="833"/>
      <c r="SQV8" s="833"/>
      <c r="SQW8" s="833"/>
      <c r="SQX8" s="833"/>
      <c r="SQY8" s="833"/>
      <c r="SQZ8" s="844"/>
      <c r="SRA8" s="845"/>
      <c r="SRB8" s="832"/>
      <c r="SRC8" s="832"/>
      <c r="SRD8" s="832"/>
      <c r="SRE8" s="832"/>
      <c r="SRF8" s="832"/>
      <c r="SRG8" s="832"/>
      <c r="SRH8" s="833"/>
      <c r="SRI8" s="833"/>
      <c r="SRJ8" s="833"/>
      <c r="SRK8" s="833"/>
      <c r="SRL8" s="833"/>
      <c r="SRM8" s="833"/>
      <c r="SRN8" s="833"/>
      <c r="SRO8" s="833"/>
      <c r="SRP8" s="844"/>
      <c r="SRQ8" s="845"/>
      <c r="SRR8" s="832"/>
      <c r="SRS8" s="832"/>
      <c r="SRT8" s="832"/>
      <c r="SRU8" s="832"/>
      <c r="SRV8" s="832"/>
      <c r="SRW8" s="832"/>
      <c r="SRX8" s="833"/>
      <c r="SRY8" s="833"/>
      <c r="SRZ8" s="833"/>
      <c r="SSA8" s="833"/>
      <c r="SSB8" s="833"/>
      <c r="SSC8" s="833"/>
      <c r="SSD8" s="833"/>
      <c r="SSE8" s="833"/>
      <c r="SSF8" s="844"/>
      <c r="SSG8" s="845"/>
      <c r="SSH8" s="832"/>
      <c r="SSI8" s="832"/>
      <c r="SSJ8" s="832"/>
      <c r="SSK8" s="832"/>
      <c r="SSL8" s="832"/>
      <c r="SSM8" s="832"/>
      <c r="SSN8" s="833"/>
      <c r="SSO8" s="833"/>
      <c r="SSP8" s="833"/>
      <c r="SSQ8" s="833"/>
      <c r="SSR8" s="833"/>
      <c r="SSS8" s="833"/>
      <c r="SST8" s="833"/>
      <c r="SSU8" s="833"/>
      <c r="SSV8" s="844"/>
      <c r="SSW8" s="845"/>
      <c r="SSX8" s="832"/>
      <c r="SSY8" s="832"/>
      <c r="SSZ8" s="832"/>
      <c r="STA8" s="832"/>
      <c r="STB8" s="832"/>
      <c r="STC8" s="832"/>
      <c r="STD8" s="833"/>
      <c r="STE8" s="833"/>
      <c r="STF8" s="833"/>
      <c r="STG8" s="833"/>
      <c r="STH8" s="833"/>
      <c r="STI8" s="833"/>
      <c r="STJ8" s="833"/>
      <c r="STK8" s="833"/>
      <c r="STL8" s="844"/>
      <c r="STM8" s="845"/>
      <c r="STN8" s="832"/>
      <c r="STO8" s="832"/>
      <c r="STP8" s="832"/>
      <c r="STQ8" s="832"/>
      <c r="STR8" s="832"/>
      <c r="STS8" s="832"/>
      <c r="STT8" s="833"/>
      <c r="STU8" s="833"/>
      <c r="STV8" s="833"/>
      <c r="STW8" s="833"/>
      <c r="STX8" s="833"/>
      <c r="STY8" s="833"/>
      <c r="STZ8" s="833"/>
      <c r="SUA8" s="833"/>
      <c r="SUB8" s="844"/>
      <c r="SUC8" s="845"/>
      <c r="SUD8" s="832"/>
      <c r="SUE8" s="832"/>
      <c r="SUF8" s="832"/>
      <c r="SUG8" s="832"/>
      <c r="SUH8" s="832"/>
      <c r="SUI8" s="832"/>
      <c r="SUJ8" s="833"/>
      <c r="SUK8" s="833"/>
      <c r="SUL8" s="833"/>
      <c r="SUM8" s="833"/>
      <c r="SUN8" s="833"/>
      <c r="SUO8" s="833"/>
      <c r="SUP8" s="833"/>
      <c r="SUQ8" s="833"/>
      <c r="SUR8" s="844"/>
      <c r="SUS8" s="845"/>
      <c r="SUT8" s="832"/>
      <c r="SUU8" s="832"/>
      <c r="SUV8" s="832"/>
      <c r="SUW8" s="832"/>
      <c r="SUX8" s="832"/>
      <c r="SUY8" s="832"/>
      <c r="SUZ8" s="833"/>
      <c r="SVA8" s="833"/>
      <c r="SVB8" s="833"/>
      <c r="SVC8" s="833"/>
      <c r="SVD8" s="833"/>
      <c r="SVE8" s="833"/>
      <c r="SVF8" s="833"/>
      <c r="SVG8" s="833"/>
      <c r="SVH8" s="844"/>
      <c r="SVI8" s="845"/>
      <c r="SVJ8" s="832"/>
      <c r="SVK8" s="832"/>
      <c r="SVL8" s="832"/>
      <c r="SVM8" s="832"/>
      <c r="SVN8" s="832"/>
      <c r="SVO8" s="832"/>
      <c r="SVP8" s="833"/>
      <c r="SVQ8" s="833"/>
      <c r="SVR8" s="833"/>
      <c r="SVS8" s="833"/>
      <c r="SVT8" s="833"/>
      <c r="SVU8" s="833"/>
      <c r="SVV8" s="833"/>
      <c r="SVW8" s="833"/>
      <c r="SVX8" s="844"/>
      <c r="SVY8" s="845"/>
      <c r="SVZ8" s="832"/>
      <c r="SWA8" s="832"/>
      <c r="SWB8" s="832"/>
      <c r="SWC8" s="832"/>
      <c r="SWD8" s="832"/>
      <c r="SWE8" s="832"/>
      <c r="SWF8" s="833"/>
      <c r="SWG8" s="833"/>
      <c r="SWH8" s="833"/>
      <c r="SWI8" s="833"/>
      <c r="SWJ8" s="833"/>
      <c r="SWK8" s="833"/>
      <c r="SWL8" s="833"/>
      <c r="SWM8" s="833"/>
      <c r="SWN8" s="844"/>
      <c r="SWO8" s="845"/>
      <c r="SWP8" s="832"/>
      <c r="SWQ8" s="832"/>
      <c r="SWR8" s="832"/>
      <c r="SWS8" s="832"/>
      <c r="SWT8" s="832"/>
      <c r="SWU8" s="832"/>
      <c r="SWV8" s="833"/>
      <c r="SWW8" s="833"/>
      <c r="SWX8" s="833"/>
      <c r="SWY8" s="833"/>
      <c r="SWZ8" s="833"/>
      <c r="SXA8" s="833"/>
      <c r="SXB8" s="833"/>
      <c r="SXC8" s="833"/>
      <c r="SXD8" s="844"/>
      <c r="SXE8" s="845"/>
      <c r="SXF8" s="832"/>
      <c r="SXG8" s="832"/>
      <c r="SXH8" s="832"/>
      <c r="SXI8" s="832"/>
      <c r="SXJ8" s="832"/>
      <c r="SXK8" s="832"/>
      <c r="SXL8" s="833"/>
      <c r="SXM8" s="833"/>
      <c r="SXN8" s="833"/>
      <c r="SXO8" s="833"/>
      <c r="SXP8" s="833"/>
      <c r="SXQ8" s="833"/>
      <c r="SXR8" s="833"/>
      <c r="SXS8" s="833"/>
      <c r="SXT8" s="844"/>
      <c r="SXU8" s="845"/>
      <c r="SXV8" s="832"/>
      <c r="SXW8" s="832"/>
      <c r="SXX8" s="832"/>
      <c r="SXY8" s="832"/>
      <c r="SXZ8" s="832"/>
      <c r="SYA8" s="832"/>
      <c r="SYB8" s="833"/>
      <c r="SYC8" s="833"/>
      <c r="SYD8" s="833"/>
      <c r="SYE8" s="833"/>
      <c r="SYF8" s="833"/>
      <c r="SYG8" s="833"/>
      <c r="SYH8" s="833"/>
      <c r="SYI8" s="833"/>
      <c r="SYJ8" s="844"/>
      <c r="SYK8" s="845"/>
      <c r="SYL8" s="832"/>
      <c r="SYM8" s="832"/>
      <c r="SYN8" s="832"/>
      <c r="SYO8" s="832"/>
      <c r="SYP8" s="832"/>
      <c r="SYQ8" s="832"/>
      <c r="SYR8" s="833"/>
      <c r="SYS8" s="833"/>
      <c r="SYT8" s="833"/>
      <c r="SYU8" s="833"/>
      <c r="SYV8" s="833"/>
      <c r="SYW8" s="833"/>
      <c r="SYX8" s="833"/>
      <c r="SYY8" s="833"/>
      <c r="SYZ8" s="844"/>
      <c r="SZA8" s="845"/>
      <c r="SZB8" s="832"/>
      <c r="SZC8" s="832"/>
      <c r="SZD8" s="832"/>
      <c r="SZE8" s="832"/>
      <c r="SZF8" s="832"/>
      <c r="SZG8" s="832"/>
      <c r="SZH8" s="833"/>
      <c r="SZI8" s="833"/>
      <c r="SZJ8" s="833"/>
      <c r="SZK8" s="833"/>
      <c r="SZL8" s="833"/>
      <c r="SZM8" s="833"/>
      <c r="SZN8" s="833"/>
      <c r="SZO8" s="833"/>
      <c r="SZP8" s="844"/>
      <c r="SZQ8" s="845"/>
      <c r="SZR8" s="832"/>
      <c r="SZS8" s="832"/>
      <c r="SZT8" s="832"/>
      <c r="SZU8" s="832"/>
      <c r="SZV8" s="832"/>
      <c r="SZW8" s="832"/>
      <c r="SZX8" s="833"/>
      <c r="SZY8" s="833"/>
      <c r="SZZ8" s="833"/>
      <c r="TAA8" s="833"/>
      <c r="TAB8" s="833"/>
      <c r="TAC8" s="833"/>
      <c r="TAD8" s="833"/>
      <c r="TAE8" s="833"/>
      <c r="TAF8" s="844"/>
      <c r="TAG8" s="845"/>
      <c r="TAH8" s="832"/>
      <c r="TAI8" s="832"/>
      <c r="TAJ8" s="832"/>
      <c r="TAK8" s="832"/>
      <c r="TAL8" s="832"/>
      <c r="TAM8" s="832"/>
      <c r="TAN8" s="833"/>
      <c r="TAO8" s="833"/>
      <c r="TAP8" s="833"/>
      <c r="TAQ8" s="833"/>
      <c r="TAR8" s="833"/>
      <c r="TAS8" s="833"/>
      <c r="TAT8" s="833"/>
      <c r="TAU8" s="833"/>
      <c r="TAV8" s="844"/>
      <c r="TAW8" s="845"/>
      <c r="TAX8" s="832"/>
      <c r="TAY8" s="832"/>
      <c r="TAZ8" s="832"/>
      <c r="TBA8" s="832"/>
      <c r="TBB8" s="832"/>
      <c r="TBC8" s="832"/>
      <c r="TBD8" s="833"/>
      <c r="TBE8" s="833"/>
      <c r="TBF8" s="833"/>
      <c r="TBG8" s="833"/>
      <c r="TBH8" s="833"/>
      <c r="TBI8" s="833"/>
      <c r="TBJ8" s="833"/>
      <c r="TBK8" s="833"/>
      <c r="TBL8" s="844"/>
      <c r="TBM8" s="845"/>
      <c r="TBN8" s="832"/>
      <c r="TBO8" s="832"/>
      <c r="TBP8" s="832"/>
      <c r="TBQ8" s="832"/>
      <c r="TBR8" s="832"/>
      <c r="TBS8" s="832"/>
      <c r="TBT8" s="833"/>
      <c r="TBU8" s="833"/>
      <c r="TBV8" s="833"/>
      <c r="TBW8" s="833"/>
      <c r="TBX8" s="833"/>
      <c r="TBY8" s="833"/>
      <c r="TBZ8" s="833"/>
      <c r="TCA8" s="833"/>
      <c r="TCB8" s="844"/>
      <c r="TCC8" s="845"/>
      <c r="TCD8" s="832"/>
      <c r="TCE8" s="832"/>
      <c r="TCF8" s="832"/>
      <c r="TCG8" s="832"/>
      <c r="TCH8" s="832"/>
      <c r="TCI8" s="832"/>
      <c r="TCJ8" s="833"/>
      <c r="TCK8" s="833"/>
      <c r="TCL8" s="833"/>
      <c r="TCM8" s="833"/>
      <c r="TCN8" s="833"/>
      <c r="TCO8" s="833"/>
      <c r="TCP8" s="833"/>
      <c r="TCQ8" s="833"/>
      <c r="TCR8" s="844"/>
      <c r="TCS8" s="845"/>
      <c r="TCT8" s="832"/>
      <c r="TCU8" s="832"/>
      <c r="TCV8" s="832"/>
      <c r="TCW8" s="832"/>
      <c r="TCX8" s="832"/>
      <c r="TCY8" s="832"/>
      <c r="TCZ8" s="833"/>
      <c r="TDA8" s="833"/>
      <c r="TDB8" s="833"/>
      <c r="TDC8" s="833"/>
      <c r="TDD8" s="833"/>
      <c r="TDE8" s="833"/>
      <c r="TDF8" s="833"/>
      <c r="TDG8" s="833"/>
      <c r="TDH8" s="844"/>
      <c r="TDI8" s="845"/>
      <c r="TDJ8" s="832"/>
      <c r="TDK8" s="832"/>
      <c r="TDL8" s="832"/>
      <c r="TDM8" s="832"/>
      <c r="TDN8" s="832"/>
      <c r="TDO8" s="832"/>
      <c r="TDP8" s="833"/>
      <c r="TDQ8" s="833"/>
      <c r="TDR8" s="833"/>
      <c r="TDS8" s="833"/>
      <c r="TDT8" s="833"/>
      <c r="TDU8" s="833"/>
      <c r="TDV8" s="833"/>
      <c r="TDW8" s="833"/>
      <c r="TDX8" s="844"/>
      <c r="TDY8" s="845"/>
      <c r="TDZ8" s="832"/>
      <c r="TEA8" s="832"/>
      <c r="TEB8" s="832"/>
      <c r="TEC8" s="832"/>
      <c r="TED8" s="832"/>
      <c r="TEE8" s="832"/>
      <c r="TEF8" s="833"/>
      <c r="TEG8" s="833"/>
      <c r="TEH8" s="833"/>
      <c r="TEI8" s="833"/>
      <c r="TEJ8" s="833"/>
      <c r="TEK8" s="833"/>
      <c r="TEL8" s="833"/>
      <c r="TEM8" s="833"/>
      <c r="TEN8" s="844"/>
      <c r="TEO8" s="845"/>
      <c r="TEP8" s="832"/>
      <c r="TEQ8" s="832"/>
      <c r="TER8" s="832"/>
      <c r="TES8" s="832"/>
      <c r="TET8" s="832"/>
      <c r="TEU8" s="832"/>
      <c r="TEV8" s="833"/>
      <c r="TEW8" s="833"/>
      <c r="TEX8" s="833"/>
      <c r="TEY8" s="833"/>
      <c r="TEZ8" s="833"/>
      <c r="TFA8" s="833"/>
      <c r="TFB8" s="833"/>
      <c r="TFC8" s="833"/>
      <c r="TFD8" s="844"/>
      <c r="TFE8" s="845"/>
      <c r="TFF8" s="832"/>
      <c r="TFG8" s="832"/>
      <c r="TFH8" s="832"/>
      <c r="TFI8" s="832"/>
      <c r="TFJ8" s="832"/>
      <c r="TFK8" s="832"/>
      <c r="TFL8" s="833"/>
      <c r="TFM8" s="833"/>
      <c r="TFN8" s="833"/>
      <c r="TFO8" s="833"/>
      <c r="TFP8" s="833"/>
      <c r="TFQ8" s="833"/>
      <c r="TFR8" s="833"/>
      <c r="TFS8" s="833"/>
      <c r="TFT8" s="844"/>
      <c r="TFU8" s="845"/>
      <c r="TFV8" s="832"/>
      <c r="TFW8" s="832"/>
      <c r="TFX8" s="832"/>
      <c r="TFY8" s="832"/>
      <c r="TFZ8" s="832"/>
      <c r="TGA8" s="832"/>
      <c r="TGB8" s="833"/>
      <c r="TGC8" s="833"/>
      <c r="TGD8" s="833"/>
      <c r="TGE8" s="833"/>
      <c r="TGF8" s="833"/>
      <c r="TGG8" s="833"/>
      <c r="TGH8" s="833"/>
      <c r="TGI8" s="833"/>
      <c r="TGJ8" s="844"/>
      <c r="TGK8" s="845"/>
      <c r="TGL8" s="832"/>
      <c r="TGM8" s="832"/>
      <c r="TGN8" s="832"/>
      <c r="TGO8" s="832"/>
      <c r="TGP8" s="832"/>
      <c r="TGQ8" s="832"/>
      <c r="TGR8" s="833"/>
      <c r="TGS8" s="833"/>
      <c r="TGT8" s="833"/>
      <c r="TGU8" s="833"/>
      <c r="TGV8" s="833"/>
      <c r="TGW8" s="833"/>
      <c r="TGX8" s="833"/>
      <c r="TGY8" s="833"/>
      <c r="TGZ8" s="844"/>
      <c r="THA8" s="845"/>
      <c r="THB8" s="832"/>
      <c r="THC8" s="832"/>
      <c r="THD8" s="832"/>
      <c r="THE8" s="832"/>
      <c r="THF8" s="832"/>
      <c r="THG8" s="832"/>
      <c r="THH8" s="833"/>
      <c r="THI8" s="833"/>
      <c r="THJ8" s="833"/>
      <c r="THK8" s="833"/>
      <c r="THL8" s="833"/>
      <c r="THM8" s="833"/>
      <c r="THN8" s="833"/>
      <c r="THO8" s="833"/>
      <c r="THP8" s="844"/>
      <c r="THQ8" s="845"/>
      <c r="THR8" s="832"/>
      <c r="THS8" s="832"/>
      <c r="THT8" s="832"/>
      <c r="THU8" s="832"/>
      <c r="THV8" s="832"/>
      <c r="THW8" s="832"/>
      <c r="THX8" s="833"/>
      <c r="THY8" s="833"/>
      <c r="THZ8" s="833"/>
      <c r="TIA8" s="833"/>
      <c r="TIB8" s="833"/>
      <c r="TIC8" s="833"/>
      <c r="TID8" s="833"/>
      <c r="TIE8" s="833"/>
      <c r="TIF8" s="844"/>
      <c r="TIG8" s="845"/>
      <c r="TIH8" s="832"/>
      <c r="TII8" s="832"/>
      <c r="TIJ8" s="832"/>
      <c r="TIK8" s="832"/>
      <c r="TIL8" s="832"/>
      <c r="TIM8" s="832"/>
      <c r="TIN8" s="833"/>
      <c r="TIO8" s="833"/>
      <c r="TIP8" s="833"/>
      <c r="TIQ8" s="833"/>
      <c r="TIR8" s="833"/>
      <c r="TIS8" s="833"/>
      <c r="TIT8" s="833"/>
      <c r="TIU8" s="833"/>
      <c r="TIV8" s="844"/>
      <c r="TIW8" s="845"/>
      <c r="TIX8" s="832"/>
      <c r="TIY8" s="832"/>
      <c r="TIZ8" s="832"/>
      <c r="TJA8" s="832"/>
      <c r="TJB8" s="832"/>
      <c r="TJC8" s="832"/>
      <c r="TJD8" s="833"/>
      <c r="TJE8" s="833"/>
      <c r="TJF8" s="833"/>
      <c r="TJG8" s="833"/>
      <c r="TJH8" s="833"/>
      <c r="TJI8" s="833"/>
      <c r="TJJ8" s="833"/>
      <c r="TJK8" s="833"/>
      <c r="TJL8" s="844"/>
      <c r="TJM8" s="845"/>
      <c r="TJN8" s="832"/>
      <c r="TJO8" s="832"/>
      <c r="TJP8" s="832"/>
      <c r="TJQ8" s="832"/>
      <c r="TJR8" s="832"/>
      <c r="TJS8" s="832"/>
      <c r="TJT8" s="833"/>
      <c r="TJU8" s="833"/>
      <c r="TJV8" s="833"/>
      <c r="TJW8" s="833"/>
      <c r="TJX8" s="833"/>
      <c r="TJY8" s="833"/>
      <c r="TJZ8" s="833"/>
      <c r="TKA8" s="833"/>
      <c r="TKB8" s="844"/>
      <c r="TKC8" s="845"/>
      <c r="TKD8" s="832"/>
      <c r="TKE8" s="832"/>
      <c r="TKF8" s="832"/>
      <c r="TKG8" s="832"/>
      <c r="TKH8" s="832"/>
      <c r="TKI8" s="832"/>
      <c r="TKJ8" s="833"/>
      <c r="TKK8" s="833"/>
      <c r="TKL8" s="833"/>
      <c r="TKM8" s="833"/>
      <c r="TKN8" s="833"/>
      <c r="TKO8" s="833"/>
      <c r="TKP8" s="833"/>
      <c r="TKQ8" s="833"/>
      <c r="TKR8" s="844"/>
      <c r="TKS8" s="845"/>
      <c r="TKT8" s="832"/>
      <c r="TKU8" s="832"/>
      <c r="TKV8" s="832"/>
      <c r="TKW8" s="832"/>
      <c r="TKX8" s="832"/>
      <c r="TKY8" s="832"/>
      <c r="TKZ8" s="833"/>
      <c r="TLA8" s="833"/>
      <c r="TLB8" s="833"/>
      <c r="TLC8" s="833"/>
      <c r="TLD8" s="833"/>
      <c r="TLE8" s="833"/>
      <c r="TLF8" s="833"/>
      <c r="TLG8" s="833"/>
      <c r="TLH8" s="844"/>
      <c r="TLI8" s="845"/>
      <c r="TLJ8" s="832"/>
      <c r="TLK8" s="832"/>
      <c r="TLL8" s="832"/>
      <c r="TLM8" s="832"/>
      <c r="TLN8" s="832"/>
      <c r="TLO8" s="832"/>
      <c r="TLP8" s="833"/>
      <c r="TLQ8" s="833"/>
      <c r="TLR8" s="833"/>
      <c r="TLS8" s="833"/>
      <c r="TLT8" s="833"/>
      <c r="TLU8" s="833"/>
      <c r="TLV8" s="833"/>
      <c r="TLW8" s="833"/>
      <c r="TLX8" s="844"/>
      <c r="TLY8" s="845"/>
      <c r="TLZ8" s="832"/>
      <c r="TMA8" s="832"/>
      <c r="TMB8" s="832"/>
      <c r="TMC8" s="832"/>
      <c r="TMD8" s="832"/>
      <c r="TME8" s="832"/>
      <c r="TMF8" s="833"/>
      <c r="TMG8" s="833"/>
      <c r="TMH8" s="833"/>
      <c r="TMI8" s="833"/>
      <c r="TMJ8" s="833"/>
      <c r="TMK8" s="833"/>
      <c r="TML8" s="833"/>
      <c r="TMM8" s="833"/>
      <c r="TMN8" s="844"/>
      <c r="TMO8" s="845"/>
      <c r="TMP8" s="832"/>
      <c r="TMQ8" s="832"/>
      <c r="TMR8" s="832"/>
      <c r="TMS8" s="832"/>
      <c r="TMT8" s="832"/>
      <c r="TMU8" s="832"/>
      <c r="TMV8" s="833"/>
      <c r="TMW8" s="833"/>
      <c r="TMX8" s="833"/>
      <c r="TMY8" s="833"/>
      <c r="TMZ8" s="833"/>
      <c r="TNA8" s="833"/>
      <c r="TNB8" s="833"/>
      <c r="TNC8" s="833"/>
      <c r="TND8" s="844"/>
      <c r="TNE8" s="845"/>
      <c r="TNF8" s="832"/>
      <c r="TNG8" s="832"/>
      <c r="TNH8" s="832"/>
      <c r="TNI8" s="832"/>
      <c r="TNJ8" s="832"/>
      <c r="TNK8" s="832"/>
      <c r="TNL8" s="833"/>
      <c r="TNM8" s="833"/>
      <c r="TNN8" s="833"/>
      <c r="TNO8" s="833"/>
      <c r="TNP8" s="833"/>
      <c r="TNQ8" s="833"/>
      <c r="TNR8" s="833"/>
      <c r="TNS8" s="833"/>
      <c r="TNT8" s="844"/>
      <c r="TNU8" s="845"/>
      <c r="TNV8" s="832"/>
      <c r="TNW8" s="832"/>
      <c r="TNX8" s="832"/>
      <c r="TNY8" s="832"/>
      <c r="TNZ8" s="832"/>
      <c r="TOA8" s="832"/>
      <c r="TOB8" s="833"/>
      <c r="TOC8" s="833"/>
      <c r="TOD8" s="833"/>
      <c r="TOE8" s="833"/>
      <c r="TOF8" s="833"/>
      <c r="TOG8" s="833"/>
      <c r="TOH8" s="833"/>
      <c r="TOI8" s="833"/>
      <c r="TOJ8" s="844"/>
      <c r="TOK8" s="845"/>
      <c r="TOL8" s="832"/>
      <c r="TOM8" s="832"/>
      <c r="TON8" s="832"/>
      <c r="TOO8" s="832"/>
      <c r="TOP8" s="832"/>
      <c r="TOQ8" s="832"/>
      <c r="TOR8" s="833"/>
      <c r="TOS8" s="833"/>
      <c r="TOT8" s="833"/>
      <c r="TOU8" s="833"/>
      <c r="TOV8" s="833"/>
      <c r="TOW8" s="833"/>
      <c r="TOX8" s="833"/>
      <c r="TOY8" s="833"/>
      <c r="TOZ8" s="844"/>
      <c r="TPA8" s="845"/>
      <c r="TPB8" s="832"/>
      <c r="TPC8" s="832"/>
      <c r="TPD8" s="832"/>
      <c r="TPE8" s="832"/>
      <c r="TPF8" s="832"/>
      <c r="TPG8" s="832"/>
      <c r="TPH8" s="833"/>
      <c r="TPI8" s="833"/>
      <c r="TPJ8" s="833"/>
      <c r="TPK8" s="833"/>
      <c r="TPL8" s="833"/>
      <c r="TPM8" s="833"/>
      <c r="TPN8" s="833"/>
      <c r="TPO8" s="833"/>
      <c r="TPP8" s="844"/>
      <c r="TPQ8" s="845"/>
      <c r="TPR8" s="832"/>
      <c r="TPS8" s="832"/>
      <c r="TPT8" s="832"/>
      <c r="TPU8" s="832"/>
      <c r="TPV8" s="832"/>
      <c r="TPW8" s="832"/>
      <c r="TPX8" s="833"/>
      <c r="TPY8" s="833"/>
      <c r="TPZ8" s="833"/>
      <c r="TQA8" s="833"/>
      <c r="TQB8" s="833"/>
      <c r="TQC8" s="833"/>
      <c r="TQD8" s="833"/>
      <c r="TQE8" s="833"/>
      <c r="TQF8" s="844"/>
      <c r="TQG8" s="845"/>
      <c r="TQH8" s="832"/>
      <c r="TQI8" s="832"/>
      <c r="TQJ8" s="832"/>
      <c r="TQK8" s="832"/>
      <c r="TQL8" s="832"/>
      <c r="TQM8" s="832"/>
      <c r="TQN8" s="833"/>
      <c r="TQO8" s="833"/>
      <c r="TQP8" s="833"/>
      <c r="TQQ8" s="833"/>
      <c r="TQR8" s="833"/>
      <c r="TQS8" s="833"/>
      <c r="TQT8" s="833"/>
      <c r="TQU8" s="833"/>
      <c r="TQV8" s="844"/>
      <c r="TQW8" s="845"/>
      <c r="TQX8" s="832"/>
      <c r="TQY8" s="832"/>
      <c r="TQZ8" s="832"/>
      <c r="TRA8" s="832"/>
      <c r="TRB8" s="832"/>
      <c r="TRC8" s="832"/>
      <c r="TRD8" s="833"/>
      <c r="TRE8" s="833"/>
      <c r="TRF8" s="833"/>
      <c r="TRG8" s="833"/>
      <c r="TRH8" s="833"/>
      <c r="TRI8" s="833"/>
      <c r="TRJ8" s="833"/>
      <c r="TRK8" s="833"/>
      <c r="TRL8" s="844"/>
      <c r="TRM8" s="845"/>
      <c r="TRN8" s="832"/>
      <c r="TRO8" s="832"/>
      <c r="TRP8" s="832"/>
      <c r="TRQ8" s="832"/>
      <c r="TRR8" s="832"/>
      <c r="TRS8" s="832"/>
      <c r="TRT8" s="833"/>
      <c r="TRU8" s="833"/>
      <c r="TRV8" s="833"/>
      <c r="TRW8" s="833"/>
      <c r="TRX8" s="833"/>
      <c r="TRY8" s="833"/>
      <c r="TRZ8" s="833"/>
      <c r="TSA8" s="833"/>
      <c r="TSB8" s="844"/>
      <c r="TSC8" s="845"/>
      <c r="TSD8" s="832"/>
      <c r="TSE8" s="832"/>
      <c r="TSF8" s="832"/>
      <c r="TSG8" s="832"/>
      <c r="TSH8" s="832"/>
      <c r="TSI8" s="832"/>
      <c r="TSJ8" s="833"/>
      <c r="TSK8" s="833"/>
      <c r="TSL8" s="833"/>
      <c r="TSM8" s="833"/>
      <c r="TSN8" s="833"/>
      <c r="TSO8" s="833"/>
      <c r="TSP8" s="833"/>
      <c r="TSQ8" s="833"/>
      <c r="TSR8" s="844"/>
      <c r="TSS8" s="845"/>
      <c r="TST8" s="832"/>
      <c r="TSU8" s="832"/>
      <c r="TSV8" s="832"/>
      <c r="TSW8" s="832"/>
      <c r="TSX8" s="832"/>
      <c r="TSY8" s="832"/>
      <c r="TSZ8" s="833"/>
      <c r="TTA8" s="833"/>
      <c r="TTB8" s="833"/>
      <c r="TTC8" s="833"/>
      <c r="TTD8" s="833"/>
      <c r="TTE8" s="833"/>
      <c r="TTF8" s="833"/>
      <c r="TTG8" s="833"/>
      <c r="TTH8" s="844"/>
      <c r="TTI8" s="845"/>
      <c r="TTJ8" s="832"/>
      <c r="TTK8" s="832"/>
      <c r="TTL8" s="832"/>
      <c r="TTM8" s="832"/>
      <c r="TTN8" s="832"/>
      <c r="TTO8" s="832"/>
      <c r="TTP8" s="833"/>
      <c r="TTQ8" s="833"/>
      <c r="TTR8" s="833"/>
      <c r="TTS8" s="833"/>
      <c r="TTT8" s="833"/>
      <c r="TTU8" s="833"/>
      <c r="TTV8" s="833"/>
      <c r="TTW8" s="833"/>
      <c r="TTX8" s="844"/>
      <c r="TTY8" s="845"/>
      <c r="TTZ8" s="832"/>
      <c r="TUA8" s="832"/>
      <c r="TUB8" s="832"/>
      <c r="TUC8" s="832"/>
      <c r="TUD8" s="832"/>
      <c r="TUE8" s="832"/>
      <c r="TUF8" s="833"/>
      <c r="TUG8" s="833"/>
      <c r="TUH8" s="833"/>
      <c r="TUI8" s="833"/>
      <c r="TUJ8" s="833"/>
      <c r="TUK8" s="833"/>
      <c r="TUL8" s="833"/>
      <c r="TUM8" s="833"/>
      <c r="TUN8" s="844"/>
      <c r="TUO8" s="845"/>
      <c r="TUP8" s="832"/>
      <c r="TUQ8" s="832"/>
      <c r="TUR8" s="832"/>
      <c r="TUS8" s="832"/>
      <c r="TUT8" s="832"/>
      <c r="TUU8" s="832"/>
      <c r="TUV8" s="833"/>
      <c r="TUW8" s="833"/>
      <c r="TUX8" s="833"/>
      <c r="TUY8" s="833"/>
      <c r="TUZ8" s="833"/>
      <c r="TVA8" s="833"/>
      <c r="TVB8" s="833"/>
      <c r="TVC8" s="833"/>
      <c r="TVD8" s="844"/>
      <c r="TVE8" s="845"/>
      <c r="TVF8" s="832"/>
      <c r="TVG8" s="832"/>
      <c r="TVH8" s="832"/>
      <c r="TVI8" s="832"/>
      <c r="TVJ8" s="832"/>
      <c r="TVK8" s="832"/>
      <c r="TVL8" s="833"/>
      <c r="TVM8" s="833"/>
      <c r="TVN8" s="833"/>
      <c r="TVO8" s="833"/>
      <c r="TVP8" s="833"/>
      <c r="TVQ8" s="833"/>
      <c r="TVR8" s="833"/>
      <c r="TVS8" s="833"/>
      <c r="TVT8" s="844"/>
      <c r="TVU8" s="845"/>
      <c r="TVV8" s="832"/>
      <c r="TVW8" s="832"/>
      <c r="TVX8" s="832"/>
      <c r="TVY8" s="832"/>
      <c r="TVZ8" s="832"/>
      <c r="TWA8" s="832"/>
      <c r="TWB8" s="833"/>
      <c r="TWC8" s="833"/>
      <c r="TWD8" s="833"/>
      <c r="TWE8" s="833"/>
      <c r="TWF8" s="833"/>
      <c r="TWG8" s="833"/>
      <c r="TWH8" s="833"/>
      <c r="TWI8" s="833"/>
      <c r="TWJ8" s="844"/>
      <c r="TWK8" s="845"/>
      <c r="TWL8" s="832"/>
      <c r="TWM8" s="832"/>
      <c r="TWN8" s="832"/>
      <c r="TWO8" s="832"/>
      <c r="TWP8" s="832"/>
      <c r="TWQ8" s="832"/>
      <c r="TWR8" s="833"/>
      <c r="TWS8" s="833"/>
      <c r="TWT8" s="833"/>
      <c r="TWU8" s="833"/>
      <c r="TWV8" s="833"/>
      <c r="TWW8" s="833"/>
      <c r="TWX8" s="833"/>
      <c r="TWY8" s="833"/>
      <c r="TWZ8" s="844"/>
      <c r="TXA8" s="845"/>
      <c r="TXB8" s="832"/>
      <c r="TXC8" s="832"/>
      <c r="TXD8" s="832"/>
      <c r="TXE8" s="832"/>
      <c r="TXF8" s="832"/>
      <c r="TXG8" s="832"/>
      <c r="TXH8" s="833"/>
      <c r="TXI8" s="833"/>
      <c r="TXJ8" s="833"/>
      <c r="TXK8" s="833"/>
      <c r="TXL8" s="833"/>
      <c r="TXM8" s="833"/>
      <c r="TXN8" s="833"/>
      <c r="TXO8" s="833"/>
      <c r="TXP8" s="844"/>
      <c r="TXQ8" s="845"/>
      <c r="TXR8" s="832"/>
      <c r="TXS8" s="832"/>
      <c r="TXT8" s="832"/>
      <c r="TXU8" s="832"/>
      <c r="TXV8" s="832"/>
      <c r="TXW8" s="832"/>
      <c r="TXX8" s="833"/>
      <c r="TXY8" s="833"/>
      <c r="TXZ8" s="833"/>
      <c r="TYA8" s="833"/>
      <c r="TYB8" s="833"/>
      <c r="TYC8" s="833"/>
      <c r="TYD8" s="833"/>
      <c r="TYE8" s="833"/>
      <c r="TYF8" s="844"/>
      <c r="TYG8" s="845"/>
      <c r="TYH8" s="832"/>
      <c r="TYI8" s="832"/>
      <c r="TYJ8" s="832"/>
      <c r="TYK8" s="832"/>
      <c r="TYL8" s="832"/>
      <c r="TYM8" s="832"/>
      <c r="TYN8" s="833"/>
      <c r="TYO8" s="833"/>
      <c r="TYP8" s="833"/>
      <c r="TYQ8" s="833"/>
      <c r="TYR8" s="833"/>
      <c r="TYS8" s="833"/>
      <c r="TYT8" s="833"/>
      <c r="TYU8" s="833"/>
      <c r="TYV8" s="844"/>
      <c r="TYW8" s="845"/>
      <c r="TYX8" s="832"/>
      <c r="TYY8" s="832"/>
      <c r="TYZ8" s="832"/>
      <c r="TZA8" s="832"/>
      <c r="TZB8" s="832"/>
      <c r="TZC8" s="832"/>
      <c r="TZD8" s="833"/>
      <c r="TZE8" s="833"/>
      <c r="TZF8" s="833"/>
      <c r="TZG8" s="833"/>
      <c r="TZH8" s="833"/>
      <c r="TZI8" s="833"/>
      <c r="TZJ8" s="833"/>
      <c r="TZK8" s="833"/>
      <c r="TZL8" s="844"/>
      <c r="TZM8" s="845"/>
      <c r="TZN8" s="832"/>
      <c r="TZO8" s="832"/>
      <c r="TZP8" s="832"/>
      <c r="TZQ8" s="832"/>
      <c r="TZR8" s="832"/>
      <c r="TZS8" s="832"/>
      <c r="TZT8" s="833"/>
      <c r="TZU8" s="833"/>
      <c r="TZV8" s="833"/>
      <c r="TZW8" s="833"/>
      <c r="TZX8" s="833"/>
      <c r="TZY8" s="833"/>
      <c r="TZZ8" s="833"/>
      <c r="UAA8" s="833"/>
      <c r="UAB8" s="844"/>
      <c r="UAC8" s="845"/>
      <c r="UAD8" s="832"/>
      <c r="UAE8" s="832"/>
      <c r="UAF8" s="832"/>
      <c r="UAG8" s="832"/>
      <c r="UAH8" s="832"/>
      <c r="UAI8" s="832"/>
      <c r="UAJ8" s="833"/>
      <c r="UAK8" s="833"/>
      <c r="UAL8" s="833"/>
      <c r="UAM8" s="833"/>
      <c r="UAN8" s="833"/>
      <c r="UAO8" s="833"/>
      <c r="UAP8" s="833"/>
      <c r="UAQ8" s="833"/>
      <c r="UAR8" s="844"/>
      <c r="UAS8" s="845"/>
      <c r="UAT8" s="832"/>
      <c r="UAU8" s="832"/>
      <c r="UAV8" s="832"/>
      <c r="UAW8" s="832"/>
      <c r="UAX8" s="832"/>
      <c r="UAY8" s="832"/>
      <c r="UAZ8" s="833"/>
      <c r="UBA8" s="833"/>
      <c r="UBB8" s="833"/>
      <c r="UBC8" s="833"/>
      <c r="UBD8" s="833"/>
      <c r="UBE8" s="833"/>
      <c r="UBF8" s="833"/>
      <c r="UBG8" s="833"/>
      <c r="UBH8" s="844"/>
      <c r="UBI8" s="845"/>
      <c r="UBJ8" s="832"/>
      <c r="UBK8" s="832"/>
      <c r="UBL8" s="832"/>
      <c r="UBM8" s="832"/>
      <c r="UBN8" s="832"/>
      <c r="UBO8" s="832"/>
      <c r="UBP8" s="833"/>
      <c r="UBQ8" s="833"/>
      <c r="UBR8" s="833"/>
      <c r="UBS8" s="833"/>
      <c r="UBT8" s="833"/>
      <c r="UBU8" s="833"/>
      <c r="UBV8" s="833"/>
      <c r="UBW8" s="833"/>
      <c r="UBX8" s="844"/>
      <c r="UBY8" s="845"/>
      <c r="UBZ8" s="832"/>
      <c r="UCA8" s="832"/>
      <c r="UCB8" s="832"/>
      <c r="UCC8" s="832"/>
      <c r="UCD8" s="832"/>
      <c r="UCE8" s="832"/>
      <c r="UCF8" s="833"/>
      <c r="UCG8" s="833"/>
      <c r="UCH8" s="833"/>
      <c r="UCI8" s="833"/>
      <c r="UCJ8" s="833"/>
      <c r="UCK8" s="833"/>
      <c r="UCL8" s="833"/>
      <c r="UCM8" s="833"/>
      <c r="UCN8" s="844"/>
      <c r="UCO8" s="845"/>
      <c r="UCP8" s="832"/>
      <c r="UCQ8" s="832"/>
      <c r="UCR8" s="832"/>
      <c r="UCS8" s="832"/>
      <c r="UCT8" s="832"/>
      <c r="UCU8" s="832"/>
      <c r="UCV8" s="833"/>
      <c r="UCW8" s="833"/>
      <c r="UCX8" s="833"/>
      <c r="UCY8" s="833"/>
      <c r="UCZ8" s="833"/>
      <c r="UDA8" s="833"/>
      <c r="UDB8" s="833"/>
      <c r="UDC8" s="833"/>
      <c r="UDD8" s="844"/>
      <c r="UDE8" s="845"/>
      <c r="UDF8" s="832"/>
      <c r="UDG8" s="832"/>
      <c r="UDH8" s="832"/>
      <c r="UDI8" s="832"/>
      <c r="UDJ8" s="832"/>
      <c r="UDK8" s="832"/>
      <c r="UDL8" s="833"/>
      <c r="UDM8" s="833"/>
      <c r="UDN8" s="833"/>
      <c r="UDO8" s="833"/>
      <c r="UDP8" s="833"/>
      <c r="UDQ8" s="833"/>
      <c r="UDR8" s="833"/>
      <c r="UDS8" s="833"/>
      <c r="UDT8" s="844"/>
      <c r="UDU8" s="845"/>
      <c r="UDV8" s="832"/>
      <c r="UDW8" s="832"/>
      <c r="UDX8" s="832"/>
      <c r="UDY8" s="832"/>
      <c r="UDZ8" s="832"/>
      <c r="UEA8" s="832"/>
      <c r="UEB8" s="833"/>
      <c r="UEC8" s="833"/>
      <c r="UED8" s="833"/>
      <c r="UEE8" s="833"/>
      <c r="UEF8" s="833"/>
      <c r="UEG8" s="833"/>
      <c r="UEH8" s="833"/>
      <c r="UEI8" s="833"/>
      <c r="UEJ8" s="844"/>
      <c r="UEK8" s="845"/>
      <c r="UEL8" s="832"/>
      <c r="UEM8" s="832"/>
      <c r="UEN8" s="832"/>
      <c r="UEO8" s="832"/>
      <c r="UEP8" s="832"/>
      <c r="UEQ8" s="832"/>
      <c r="UER8" s="833"/>
      <c r="UES8" s="833"/>
      <c r="UET8" s="833"/>
      <c r="UEU8" s="833"/>
      <c r="UEV8" s="833"/>
      <c r="UEW8" s="833"/>
      <c r="UEX8" s="833"/>
      <c r="UEY8" s="833"/>
      <c r="UEZ8" s="844"/>
      <c r="UFA8" s="845"/>
      <c r="UFB8" s="832"/>
      <c r="UFC8" s="832"/>
      <c r="UFD8" s="832"/>
      <c r="UFE8" s="832"/>
      <c r="UFF8" s="832"/>
      <c r="UFG8" s="832"/>
      <c r="UFH8" s="833"/>
      <c r="UFI8" s="833"/>
      <c r="UFJ8" s="833"/>
      <c r="UFK8" s="833"/>
      <c r="UFL8" s="833"/>
      <c r="UFM8" s="833"/>
      <c r="UFN8" s="833"/>
      <c r="UFO8" s="833"/>
      <c r="UFP8" s="844"/>
      <c r="UFQ8" s="845"/>
      <c r="UFR8" s="832"/>
      <c r="UFS8" s="832"/>
      <c r="UFT8" s="832"/>
      <c r="UFU8" s="832"/>
      <c r="UFV8" s="832"/>
      <c r="UFW8" s="832"/>
      <c r="UFX8" s="833"/>
      <c r="UFY8" s="833"/>
      <c r="UFZ8" s="833"/>
      <c r="UGA8" s="833"/>
      <c r="UGB8" s="833"/>
      <c r="UGC8" s="833"/>
      <c r="UGD8" s="833"/>
      <c r="UGE8" s="833"/>
      <c r="UGF8" s="844"/>
      <c r="UGG8" s="845"/>
      <c r="UGH8" s="832"/>
      <c r="UGI8" s="832"/>
      <c r="UGJ8" s="832"/>
      <c r="UGK8" s="832"/>
      <c r="UGL8" s="832"/>
      <c r="UGM8" s="832"/>
      <c r="UGN8" s="833"/>
      <c r="UGO8" s="833"/>
      <c r="UGP8" s="833"/>
      <c r="UGQ8" s="833"/>
      <c r="UGR8" s="833"/>
      <c r="UGS8" s="833"/>
      <c r="UGT8" s="833"/>
      <c r="UGU8" s="833"/>
      <c r="UGV8" s="844"/>
      <c r="UGW8" s="845"/>
      <c r="UGX8" s="832"/>
      <c r="UGY8" s="832"/>
      <c r="UGZ8" s="832"/>
      <c r="UHA8" s="832"/>
      <c r="UHB8" s="832"/>
      <c r="UHC8" s="832"/>
      <c r="UHD8" s="833"/>
      <c r="UHE8" s="833"/>
      <c r="UHF8" s="833"/>
      <c r="UHG8" s="833"/>
      <c r="UHH8" s="833"/>
      <c r="UHI8" s="833"/>
      <c r="UHJ8" s="833"/>
      <c r="UHK8" s="833"/>
      <c r="UHL8" s="844"/>
      <c r="UHM8" s="845"/>
      <c r="UHN8" s="832"/>
      <c r="UHO8" s="832"/>
      <c r="UHP8" s="832"/>
      <c r="UHQ8" s="832"/>
      <c r="UHR8" s="832"/>
      <c r="UHS8" s="832"/>
      <c r="UHT8" s="833"/>
      <c r="UHU8" s="833"/>
      <c r="UHV8" s="833"/>
      <c r="UHW8" s="833"/>
      <c r="UHX8" s="833"/>
      <c r="UHY8" s="833"/>
      <c r="UHZ8" s="833"/>
      <c r="UIA8" s="833"/>
      <c r="UIB8" s="844"/>
      <c r="UIC8" s="845"/>
      <c r="UID8" s="832"/>
      <c r="UIE8" s="832"/>
      <c r="UIF8" s="832"/>
      <c r="UIG8" s="832"/>
      <c r="UIH8" s="832"/>
      <c r="UII8" s="832"/>
      <c r="UIJ8" s="833"/>
      <c r="UIK8" s="833"/>
      <c r="UIL8" s="833"/>
      <c r="UIM8" s="833"/>
      <c r="UIN8" s="833"/>
      <c r="UIO8" s="833"/>
      <c r="UIP8" s="833"/>
      <c r="UIQ8" s="833"/>
      <c r="UIR8" s="844"/>
      <c r="UIS8" s="845"/>
      <c r="UIT8" s="832"/>
      <c r="UIU8" s="832"/>
      <c r="UIV8" s="832"/>
      <c r="UIW8" s="832"/>
      <c r="UIX8" s="832"/>
      <c r="UIY8" s="832"/>
      <c r="UIZ8" s="833"/>
      <c r="UJA8" s="833"/>
      <c r="UJB8" s="833"/>
      <c r="UJC8" s="833"/>
      <c r="UJD8" s="833"/>
      <c r="UJE8" s="833"/>
      <c r="UJF8" s="833"/>
      <c r="UJG8" s="833"/>
      <c r="UJH8" s="844"/>
      <c r="UJI8" s="845"/>
      <c r="UJJ8" s="832"/>
      <c r="UJK8" s="832"/>
      <c r="UJL8" s="832"/>
      <c r="UJM8" s="832"/>
      <c r="UJN8" s="832"/>
      <c r="UJO8" s="832"/>
      <c r="UJP8" s="833"/>
      <c r="UJQ8" s="833"/>
      <c r="UJR8" s="833"/>
      <c r="UJS8" s="833"/>
      <c r="UJT8" s="833"/>
      <c r="UJU8" s="833"/>
      <c r="UJV8" s="833"/>
      <c r="UJW8" s="833"/>
      <c r="UJX8" s="844"/>
      <c r="UJY8" s="845"/>
      <c r="UJZ8" s="832"/>
      <c r="UKA8" s="832"/>
      <c r="UKB8" s="832"/>
      <c r="UKC8" s="832"/>
      <c r="UKD8" s="832"/>
      <c r="UKE8" s="832"/>
      <c r="UKF8" s="833"/>
      <c r="UKG8" s="833"/>
      <c r="UKH8" s="833"/>
      <c r="UKI8" s="833"/>
      <c r="UKJ8" s="833"/>
      <c r="UKK8" s="833"/>
      <c r="UKL8" s="833"/>
      <c r="UKM8" s="833"/>
      <c r="UKN8" s="844"/>
      <c r="UKO8" s="845"/>
      <c r="UKP8" s="832"/>
      <c r="UKQ8" s="832"/>
      <c r="UKR8" s="832"/>
      <c r="UKS8" s="832"/>
      <c r="UKT8" s="832"/>
      <c r="UKU8" s="832"/>
      <c r="UKV8" s="833"/>
      <c r="UKW8" s="833"/>
      <c r="UKX8" s="833"/>
      <c r="UKY8" s="833"/>
      <c r="UKZ8" s="833"/>
      <c r="ULA8" s="833"/>
      <c r="ULB8" s="833"/>
      <c r="ULC8" s="833"/>
      <c r="ULD8" s="844"/>
      <c r="ULE8" s="845"/>
      <c r="ULF8" s="832"/>
      <c r="ULG8" s="832"/>
      <c r="ULH8" s="832"/>
      <c r="ULI8" s="832"/>
      <c r="ULJ8" s="832"/>
      <c r="ULK8" s="832"/>
      <c r="ULL8" s="833"/>
      <c r="ULM8" s="833"/>
      <c r="ULN8" s="833"/>
      <c r="ULO8" s="833"/>
      <c r="ULP8" s="833"/>
      <c r="ULQ8" s="833"/>
      <c r="ULR8" s="833"/>
      <c r="ULS8" s="833"/>
      <c r="ULT8" s="844"/>
      <c r="ULU8" s="845"/>
      <c r="ULV8" s="832"/>
      <c r="ULW8" s="832"/>
      <c r="ULX8" s="832"/>
      <c r="ULY8" s="832"/>
      <c r="ULZ8" s="832"/>
      <c r="UMA8" s="832"/>
      <c r="UMB8" s="833"/>
      <c r="UMC8" s="833"/>
      <c r="UMD8" s="833"/>
      <c r="UME8" s="833"/>
      <c r="UMF8" s="833"/>
      <c r="UMG8" s="833"/>
      <c r="UMH8" s="833"/>
      <c r="UMI8" s="833"/>
      <c r="UMJ8" s="844"/>
      <c r="UMK8" s="845"/>
      <c r="UML8" s="832"/>
      <c r="UMM8" s="832"/>
      <c r="UMN8" s="832"/>
      <c r="UMO8" s="832"/>
      <c r="UMP8" s="832"/>
      <c r="UMQ8" s="832"/>
      <c r="UMR8" s="833"/>
      <c r="UMS8" s="833"/>
      <c r="UMT8" s="833"/>
      <c r="UMU8" s="833"/>
      <c r="UMV8" s="833"/>
      <c r="UMW8" s="833"/>
      <c r="UMX8" s="833"/>
      <c r="UMY8" s="833"/>
      <c r="UMZ8" s="844"/>
      <c r="UNA8" s="845"/>
      <c r="UNB8" s="832"/>
      <c r="UNC8" s="832"/>
      <c r="UND8" s="832"/>
      <c r="UNE8" s="832"/>
      <c r="UNF8" s="832"/>
      <c r="UNG8" s="832"/>
      <c r="UNH8" s="833"/>
      <c r="UNI8" s="833"/>
      <c r="UNJ8" s="833"/>
      <c r="UNK8" s="833"/>
      <c r="UNL8" s="833"/>
      <c r="UNM8" s="833"/>
      <c r="UNN8" s="833"/>
      <c r="UNO8" s="833"/>
      <c r="UNP8" s="844"/>
      <c r="UNQ8" s="845"/>
      <c r="UNR8" s="832"/>
      <c r="UNS8" s="832"/>
      <c r="UNT8" s="832"/>
      <c r="UNU8" s="832"/>
      <c r="UNV8" s="832"/>
      <c r="UNW8" s="832"/>
      <c r="UNX8" s="833"/>
      <c r="UNY8" s="833"/>
      <c r="UNZ8" s="833"/>
      <c r="UOA8" s="833"/>
      <c r="UOB8" s="833"/>
      <c r="UOC8" s="833"/>
      <c r="UOD8" s="833"/>
      <c r="UOE8" s="833"/>
      <c r="UOF8" s="844"/>
      <c r="UOG8" s="845"/>
      <c r="UOH8" s="832"/>
      <c r="UOI8" s="832"/>
      <c r="UOJ8" s="832"/>
      <c r="UOK8" s="832"/>
      <c r="UOL8" s="832"/>
      <c r="UOM8" s="832"/>
      <c r="UON8" s="833"/>
      <c r="UOO8" s="833"/>
      <c r="UOP8" s="833"/>
      <c r="UOQ8" s="833"/>
      <c r="UOR8" s="833"/>
      <c r="UOS8" s="833"/>
      <c r="UOT8" s="833"/>
      <c r="UOU8" s="833"/>
      <c r="UOV8" s="844"/>
      <c r="UOW8" s="845"/>
      <c r="UOX8" s="832"/>
      <c r="UOY8" s="832"/>
      <c r="UOZ8" s="832"/>
      <c r="UPA8" s="832"/>
      <c r="UPB8" s="832"/>
      <c r="UPC8" s="832"/>
      <c r="UPD8" s="833"/>
      <c r="UPE8" s="833"/>
      <c r="UPF8" s="833"/>
      <c r="UPG8" s="833"/>
      <c r="UPH8" s="833"/>
      <c r="UPI8" s="833"/>
      <c r="UPJ8" s="833"/>
      <c r="UPK8" s="833"/>
      <c r="UPL8" s="844"/>
      <c r="UPM8" s="845"/>
      <c r="UPN8" s="832"/>
      <c r="UPO8" s="832"/>
      <c r="UPP8" s="832"/>
      <c r="UPQ8" s="832"/>
      <c r="UPR8" s="832"/>
      <c r="UPS8" s="832"/>
      <c r="UPT8" s="833"/>
      <c r="UPU8" s="833"/>
      <c r="UPV8" s="833"/>
      <c r="UPW8" s="833"/>
      <c r="UPX8" s="833"/>
      <c r="UPY8" s="833"/>
      <c r="UPZ8" s="833"/>
      <c r="UQA8" s="833"/>
      <c r="UQB8" s="844"/>
      <c r="UQC8" s="845"/>
      <c r="UQD8" s="832"/>
      <c r="UQE8" s="832"/>
      <c r="UQF8" s="832"/>
      <c r="UQG8" s="832"/>
      <c r="UQH8" s="832"/>
      <c r="UQI8" s="832"/>
      <c r="UQJ8" s="833"/>
      <c r="UQK8" s="833"/>
      <c r="UQL8" s="833"/>
      <c r="UQM8" s="833"/>
      <c r="UQN8" s="833"/>
      <c r="UQO8" s="833"/>
      <c r="UQP8" s="833"/>
      <c r="UQQ8" s="833"/>
      <c r="UQR8" s="844"/>
      <c r="UQS8" s="845"/>
      <c r="UQT8" s="832"/>
      <c r="UQU8" s="832"/>
      <c r="UQV8" s="832"/>
      <c r="UQW8" s="832"/>
      <c r="UQX8" s="832"/>
      <c r="UQY8" s="832"/>
      <c r="UQZ8" s="833"/>
      <c r="URA8" s="833"/>
      <c r="URB8" s="833"/>
      <c r="URC8" s="833"/>
      <c r="URD8" s="833"/>
      <c r="URE8" s="833"/>
      <c r="URF8" s="833"/>
      <c r="URG8" s="833"/>
      <c r="URH8" s="844"/>
      <c r="URI8" s="845"/>
      <c r="URJ8" s="832"/>
      <c r="URK8" s="832"/>
      <c r="URL8" s="832"/>
      <c r="URM8" s="832"/>
      <c r="URN8" s="832"/>
      <c r="URO8" s="832"/>
      <c r="URP8" s="833"/>
      <c r="URQ8" s="833"/>
      <c r="URR8" s="833"/>
      <c r="URS8" s="833"/>
      <c r="URT8" s="833"/>
      <c r="URU8" s="833"/>
      <c r="URV8" s="833"/>
      <c r="URW8" s="833"/>
      <c r="URX8" s="844"/>
      <c r="URY8" s="845"/>
      <c r="URZ8" s="832"/>
      <c r="USA8" s="832"/>
      <c r="USB8" s="832"/>
      <c r="USC8" s="832"/>
      <c r="USD8" s="832"/>
      <c r="USE8" s="832"/>
      <c r="USF8" s="833"/>
      <c r="USG8" s="833"/>
      <c r="USH8" s="833"/>
      <c r="USI8" s="833"/>
      <c r="USJ8" s="833"/>
      <c r="USK8" s="833"/>
      <c r="USL8" s="833"/>
      <c r="USM8" s="833"/>
      <c r="USN8" s="844"/>
      <c r="USO8" s="845"/>
      <c r="USP8" s="832"/>
      <c r="USQ8" s="832"/>
      <c r="USR8" s="832"/>
      <c r="USS8" s="832"/>
      <c r="UST8" s="832"/>
      <c r="USU8" s="832"/>
      <c r="USV8" s="833"/>
      <c r="USW8" s="833"/>
      <c r="USX8" s="833"/>
      <c r="USY8" s="833"/>
      <c r="USZ8" s="833"/>
      <c r="UTA8" s="833"/>
      <c r="UTB8" s="833"/>
      <c r="UTC8" s="833"/>
      <c r="UTD8" s="844"/>
      <c r="UTE8" s="845"/>
      <c r="UTF8" s="832"/>
      <c r="UTG8" s="832"/>
      <c r="UTH8" s="832"/>
      <c r="UTI8" s="832"/>
      <c r="UTJ8" s="832"/>
      <c r="UTK8" s="832"/>
      <c r="UTL8" s="833"/>
      <c r="UTM8" s="833"/>
      <c r="UTN8" s="833"/>
      <c r="UTO8" s="833"/>
      <c r="UTP8" s="833"/>
      <c r="UTQ8" s="833"/>
      <c r="UTR8" s="833"/>
      <c r="UTS8" s="833"/>
      <c r="UTT8" s="844"/>
      <c r="UTU8" s="845"/>
      <c r="UTV8" s="832"/>
      <c r="UTW8" s="832"/>
      <c r="UTX8" s="832"/>
      <c r="UTY8" s="832"/>
      <c r="UTZ8" s="832"/>
      <c r="UUA8" s="832"/>
      <c r="UUB8" s="833"/>
      <c r="UUC8" s="833"/>
      <c r="UUD8" s="833"/>
      <c r="UUE8" s="833"/>
      <c r="UUF8" s="833"/>
      <c r="UUG8" s="833"/>
      <c r="UUH8" s="833"/>
      <c r="UUI8" s="833"/>
      <c r="UUJ8" s="844"/>
      <c r="UUK8" s="845"/>
      <c r="UUL8" s="832"/>
      <c r="UUM8" s="832"/>
      <c r="UUN8" s="832"/>
      <c r="UUO8" s="832"/>
      <c r="UUP8" s="832"/>
      <c r="UUQ8" s="832"/>
      <c r="UUR8" s="833"/>
      <c r="UUS8" s="833"/>
      <c r="UUT8" s="833"/>
      <c r="UUU8" s="833"/>
      <c r="UUV8" s="833"/>
      <c r="UUW8" s="833"/>
      <c r="UUX8" s="833"/>
      <c r="UUY8" s="833"/>
      <c r="UUZ8" s="844"/>
      <c r="UVA8" s="845"/>
      <c r="UVB8" s="832"/>
      <c r="UVC8" s="832"/>
      <c r="UVD8" s="832"/>
      <c r="UVE8" s="832"/>
      <c r="UVF8" s="832"/>
      <c r="UVG8" s="832"/>
      <c r="UVH8" s="833"/>
      <c r="UVI8" s="833"/>
      <c r="UVJ8" s="833"/>
      <c r="UVK8" s="833"/>
      <c r="UVL8" s="833"/>
      <c r="UVM8" s="833"/>
      <c r="UVN8" s="833"/>
      <c r="UVO8" s="833"/>
      <c r="UVP8" s="844"/>
      <c r="UVQ8" s="845"/>
      <c r="UVR8" s="832"/>
      <c r="UVS8" s="832"/>
      <c r="UVT8" s="832"/>
      <c r="UVU8" s="832"/>
      <c r="UVV8" s="832"/>
      <c r="UVW8" s="832"/>
      <c r="UVX8" s="833"/>
      <c r="UVY8" s="833"/>
      <c r="UVZ8" s="833"/>
      <c r="UWA8" s="833"/>
      <c r="UWB8" s="833"/>
      <c r="UWC8" s="833"/>
      <c r="UWD8" s="833"/>
      <c r="UWE8" s="833"/>
      <c r="UWF8" s="844"/>
      <c r="UWG8" s="845"/>
      <c r="UWH8" s="832"/>
      <c r="UWI8" s="832"/>
      <c r="UWJ8" s="832"/>
      <c r="UWK8" s="832"/>
      <c r="UWL8" s="832"/>
      <c r="UWM8" s="832"/>
      <c r="UWN8" s="833"/>
      <c r="UWO8" s="833"/>
      <c r="UWP8" s="833"/>
      <c r="UWQ8" s="833"/>
      <c r="UWR8" s="833"/>
      <c r="UWS8" s="833"/>
      <c r="UWT8" s="833"/>
      <c r="UWU8" s="833"/>
      <c r="UWV8" s="844"/>
      <c r="UWW8" s="845"/>
      <c r="UWX8" s="832"/>
      <c r="UWY8" s="832"/>
      <c r="UWZ8" s="832"/>
      <c r="UXA8" s="832"/>
      <c r="UXB8" s="832"/>
      <c r="UXC8" s="832"/>
      <c r="UXD8" s="833"/>
      <c r="UXE8" s="833"/>
      <c r="UXF8" s="833"/>
      <c r="UXG8" s="833"/>
      <c r="UXH8" s="833"/>
      <c r="UXI8" s="833"/>
      <c r="UXJ8" s="833"/>
      <c r="UXK8" s="833"/>
      <c r="UXL8" s="844"/>
      <c r="UXM8" s="845"/>
      <c r="UXN8" s="832"/>
      <c r="UXO8" s="832"/>
      <c r="UXP8" s="832"/>
      <c r="UXQ8" s="832"/>
      <c r="UXR8" s="832"/>
      <c r="UXS8" s="832"/>
      <c r="UXT8" s="833"/>
      <c r="UXU8" s="833"/>
      <c r="UXV8" s="833"/>
      <c r="UXW8" s="833"/>
      <c r="UXX8" s="833"/>
      <c r="UXY8" s="833"/>
      <c r="UXZ8" s="833"/>
      <c r="UYA8" s="833"/>
      <c r="UYB8" s="844"/>
      <c r="UYC8" s="845"/>
      <c r="UYD8" s="832"/>
      <c r="UYE8" s="832"/>
      <c r="UYF8" s="832"/>
      <c r="UYG8" s="832"/>
      <c r="UYH8" s="832"/>
      <c r="UYI8" s="832"/>
      <c r="UYJ8" s="833"/>
      <c r="UYK8" s="833"/>
      <c r="UYL8" s="833"/>
      <c r="UYM8" s="833"/>
      <c r="UYN8" s="833"/>
      <c r="UYO8" s="833"/>
      <c r="UYP8" s="833"/>
      <c r="UYQ8" s="833"/>
      <c r="UYR8" s="844"/>
      <c r="UYS8" s="845"/>
      <c r="UYT8" s="832"/>
      <c r="UYU8" s="832"/>
      <c r="UYV8" s="832"/>
      <c r="UYW8" s="832"/>
      <c r="UYX8" s="832"/>
      <c r="UYY8" s="832"/>
      <c r="UYZ8" s="833"/>
      <c r="UZA8" s="833"/>
      <c r="UZB8" s="833"/>
      <c r="UZC8" s="833"/>
      <c r="UZD8" s="833"/>
      <c r="UZE8" s="833"/>
      <c r="UZF8" s="833"/>
      <c r="UZG8" s="833"/>
      <c r="UZH8" s="844"/>
      <c r="UZI8" s="845"/>
      <c r="UZJ8" s="832"/>
      <c r="UZK8" s="832"/>
      <c r="UZL8" s="832"/>
      <c r="UZM8" s="832"/>
      <c r="UZN8" s="832"/>
      <c r="UZO8" s="832"/>
      <c r="UZP8" s="833"/>
      <c r="UZQ8" s="833"/>
      <c r="UZR8" s="833"/>
      <c r="UZS8" s="833"/>
      <c r="UZT8" s="833"/>
      <c r="UZU8" s="833"/>
      <c r="UZV8" s="833"/>
      <c r="UZW8" s="833"/>
      <c r="UZX8" s="844"/>
      <c r="UZY8" s="845"/>
      <c r="UZZ8" s="832"/>
      <c r="VAA8" s="832"/>
      <c r="VAB8" s="832"/>
      <c r="VAC8" s="832"/>
      <c r="VAD8" s="832"/>
      <c r="VAE8" s="832"/>
      <c r="VAF8" s="833"/>
      <c r="VAG8" s="833"/>
      <c r="VAH8" s="833"/>
      <c r="VAI8" s="833"/>
      <c r="VAJ8" s="833"/>
      <c r="VAK8" s="833"/>
      <c r="VAL8" s="833"/>
      <c r="VAM8" s="833"/>
      <c r="VAN8" s="844"/>
      <c r="VAO8" s="845"/>
      <c r="VAP8" s="832"/>
      <c r="VAQ8" s="832"/>
      <c r="VAR8" s="832"/>
      <c r="VAS8" s="832"/>
      <c r="VAT8" s="832"/>
      <c r="VAU8" s="832"/>
      <c r="VAV8" s="833"/>
      <c r="VAW8" s="833"/>
      <c r="VAX8" s="833"/>
      <c r="VAY8" s="833"/>
      <c r="VAZ8" s="833"/>
      <c r="VBA8" s="833"/>
      <c r="VBB8" s="833"/>
      <c r="VBC8" s="833"/>
      <c r="VBD8" s="844"/>
      <c r="VBE8" s="845"/>
      <c r="VBF8" s="832"/>
      <c r="VBG8" s="832"/>
      <c r="VBH8" s="832"/>
      <c r="VBI8" s="832"/>
      <c r="VBJ8" s="832"/>
      <c r="VBK8" s="832"/>
      <c r="VBL8" s="833"/>
      <c r="VBM8" s="833"/>
      <c r="VBN8" s="833"/>
      <c r="VBO8" s="833"/>
      <c r="VBP8" s="833"/>
      <c r="VBQ8" s="833"/>
      <c r="VBR8" s="833"/>
      <c r="VBS8" s="833"/>
      <c r="VBT8" s="844"/>
      <c r="VBU8" s="845"/>
      <c r="VBV8" s="832"/>
      <c r="VBW8" s="832"/>
      <c r="VBX8" s="832"/>
      <c r="VBY8" s="832"/>
      <c r="VBZ8" s="832"/>
      <c r="VCA8" s="832"/>
      <c r="VCB8" s="833"/>
      <c r="VCC8" s="833"/>
      <c r="VCD8" s="833"/>
      <c r="VCE8" s="833"/>
      <c r="VCF8" s="833"/>
      <c r="VCG8" s="833"/>
      <c r="VCH8" s="833"/>
      <c r="VCI8" s="833"/>
      <c r="VCJ8" s="844"/>
      <c r="VCK8" s="845"/>
      <c r="VCL8" s="832"/>
      <c r="VCM8" s="832"/>
      <c r="VCN8" s="832"/>
      <c r="VCO8" s="832"/>
      <c r="VCP8" s="832"/>
      <c r="VCQ8" s="832"/>
      <c r="VCR8" s="833"/>
      <c r="VCS8" s="833"/>
      <c r="VCT8" s="833"/>
      <c r="VCU8" s="833"/>
      <c r="VCV8" s="833"/>
      <c r="VCW8" s="833"/>
      <c r="VCX8" s="833"/>
      <c r="VCY8" s="833"/>
      <c r="VCZ8" s="844"/>
      <c r="VDA8" s="845"/>
      <c r="VDB8" s="832"/>
      <c r="VDC8" s="832"/>
      <c r="VDD8" s="832"/>
      <c r="VDE8" s="832"/>
      <c r="VDF8" s="832"/>
      <c r="VDG8" s="832"/>
      <c r="VDH8" s="833"/>
      <c r="VDI8" s="833"/>
      <c r="VDJ8" s="833"/>
      <c r="VDK8" s="833"/>
      <c r="VDL8" s="833"/>
      <c r="VDM8" s="833"/>
      <c r="VDN8" s="833"/>
      <c r="VDO8" s="833"/>
      <c r="VDP8" s="844"/>
      <c r="VDQ8" s="845"/>
      <c r="VDR8" s="832"/>
      <c r="VDS8" s="832"/>
      <c r="VDT8" s="832"/>
      <c r="VDU8" s="832"/>
      <c r="VDV8" s="832"/>
      <c r="VDW8" s="832"/>
      <c r="VDX8" s="833"/>
      <c r="VDY8" s="833"/>
      <c r="VDZ8" s="833"/>
      <c r="VEA8" s="833"/>
      <c r="VEB8" s="833"/>
      <c r="VEC8" s="833"/>
      <c r="VED8" s="833"/>
      <c r="VEE8" s="833"/>
      <c r="VEF8" s="844"/>
      <c r="VEG8" s="845"/>
      <c r="VEH8" s="832"/>
      <c r="VEI8" s="832"/>
      <c r="VEJ8" s="832"/>
      <c r="VEK8" s="832"/>
      <c r="VEL8" s="832"/>
      <c r="VEM8" s="832"/>
      <c r="VEN8" s="833"/>
      <c r="VEO8" s="833"/>
      <c r="VEP8" s="833"/>
      <c r="VEQ8" s="833"/>
      <c r="VER8" s="833"/>
      <c r="VES8" s="833"/>
      <c r="VET8" s="833"/>
      <c r="VEU8" s="833"/>
      <c r="VEV8" s="844"/>
      <c r="VEW8" s="845"/>
      <c r="VEX8" s="832"/>
      <c r="VEY8" s="832"/>
      <c r="VEZ8" s="832"/>
      <c r="VFA8" s="832"/>
      <c r="VFB8" s="832"/>
      <c r="VFC8" s="832"/>
      <c r="VFD8" s="833"/>
      <c r="VFE8" s="833"/>
      <c r="VFF8" s="833"/>
      <c r="VFG8" s="833"/>
      <c r="VFH8" s="833"/>
      <c r="VFI8" s="833"/>
      <c r="VFJ8" s="833"/>
      <c r="VFK8" s="833"/>
      <c r="VFL8" s="844"/>
      <c r="VFM8" s="845"/>
      <c r="VFN8" s="832"/>
      <c r="VFO8" s="832"/>
      <c r="VFP8" s="832"/>
      <c r="VFQ8" s="832"/>
      <c r="VFR8" s="832"/>
      <c r="VFS8" s="832"/>
      <c r="VFT8" s="833"/>
      <c r="VFU8" s="833"/>
      <c r="VFV8" s="833"/>
      <c r="VFW8" s="833"/>
      <c r="VFX8" s="833"/>
      <c r="VFY8" s="833"/>
      <c r="VFZ8" s="833"/>
      <c r="VGA8" s="833"/>
      <c r="VGB8" s="844"/>
      <c r="VGC8" s="845"/>
      <c r="VGD8" s="832"/>
      <c r="VGE8" s="832"/>
      <c r="VGF8" s="832"/>
      <c r="VGG8" s="832"/>
      <c r="VGH8" s="832"/>
      <c r="VGI8" s="832"/>
      <c r="VGJ8" s="833"/>
      <c r="VGK8" s="833"/>
      <c r="VGL8" s="833"/>
      <c r="VGM8" s="833"/>
      <c r="VGN8" s="833"/>
      <c r="VGO8" s="833"/>
      <c r="VGP8" s="833"/>
      <c r="VGQ8" s="833"/>
      <c r="VGR8" s="844"/>
      <c r="VGS8" s="845"/>
      <c r="VGT8" s="832"/>
      <c r="VGU8" s="832"/>
      <c r="VGV8" s="832"/>
      <c r="VGW8" s="832"/>
      <c r="VGX8" s="832"/>
      <c r="VGY8" s="832"/>
      <c r="VGZ8" s="833"/>
      <c r="VHA8" s="833"/>
      <c r="VHB8" s="833"/>
      <c r="VHC8" s="833"/>
      <c r="VHD8" s="833"/>
      <c r="VHE8" s="833"/>
      <c r="VHF8" s="833"/>
      <c r="VHG8" s="833"/>
      <c r="VHH8" s="844"/>
      <c r="VHI8" s="845"/>
      <c r="VHJ8" s="832"/>
      <c r="VHK8" s="832"/>
      <c r="VHL8" s="832"/>
      <c r="VHM8" s="832"/>
      <c r="VHN8" s="832"/>
      <c r="VHO8" s="832"/>
      <c r="VHP8" s="833"/>
      <c r="VHQ8" s="833"/>
      <c r="VHR8" s="833"/>
      <c r="VHS8" s="833"/>
      <c r="VHT8" s="833"/>
      <c r="VHU8" s="833"/>
      <c r="VHV8" s="833"/>
      <c r="VHW8" s="833"/>
      <c r="VHX8" s="844"/>
      <c r="VHY8" s="845"/>
      <c r="VHZ8" s="832"/>
      <c r="VIA8" s="832"/>
      <c r="VIB8" s="832"/>
      <c r="VIC8" s="832"/>
      <c r="VID8" s="832"/>
      <c r="VIE8" s="832"/>
      <c r="VIF8" s="833"/>
      <c r="VIG8" s="833"/>
      <c r="VIH8" s="833"/>
      <c r="VII8" s="833"/>
      <c r="VIJ8" s="833"/>
      <c r="VIK8" s="833"/>
      <c r="VIL8" s="833"/>
      <c r="VIM8" s="833"/>
      <c r="VIN8" s="844"/>
      <c r="VIO8" s="845"/>
      <c r="VIP8" s="832"/>
      <c r="VIQ8" s="832"/>
      <c r="VIR8" s="832"/>
      <c r="VIS8" s="832"/>
      <c r="VIT8" s="832"/>
      <c r="VIU8" s="832"/>
      <c r="VIV8" s="833"/>
      <c r="VIW8" s="833"/>
      <c r="VIX8" s="833"/>
      <c r="VIY8" s="833"/>
      <c r="VIZ8" s="833"/>
      <c r="VJA8" s="833"/>
      <c r="VJB8" s="833"/>
      <c r="VJC8" s="833"/>
      <c r="VJD8" s="844"/>
      <c r="VJE8" s="845"/>
      <c r="VJF8" s="832"/>
      <c r="VJG8" s="832"/>
      <c r="VJH8" s="832"/>
      <c r="VJI8" s="832"/>
      <c r="VJJ8" s="832"/>
      <c r="VJK8" s="832"/>
      <c r="VJL8" s="833"/>
      <c r="VJM8" s="833"/>
      <c r="VJN8" s="833"/>
      <c r="VJO8" s="833"/>
      <c r="VJP8" s="833"/>
      <c r="VJQ8" s="833"/>
      <c r="VJR8" s="833"/>
      <c r="VJS8" s="833"/>
      <c r="VJT8" s="844"/>
      <c r="VJU8" s="845"/>
      <c r="VJV8" s="832"/>
      <c r="VJW8" s="832"/>
      <c r="VJX8" s="832"/>
      <c r="VJY8" s="832"/>
      <c r="VJZ8" s="832"/>
      <c r="VKA8" s="832"/>
      <c r="VKB8" s="833"/>
      <c r="VKC8" s="833"/>
      <c r="VKD8" s="833"/>
      <c r="VKE8" s="833"/>
      <c r="VKF8" s="833"/>
      <c r="VKG8" s="833"/>
      <c r="VKH8" s="833"/>
      <c r="VKI8" s="833"/>
      <c r="VKJ8" s="844"/>
      <c r="VKK8" s="845"/>
      <c r="VKL8" s="832"/>
      <c r="VKM8" s="832"/>
      <c r="VKN8" s="832"/>
      <c r="VKO8" s="832"/>
      <c r="VKP8" s="832"/>
      <c r="VKQ8" s="832"/>
      <c r="VKR8" s="833"/>
      <c r="VKS8" s="833"/>
      <c r="VKT8" s="833"/>
      <c r="VKU8" s="833"/>
      <c r="VKV8" s="833"/>
      <c r="VKW8" s="833"/>
      <c r="VKX8" s="833"/>
      <c r="VKY8" s="833"/>
      <c r="VKZ8" s="844"/>
      <c r="VLA8" s="845"/>
      <c r="VLB8" s="832"/>
      <c r="VLC8" s="832"/>
      <c r="VLD8" s="832"/>
      <c r="VLE8" s="832"/>
      <c r="VLF8" s="832"/>
      <c r="VLG8" s="832"/>
      <c r="VLH8" s="833"/>
      <c r="VLI8" s="833"/>
      <c r="VLJ8" s="833"/>
      <c r="VLK8" s="833"/>
      <c r="VLL8" s="833"/>
      <c r="VLM8" s="833"/>
      <c r="VLN8" s="833"/>
      <c r="VLO8" s="833"/>
      <c r="VLP8" s="844"/>
      <c r="VLQ8" s="845"/>
      <c r="VLR8" s="832"/>
      <c r="VLS8" s="832"/>
      <c r="VLT8" s="832"/>
      <c r="VLU8" s="832"/>
      <c r="VLV8" s="832"/>
      <c r="VLW8" s="832"/>
      <c r="VLX8" s="833"/>
      <c r="VLY8" s="833"/>
      <c r="VLZ8" s="833"/>
      <c r="VMA8" s="833"/>
      <c r="VMB8" s="833"/>
      <c r="VMC8" s="833"/>
      <c r="VMD8" s="833"/>
      <c r="VME8" s="833"/>
      <c r="VMF8" s="844"/>
      <c r="VMG8" s="845"/>
      <c r="VMH8" s="832"/>
      <c r="VMI8" s="832"/>
      <c r="VMJ8" s="832"/>
      <c r="VMK8" s="832"/>
      <c r="VML8" s="832"/>
      <c r="VMM8" s="832"/>
      <c r="VMN8" s="833"/>
      <c r="VMO8" s="833"/>
      <c r="VMP8" s="833"/>
      <c r="VMQ8" s="833"/>
      <c r="VMR8" s="833"/>
      <c r="VMS8" s="833"/>
      <c r="VMT8" s="833"/>
      <c r="VMU8" s="833"/>
      <c r="VMV8" s="844"/>
      <c r="VMW8" s="845"/>
      <c r="VMX8" s="832"/>
      <c r="VMY8" s="832"/>
      <c r="VMZ8" s="832"/>
      <c r="VNA8" s="832"/>
      <c r="VNB8" s="832"/>
      <c r="VNC8" s="832"/>
      <c r="VND8" s="833"/>
      <c r="VNE8" s="833"/>
      <c r="VNF8" s="833"/>
      <c r="VNG8" s="833"/>
      <c r="VNH8" s="833"/>
      <c r="VNI8" s="833"/>
      <c r="VNJ8" s="833"/>
      <c r="VNK8" s="833"/>
      <c r="VNL8" s="844"/>
      <c r="VNM8" s="845"/>
      <c r="VNN8" s="832"/>
      <c r="VNO8" s="832"/>
      <c r="VNP8" s="832"/>
      <c r="VNQ8" s="832"/>
      <c r="VNR8" s="832"/>
      <c r="VNS8" s="832"/>
      <c r="VNT8" s="833"/>
      <c r="VNU8" s="833"/>
      <c r="VNV8" s="833"/>
      <c r="VNW8" s="833"/>
      <c r="VNX8" s="833"/>
      <c r="VNY8" s="833"/>
      <c r="VNZ8" s="833"/>
      <c r="VOA8" s="833"/>
      <c r="VOB8" s="844"/>
      <c r="VOC8" s="845"/>
      <c r="VOD8" s="832"/>
      <c r="VOE8" s="832"/>
      <c r="VOF8" s="832"/>
      <c r="VOG8" s="832"/>
      <c r="VOH8" s="832"/>
      <c r="VOI8" s="832"/>
      <c r="VOJ8" s="833"/>
      <c r="VOK8" s="833"/>
      <c r="VOL8" s="833"/>
      <c r="VOM8" s="833"/>
      <c r="VON8" s="833"/>
      <c r="VOO8" s="833"/>
      <c r="VOP8" s="833"/>
      <c r="VOQ8" s="833"/>
      <c r="VOR8" s="844"/>
      <c r="VOS8" s="845"/>
      <c r="VOT8" s="832"/>
      <c r="VOU8" s="832"/>
      <c r="VOV8" s="832"/>
      <c r="VOW8" s="832"/>
      <c r="VOX8" s="832"/>
      <c r="VOY8" s="832"/>
      <c r="VOZ8" s="833"/>
      <c r="VPA8" s="833"/>
      <c r="VPB8" s="833"/>
      <c r="VPC8" s="833"/>
      <c r="VPD8" s="833"/>
      <c r="VPE8" s="833"/>
      <c r="VPF8" s="833"/>
      <c r="VPG8" s="833"/>
      <c r="VPH8" s="844"/>
      <c r="VPI8" s="845"/>
      <c r="VPJ8" s="832"/>
      <c r="VPK8" s="832"/>
      <c r="VPL8" s="832"/>
      <c r="VPM8" s="832"/>
      <c r="VPN8" s="832"/>
      <c r="VPO8" s="832"/>
      <c r="VPP8" s="833"/>
      <c r="VPQ8" s="833"/>
      <c r="VPR8" s="833"/>
      <c r="VPS8" s="833"/>
      <c r="VPT8" s="833"/>
      <c r="VPU8" s="833"/>
      <c r="VPV8" s="833"/>
      <c r="VPW8" s="833"/>
      <c r="VPX8" s="844"/>
      <c r="VPY8" s="845"/>
      <c r="VPZ8" s="832"/>
      <c r="VQA8" s="832"/>
      <c r="VQB8" s="832"/>
      <c r="VQC8" s="832"/>
      <c r="VQD8" s="832"/>
      <c r="VQE8" s="832"/>
      <c r="VQF8" s="833"/>
      <c r="VQG8" s="833"/>
      <c r="VQH8" s="833"/>
      <c r="VQI8" s="833"/>
      <c r="VQJ8" s="833"/>
      <c r="VQK8" s="833"/>
      <c r="VQL8" s="833"/>
      <c r="VQM8" s="833"/>
      <c r="VQN8" s="844"/>
      <c r="VQO8" s="845"/>
      <c r="VQP8" s="832"/>
      <c r="VQQ8" s="832"/>
      <c r="VQR8" s="832"/>
      <c r="VQS8" s="832"/>
      <c r="VQT8" s="832"/>
      <c r="VQU8" s="832"/>
      <c r="VQV8" s="833"/>
      <c r="VQW8" s="833"/>
      <c r="VQX8" s="833"/>
      <c r="VQY8" s="833"/>
      <c r="VQZ8" s="833"/>
      <c r="VRA8" s="833"/>
      <c r="VRB8" s="833"/>
      <c r="VRC8" s="833"/>
      <c r="VRD8" s="844"/>
      <c r="VRE8" s="845"/>
      <c r="VRF8" s="832"/>
      <c r="VRG8" s="832"/>
      <c r="VRH8" s="832"/>
      <c r="VRI8" s="832"/>
      <c r="VRJ8" s="832"/>
      <c r="VRK8" s="832"/>
      <c r="VRL8" s="833"/>
      <c r="VRM8" s="833"/>
      <c r="VRN8" s="833"/>
      <c r="VRO8" s="833"/>
      <c r="VRP8" s="833"/>
      <c r="VRQ8" s="833"/>
      <c r="VRR8" s="833"/>
      <c r="VRS8" s="833"/>
      <c r="VRT8" s="844"/>
      <c r="VRU8" s="845"/>
      <c r="VRV8" s="832"/>
      <c r="VRW8" s="832"/>
      <c r="VRX8" s="832"/>
      <c r="VRY8" s="832"/>
      <c r="VRZ8" s="832"/>
      <c r="VSA8" s="832"/>
      <c r="VSB8" s="833"/>
      <c r="VSC8" s="833"/>
      <c r="VSD8" s="833"/>
      <c r="VSE8" s="833"/>
      <c r="VSF8" s="833"/>
      <c r="VSG8" s="833"/>
      <c r="VSH8" s="833"/>
      <c r="VSI8" s="833"/>
      <c r="VSJ8" s="844"/>
      <c r="VSK8" s="845"/>
      <c r="VSL8" s="832"/>
      <c r="VSM8" s="832"/>
      <c r="VSN8" s="832"/>
      <c r="VSO8" s="832"/>
      <c r="VSP8" s="832"/>
      <c r="VSQ8" s="832"/>
      <c r="VSR8" s="833"/>
      <c r="VSS8" s="833"/>
      <c r="VST8" s="833"/>
      <c r="VSU8" s="833"/>
      <c r="VSV8" s="833"/>
      <c r="VSW8" s="833"/>
      <c r="VSX8" s="833"/>
      <c r="VSY8" s="833"/>
      <c r="VSZ8" s="844"/>
      <c r="VTA8" s="845"/>
      <c r="VTB8" s="832"/>
      <c r="VTC8" s="832"/>
      <c r="VTD8" s="832"/>
      <c r="VTE8" s="832"/>
      <c r="VTF8" s="832"/>
      <c r="VTG8" s="832"/>
      <c r="VTH8" s="833"/>
      <c r="VTI8" s="833"/>
      <c r="VTJ8" s="833"/>
      <c r="VTK8" s="833"/>
      <c r="VTL8" s="833"/>
      <c r="VTM8" s="833"/>
      <c r="VTN8" s="833"/>
      <c r="VTO8" s="833"/>
      <c r="VTP8" s="844"/>
      <c r="VTQ8" s="845"/>
      <c r="VTR8" s="832"/>
      <c r="VTS8" s="832"/>
      <c r="VTT8" s="832"/>
      <c r="VTU8" s="832"/>
      <c r="VTV8" s="832"/>
      <c r="VTW8" s="832"/>
      <c r="VTX8" s="833"/>
      <c r="VTY8" s="833"/>
      <c r="VTZ8" s="833"/>
      <c r="VUA8" s="833"/>
      <c r="VUB8" s="833"/>
      <c r="VUC8" s="833"/>
      <c r="VUD8" s="833"/>
      <c r="VUE8" s="833"/>
      <c r="VUF8" s="844"/>
      <c r="VUG8" s="845"/>
      <c r="VUH8" s="832"/>
      <c r="VUI8" s="832"/>
      <c r="VUJ8" s="832"/>
      <c r="VUK8" s="832"/>
      <c r="VUL8" s="832"/>
      <c r="VUM8" s="832"/>
      <c r="VUN8" s="833"/>
      <c r="VUO8" s="833"/>
      <c r="VUP8" s="833"/>
      <c r="VUQ8" s="833"/>
      <c r="VUR8" s="833"/>
      <c r="VUS8" s="833"/>
      <c r="VUT8" s="833"/>
      <c r="VUU8" s="833"/>
      <c r="VUV8" s="844"/>
      <c r="VUW8" s="845"/>
      <c r="VUX8" s="832"/>
      <c r="VUY8" s="832"/>
      <c r="VUZ8" s="832"/>
      <c r="VVA8" s="832"/>
      <c r="VVB8" s="832"/>
      <c r="VVC8" s="832"/>
      <c r="VVD8" s="833"/>
      <c r="VVE8" s="833"/>
      <c r="VVF8" s="833"/>
      <c r="VVG8" s="833"/>
      <c r="VVH8" s="833"/>
      <c r="VVI8" s="833"/>
      <c r="VVJ8" s="833"/>
      <c r="VVK8" s="833"/>
      <c r="VVL8" s="844"/>
      <c r="VVM8" s="845"/>
      <c r="VVN8" s="832"/>
      <c r="VVO8" s="832"/>
      <c r="VVP8" s="832"/>
      <c r="VVQ8" s="832"/>
      <c r="VVR8" s="832"/>
      <c r="VVS8" s="832"/>
      <c r="VVT8" s="833"/>
      <c r="VVU8" s="833"/>
      <c r="VVV8" s="833"/>
      <c r="VVW8" s="833"/>
      <c r="VVX8" s="833"/>
      <c r="VVY8" s="833"/>
      <c r="VVZ8" s="833"/>
      <c r="VWA8" s="833"/>
      <c r="VWB8" s="844"/>
      <c r="VWC8" s="845"/>
      <c r="VWD8" s="832"/>
      <c r="VWE8" s="832"/>
      <c r="VWF8" s="832"/>
      <c r="VWG8" s="832"/>
      <c r="VWH8" s="832"/>
      <c r="VWI8" s="832"/>
      <c r="VWJ8" s="833"/>
      <c r="VWK8" s="833"/>
      <c r="VWL8" s="833"/>
      <c r="VWM8" s="833"/>
      <c r="VWN8" s="833"/>
      <c r="VWO8" s="833"/>
      <c r="VWP8" s="833"/>
      <c r="VWQ8" s="833"/>
      <c r="VWR8" s="844"/>
      <c r="VWS8" s="845"/>
      <c r="VWT8" s="832"/>
      <c r="VWU8" s="832"/>
      <c r="VWV8" s="832"/>
      <c r="VWW8" s="832"/>
      <c r="VWX8" s="832"/>
      <c r="VWY8" s="832"/>
      <c r="VWZ8" s="833"/>
      <c r="VXA8" s="833"/>
      <c r="VXB8" s="833"/>
      <c r="VXC8" s="833"/>
      <c r="VXD8" s="833"/>
      <c r="VXE8" s="833"/>
      <c r="VXF8" s="833"/>
      <c r="VXG8" s="833"/>
      <c r="VXH8" s="844"/>
      <c r="VXI8" s="845"/>
      <c r="VXJ8" s="832"/>
      <c r="VXK8" s="832"/>
      <c r="VXL8" s="832"/>
      <c r="VXM8" s="832"/>
      <c r="VXN8" s="832"/>
      <c r="VXO8" s="832"/>
      <c r="VXP8" s="833"/>
      <c r="VXQ8" s="833"/>
      <c r="VXR8" s="833"/>
      <c r="VXS8" s="833"/>
      <c r="VXT8" s="833"/>
      <c r="VXU8" s="833"/>
      <c r="VXV8" s="833"/>
      <c r="VXW8" s="833"/>
      <c r="VXX8" s="844"/>
      <c r="VXY8" s="845"/>
      <c r="VXZ8" s="832"/>
      <c r="VYA8" s="832"/>
      <c r="VYB8" s="832"/>
      <c r="VYC8" s="832"/>
      <c r="VYD8" s="832"/>
      <c r="VYE8" s="832"/>
      <c r="VYF8" s="833"/>
      <c r="VYG8" s="833"/>
      <c r="VYH8" s="833"/>
      <c r="VYI8" s="833"/>
      <c r="VYJ8" s="833"/>
      <c r="VYK8" s="833"/>
      <c r="VYL8" s="833"/>
      <c r="VYM8" s="833"/>
      <c r="VYN8" s="844"/>
      <c r="VYO8" s="845"/>
      <c r="VYP8" s="832"/>
      <c r="VYQ8" s="832"/>
      <c r="VYR8" s="832"/>
      <c r="VYS8" s="832"/>
      <c r="VYT8" s="832"/>
      <c r="VYU8" s="832"/>
      <c r="VYV8" s="833"/>
      <c r="VYW8" s="833"/>
      <c r="VYX8" s="833"/>
      <c r="VYY8" s="833"/>
      <c r="VYZ8" s="833"/>
      <c r="VZA8" s="833"/>
      <c r="VZB8" s="833"/>
      <c r="VZC8" s="833"/>
      <c r="VZD8" s="844"/>
      <c r="VZE8" s="845"/>
      <c r="VZF8" s="832"/>
      <c r="VZG8" s="832"/>
      <c r="VZH8" s="832"/>
      <c r="VZI8" s="832"/>
      <c r="VZJ8" s="832"/>
      <c r="VZK8" s="832"/>
      <c r="VZL8" s="833"/>
      <c r="VZM8" s="833"/>
      <c r="VZN8" s="833"/>
      <c r="VZO8" s="833"/>
      <c r="VZP8" s="833"/>
      <c r="VZQ8" s="833"/>
      <c r="VZR8" s="833"/>
      <c r="VZS8" s="833"/>
      <c r="VZT8" s="844"/>
      <c r="VZU8" s="845"/>
      <c r="VZV8" s="832"/>
      <c r="VZW8" s="832"/>
      <c r="VZX8" s="832"/>
      <c r="VZY8" s="832"/>
      <c r="VZZ8" s="832"/>
      <c r="WAA8" s="832"/>
      <c r="WAB8" s="833"/>
      <c r="WAC8" s="833"/>
      <c r="WAD8" s="833"/>
      <c r="WAE8" s="833"/>
      <c r="WAF8" s="833"/>
      <c r="WAG8" s="833"/>
      <c r="WAH8" s="833"/>
      <c r="WAI8" s="833"/>
      <c r="WAJ8" s="844"/>
      <c r="WAK8" s="845"/>
      <c r="WAL8" s="832"/>
      <c r="WAM8" s="832"/>
      <c r="WAN8" s="832"/>
      <c r="WAO8" s="832"/>
      <c r="WAP8" s="832"/>
      <c r="WAQ8" s="832"/>
      <c r="WAR8" s="833"/>
      <c r="WAS8" s="833"/>
      <c r="WAT8" s="833"/>
      <c r="WAU8" s="833"/>
      <c r="WAV8" s="833"/>
      <c r="WAW8" s="833"/>
      <c r="WAX8" s="833"/>
      <c r="WAY8" s="833"/>
      <c r="WAZ8" s="844"/>
      <c r="WBA8" s="845"/>
      <c r="WBB8" s="832"/>
      <c r="WBC8" s="832"/>
      <c r="WBD8" s="832"/>
      <c r="WBE8" s="832"/>
      <c r="WBF8" s="832"/>
      <c r="WBG8" s="832"/>
      <c r="WBH8" s="833"/>
      <c r="WBI8" s="833"/>
      <c r="WBJ8" s="833"/>
      <c r="WBK8" s="833"/>
      <c r="WBL8" s="833"/>
      <c r="WBM8" s="833"/>
      <c r="WBN8" s="833"/>
      <c r="WBO8" s="833"/>
      <c r="WBP8" s="844"/>
      <c r="WBQ8" s="845"/>
      <c r="WBR8" s="832"/>
      <c r="WBS8" s="832"/>
      <c r="WBT8" s="832"/>
      <c r="WBU8" s="832"/>
      <c r="WBV8" s="832"/>
      <c r="WBW8" s="832"/>
      <c r="WBX8" s="833"/>
      <c r="WBY8" s="833"/>
      <c r="WBZ8" s="833"/>
      <c r="WCA8" s="833"/>
      <c r="WCB8" s="833"/>
      <c r="WCC8" s="833"/>
      <c r="WCD8" s="833"/>
      <c r="WCE8" s="833"/>
      <c r="WCF8" s="844"/>
      <c r="WCG8" s="845"/>
      <c r="WCH8" s="832"/>
      <c r="WCI8" s="832"/>
      <c r="WCJ8" s="832"/>
      <c r="WCK8" s="832"/>
      <c r="WCL8" s="832"/>
      <c r="WCM8" s="832"/>
      <c r="WCN8" s="833"/>
      <c r="WCO8" s="833"/>
      <c r="WCP8" s="833"/>
      <c r="WCQ8" s="833"/>
      <c r="WCR8" s="833"/>
      <c r="WCS8" s="833"/>
      <c r="WCT8" s="833"/>
      <c r="WCU8" s="833"/>
      <c r="WCV8" s="844"/>
      <c r="WCW8" s="845"/>
      <c r="WCX8" s="832"/>
      <c r="WCY8" s="832"/>
      <c r="WCZ8" s="832"/>
      <c r="WDA8" s="832"/>
      <c r="WDB8" s="832"/>
      <c r="WDC8" s="832"/>
      <c r="WDD8" s="833"/>
      <c r="WDE8" s="833"/>
      <c r="WDF8" s="833"/>
      <c r="WDG8" s="833"/>
      <c r="WDH8" s="833"/>
      <c r="WDI8" s="833"/>
      <c r="WDJ8" s="833"/>
      <c r="WDK8" s="833"/>
      <c r="WDL8" s="844"/>
      <c r="WDM8" s="845"/>
      <c r="WDN8" s="832"/>
      <c r="WDO8" s="832"/>
      <c r="WDP8" s="832"/>
      <c r="WDQ8" s="832"/>
      <c r="WDR8" s="832"/>
      <c r="WDS8" s="832"/>
      <c r="WDT8" s="833"/>
      <c r="WDU8" s="833"/>
      <c r="WDV8" s="833"/>
      <c r="WDW8" s="833"/>
      <c r="WDX8" s="833"/>
      <c r="WDY8" s="833"/>
      <c r="WDZ8" s="833"/>
      <c r="WEA8" s="833"/>
      <c r="WEB8" s="844"/>
      <c r="WEC8" s="845"/>
      <c r="WED8" s="832"/>
      <c r="WEE8" s="832"/>
      <c r="WEF8" s="832"/>
      <c r="WEG8" s="832"/>
      <c r="WEH8" s="832"/>
      <c r="WEI8" s="832"/>
      <c r="WEJ8" s="833"/>
      <c r="WEK8" s="833"/>
      <c r="WEL8" s="833"/>
      <c r="WEM8" s="833"/>
      <c r="WEN8" s="833"/>
      <c r="WEO8" s="833"/>
      <c r="WEP8" s="833"/>
      <c r="WEQ8" s="833"/>
      <c r="WER8" s="844"/>
      <c r="WES8" s="845"/>
      <c r="WET8" s="832"/>
      <c r="WEU8" s="832"/>
      <c r="WEV8" s="832"/>
      <c r="WEW8" s="832"/>
      <c r="WEX8" s="832"/>
      <c r="WEY8" s="832"/>
      <c r="WEZ8" s="833"/>
      <c r="WFA8" s="833"/>
      <c r="WFB8" s="833"/>
      <c r="WFC8" s="833"/>
      <c r="WFD8" s="833"/>
      <c r="WFE8" s="833"/>
      <c r="WFF8" s="833"/>
      <c r="WFG8" s="833"/>
      <c r="WFH8" s="844"/>
      <c r="WFI8" s="845"/>
      <c r="WFJ8" s="832"/>
      <c r="WFK8" s="832"/>
      <c r="WFL8" s="832"/>
      <c r="WFM8" s="832"/>
      <c r="WFN8" s="832"/>
      <c r="WFO8" s="832"/>
      <c r="WFP8" s="833"/>
      <c r="WFQ8" s="833"/>
      <c r="WFR8" s="833"/>
      <c r="WFS8" s="833"/>
      <c r="WFT8" s="833"/>
      <c r="WFU8" s="833"/>
      <c r="WFV8" s="833"/>
      <c r="WFW8" s="833"/>
      <c r="WFX8" s="844"/>
      <c r="WFY8" s="845"/>
      <c r="WFZ8" s="832"/>
      <c r="WGA8" s="832"/>
      <c r="WGB8" s="832"/>
      <c r="WGC8" s="832"/>
      <c r="WGD8" s="832"/>
      <c r="WGE8" s="832"/>
      <c r="WGF8" s="833"/>
      <c r="WGG8" s="833"/>
      <c r="WGH8" s="833"/>
      <c r="WGI8" s="833"/>
      <c r="WGJ8" s="833"/>
      <c r="WGK8" s="833"/>
      <c r="WGL8" s="833"/>
      <c r="WGM8" s="833"/>
      <c r="WGN8" s="844"/>
      <c r="WGO8" s="845"/>
      <c r="WGP8" s="832"/>
      <c r="WGQ8" s="832"/>
      <c r="WGR8" s="832"/>
      <c r="WGS8" s="832"/>
      <c r="WGT8" s="832"/>
      <c r="WGU8" s="832"/>
      <c r="WGV8" s="833"/>
      <c r="WGW8" s="833"/>
      <c r="WGX8" s="833"/>
      <c r="WGY8" s="833"/>
      <c r="WGZ8" s="833"/>
      <c r="WHA8" s="833"/>
      <c r="WHB8" s="833"/>
      <c r="WHC8" s="833"/>
      <c r="WHD8" s="844"/>
      <c r="WHE8" s="845"/>
      <c r="WHF8" s="832"/>
      <c r="WHG8" s="832"/>
      <c r="WHH8" s="832"/>
      <c r="WHI8" s="832"/>
      <c r="WHJ8" s="832"/>
      <c r="WHK8" s="832"/>
      <c r="WHL8" s="833"/>
      <c r="WHM8" s="833"/>
      <c r="WHN8" s="833"/>
      <c r="WHO8" s="833"/>
      <c r="WHP8" s="833"/>
      <c r="WHQ8" s="833"/>
      <c r="WHR8" s="833"/>
      <c r="WHS8" s="833"/>
      <c r="WHT8" s="844"/>
      <c r="WHU8" s="845"/>
      <c r="WHV8" s="832"/>
      <c r="WHW8" s="832"/>
      <c r="WHX8" s="832"/>
      <c r="WHY8" s="832"/>
      <c r="WHZ8" s="832"/>
      <c r="WIA8" s="832"/>
      <c r="WIB8" s="833"/>
      <c r="WIC8" s="833"/>
      <c r="WID8" s="833"/>
      <c r="WIE8" s="833"/>
      <c r="WIF8" s="833"/>
      <c r="WIG8" s="833"/>
      <c r="WIH8" s="833"/>
      <c r="WII8" s="833"/>
      <c r="WIJ8" s="844"/>
      <c r="WIK8" s="845"/>
      <c r="WIL8" s="832"/>
      <c r="WIM8" s="832"/>
      <c r="WIN8" s="832"/>
      <c r="WIO8" s="832"/>
      <c r="WIP8" s="832"/>
      <c r="WIQ8" s="832"/>
      <c r="WIR8" s="833"/>
      <c r="WIS8" s="833"/>
      <c r="WIT8" s="833"/>
      <c r="WIU8" s="833"/>
      <c r="WIV8" s="833"/>
      <c r="WIW8" s="833"/>
      <c r="WIX8" s="833"/>
      <c r="WIY8" s="833"/>
      <c r="WIZ8" s="844"/>
      <c r="WJA8" s="845"/>
      <c r="WJB8" s="832"/>
      <c r="WJC8" s="832"/>
      <c r="WJD8" s="832"/>
      <c r="WJE8" s="832"/>
      <c r="WJF8" s="832"/>
      <c r="WJG8" s="832"/>
      <c r="WJH8" s="833"/>
      <c r="WJI8" s="833"/>
      <c r="WJJ8" s="833"/>
      <c r="WJK8" s="833"/>
      <c r="WJL8" s="833"/>
      <c r="WJM8" s="833"/>
      <c r="WJN8" s="833"/>
      <c r="WJO8" s="833"/>
      <c r="WJP8" s="844"/>
      <c r="WJQ8" s="845"/>
      <c r="WJR8" s="832"/>
      <c r="WJS8" s="832"/>
      <c r="WJT8" s="832"/>
      <c r="WJU8" s="832"/>
      <c r="WJV8" s="832"/>
      <c r="WJW8" s="832"/>
      <c r="WJX8" s="833"/>
      <c r="WJY8" s="833"/>
      <c r="WJZ8" s="833"/>
      <c r="WKA8" s="833"/>
      <c r="WKB8" s="833"/>
      <c r="WKC8" s="833"/>
      <c r="WKD8" s="833"/>
      <c r="WKE8" s="833"/>
      <c r="WKF8" s="844"/>
      <c r="WKG8" s="845"/>
      <c r="WKH8" s="832"/>
      <c r="WKI8" s="832"/>
      <c r="WKJ8" s="832"/>
      <c r="WKK8" s="832"/>
      <c r="WKL8" s="832"/>
      <c r="WKM8" s="832"/>
      <c r="WKN8" s="833"/>
      <c r="WKO8" s="833"/>
      <c r="WKP8" s="833"/>
      <c r="WKQ8" s="833"/>
      <c r="WKR8" s="833"/>
      <c r="WKS8" s="833"/>
      <c r="WKT8" s="833"/>
      <c r="WKU8" s="833"/>
      <c r="WKV8" s="844"/>
      <c r="WKW8" s="845"/>
      <c r="WKX8" s="832"/>
      <c r="WKY8" s="832"/>
      <c r="WKZ8" s="832"/>
      <c r="WLA8" s="832"/>
      <c r="WLB8" s="832"/>
      <c r="WLC8" s="832"/>
      <c r="WLD8" s="833"/>
      <c r="WLE8" s="833"/>
      <c r="WLF8" s="833"/>
      <c r="WLG8" s="833"/>
      <c r="WLH8" s="833"/>
      <c r="WLI8" s="833"/>
      <c r="WLJ8" s="833"/>
      <c r="WLK8" s="833"/>
      <c r="WLL8" s="844"/>
      <c r="WLM8" s="845"/>
      <c r="WLN8" s="832"/>
      <c r="WLO8" s="832"/>
      <c r="WLP8" s="832"/>
      <c r="WLQ8" s="832"/>
      <c r="WLR8" s="832"/>
      <c r="WLS8" s="832"/>
      <c r="WLT8" s="833"/>
      <c r="WLU8" s="833"/>
      <c r="WLV8" s="833"/>
      <c r="WLW8" s="833"/>
      <c r="WLX8" s="833"/>
      <c r="WLY8" s="833"/>
      <c r="WLZ8" s="833"/>
      <c r="WMA8" s="833"/>
      <c r="WMB8" s="844"/>
      <c r="WMC8" s="845"/>
      <c r="WMD8" s="832"/>
      <c r="WME8" s="832"/>
      <c r="WMF8" s="832"/>
      <c r="WMG8" s="832"/>
      <c r="WMH8" s="832"/>
      <c r="WMI8" s="832"/>
      <c r="WMJ8" s="833"/>
      <c r="WMK8" s="833"/>
      <c r="WML8" s="833"/>
      <c r="WMM8" s="833"/>
      <c r="WMN8" s="833"/>
      <c r="WMO8" s="833"/>
      <c r="WMP8" s="833"/>
      <c r="WMQ8" s="833"/>
      <c r="WMR8" s="844"/>
      <c r="WMS8" s="845"/>
      <c r="WMT8" s="832"/>
      <c r="WMU8" s="832"/>
      <c r="WMV8" s="832"/>
      <c r="WMW8" s="832"/>
      <c r="WMX8" s="832"/>
      <c r="WMY8" s="832"/>
      <c r="WMZ8" s="833"/>
      <c r="WNA8" s="833"/>
      <c r="WNB8" s="833"/>
      <c r="WNC8" s="833"/>
      <c r="WND8" s="833"/>
      <c r="WNE8" s="833"/>
      <c r="WNF8" s="833"/>
      <c r="WNG8" s="833"/>
      <c r="WNH8" s="844"/>
      <c r="WNI8" s="845"/>
      <c r="WNJ8" s="832"/>
      <c r="WNK8" s="832"/>
      <c r="WNL8" s="832"/>
      <c r="WNM8" s="832"/>
      <c r="WNN8" s="832"/>
      <c r="WNO8" s="832"/>
      <c r="WNP8" s="833"/>
      <c r="WNQ8" s="833"/>
      <c r="WNR8" s="833"/>
      <c r="WNS8" s="833"/>
      <c r="WNT8" s="833"/>
      <c r="WNU8" s="833"/>
      <c r="WNV8" s="833"/>
      <c r="WNW8" s="833"/>
      <c r="WNX8" s="844"/>
      <c r="WNY8" s="845"/>
      <c r="WNZ8" s="832"/>
      <c r="WOA8" s="832"/>
      <c r="WOB8" s="832"/>
      <c r="WOC8" s="832"/>
      <c r="WOD8" s="832"/>
      <c r="WOE8" s="832"/>
      <c r="WOF8" s="833"/>
      <c r="WOG8" s="833"/>
      <c r="WOH8" s="833"/>
      <c r="WOI8" s="833"/>
      <c r="WOJ8" s="833"/>
      <c r="WOK8" s="833"/>
      <c r="WOL8" s="833"/>
      <c r="WOM8" s="833"/>
      <c r="WON8" s="844"/>
      <c r="WOO8" s="845"/>
      <c r="WOP8" s="832"/>
      <c r="WOQ8" s="832"/>
      <c r="WOR8" s="832"/>
      <c r="WOS8" s="832"/>
      <c r="WOT8" s="832"/>
      <c r="WOU8" s="832"/>
      <c r="WOV8" s="833"/>
      <c r="WOW8" s="833"/>
      <c r="WOX8" s="833"/>
      <c r="WOY8" s="833"/>
      <c r="WOZ8" s="833"/>
      <c r="WPA8" s="833"/>
      <c r="WPB8" s="833"/>
      <c r="WPC8" s="833"/>
      <c r="WPD8" s="844"/>
      <c r="WPE8" s="845"/>
      <c r="WPF8" s="832"/>
      <c r="WPG8" s="832"/>
      <c r="WPH8" s="832"/>
      <c r="WPI8" s="832"/>
      <c r="WPJ8" s="832"/>
      <c r="WPK8" s="832"/>
      <c r="WPL8" s="833"/>
      <c r="WPM8" s="833"/>
      <c r="WPN8" s="833"/>
      <c r="WPO8" s="833"/>
      <c r="WPP8" s="833"/>
      <c r="WPQ8" s="833"/>
      <c r="WPR8" s="833"/>
      <c r="WPS8" s="833"/>
      <c r="WPT8" s="844"/>
      <c r="WPU8" s="845"/>
      <c r="WPV8" s="832"/>
      <c r="WPW8" s="832"/>
      <c r="WPX8" s="832"/>
      <c r="WPY8" s="832"/>
      <c r="WPZ8" s="832"/>
      <c r="WQA8" s="832"/>
      <c r="WQB8" s="833"/>
      <c r="WQC8" s="833"/>
      <c r="WQD8" s="833"/>
      <c r="WQE8" s="833"/>
      <c r="WQF8" s="833"/>
      <c r="WQG8" s="833"/>
      <c r="WQH8" s="833"/>
      <c r="WQI8" s="833"/>
      <c r="WQJ8" s="844"/>
      <c r="WQK8" s="845"/>
      <c r="WQL8" s="832"/>
      <c r="WQM8" s="832"/>
      <c r="WQN8" s="832"/>
      <c r="WQO8" s="832"/>
      <c r="WQP8" s="832"/>
      <c r="WQQ8" s="832"/>
      <c r="WQR8" s="833"/>
      <c r="WQS8" s="833"/>
      <c r="WQT8" s="833"/>
      <c r="WQU8" s="833"/>
      <c r="WQV8" s="833"/>
      <c r="WQW8" s="833"/>
      <c r="WQX8" s="833"/>
      <c r="WQY8" s="833"/>
      <c r="WQZ8" s="844"/>
      <c r="WRA8" s="845"/>
      <c r="WRB8" s="832"/>
      <c r="WRC8" s="832"/>
      <c r="WRD8" s="832"/>
      <c r="WRE8" s="832"/>
      <c r="WRF8" s="832"/>
      <c r="WRG8" s="832"/>
      <c r="WRH8" s="833"/>
      <c r="WRI8" s="833"/>
      <c r="WRJ8" s="833"/>
      <c r="WRK8" s="833"/>
      <c r="WRL8" s="833"/>
      <c r="WRM8" s="833"/>
      <c r="WRN8" s="833"/>
      <c r="WRO8" s="833"/>
      <c r="WRP8" s="844"/>
      <c r="WRQ8" s="845"/>
      <c r="WRR8" s="832"/>
      <c r="WRS8" s="832"/>
      <c r="WRT8" s="832"/>
      <c r="WRU8" s="832"/>
      <c r="WRV8" s="832"/>
      <c r="WRW8" s="832"/>
      <c r="WRX8" s="833"/>
      <c r="WRY8" s="833"/>
      <c r="WRZ8" s="833"/>
      <c r="WSA8" s="833"/>
      <c r="WSB8" s="833"/>
      <c r="WSC8" s="833"/>
      <c r="WSD8" s="833"/>
      <c r="WSE8" s="833"/>
      <c r="WSF8" s="844"/>
      <c r="WSG8" s="845"/>
      <c r="WSH8" s="832"/>
      <c r="WSI8" s="832"/>
      <c r="WSJ8" s="832"/>
      <c r="WSK8" s="832"/>
      <c r="WSL8" s="832"/>
      <c r="WSM8" s="832"/>
      <c r="WSN8" s="833"/>
      <c r="WSO8" s="833"/>
      <c r="WSP8" s="833"/>
      <c r="WSQ8" s="833"/>
      <c r="WSR8" s="833"/>
      <c r="WSS8" s="833"/>
      <c r="WST8" s="833"/>
      <c r="WSU8" s="833"/>
      <c r="WSV8" s="844"/>
      <c r="WSW8" s="845"/>
      <c r="WSX8" s="832"/>
      <c r="WSY8" s="832"/>
      <c r="WSZ8" s="832"/>
      <c r="WTA8" s="832"/>
      <c r="WTB8" s="832"/>
      <c r="WTC8" s="832"/>
      <c r="WTD8" s="833"/>
      <c r="WTE8" s="833"/>
      <c r="WTF8" s="833"/>
      <c r="WTG8" s="833"/>
      <c r="WTH8" s="833"/>
      <c r="WTI8" s="833"/>
      <c r="WTJ8" s="833"/>
      <c r="WTK8" s="833"/>
      <c r="WTL8" s="844"/>
      <c r="WTM8" s="845"/>
      <c r="WTN8" s="832"/>
      <c r="WTO8" s="832"/>
      <c r="WTP8" s="832"/>
      <c r="WTQ8" s="832"/>
      <c r="WTR8" s="832"/>
      <c r="WTS8" s="832"/>
      <c r="WTT8" s="833"/>
      <c r="WTU8" s="833"/>
      <c r="WTV8" s="833"/>
      <c r="WTW8" s="833"/>
      <c r="WTX8" s="833"/>
      <c r="WTY8" s="833"/>
      <c r="WTZ8" s="833"/>
      <c r="WUA8" s="833"/>
      <c r="WUB8" s="844"/>
      <c r="WUC8" s="845"/>
      <c r="WUD8" s="832"/>
      <c r="WUE8" s="832"/>
      <c r="WUF8" s="832"/>
      <c r="WUG8" s="832"/>
      <c r="WUH8" s="832"/>
      <c r="WUI8" s="832"/>
      <c r="WUJ8" s="833"/>
      <c r="WUK8" s="833"/>
      <c r="WUL8" s="833"/>
      <c r="WUM8" s="833"/>
      <c r="WUN8" s="833"/>
      <c r="WUO8" s="833"/>
      <c r="WUP8" s="833"/>
      <c r="WUQ8" s="833"/>
      <c r="WUR8" s="844"/>
      <c r="WUS8" s="845"/>
      <c r="WUT8" s="832"/>
      <c r="WUU8" s="832"/>
      <c r="WUV8" s="832"/>
      <c r="WUW8" s="832"/>
      <c r="WUX8" s="832"/>
      <c r="WUY8" s="832"/>
      <c r="WUZ8" s="833"/>
      <c r="WVA8" s="833"/>
      <c r="WVB8" s="833"/>
      <c r="WVC8" s="833"/>
      <c r="WVD8" s="833"/>
      <c r="WVE8" s="833"/>
      <c r="WVF8" s="833"/>
      <c r="WVG8" s="833"/>
      <c r="WVH8" s="844"/>
      <c r="WVI8" s="845"/>
      <c r="WVJ8" s="832"/>
      <c r="WVK8" s="832"/>
      <c r="WVL8" s="832"/>
      <c r="WVM8" s="832"/>
      <c r="WVN8" s="832"/>
      <c r="WVO8" s="832"/>
      <c r="WVP8" s="833"/>
      <c r="WVQ8" s="833"/>
      <c r="WVR8" s="833"/>
      <c r="WVS8" s="833"/>
      <c r="WVT8" s="833"/>
      <c r="WVU8" s="833"/>
      <c r="WVV8" s="833"/>
      <c r="WVW8" s="833"/>
      <c r="WVX8" s="844"/>
      <c r="WVY8" s="845"/>
      <c r="WVZ8" s="832"/>
      <c r="WWA8" s="832"/>
      <c r="WWB8" s="832"/>
      <c r="WWC8" s="832"/>
      <c r="WWD8" s="832"/>
      <c r="WWE8" s="832"/>
      <c r="WWF8" s="833"/>
      <c r="WWG8" s="833"/>
      <c r="WWH8" s="833"/>
      <c r="WWI8" s="833"/>
      <c r="WWJ8" s="833"/>
      <c r="WWK8" s="833"/>
      <c r="WWL8" s="833"/>
      <c r="WWM8" s="833"/>
      <c r="WWN8" s="844"/>
      <c r="WWO8" s="845"/>
      <c r="WWP8" s="832"/>
      <c r="WWQ8" s="832"/>
      <c r="WWR8" s="832"/>
      <c r="WWS8" s="832"/>
      <c r="WWT8" s="832"/>
      <c r="WWU8" s="832"/>
      <c r="WWV8" s="833"/>
      <c r="WWW8" s="833"/>
      <c r="WWX8" s="833"/>
      <c r="WWY8" s="833"/>
      <c r="WWZ8" s="833"/>
      <c r="WXA8" s="833"/>
      <c r="WXB8" s="833"/>
      <c r="WXC8" s="833"/>
      <c r="WXD8" s="844"/>
      <c r="WXE8" s="845"/>
      <c r="WXF8" s="832"/>
      <c r="WXG8" s="832"/>
      <c r="WXH8" s="832"/>
      <c r="WXI8" s="832"/>
      <c r="WXJ8" s="832"/>
      <c r="WXK8" s="832"/>
      <c r="WXL8" s="833"/>
      <c r="WXM8" s="833"/>
      <c r="WXN8" s="833"/>
      <c r="WXO8" s="833"/>
      <c r="WXP8" s="833"/>
      <c r="WXQ8" s="833"/>
      <c r="WXR8" s="833"/>
      <c r="WXS8" s="833"/>
      <c r="WXT8" s="844"/>
      <c r="WXU8" s="845"/>
      <c r="WXV8" s="832"/>
      <c r="WXW8" s="832"/>
      <c r="WXX8" s="832"/>
      <c r="WXY8" s="832"/>
      <c r="WXZ8" s="832"/>
      <c r="WYA8" s="832"/>
      <c r="WYB8" s="833"/>
      <c r="WYC8" s="833"/>
      <c r="WYD8" s="833"/>
      <c r="WYE8" s="833"/>
      <c r="WYF8" s="833"/>
      <c r="WYG8" s="833"/>
      <c r="WYH8" s="833"/>
      <c r="WYI8" s="833"/>
      <c r="WYJ8" s="844"/>
      <c r="WYK8" s="845"/>
      <c r="WYL8" s="832"/>
      <c r="WYM8" s="832"/>
      <c r="WYN8" s="832"/>
      <c r="WYO8" s="832"/>
      <c r="WYP8" s="832"/>
      <c r="WYQ8" s="832"/>
      <c r="WYR8" s="833"/>
      <c r="WYS8" s="833"/>
      <c r="WYT8" s="833"/>
      <c r="WYU8" s="833"/>
      <c r="WYV8" s="833"/>
      <c r="WYW8" s="833"/>
      <c r="WYX8" s="833"/>
      <c r="WYY8" s="833"/>
      <c r="WYZ8" s="844"/>
      <c r="WZA8" s="845"/>
      <c r="WZB8" s="832"/>
      <c r="WZC8" s="832"/>
      <c r="WZD8" s="832"/>
      <c r="WZE8" s="832"/>
      <c r="WZF8" s="832"/>
      <c r="WZG8" s="832"/>
      <c r="WZH8" s="833"/>
      <c r="WZI8" s="833"/>
      <c r="WZJ8" s="833"/>
      <c r="WZK8" s="833"/>
      <c r="WZL8" s="833"/>
      <c r="WZM8" s="833"/>
      <c r="WZN8" s="833"/>
      <c r="WZO8" s="833"/>
      <c r="WZP8" s="844"/>
      <c r="WZQ8" s="845"/>
      <c r="WZR8" s="832"/>
      <c r="WZS8" s="832"/>
      <c r="WZT8" s="832"/>
      <c r="WZU8" s="832"/>
      <c r="WZV8" s="832"/>
      <c r="WZW8" s="832"/>
      <c r="WZX8" s="833"/>
      <c r="WZY8" s="833"/>
      <c r="WZZ8" s="833"/>
      <c r="XAA8" s="833"/>
      <c r="XAB8" s="833"/>
      <c r="XAC8" s="833"/>
      <c r="XAD8" s="833"/>
      <c r="XAE8" s="833"/>
      <c r="XAF8" s="844"/>
      <c r="XAG8" s="845"/>
      <c r="XAH8" s="832"/>
      <c r="XAI8" s="832"/>
      <c r="XAJ8" s="832"/>
      <c r="XAK8" s="832"/>
      <c r="XAL8" s="832"/>
      <c r="XAM8" s="832"/>
      <c r="XAN8" s="833"/>
      <c r="XAO8" s="833"/>
      <c r="XAP8" s="833"/>
      <c r="XAQ8" s="833"/>
      <c r="XAR8" s="833"/>
      <c r="XAS8" s="833"/>
      <c r="XAT8" s="833"/>
      <c r="XAU8" s="833"/>
      <c r="XAV8" s="844"/>
      <c r="XAW8" s="845"/>
      <c r="XAX8" s="832"/>
      <c r="XAY8" s="832"/>
      <c r="XAZ8" s="832"/>
      <c r="XBA8" s="832"/>
      <c r="XBB8" s="832"/>
      <c r="XBC8" s="832"/>
      <c r="XBD8" s="833"/>
      <c r="XBE8" s="833"/>
      <c r="XBF8" s="833"/>
      <c r="XBG8" s="833"/>
      <c r="XBH8" s="833"/>
      <c r="XBI8" s="833"/>
      <c r="XBJ8" s="833"/>
      <c r="XBK8" s="833"/>
      <c r="XBL8" s="844"/>
      <c r="XBM8" s="845"/>
      <c r="XBN8" s="832"/>
      <c r="XBO8" s="832"/>
      <c r="XBP8" s="832"/>
      <c r="XBQ8" s="832"/>
      <c r="XBR8" s="832"/>
      <c r="XBS8" s="832"/>
      <c r="XBT8" s="833"/>
      <c r="XBU8" s="833"/>
      <c r="XBV8" s="833"/>
      <c r="XBW8" s="833"/>
      <c r="XBX8" s="833"/>
      <c r="XBY8" s="833"/>
      <c r="XBZ8" s="833"/>
      <c r="XCA8" s="833"/>
      <c r="XCB8" s="844"/>
      <c r="XCC8" s="845"/>
      <c r="XCD8" s="832"/>
      <c r="XCE8" s="832"/>
      <c r="XCF8" s="832"/>
      <c r="XCG8" s="832"/>
      <c r="XCH8" s="832"/>
      <c r="XCI8" s="832"/>
      <c r="XCJ8" s="833"/>
      <c r="XCK8" s="833"/>
      <c r="XCL8" s="833"/>
      <c r="XCM8" s="833"/>
      <c r="XCN8" s="833"/>
      <c r="XCO8" s="833"/>
      <c r="XCP8" s="833"/>
      <c r="XCQ8" s="833"/>
      <c r="XCR8" s="844"/>
      <c r="XCS8" s="845"/>
      <c r="XCT8" s="832"/>
      <c r="XCU8" s="832"/>
      <c r="XCV8" s="832"/>
      <c r="XCW8" s="832"/>
      <c r="XCX8" s="832"/>
      <c r="XCY8" s="832"/>
      <c r="XCZ8" s="833"/>
      <c r="XDA8" s="833"/>
      <c r="XDB8" s="833"/>
      <c r="XDC8" s="833"/>
      <c r="XDD8" s="833"/>
      <c r="XDE8" s="833"/>
      <c r="XDF8" s="833"/>
      <c r="XDG8" s="833"/>
      <c r="XDH8" s="844"/>
      <c r="XDI8" s="845"/>
      <c r="XDJ8" s="832"/>
      <c r="XDK8" s="832"/>
      <c r="XDL8" s="832"/>
      <c r="XDM8" s="832"/>
      <c r="XDN8" s="832"/>
      <c r="XDO8" s="832"/>
      <c r="XDP8" s="833"/>
      <c r="XDQ8" s="833"/>
      <c r="XDR8" s="833"/>
      <c r="XDS8" s="833"/>
      <c r="XDT8" s="833"/>
      <c r="XDU8" s="833"/>
      <c r="XDV8" s="833"/>
      <c r="XDW8" s="833"/>
      <c r="XDX8" s="844"/>
      <c r="XDY8" s="845"/>
      <c r="XDZ8" s="832"/>
      <c r="XEA8" s="832"/>
      <c r="XEB8" s="832"/>
      <c r="XEC8" s="832"/>
      <c r="XED8" s="832"/>
      <c r="XEE8" s="832"/>
      <c r="XEF8" s="833"/>
      <c r="XEG8" s="833"/>
      <c r="XEH8" s="833"/>
      <c r="XEI8" s="833"/>
      <c r="XEJ8" s="833"/>
      <c r="XEK8" s="833"/>
      <c r="XEL8" s="833"/>
      <c r="XEM8" s="833"/>
      <c r="XEN8" s="844"/>
      <c r="XEO8" s="845"/>
      <c r="XEP8" s="832"/>
      <c r="XEQ8" s="832"/>
      <c r="XER8" s="832"/>
      <c r="XES8" s="832"/>
      <c r="XET8" s="832"/>
      <c r="XEU8" s="832"/>
      <c r="XEV8" s="833"/>
    </row>
    <row r="9" spans="1:16376" ht="17.45" customHeight="1">
      <c r="A9" s="760" t="s">
        <v>19</v>
      </c>
      <c r="B9" s="760"/>
      <c r="C9" s="757">
        <v>680.06</v>
      </c>
      <c r="D9" s="757">
        <v>10.39</v>
      </c>
      <c r="E9" s="757">
        <f>E19*E8/(1-E19)</f>
        <v>690.10221555362591</v>
      </c>
      <c r="F9" s="757">
        <f>E9-C9</f>
        <v>10.042215553625965</v>
      </c>
      <c r="G9" s="757">
        <f>G19*G8/(1-G19)</f>
        <v>712.98095977613673</v>
      </c>
      <c r="H9" s="757">
        <f>G9-E9</f>
        <v>22.878744222510818</v>
      </c>
      <c r="I9" s="757">
        <f>I19*I8/(1-I19)</f>
        <v>732.24145112356575</v>
      </c>
      <c r="J9" s="757">
        <f>I9-G9</f>
        <v>19.260491347429024</v>
      </c>
      <c r="K9" s="757">
        <f>K19*K8/(1-K19)</f>
        <v>749.6324398800308</v>
      </c>
      <c r="L9" s="757">
        <f>K9-I9</f>
        <v>17.390988756465049</v>
      </c>
      <c r="M9" s="757">
        <f>M19*M8/(1-M19)</f>
        <v>766.68119978241054</v>
      </c>
      <c r="N9" s="757">
        <f>M9-K9</f>
        <v>17.048759902379743</v>
      </c>
      <c r="O9" s="803">
        <f>P9/5</f>
        <v>17.324239956482121</v>
      </c>
      <c r="P9" s="803">
        <f>M9-C9</f>
        <v>86.621199782410599</v>
      </c>
      <c r="Q9" s="834">
        <f>(M9/C9)^(1/5)-1</f>
        <v>2.4267791891488644E-2</v>
      </c>
      <c r="R9" s="829"/>
      <c r="S9" s="829"/>
      <c r="T9" s="829"/>
      <c r="U9" s="829"/>
      <c r="V9" s="829"/>
      <c r="W9" s="829"/>
      <c r="X9" s="830"/>
      <c r="Y9" s="830"/>
      <c r="Z9" s="830"/>
      <c r="AA9" s="830"/>
      <c r="AB9" s="830"/>
      <c r="AC9" s="830"/>
      <c r="AD9" s="830"/>
      <c r="AE9" s="830"/>
      <c r="AF9" s="844"/>
      <c r="AG9" s="845"/>
      <c r="AH9" s="829"/>
      <c r="AI9" s="829"/>
      <c r="AJ9" s="829"/>
      <c r="AK9" s="829"/>
      <c r="AL9" s="829"/>
      <c r="AM9" s="829"/>
      <c r="AN9" s="830"/>
      <c r="AO9" s="830"/>
      <c r="AP9" s="830"/>
      <c r="AQ9" s="830"/>
      <c r="AR9" s="830"/>
      <c r="AS9" s="830"/>
      <c r="AT9" s="830"/>
      <c r="AU9" s="830"/>
      <c r="AV9" s="844"/>
      <c r="AW9" s="845"/>
      <c r="AX9" s="829"/>
      <c r="AY9" s="829"/>
      <c r="AZ9" s="829"/>
      <c r="BA9" s="829"/>
      <c r="BB9" s="829"/>
      <c r="BC9" s="829"/>
      <c r="BD9" s="830"/>
      <c r="BE9" s="830"/>
      <c r="BF9" s="830"/>
      <c r="BG9" s="830"/>
      <c r="BH9" s="830"/>
      <c r="BI9" s="830"/>
      <c r="BJ9" s="830"/>
      <c r="BK9" s="830"/>
      <c r="BL9" s="844"/>
      <c r="BM9" s="845"/>
      <c r="BN9" s="829"/>
      <c r="BO9" s="829"/>
      <c r="BP9" s="829"/>
      <c r="BQ9" s="829"/>
      <c r="BR9" s="829"/>
      <c r="BS9" s="829"/>
      <c r="BT9" s="830"/>
      <c r="BU9" s="830"/>
      <c r="BV9" s="830"/>
      <c r="BW9" s="830"/>
      <c r="BX9" s="830"/>
      <c r="BY9" s="830"/>
      <c r="BZ9" s="830"/>
      <c r="CA9" s="830"/>
      <c r="CB9" s="844"/>
      <c r="CC9" s="845"/>
      <c r="CD9" s="829"/>
      <c r="CE9" s="829"/>
      <c r="CF9" s="829"/>
      <c r="CG9" s="829"/>
      <c r="CH9" s="829"/>
      <c r="CI9" s="829"/>
      <c r="CJ9" s="830"/>
      <c r="CK9" s="830"/>
      <c r="CL9" s="830"/>
      <c r="CM9" s="830"/>
      <c r="CN9" s="830"/>
      <c r="CO9" s="830"/>
      <c r="CP9" s="830"/>
      <c r="CQ9" s="830"/>
      <c r="CR9" s="844"/>
      <c r="CS9" s="845"/>
      <c r="CT9" s="829"/>
      <c r="CU9" s="829"/>
      <c r="CV9" s="829"/>
      <c r="CW9" s="829"/>
      <c r="CX9" s="829"/>
      <c r="CY9" s="829"/>
      <c r="CZ9" s="830"/>
      <c r="DA9" s="830"/>
      <c r="DB9" s="830"/>
      <c r="DC9" s="830"/>
      <c r="DD9" s="830"/>
      <c r="DE9" s="830"/>
      <c r="DF9" s="830"/>
      <c r="DG9" s="830"/>
      <c r="DH9" s="844"/>
      <c r="DI9" s="845"/>
      <c r="DJ9" s="829"/>
      <c r="DK9" s="829"/>
      <c r="DL9" s="829"/>
      <c r="DM9" s="829"/>
      <c r="DN9" s="829"/>
      <c r="DO9" s="829"/>
      <c r="DP9" s="830"/>
      <c r="DQ9" s="830"/>
      <c r="DR9" s="830"/>
      <c r="DS9" s="830"/>
      <c r="DT9" s="830"/>
      <c r="DU9" s="830"/>
      <c r="DV9" s="830"/>
      <c r="DW9" s="830"/>
      <c r="DX9" s="844"/>
      <c r="DY9" s="845"/>
      <c r="DZ9" s="829"/>
      <c r="EA9" s="829"/>
      <c r="EB9" s="829"/>
      <c r="EC9" s="829"/>
      <c r="ED9" s="829"/>
      <c r="EE9" s="829"/>
      <c r="EF9" s="830"/>
      <c r="EG9" s="830"/>
      <c r="EH9" s="830"/>
      <c r="EI9" s="830"/>
      <c r="EJ9" s="830"/>
      <c r="EK9" s="830"/>
      <c r="EL9" s="830"/>
      <c r="EM9" s="830"/>
      <c r="EN9" s="844"/>
      <c r="EO9" s="845"/>
      <c r="EP9" s="829"/>
      <c r="EQ9" s="829"/>
      <c r="ER9" s="829"/>
      <c r="ES9" s="829"/>
      <c r="ET9" s="829"/>
      <c r="EU9" s="829"/>
      <c r="EV9" s="830"/>
      <c r="EW9" s="830"/>
      <c r="EX9" s="830"/>
      <c r="EY9" s="830"/>
      <c r="EZ9" s="830"/>
      <c r="FA9" s="830"/>
      <c r="FB9" s="830"/>
      <c r="FC9" s="830"/>
      <c r="FD9" s="844"/>
      <c r="FE9" s="845"/>
      <c r="FF9" s="829"/>
      <c r="FG9" s="829"/>
      <c r="FH9" s="829"/>
      <c r="FI9" s="829"/>
      <c r="FJ9" s="829"/>
      <c r="FK9" s="829"/>
      <c r="FL9" s="830"/>
      <c r="FM9" s="830"/>
      <c r="FN9" s="830"/>
      <c r="FO9" s="830"/>
      <c r="FP9" s="830"/>
      <c r="FQ9" s="830"/>
      <c r="FR9" s="830"/>
      <c r="FS9" s="830"/>
      <c r="FT9" s="844"/>
      <c r="FU9" s="845"/>
      <c r="FV9" s="829"/>
      <c r="FW9" s="829"/>
      <c r="FX9" s="829"/>
      <c r="FY9" s="829"/>
      <c r="FZ9" s="829"/>
      <c r="GA9" s="829"/>
      <c r="GB9" s="830"/>
      <c r="GC9" s="830"/>
      <c r="GD9" s="830"/>
      <c r="GE9" s="830"/>
      <c r="GF9" s="830"/>
      <c r="GG9" s="830"/>
      <c r="GH9" s="830"/>
      <c r="GI9" s="830"/>
      <c r="GJ9" s="844"/>
      <c r="GK9" s="845"/>
      <c r="GL9" s="829"/>
      <c r="GM9" s="829"/>
      <c r="GN9" s="829"/>
      <c r="GO9" s="829"/>
      <c r="GP9" s="829"/>
      <c r="GQ9" s="829"/>
      <c r="GR9" s="830"/>
      <c r="GS9" s="830"/>
      <c r="GT9" s="830"/>
      <c r="GU9" s="830"/>
      <c r="GV9" s="830"/>
      <c r="GW9" s="830"/>
      <c r="GX9" s="830"/>
      <c r="GY9" s="830"/>
      <c r="GZ9" s="844"/>
      <c r="HA9" s="845"/>
      <c r="HB9" s="829"/>
      <c r="HC9" s="829"/>
      <c r="HD9" s="829"/>
      <c r="HE9" s="829"/>
      <c r="HF9" s="829"/>
      <c r="HG9" s="829"/>
      <c r="HH9" s="830"/>
      <c r="HI9" s="830"/>
      <c r="HJ9" s="830"/>
      <c r="HK9" s="830"/>
      <c r="HL9" s="830"/>
      <c r="HM9" s="830"/>
      <c r="HN9" s="830"/>
      <c r="HO9" s="830"/>
      <c r="HP9" s="844"/>
      <c r="HQ9" s="845"/>
      <c r="HR9" s="829"/>
      <c r="HS9" s="829"/>
      <c r="HT9" s="829"/>
      <c r="HU9" s="829"/>
      <c r="HV9" s="829"/>
      <c r="HW9" s="829"/>
      <c r="HX9" s="830"/>
      <c r="HY9" s="830"/>
      <c r="HZ9" s="830"/>
      <c r="IA9" s="830"/>
      <c r="IB9" s="830"/>
      <c r="IC9" s="830"/>
      <c r="ID9" s="830"/>
      <c r="IE9" s="830"/>
      <c r="IF9" s="844"/>
      <c r="IG9" s="845"/>
      <c r="IH9" s="829"/>
      <c r="II9" s="829"/>
      <c r="IJ9" s="829"/>
      <c r="IK9" s="829"/>
      <c r="IL9" s="829"/>
      <c r="IM9" s="829"/>
      <c r="IN9" s="830"/>
      <c r="IO9" s="830"/>
      <c r="IP9" s="830"/>
      <c r="IQ9" s="830"/>
      <c r="IR9" s="830"/>
      <c r="IS9" s="830"/>
      <c r="IT9" s="830"/>
      <c r="IU9" s="830"/>
      <c r="IV9" s="844"/>
      <c r="IW9" s="845"/>
      <c r="IX9" s="829"/>
      <c r="IY9" s="829"/>
      <c r="IZ9" s="829"/>
      <c r="JA9" s="829"/>
      <c r="JB9" s="829"/>
      <c r="JC9" s="829"/>
      <c r="JD9" s="830"/>
      <c r="JE9" s="830"/>
      <c r="JF9" s="830"/>
      <c r="JG9" s="830"/>
      <c r="JH9" s="830"/>
      <c r="JI9" s="830"/>
      <c r="JJ9" s="830"/>
      <c r="JK9" s="830"/>
      <c r="JL9" s="844"/>
      <c r="JM9" s="845"/>
      <c r="JN9" s="829"/>
      <c r="JO9" s="829"/>
      <c r="JP9" s="829"/>
      <c r="JQ9" s="829"/>
      <c r="JR9" s="829"/>
      <c r="JS9" s="829"/>
      <c r="JT9" s="830"/>
      <c r="JU9" s="830"/>
      <c r="JV9" s="830"/>
      <c r="JW9" s="830"/>
      <c r="JX9" s="830"/>
      <c r="JY9" s="830"/>
      <c r="JZ9" s="830"/>
      <c r="KA9" s="830"/>
      <c r="KB9" s="844"/>
      <c r="KC9" s="845"/>
      <c r="KD9" s="829"/>
      <c r="KE9" s="829"/>
      <c r="KF9" s="829"/>
      <c r="KG9" s="829"/>
      <c r="KH9" s="829"/>
      <c r="KI9" s="829"/>
      <c r="KJ9" s="830"/>
      <c r="KK9" s="830"/>
      <c r="KL9" s="830"/>
      <c r="KM9" s="830"/>
      <c r="KN9" s="830"/>
      <c r="KO9" s="830"/>
      <c r="KP9" s="830"/>
      <c r="KQ9" s="830"/>
      <c r="KR9" s="844"/>
      <c r="KS9" s="845"/>
      <c r="KT9" s="829"/>
      <c r="KU9" s="829"/>
      <c r="KV9" s="829"/>
      <c r="KW9" s="829"/>
      <c r="KX9" s="829"/>
      <c r="KY9" s="829"/>
      <c r="KZ9" s="830"/>
      <c r="LA9" s="830"/>
      <c r="LB9" s="830"/>
      <c r="LC9" s="830"/>
      <c r="LD9" s="830"/>
      <c r="LE9" s="830"/>
      <c r="LF9" s="830"/>
      <c r="LG9" s="830"/>
      <c r="LH9" s="844"/>
      <c r="LI9" s="845"/>
      <c r="LJ9" s="829"/>
      <c r="LK9" s="829"/>
      <c r="LL9" s="829"/>
      <c r="LM9" s="829"/>
      <c r="LN9" s="829"/>
      <c r="LO9" s="829"/>
      <c r="LP9" s="830"/>
      <c r="LQ9" s="830"/>
      <c r="LR9" s="830"/>
      <c r="LS9" s="830"/>
      <c r="LT9" s="830"/>
      <c r="LU9" s="830"/>
      <c r="LV9" s="830"/>
      <c r="LW9" s="830"/>
      <c r="LX9" s="844"/>
      <c r="LY9" s="845"/>
      <c r="LZ9" s="829"/>
      <c r="MA9" s="829"/>
      <c r="MB9" s="829"/>
      <c r="MC9" s="829"/>
      <c r="MD9" s="829"/>
      <c r="ME9" s="829"/>
      <c r="MF9" s="830"/>
      <c r="MG9" s="830"/>
      <c r="MH9" s="830"/>
      <c r="MI9" s="830"/>
      <c r="MJ9" s="830"/>
      <c r="MK9" s="830"/>
      <c r="ML9" s="830"/>
      <c r="MM9" s="830"/>
      <c r="MN9" s="844"/>
      <c r="MO9" s="845"/>
      <c r="MP9" s="829"/>
      <c r="MQ9" s="829"/>
      <c r="MR9" s="829"/>
      <c r="MS9" s="829"/>
      <c r="MT9" s="829"/>
      <c r="MU9" s="829"/>
      <c r="MV9" s="830"/>
      <c r="MW9" s="830"/>
      <c r="MX9" s="830"/>
      <c r="MY9" s="830"/>
      <c r="MZ9" s="830"/>
      <c r="NA9" s="830"/>
      <c r="NB9" s="830"/>
      <c r="NC9" s="830"/>
      <c r="ND9" s="844"/>
      <c r="NE9" s="845"/>
      <c r="NF9" s="829"/>
      <c r="NG9" s="829"/>
      <c r="NH9" s="829"/>
      <c r="NI9" s="829"/>
      <c r="NJ9" s="829"/>
      <c r="NK9" s="829"/>
      <c r="NL9" s="830"/>
      <c r="NM9" s="830"/>
      <c r="NN9" s="830"/>
      <c r="NO9" s="830"/>
      <c r="NP9" s="830"/>
      <c r="NQ9" s="830"/>
      <c r="NR9" s="830"/>
      <c r="NS9" s="830"/>
      <c r="NT9" s="844"/>
      <c r="NU9" s="845"/>
      <c r="NV9" s="829"/>
      <c r="NW9" s="829"/>
      <c r="NX9" s="829"/>
      <c r="NY9" s="829"/>
      <c r="NZ9" s="829"/>
      <c r="OA9" s="829"/>
      <c r="OB9" s="830"/>
      <c r="OC9" s="830"/>
      <c r="OD9" s="830"/>
      <c r="OE9" s="830"/>
      <c r="OF9" s="830"/>
      <c r="OG9" s="830"/>
      <c r="OH9" s="830"/>
      <c r="OI9" s="830"/>
      <c r="OJ9" s="844"/>
      <c r="OK9" s="845"/>
      <c r="OL9" s="829"/>
      <c r="OM9" s="829"/>
      <c r="ON9" s="829"/>
      <c r="OO9" s="829"/>
      <c r="OP9" s="829"/>
      <c r="OQ9" s="829"/>
      <c r="OR9" s="830"/>
      <c r="OS9" s="830"/>
      <c r="OT9" s="830"/>
      <c r="OU9" s="830"/>
      <c r="OV9" s="830"/>
      <c r="OW9" s="830"/>
      <c r="OX9" s="830"/>
      <c r="OY9" s="830"/>
      <c r="OZ9" s="844"/>
      <c r="PA9" s="845"/>
      <c r="PB9" s="829"/>
      <c r="PC9" s="829"/>
      <c r="PD9" s="829"/>
      <c r="PE9" s="829"/>
      <c r="PF9" s="829"/>
      <c r="PG9" s="829"/>
      <c r="PH9" s="830"/>
      <c r="PI9" s="830"/>
      <c r="PJ9" s="830"/>
      <c r="PK9" s="830"/>
      <c r="PL9" s="830"/>
      <c r="PM9" s="830"/>
      <c r="PN9" s="830"/>
      <c r="PO9" s="830"/>
      <c r="PP9" s="844"/>
      <c r="PQ9" s="845"/>
      <c r="PR9" s="829"/>
      <c r="PS9" s="829"/>
      <c r="PT9" s="829"/>
      <c r="PU9" s="829"/>
      <c r="PV9" s="829"/>
      <c r="PW9" s="829"/>
      <c r="PX9" s="830"/>
      <c r="PY9" s="830"/>
      <c r="PZ9" s="830"/>
      <c r="QA9" s="830"/>
      <c r="QB9" s="830"/>
      <c r="QC9" s="830"/>
      <c r="QD9" s="830"/>
      <c r="QE9" s="830"/>
      <c r="QF9" s="844"/>
      <c r="QG9" s="845"/>
      <c r="QH9" s="829"/>
      <c r="QI9" s="829"/>
      <c r="QJ9" s="829"/>
      <c r="QK9" s="829"/>
      <c r="QL9" s="829"/>
      <c r="QM9" s="829"/>
      <c r="QN9" s="830"/>
      <c r="QO9" s="830"/>
      <c r="QP9" s="830"/>
      <c r="QQ9" s="830"/>
      <c r="QR9" s="830"/>
      <c r="QS9" s="830"/>
      <c r="QT9" s="830"/>
      <c r="QU9" s="830"/>
      <c r="QV9" s="844"/>
      <c r="QW9" s="845"/>
      <c r="QX9" s="829"/>
      <c r="QY9" s="829"/>
      <c r="QZ9" s="829"/>
      <c r="RA9" s="829"/>
      <c r="RB9" s="829"/>
      <c r="RC9" s="829"/>
      <c r="RD9" s="830"/>
      <c r="RE9" s="830"/>
      <c r="RF9" s="830"/>
      <c r="RG9" s="830"/>
      <c r="RH9" s="830"/>
      <c r="RI9" s="830"/>
      <c r="RJ9" s="830"/>
      <c r="RK9" s="830"/>
      <c r="RL9" s="844"/>
      <c r="RM9" s="845"/>
      <c r="RN9" s="829"/>
      <c r="RO9" s="829"/>
      <c r="RP9" s="829"/>
      <c r="RQ9" s="829"/>
      <c r="RR9" s="829"/>
      <c r="RS9" s="829"/>
      <c r="RT9" s="830"/>
      <c r="RU9" s="830"/>
      <c r="RV9" s="830"/>
      <c r="RW9" s="830"/>
      <c r="RX9" s="830"/>
      <c r="RY9" s="830"/>
      <c r="RZ9" s="830"/>
      <c r="SA9" s="830"/>
      <c r="SB9" s="844"/>
      <c r="SC9" s="845"/>
      <c r="SD9" s="829"/>
      <c r="SE9" s="829"/>
      <c r="SF9" s="829"/>
      <c r="SG9" s="829"/>
      <c r="SH9" s="829"/>
      <c r="SI9" s="829"/>
      <c r="SJ9" s="830"/>
      <c r="SK9" s="830"/>
      <c r="SL9" s="830"/>
      <c r="SM9" s="830"/>
      <c r="SN9" s="830"/>
      <c r="SO9" s="830"/>
      <c r="SP9" s="830"/>
      <c r="SQ9" s="830"/>
      <c r="SR9" s="844"/>
      <c r="SS9" s="845"/>
      <c r="ST9" s="829"/>
      <c r="SU9" s="829"/>
      <c r="SV9" s="829"/>
      <c r="SW9" s="829"/>
      <c r="SX9" s="829"/>
      <c r="SY9" s="829"/>
      <c r="SZ9" s="830"/>
      <c r="TA9" s="830"/>
      <c r="TB9" s="830"/>
      <c r="TC9" s="830"/>
      <c r="TD9" s="830"/>
      <c r="TE9" s="830"/>
      <c r="TF9" s="830"/>
      <c r="TG9" s="830"/>
      <c r="TH9" s="844"/>
      <c r="TI9" s="845"/>
      <c r="TJ9" s="829"/>
      <c r="TK9" s="829"/>
      <c r="TL9" s="829"/>
      <c r="TM9" s="829"/>
      <c r="TN9" s="829"/>
      <c r="TO9" s="829"/>
      <c r="TP9" s="830"/>
      <c r="TQ9" s="830"/>
      <c r="TR9" s="830"/>
      <c r="TS9" s="830"/>
      <c r="TT9" s="830"/>
      <c r="TU9" s="830"/>
      <c r="TV9" s="830"/>
      <c r="TW9" s="830"/>
      <c r="TX9" s="844"/>
      <c r="TY9" s="845"/>
      <c r="TZ9" s="829"/>
      <c r="UA9" s="829"/>
      <c r="UB9" s="829"/>
      <c r="UC9" s="829"/>
      <c r="UD9" s="829"/>
      <c r="UE9" s="829"/>
      <c r="UF9" s="830"/>
      <c r="UG9" s="830"/>
      <c r="UH9" s="830"/>
      <c r="UI9" s="830"/>
      <c r="UJ9" s="830"/>
      <c r="UK9" s="830"/>
      <c r="UL9" s="830"/>
      <c r="UM9" s="830"/>
      <c r="UN9" s="844"/>
      <c r="UO9" s="845"/>
      <c r="UP9" s="829"/>
      <c r="UQ9" s="829"/>
      <c r="UR9" s="829"/>
      <c r="US9" s="829"/>
      <c r="UT9" s="829"/>
      <c r="UU9" s="829"/>
      <c r="UV9" s="830"/>
      <c r="UW9" s="830"/>
      <c r="UX9" s="830"/>
      <c r="UY9" s="830"/>
      <c r="UZ9" s="830"/>
      <c r="VA9" s="830"/>
      <c r="VB9" s="830"/>
      <c r="VC9" s="830"/>
      <c r="VD9" s="844"/>
      <c r="VE9" s="845"/>
      <c r="VF9" s="829"/>
      <c r="VG9" s="829"/>
      <c r="VH9" s="829"/>
      <c r="VI9" s="829"/>
      <c r="VJ9" s="829"/>
      <c r="VK9" s="829"/>
      <c r="VL9" s="830"/>
      <c r="VM9" s="830"/>
      <c r="VN9" s="830"/>
      <c r="VO9" s="830"/>
      <c r="VP9" s="830"/>
      <c r="VQ9" s="830"/>
      <c r="VR9" s="830"/>
      <c r="VS9" s="830"/>
      <c r="VT9" s="844"/>
      <c r="VU9" s="845"/>
      <c r="VV9" s="829"/>
      <c r="VW9" s="829"/>
      <c r="VX9" s="829"/>
      <c r="VY9" s="829"/>
      <c r="VZ9" s="829"/>
      <c r="WA9" s="829"/>
      <c r="WB9" s="830"/>
      <c r="WC9" s="830"/>
      <c r="WD9" s="830"/>
      <c r="WE9" s="830"/>
      <c r="WF9" s="830"/>
      <c r="WG9" s="830"/>
      <c r="WH9" s="830"/>
      <c r="WI9" s="830"/>
      <c r="WJ9" s="844"/>
      <c r="WK9" s="845"/>
      <c r="WL9" s="829"/>
      <c r="WM9" s="829"/>
      <c r="WN9" s="829"/>
      <c r="WO9" s="829"/>
      <c r="WP9" s="829"/>
      <c r="WQ9" s="829"/>
      <c r="WR9" s="830"/>
      <c r="WS9" s="830"/>
      <c r="WT9" s="830"/>
      <c r="WU9" s="830"/>
      <c r="WV9" s="830"/>
      <c r="WW9" s="830"/>
      <c r="WX9" s="830"/>
      <c r="WY9" s="830"/>
      <c r="WZ9" s="844"/>
      <c r="XA9" s="845"/>
      <c r="XB9" s="829"/>
      <c r="XC9" s="829"/>
      <c r="XD9" s="829"/>
      <c r="XE9" s="829"/>
      <c r="XF9" s="829"/>
      <c r="XG9" s="829"/>
      <c r="XH9" s="830"/>
      <c r="XI9" s="830"/>
      <c r="XJ9" s="830"/>
      <c r="XK9" s="830"/>
      <c r="XL9" s="830"/>
      <c r="XM9" s="830"/>
      <c r="XN9" s="830"/>
      <c r="XO9" s="830"/>
      <c r="XP9" s="844"/>
      <c r="XQ9" s="845"/>
      <c r="XR9" s="829"/>
      <c r="XS9" s="829"/>
      <c r="XT9" s="829"/>
      <c r="XU9" s="829"/>
      <c r="XV9" s="829"/>
      <c r="XW9" s="829"/>
      <c r="XX9" s="830"/>
      <c r="XY9" s="830"/>
      <c r="XZ9" s="830"/>
      <c r="YA9" s="830"/>
      <c r="YB9" s="830"/>
      <c r="YC9" s="830"/>
      <c r="YD9" s="830"/>
      <c r="YE9" s="830"/>
      <c r="YF9" s="844"/>
      <c r="YG9" s="845"/>
      <c r="YH9" s="829"/>
      <c r="YI9" s="829"/>
      <c r="YJ9" s="829"/>
      <c r="YK9" s="829"/>
      <c r="YL9" s="829"/>
      <c r="YM9" s="829"/>
      <c r="YN9" s="830"/>
      <c r="YO9" s="830"/>
      <c r="YP9" s="830"/>
      <c r="YQ9" s="830"/>
      <c r="YR9" s="830"/>
      <c r="YS9" s="830"/>
      <c r="YT9" s="830"/>
      <c r="YU9" s="830"/>
      <c r="YV9" s="844"/>
      <c r="YW9" s="845"/>
      <c r="YX9" s="829"/>
      <c r="YY9" s="829"/>
      <c r="YZ9" s="829"/>
      <c r="ZA9" s="829"/>
      <c r="ZB9" s="829"/>
      <c r="ZC9" s="829"/>
      <c r="ZD9" s="830"/>
      <c r="ZE9" s="830"/>
      <c r="ZF9" s="830"/>
      <c r="ZG9" s="830"/>
      <c r="ZH9" s="830"/>
      <c r="ZI9" s="830"/>
      <c r="ZJ9" s="830"/>
      <c r="ZK9" s="830"/>
      <c r="ZL9" s="844"/>
      <c r="ZM9" s="845"/>
      <c r="ZN9" s="829"/>
      <c r="ZO9" s="829"/>
      <c r="ZP9" s="829"/>
      <c r="ZQ9" s="829"/>
      <c r="ZR9" s="829"/>
      <c r="ZS9" s="829"/>
      <c r="ZT9" s="830"/>
      <c r="ZU9" s="830"/>
      <c r="ZV9" s="830"/>
      <c r="ZW9" s="830"/>
      <c r="ZX9" s="830"/>
      <c r="ZY9" s="830"/>
      <c r="ZZ9" s="830"/>
      <c r="AAA9" s="830"/>
      <c r="AAB9" s="844"/>
      <c r="AAC9" s="845"/>
      <c r="AAD9" s="829"/>
      <c r="AAE9" s="829"/>
      <c r="AAF9" s="829"/>
      <c r="AAG9" s="829"/>
      <c r="AAH9" s="829"/>
      <c r="AAI9" s="829"/>
      <c r="AAJ9" s="830"/>
      <c r="AAK9" s="830"/>
      <c r="AAL9" s="830"/>
      <c r="AAM9" s="830"/>
      <c r="AAN9" s="830"/>
      <c r="AAO9" s="830"/>
      <c r="AAP9" s="830"/>
      <c r="AAQ9" s="830"/>
      <c r="AAR9" s="844"/>
      <c r="AAS9" s="845"/>
      <c r="AAT9" s="829"/>
      <c r="AAU9" s="829"/>
      <c r="AAV9" s="829"/>
      <c r="AAW9" s="829"/>
      <c r="AAX9" s="829"/>
      <c r="AAY9" s="829"/>
      <c r="AAZ9" s="830"/>
      <c r="ABA9" s="830"/>
      <c r="ABB9" s="830"/>
      <c r="ABC9" s="830"/>
      <c r="ABD9" s="830"/>
      <c r="ABE9" s="830"/>
      <c r="ABF9" s="830"/>
      <c r="ABG9" s="830"/>
      <c r="ABH9" s="844"/>
      <c r="ABI9" s="845"/>
      <c r="ABJ9" s="829"/>
      <c r="ABK9" s="829"/>
      <c r="ABL9" s="829"/>
      <c r="ABM9" s="829"/>
      <c r="ABN9" s="829"/>
      <c r="ABO9" s="829"/>
      <c r="ABP9" s="830"/>
      <c r="ABQ9" s="830"/>
      <c r="ABR9" s="830"/>
      <c r="ABS9" s="830"/>
      <c r="ABT9" s="830"/>
      <c r="ABU9" s="830"/>
      <c r="ABV9" s="830"/>
      <c r="ABW9" s="830"/>
      <c r="ABX9" s="844"/>
      <c r="ABY9" s="845"/>
      <c r="ABZ9" s="829"/>
      <c r="ACA9" s="829"/>
      <c r="ACB9" s="829"/>
      <c r="ACC9" s="829"/>
      <c r="ACD9" s="829"/>
      <c r="ACE9" s="829"/>
      <c r="ACF9" s="830"/>
      <c r="ACG9" s="830"/>
      <c r="ACH9" s="830"/>
      <c r="ACI9" s="830"/>
      <c r="ACJ9" s="830"/>
      <c r="ACK9" s="830"/>
      <c r="ACL9" s="830"/>
      <c r="ACM9" s="830"/>
      <c r="ACN9" s="844"/>
      <c r="ACO9" s="845"/>
      <c r="ACP9" s="829"/>
      <c r="ACQ9" s="829"/>
      <c r="ACR9" s="829"/>
      <c r="ACS9" s="829"/>
      <c r="ACT9" s="829"/>
      <c r="ACU9" s="829"/>
      <c r="ACV9" s="830"/>
      <c r="ACW9" s="830"/>
      <c r="ACX9" s="830"/>
      <c r="ACY9" s="830"/>
      <c r="ACZ9" s="830"/>
      <c r="ADA9" s="830"/>
      <c r="ADB9" s="830"/>
      <c r="ADC9" s="830"/>
      <c r="ADD9" s="844"/>
      <c r="ADE9" s="845"/>
      <c r="ADF9" s="829"/>
      <c r="ADG9" s="829"/>
      <c r="ADH9" s="829"/>
      <c r="ADI9" s="829"/>
      <c r="ADJ9" s="829"/>
      <c r="ADK9" s="829"/>
      <c r="ADL9" s="830"/>
      <c r="ADM9" s="830"/>
      <c r="ADN9" s="830"/>
      <c r="ADO9" s="830"/>
      <c r="ADP9" s="830"/>
      <c r="ADQ9" s="830"/>
      <c r="ADR9" s="830"/>
      <c r="ADS9" s="830"/>
      <c r="ADT9" s="844"/>
      <c r="ADU9" s="845"/>
      <c r="ADV9" s="829"/>
      <c r="ADW9" s="829"/>
      <c r="ADX9" s="829"/>
      <c r="ADY9" s="829"/>
      <c r="ADZ9" s="829"/>
      <c r="AEA9" s="829"/>
      <c r="AEB9" s="830"/>
      <c r="AEC9" s="830"/>
      <c r="AED9" s="830"/>
      <c r="AEE9" s="830"/>
      <c r="AEF9" s="830"/>
      <c r="AEG9" s="830"/>
      <c r="AEH9" s="830"/>
      <c r="AEI9" s="830"/>
      <c r="AEJ9" s="844"/>
      <c r="AEK9" s="845"/>
      <c r="AEL9" s="829"/>
      <c r="AEM9" s="829"/>
      <c r="AEN9" s="829"/>
      <c r="AEO9" s="829"/>
      <c r="AEP9" s="829"/>
      <c r="AEQ9" s="829"/>
      <c r="AER9" s="830"/>
      <c r="AES9" s="830"/>
      <c r="AET9" s="830"/>
      <c r="AEU9" s="830"/>
      <c r="AEV9" s="830"/>
      <c r="AEW9" s="830"/>
      <c r="AEX9" s="830"/>
      <c r="AEY9" s="830"/>
      <c r="AEZ9" s="844"/>
      <c r="AFA9" s="845"/>
      <c r="AFB9" s="829"/>
      <c r="AFC9" s="829"/>
      <c r="AFD9" s="829"/>
      <c r="AFE9" s="829"/>
      <c r="AFF9" s="829"/>
      <c r="AFG9" s="829"/>
      <c r="AFH9" s="830"/>
      <c r="AFI9" s="830"/>
      <c r="AFJ9" s="830"/>
      <c r="AFK9" s="830"/>
      <c r="AFL9" s="830"/>
      <c r="AFM9" s="830"/>
      <c r="AFN9" s="830"/>
      <c r="AFO9" s="830"/>
      <c r="AFP9" s="844"/>
      <c r="AFQ9" s="845"/>
      <c r="AFR9" s="829"/>
      <c r="AFS9" s="829"/>
      <c r="AFT9" s="829"/>
      <c r="AFU9" s="829"/>
      <c r="AFV9" s="829"/>
      <c r="AFW9" s="829"/>
      <c r="AFX9" s="830"/>
      <c r="AFY9" s="830"/>
      <c r="AFZ9" s="830"/>
      <c r="AGA9" s="830"/>
      <c r="AGB9" s="830"/>
      <c r="AGC9" s="830"/>
      <c r="AGD9" s="830"/>
      <c r="AGE9" s="830"/>
      <c r="AGF9" s="844"/>
      <c r="AGG9" s="845"/>
      <c r="AGH9" s="829"/>
      <c r="AGI9" s="829"/>
      <c r="AGJ9" s="829"/>
      <c r="AGK9" s="829"/>
      <c r="AGL9" s="829"/>
      <c r="AGM9" s="829"/>
      <c r="AGN9" s="830"/>
      <c r="AGO9" s="830"/>
      <c r="AGP9" s="830"/>
      <c r="AGQ9" s="830"/>
      <c r="AGR9" s="830"/>
      <c r="AGS9" s="830"/>
      <c r="AGT9" s="830"/>
      <c r="AGU9" s="830"/>
      <c r="AGV9" s="844"/>
      <c r="AGW9" s="845"/>
      <c r="AGX9" s="829"/>
      <c r="AGY9" s="829"/>
      <c r="AGZ9" s="829"/>
      <c r="AHA9" s="829"/>
      <c r="AHB9" s="829"/>
      <c r="AHC9" s="829"/>
      <c r="AHD9" s="830"/>
      <c r="AHE9" s="830"/>
      <c r="AHF9" s="830"/>
      <c r="AHG9" s="830"/>
      <c r="AHH9" s="830"/>
      <c r="AHI9" s="830"/>
      <c r="AHJ9" s="830"/>
      <c r="AHK9" s="830"/>
      <c r="AHL9" s="844"/>
      <c r="AHM9" s="845"/>
      <c r="AHN9" s="829"/>
      <c r="AHO9" s="829"/>
      <c r="AHP9" s="829"/>
      <c r="AHQ9" s="829"/>
      <c r="AHR9" s="829"/>
      <c r="AHS9" s="829"/>
      <c r="AHT9" s="830"/>
      <c r="AHU9" s="830"/>
      <c r="AHV9" s="830"/>
      <c r="AHW9" s="830"/>
      <c r="AHX9" s="830"/>
      <c r="AHY9" s="830"/>
      <c r="AHZ9" s="830"/>
      <c r="AIA9" s="830"/>
      <c r="AIB9" s="844"/>
      <c r="AIC9" s="845"/>
      <c r="AID9" s="829"/>
      <c r="AIE9" s="829"/>
      <c r="AIF9" s="829"/>
      <c r="AIG9" s="829"/>
      <c r="AIH9" s="829"/>
      <c r="AII9" s="829"/>
      <c r="AIJ9" s="830"/>
      <c r="AIK9" s="830"/>
      <c r="AIL9" s="830"/>
      <c r="AIM9" s="830"/>
      <c r="AIN9" s="830"/>
      <c r="AIO9" s="830"/>
      <c r="AIP9" s="830"/>
      <c r="AIQ9" s="830"/>
      <c r="AIR9" s="844"/>
      <c r="AIS9" s="845"/>
      <c r="AIT9" s="829"/>
      <c r="AIU9" s="829"/>
      <c r="AIV9" s="829"/>
      <c r="AIW9" s="829"/>
      <c r="AIX9" s="829"/>
      <c r="AIY9" s="829"/>
      <c r="AIZ9" s="830"/>
      <c r="AJA9" s="830"/>
      <c r="AJB9" s="830"/>
      <c r="AJC9" s="830"/>
      <c r="AJD9" s="830"/>
      <c r="AJE9" s="830"/>
      <c r="AJF9" s="830"/>
      <c r="AJG9" s="830"/>
      <c r="AJH9" s="844"/>
      <c r="AJI9" s="845"/>
      <c r="AJJ9" s="829"/>
      <c r="AJK9" s="829"/>
      <c r="AJL9" s="829"/>
      <c r="AJM9" s="829"/>
      <c r="AJN9" s="829"/>
      <c r="AJO9" s="829"/>
      <c r="AJP9" s="830"/>
      <c r="AJQ9" s="830"/>
      <c r="AJR9" s="830"/>
      <c r="AJS9" s="830"/>
      <c r="AJT9" s="830"/>
      <c r="AJU9" s="830"/>
      <c r="AJV9" s="830"/>
      <c r="AJW9" s="830"/>
      <c r="AJX9" s="844"/>
      <c r="AJY9" s="845"/>
      <c r="AJZ9" s="829"/>
      <c r="AKA9" s="829"/>
      <c r="AKB9" s="829"/>
      <c r="AKC9" s="829"/>
      <c r="AKD9" s="829"/>
      <c r="AKE9" s="829"/>
      <c r="AKF9" s="830"/>
      <c r="AKG9" s="830"/>
      <c r="AKH9" s="830"/>
      <c r="AKI9" s="830"/>
      <c r="AKJ9" s="830"/>
      <c r="AKK9" s="830"/>
      <c r="AKL9" s="830"/>
      <c r="AKM9" s="830"/>
      <c r="AKN9" s="844"/>
      <c r="AKO9" s="845"/>
      <c r="AKP9" s="829"/>
      <c r="AKQ9" s="829"/>
      <c r="AKR9" s="829"/>
      <c r="AKS9" s="829"/>
      <c r="AKT9" s="829"/>
      <c r="AKU9" s="829"/>
      <c r="AKV9" s="830"/>
      <c r="AKW9" s="830"/>
      <c r="AKX9" s="830"/>
      <c r="AKY9" s="830"/>
      <c r="AKZ9" s="830"/>
      <c r="ALA9" s="830"/>
      <c r="ALB9" s="830"/>
      <c r="ALC9" s="830"/>
      <c r="ALD9" s="844"/>
      <c r="ALE9" s="845"/>
      <c r="ALF9" s="829"/>
      <c r="ALG9" s="829"/>
      <c r="ALH9" s="829"/>
      <c r="ALI9" s="829"/>
      <c r="ALJ9" s="829"/>
      <c r="ALK9" s="829"/>
      <c r="ALL9" s="830"/>
      <c r="ALM9" s="830"/>
      <c r="ALN9" s="830"/>
      <c r="ALO9" s="830"/>
      <c r="ALP9" s="830"/>
      <c r="ALQ9" s="830"/>
      <c r="ALR9" s="830"/>
      <c r="ALS9" s="830"/>
      <c r="ALT9" s="844"/>
      <c r="ALU9" s="845"/>
      <c r="ALV9" s="829"/>
      <c r="ALW9" s="829"/>
      <c r="ALX9" s="829"/>
      <c r="ALY9" s="829"/>
      <c r="ALZ9" s="829"/>
      <c r="AMA9" s="829"/>
      <c r="AMB9" s="830"/>
      <c r="AMC9" s="830"/>
      <c r="AMD9" s="830"/>
      <c r="AME9" s="830"/>
      <c r="AMF9" s="830"/>
      <c r="AMG9" s="830"/>
      <c r="AMH9" s="830"/>
      <c r="AMI9" s="830"/>
      <c r="AMJ9" s="844"/>
      <c r="AMK9" s="845"/>
      <c r="AML9" s="829"/>
      <c r="AMM9" s="829"/>
      <c r="AMN9" s="829"/>
      <c r="AMO9" s="829"/>
      <c r="AMP9" s="829"/>
      <c r="AMQ9" s="829"/>
      <c r="AMR9" s="830"/>
      <c r="AMS9" s="830"/>
      <c r="AMT9" s="830"/>
      <c r="AMU9" s="830"/>
      <c r="AMV9" s="830"/>
      <c r="AMW9" s="830"/>
      <c r="AMX9" s="830"/>
      <c r="AMY9" s="830"/>
      <c r="AMZ9" s="844"/>
      <c r="ANA9" s="845"/>
      <c r="ANB9" s="829"/>
      <c r="ANC9" s="829"/>
      <c r="AND9" s="829"/>
      <c r="ANE9" s="829"/>
      <c r="ANF9" s="829"/>
      <c r="ANG9" s="829"/>
      <c r="ANH9" s="830"/>
      <c r="ANI9" s="830"/>
      <c r="ANJ9" s="830"/>
      <c r="ANK9" s="830"/>
      <c r="ANL9" s="830"/>
      <c r="ANM9" s="830"/>
      <c r="ANN9" s="830"/>
      <c r="ANO9" s="830"/>
      <c r="ANP9" s="844"/>
      <c r="ANQ9" s="845"/>
      <c r="ANR9" s="829"/>
      <c r="ANS9" s="829"/>
      <c r="ANT9" s="829"/>
      <c r="ANU9" s="829"/>
      <c r="ANV9" s="829"/>
      <c r="ANW9" s="829"/>
      <c r="ANX9" s="830"/>
      <c r="ANY9" s="830"/>
      <c r="ANZ9" s="830"/>
      <c r="AOA9" s="830"/>
      <c r="AOB9" s="830"/>
      <c r="AOC9" s="830"/>
      <c r="AOD9" s="830"/>
      <c r="AOE9" s="830"/>
      <c r="AOF9" s="844"/>
      <c r="AOG9" s="845"/>
      <c r="AOH9" s="829"/>
      <c r="AOI9" s="829"/>
      <c r="AOJ9" s="829"/>
      <c r="AOK9" s="829"/>
      <c r="AOL9" s="829"/>
      <c r="AOM9" s="829"/>
      <c r="AON9" s="830"/>
      <c r="AOO9" s="830"/>
      <c r="AOP9" s="830"/>
      <c r="AOQ9" s="830"/>
      <c r="AOR9" s="830"/>
      <c r="AOS9" s="830"/>
      <c r="AOT9" s="830"/>
      <c r="AOU9" s="830"/>
      <c r="AOV9" s="844"/>
      <c r="AOW9" s="845"/>
      <c r="AOX9" s="829"/>
      <c r="AOY9" s="829"/>
      <c r="AOZ9" s="829"/>
      <c r="APA9" s="829"/>
      <c r="APB9" s="829"/>
      <c r="APC9" s="829"/>
      <c r="APD9" s="830"/>
      <c r="APE9" s="830"/>
      <c r="APF9" s="830"/>
      <c r="APG9" s="830"/>
      <c r="APH9" s="830"/>
      <c r="API9" s="830"/>
      <c r="APJ9" s="830"/>
      <c r="APK9" s="830"/>
      <c r="APL9" s="844"/>
      <c r="APM9" s="845"/>
      <c r="APN9" s="829"/>
      <c r="APO9" s="829"/>
      <c r="APP9" s="829"/>
      <c r="APQ9" s="829"/>
      <c r="APR9" s="829"/>
      <c r="APS9" s="829"/>
      <c r="APT9" s="830"/>
      <c r="APU9" s="830"/>
      <c r="APV9" s="830"/>
      <c r="APW9" s="830"/>
      <c r="APX9" s="830"/>
      <c r="APY9" s="830"/>
      <c r="APZ9" s="830"/>
      <c r="AQA9" s="830"/>
      <c r="AQB9" s="844"/>
      <c r="AQC9" s="845"/>
      <c r="AQD9" s="829"/>
      <c r="AQE9" s="829"/>
      <c r="AQF9" s="829"/>
      <c r="AQG9" s="829"/>
      <c r="AQH9" s="829"/>
      <c r="AQI9" s="829"/>
      <c r="AQJ9" s="830"/>
      <c r="AQK9" s="830"/>
      <c r="AQL9" s="830"/>
      <c r="AQM9" s="830"/>
      <c r="AQN9" s="830"/>
      <c r="AQO9" s="830"/>
      <c r="AQP9" s="830"/>
      <c r="AQQ9" s="830"/>
      <c r="AQR9" s="844"/>
      <c r="AQS9" s="845"/>
      <c r="AQT9" s="829"/>
      <c r="AQU9" s="829"/>
      <c r="AQV9" s="829"/>
      <c r="AQW9" s="829"/>
      <c r="AQX9" s="829"/>
      <c r="AQY9" s="829"/>
      <c r="AQZ9" s="830"/>
      <c r="ARA9" s="830"/>
      <c r="ARB9" s="830"/>
      <c r="ARC9" s="830"/>
      <c r="ARD9" s="830"/>
      <c r="ARE9" s="830"/>
      <c r="ARF9" s="830"/>
      <c r="ARG9" s="830"/>
      <c r="ARH9" s="844"/>
      <c r="ARI9" s="845"/>
      <c r="ARJ9" s="829"/>
      <c r="ARK9" s="829"/>
      <c r="ARL9" s="829"/>
      <c r="ARM9" s="829"/>
      <c r="ARN9" s="829"/>
      <c r="ARO9" s="829"/>
      <c r="ARP9" s="830"/>
      <c r="ARQ9" s="830"/>
      <c r="ARR9" s="830"/>
      <c r="ARS9" s="830"/>
      <c r="ART9" s="830"/>
      <c r="ARU9" s="830"/>
      <c r="ARV9" s="830"/>
      <c r="ARW9" s="830"/>
      <c r="ARX9" s="844"/>
      <c r="ARY9" s="845"/>
      <c r="ARZ9" s="829"/>
      <c r="ASA9" s="829"/>
      <c r="ASB9" s="829"/>
      <c r="ASC9" s="829"/>
      <c r="ASD9" s="829"/>
      <c r="ASE9" s="829"/>
      <c r="ASF9" s="830"/>
      <c r="ASG9" s="830"/>
      <c r="ASH9" s="830"/>
      <c r="ASI9" s="830"/>
      <c r="ASJ9" s="830"/>
      <c r="ASK9" s="830"/>
      <c r="ASL9" s="830"/>
      <c r="ASM9" s="830"/>
      <c r="ASN9" s="844"/>
      <c r="ASO9" s="845"/>
      <c r="ASP9" s="829"/>
      <c r="ASQ9" s="829"/>
      <c r="ASR9" s="829"/>
      <c r="ASS9" s="829"/>
      <c r="AST9" s="829"/>
      <c r="ASU9" s="829"/>
      <c r="ASV9" s="830"/>
      <c r="ASW9" s="830"/>
      <c r="ASX9" s="830"/>
      <c r="ASY9" s="830"/>
      <c r="ASZ9" s="830"/>
      <c r="ATA9" s="830"/>
      <c r="ATB9" s="830"/>
      <c r="ATC9" s="830"/>
      <c r="ATD9" s="844"/>
      <c r="ATE9" s="845"/>
      <c r="ATF9" s="829"/>
      <c r="ATG9" s="829"/>
      <c r="ATH9" s="829"/>
      <c r="ATI9" s="829"/>
      <c r="ATJ9" s="829"/>
      <c r="ATK9" s="829"/>
      <c r="ATL9" s="830"/>
      <c r="ATM9" s="830"/>
      <c r="ATN9" s="830"/>
      <c r="ATO9" s="830"/>
      <c r="ATP9" s="830"/>
      <c r="ATQ9" s="830"/>
      <c r="ATR9" s="830"/>
      <c r="ATS9" s="830"/>
      <c r="ATT9" s="844"/>
      <c r="ATU9" s="845"/>
      <c r="ATV9" s="829"/>
      <c r="ATW9" s="829"/>
      <c r="ATX9" s="829"/>
      <c r="ATY9" s="829"/>
      <c r="ATZ9" s="829"/>
      <c r="AUA9" s="829"/>
      <c r="AUB9" s="830"/>
      <c r="AUC9" s="830"/>
      <c r="AUD9" s="830"/>
      <c r="AUE9" s="830"/>
      <c r="AUF9" s="830"/>
      <c r="AUG9" s="830"/>
      <c r="AUH9" s="830"/>
      <c r="AUI9" s="830"/>
      <c r="AUJ9" s="844"/>
      <c r="AUK9" s="845"/>
      <c r="AUL9" s="829"/>
      <c r="AUM9" s="829"/>
      <c r="AUN9" s="829"/>
      <c r="AUO9" s="829"/>
      <c r="AUP9" s="829"/>
      <c r="AUQ9" s="829"/>
      <c r="AUR9" s="830"/>
      <c r="AUS9" s="830"/>
      <c r="AUT9" s="830"/>
      <c r="AUU9" s="830"/>
      <c r="AUV9" s="830"/>
      <c r="AUW9" s="830"/>
      <c r="AUX9" s="830"/>
      <c r="AUY9" s="830"/>
      <c r="AUZ9" s="844"/>
      <c r="AVA9" s="845"/>
      <c r="AVB9" s="829"/>
      <c r="AVC9" s="829"/>
      <c r="AVD9" s="829"/>
      <c r="AVE9" s="829"/>
      <c r="AVF9" s="829"/>
      <c r="AVG9" s="829"/>
      <c r="AVH9" s="830"/>
      <c r="AVI9" s="830"/>
      <c r="AVJ9" s="830"/>
      <c r="AVK9" s="830"/>
      <c r="AVL9" s="830"/>
      <c r="AVM9" s="830"/>
      <c r="AVN9" s="830"/>
      <c r="AVO9" s="830"/>
      <c r="AVP9" s="844"/>
      <c r="AVQ9" s="845"/>
      <c r="AVR9" s="829"/>
      <c r="AVS9" s="829"/>
      <c r="AVT9" s="829"/>
      <c r="AVU9" s="829"/>
      <c r="AVV9" s="829"/>
      <c r="AVW9" s="829"/>
      <c r="AVX9" s="830"/>
      <c r="AVY9" s="830"/>
      <c r="AVZ9" s="830"/>
      <c r="AWA9" s="830"/>
      <c r="AWB9" s="830"/>
      <c r="AWC9" s="830"/>
      <c r="AWD9" s="830"/>
      <c r="AWE9" s="830"/>
      <c r="AWF9" s="844"/>
      <c r="AWG9" s="845"/>
      <c r="AWH9" s="829"/>
      <c r="AWI9" s="829"/>
      <c r="AWJ9" s="829"/>
      <c r="AWK9" s="829"/>
      <c r="AWL9" s="829"/>
      <c r="AWM9" s="829"/>
      <c r="AWN9" s="830"/>
      <c r="AWO9" s="830"/>
      <c r="AWP9" s="830"/>
      <c r="AWQ9" s="830"/>
      <c r="AWR9" s="830"/>
      <c r="AWS9" s="830"/>
      <c r="AWT9" s="830"/>
      <c r="AWU9" s="830"/>
      <c r="AWV9" s="844"/>
      <c r="AWW9" s="845"/>
      <c r="AWX9" s="829"/>
      <c r="AWY9" s="829"/>
      <c r="AWZ9" s="829"/>
      <c r="AXA9" s="829"/>
      <c r="AXB9" s="829"/>
      <c r="AXC9" s="829"/>
      <c r="AXD9" s="830"/>
      <c r="AXE9" s="830"/>
      <c r="AXF9" s="830"/>
      <c r="AXG9" s="830"/>
      <c r="AXH9" s="830"/>
      <c r="AXI9" s="830"/>
      <c r="AXJ9" s="830"/>
      <c r="AXK9" s="830"/>
      <c r="AXL9" s="844"/>
      <c r="AXM9" s="845"/>
      <c r="AXN9" s="829"/>
      <c r="AXO9" s="829"/>
      <c r="AXP9" s="829"/>
      <c r="AXQ9" s="829"/>
      <c r="AXR9" s="829"/>
      <c r="AXS9" s="829"/>
      <c r="AXT9" s="830"/>
      <c r="AXU9" s="830"/>
      <c r="AXV9" s="830"/>
      <c r="AXW9" s="830"/>
      <c r="AXX9" s="830"/>
      <c r="AXY9" s="830"/>
      <c r="AXZ9" s="830"/>
      <c r="AYA9" s="830"/>
      <c r="AYB9" s="844"/>
      <c r="AYC9" s="845"/>
      <c r="AYD9" s="829"/>
      <c r="AYE9" s="829"/>
      <c r="AYF9" s="829"/>
      <c r="AYG9" s="829"/>
      <c r="AYH9" s="829"/>
      <c r="AYI9" s="829"/>
      <c r="AYJ9" s="830"/>
      <c r="AYK9" s="830"/>
      <c r="AYL9" s="830"/>
      <c r="AYM9" s="830"/>
      <c r="AYN9" s="830"/>
      <c r="AYO9" s="830"/>
      <c r="AYP9" s="830"/>
      <c r="AYQ9" s="830"/>
      <c r="AYR9" s="844"/>
      <c r="AYS9" s="845"/>
      <c r="AYT9" s="829"/>
      <c r="AYU9" s="829"/>
      <c r="AYV9" s="829"/>
      <c r="AYW9" s="829"/>
      <c r="AYX9" s="829"/>
      <c r="AYY9" s="829"/>
      <c r="AYZ9" s="830"/>
      <c r="AZA9" s="830"/>
      <c r="AZB9" s="830"/>
      <c r="AZC9" s="830"/>
      <c r="AZD9" s="830"/>
      <c r="AZE9" s="830"/>
      <c r="AZF9" s="830"/>
      <c r="AZG9" s="830"/>
      <c r="AZH9" s="844"/>
      <c r="AZI9" s="845"/>
      <c r="AZJ9" s="829"/>
      <c r="AZK9" s="829"/>
      <c r="AZL9" s="829"/>
      <c r="AZM9" s="829"/>
      <c r="AZN9" s="829"/>
      <c r="AZO9" s="829"/>
      <c r="AZP9" s="830"/>
      <c r="AZQ9" s="830"/>
      <c r="AZR9" s="830"/>
      <c r="AZS9" s="830"/>
      <c r="AZT9" s="830"/>
      <c r="AZU9" s="830"/>
      <c r="AZV9" s="830"/>
      <c r="AZW9" s="830"/>
      <c r="AZX9" s="844"/>
      <c r="AZY9" s="845"/>
      <c r="AZZ9" s="829"/>
      <c r="BAA9" s="829"/>
      <c r="BAB9" s="829"/>
      <c r="BAC9" s="829"/>
      <c r="BAD9" s="829"/>
      <c r="BAE9" s="829"/>
      <c r="BAF9" s="830"/>
      <c r="BAG9" s="830"/>
      <c r="BAH9" s="830"/>
      <c r="BAI9" s="830"/>
      <c r="BAJ9" s="830"/>
      <c r="BAK9" s="830"/>
      <c r="BAL9" s="830"/>
      <c r="BAM9" s="830"/>
      <c r="BAN9" s="844"/>
      <c r="BAO9" s="845"/>
      <c r="BAP9" s="829"/>
      <c r="BAQ9" s="829"/>
      <c r="BAR9" s="829"/>
      <c r="BAS9" s="829"/>
      <c r="BAT9" s="829"/>
      <c r="BAU9" s="829"/>
      <c r="BAV9" s="830"/>
      <c r="BAW9" s="830"/>
      <c r="BAX9" s="830"/>
      <c r="BAY9" s="830"/>
      <c r="BAZ9" s="830"/>
      <c r="BBA9" s="830"/>
      <c r="BBB9" s="830"/>
      <c r="BBC9" s="830"/>
      <c r="BBD9" s="844"/>
      <c r="BBE9" s="845"/>
      <c r="BBF9" s="829"/>
      <c r="BBG9" s="829"/>
      <c r="BBH9" s="829"/>
      <c r="BBI9" s="829"/>
      <c r="BBJ9" s="829"/>
      <c r="BBK9" s="829"/>
      <c r="BBL9" s="830"/>
      <c r="BBM9" s="830"/>
      <c r="BBN9" s="830"/>
      <c r="BBO9" s="830"/>
      <c r="BBP9" s="830"/>
      <c r="BBQ9" s="830"/>
      <c r="BBR9" s="830"/>
      <c r="BBS9" s="830"/>
      <c r="BBT9" s="844"/>
      <c r="BBU9" s="845"/>
      <c r="BBV9" s="829"/>
      <c r="BBW9" s="829"/>
      <c r="BBX9" s="829"/>
      <c r="BBY9" s="829"/>
      <c r="BBZ9" s="829"/>
      <c r="BCA9" s="829"/>
      <c r="BCB9" s="830"/>
      <c r="BCC9" s="830"/>
      <c r="BCD9" s="830"/>
      <c r="BCE9" s="830"/>
      <c r="BCF9" s="830"/>
      <c r="BCG9" s="830"/>
      <c r="BCH9" s="830"/>
      <c r="BCI9" s="830"/>
      <c r="BCJ9" s="844"/>
      <c r="BCK9" s="845"/>
      <c r="BCL9" s="829"/>
      <c r="BCM9" s="829"/>
      <c r="BCN9" s="829"/>
      <c r="BCO9" s="829"/>
      <c r="BCP9" s="829"/>
      <c r="BCQ9" s="829"/>
      <c r="BCR9" s="830"/>
      <c r="BCS9" s="830"/>
      <c r="BCT9" s="830"/>
      <c r="BCU9" s="830"/>
      <c r="BCV9" s="830"/>
      <c r="BCW9" s="830"/>
      <c r="BCX9" s="830"/>
      <c r="BCY9" s="830"/>
      <c r="BCZ9" s="844"/>
      <c r="BDA9" s="845"/>
      <c r="BDB9" s="829"/>
      <c r="BDC9" s="829"/>
      <c r="BDD9" s="829"/>
      <c r="BDE9" s="829"/>
      <c r="BDF9" s="829"/>
      <c r="BDG9" s="829"/>
      <c r="BDH9" s="830"/>
      <c r="BDI9" s="830"/>
      <c r="BDJ9" s="830"/>
      <c r="BDK9" s="830"/>
      <c r="BDL9" s="830"/>
      <c r="BDM9" s="830"/>
      <c r="BDN9" s="830"/>
      <c r="BDO9" s="830"/>
      <c r="BDP9" s="844"/>
      <c r="BDQ9" s="845"/>
      <c r="BDR9" s="829"/>
      <c r="BDS9" s="829"/>
      <c r="BDT9" s="829"/>
      <c r="BDU9" s="829"/>
      <c r="BDV9" s="829"/>
      <c r="BDW9" s="829"/>
      <c r="BDX9" s="830"/>
      <c r="BDY9" s="830"/>
      <c r="BDZ9" s="830"/>
      <c r="BEA9" s="830"/>
      <c r="BEB9" s="830"/>
      <c r="BEC9" s="830"/>
      <c r="BED9" s="830"/>
      <c r="BEE9" s="830"/>
      <c r="BEF9" s="844"/>
      <c r="BEG9" s="845"/>
      <c r="BEH9" s="829"/>
      <c r="BEI9" s="829"/>
      <c r="BEJ9" s="829"/>
      <c r="BEK9" s="829"/>
      <c r="BEL9" s="829"/>
      <c r="BEM9" s="829"/>
      <c r="BEN9" s="830"/>
      <c r="BEO9" s="830"/>
      <c r="BEP9" s="830"/>
      <c r="BEQ9" s="830"/>
      <c r="BER9" s="830"/>
      <c r="BES9" s="830"/>
      <c r="BET9" s="830"/>
      <c r="BEU9" s="830"/>
      <c r="BEV9" s="844"/>
      <c r="BEW9" s="845"/>
      <c r="BEX9" s="829"/>
      <c r="BEY9" s="829"/>
      <c r="BEZ9" s="829"/>
      <c r="BFA9" s="829"/>
      <c r="BFB9" s="829"/>
      <c r="BFC9" s="829"/>
      <c r="BFD9" s="830"/>
      <c r="BFE9" s="830"/>
      <c r="BFF9" s="830"/>
      <c r="BFG9" s="830"/>
      <c r="BFH9" s="830"/>
      <c r="BFI9" s="830"/>
      <c r="BFJ9" s="830"/>
      <c r="BFK9" s="830"/>
      <c r="BFL9" s="844"/>
      <c r="BFM9" s="845"/>
      <c r="BFN9" s="829"/>
      <c r="BFO9" s="829"/>
      <c r="BFP9" s="829"/>
      <c r="BFQ9" s="829"/>
      <c r="BFR9" s="829"/>
      <c r="BFS9" s="829"/>
      <c r="BFT9" s="830"/>
      <c r="BFU9" s="830"/>
      <c r="BFV9" s="830"/>
      <c r="BFW9" s="830"/>
      <c r="BFX9" s="830"/>
      <c r="BFY9" s="830"/>
      <c r="BFZ9" s="830"/>
      <c r="BGA9" s="830"/>
      <c r="BGB9" s="844"/>
      <c r="BGC9" s="845"/>
      <c r="BGD9" s="829"/>
      <c r="BGE9" s="829"/>
      <c r="BGF9" s="829"/>
      <c r="BGG9" s="829"/>
      <c r="BGH9" s="829"/>
      <c r="BGI9" s="829"/>
      <c r="BGJ9" s="830"/>
      <c r="BGK9" s="830"/>
      <c r="BGL9" s="830"/>
      <c r="BGM9" s="830"/>
      <c r="BGN9" s="830"/>
      <c r="BGO9" s="830"/>
      <c r="BGP9" s="830"/>
      <c r="BGQ9" s="830"/>
      <c r="BGR9" s="844"/>
      <c r="BGS9" s="845"/>
      <c r="BGT9" s="829"/>
      <c r="BGU9" s="829"/>
      <c r="BGV9" s="829"/>
      <c r="BGW9" s="829"/>
      <c r="BGX9" s="829"/>
      <c r="BGY9" s="829"/>
      <c r="BGZ9" s="830"/>
      <c r="BHA9" s="830"/>
      <c r="BHB9" s="830"/>
      <c r="BHC9" s="830"/>
      <c r="BHD9" s="830"/>
      <c r="BHE9" s="830"/>
      <c r="BHF9" s="830"/>
      <c r="BHG9" s="830"/>
      <c r="BHH9" s="844"/>
      <c r="BHI9" s="845"/>
      <c r="BHJ9" s="829"/>
      <c r="BHK9" s="829"/>
      <c r="BHL9" s="829"/>
      <c r="BHM9" s="829"/>
      <c r="BHN9" s="829"/>
      <c r="BHO9" s="829"/>
      <c r="BHP9" s="830"/>
      <c r="BHQ9" s="830"/>
      <c r="BHR9" s="830"/>
      <c r="BHS9" s="830"/>
      <c r="BHT9" s="830"/>
      <c r="BHU9" s="830"/>
      <c r="BHV9" s="830"/>
      <c r="BHW9" s="830"/>
      <c r="BHX9" s="844"/>
      <c r="BHY9" s="845"/>
      <c r="BHZ9" s="829"/>
      <c r="BIA9" s="829"/>
      <c r="BIB9" s="829"/>
      <c r="BIC9" s="829"/>
      <c r="BID9" s="829"/>
      <c r="BIE9" s="829"/>
      <c r="BIF9" s="830"/>
      <c r="BIG9" s="830"/>
      <c r="BIH9" s="830"/>
      <c r="BII9" s="830"/>
      <c r="BIJ9" s="830"/>
      <c r="BIK9" s="830"/>
      <c r="BIL9" s="830"/>
      <c r="BIM9" s="830"/>
      <c r="BIN9" s="844"/>
      <c r="BIO9" s="845"/>
      <c r="BIP9" s="829"/>
      <c r="BIQ9" s="829"/>
      <c r="BIR9" s="829"/>
      <c r="BIS9" s="829"/>
      <c r="BIT9" s="829"/>
      <c r="BIU9" s="829"/>
      <c r="BIV9" s="830"/>
      <c r="BIW9" s="830"/>
      <c r="BIX9" s="830"/>
      <c r="BIY9" s="830"/>
      <c r="BIZ9" s="830"/>
      <c r="BJA9" s="830"/>
      <c r="BJB9" s="830"/>
      <c r="BJC9" s="830"/>
      <c r="BJD9" s="844"/>
      <c r="BJE9" s="845"/>
      <c r="BJF9" s="829"/>
      <c r="BJG9" s="829"/>
      <c r="BJH9" s="829"/>
      <c r="BJI9" s="829"/>
      <c r="BJJ9" s="829"/>
      <c r="BJK9" s="829"/>
      <c r="BJL9" s="830"/>
      <c r="BJM9" s="830"/>
      <c r="BJN9" s="830"/>
      <c r="BJO9" s="830"/>
      <c r="BJP9" s="830"/>
      <c r="BJQ9" s="830"/>
      <c r="BJR9" s="830"/>
      <c r="BJS9" s="830"/>
      <c r="BJT9" s="844"/>
      <c r="BJU9" s="845"/>
      <c r="BJV9" s="829"/>
      <c r="BJW9" s="829"/>
      <c r="BJX9" s="829"/>
      <c r="BJY9" s="829"/>
      <c r="BJZ9" s="829"/>
      <c r="BKA9" s="829"/>
      <c r="BKB9" s="830"/>
      <c r="BKC9" s="830"/>
      <c r="BKD9" s="830"/>
      <c r="BKE9" s="830"/>
      <c r="BKF9" s="830"/>
      <c r="BKG9" s="830"/>
      <c r="BKH9" s="830"/>
      <c r="BKI9" s="830"/>
      <c r="BKJ9" s="844"/>
      <c r="BKK9" s="845"/>
      <c r="BKL9" s="829"/>
      <c r="BKM9" s="829"/>
      <c r="BKN9" s="829"/>
      <c r="BKO9" s="829"/>
      <c r="BKP9" s="829"/>
      <c r="BKQ9" s="829"/>
      <c r="BKR9" s="830"/>
      <c r="BKS9" s="830"/>
      <c r="BKT9" s="830"/>
      <c r="BKU9" s="830"/>
      <c r="BKV9" s="830"/>
      <c r="BKW9" s="830"/>
      <c r="BKX9" s="830"/>
      <c r="BKY9" s="830"/>
      <c r="BKZ9" s="844"/>
      <c r="BLA9" s="845"/>
      <c r="BLB9" s="829"/>
      <c r="BLC9" s="829"/>
      <c r="BLD9" s="829"/>
      <c r="BLE9" s="829"/>
      <c r="BLF9" s="829"/>
      <c r="BLG9" s="829"/>
      <c r="BLH9" s="830"/>
      <c r="BLI9" s="830"/>
      <c r="BLJ9" s="830"/>
      <c r="BLK9" s="830"/>
      <c r="BLL9" s="830"/>
      <c r="BLM9" s="830"/>
      <c r="BLN9" s="830"/>
      <c r="BLO9" s="830"/>
      <c r="BLP9" s="844"/>
      <c r="BLQ9" s="845"/>
      <c r="BLR9" s="829"/>
      <c r="BLS9" s="829"/>
      <c r="BLT9" s="829"/>
      <c r="BLU9" s="829"/>
      <c r="BLV9" s="829"/>
      <c r="BLW9" s="829"/>
      <c r="BLX9" s="830"/>
      <c r="BLY9" s="830"/>
      <c r="BLZ9" s="830"/>
      <c r="BMA9" s="830"/>
      <c r="BMB9" s="830"/>
      <c r="BMC9" s="830"/>
      <c r="BMD9" s="830"/>
      <c r="BME9" s="830"/>
      <c r="BMF9" s="844"/>
      <c r="BMG9" s="845"/>
      <c r="BMH9" s="829"/>
      <c r="BMI9" s="829"/>
      <c r="BMJ9" s="829"/>
      <c r="BMK9" s="829"/>
      <c r="BML9" s="829"/>
      <c r="BMM9" s="829"/>
      <c r="BMN9" s="830"/>
      <c r="BMO9" s="830"/>
      <c r="BMP9" s="830"/>
      <c r="BMQ9" s="830"/>
      <c r="BMR9" s="830"/>
      <c r="BMS9" s="830"/>
      <c r="BMT9" s="830"/>
      <c r="BMU9" s="830"/>
      <c r="BMV9" s="844"/>
      <c r="BMW9" s="845"/>
      <c r="BMX9" s="829"/>
      <c r="BMY9" s="829"/>
      <c r="BMZ9" s="829"/>
      <c r="BNA9" s="829"/>
      <c r="BNB9" s="829"/>
      <c r="BNC9" s="829"/>
      <c r="BND9" s="830"/>
      <c r="BNE9" s="830"/>
      <c r="BNF9" s="830"/>
      <c r="BNG9" s="830"/>
      <c r="BNH9" s="830"/>
      <c r="BNI9" s="830"/>
      <c r="BNJ9" s="830"/>
      <c r="BNK9" s="830"/>
      <c r="BNL9" s="844"/>
      <c r="BNM9" s="845"/>
      <c r="BNN9" s="829"/>
      <c r="BNO9" s="829"/>
      <c r="BNP9" s="829"/>
      <c r="BNQ9" s="829"/>
      <c r="BNR9" s="829"/>
      <c r="BNS9" s="829"/>
      <c r="BNT9" s="830"/>
      <c r="BNU9" s="830"/>
      <c r="BNV9" s="830"/>
      <c r="BNW9" s="830"/>
      <c r="BNX9" s="830"/>
      <c r="BNY9" s="830"/>
      <c r="BNZ9" s="830"/>
      <c r="BOA9" s="830"/>
      <c r="BOB9" s="844"/>
      <c r="BOC9" s="845"/>
      <c r="BOD9" s="829"/>
      <c r="BOE9" s="829"/>
      <c r="BOF9" s="829"/>
      <c r="BOG9" s="829"/>
      <c r="BOH9" s="829"/>
      <c r="BOI9" s="829"/>
      <c r="BOJ9" s="830"/>
      <c r="BOK9" s="830"/>
      <c r="BOL9" s="830"/>
      <c r="BOM9" s="830"/>
      <c r="BON9" s="830"/>
      <c r="BOO9" s="830"/>
      <c r="BOP9" s="830"/>
      <c r="BOQ9" s="830"/>
      <c r="BOR9" s="844"/>
      <c r="BOS9" s="845"/>
      <c r="BOT9" s="829"/>
      <c r="BOU9" s="829"/>
      <c r="BOV9" s="829"/>
      <c r="BOW9" s="829"/>
      <c r="BOX9" s="829"/>
      <c r="BOY9" s="829"/>
      <c r="BOZ9" s="830"/>
      <c r="BPA9" s="830"/>
      <c r="BPB9" s="830"/>
      <c r="BPC9" s="830"/>
      <c r="BPD9" s="830"/>
      <c r="BPE9" s="830"/>
      <c r="BPF9" s="830"/>
      <c r="BPG9" s="830"/>
      <c r="BPH9" s="844"/>
      <c r="BPI9" s="845"/>
      <c r="BPJ9" s="829"/>
      <c r="BPK9" s="829"/>
      <c r="BPL9" s="829"/>
      <c r="BPM9" s="829"/>
      <c r="BPN9" s="829"/>
      <c r="BPO9" s="829"/>
      <c r="BPP9" s="830"/>
      <c r="BPQ9" s="830"/>
      <c r="BPR9" s="830"/>
      <c r="BPS9" s="830"/>
      <c r="BPT9" s="830"/>
      <c r="BPU9" s="830"/>
      <c r="BPV9" s="830"/>
      <c r="BPW9" s="830"/>
      <c r="BPX9" s="844"/>
      <c r="BPY9" s="845"/>
      <c r="BPZ9" s="829"/>
      <c r="BQA9" s="829"/>
      <c r="BQB9" s="829"/>
      <c r="BQC9" s="829"/>
      <c r="BQD9" s="829"/>
      <c r="BQE9" s="829"/>
      <c r="BQF9" s="830"/>
      <c r="BQG9" s="830"/>
      <c r="BQH9" s="830"/>
      <c r="BQI9" s="830"/>
      <c r="BQJ9" s="830"/>
      <c r="BQK9" s="830"/>
      <c r="BQL9" s="830"/>
      <c r="BQM9" s="830"/>
      <c r="BQN9" s="844"/>
      <c r="BQO9" s="845"/>
      <c r="BQP9" s="829"/>
      <c r="BQQ9" s="829"/>
      <c r="BQR9" s="829"/>
      <c r="BQS9" s="829"/>
      <c r="BQT9" s="829"/>
      <c r="BQU9" s="829"/>
      <c r="BQV9" s="830"/>
      <c r="BQW9" s="830"/>
      <c r="BQX9" s="830"/>
      <c r="BQY9" s="830"/>
      <c r="BQZ9" s="830"/>
      <c r="BRA9" s="830"/>
      <c r="BRB9" s="830"/>
      <c r="BRC9" s="830"/>
      <c r="BRD9" s="844"/>
      <c r="BRE9" s="845"/>
      <c r="BRF9" s="829"/>
      <c r="BRG9" s="829"/>
      <c r="BRH9" s="829"/>
      <c r="BRI9" s="829"/>
      <c r="BRJ9" s="829"/>
      <c r="BRK9" s="829"/>
      <c r="BRL9" s="830"/>
      <c r="BRM9" s="830"/>
      <c r="BRN9" s="830"/>
      <c r="BRO9" s="830"/>
      <c r="BRP9" s="830"/>
      <c r="BRQ9" s="830"/>
      <c r="BRR9" s="830"/>
      <c r="BRS9" s="830"/>
      <c r="BRT9" s="844"/>
      <c r="BRU9" s="845"/>
      <c r="BRV9" s="829"/>
      <c r="BRW9" s="829"/>
      <c r="BRX9" s="829"/>
      <c r="BRY9" s="829"/>
      <c r="BRZ9" s="829"/>
      <c r="BSA9" s="829"/>
      <c r="BSB9" s="830"/>
      <c r="BSC9" s="830"/>
      <c r="BSD9" s="830"/>
      <c r="BSE9" s="830"/>
      <c r="BSF9" s="830"/>
      <c r="BSG9" s="830"/>
      <c r="BSH9" s="830"/>
      <c r="BSI9" s="830"/>
      <c r="BSJ9" s="844"/>
      <c r="BSK9" s="845"/>
      <c r="BSL9" s="829"/>
      <c r="BSM9" s="829"/>
      <c r="BSN9" s="829"/>
      <c r="BSO9" s="829"/>
      <c r="BSP9" s="829"/>
      <c r="BSQ9" s="829"/>
      <c r="BSR9" s="830"/>
      <c r="BSS9" s="830"/>
      <c r="BST9" s="830"/>
      <c r="BSU9" s="830"/>
      <c r="BSV9" s="830"/>
      <c r="BSW9" s="830"/>
      <c r="BSX9" s="830"/>
      <c r="BSY9" s="830"/>
      <c r="BSZ9" s="844"/>
      <c r="BTA9" s="845"/>
      <c r="BTB9" s="829"/>
      <c r="BTC9" s="829"/>
      <c r="BTD9" s="829"/>
      <c r="BTE9" s="829"/>
      <c r="BTF9" s="829"/>
      <c r="BTG9" s="829"/>
      <c r="BTH9" s="830"/>
      <c r="BTI9" s="830"/>
      <c r="BTJ9" s="830"/>
      <c r="BTK9" s="830"/>
      <c r="BTL9" s="830"/>
      <c r="BTM9" s="830"/>
      <c r="BTN9" s="830"/>
      <c r="BTO9" s="830"/>
      <c r="BTP9" s="844"/>
      <c r="BTQ9" s="845"/>
      <c r="BTR9" s="829"/>
      <c r="BTS9" s="829"/>
      <c r="BTT9" s="829"/>
      <c r="BTU9" s="829"/>
      <c r="BTV9" s="829"/>
      <c r="BTW9" s="829"/>
      <c r="BTX9" s="830"/>
      <c r="BTY9" s="830"/>
      <c r="BTZ9" s="830"/>
      <c r="BUA9" s="830"/>
      <c r="BUB9" s="830"/>
      <c r="BUC9" s="830"/>
      <c r="BUD9" s="830"/>
      <c r="BUE9" s="830"/>
      <c r="BUF9" s="844"/>
      <c r="BUG9" s="845"/>
      <c r="BUH9" s="829"/>
      <c r="BUI9" s="829"/>
      <c r="BUJ9" s="829"/>
      <c r="BUK9" s="829"/>
      <c r="BUL9" s="829"/>
      <c r="BUM9" s="829"/>
      <c r="BUN9" s="830"/>
      <c r="BUO9" s="830"/>
      <c r="BUP9" s="830"/>
      <c r="BUQ9" s="830"/>
      <c r="BUR9" s="830"/>
      <c r="BUS9" s="830"/>
      <c r="BUT9" s="830"/>
      <c r="BUU9" s="830"/>
      <c r="BUV9" s="844"/>
      <c r="BUW9" s="845"/>
      <c r="BUX9" s="829"/>
      <c r="BUY9" s="829"/>
      <c r="BUZ9" s="829"/>
      <c r="BVA9" s="829"/>
      <c r="BVB9" s="829"/>
      <c r="BVC9" s="829"/>
      <c r="BVD9" s="830"/>
      <c r="BVE9" s="830"/>
      <c r="BVF9" s="830"/>
      <c r="BVG9" s="830"/>
      <c r="BVH9" s="830"/>
      <c r="BVI9" s="830"/>
      <c r="BVJ9" s="830"/>
      <c r="BVK9" s="830"/>
      <c r="BVL9" s="844"/>
      <c r="BVM9" s="845"/>
      <c r="BVN9" s="829"/>
      <c r="BVO9" s="829"/>
      <c r="BVP9" s="829"/>
      <c r="BVQ9" s="829"/>
      <c r="BVR9" s="829"/>
      <c r="BVS9" s="829"/>
      <c r="BVT9" s="830"/>
      <c r="BVU9" s="830"/>
      <c r="BVV9" s="830"/>
      <c r="BVW9" s="830"/>
      <c r="BVX9" s="830"/>
      <c r="BVY9" s="830"/>
      <c r="BVZ9" s="830"/>
      <c r="BWA9" s="830"/>
      <c r="BWB9" s="844"/>
      <c r="BWC9" s="845"/>
      <c r="BWD9" s="829"/>
      <c r="BWE9" s="829"/>
      <c r="BWF9" s="829"/>
      <c r="BWG9" s="829"/>
      <c r="BWH9" s="829"/>
      <c r="BWI9" s="829"/>
      <c r="BWJ9" s="830"/>
      <c r="BWK9" s="830"/>
      <c r="BWL9" s="830"/>
      <c r="BWM9" s="830"/>
      <c r="BWN9" s="830"/>
      <c r="BWO9" s="830"/>
      <c r="BWP9" s="830"/>
      <c r="BWQ9" s="830"/>
      <c r="BWR9" s="844"/>
      <c r="BWS9" s="845"/>
      <c r="BWT9" s="829"/>
      <c r="BWU9" s="829"/>
      <c r="BWV9" s="829"/>
      <c r="BWW9" s="829"/>
      <c r="BWX9" s="829"/>
      <c r="BWY9" s="829"/>
      <c r="BWZ9" s="830"/>
      <c r="BXA9" s="830"/>
      <c r="BXB9" s="830"/>
      <c r="BXC9" s="830"/>
      <c r="BXD9" s="830"/>
      <c r="BXE9" s="830"/>
      <c r="BXF9" s="830"/>
      <c r="BXG9" s="830"/>
      <c r="BXH9" s="844"/>
      <c r="BXI9" s="845"/>
      <c r="BXJ9" s="829"/>
      <c r="BXK9" s="829"/>
      <c r="BXL9" s="829"/>
      <c r="BXM9" s="829"/>
      <c r="BXN9" s="829"/>
      <c r="BXO9" s="829"/>
      <c r="BXP9" s="830"/>
      <c r="BXQ9" s="830"/>
      <c r="BXR9" s="830"/>
      <c r="BXS9" s="830"/>
      <c r="BXT9" s="830"/>
      <c r="BXU9" s="830"/>
      <c r="BXV9" s="830"/>
      <c r="BXW9" s="830"/>
      <c r="BXX9" s="844"/>
      <c r="BXY9" s="845"/>
      <c r="BXZ9" s="829"/>
      <c r="BYA9" s="829"/>
      <c r="BYB9" s="829"/>
      <c r="BYC9" s="829"/>
      <c r="BYD9" s="829"/>
      <c r="BYE9" s="829"/>
      <c r="BYF9" s="830"/>
      <c r="BYG9" s="830"/>
      <c r="BYH9" s="830"/>
      <c r="BYI9" s="830"/>
      <c r="BYJ9" s="830"/>
      <c r="BYK9" s="830"/>
      <c r="BYL9" s="830"/>
      <c r="BYM9" s="830"/>
      <c r="BYN9" s="844"/>
      <c r="BYO9" s="845"/>
      <c r="BYP9" s="829"/>
      <c r="BYQ9" s="829"/>
      <c r="BYR9" s="829"/>
      <c r="BYS9" s="829"/>
      <c r="BYT9" s="829"/>
      <c r="BYU9" s="829"/>
      <c r="BYV9" s="830"/>
      <c r="BYW9" s="830"/>
      <c r="BYX9" s="830"/>
      <c r="BYY9" s="830"/>
      <c r="BYZ9" s="830"/>
      <c r="BZA9" s="830"/>
      <c r="BZB9" s="830"/>
      <c r="BZC9" s="830"/>
      <c r="BZD9" s="844"/>
      <c r="BZE9" s="845"/>
      <c r="BZF9" s="829"/>
      <c r="BZG9" s="829"/>
      <c r="BZH9" s="829"/>
      <c r="BZI9" s="829"/>
      <c r="BZJ9" s="829"/>
      <c r="BZK9" s="829"/>
      <c r="BZL9" s="830"/>
      <c r="BZM9" s="830"/>
      <c r="BZN9" s="830"/>
      <c r="BZO9" s="830"/>
      <c r="BZP9" s="830"/>
      <c r="BZQ9" s="830"/>
      <c r="BZR9" s="830"/>
      <c r="BZS9" s="830"/>
      <c r="BZT9" s="844"/>
      <c r="BZU9" s="845"/>
      <c r="BZV9" s="829"/>
      <c r="BZW9" s="829"/>
      <c r="BZX9" s="829"/>
      <c r="BZY9" s="829"/>
      <c r="BZZ9" s="829"/>
      <c r="CAA9" s="829"/>
      <c r="CAB9" s="830"/>
      <c r="CAC9" s="830"/>
      <c r="CAD9" s="830"/>
      <c r="CAE9" s="830"/>
      <c r="CAF9" s="830"/>
      <c r="CAG9" s="830"/>
      <c r="CAH9" s="830"/>
      <c r="CAI9" s="830"/>
      <c r="CAJ9" s="844"/>
      <c r="CAK9" s="845"/>
      <c r="CAL9" s="829"/>
      <c r="CAM9" s="829"/>
      <c r="CAN9" s="829"/>
      <c r="CAO9" s="829"/>
      <c r="CAP9" s="829"/>
      <c r="CAQ9" s="829"/>
      <c r="CAR9" s="830"/>
      <c r="CAS9" s="830"/>
      <c r="CAT9" s="830"/>
      <c r="CAU9" s="830"/>
      <c r="CAV9" s="830"/>
      <c r="CAW9" s="830"/>
      <c r="CAX9" s="830"/>
      <c r="CAY9" s="830"/>
      <c r="CAZ9" s="844"/>
      <c r="CBA9" s="845"/>
      <c r="CBB9" s="829"/>
      <c r="CBC9" s="829"/>
      <c r="CBD9" s="829"/>
      <c r="CBE9" s="829"/>
      <c r="CBF9" s="829"/>
      <c r="CBG9" s="829"/>
      <c r="CBH9" s="830"/>
      <c r="CBI9" s="830"/>
      <c r="CBJ9" s="830"/>
      <c r="CBK9" s="830"/>
      <c r="CBL9" s="830"/>
      <c r="CBM9" s="830"/>
      <c r="CBN9" s="830"/>
      <c r="CBO9" s="830"/>
      <c r="CBP9" s="844"/>
      <c r="CBQ9" s="845"/>
      <c r="CBR9" s="829"/>
      <c r="CBS9" s="829"/>
      <c r="CBT9" s="829"/>
      <c r="CBU9" s="829"/>
      <c r="CBV9" s="829"/>
      <c r="CBW9" s="829"/>
      <c r="CBX9" s="830"/>
      <c r="CBY9" s="830"/>
      <c r="CBZ9" s="830"/>
      <c r="CCA9" s="830"/>
      <c r="CCB9" s="830"/>
      <c r="CCC9" s="830"/>
      <c r="CCD9" s="830"/>
      <c r="CCE9" s="830"/>
      <c r="CCF9" s="844"/>
      <c r="CCG9" s="845"/>
      <c r="CCH9" s="829"/>
      <c r="CCI9" s="829"/>
      <c r="CCJ9" s="829"/>
      <c r="CCK9" s="829"/>
      <c r="CCL9" s="829"/>
      <c r="CCM9" s="829"/>
      <c r="CCN9" s="830"/>
      <c r="CCO9" s="830"/>
      <c r="CCP9" s="830"/>
      <c r="CCQ9" s="830"/>
      <c r="CCR9" s="830"/>
      <c r="CCS9" s="830"/>
      <c r="CCT9" s="830"/>
      <c r="CCU9" s="830"/>
      <c r="CCV9" s="844"/>
      <c r="CCW9" s="845"/>
      <c r="CCX9" s="829"/>
      <c r="CCY9" s="829"/>
      <c r="CCZ9" s="829"/>
      <c r="CDA9" s="829"/>
      <c r="CDB9" s="829"/>
      <c r="CDC9" s="829"/>
      <c r="CDD9" s="830"/>
      <c r="CDE9" s="830"/>
      <c r="CDF9" s="830"/>
      <c r="CDG9" s="830"/>
      <c r="CDH9" s="830"/>
      <c r="CDI9" s="830"/>
      <c r="CDJ9" s="830"/>
      <c r="CDK9" s="830"/>
      <c r="CDL9" s="844"/>
      <c r="CDM9" s="845"/>
      <c r="CDN9" s="829"/>
      <c r="CDO9" s="829"/>
      <c r="CDP9" s="829"/>
      <c r="CDQ9" s="829"/>
      <c r="CDR9" s="829"/>
      <c r="CDS9" s="829"/>
      <c r="CDT9" s="830"/>
      <c r="CDU9" s="830"/>
      <c r="CDV9" s="830"/>
      <c r="CDW9" s="830"/>
      <c r="CDX9" s="830"/>
      <c r="CDY9" s="830"/>
      <c r="CDZ9" s="830"/>
      <c r="CEA9" s="830"/>
      <c r="CEB9" s="844"/>
      <c r="CEC9" s="845"/>
      <c r="CED9" s="829"/>
      <c r="CEE9" s="829"/>
      <c r="CEF9" s="829"/>
      <c r="CEG9" s="829"/>
      <c r="CEH9" s="829"/>
      <c r="CEI9" s="829"/>
      <c r="CEJ9" s="830"/>
      <c r="CEK9" s="830"/>
      <c r="CEL9" s="830"/>
      <c r="CEM9" s="830"/>
      <c r="CEN9" s="830"/>
      <c r="CEO9" s="830"/>
      <c r="CEP9" s="830"/>
      <c r="CEQ9" s="830"/>
      <c r="CER9" s="844"/>
      <c r="CES9" s="845"/>
      <c r="CET9" s="829"/>
      <c r="CEU9" s="829"/>
      <c r="CEV9" s="829"/>
      <c r="CEW9" s="829"/>
      <c r="CEX9" s="829"/>
      <c r="CEY9" s="829"/>
      <c r="CEZ9" s="830"/>
      <c r="CFA9" s="830"/>
      <c r="CFB9" s="830"/>
      <c r="CFC9" s="830"/>
      <c r="CFD9" s="830"/>
      <c r="CFE9" s="830"/>
      <c r="CFF9" s="830"/>
      <c r="CFG9" s="830"/>
      <c r="CFH9" s="844"/>
      <c r="CFI9" s="845"/>
      <c r="CFJ9" s="829"/>
      <c r="CFK9" s="829"/>
      <c r="CFL9" s="829"/>
      <c r="CFM9" s="829"/>
      <c r="CFN9" s="829"/>
      <c r="CFO9" s="829"/>
      <c r="CFP9" s="830"/>
      <c r="CFQ9" s="830"/>
      <c r="CFR9" s="830"/>
      <c r="CFS9" s="830"/>
      <c r="CFT9" s="830"/>
      <c r="CFU9" s="830"/>
      <c r="CFV9" s="830"/>
      <c r="CFW9" s="830"/>
      <c r="CFX9" s="844"/>
      <c r="CFY9" s="845"/>
      <c r="CFZ9" s="829"/>
      <c r="CGA9" s="829"/>
      <c r="CGB9" s="829"/>
      <c r="CGC9" s="829"/>
      <c r="CGD9" s="829"/>
      <c r="CGE9" s="829"/>
      <c r="CGF9" s="830"/>
      <c r="CGG9" s="830"/>
      <c r="CGH9" s="830"/>
      <c r="CGI9" s="830"/>
      <c r="CGJ9" s="830"/>
      <c r="CGK9" s="830"/>
      <c r="CGL9" s="830"/>
      <c r="CGM9" s="830"/>
      <c r="CGN9" s="844"/>
      <c r="CGO9" s="845"/>
      <c r="CGP9" s="829"/>
      <c r="CGQ9" s="829"/>
      <c r="CGR9" s="829"/>
      <c r="CGS9" s="829"/>
      <c r="CGT9" s="829"/>
      <c r="CGU9" s="829"/>
      <c r="CGV9" s="830"/>
      <c r="CGW9" s="830"/>
      <c r="CGX9" s="830"/>
      <c r="CGY9" s="830"/>
      <c r="CGZ9" s="830"/>
      <c r="CHA9" s="830"/>
      <c r="CHB9" s="830"/>
      <c r="CHC9" s="830"/>
      <c r="CHD9" s="844"/>
      <c r="CHE9" s="845"/>
      <c r="CHF9" s="829"/>
      <c r="CHG9" s="829"/>
      <c r="CHH9" s="829"/>
      <c r="CHI9" s="829"/>
      <c r="CHJ9" s="829"/>
      <c r="CHK9" s="829"/>
      <c r="CHL9" s="830"/>
      <c r="CHM9" s="830"/>
      <c r="CHN9" s="830"/>
      <c r="CHO9" s="830"/>
      <c r="CHP9" s="830"/>
      <c r="CHQ9" s="830"/>
      <c r="CHR9" s="830"/>
      <c r="CHS9" s="830"/>
      <c r="CHT9" s="844"/>
      <c r="CHU9" s="845"/>
      <c r="CHV9" s="829"/>
      <c r="CHW9" s="829"/>
      <c r="CHX9" s="829"/>
      <c r="CHY9" s="829"/>
      <c r="CHZ9" s="829"/>
      <c r="CIA9" s="829"/>
      <c r="CIB9" s="830"/>
      <c r="CIC9" s="830"/>
      <c r="CID9" s="830"/>
      <c r="CIE9" s="830"/>
      <c r="CIF9" s="830"/>
      <c r="CIG9" s="830"/>
      <c r="CIH9" s="830"/>
      <c r="CII9" s="830"/>
      <c r="CIJ9" s="844"/>
      <c r="CIK9" s="845"/>
      <c r="CIL9" s="829"/>
      <c r="CIM9" s="829"/>
      <c r="CIN9" s="829"/>
      <c r="CIO9" s="829"/>
      <c r="CIP9" s="829"/>
      <c r="CIQ9" s="829"/>
      <c r="CIR9" s="830"/>
      <c r="CIS9" s="830"/>
      <c r="CIT9" s="830"/>
      <c r="CIU9" s="830"/>
      <c r="CIV9" s="830"/>
      <c r="CIW9" s="830"/>
      <c r="CIX9" s="830"/>
      <c r="CIY9" s="830"/>
      <c r="CIZ9" s="844"/>
      <c r="CJA9" s="845"/>
      <c r="CJB9" s="829"/>
      <c r="CJC9" s="829"/>
      <c r="CJD9" s="829"/>
      <c r="CJE9" s="829"/>
      <c r="CJF9" s="829"/>
      <c r="CJG9" s="829"/>
      <c r="CJH9" s="830"/>
      <c r="CJI9" s="830"/>
      <c r="CJJ9" s="830"/>
      <c r="CJK9" s="830"/>
      <c r="CJL9" s="830"/>
      <c r="CJM9" s="830"/>
      <c r="CJN9" s="830"/>
      <c r="CJO9" s="830"/>
      <c r="CJP9" s="844"/>
      <c r="CJQ9" s="845"/>
      <c r="CJR9" s="829"/>
      <c r="CJS9" s="829"/>
      <c r="CJT9" s="829"/>
      <c r="CJU9" s="829"/>
      <c r="CJV9" s="829"/>
      <c r="CJW9" s="829"/>
      <c r="CJX9" s="830"/>
      <c r="CJY9" s="830"/>
      <c r="CJZ9" s="830"/>
      <c r="CKA9" s="830"/>
      <c r="CKB9" s="830"/>
      <c r="CKC9" s="830"/>
      <c r="CKD9" s="830"/>
      <c r="CKE9" s="830"/>
      <c r="CKF9" s="844"/>
      <c r="CKG9" s="845"/>
      <c r="CKH9" s="829"/>
      <c r="CKI9" s="829"/>
      <c r="CKJ9" s="829"/>
      <c r="CKK9" s="829"/>
      <c r="CKL9" s="829"/>
      <c r="CKM9" s="829"/>
      <c r="CKN9" s="830"/>
      <c r="CKO9" s="830"/>
      <c r="CKP9" s="830"/>
      <c r="CKQ9" s="830"/>
      <c r="CKR9" s="830"/>
      <c r="CKS9" s="830"/>
      <c r="CKT9" s="830"/>
      <c r="CKU9" s="830"/>
      <c r="CKV9" s="844"/>
      <c r="CKW9" s="845"/>
      <c r="CKX9" s="829"/>
      <c r="CKY9" s="829"/>
      <c r="CKZ9" s="829"/>
      <c r="CLA9" s="829"/>
      <c r="CLB9" s="829"/>
      <c r="CLC9" s="829"/>
      <c r="CLD9" s="830"/>
      <c r="CLE9" s="830"/>
      <c r="CLF9" s="830"/>
      <c r="CLG9" s="830"/>
      <c r="CLH9" s="830"/>
      <c r="CLI9" s="830"/>
      <c r="CLJ9" s="830"/>
      <c r="CLK9" s="830"/>
      <c r="CLL9" s="844"/>
      <c r="CLM9" s="845"/>
      <c r="CLN9" s="829"/>
      <c r="CLO9" s="829"/>
      <c r="CLP9" s="829"/>
      <c r="CLQ9" s="829"/>
      <c r="CLR9" s="829"/>
      <c r="CLS9" s="829"/>
      <c r="CLT9" s="830"/>
      <c r="CLU9" s="830"/>
      <c r="CLV9" s="830"/>
      <c r="CLW9" s="830"/>
      <c r="CLX9" s="830"/>
      <c r="CLY9" s="830"/>
      <c r="CLZ9" s="830"/>
      <c r="CMA9" s="830"/>
      <c r="CMB9" s="844"/>
      <c r="CMC9" s="845"/>
      <c r="CMD9" s="829"/>
      <c r="CME9" s="829"/>
      <c r="CMF9" s="829"/>
      <c r="CMG9" s="829"/>
      <c r="CMH9" s="829"/>
      <c r="CMI9" s="829"/>
      <c r="CMJ9" s="830"/>
      <c r="CMK9" s="830"/>
      <c r="CML9" s="830"/>
      <c r="CMM9" s="830"/>
      <c r="CMN9" s="830"/>
      <c r="CMO9" s="830"/>
      <c r="CMP9" s="830"/>
      <c r="CMQ9" s="830"/>
      <c r="CMR9" s="844"/>
      <c r="CMS9" s="845"/>
      <c r="CMT9" s="829"/>
      <c r="CMU9" s="829"/>
      <c r="CMV9" s="829"/>
      <c r="CMW9" s="829"/>
      <c r="CMX9" s="829"/>
      <c r="CMY9" s="829"/>
      <c r="CMZ9" s="830"/>
      <c r="CNA9" s="830"/>
      <c r="CNB9" s="830"/>
      <c r="CNC9" s="830"/>
      <c r="CND9" s="830"/>
      <c r="CNE9" s="830"/>
      <c r="CNF9" s="830"/>
      <c r="CNG9" s="830"/>
      <c r="CNH9" s="844"/>
      <c r="CNI9" s="845"/>
      <c r="CNJ9" s="829"/>
      <c r="CNK9" s="829"/>
      <c r="CNL9" s="829"/>
      <c r="CNM9" s="829"/>
      <c r="CNN9" s="829"/>
      <c r="CNO9" s="829"/>
      <c r="CNP9" s="830"/>
      <c r="CNQ9" s="830"/>
      <c r="CNR9" s="830"/>
      <c r="CNS9" s="830"/>
      <c r="CNT9" s="830"/>
      <c r="CNU9" s="830"/>
      <c r="CNV9" s="830"/>
      <c r="CNW9" s="830"/>
      <c r="CNX9" s="844"/>
      <c r="CNY9" s="845"/>
      <c r="CNZ9" s="829"/>
      <c r="COA9" s="829"/>
      <c r="COB9" s="829"/>
      <c r="COC9" s="829"/>
      <c r="COD9" s="829"/>
      <c r="COE9" s="829"/>
      <c r="COF9" s="830"/>
      <c r="COG9" s="830"/>
      <c r="COH9" s="830"/>
      <c r="COI9" s="830"/>
      <c r="COJ9" s="830"/>
      <c r="COK9" s="830"/>
      <c r="COL9" s="830"/>
      <c r="COM9" s="830"/>
      <c r="CON9" s="844"/>
      <c r="COO9" s="845"/>
      <c r="COP9" s="829"/>
      <c r="COQ9" s="829"/>
      <c r="COR9" s="829"/>
      <c r="COS9" s="829"/>
      <c r="COT9" s="829"/>
      <c r="COU9" s="829"/>
      <c r="COV9" s="830"/>
      <c r="COW9" s="830"/>
      <c r="COX9" s="830"/>
      <c r="COY9" s="830"/>
      <c r="COZ9" s="830"/>
      <c r="CPA9" s="830"/>
      <c r="CPB9" s="830"/>
      <c r="CPC9" s="830"/>
      <c r="CPD9" s="844"/>
      <c r="CPE9" s="845"/>
      <c r="CPF9" s="829"/>
      <c r="CPG9" s="829"/>
      <c r="CPH9" s="829"/>
      <c r="CPI9" s="829"/>
      <c r="CPJ9" s="829"/>
      <c r="CPK9" s="829"/>
      <c r="CPL9" s="830"/>
      <c r="CPM9" s="830"/>
      <c r="CPN9" s="830"/>
      <c r="CPO9" s="830"/>
      <c r="CPP9" s="830"/>
      <c r="CPQ9" s="830"/>
      <c r="CPR9" s="830"/>
      <c r="CPS9" s="830"/>
      <c r="CPT9" s="844"/>
      <c r="CPU9" s="845"/>
      <c r="CPV9" s="829"/>
      <c r="CPW9" s="829"/>
      <c r="CPX9" s="829"/>
      <c r="CPY9" s="829"/>
      <c r="CPZ9" s="829"/>
      <c r="CQA9" s="829"/>
      <c r="CQB9" s="830"/>
      <c r="CQC9" s="830"/>
      <c r="CQD9" s="830"/>
      <c r="CQE9" s="830"/>
      <c r="CQF9" s="830"/>
      <c r="CQG9" s="830"/>
      <c r="CQH9" s="830"/>
      <c r="CQI9" s="830"/>
      <c r="CQJ9" s="844"/>
      <c r="CQK9" s="845"/>
      <c r="CQL9" s="829"/>
      <c r="CQM9" s="829"/>
      <c r="CQN9" s="829"/>
      <c r="CQO9" s="829"/>
      <c r="CQP9" s="829"/>
      <c r="CQQ9" s="829"/>
      <c r="CQR9" s="830"/>
      <c r="CQS9" s="830"/>
      <c r="CQT9" s="830"/>
      <c r="CQU9" s="830"/>
      <c r="CQV9" s="830"/>
      <c r="CQW9" s="830"/>
      <c r="CQX9" s="830"/>
      <c r="CQY9" s="830"/>
      <c r="CQZ9" s="844"/>
      <c r="CRA9" s="845"/>
      <c r="CRB9" s="829"/>
      <c r="CRC9" s="829"/>
      <c r="CRD9" s="829"/>
      <c r="CRE9" s="829"/>
      <c r="CRF9" s="829"/>
      <c r="CRG9" s="829"/>
      <c r="CRH9" s="830"/>
      <c r="CRI9" s="830"/>
      <c r="CRJ9" s="830"/>
      <c r="CRK9" s="830"/>
      <c r="CRL9" s="830"/>
      <c r="CRM9" s="830"/>
      <c r="CRN9" s="830"/>
      <c r="CRO9" s="830"/>
      <c r="CRP9" s="844"/>
      <c r="CRQ9" s="845"/>
      <c r="CRR9" s="829"/>
      <c r="CRS9" s="829"/>
      <c r="CRT9" s="829"/>
      <c r="CRU9" s="829"/>
      <c r="CRV9" s="829"/>
      <c r="CRW9" s="829"/>
      <c r="CRX9" s="830"/>
      <c r="CRY9" s="830"/>
      <c r="CRZ9" s="830"/>
      <c r="CSA9" s="830"/>
      <c r="CSB9" s="830"/>
      <c r="CSC9" s="830"/>
      <c r="CSD9" s="830"/>
      <c r="CSE9" s="830"/>
      <c r="CSF9" s="844"/>
      <c r="CSG9" s="845"/>
      <c r="CSH9" s="829"/>
      <c r="CSI9" s="829"/>
      <c r="CSJ9" s="829"/>
      <c r="CSK9" s="829"/>
      <c r="CSL9" s="829"/>
      <c r="CSM9" s="829"/>
      <c r="CSN9" s="830"/>
      <c r="CSO9" s="830"/>
      <c r="CSP9" s="830"/>
      <c r="CSQ9" s="830"/>
      <c r="CSR9" s="830"/>
      <c r="CSS9" s="830"/>
      <c r="CST9" s="830"/>
      <c r="CSU9" s="830"/>
      <c r="CSV9" s="844"/>
      <c r="CSW9" s="845"/>
      <c r="CSX9" s="829"/>
      <c r="CSY9" s="829"/>
      <c r="CSZ9" s="829"/>
      <c r="CTA9" s="829"/>
      <c r="CTB9" s="829"/>
      <c r="CTC9" s="829"/>
      <c r="CTD9" s="830"/>
      <c r="CTE9" s="830"/>
      <c r="CTF9" s="830"/>
      <c r="CTG9" s="830"/>
      <c r="CTH9" s="830"/>
      <c r="CTI9" s="830"/>
      <c r="CTJ9" s="830"/>
      <c r="CTK9" s="830"/>
      <c r="CTL9" s="844"/>
      <c r="CTM9" s="845"/>
      <c r="CTN9" s="829"/>
      <c r="CTO9" s="829"/>
      <c r="CTP9" s="829"/>
      <c r="CTQ9" s="829"/>
      <c r="CTR9" s="829"/>
      <c r="CTS9" s="829"/>
      <c r="CTT9" s="830"/>
      <c r="CTU9" s="830"/>
      <c r="CTV9" s="830"/>
      <c r="CTW9" s="830"/>
      <c r="CTX9" s="830"/>
      <c r="CTY9" s="830"/>
      <c r="CTZ9" s="830"/>
      <c r="CUA9" s="830"/>
      <c r="CUB9" s="844"/>
      <c r="CUC9" s="845"/>
      <c r="CUD9" s="829"/>
      <c r="CUE9" s="829"/>
      <c r="CUF9" s="829"/>
      <c r="CUG9" s="829"/>
      <c r="CUH9" s="829"/>
      <c r="CUI9" s="829"/>
      <c r="CUJ9" s="830"/>
      <c r="CUK9" s="830"/>
      <c r="CUL9" s="830"/>
      <c r="CUM9" s="830"/>
      <c r="CUN9" s="830"/>
      <c r="CUO9" s="830"/>
      <c r="CUP9" s="830"/>
      <c r="CUQ9" s="830"/>
      <c r="CUR9" s="844"/>
      <c r="CUS9" s="845"/>
      <c r="CUT9" s="829"/>
      <c r="CUU9" s="829"/>
      <c r="CUV9" s="829"/>
      <c r="CUW9" s="829"/>
      <c r="CUX9" s="829"/>
      <c r="CUY9" s="829"/>
      <c r="CUZ9" s="830"/>
      <c r="CVA9" s="830"/>
      <c r="CVB9" s="830"/>
      <c r="CVC9" s="830"/>
      <c r="CVD9" s="830"/>
      <c r="CVE9" s="830"/>
      <c r="CVF9" s="830"/>
      <c r="CVG9" s="830"/>
      <c r="CVH9" s="844"/>
      <c r="CVI9" s="845"/>
      <c r="CVJ9" s="829"/>
      <c r="CVK9" s="829"/>
      <c r="CVL9" s="829"/>
      <c r="CVM9" s="829"/>
      <c r="CVN9" s="829"/>
      <c r="CVO9" s="829"/>
      <c r="CVP9" s="830"/>
      <c r="CVQ9" s="830"/>
      <c r="CVR9" s="830"/>
      <c r="CVS9" s="830"/>
      <c r="CVT9" s="830"/>
      <c r="CVU9" s="830"/>
      <c r="CVV9" s="830"/>
      <c r="CVW9" s="830"/>
      <c r="CVX9" s="844"/>
      <c r="CVY9" s="845"/>
      <c r="CVZ9" s="829"/>
      <c r="CWA9" s="829"/>
      <c r="CWB9" s="829"/>
      <c r="CWC9" s="829"/>
      <c r="CWD9" s="829"/>
      <c r="CWE9" s="829"/>
      <c r="CWF9" s="830"/>
      <c r="CWG9" s="830"/>
      <c r="CWH9" s="830"/>
      <c r="CWI9" s="830"/>
      <c r="CWJ9" s="830"/>
      <c r="CWK9" s="830"/>
      <c r="CWL9" s="830"/>
      <c r="CWM9" s="830"/>
      <c r="CWN9" s="844"/>
      <c r="CWO9" s="845"/>
      <c r="CWP9" s="829"/>
      <c r="CWQ9" s="829"/>
      <c r="CWR9" s="829"/>
      <c r="CWS9" s="829"/>
      <c r="CWT9" s="829"/>
      <c r="CWU9" s="829"/>
      <c r="CWV9" s="830"/>
      <c r="CWW9" s="830"/>
      <c r="CWX9" s="830"/>
      <c r="CWY9" s="830"/>
      <c r="CWZ9" s="830"/>
      <c r="CXA9" s="830"/>
      <c r="CXB9" s="830"/>
      <c r="CXC9" s="830"/>
      <c r="CXD9" s="844"/>
      <c r="CXE9" s="845"/>
      <c r="CXF9" s="829"/>
      <c r="CXG9" s="829"/>
      <c r="CXH9" s="829"/>
      <c r="CXI9" s="829"/>
      <c r="CXJ9" s="829"/>
      <c r="CXK9" s="829"/>
      <c r="CXL9" s="830"/>
      <c r="CXM9" s="830"/>
      <c r="CXN9" s="830"/>
      <c r="CXO9" s="830"/>
      <c r="CXP9" s="830"/>
      <c r="CXQ9" s="830"/>
      <c r="CXR9" s="830"/>
      <c r="CXS9" s="830"/>
      <c r="CXT9" s="844"/>
      <c r="CXU9" s="845"/>
      <c r="CXV9" s="829"/>
      <c r="CXW9" s="829"/>
      <c r="CXX9" s="829"/>
      <c r="CXY9" s="829"/>
      <c r="CXZ9" s="829"/>
      <c r="CYA9" s="829"/>
      <c r="CYB9" s="830"/>
      <c r="CYC9" s="830"/>
      <c r="CYD9" s="830"/>
      <c r="CYE9" s="830"/>
      <c r="CYF9" s="830"/>
      <c r="CYG9" s="830"/>
      <c r="CYH9" s="830"/>
      <c r="CYI9" s="830"/>
      <c r="CYJ9" s="844"/>
      <c r="CYK9" s="845"/>
      <c r="CYL9" s="829"/>
      <c r="CYM9" s="829"/>
      <c r="CYN9" s="829"/>
      <c r="CYO9" s="829"/>
      <c r="CYP9" s="829"/>
      <c r="CYQ9" s="829"/>
      <c r="CYR9" s="830"/>
      <c r="CYS9" s="830"/>
      <c r="CYT9" s="830"/>
      <c r="CYU9" s="830"/>
      <c r="CYV9" s="830"/>
      <c r="CYW9" s="830"/>
      <c r="CYX9" s="830"/>
      <c r="CYY9" s="830"/>
      <c r="CYZ9" s="844"/>
      <c r="CZA9" s="845"/>
      <c r="CZB9" s="829"/>
      <c r="CZC9" s="829"/>
      <c r="CZD9" s="829"/>
      <c r="CZE9" s="829"/>
      <c r="CZF9" s="829"/>
      <c r="CZG9" s="829"/>
      <c r="CZH9" s="830"/>
      <c r="CZI9" s="830"/>
      <c r="CZJ9" s="830"/>
      <c r="CZK9" s="830"/>
      <c r="CZL9" s="830"/>
      <c r="CZM9" s="830"/>
      <c r="CZN9" s="830"/>
      <c r="CZO9" s="830"/>
      <c r="CZP9" s="844"/>
      <c r="CZQ9" s="845"/>
      <c r="CZR9" s="829"/>
      <c r="CZS9" s="829"/>
      <c r="CZT9" s="829"/>
      <c r="CZU9" s="829"/>
      <c r="CZV9" s="829"/>
      <c r="CZW9" s="829"/>
      <c r="CZX9" s="830"/>
      <c r="CZY9" s="830"/>
      <c r="CZZ9" s="830"/>
      <c r="DAA9" s="830"/>
      <c r="DAB9" s="830"/>
      <c r="DAC9" s="830"/>
      <c r="DAD9" s="830"/>
      <c r="DAE9" s="830"/>
      <c r="DAF9" s="844"/>
      <c r="DAG9" s="845"/>
      <c r="DAH9" s="829"/>
      <c r="DAI9" s="829"/>
      <c r="DAJ9" s="829"/>
      <c r="DAK9" s="829"/>
      <c r="DAL9" s="829"/>
      <c r="DAM9" s="829"/>
      <c r="DAN9" s="830"/>
      <c r="DAO9" s="830"/>
      <c r="DAP9" s="830"/>
      <c r="DAQ9" s="830"/>
      <c r="DAR9" s="830"/>
      <c r="DAS9" s="830"/>
      <c r="DAT9" s="830"/>
      <c r="DAU9" s="830"/>
      <c r="DAV9" s="844"/>
      <c r="DAW9" s="845"/>
      <c r="DAX9" s="829"/>
      <c r="DAY9" s="829"/>
      <c r="DAZ9" s="829"/>
      <c r="DBA9" s="829"/>
      <c r="DBB9" s="829"/>
      <c r="DBC9" s="829"/>
      <c r="DBD9" s="830"/>
      <c r="DBE9" s="830"/>
      <c r="DBF9" s="830"/>
      <c r="DBG9" s="830"/>
      <c r="DBH9" s="830"/>
      <c r="DBI9" s="830"/>
      <c r="DBJ9" s="830"/>
      <c r="DBK9" s="830"/>
      <c r="DBL9" s="844"/>
      <c r="DBM9" s="845"/>
      <c r="DBN9" s="829"/>
      <c r="DBO9" s="829"/>
      <c r="DBP9" s="829"/>
      <c r="DBQ9" s="829"/>
      <c r="DBR9" s="829"/>
      <c r="DBS9" s="829"/>
      <c r="DBT9" s="830"/>
      <c r="DBU9" s="830"/>
      <c r="DBV9" s="830"/>
      <c r="DBW9" s="830"/>
      <c r="DBX9" s="830"/>
      <c r="DBY9" s="830"/>
      <c r="DBZ9" s="830"/>
      <c r="DCA9" s="830"/>
      <c r="DCB9" s="844"/>
      <c r="DCC9" s="845"/>
      <c r="DCD9" s="829"/>
      <c r="DCE9" s="829"/>
      <c r="DCF9" s="829"/>
      <c r="DCG9" s="829"/>
      <c r="DCH9" s="829"/>
      <c r="DCI9" s="829"/>
      <c r="DCJ9" s="830"/>
      <c r="DCK9" s="830"/>
      <c r="DCL9" s="830"/>
      <c r="DCM9" s="830"/>
      <c r="DCN9" s="830"/>
      <c r="DCO9" s="830"/>
      <c r="DCP9" s="830"/>
      <c r="DCQ9" s="830"/>
      <c r="DCR9" s="844"/>
      <c r="DCS9" s="845"/>
      <c r="DCT9" s="829"/>
      <c r="DCU9" s="829"/>
      <c r="DCV9" s="829"/>
      <c r="DCW9" s="829"/>
      <c r="DCX9" s="829"/>
      <c r="DCY9" s="829"/>
      <c r="DCZ9" s="830"/>
      <c r="DDA9" s="830"/>
      <c r="DDB9" s="830"/>
      <c r="DDC9" s="830"/>
      <c r="DDD9" s="830"/>
      <c r="DDE9" s="830"/>
      <c r="DDF9" s="830"/>
      <c r="DDG9" s="830"/>
      <c r="DDH9" s="844"/>
      <c r="DDI9" s="845"/>
      <c r="DDJ9" s="829"/>
      <c r="DDK9" s="829"/>
      <c r="DDL9" s="829"/>
      <c r="DDM9" s="829"/>
      <c r="DDN9" s="829"/>
      <c r="DDO9" s="829"/>
      <c r="DDP9" s="830"/>
      <c r="DDQ9" s="830"/>
      <c r="DDR9" s="830"/>
      <c r="DDS9" s="830"/>
      <c r="DDT9" s="830"/>
      <c r="DDU9" s="830"/>
      <c r="DDV9" s="830"/>
      <c r="DDW9" s="830"/>
      <c r="DDX9" s="844"/>
      <c r="DDY9" s="845"/>
      <c r="DDZ9" s="829"/>
      <c r="DEA9" s="829"/>
      <c r="DEB9" s="829"/>
      <c r="DEC9" s="829"/>
      <c r="DED9" s="829"/>
      <c r="DEE9" s="829"/>
      <c r="DEF9" s="830"/>
      <c r="DEG9" s="830"/>
      <c r="DEH9" s="830"/>
      <c r="DEI9" s="830"/>
      <c r="DEJ9" s="830"/>
      <c r="DEK9" s="830"/>
      <c r="DEL9" s="830"/>
      <c r="DEM9" s="830"/>
      <c r="DEN9" s="844"/>
      <c r="DEO9" s="845"/>
      <c r="DEP9" s="829"/>
      <c r="DEQ9" s="829"/>
      <c r="DER9" s="829"/>
      <c r="DES9" s="829"/>
      <c r="DET9" s="829"/>
      <c r="DEU9" s="829"/>
      <c r="DEV9" s="830"/>
      <c r="DEW9" s="830"/>
      <c r="DEX9" s="830"/>
      <c r="DEY9" s="830"/>
      <c r="DEZ9" s="830"/>
      <c r="DFA9" s="830"/>
      <c r="DFB9" s="830"/>
      <c r="DFC9" s="830"/>
      <c r="DFD9" s="844"/>
      <c r="DFE9" s="845"/>
      <c r="DFF9" s="829"/>
      <c r="DFG9" s="829"/>
      <c r="DFH9" s="829"/>
      <c r="DFI9" s="829"/>
      <c r="DFJ9" s="829"/>
      <c r="DFK9" s="829"/>
      <c r="DFL9" s="830"/>
      <c r="DFM9" s="830"/>
      <c r="DFN9" s="830"/>
      <c r="DFO9" s="830"/>
      <c r="DFP9" s="830"/>
      <c r="DFQ9" s="830"/>
      <c r="DFR9" s="830"/>
      <c r="DFS9" s="830"/>
      <c r="DFT9" s="844"/>
      <c r="DFU9" s="845"/>
      <c r="DFV9" s="829"/>
      <c r="DFW9" s="829"/>
      <c r="DFX9" s="829"/>
      <c r="DFY9" s="829"/>
      <c r="DFZ9" s="829"/>
      <c r="DGA9" s="829"/>
      <c r="DGB9" s="830"/>
      <c r="DGC9" s="830"/>
      <c r="DGD9" s="830"/>
      <c r="DGE9" s="830"/>
      <c r="DGF9" s="830"/>
      <c r="DGG9" s="830"/>
      <c r="DGH9" s="830"/>
      <c r="DGI9" s="830"/>
      <c r="DGJ9" s="844"/>
      <c r="DGK9" s="845"/>
      <c r="DGL9" s="829"/>
      <c r="DGM9" s="829"/>
      <c r="DGN9" s="829"/>
      <c r="DGO9" s="829"/>
      <c r="DGP9" s="829"/>
      <c r="DGQ9" s="829"/>
      <c r="DGR9" s="830"/>
      <c r="DGS9" s="830"/>
      <c r="DGT9" s="830"/>
      <c r="DGU9" s="830"/>
      <c r="DGV9" s="830"/>
      <c r="DGW9" s="830"/>
      <c r="DGX9" s="830"/>
      <c r="DGY9" s="830"/>
      <c r="DGZ9" s="844"/>
      <c r="DHA9" s="845"/>
      <c r="DHB9" s="829"/>
      <c r="DHC9" s="829"/>
      <c r="DHD9" s="829"/>
      <c r="DHE9" s="829"/>
      <c r="DHF9" s="829"/>
      <c r="DHG9" s="829"/>
      <c r="DHH9" s="830"/>
      <c r="DHI9" s="830"/>
      <c r="DHJ9" s="830"/>
      <c r="DHK9" s="830"/>
      <c r="DHL9" s="830"/>
      <c r="DHM9" s="830"/>
      <c r="DHN9" s="830"/>
      <c r="DHO9" s="830"/>
      <c r="DHP9" s="844"/>
      <c r="DHQ9" s="845"/>
      <c r="DHR9" s="829"/>
      <c r="DHS9" s="829"/>
      <c r="DHT9" s="829"/>
      <c r="DHU9" s="829"/>
      <c r="DHV9" s="829"/>
      <c r="DHW9" s="829"/>
      <c r="DHX9" s="830"/>
      <c r="DHY9" s="830"/>
      <c r="DHZ9" s="830"/>
      <c r="DIA9" s="830"/>
      <c r="DIB9" s="830"/>
      <c r="DIC9" s="830"/>
      <c r="DID9" s="830"/>
      <c r="DIE9" s="830"/>
      <c r="DIF9" s="844"/>
      <c r="DIG9" s="845"/>
      <c r="DIH9" s="829"/>
      <c r="DII9" s="829"/>
      <c r="DIJ9" s="829"/>
      <c r="DIK9" s="829"/>
      <c r="DIL9" s="829"/>
      <c r="DIM9" s="829"/>
      <c r="DIN9" s="830"/>
      <c r="DIO9" s="830"/>
      <c r="DIP9" s="830"/>
      <c r="DIQ9" s="830"/>
      <c r="DIR9" s="830"/>
      <c r="DIS9" s="830"/>
      <c r="DIT9" s="830"/>
      <c r="DIU9" s="830"/>
      <c r="DIV9" s="844"/>
      <c r="DIW9" s="845"/>
      <c r="DIX9" s="829"/>
      <c r="DIY9" s="829"/>
      <c r="DIZ9" s="829"/>
      <c r="DJA9" s="829"/>
      <c r="DJB9" s="829"/>
      <c r="DJC9" s="829"/>
      <c r="DJD9" s="830"/>
      <c r="DJE9" s="830"/>
      <c r="DJF9" s="830"/>
      <c r="DJG9" s="830"/>
      <c r="DJH9" s="830"/>
      <c r="DJI9" s="830"/>
      <c r="DJJ9" s="830"/>
      <c r="DJK9" s="830"/>
      <c r="DJL9" s="844"/>
      <c r="DJM9" s="845"/>
      <c r="DJN9" s="829"/>
      <c r="DJO9" s="829"/>
      <c r="DJP9" s="829"/>
      <c r="DJQ9" s="829"/>
      <c r="DJR9" s="829"/>
      <c r="DJS9" s="829"/>
      <c r="DJT9" s="830"/>
      <c r="DJU9" s="830"/>
      <c r="DJV9" s="830"/>
      <c r="DJW9" s="830"/>
      <c r="DJX9" s="830"/>
      <c r="DJY9" s="830"/>
      <c r="DJZ9" s="830"/>
      <c r="DKA9" s="830"/>
      <c r="DKB9" s="844"/>
      <c r="DKC9" s="845"/>
      <c r="DKD9" s="829"/>
      <c r="DKE9" s="829"/>
      <c r="DKF9" s="829"/>
      <c r="DKG9" s="829"/>
      <c r="DKH9" s="829"/>
      <c r="DKI9" s="829"/>
      <c r="DKJ9" s="830"/>
      <c r="DKK9" s="830"/>
      <c r="DKL9" s="830"/>
      <c r="DKM9" s="830"/>
      <c r="DKN9" s="830"/>
      <c r="DKO9" s="830"/>
      <c r="DKP9" s="830"/>
      <c r="DKQ9" s="830"/>
      <c r="DKR9" s="844"/>
      <c r="DKS9" s="845"/>
      <c r="DKT9" s="829"/>
      <c r="DKU9" s="829"/>
      <c r="DKV9" s="829"/>
      <c r="DKW9" s="829"/>
      <c r="DKX9" s="829"/>
      <c r="DKY9" s="829"/>
      <c r="DKZ9" s="830"/>
      <c r="DLA9" s="830"/>
      <c r="DLB9" s="830"/>
      <c r="DLC9" s="830"/>
      <c r="DLD9" s="830"/>
      <c r="DLE9" s="830"/>
      <c r="DLF9" s="830"/>
      <c r="DLG9" s="830"/>
      <c r="DLH9" s="844"/>
      <c r="DLI9" s="845"/>
      <c r="DLJ9" s="829"/>
      <c r="DLK9" s="829"/>
      <c r="DLL9" s="829"/>
      <c r="DLM9" s="829"/>
      <c r="DLN9" s="829"/>
      <c r="DLO9" s="829"/>
      <c r="DLP9" s="830"/>
      <c r="DLQ9" s="830"/>
      <c r="DLR9" s="830"/>
      <c r="DLS9" s="830"/>
      <c r="DLT9" s="830"/>
      <c r="DLU9" s="830"/>
      <c r="DLV9" s="830"/>
      <c r="DLW9" s="830"/>
      <c r="DLX9" s="844"/>
      <c r="DLY9" s="845"/>
      <c r="DLZ9" s="829"/>
      <c r="DMA9" s="829"/>
      <c r="DMB9" s="829"/>
      <c r="DMC9" s="829"/>
      <c r="DMD9" s="829"/>
      <c r="DME9" s="829"/>
      <c r="DMF9" s="830"/>
      <c r="DMG9" s="830"/>
      <c r="DMH9" s="830"/>
      <c r="DMI9" s="830"/>
      <c r="DMJ9" s="830"/>
      <c r="DMK9" s="830"/>
      <c r="DML9" s="830"/>
      <c r="DMM9" s="830"/>
      <c r="DMN9" s="844"/>
      <c r="DMO9" s="845"/>
      <c r="DMP9" s="829"/>
      <c r="DMQ9" s="829"/>
      <c r="DMR9" s="829"/>
      <c r="DMS9" s="829"/>
      <c r="DMT9" s="829"/>
      <c r="DMU9" s="829"/>
      <c r="DMV9" s="830"/>
      <c r="DMW9" s="830"/>
      <c r="DMX9" s="830"/>
      <c r="DMY9" s="830"/>
      <c r="DMZ9" s="830"/>
      <c r="DNA9" s="830"/>
      <c r="DNB9" s="830"/>
      <c r="DNC9" s="830"/>
      <c r="DND9" s="844"/>
      <c r="DNE9" s="845"/>
      <c r="DNF9" s="829"/>
      <c r="DNG9" s="829"/>
      <c r="DNH9" s="829"/>
      <c r="DNI9" s="829"/>
      <c r="DNJ9" s="829"/>
      <c r="DNK9" s="829"/>
      <c r="DNL9" s="830"/>
      <c r="DNM9" s="830"/>
      <c r="DNN9" s="830"/>
      <c r="DNO9" s="830"/>
      <c r="DNP9" s="830"/>
      <c r="DNQ9" s="830"/>
      <c r="DNR9" s="830"/>
      <c r="DNS9" s="830"/>
      <c r="DNT9" s="844"/>
      <c r="DNU9" s="845"/>
      <c r="DNV9" s="829"/>
      <c r="DNW9" s="829"/>
      <c r="DNX9" s="829"/>
      <c r="DNY9" s="829"/>
      <c r="DNZ9" s="829"/>
      <c r="DOA9" s="829"/>
      <c r="DOB9" s="830"/>
      <c r="DOC9" s="830"/>
      <c r="DOD9" s="830"/>
      <c r="DOE9" s="830"/>
      <c r="DOF9" s="830"/>
      <c r="DOG9" s="830"/>
      <c r="DOH9" s="830"/>
      <c r="DOI9" s="830"/>
      <c r="DOJ9" s="844"/>
      <c r="DOK9" s="845"/>
      <c r="DOL9" s="829"/>
      <c r="DOM9" s="829"/>
      <c r="DON9" s="829"/>
      <c r="DOO9" s="829"/>
      <c r="DOP9" s="829"/>
      <c r="DOQ9" s="829"/>
      <c r="DOR9" s="830"/>
      <c r="DOS9" s="830"/>
      <c r="DOT9" s="830"/>
      <c r="DOU9" s="830"/>
      <c r="DOV9" s="830"/>
      <c r="DOW9" s="830"/>
      <c r="DOX9" s="830"/>
      <c r="DOY9" s="830"/>
      <c r="DOZ9" s="844"/>
      <c r="DPA9" s="845"/>
      <c r="DPB9" s="829"/>
      <c r="DPC9" s="829"/>
      <c r="DPD9" s="829"/>
      <c r="DPE9" s="829"/>
      <c r="DPF9" s="829"/>
      <c r="DPG9" s="829"/>
      <c r="DPH9" s="830"/>
      <c r="DPI9" s="830"/>
      <c r="DPJ9" s="830"/>
      <c r="DPK9" s="830"/>
      <c r="DPL9" s="830"/>
      <c r="DPM9" s="830"/>
      <c r="DPN9" s="830"/>
      <c r="DPO9" s="830"/>
      <c r="DPP9" s="844"/>
      <c r="DPQ9" s="845"/>
      <c r="DPR9" s="829"/>
      <c r="DPS9" s="829"/>
      <c r="DPT9" s="829"/>
      <c r="DPU9" s="829"/>
      <c r="DPV9" s="829"/>
      <c r="DPW9" s="829"/>
      <c r="DPX9" s="830"/>
      <c r="DPY9" s="830"/>
      <c r="DPZ9" s="830"/>
      <c r="DQA9" s="830"/>
      <c r="DQB9" s="830"/>
      <c r="DQC9" s="830"/>
      <c r="DQD9" s="830"/>
      <c r="DQE9" s="830"/>
      <c r="DQF9" s="844"/>
      <c r="DQG9" s="845"/>
      <c r="DQH9" s="829"/>
      <c r="DQI9" s="829"/>
      <c r="DQJ9" s="829"/>
      <c r="DQK9" s="829"/>
      <c r="DQL9" s="829"/>
      <c r="DQM9" s="829"/>
      <c r="DQN9" s="830"/>
      <c r="DQO9" s="830"/>
      <c r="DQP9" s="830"/>
      <c r="DQQ9" s="830"/>
      <c r="DQR9" s="830"/>
      <c r="DQS9" s="830"/>
      <c r="DQT9" s="830"/>
      <c r="DQU9" s="830"/>
      <c r="DQV9" s="844"/>
      <c r="DQW9" s="845"/>
      <c r="DQX9" s="829"/>
      <c r="DQY9" s="829"/>
      <c r="DQZ9" s="829"/>
      <c r="DRA9" s="829"/>
      <c r="DRB9" s="829"/>
      <c r="DRC9" s="829"/>
      <c r="DRD9" s="830"/>
      <c r="DRE9" s="830"/>
      <c r="DRF9" s="830"/>
      <c r="DRG9" s="830"/>
      <c r="DRH9" s="830"/>
      <c r="DRI9" s="830"/>
      <c r="DRJ9" s="830"/>
      <c r="DRK9" s="830"/>
      <c r="DRL9" s="844"/>
      <c r="DRM9" s="845"/>
      <c r="DRN9" s="829"/>
      <c r="DRO9" s="829"/>
      <c r="DRP9" s="829"/>
      <c r="DRQ9" s="829"/>
      <c r="DRR9" s="829"/>
      <c r="DRS9" s="829"/>
      <c r="DRT9" s="830"/>
      <c r="DRU9" s="830"/>
      <c r="DRV9" s="830"/>
      <c r="DRW9" s="830"/>
      <c r="DRX9" s="830"/>
      <c r="DRY9" s="830"/>
      <c r="DRZ9" s="830"/>
      <c r="DSA9" s="830"/>
      <c r="DSB9" s="844"/>
      <c r="DSC9" s="845"/>
      <c r="DSD9" s="829"/>
      <c r="DSE9" s="829"/>
      <c r="DSF9" s="829"/>
      <c r="DSG9" s="829"/>
      <c r="DSH9" s="829"/>
      <c r="DSI9" s="829"/>
      <c r="DSJ9" s="830"/>
      <c r="DSK9" s="830"/>
      <c r="DSL9" s="830"/>
      <c r="DSM9" s="830"/>
      <c r="DSN9" s="830"/>
      <c r="DSO9" s="830"/>
      <c r="DSP9" s="830"/>
      <c r="DSQ9" s="830"/>
      <c r="DSR9" s="844"/>
      <c r="DSS9" s="845"/>
      <c r="DST9" s="829"/>
      <c r="DSU9" s="829"/>
      <c r="DSV9" s="829"/>
      <c r="DSW9" s="829"/>
      <c r="DSX9" s="829"/>
      <c r="DSY9" s="829"/>
      <c r="DSZ9" s="830"/>
      <c r="DTA9" s="830"/>
      <c r="DTB9" s="830"/>
      <c r="DTC9" s="830"/>
      <c r="DTD9" s="830"/>
      <c r="DTE9" s="830"/>
      <c r="DTF9" s="830"/>
      <c r="DTG9" s="830"/>
      <c r="DTH9" s="844"/>
      <c r="DTI9" s="845"/>
      <c r="DTJ9" s="829"/>
      <c r="DTK9" s="829"/>
      <c r="DTL9" s="829"/>
      <c r="DTM9" s="829"/>
      <c r="DTN9" s="829"/>
      <c r="DTO9" s="829"/>
      <c r="DTP9" s="830"/>
      <c r="DTQ9" s="830"/>
      <c r="DTR9" s="830"/>
      <c r="DTS9" s="830"/>
      <c r="DTT9" s="830"/>
      <c r="DTU9" s="830"/>
      <c r="DTV9" s="830"/>
      <c r="DTW9" s="830"/>
      <c r="DTX9" s="844"/>
      <c r="DTY9" s="845"/>
      <c r="DTZ9" s="829"/>
      <c r="DUA9" s="829"/>
      <c r="DUB9" s="829"/>
      <c r="DUC9" s="829"/>
      <c r="DUD9" s="829"/>
      <c r="DUE9" s="829"/>
      <c r="DUF9" s="830"/>
      <c r="DUG9" s="830"/>
      <c r="DUH9" s="830"/>
      <c r="DUI9" s="830"/>
      <c r="DUJ9" s="830"/>
      <c r="DUK9" s="830"/>
      <c r="DUL9" s="830"/>
      <c r="DUM9" s="830"/>
      <c r="DUN9" s="844"/>
      <c r="DUO9" s="845"/>
      <c r="DUP9" s="829"/>
      <c r="DUQ9" s="829"/>
      <c r="DUR9" s="829"/>
      <c r="DUS9" s="829"/>
      <c r="DUT9" s="829"/>
      <c r="DUU9" s="829"/>
      <c r="DUV9" s="830"/>
      <c r="DUW9" s="830"/>
      <c r="DUX9" s="830"/>
      <c r="DUY9" s="830"/>
      <c r="DUZ9" s="830"/>
      <c r="DVA9" s="830"/>
      <c r="DVB9" s="830"/>
      <c r="DVC9" s="830"/>
      <c r="DVD9" s="844"/>
      <c r="DVE9" s="845"/>
      <c r="DVF9" s="829"/>
      <c r="DVG9" s="829"/>
      <c r="DVH9" s="829"/>
      <c r="DVI9" s="829"/>
      <c r="DVJ9" s="829"/>
      <c r="DVK9" s="829"/>
      <c r="DVL9" s="830"/>
      <c r="DVM9" s="830"/>
      <c r="DVN9" s="830"/>
      <c r="DVO9" s="830"/>
      <c r="DVP9" s="830"/>
      <c r="DVQ9" s="830"/>
      <c r="DVR9" s="830"/>
      <c r="DVS9" s="830"/>
      <c r="DVT9" s="844"/>
      <c r="DVU9" s="845"/>
      <c r="DVV9" s="829"/>
      <c r="DVW9" s="829"/>
      <c r="DVX9" s="829"/>
      <c r="DVY9" s="829"/>
      <c r="DVZ9" s="829"/>
      <c r="DWA9" s="829"/>
      <c r="DWB9" s="830"/>
      <c r="DWC9" s="830"/>
      <c r="DWD9" s="830"/>
      <c r="DWE9" s="830"/>
      <c r="DWF9" s="830"/>
      <c r="DWG9" s="830"/>
      <c r="DWH9" s="830"/>
      <c r="DWI9" s="830"/>
      <c r="DWJ9" s="844"/>
      <c r="DWK9" s="845"/>
      <c r="DWL9" s="829"/>
      <c r="DWM9" s="829"/>
      <c r="DWN9" s="829"/>
      <c r="DWO9" s="829"/>
      <c r="DWP9" s="829"/>
      <c r="DWQ9" s="829"/>
      <c r="DWR9" s="830"/>
      <c r="DWS9" s="830"/>
      <c r="DWT9" s="830"/>
      <c r="DWU9" s="830"/>
      <c r="DWV9" s="830"/>
      <c r="DWW9" s="830"/>
      <c r="DWX9" s="830"/>
      <c r="DWY9" s="830"/>
      <c r="DWZ9" s="844"/>
      <c r="DXA9" s="845"/>
      <c r="DXB9" s="829"/>
      <c r="DXC9" s="829"/>
      <c r="DXD9" s="829"/>
      <c r="DXE9" s="829"/>
      <c r="DXF9" s="829"/>
      <c r="DXG9" s="829"/>
      <c r="DXH9" s="830"/>
      <c r="DXI9" s="830"/>
      <c r="DXJ9" s="830"/>
      <c r="DXK9" s="830"/>
      <c r="DXL9" s="830"/>
      <c r="DXM9" s="830"/>
      <c r="DXN9" s="830"/>
      <c r="DXO9" s="830"/>
      <c r="DXP9" s="844"/>
      <c r="DXQ9" s="845"/>
      <c r="DXR9" s="829"/>
      <c r="DXS9" s="829"/>
      <c r="DXT9" s="829"/>
      <c r="DXU9" s="829"/>
      <c r="DXV9" s="829"/>
      <c r="DXW9" s="829"/>
      <c r="DXX9" s="830"/>
      <c r="DXY9" s="830"/>
      <c r="DXZ9" s="830"/>
      <c r="DYA9" s="830"/>
      <c r="DYB9" s="830"/>
      <c r="DYC9" s="830"/>
      <c r="DYD9" s="830"/>
      <c r="DYE9" s="830"/>
      <c r="DYF9" s="844"/>
      <c r="DYG9" s="845"/>
      <c r="DYH9" s="829"/>
      <c r="DYI9" s="829"/>
      <c r="DYJ9" s="829"/>
      <c r="DYK9" s="829"/>
      <c r="DYL9" s="829"/>
      <c r="DYM9" s="829"/>
      <c r="DYN9" s="830"/>
      <c r="DYO9" s="830"/>
      <c r="DYP9" s="830"/>
      <c r="DYQ9" s="830"/>
      <c r="DYR9" s="830"/>
      <c r="DYS9" s="830"/>
      <c r="DYT9" s="830"/>
      <c r="DYU9" s="830"/>
      <c r="DYV9" s="844"/>
      <c r="DYW9" s="845"/>
      <c r="DYX9" s="829"/>
      <c r="DYY9" s="829"/>
      <c r="DYZ9" s="829"/>
      <c r="DZA9" s="829"/>
      <c r="DZB9" s="829"/>
      <c r="DZC9" s="829"/>
      <c r="DZD9" s="830"/>
      <c r="DZE9" s="830"/>
      <c r="DZF9" s="830"/>
      <c r="DZG9" s="830"/>
      <c r="DZH9" s="830"/>
      <c r="DZI9" s="830"/>
      <c r="DZJ9" s="830"/>
      <c r="DZK9" s="830"/>
      <c r="DZL9" s="844"/>
      <c r="DZM9" s="845"/>
      <c r="DZN9" s="829"/>
      <c r="DZO9" s="829"/>
      <c r="DZP9" s="829"/>
      <c r="DZQ9" s="829"/>
      <c r="DZR9" s="829"/>
      <c r="DZS9" s="829"/>
      <c r="DZT9" s="830"/>
      <c r="DZU9" s="830"/>
      <c r="DZV9" s="830"/>
      <c r="DZW9" s="830"/>
      <c r="DZX9" s="830"/>
      <c r="DZY9" s="830"/>
      <c r="DZZ9" s="830"/>
      <c r="EAA9" s="830"/>
      <c r="EAB9" s="844"/>
      <c r="EAC9" s="845"/>
      <c r="EAD9" s="829"/>
      <c r="EAE9" s="829"/>
      <c r="EAF9" s="829"/>
      <c r="EAG9" s="829"/>
      <c r="EAH9" s="829"/>
      <c r="EAI9" s="829"/>
      <c r="EAJ9" s="830"/>
      <c r="EAK9" s="830"/>
      <c r="EAL9" s="830"/>
      <c r="EAM9" s="830"/>
      <c r="EAN9" s="830"/>
      <c r="EAO9" s="830"/>
      <c r="EAP9" s="830"/>
      <c r="EAQ9" s="830"/>
      <c r="EAR9" s="844"/>
      <c r="EAS9" s="845"/>
      <c r="EAT9" s="829"/>
      <c r="EAU9" s="829"/>
      <c r="EAV9" s="829"/>
      <c r="EAW9" s="829"/>
      <c r="EAX9" s="829"/>
      <c r="EAY9" s="829"/>
      <c r="EAZ9" s="830"/>
      <c r="EBA9" s="830"/>
      <c r="EBB9" s="830"/>
      <c r="EBC9" s="830"/>
      <c r="EBD9" s="830"/>
      <c r="EBE9" s="830"/>
      <c r="EBF9" s="830"/>
      <c r="EBG9" s="830"/>
      <c r="EBH9" s="844"/>
      <c r="EBI9" s="845"/>
      <c r="EBJ9" s="829"/>
      <c r="EBK9" s="829"/>
      <c r="EBL9" s="829"/>
      <c r="EBM9" s="829"/>
      <c r="EBN9" s="829"/>
      <c r="EBO9" s="829"/>
      <c r="EBP9" s="830"/>
      <c r="EBQ9" s="830"/>
      <c r="EBR9" s="830"/>
      <c r="EBS9" s="830"/>
      <c r="EBT9" s="830"/>
      <c r="EBU9" s="830"/>
      <c r="EBV9" s="830"/>
      <c r="EBW9" s="830"/>
      <c r="EBX9" s="844"/>
      <c r="EBY9" s="845"/>
      <c r="EBZ9" s="829"/>
      <c r="ECA9" s="829"/>
      <c r="ECB9" s="829"/>
      <c r="ECC9" s="829"/>
      <c r="ECD9" s="829"/>
      <c r="ECE9" s="829"/>
      <c r="ECF9" s="830"/>
      <c r="ECG9" s="830"/>
      <c r="ECH9" s="830"/>
      <c r="ECI9" s="830"/>
      <c r="ECJ9" s="830"/>
      <c r="ECK9" s="830"/>
      <c r="ECL9" s="830"/>
      <c r="ECM9" s="830"/>
      <c r="ECN9" s="844"/>
      <c r="ECO9" s="845"/>
      <c r="ECP9" s="829"/>
      <c r="ECQ9" s="829"/>
      <c r="ECR9" s="829"/>
      <c r="ECS9" s="829"/>
      <c r="ECT9" s="829"/>
      <c r="ECU9" s="829"/>
      <c r="ECV9" s="830"/>
      <c r="ECW9" s="830"/>
      <c r="ECX9" s="830"/>
      <c r="ECY9" s="830"/>
      <c r="ECZ9" s="830"/>
      <c r="EDA9" s="830"/>
      <c r="EDB9" s="830"/>
      <c r="EDC9" s="830"/>
      <c r="EDD9" s="844"/>
      <c r="EDE9" s="845"/>
      <c r="EDF9" s="829"/>
      <c r="EDG9" s="829"/>
      <c r="EDH9" s="829"/>
      <c r="EDI9" s="829"/>
      <c r="EDJ9" s="829"/>
      <c r="EDK9" s="829"/>
      <c r="EDL9" s="830"/>
      <c r="EDM9" s="830"/>
      <c r="EDN9" s="830"/>
      <c r="EDO9" s="830"/>
      <c r="EDP9" s="830"/>
      <c r="EDQ9" s="830"/>
      <c r="EDR9" s="830"/>
      <c r="EDS9" s="830"/>
      <c r="EDT9" s="844"/>
      <c r="EDU9" s="845"/>
      <c r="EDV9" s="829"/>
      <c r="EDW9" s="829"/>
      <c r="EDX9" s="829"/>
      <c r="EDY9" s="829"/>
      <c r="EDZ9" s="829"/>
      <c r="EEA9" s="829"/>
      <c r="EEB9" s="830"/>
      <c r="EEC9" s="830"/>
      <c r="EED9" s="830"/>
      <c r="EEE9" s="830"/>
      <c r="EEF9" s="830"/>
      <c r="EEG9" s="830"/>
      <c r="EEH9" s="830"/>
      <c r="EEI9" s="830"/>
      <c r="EEJ9" s="844"/>
      <c r="EEK9" s="845"/>
      <c r="EEL9" s="829"/>
      <c r="EEM9" s="829"/>
      <c r="EEN9" s="829"/>
      <c r="EEO9" s="829"/>
      <c r="EEP9" s="829"/>
      <c r="EEQ9" s="829"/>
      <c r="EER9" s="830"/>
      <c r="EES9" s="830"/>
      <c r="EET9" s="830"/>
      <c r="EEU9" s="830"/>
      <c r="EEV9" s="830"/>
      <c r="EEW9" s="830"/>
      <c r="EEX9" s="830"/>
      <c r="EEY9" s="830"/>
      <c r="EEZ9" s="844"/>
      <c r="EFA9" s="845"/>
      <c r="EFB9" s="829"/>
      <c r="EFC9" s="829"/>
      <c r="EFD9" s="829"/>
      <c r="EFE9" s="829"/>
      <c r="EFF9" s="829"/>
      <c r="EFG9" s="829"/>
      <c r="EFH9" s="830"/>
      <c r="EFI9" s="830"/>
      <c r="EFJ9" s="830"/>
      <c r="EFK9" s="830"/>
      <c r="EFL9" s="830"/>
      <c r="EFM9" s="830"/>
      <c r="EFN9" s="830"/>
      <c r="EFO9" s="830"/>
      <c r="EFP9" s="844"/>
      <c r="EFQ9" s="845"/>
      <c r="EFR9" s="829"/>
      <c r="EFS9" s="829"/>
      <c r="EFT9" s="829"/>
      <c r="EFU9" s="829"/>
      <c r="EFV9" s="829"/>
      <c r="EFW9" s="829"/>
      <c r="EFX9" s="830"/>
      <c r="EFY9" s="830"/>
      <c r="EFZ9" s="830"/>
      <c r="EGA9" s="830"/>
      <c r="EGB9" s="830"/>
      <c r="EGC9" s="830"/>
      <c r="EGD9" s="830"/>
      <c r="EGE9" s="830"/>
      <c r="EGF9" s="844"/>
      <c r="EGG9" s="845"/>
      <c r="EGH9" s="829"/>
      <c r="EGI9" s="829"/>
      <c r="EGJ9" s="829"/>
      <c r="EGK9" s="829"/>
      <c r="EGL9" s="829"/>
      <c r="EGM9" s="829"/>
      <c r="EGN9" s="830"/>
      <c r="EGO9" s="830"/>
      <c r="EGP9" s="830"/>
      <c r="EGQ9" s="830"/>
      <c r="EGR9" s="830"/>
      <c r="EGS9" s="830"/>
      <c r="EGT9" s="830"/>
      <c r="EGU9" s="830"/>
      <c r="EGV9" s="844"/>
      <c r="EGW9" s="845"/>
      <c r="EGX9" s="829"/>
      <c r="EGY9" s="829"/>
      <c r="EGZ9" s="829"/>
      <c r="EHA9" s="829"/>
      <c r="EHB9" s="829"/>
      <c r="EHC9" s="829"/>
      <c r="EHD9" s="830"/>
      <c r="EHE9" s="830"/>
      <c r="EHF9" s="830"/>
      <c r="EHG9" s="830"/>
      <c r="EHH9" s="830"/>
      <c r="EHI9" s="830"/>
      <c r="EHJ9" s="830"/>
      <c r="EHK9" s="830"/>
      <c r="EHL9" s="844"/>
      <c r="EHM9" s="845"/>
      <c r="EHN9" s="829"/>
      <c r="EHO9" s="829"/>
      <c r="EHP9" s="829"/>
      <c r="EHQ9" s="829"/>
      <c r="EHR9" s="829"/>
      <c r="EHS9" s="829"/>
      <c r="EHT9" s="830"/>
      <c r="EHU9" s="830"/>
      <c r="EHV9" s="830"/>
      <c r="EHW9" s="830"/>
      <c r="EHX9" s="830"/>
      <c r="EHY9" s="830"/>
      <c r="EHZ9" s="830"/>
      <c r="EIA9" s="830"/>
      <c r="EIB9" s="844"/>
      <c r="EIC9" s="845"/>
      <c r="EID9" s="829"/>
      <c r="EIE9" s="829"/>
      <c r="EIF9" s="829"/>
      <c r="EIG9" s="829"/>
      <c r="EIH9" s="829"/>
      <c r="EII9" s="829"/>
      <c r="EIJ9" s="830"/>
      <c r="EIK9" s="830"/>
      <c r="EIL9" s="830"/>
      <c r="EIM9" s="830"/>
      <c r="EIN9" s="830"/>
      <c r="EIO9" s="830"/>
      <c r="EIP9" s="830"/>
      <c r="EIQ9" s="830"/>
      <c r="EIR9" s="844"/>
      <c r="EIS9" s="845"/>
      <c r="EIT9" s="829"/>
      <c r="EIU9" s="829"/>
      <c r="EIV9" s="829"/>
      <c r="EIW9" s="829"/>
      <c r="EIX9" s="829"/>
      <c r="EIY9" s="829"/>
      <c r="EIZ9" s="830"/>
      <c r="EJA9" s="830"/>
      <c r="EJB9" s="830"/>
      <c r="EJC9" s="830"/>
      <c r="EJD9" s="830"/>
      <c r="EJE9" s="830"/>
      <c r="EJF9" s="830"/>
      <c r="EJG9" s="830"/>
      <c r="EJH9" s="844"/>
      <c r="EJI9" s="845"/>
      <c r="EJJ9" s="829"/>
      <c r="EJK9" s="829"/>
      <c r="EJL9" s="829"/>
      <c r="EJM9" s="829"/>
      <c r="EJN9" s="829"/>
      <c r="EJO9" s="829"/>
      <c r="EJP9" s="830"/>
      <c r="EJQ9" s="830"/>
      <c r="EJR9" s="830"/>
      <c r="EJS9" s="830"/>
      <c r="EJT9" s="830"/>
      <c r="EJU9" s="830"/>
      <c r="EJV9" s="830"/>
      <c r="EJW9" s="830"/>
      <c r="EJX9" s="844"/>
      <c r="EJY9" s="845"/>
      <c r="EJZ9" s="829"/>
      <c r="EKA9" s="829"/>
      <c r="EKB9" s="829"/>
      <c r="EKC9" s="829"/>
      <c r="EKD9" s="829"/>
      <c r="EKE9" s="829"/>
      <c r="EKF9" s="830"/>
      <c r="EKG9" s="830"/>
      <c r="EKH9" s="830"/>
      <c r="EKI9" s="830"/>
      <c r="EKJ9" s="830"/>
      <c r="EKK9" s="830"/>
      <c r="EKL9" s="830"/>
      <c r="EKM9" s="830"/>
      <c r="EKN9" s="844"/>
      <c r="EKO9" s="845"/>
      <c r="EKP9" s="829"/>
      <c r="EKQ9" s="829"/>
      <c r="EKR9" s="829"/>
      <c r="EKS9" s="829"/>
      <c r="EKT9" s="829"/>
      <c r="EKU9" s="829"/>
      <c r="EKV9" s="830"/>
      <c r="EKW9" s="830"/>
      <c r="EKX9" s="830"/>
      <c r="EKY9" s="830"/>
      <c r="EKZ9" s="830"/>
      <c r="ELA9" s="830"/>
      <c r="ELB9" s="830"/>
      <c r="ELC9" s="830"/>
      <c r="ELD9" s="844"/>
      <c r="ELE9" s="845"/>
      <c r="ELF9" s="829"/>
      <c r="ELG9" s="829"/>
      <c r="ELH9" s="829"/>
      <c r="ELI9" s="829"/>
      <c r="ELJ9" s="829"/>
      <c r="ELK9" s="829"/>
      <c r="ELL9" s="830"/>
      <c r="ELM9" s="830"/>
      <c r="ELN9" s="830"/>
      <c r="ELO9" s="830"/>
      <c r="ELP9" s="830"/>
      <c r="ELQ9" s="830"/>
      <c r="ELR9" s="830"/>
      <c r="ELS9" s="830"/>
      <c r="ELT9" s="844"/>
      <c r="ELU9" s="845"/>
      <c r="ELV9" s="829"/>
      <c r="ELW9" s="829"/>
      <c r="ELX9" s="829"/>
      <c r="ELY9" s="829"/>
      <c r="ELZ9" s="829"/>
      <c r="EMA9" s="829"/>
      <c r="EMB9" s="830"/>
      <c r="EMC9" s="830"/>
      <c r="EMD9" s="830"/>
      <c r="EME9" s="830"/>
      <c r="EMF9" s="830"/>
      <c r="EMG9" s="830"/>
      <c r="EMH9" s="830"/>
      <c r="EMI9" s="830"/>
      <c r="EMJ9" s="844"/>
      <c r="EMK9" s="845"/>
      <c r="EML9" s="829"/>
      <c r="EMM9" s="829"/>
      <c r="EMN9" s="829"/>
      <c r="EMO9" s="829"/>
      <c r="EMP9" s="829"/>
      <c r="EMQ9" s="829"/>
      <c r="EMR9" s="830"/>
      <c r="EMS9" s="830"/>
      <c r="EMT9" s="830"/>
      <c r="EMU9" s="830"/>
      <c r="EMV9" s="830"/>
      <c r="EMW9" s="830"/>
      <c r="EMX9" s="830"/>
      <c r="EMY9" s="830"/>
      <c r="EMZ9" s="844"/>
      <c r="ENA9" s="845"/>
      <c r="ENB9" s="829"/>
      <c r="ENC9" s="829"/>
      <c r="END9" s="829"/>
      <c r="ENE9" s="829"/>
      <c r="ENF9" s="829"/>
      <c r="ENG9" s="829"/>
      <c r="ENH9" s="830"/>
      <c r="ENI9" s="830"/>
      <c r="ENJ9" s="830"/>
      <c r="ENK9" s="830"/>
      <c r="ENL9" s="830"/>
      <c r="ENM9" s="830"/>
      <c r="ENN9" s="830"/>
      <c r="ENO9" s="830"/>
      <c r="ENP9" s="844"/>
      <c r="ENQ9" s="845"/>
      <c r="ENR9" s="829"/>
      <c r="ENS9" s="829"/>
      <c r="ENT9" s="829"/>
      <c r="ENU9" s="829"/>
      <c r="ENV9" s="829"/>
      <c r="ENW9" s="829"/>
      <c r="ENX9" s="830"/>
      <c r="ENY9" s="830"/>
      <c r="ENZ9" s="830"/>
      <c r="EOA9" s="830"/>
      <c r="EOB9" s="830"/>
      <c r="EOC9" s="830"/>
      <c r="EOD9" s="830"/>
      <c r="EOE9" s="830"/>
      <c r="EOF9" s="844"/>
      <c r="EOG9" s="845"/>
      <c r="EOH9" s="829"/>
      <c r="EOI9" s="829"/>
      <c r="EOJ9" s="829"/>
      <c r="EOK9" s="829"/>
      <c r="EOL9" s="829"/>
      <c r="EOM9" s="829"/>
      <c r="EON9" s="830"/>
      <c r="EOO9" s="830"/>
      <c r="EOP9" s="830"/>
      <c r="EOQ9" s="830"/>
      <c r="EOR9" s="830"/>
      <c r="EOS9" s="830"/>
      <c r="EOT9" s="830"/>
      <c r="EOU9" s="830"/>
      <c r="EOV9" s="844"/>
      <c r="EOW9" s="845"/>
      <c r="EOX9" s="829"/>
      <c r="EOY9" s="829"/>
      <c r="EOZ9" s="829"/>
      <c r="EPA9" s="829"/>
      <c r="EPB9" s="829"/>
      <c r="EPC9" s="829"/>
      <c r="EPD9" s="830"/>
      <c r="EPE9" s="830"/>
      <c r="EPF9" s="830"/>
      <c r="EPG9" s="830"/>
      <c r="EPH9" s="830"/>
      <c r="EPI9" s="830"/>
      <c r="EPJ9" s="830"/>
      <c r="EPK9" s="830"/>
      <c r="EPL9" s="844"/>
      <c r="EPM9" s="845"/>
      <c r="EPN9" s="829"/>
      <c r="EPO9" s="829"/>
      <c r="EPP9" s="829"/>
      <c r="EPQ9" s="829"/>
      <c r="EPR9" s="829"/>
      <c r="EPS9" s="829"/>
      <c r="EPT9" s="830"/>
      <c r="EPU9" s="830"/>
      <c r="EPV9" s="830"/>
      <c r="EPW9" s="830"/>
      <c r="EPX9" s="830"/>
      <c r="EPY9" s="830"/>
      <c r="EPZ9" s="830"/>
      <c r="EQA9" s="830"/>
      <c r="EQB9" s="844"/>
      <c r="EQC9" s="845"/>
      <c r="EQD9" s="829"/>
      <c r="EQE9" s="829"/>
      <c r="EQF9" s="829"/>
      <c r="EQG9" s="829"/>
      <c r="EQH9" s="829"/>
      <c r="EQI9" s="829"/>
      <c r="EQJ9" s="830"/>
      <c r="EQK9" s="830"/>
      <c r="EQL9" s="830"/>
      <c r="EQM9" s="830"/>
      <c r="EQN9" s="830"/>
      <c r="EQO9" s="830"/>
      <c r="EQP9" s="830"/>
      <c r="EQQ9" s="830"/>
      <c r="EQR9" s="844"/>
      <c r="EQS9" s="845"/>
      <c r="EQT9" s="829"/>
      <c r="EQU9" s="829"/>
      <c r="EQV9" s="829"/>
      <c r="EQW9" s="829"/>
      <c r="EQX9" s="829"/>
      <c r="EQY9" s="829"/>
      <c r="EQZ9" s="830"/>
      <c r="ERA9" s="830"/>
      <c r="ERB9" s="830"/>
      <c r="ERC9" s="830"/>
      <c r="ERD9" s="830"/>
      <c r="ERE9" s="830"/>
      <c r="ERF9" s="830"/>
      <c r="ERG9" s="830"/>
      <c r="ERH9" s="844"/>
      <c r="ERI9" s="845"/>
      <c r="ERJ9" s="829"/>
      <c r="ERK9" s="829"/>
      <c r="ERL9" s="829"/>
      <c r="ERM9" s="829"/>
      <c r="ERN9" s="829"/>
      <c r="ERO9" s="829"/>
      <c r="ERP9" s="830"/>
      <c r="ERQ9" s="830"/>
      <c r="ERR9" s="830"/>
      <c r="ERS9" s="830"/>
      <c r="ERT9" s="830"/>
      <c r="ERU9" s="830"/>
      <c r="ERV9" s="830"/>
      <c r="ERW9" s="830"/>
      <c r="ERX9" s="844"/>
      <c r="ERY9" s="845"/>
      <c r="ERZ9" s="829"/>
      <c r="ESA9" s="829"/>
      <c r="ESB9" s="829"/>
      <c r="ESC9" s="829"/>
      <c r="ESD9" s="829"/>
      <c r="ESE9" s="829"/>
      <c r="ESF9" s="830"/>
      <c r="ESG9" s="830"/>
      <c r="ESH9" s="830"/>
      <c r="ESI9" s="830"/>
      <c r="ESJ9" s="830"/>
      <c r="ESK9" s="830"/>
      <c r="ESL9" s="830"/>
      <c r="ESM9" s="830"/>
      <c r="ESN9" s="844"/>
      <c r="ESO9" s="845"/>
      <c r="ESP9" s="829"/>
      <c r="ESQ9" s="829"/>
      <c r="ESR9" s="829"/>
      <c r="ESS9" s="829"/>
      <c r="EST9" s="829"/>
      <c r="ESU9" s="829"/>
      <c r="ESV9" s="830"/>
      <c r="ESW9" s="830"/>
      <c r="ESX9" s="830"/>
      <c r="ESY9" s="830"/>
      <c r="ESZ9" s="830"/>
      <c r="ETA9" s="830"/>
      <c r="ETB9" s="830"/>
      <c r="ETC9" s="830"/>
      <c r="ETD9" s="844"/>
      <c r="ETE9" s="845"/>
      <c r="ETF9" s="829"/>
      <c r="ETG9" s="829"/>
      <c r="ETH9" s="829"/>
      <c r="ETI9" s="829"/>
      <c r="ETJ9" s="829"/>
      <c r="ETK9" s="829"/>
      <c r="ETL9" s="830"/>
      <c r="ETM9" s="830"/>
      <c r="ETN9" s="830"/>
      <c r="ETO9" s="830"/>
      <c r="ETP9" s="830"/>
      <c r="ETQ9" s="830"/>
      <c r="ETR9" s="830"/>
      <c r="ETS9" s="830"/>
      <c r="ETT9" s="844"/>
      <c r="ETU9" s="845"/>
      <c r="ETV9" s="829"/>
      <c r="ETW9" s="829"/>
      <c r="ETX9" s="829"/>
      <c r="ETY9" s="829"/>
      <c r="ETZ9" s="829"/>
      <c r="EUA9" s="829"/>
      <c r="EUB9" s="830"/>
      <c r="EUC9" s="830"/>
      <c r="EUD9" s="830"/>
      <c r="EUE9" s="830"/>
      <c r="EUF9" s="830"/>
      <c r="EUG9" s="830"/>
      <c r="EUH9" s="830"/>
      <c r="EUI9" s="830"/>
      <c r="EUJ9" s="844"/>
      <c r="EUK9" s="845"/>
      <c r="EUL9" s="829"/>
      <c r="EUM9" s="829"/>
      <c r="EUN9" s="829"/>
      <c r="EUO9" s="829"/>
      <c r="EUP9" s="829"/>
      <c r="EUQ9" s="829"/>
      <c r="EUR9" s="830"/>
      <c r="EUS9" s="830"/>
      <c r="EUT9" s="830"/>
      <c r="EUU9" s="830"/>
      <c r="EUV9" s="830"/>
      <c r="EUW9" s="830"/>
      <c r="EUX9" s="830"/>
      <c r="EUY9" s="830"/>
      <c r="EUZ9" s="844"/>
      <c r="EVA9" s="845"/>
      <c r="EVB9" s="829"/>
      <c r="EVC9" s="829"/>
      <c r="EVD9" s="829"/>
      <c r="EVE9" s="829"/>
      <c r="EVF9" s="829"/>
      <c r="EVG9" s="829"/>
      <c r="EVH9" s="830"/>
      <c r="EVI9" s="830"/>
      <c r="EVJ9" s="830"/>
      <c r="EVK9" s="830"/>
      <c r="EVL9" s="830"/>
      <c r="EVM9" s="830"/>
      <c r="EVN9" s="830"/>
      <c r="EVO9" s="830"/>
      <c r="EVP9" s="844"/>
      <c r="EVQ9" s="845"/>
      <c r="EVR9" s="829"/>
      <c r="EVS9" s="829"/>
      <c r="EVT9" s="829"/>
      <c r="EVU9" s="829"/>
      <c r="EVV9" s="829"/>
      <c r="EVW9" s="829"/>
      <c r="EVX9" s="830"/>
      <c r="EVY9" s="830"/>
      <c r="EVZ9" s="830"/>
      <c r="EWA9" s="830"/>
      <c r="EWB9" s="830"/>
      <c r="EWC9" s="830"/>
      <c r="EWD9" s="830"/>
      <c r="EWE9" s="830"/>
      <c r="EWF9" s="844"/>
      <c r="EWG9" s="845"/>
      <c r="EWH9" s="829"/>
      <c r="EWI9" s="829"/>
      <c r="EWJ9" s="829"/>
      <c r="EWK9" s="829"/>
      <c r="EWL9" s="829"/>
      <c r="EWM9" s="829"/>
      <c r="EWN9" s="830"/>
      <c r="EWO9" s="830"/>
      <c r="EWP9" s="830"/>
      <c r="EWQ9" s="830"/>
      <c r="EWR9" s="830"/>
      <c r="EWS9" s="830"/>
      <c r="EWT9" s="830"/>
      <c r="EWU9" s="830"/>
      <c r="EWV9" s="844"/>
      <c r="EWW9" s="845"/>
      <c r="EWX9" s="829"/>
      <c r="EWY9" s="829"/>
      <c r="EWZ9" s="829"/>
      <c r="EXA9" s="829"/>
      <c r="EXB9" s="829"/>
      <c r="EXC9" s="829"/>
      <c r="EXD9" s="830"/>
      <c r="EXE9" s="830"/>
      <c r="EXF9" s="830"/>
      <c r="EXG9" s="830"/>
      <c r="EXH9" s="830"/>
      <c r="EXI9" s="830"/>
      <c r="EXJ9" s="830"/>
      <c r="EXK9" s="830"/>
      <c r="EXL9" s="844"/>
      <c r="EXM9" s="845"/>
      <c r="EXN9" s="829"/>
      <c r="EXO9" s="829"/>
      <c r="EXP9" s="829"/>
      <c r="EXQ9" s="829"/>
      <c r="EXR9" s="829"/>
      <c r="EXS9" s="829"/>
      <c r="EXT9" s="830"/>
      <c r="EXU9" s="830"/>
      <c r="EXV9" s="830"/>
      <c r="EXW9" s="830"/>
      <c r="EXX9" s="830"/>
      <c r="EXY9" s="830"/>
      <c r="EXZ9" s="830"/>
      <c r="EYA9" s="830"/>
      <c r="EYB9" s="844"/>
      <c r="EYC9" s="845"/>
      <c r="EYD9" s="829"/>
      <c r="EYE9" s="829"/>
      <c r="EYF9" s="829"/>
      <c r="EYG9" s="829"/>
      <c r="EYH9" s="829"/>
      <c r="EYI9" s="829"/>
      <c r="EYJ9" s="830"/>
      <c r="EYK9" s="830"/>
      <c r="EYL9" s="830"/>
      <c r="EYM9" s="830"/>
      <c r="EYN9" s="830"/>
      <c r="EYO9" s="830"/>
      <c r="EYP9" s="830"/>
      <c r="EYQ9" s="830"/>
      <c r="EYR9" s="844"/>
      <c r="EYS9" s="845"/>
      <c r="EYT9" s="829"/>
      <c r="EYU9" s="829"/>
      <c r="EYV9" s="829"/>
      <c r="EYW9" s="829"/>
      <c r="EYX9" s="829"/>
      <c r="EYY9" s="829"/>
      <c r="EYZ9" s="830"/>
      <c r="EZA9" s="830"/>
      <c r="EZB9" s="830"/>
      <c r="EZC9" s="830"/>
      <c r="EZD9" s="830"/>
      <c r="EZE9" s="830"/>
      <c r="EZF9" s="830"/>
      <c r="EZG9" s="830"/>
      <c r="EZH9" s="844"/>
      <c r="EZI9" s="845"/>
      <c r="EZJ9" s="829"/>
      <c r="EZK9" s="829"/>
      <c r="EZL9" s="829"/>
      <c r="EZM9" s="829"/>
      <c r="EZN9" s="829"/>
      <c r="EZO9" s="829"/>
      <c r="EZP9" s="830"/>
      <c r="EZQ9" s="830"/>
      <c r="EZR9" s="830"/>
      <c r="EZS9" s="830"/>
      <c r="EZT9" s="830"/>
      <c r="EZU9" s="830"/>
      <c r="EZV9" s="830"/>
      <c r="EZW9" s="830"/>
      <c r="EZX9" s="844"/>
      <c r="EZY9" s="845"/>
      <c r="EZZ9" s="829"/>
      <c r="FAA9" s="829"/>
      <c r="FAB9" s="829"/>
      <c r="FAC9" s="829"/>
      <c r="FAD9" s="829"/>
      <c r="FAE9" s="829"/>
      <c r="FAF9" s="830"/>
      <c r="FAG9" s="830"/>
      <c r="FAH9" s="830"/>
      <c r="FAI9" s="830"/>
      <c r="FAJ9" s="830"/>
      <c r="FAK9" s="830"/>
      <c r="FAL9" s="830"/>
      <c r="FAM9" s="830"/>
      <c r="FAN9" s="844"/>
      <c r="FAO9" s="845"/>
      <c r="FAP9" s="829"/>
      <c r="FAQ9" s="829"/>
      <c r="FAR9" s="829"/>
      <c r="FAS9" s="829"/>
      <c r="FAT9" s="829"/>
      <c r="FAU9" s="829"/>
      <c r="FAV9" s="830"/>
      <c r="FAW9" s="830"/>
      <c r="FAX9" s="830"/>
      <c r="FAY9" s="830"/>
      <c r="FAZ9" s="830"/>
      <c r="FBA9" s="830"/>
      <c r="FBB9" s="830"/>
      <c r="FBC9" s="830"/>
      <c r="FBD9" s="844"/>
      <c r="FBE9" s="845"/>
      <c r="FBF9" s="829"/>
      <c r="FBG9" s="829"/>
      <c r="FBH9" s="829"/>
      <c r="FBI9" s="829"/>
      <c r="FBJ9" s="829"/>
      <c r="FBK9" s="829"/>
      <c r="FBL9" s="830"/>
      <c r="FBM9" s="830"/>
      <c r="FBN9" s="830"/>
      <c r="FBO9" s="830"/>
      <c r="FBP9" s="830"/>
      <c r="FBQ9" s="830"/>
      <c r="FBR9" s="830"/>
      <c r="FBS9" s="830"/>
      <c r="FBT9" s="844"/>
      <c r="FBU9" s="845"/>
      <c r="FBV9" s="829"/>
      <c r="FBW9" s="829"/>
      <c r="FBX9" s="829"/>
      <c r="FBY9" s="829"/>
      <c r="FBZ9" s="829"/>
      <c r="FCA9" s="829"/>
      <c r="FCB9" s="830"/>
      <c r="FCC9" s="830"/>
      <c r="FCD9" s="830"/>
      <c r="FCE9" s="830"/>
      <c r="FCF9" s="830"/>
      <c r="FCG9" s="830"/>
      <c r="FCH9" s="830"/>
      <c r="FCI9" s="830"/>
      <c r="FCJ9" s="844"/>
      <c r="FCK9" s="845"/>
      <c r="FCL9" s="829"/>
      <c r="FCM9" s="829"/>
      <c r="FCN9" s="829"/>
      <c r="FCO9" s="829"/>
      <c r="FCP9" s="829"/>
      <c r="FCQ9" s="829"/>
      <c r="FCR9" s="830"/>
      <c r="FCS9" s="830"/>
      <c r="FCT9" s="830"/>
      <c r="FCU9" s="830"/>
      <c r="FCV9" s="830"/>
      <c r="FCW9" s="830"/>
      <c r="FCX9" s="830"/>
      <c r="FCY9" s="830"/>
      <c r="FCZ9" s="844"/>
      <c r="FDA9" s="845"/>
      <c r="FDB9" s="829"/>
      <c r="FDC9" s="829"/>
      <c r="FDD9" s="829"/>
      <c r="FDE9" s="829"/>
      <c r="FDF9" s="829"/>
      <c r="FDG9" s="829"/>
      <c r="FDH9" s="830"/>
      <c r="FDI9" s="830"/>
      <c r="FDJ9" s="830"/>
      <c r="FDK9" s="830"/>
      <c r="FDL9" s="830"/>
      <c r="FDM9" s="830"/>
      <c r="FDN9" s="830"/>
      <c r="FDO9" s="830"/>
      <c r="FDP9" s="844"/>
      <c r="FDQ9" s="845"/>
      <c r="FDR9" s="829"/>
      <c r="FDS9" s="829"/>
      <c r="FDT9" s="829"/>
      <c r="FDU9" s="829"/>
      <c r="FDV9" s="829"/>
      <c r="FDW9" s="829"/>
      <c r="FDX9" s="830"/>
      <c r="FDY9" s="830"/>
      <c r="FDZ9" s="830"/>
      <c r="FEA9" s="830"/>
      <c r="FEB9" s="830"/>
      <c r="FEC9" s="830"/>
      <c r="FED9" s="830"/>
      <c r="FEE9" s="830"/>
      <c r="FEF9" s="844"/>
      <c r="FEG9" s="845"/>
      <c r="FEH9" s="829"/>
      <c r="FEI9" s="829"/>
      <c r="FEJ9" s="829"/>
      <c r="FEK9" s="829"/>
      <c r="FEL9" s="829"/>
      <c r="FEM9" s="829"/>
      <c r="FEN9" s="830"/>
      <c r="FEO9" s="830"/>
      <c r="FEP9" s="830"/>
      <c r="FEQ9" s="830"/>
      <c r="FER9" s="830"/>
      <c r="FES9" s="830"/>
      <c r="FET9" s="830"/>
      <c r="FEU9" s="830"/>
      <c r="FEV9" s="844"/>
      <c r="FEW9" s="845"/>
      <c r="FEX9" s="829"/>
      <c r="FEY9" s="829"/>
      <c r="FEZ9" s="829"/>
      <c r="FFA9" s="829"/>
      <c r="FFB9" s="829"/>
      <c r="FFC9" s="829"/>
      <c r="FFD9" s="830"/>
      <c r="FFE9" s="830"/>
      <c r="FFF9" s="830"/>
      <c r="FFG9" s="830"/>
      <c r="FFH9" s="830"/>
      <c r="FFI9" s="830"/>
      <c r="FFJ9" s="830"/>
      <c r="FFK9" s="830"/>
      <c r="FFL9" s="844"/>
      <c r="FFM9" s="845"/>
      <c r="FFN9" s="829"/>
      <c r="FFO9" s="829"/>
      <c r="FFP9" s="829"/>
      <c r="FFQ9" s="829"/>
      <c r="FFR9" s="829"/>
      <c r="FFS9" s="829"/>
      <c r="FFT9" s="830"/>
      <c r="FFU9" s="830"/>
      <c r="FFV9" s="830"/>
      <c r="FFW9" s="830"/>
      <c r="FFX9" s="830"/>
      <c r="FFY9" s="830"/>
      <c r="FFZ9" s="830"/>
      <c r="FGA9" s="830"/>
      <c r="FGB9" s="844"/>
      <c r="FGC9" s="845"/>
      <c r="FGD9" s="829"/>
      <c r="FGE9" s="829"/>
      <c r="FGF9" s="829"/>
      <c r="FGG9" s="829"/>
      <c r="FGH9" s="829"/>
      <c r="FGI9" s="829"/>
      <c r="FGJ9" s="830"/>
      <c r="FGK9" s="830"/>
      <c r="FGL9" s="830"/>
      <c r="FGM9" s="830"/>
      <c r="FGN9" s="830"/>
      <c r="FGO9" s="830"/>
      <c r="FGP9" s="830"/>
      <c r="FGQ9" s="830"/>
      <c r="FGR9" s="844"/>
      <c r="FGS9" s="845"/>
      <c r="FGT9" s="829"/>
      <c r="FGU9" s="829"/>
      <c r="FGV9" s="829"/>
      <c r="FGW9" s="829"/>
      <c r="FGX9" s="829"/>
      <c r="FGY9" s="829"/>
      <c r="FGZ9" s="830"/>
      <c r="FHA9" s="830"/>
      <c r="FHB9" s="830"/>
      <c r="FHC9" s="830"/>
      <c r="FHD9" s="830"/>
      <c r="FHE9" s="830"/>
      <c r="FHF9" s="830"/>
      <c r="FHG9" s="830"/>
      <c r="FHH9" s="844"/>
      <c r="FHI9" s="845"/>
      <c r="FHJ9" s="829"/>
      <c r="FHK9" s="829"/>
      <c r="FHL9" s="829"/>
      <c r="FHM9" s="829"/>
      <c r="FHN9" s="829"/>
      <c r="FHO9" s="829"/>
      <c r="FHP9" s="830"/>
      <c r="FHQ9" s="830"/>
      <c r="FHR9" s="830"/>
      <c r="FHS9" s="830"/>
      <c r="FHT9" s="830"/>
      <c r="FHU9" s="830"/>
      <c r="FHV9" s="830"/>
      <c r="FHW9" s="830"/>
      <c r="FHX9" s="844"/>
      <c r="FHY9" s="845"/>
      <c r="FHZ9" s="829"/>
      <c r="FIA9" s="829"/>
      <c r="FIB9" s="829"/>
      <c r="FIC9" s="829"/>
      <c r="FID9" s="829"/>
      <c r="FIE9" s="829"/>
      <c r="FIF9" s="830"/>
      <c r="FIG9" s="830"/>
      <c r="FIH9" s="830"/>
      <c r="FII9" s="830"/>
      <c r="FIJ9" s="830"/>
      <c r="FIK9" s="830"/>
      <c r="FIL9" s="830"/>
      <c r="FIM9" s="830"/>
      <c r="FIN9" s="844"/>
      <c r="FIO9" s="845"/>
      <c r="FIP9" s="829"/>
      <c r="FIQ9" s="829"/>
      <c r="FIR9" s="829"/>
      <c r="FIS9" s="829"/>
      <c r="FIT9" s="829"/>
      <c r="FIU9" s="829"/>
      <c r="FIV9" s="830"/>
      <c r="FIW9" s="830"/>
      <c r="FIX9" s="830"/>
      <c r="FIY9" s="830"/>
      <c r="FIZ9" s="830"/>
      <c r="FJA9" s="830"/>
      <c r="FJB9" s="830"/>
      <c r="FJC9" s="830"/>
      <c r="FJD9" s="844"/>
      <c r="FJE9" s="845"/>
      <c r="FJF9" s="829"/>
      <c r="FJG9" s="829"/>
      <c r="FJH9" s="829"/>
      <c r="FJI9" s="829"/>
      <c r="FJJ9" s="829"/>
      <c r="FJK9" s="829"/>
      <c r="FJL9" s="830"/>
      <c r="FJM9" s="830"/>
      <c r="FJN9" s="830"/>
      <c r="FJO9" s="830"/>
      <c r="FJP9" s="830"/>
      <c r="FJQ9" s="830"/>
      <c r="FJR9" s="830"/>
      <c r="FJS9" s="830"/>
      <c r="FJT9" s="844"/>
      <c r="FJU9" s="845"/>
      <c r="FJV9" s="829"/>
      <c r="FJW9" s="829"/>
      <c r="FJX9" s="829"/>
      <c r="FJY9" s="829"/>
      <c r="FJZ9" s="829"/>
      <c r="FKA9" s="829"/>
      <c r="FKB9" s="830"/>
      <c r="FKC9" s="830"/>
      <c r="FKD9" s="830"/>
      <c r="FKE9" s="830"/>
      <c r="FKF9" s="830"/>
      <c r="FKG9" s="830"/>
      <c r="FKH9" s="830"/>
      <c r="FKI9" s="830"/>
      <c r="FKJ9" s="844"/>
      <c r="FKK9" s="845"/>
      <c r="FKL9" s="829"/>
      <c r="FKM9" s="829"/>
      <c r="FKN9" s="829"/>
      <c r="FKO9" s="829"/>
      <c r="FKP9" s="829"/>
      <c r="FKQ9" s="829"/>
      <c r="FKR9" s="830"/>
      <c r="FKS9" s="830"/>
      <c r="FKT9" s="830"/>
      <c r="FKU9" s="830"/>
      <c r="FKV9" s="830"/>
      <c r="FKW9" s="830"/>
      <c r="FKX9" s="830"/>
      <c r="FKY9" s="830"/>
      <c r="FKZ9" s="844"/>
      <c r="FLA9" s="845"/>
      <c r="FLB9" s="829"/>
      <c r="FLC9" s="829"/>
      <c r="FLD9" s="829"/>
      <c r="FLE9" s="829"/>
      <c r="FLF9" s="829"/>
      <c r="FLG9" s="829"/>
      <c r="FLH9" s="830"/>
      <c r="FLI9" s="830"/>
      <c r="FLJ9" s="830"/>
      <c r="FLK9" s="830"/>
      <c r="FLL9" s="830"/>
      <c r="FLM9" s="830"/>
      <c r="FLN9" s="830"/>
      <c r="FLO9" s="830"/>
      <c r="FLP9" s="844"/>
      <c r="FLQ9" s="845"/>
      <c r="FLR9" s="829"/>
      <c r="FLS9" s="829"/>
      <c r="FLT9" s="829"/>
      <c r="FLU9" s="829"/>
      <c r="FLV9" s="829"/>
      <c r="FLW9" s="829"/>
      <c r="FLX9" s="830"/>
      <c r="FLY9" s="830"/>
      <c r="FLZ9" s="830"/>
      <c r="FMA9" s="830"/>
      <c r="FMB9" s="830"/>
      <c r="FMC9" s="830"/>
      <c r="FMD9" s="830"/>
      <c r="FME9" s="830"/>
      <c r="FMF9" s="844"/>
      <c r="FMG9" s="845"/>
      <c r="FMH9" s="829"/>
      <c r="FMI9" s="829"/>
      <c r="FMJ9" s="829"/>
      <c r="FMK9" s="829"/>
      <c r="FML9" s="829"/>
      <c r="FMM9" s="829"/>
      <c r="FMN9" s="830"/>
      <c r="FMO9" s="830"/>
      <c r="FMP9" s="830"/>
      <c r="FMQ9" s="830"/>
      <c r="FMR9" s="830"/>
      <c r="FMS9" s="830"/>
      <c r="FMT9" s="830"/>
      <c r="FMU9" s="830"/>
      <c r="FMV9" s="844"/>
      <c r="FMW9" s="845"/>
      <c r="FMX9" s="829"/>
      <c r="FMY9" s="829"/>
      <c r="FMZ9" s="829"/>
      <c r="FNA9" s="829"/>
      <c r="FNB9" s="829"/>
      <c r="FNC9" s="829"/>
      <c r="FND9" s="830"/>
      <c r="FNE9" s="830"/>
      <c r="FNF9" s="830"/>
      <c r="FNG9" s="830"/>
      <c r="FNH9" s="830"/>
      <c r="FNI9" s="830"/>
      <c r="FNJ9" s="830"/>
      <c r="FNK9" s="830"/>
      <c r="FNL9" s="844"/>
      <c r="FNM9" s="845"/>
      <c r="FNN9" s="829"/>
      <c r="FNO9" s="829"/>
      <c r="FNP9" s="829"/>
      <c r="FNQ9" s="829"/>
      <c r="FNR9" s="829"/>
      <c r="FNS9" s="829"/>
      <c r="FNT9" s="830"/>
      <c r="FNU9" s="830"/>
      <c r="FNV9" s="830"/>
      <c r="FNW9" s="830"/>
      <c r="FNX9" s="830"/>
      <c r="FNY9" s="830"/>
      <c r="FNZ9" s="830"/>
      <c r="FOA9" s="830"/>
      <c r="FOB9" s="844"/>
      <c r="FOC9" s="845"/>
      <c r="FOD9" s="829"/>
      <c r="FOE9" s="829"/>
      <c r="FOF9" s="829"/>
      <c r="FOG9" s="829"/>
      <c r="FOH9" s="829"/>
      <c r="FOI9" s="829"/>
      <c r="FOJ9" s="830"/>
      <c r="FOK9" s="830"/>
      <c r="FOL9" s="830"/>
      <c r="FOM9" s="830"/>
      <c r="FON9" s="830"/>
      <c r="FOO9" s="830"/>
      <c r="FOP9" s="830"/>
      <c r="FOQ9" s="830"/>
      <c r="FOR9" s="844"/>
      <c r="FOS9" s="845"/>
      <c r="FOT9" s="829"/>
      <c r="FOU9" s="829"/>
      <c r="FOV9" s="829"/>
      <c r="FOW9" s="829"/>
      <c r="FOX9" s="829"/>
      <c r="FOY9" s="829"/>
      <c r="FOZ9" s="830"/>
      <c r="FPA9" s="830"/>
      <c r="FPB9" s="830"/>
      <c r="FPC9" s="830"/>
      <c r="FPD9" s="830"/>
      <c r="FPE9" s="830"/>
      <c r="FPF9" s="830"/>
      <c r="FPG9" s="830"/>
      <c r="FPH9" s="844"/>
      <c r="FPI9" s="845"/>
      <c r="FPJ9" s="829"/>
      <c r="FPK9" s="829"/>
      <c r="FPL9" s="829"/>
      <c r="FPM9" s="829"/>
      <c r="FPN9" s="829"/>
      <c r="FPO9" s="829"/>
      <c r="FPP9" s="830"/>
      <c r="FPQ9" s="830"/>
      <c r="FPR9" s="830"/>
      <c r="FPS9" s="830"/>
      <c r="FPT9" s="830"/>
      <c r="FPU9" s="830"/>
      <c r="FPV9" s="830"/>
      <c r="FPW9" s="830"/>
      <c r="FPX9" s="844"/>
      <c r="FPY9" s="845"/>
      <c r="FPZ9" s="829"/>
      <c r="FQA9" s="829"/>
      <c r="FQB9" s="829"/>
      <c r="FQC9" s="829"/>
      <c r="FQD9" s="829"/>
      <c r="FQE9" s="829"/>
      <c r="FQF9" s="830"/>
      <c r="FQG9" s="830"/>
      <c r="FQH9" s="830"/>
      <c r="FQI9" s="830"/>
      <c r="FQJ9" s="830"/>
      <c r="FQK9" s="830"/>
      <c r="FQL9" s="830"/>
      <c r="FQM9" s="830"/>
      <c r="FQN9" s="844"/>
      <c r="FQO9" s="845"/>
      <c r="FQP9" s="829"/>
      <c r="FQQ9" s="829"/>
      <c r="FQR9" s="829"/>
      <c r="FQS9" s="829"/>
      <c r="FQT9" s="829"/>
      <c r="FQU9" s="829"/>
      <c r="FQV9" s="830"/>
      <c r="FQW9" s="830"/>
      <c r="FQX9" s="830"/>
      <c r="FQY9" s="830"/>
      <c r="FQZ9" s="830"/>
      <c r="FRA9" s="830"/>
      <c r="FRB9" s="830"/>
      <c r="FRC9" s="830"/>
      <c r="FRD9" s="844"/>
      <c r="FRE9" s="845"/>
      <c r="FRF9" s="829"/>
      <c r="FRG9" s="829"/>
      <c r="FRH9" s="829"/>
      <c r="FRI9" s="829"/>
      <c r="FRJ9" s="829"/>
      <c r="FRK9" s="829"/>
      <c r="FRL9" s="830"/>
      <c r="FRM9" s="830"/>
      <c r="FRN9" s="830"/>
      <c r="FRO9" s="830"/>
      <c r="FRP9" s="830"/>
      <c r="FRQ9" s="830"/>
      <c r="FRR9" s="830"/>
      <c r="FRS9" s="830"/>
      <c r="FRT9" s="844"/>
      <c r="FRU9" s="845"/>
      <c r="FRV9" s="829"/>
      <c r="FRW9" s="829"/>
      <c r="FRX9" s="829"/>
      <c r="FRY9" s="829"/>
      <c r="FRZ9" s="829"/>
      <c r="FSA9" s="829"/>
      <c r="FSB9" s="830"/>
      <c r="FSC9" s="830"/>
      <c r="FSD9" s="830"/>
      <c r="FSE9" s="830"/>
      <c r="FSF9" s="830"/>
      <c r="FSG9" s="830"/>
      <c r="FSH9" s="830"/>
      <c r="FSI9" s="830"/>
      <c r="FSJ9" s="844"/>
      <c r="FSK9" s="845"/>
      <c r="FSL9" s="829"/>
      <c r="FSM9" s="829"/>
      <c r="FSN9" s="829"/>
      <c r="FSO9" s="829"/>
      <c r="FSP9" s="829"/>
      <c r="FSQ9" s="829"/>
      <c r="FSR9" s="830"/>
      <c r="FSS9" s="830"/>
      <c r="FST9" s="830"/>
      <c r="FSU9" s="830"/>
      <c r="FSV9" s="830"/>
      <c r="FSW9" s="830"/>
      <c r="FSX9" s="830"/>
      <c r="FSY9" s="830"/>
      <c r="FSZ9" s="844"/>
      <c r="FTA9" s="845"/>
      <c r="FTB9" s="829"/>
      <c r="FTC9" s="829"/>
      <c r="FTD9" s="829"/>
      <c r="FTE9" s="829"/>
      <c r="FTF9" s="829"/>
      <c r="FTG9" s="829"/>
      <c r="FTH9" s="830"/>
      <c r="FTI9" s="830"/>
      <c r="FTJ9" s="830"/>
      <c r="FTK9" s="830"/>
      <c r="FTL9" s="830"/>
      <c r="FTM9" s="830"/>
      <c r="FTN9" s="830"/>
      <c r="FTO9" s="830"/>
      <c r="FTP9" s="844"/>
      <c r="FTQ9" s="845"/>
      <c r="FTR9" s="829"/>
      <c r="FTS9" s="829"/>
      <c r="FTT9" s="829"/>
      <c r="FTU9" s="829"/>
      <c r="FTV9" s="829"/>
      <c r="FTW9" s="829"/>
      <c r="FTX9" s="830"/>
      <c r="FTY9" s="830"/>
      <c r="FTZ9" s="830"/>
      <c r="FUA9" s="830"/>
      <c r="FUB9" s="830"/>
      <c r="FUC9" s="830"/>
      <c r="FUD9" s="830"/>
      <c r="FUE9" s="830"/>
      <c r="FUF9" s="844"/>
      <c r="FUG9" s="845"/>
      <c r="FUH9" s="829"/>
      <c r="FUI9" s="829"/>
      <c r="FUJ9" s="829"/>
      <c r="FUK9" s="829"/>
      <c r="FUL9" s="829"/>
      <c r="FUM9" s="829"/>
      <c r="FUN9" s="830"/>
      <c r="FUO9" s="830"/>
      <c r="FUP9" s="830"/>
      <c r="FUQ9" s="830"/>
      <c r="FUR9" s="830"/>
      <c r="FUS9" s="830"/>
      <c r="FUT9" s="830"/>
      <c r="FUU9" s="830"/>
      <c r="FUV9" s="844"/>
      <c r="FUW9" s="845"/>
      <c r="FUX9" s="829"/>
      <c r="FUY9" s="829"/>
      <c r="FUZ9" s="829"/>
      <c r="FVA9" s="829"/>
      <c r="FVB9" s="829"/>
      <c r="FVC9" s="829"/>
      <c r="FVD9" s="830"/>
      <c r="FVE9" s="830"/>
      <c r="FVF9" s="830"/>
      <c r="FVG9" s="830"/>
      <c r="FVH9" s="830"/>
      <c r="FVI9" s="830"/>
      <c r="FVJ9" s="830"/>
      <c r="FVK9" s="830"/>
      <c r="FVL9" s="844"/>
      <c r="FVM9" s="845"/>
      <c r="FVN9" s="829"/>
      <c r="FVO9" s="829"/>
      <c r="FVP9" s="829"/>
      <c r="FVQ9" s="829"/>
      <c r="FVR9" s="829"/>
      <c r="FVS9" s="829"/>
      <c r="FVT9" s="830"/>
      <c r="FVU9" s="830"/>
      <c r="FVV9" s="830"/>
      <c r="FVW9" s="830"/>
      <c r="FVX9" s="830"/>
      <c r="FVY9" s="830"/>
      <c r="FVZ9" s="830"/>
      <c r="FWA9" s="830"/>
      <c r="FWB9" s="844"/>
      <c r="FWC9" s="845"/>
      <c r="FWD9" s="829"/>
      <c r="FWE9" s="829"/>
      <c r="FWF9" s="829"/>
      <c r="FWG9" s="829"/>
      <c r="FWH9" s="829"/>
      <c r="FWI9" s="829"/>
      <c r="FWJ9" s="830"/>
      <c r="FWK9" s="830"/>
      <c r="FWL9" s="830"/>
      <c r="FWM9" s="830"/>
      <c r="FWN9" s="830"/>
      <c r="FWO9" s="830"/>
      <c r="FWP9" s="830"/>
      <c r="FWQ9" s="830"/>
      <c r="FWR9" s="844"/>
      <c r="FWS9" s="845"/>
      <c r="FWT9" s="829"/>
      <c r="FWU9" s="829"/>
      <c r="FWV9" s="829"/>
      <c r="FWW9" s="829"/>
      <c r="FWX9" s="829"/>
      <c r="FWY9" s="829"/>
      <c r="FWZ9" s="830"/>
      <c r="FXA9" s="830"/>
      <c r="FXB9" s="830"/>
      <c r="FXC9" s="830"/>
      <c r="FXD9" s="830"/>
      <c r="FXE9" s="830"/>
      <c r="FXF9" s="830"/>
      <c r="FXG9" s="830"/>
      <c r="FXH9" s="844"/>
      <c r="FXI9" s="845"/>
      <c r="FXJ9" s="829"/>
      <c r="FXK9" s="829"/>
      <c r="FXL9" s="829"/>
      <c r="FXM9" s="829"/>
      <c r="FXN9" s="829"/>
      <c r="FXO9" s="829"/>
      <c r="FXP9" s="830"/>
      <c r="FXQ9" s="830"/>
      <c r="FXR9" s="830"/>
      <c r="FXS9" s="830"/>
      <c r="FXT9" s="830"/>
      <c r="FXU9" s="830"/>
      <c r="FXV9" s="830"/>
      <c r="FXW9" s="830"/>
      <c r="FXX9" s="844"/>
      <c r="FXY9" s="845"/>
      <c r="FXZ9" s="829"/>
      <c r="FYA9" s="829"/>
      <c r="FYB9" s="829"/>
      <c r="FYC9" s="829"/>
      <c r="FYD9" s="829"/>
      <c r="FYE9" s="829"/>
      <c r="FYF9" s="830"/>
      <c r="FYG9" s="830"/>
      <c r="FYH9" s="830"/>
      <c r="FYI9" s="830"/>
      <c r="FYJ9" s="830"/>
      <c r="FYK9" s="830"/>
      <c r="FYL9" s="830"/>
      <c r="FYM9" s="830"/>
      <c r="FYN9" s="844"/>
      <c r="FYO9" s="845"/>
      <c r="FYP9" s="829"/>
      <c r="FYQ9" s="829"/>
      <c r="FYR9" s="829"/>
      <c r="FYS9" s="829"/>
      <c r="FYT9" s="829"/>
      <c r="FYU9" s="829"/>
      <c r="FYV9" s="830"/>
      <c r="FYW9" s="830"/>
      <c r="FYX9" s="830"/>
      <c r="FYY9" s="830"/>
      <c r="FYZ9" s="830"/>
      <c r="FZA9" s="830"/>
      <c r="FZB9" s="830"/>
      <c r="FZC9" s="830"/>
      <c r="FZD9" s="844"/>
      <c r="FZE9" s="845"/>
      <c r="FZF9" s="829"/>
      <c r="FZG9" s="829"/>
      <c r="FZH9" s="829"/>
      <c r="FZI9" s="829"/>
      <c r="FZJ9" s="829"/>
      <c r="FZK9" s="829"/>
      <c r="FZL9" s="830"/>
      <c r="FZM9" s="830"/>
      <c r="FZN9" s="830"/>
      <c r="FZO9" s="830"/>
      <c r="FZP9" s="830"/>
      <c r="FZQ9" s="830"/>
      <c r="FZR9" s="830"/>
      <c r="FZS9" s="830"/>
      <c r="FZT9" s="844"/>
      <c r="FZU9" s="845"/>
      <c r="FZV9" s="829"/>
      <c r="FZW9" s="829"/>
      <c r="FZX9" s="829"/>
      <c r="FZY9" s="829"/>
      <c r="FZZ9" s="829"/>
      <c r="GAA9" s="829"/>
      <c r="GAB9" s="830"/>
      <c r="GAC9" s="830"/>
      <c r="GAD9" s="830"/>
      <c r="GAE9" s="830"/>
      <c r="GAF9" s="830"/>
      <c r="GAG9" s="830"/>
      <c r="GAH9" s="830"/>
      <c r="GAI9" s="830"/>
      <c r="GAJ9" s="844"/>
      <c r="GAK9" s="845"/>
      <c r="GAL9" s="829"/>
      <c r="GAM9" s="829"/>
      <c r="GAN9" s="829"/>
      <c r="GAO9" s="829"/>
      <c r="GAP9" s="829"/>
      <c r="GAQ9" s="829"/>
      <c r="GAR9" s="830"/>
      <c r="GAS9" s="830"/>
      <c r="GAT9" s="830"/>
      <c r="GAU9" s="830"/>
      <c r="GAV9" s="830"/>
      <c r="GAW9" s="830"/>
      <c r="GAX9" s="830"/>
      <c r="GAY9" s="830"/>
      <c r="GAZ9" s="844"/>
      <c r="GBA9" s="845"/>
      <c r="GBB9" s="829"/>
      <c r="GBC9" s="829"/>
      <c r="GBD9" s="829"/>
      <c r="GBE9" s="829"/>
      <c r="GBF9" s="829"/>
      <c r="GBG9" s="829"/>
      <c r="GBH9" s="830"/>
      <c r="GBI9" s="830"/>
      <c r="GBJ9" s="830"/>
      <c r="GBK9" s="830"/>
      <c r="GBL9" s="830"/>
      <c r="GBM9" s="830"/>
      <c r="GBN9" s="830"/>
      <c r="GBO9" s="830"/>
      <c r="GBP9" s="844"/>
      <c r="GBQ9" s="845"/>
      <c r="GBR9" s="829"/>
      <c r="GBS9" s="829"/>
      <c r="GBT9" s="829"/>
      <c r="GBU9" s="829"/>
      <c r="GBV9" s="829"/>
      <c r="GBW9" s="829"/>
      <c r="GBX9" s="830"/>
      <c r="GBY9" s="830"/>
      <c r="GBZ9" s="830"/>
      <c r="GCA9" s="830"/>
      <c r="GCB9" s="830"/>
      <c r="GCC9" s="830"/>
      <c r="GCD9" s="830"/>
      <c r="GCE9" s="830"/>
      <c r="GCF9" s="844"/>
      <c r="GCG9" s="845"/>
      <c r="GCH9" s="829"/>
      <c r="GCI9" s="829"/>
      <c r="GCJ9" s="829"/>
      <c r="GCK9" s="829"/>
      <c r="GCL9" s="829"/>
      <c r="GCM9" s="829"/>
      <c r="GCN9" s="830"/>
      <c r="GCO9" s="830"/>
      <c r="GCP9" s="830"/>
      <c r="GCQ9" s="830"/>
      <c r="GCR9" s="830"/>
      <c r="GCS9" s="830"/>
      <c r="GCT9" s="830"/>
      <c r="GCU9" s="830"/>
      <c r="GCV9" s="844"/>
      <c r="GCW9" s="845"/>
      <c r="GCX9" s="829"/>
      <c r="GCY9" s="829"/>
      <c r="GCZ9" s="829"/>
      <c r="GDA9" s="829"/>
      <c r="GDB9" s="829"/>
      <c r="GDC9" s="829"/>
      <c r="GDD9" s="830"/>
      <c r="GDE9" s="830"/>
      <c r="GDF9" s="830"/>
      <c r="GDG9" s="830"/>
      <c r="GDH9" s="830"/>
      <c r="GDI9" s="830"/>
      <c r="GDJ9" s="830"/>
      <c r="GDK9" s="830"/>
      <c r="GDL9" s="844"/>
      <c r="GDM9" s="845"/>
      <c r="GDN9" s="829"/>
      <c r="GDO9" s="829"/>
      <c r="GDP9" s="829"/>
      <c r="GDQ9" s="829"/>
      <c r="GDR9" s="829"/>
      <c r="GDS9" s="829"/>
      <c r="GDT9" s="830"/>
      <c r="GDU9" s="830"/>
      <c r="GDV9" s="830"/>
      <c r="GDW9" s="830"/>
      <c r="GDX9" s="830"/>
      <c r="GDY9" s="830"/>
      <c r="GDZ9" s="830"/>
      <c r="GEA9" s="830"/>
      <c r="GEB9" s="844"/>
      <c r="GEC9" s="845"/>
      <c r="GED9" s="829"/>
      <c r="GEE9" s="829"/>
      <c r="GEF9" s="829"/>
      <c r="GEG9" s="829"/>
      <c r="GEH9" s="829"/>
      <c r="GEI9" s="829"/>
      <c r="GEJ9" s="830"/>
      <c r="GEK9" s="830"/>
      <c r="GEL9" s="830"/>
      <c r="GEM9" s="830"/>
      <c r="GEN9" s="830"/>
      <c r="GEO9" s="830"/>
      <c r="GEP9" s="830"/>
      <c r="GEQ9" s="830"/>
      <c r="GER9" s="844"/>
      <c r="GES9" s="845"/>
      <c r="GET9" s="829"/>
      <c r="GEU9" s="829"/>
      <c r="GEV9" s="829"/>
      <c r="GEW9" s="829"/>
      <c r="GEX9" s="829"/>
      <c r="GEY9" s="829"/>
      <c r="GEZ9" s="830"/>
      <c r="GFA9" s="830"/>
      <c r="GFB9" s="830"/>
      <c r="GFC9" s="830"/>
      <c r="GFD9" s="830"/>
      <c r="GFE9" s="830"/>
      <c r="GFF9" s="830"/>
      <c r="GFG9" s="830"/>
      <c r="GFH9" s="844"/>
      <c r="GFI9" s="845"/>
      <c r="GFJ9" s="829"/>
      <c r="GFK9" s="829"/>
      <c r="GFL9" s="829"/>
      <c r="GFM9" s="829"/>
      <c r="GFN9" s="829"/>
      <c r="GFO9" s="829"/>
      <c r="GFP9" s="830"/>
      <c r="GFQ9" s="830"/>
      <c r="GFR9" s="830"/>
      <c r="GFS9" s="830"/>
      <c r="GFT9" s="830"/>
      <c r="GFU9" s="830"/>
      <c r="GFV9" s="830"/>
      <c r="GFW9" s="830"/>
      <c r="GFX9" s="844"/>
      <c r="GFY9" s="845"/>
      <c r="GFZ9" s="829"/>
      <c r="GGA9" s="829"/>
      <c r="GGB9" s="829"/>
      <c r="GGC9" s="829"/>
      <c r="GGD9" s="829"/>
      <c r="GGE9" s="829"/>
      <c r="GGF9" s="830"/>
      <c r="GGG9" s="830"/>
      <c r="GGH9" s="830"/>
      <c r="GGI9" s="830"/>
      <c r="GGJ9" s="830"/>
      <c r="GGK9" s="830"/>
      <c r="GGL9" s="830"/>
      <c r="GGM9" s="830"/>
      <c r="GGN9" s="844"/>
      <c r="GGO9" s="845"/>
      <c r="GGP9" s="829"/>
      <c r="GGQ9" s="829"/>
      <c r="GGR9" s="829"/>
      <c r="GGS9" s="829"/>
      <c r="GGT9" s="829"/>
      <c r="GGU9" s="829"/>
      <c r="GGV9" s="830"/>
      <c r="GGW9" s="830"/>
      <c r="GGX9" s="830"/>
      <c r="GGY9" s="830"/>
      <c r="GGZ9" s="830"/>
      <c r="GHA9" s="830"/>
      <c r="GHB9" s="830"/>
      <c r="GHC9" s="830"/>
      <c r="GHD9" s="844"/>
      <c r="GHE9" s="845"/>
      <c r="GHF9" s="829"/>
      <c r="GHG9" s="829"/>
      <c r="GHH9" s="829"/>
      <c r="GHI9" s="829"/>
      <c r="GHJ9" s="829"/>
      <c r="GHK9" s="829"/>
      <c r="GHL9" s="830"/>
      <c r="GHM9" s="830"/>
      <c r="GHN9" s="830"/>
      <c r="GHO9" s="830"/>
      <c r="GHP9" s="830"/>
      <c r="GHQ9" s="830"/>
      <c r="GHR9" s="830"/>
      <c r="GHS9" s="830"/>
      <c r="GHT9" s="844"/>
      <c r="GHU9" s="845"/>
      <c r="GHV9" s="829"/>
      <c r="GHW9" s="829"/>
      <c r="GHX9" s="829"/>
      <c r="GHY9" s="829"/>
      <c r="GHZ9" s="829"/>
      <c r="GIA9" s="829"/>
      <c r="GIB9" s="830"/>
      <c r="GIC9" s="830"/>
      <c r="GID9" s="830"/>
      <c r="GIE9" s="830"/>
      <c r="GIF9" s="830"/>
      <c r="GIG9" s="830"/>
      <c r="GIH9" s="830"/>
      <c r="GII9" s="830"/>
      <c r="GIJ9" s="844"/>
      <c r="GIK9" s="845"/>
      <c r="GIL9" s="829"/>
      <c r="GIM9" s="829"/>
      <c r="GIN9" s="829"/>
      <c r="GIO9" s="829"/>
      <c r="GIP9" s="829"/>
      <c r="GIQ9" s="829"/>
      <c r="GIR9" s="830"/>
      <c r="GIS9" s="830"/>
      <c r="GIT9" s="830"/>
      <c r="GIU9" s="830"/>
      <c r="GIV9" s="830"/>
      <c r="GIW9" s="830"/>
      <c r="GIX9" s="830"/>
      <c r="GIY9" s="830"/>
      <c r="GIZ9" s="844"/>
      <c r="GJA9" s="845"/>
      <c r="GJB9" s="829"/>
      <c r="GJC9" s="829"/>
      <c r="GJD9" s="829"/>
      <c r="GJE9" s="829"/>
      <c r="GJF9" s="829"/>
      <c r="GJG9" s="829"/>
      <c r="GJH9" s="830"/>
      <c r="GJI9" s="830"/>
      <c r="GJJ9" s="830"/>
      <c r="GJK9" s="830"/>
      <c r="GJL9" s="830"/>
      <c r="GJM9" s="830"/>
      <c r="GJN9" s="830"/>
      <c r="GJO9" s="830"/>
      <c r="GJP9" s="844"/>
      <c r="GJQ9" s="845"/>
      <c r="GJR9" s="829"/>
      <c r="GJS9" s="829"/>
      <c r="GJT9" s="829"/>
      <c r="GJU9" s="829"/>
      <c r="GJV9" s="829"/>
      <c r="GJW9" s="829"/>
      <c r="GJX9" s="830"/>
      <c r="GJY9" s="830"/>
      <c r="GJZ9" s="830"/>
      <c r="GKA9" s="830"/>
      <c r="GKB9" s="830"/>
      <c r="GKC9" s="830"/>
      <c r="GKD9" s="830"/>
      <c r="GKE9" s="830"/>
      <c r="GKF9" s="844"/>
      <c r="GKG9" s="845"/>
      <c r="GKH9" s="829"/>
      <c r="GKI9" s="829"/>
      <c r="GKJ9" s="829"/>
      <c r="GKK9" s="829"/>
      <c r="GKL9" s="829"/>
      <c r="GKM9" s="829"/>
      <c r="GKN9" s="830"/>
      <c r="GKO9" s="830"/>
      <c r="GKP9" s="830"/>
      <c r="GKQ9" s="830"/>
      <c r="GKR9" s="830"/>
      <c r="GKS9" s="830"/>
      <c r="GKT9" s="830"/>
      <c r="GKU9" s="830"/>
      <c r="GKV9" s="844"/>
      <c r="GKW9" s="845"/>
      <c r="GKX9" s="829"/>
      <c r="GKY9" s="829"/>
      <c r="GKZ9" s="829"/>
      <c r="GLA9" s="829"/>
      <c r="GLB9" s="829"/>
      <c r="GLC9" s="829"/>
      <c r="GLD9" s="830"/>
      <c r="GLE9" s="830"/>
      <c r="GLF9" s="830"/>
      <c r="GLG9" s="830"/>
      <c r="GLH9" s="830"/>
      <c r="GLI9" s="830"/>
      <c r="GLJ9" s="830"/>
      <c r="GLK9" s="830"/>
      <c r="GLL9" s="844"/>
      <c r="GLM9" s="845"/>
      <c r="GLN9" s="829"/>
      <c r="GLO9" s="829"/>
      <c r="GLP9" s="829"/>
      <c r="GLQ9" s="829"/>
      <c r="GLR9" s="829"/>
      <c r="GLS9" s="829"/>
      <c r="GLT9" s="830"/>
      <c r="GLU9" s="830"/>
      <c r="GLV9" s="830"/>
      <c r="GLW9" s="830"/>
      <c r="GLX9" s="830"/>
      <c r="GLY9" s="830"/>
      <c r="GLZ9" s="830"/>
      <c r="GMA9" s="830"/>
      <c r="GMB9" s="844"/>
      <c r="GMC9" s="845"/>
      <c r="GMD9" s="829"/>
      <c r="GME9" s="829"/>
      <c r="GMF9" s="829"/>
      <c r="GMG9" s="829"/>
      <c r="GMH9" s="829"/>
      <c r="GMI9" s="829"/>
      <c r="GMJ9" s="830"/>
      <c r="GMK9" s="830"/>
      <c r="GML9" s="830"/>
      <c r="GMM9" s="830"/>
      <c r="GMN9" s="830"/>
      <c r="GMO9" s="830"/>
      <c r="GMP9" s="830"/>
      <c r="GMQ9" s="830"/>
      <c r="GMR9" s="844"/>
      <c r="GMS9" s="845"/>
      <c r="GMT9" s="829"/>
      <c r="GMU9" s="829"/>
      <c r="GMV9" s="829"/>
      <c r="GMW9" s="829"/>
      <c r="GMX9" s="829"/>
      <c r="GMY9" s="829"/>
      <c r="GMZ9" s="830"/>
      <c r="GNA9" s="830"/>
      <c r="GNB9" s="830"/>
      <c r="GNC9" s="830"/>
      <c r="GND9" s="830"/>
      <c r="GNE9" s="830"/>
      <c r="GNF9" s="830"/>
      <c r="GNG9" s="830"/>
      <c r="GNH9" s="844"/>
      <c r="GNI9" s="845"/>
      <c r="GNJ9" s="829"/>
      <c r="GNK9" s="829"/>
      <c r="GNL9" s="829"/>
      <c r="GNM9" s="829"/>
      <c r="GNN9" s="829"/>
      <c r="GNO9" s="829"/>
      <c r="GNP9" s="830"/>
      <c r="GNQ9" s="830"/>
      <c r="GNR9" s="830"/>
      <c r="GNS9" s="830"/>
      <c r="GNT9" s="830"/>
      <c r="GNU9" s="830"/>
      <c r="GNV9" s="830"/>
      <c r="GNW9" s="830"/>
      <c r="GNX9" s="844"/>
      <c r="GNY9" s="845"/>
      <c r="GNZ9" s="829"/>
      <c r="GOA9" s="829"/>
      <c r="GOB9" s="829"/>
      <c r="GOC9" s="829"/>
      <c r="GOD9" s="829"/>
      <c r="GOE9" s="829"/>
      <c r="GOF9" s="830"/>
      <c r="GOG9" s="830"/>
      <c r="GOH9" s="830"/>
      <c r="GOI9" s="830"/>
      <c r="GOJ9" s="830"/>
      <c r="GOK9" s="830"/>
      <c r="GOL9" s="830"/>
      <c r="GOM9" s="830"/>
      <c r="GON9" s="844"/>
      <c r="GOO9" s="845"/>
      <c r="GOP9" s="829"/>
      <c r="GOQ9" s="829"/>
      <c r="GOR9" s="829"/>
      <c r="GOS9" s="829"/>
      <c r="GOT9" s="829"/>
      <c r="GOU9" s="829"/>
      <c r="GOV9" s="830"/>
      <c r="GOW9" s="830"/>
      <c r="GOX9" s="830"/>
      <c r="GOY9" s="830"/>
      <c r="GOZ9" s="830"/>
      <c r="GPA9" s="830"/>
      <c r="GPB9" s="830"/>
      <c r="GPC9" s="830"/>
      <c r="GPD9" s="844"/>
      <c r="GPE9" s="845"/>
      <c r="GPF9" s="829"/>
      <c r="GPG9" s="829"/>
      <c r="GPH9" s="829"/>
      <c r="GPI9" s="829"/>
      <c r="GPJ9" s="829"/>
      <c r="GPK9" s="829"/>
      <c r="GPL9" s="830"/>
      <c r="GPM9" s="830"/>
      <c r="GPN9" s="830"/>
      <c r="GPO9" s="830"/>
      <c r="GPP9" s="830"/>
      <c r="GPQ9" s="830"/>
      <c r="GPR9" s="830"/>
      <c r="GPS9" s="830"/>
      <c r="GPT9" s="844"/>
      <c r="GPU9" s="845"/>
      <c r="GPV9" s="829"/>
      <c r="GPW9" s="829"/>
      <c r="GPX9" s="829"/>
      <c r="GPY9" s="829"/>
      <c r="GPZ9" s="829"/>
      <c r="GQA9" s="829"/>
      <c r="GQB9" s="830"/>
      <c r="GQC9" s="830"/>
      <c r="GQD9" s="830"/>
      <c r="GQE9" s="830"/>
      <c r="GQF9" s="830"/>
      <c r="GQG9" s="830"/>
      <c r="GQH9" s="830"/>
      <c r="GQI9" s="830"/>
      <c r="GQJ9" s="844"/>
      <c r="GQK9" s="845"/>
      <c r="GQL9" s="829"/>
      <c r="GQM9" s="829"/>
      <c r="GQN9" s="829"/>
      <c r="GQO9" s="829"/>
      <c r="GQP9" s="829"/>
      <c r="GQQ9" s="829"/>
      <c r="GQR9" s="830"/>
      <c r="GQS9" s="830"/>
      <c r="GQT9" s="830"/>
      <c r="GQU9" s="830"/>
      <c r="GQV9" s="830"/>
      <c r="GQW9" s="830"/>
      <c r="GQX9" s="830"/>
      <c r="GQY9" s="830"/>
      <c r="GQZ9" s="844"/>
      <c r="GRA9" s="845"/>
      <c r="GRB9" s="829"/>
      <c r="GRC9" s="829"/>
      <c r="GRD9" s="829"/>
      <c r="GRE9" s="829"/>
      <c r="GRF9" s="829"/>
      <c r="GRG9" s="829"/>
      <c r="GRH9" s="830"/>
      <c r="GRI9" s="830"/>
      <c r="GRJ9" s="830"/>
      <c r="GRK9" s="830"/>
      <c r="GRL9" s="830"/>
      <c r="GRM9" s="830"/>
      <c r="GRN9" s="830"/>
      <c r="GRO9" s="830"/>
      <c r="GRP9" s="844"/>
      <c r="GRQ9" s="845"/>
      <c r="GRR9" s="829"/>
      <c r="GRS9" s="829"/>
      <c r="GRT9" s="829"/>
      <c r="GRU9" s="829"/>
      <c r="GRV9" s="829"/>
      <c r="GRW9" s="829"/>
      <c r="GRX9" s="830"/>
      <c r="GRY9" s="830"/>
      <c r="GRZ9" s="830"/>
      <c r="GSA9" s="830"/>
      <c r="GSB9" s="830"/>
      <c r="GSC9" s="830"/>
      <c r="GSD9" s="830"/>
      <c r="GSE9" s="830"/>
      <c r="GSF9" s="844"/>
      <c r="GSG9" s="845"/>
      <c r="GSH9" s="829"/>
      <c r="GSI9" s="829"/>
      <c r="GSJ9" s="829"/>
      <c r="GSK9" s="829"/>
      <c r="GSL9" s="829"/>
      <c r="GSM9" s="829"/>
      <c r="GSN9" s="830"/>
      <c r="GSO9" s="830"/>
      <c r="GSP9" s="830"/>
      <c r="GSQ9" s="830"/>
      <c r="GSR9" s="830"/>
      <c r="GSS9" s="830"/>
      <c r="GST9" s="830"/>
      <c r="GSU9" s="830"/>
      <c r="GSV9" s="844"/>
      <c r="GSW9" s="845"/>
      <c r="GSX9" s="829"/>
      <c r="GSY9" s="829"/>
      <c r="GSZ9" s="829"/>
      <c r="GTA9" s="829"/>
      <c r="GTB9" s="829"/>
      <c r="GTC9" s="829"/>
      <c r="GTD9" s="830"/>
      <c r="GTE9" s="830"/>
      <c r="GTF9" s="830"/>
      <c r="GTG9" s="830"/>
      <c r="GTH9" s="830"/>
      <c r="GTI9" s="830"/>
      <c r="GTJ9" s="830"/>
      <c r="GTK9" s="830"/>
      <c r="GTL9" s="844"/>
      <c r="GTM9" s="845"/>
      <c r="GTN9" s="829"/>
      <c r="GTO9" s="829"/>
      <c r="GTP9" s="829"/>
      <c r="GTQ9" s="829"/>
      <c r="GTR9" s="829"/>
      <c r="GTS9" s="829"/>
      <c r="GTT9" s="830"/>
      <c r="GTU9" s="830"/>
      <c r="GTV9" s="830"/>
      <c r="GTW9" s="830"/>
      <c r="GTX9" s="830"/>
      <c r="GTY9" s="830"/>
      <c r="GTZ9" s="830"/>
      <c r="GUA9" s="830"/>
      <c r="GUB9" s="844"/>
      <c r="GUC9" s="845"/>
      <c r="GUD9" s="829"/>
      <c r="GUE9" s="829"/>
      <c r="GUF9" s="829"/>
      <c r="GUG9" s="829"/>
      <c r="GUH9" s="829"/>
      <c r="GUI9" s="829"/>
      <c r="GUJ9" s="830"/>
      <c r="GUK9" s="830"/>
      <c r="GUL9" s="830"/>
      <c r="GUM9" s="830"/>
      <c r="GUN9" s="830"/>
      <c r="GUO9" s="830"/>
      <c r="GUP9" s="830"/>
      <c r="GUQ9" s="830"/>
      <c r="GUR9" s="844"/>
      <c r="GUS9" s="845"/>
      <c r="GUT9" s="829"/>
      <c r="GUU9" s="829"/>
      <c r="GUV9" s="829"/>
      <c r="GUW9" s="829"/>
      <c r="GUX9" s="829"/>
      <c r="GUY9" s="829"/>
      <c r="GUZ9" s="830"/>
      <c r="GVA9" s="830"/>
      <c r="GVB9" s="830"/>
      <c r="GVC9" s="830"/>
      <c r="GVD9" s="830"/>
      <c r="GVE9" s="830"/>
      <c r="GVF9" s="830"/>
      <c r="GVG9" s="830"/>
      <c r="GVH9" s="844"/>
      <c r="GVI9" s="845"/>
      <c r="GVJ9" s="829"/>
      <c r="GVK9" s="829"/>
      <c r="GVL9" s="829"/>
      <c r="GVM9" s="829"/>
      <c r="GVN9" s="829"/>
      <c r="GVO9" s="829"/>
      <c r="GVP9" s="830"/>
      <c r="GVQ9" s="830"/>
      <c r="GVR9" s="830"/>
      <c r="GVS9" s="830"/>
      <c r="GVT9" s="830"/>
      <c r="GVU9" s="830"/>
      <c r="GVV9" s="830"/>
      <c r="GVW9" s="830"/>
      <c r="GVX9" s="844"/>
      <c r="GVY9" s="845"/>
      <c r="GVZ9" s="829"/>
      <c r="GWA9" s="829"/>
      <c r="GWB9" s="829"/>
      <c r="GWC9" s="829"/>
      <c r="GWD9" s="829"/>
      <c r="GWE9" s="829"/>
      <c r="GWF9" s="830"/>
      <c r="GWG9" s="830"/>
      <c r="GWH9" s="830"/>
      <c r="GWI9" s="830"/>
      <c r="GWJ9" s="830"/>
      <c r="GWK9" s="830"/>
      <c r="GWL9" s="830"/>
      <c r="GWM9" s="830"/>
      <c r="GWN9" s="844"/>
      <c r="GWO9" s="845"/>
      <c r="GWP9" s="829"/>
      <c r="GWQ9" s="829"/>
      <c r="GWR9" s="829"/>
      <c r="GWS9" s="829"/>
      <c r="GWT9" s="829"/>
      <c r="GWU9" s="829"/>
      <c r="GWV9" s="830"/>
      <c r="GWW9" s="830"/>
      <c r="GWX9" s="830"/>
      <c r="GWY9" s="830"/>
      <c r="GWZ9" s="830"/>
      <c r="GXA9" s="830"/>
      <c r="GXB9" s="830"/>
      <c r="GXC9" s="830"/>
      <c r="GXD9" s="844"/>
      <c r="GXE9" s="845"/>
      <c r="GXF9" s="829"/>
      <c r="GXG9" s="829"/>
      <c r="GXH9" s="829"/>
      <c r="GXI9" s="829"/>
      <c r="GXJ9" s="829"/>
      <c r="GXK9" s="829"/>
      <c r="GXL9" s="830"/>
      <c r="GXM9" s="830"/>
      <c r="GXN9" s="830"/>
      <c r="GXO9" s="830"/>
      <c r="GXP9" s="830"/>
      <c r="GXQ9" s="830"/>
      <c r="GXR9" s="830"/>
      <c r="GXS9" s="830"/>
      <c r="GXT9" s="844"/>
      <c r="GXU9" s="845"/>
      <c r="GXV9" s="829"/>
      <c r="GXW9" s="829"/>
      <c r="GXX9" s="829"/>
      <c r="GXY9" s="829"/>
      <c r="GXZ9" s="829"/>
      <c r="GYA9" s="829"/>
      <c r="GYB9" s="830"/>
      <c r="GYC9" s="830"/>
      <c r="GYD9" s="830"/>
      <c r="GYE9" s="830"/>
      <c r="GYF9" s="830"/>
      <c r="GYG9" s="830"/>
      <c r="GYH9" s="830"/>
      <c r="GYI9" s="830"/>
      <c r="GYJ9" s="844"/>
      <c r="GYK9" s="845"/>
      <c r="GYL9" s="829"/>
      <c r="GYM9" s="829"/>
      <c r="GYN9" s="829"/>
      <c r="GYO9" s="829"/>
      <c r="GYP9" s="829"/>
      <c r="GYQ9" s="829"/>
      <c r="GYR9" s="830"/>
      <c r="GYS9" s="830"/>
      <c r="GYT9" s="830"/>
      <c r="GYU9" s="830"/>
      <c r="GYV9" s="830"/>
      <c r="GYW9" s="830"/>
      <c r="GYX9" s="830"/>
      <c r="GYY9" s="830"/>
      <c r="GYZ9" s="844"/>
      <c r="GZA9" s="845"/>
      <c r="GZB9" s="829"/>
      <c r="GZC9" s="829"/>
      <c r="GZD9" s="829"/>
      <c r="GZE9" s="829"/>
      <c r="GZF9" s="829"/>
      <c r="GZG9" s="829"/>
      <c r="GZH9" s="830"/>
      <c r="GZI9" s="830"/>
      <c r="GZJ9" s="830"/>
      <c r="GZK9" s="830"/>
      <c r="GZL9" s="830"/>
      <c r="GZM9" s="830"/>
      <c r="GZN9" s="830"/>
      <c r="GZO9" s="830"/>
      <c r="GZP9" s="844"/>
      <c r="GZQ9" s="845"/>
      <c r="GZR9" s="829"/>
      <c r="GZS9" s="829"/>
      <c r="GZT9" s="829"/>
      <c r="GZU9" s="829"/>
      <c r="GZV9" s="829"/>
      <c r="GZW9" s="829"/>
      <c r="GZX9" s="830"/>
      <c r="GZY9" s="830"/>
      <c r="GZZ9" s="830"/>
      <c r="HAA9" s="830"/>
      <c r="HAB9" s="830"/>
      <c r="HAC9" s="830"/>
      <c r="HAD9" s="830"/>
      <c r="HAE9" s="830"/>
      <c r="HAF9" s="844"/>
      <c r="HAG9" s="845"/>
      <c r="HAH9" s="829"/>
      <c r="HAI9" s="829"/>
      <c r="HAJ9" s="829"/>
      <c r="HAK9" s="829"/>
      <c r="HAL9" s="829"/>
      <c r="HAM9" s="829"/>
      <c r="HAN9" s="830"/>
      <c r="HAO9" s="830"/>
      <c r="HAP9" s="830"/>
      <c r="HAQ9" s="830"/>
      <c r="HAR9" s="830"/>
      <c r="HAS9" s="830"/>
      <c r="HAT9" s="830"/>
      <c r="HAU9" s="830"/>
      <c r="HAV9" s="844"/>
      <c r="HAW9" s="845"/>
      <c r="HAX9" s="829"/>
      <c r="HAY9" s="829"/>
      <c r="HAZ9" s="829"/>
      <c r="HBA9" s="829"/>
      <c r="HBB9" s="829"/>
      <c r="HBC9" s="829"/>
      <c r="HBD9" s="830"/>
      <c r="HBE9" s="830"/>
      <c r="HBF9" s="830"/>
      <c r="HBG9" s="830"/>
      <c r="HBH9" s="830"/>
      <c r="HBI9" s="830"/>
      <c r="HBJ9" s="830"/>
      <c r="HBK9" s="830"/>
      <c r="HBL9" s="844"/>
      <c r="HBM9" s="845"/>
      <c r="HBN9" s="829"/>
      <c r="HBO9" s="829"/>
      <c r="HBP9" s="829"/>
      <c r="HBQ9" s="829"/>
      <c r="HBR9" s="829"/>
      <c r="HBS9" s="829"/>
      <c r="HBT9" s="830"/>
      <c r="HBU9" s="830"/>
      <c r="HBV9" s="830"/>
      <c r="HBW9" s="830"/>
      <c r="HBX9" s="830"/>
      <c r="HBY9" s="830"/>
      <c r="HBZ9" s="830"/>
      <c r="HCA9" s="830"/>
      <c r="HCB9" s="844"/>
      <c r="HCC9" s="845"/>
      <c r="HCD9" s="829"/>
      <c r="HCE9" s="829"/>
      <c r="HCF9" s="829"/>
      <c r="HCG9" s="829"/>
      <c r="HCH9" s="829"/>
      <c r="HCI9" s="829"/>
      <c r="HCJ9" s="830"/>
      <c r="HCK9" s="830"/>
      <c r="HCL9" s="830"/>
      <c r="HCM9" s="830"/>
      <c r="HCN9" s="830"/>
      <c r="HCO9" s="830"/>
      <c r="HCP9" s="830"/>
      <c r="HCQ9" s="830"/>
      <c r="HCR9" s="844"/>
      <c r="HCS9" s="845"/>
      <c r="HCT9" s="829"/>
      <c r="HCU9" s="829"/>
      <c r="HCV9" s="829"/>
      <c r="HCW9" s="829"/>
      <c r="HCX9" s="829"/>
      <c r="HCY9" s="829"/>
      <c r="HCZ9" s="830"/>
      <c r="HDA9" s="830"/>
      <c r="HDB9" s="830"/>
      <c r="HDC9" s="830"/>
      <c r="HDD9" s="830"/>
      <c r="HDE9" s="830"/>
      <c r="HDF9" s="830"/>
      <c r="HDG9" s="830"/>
      <c r="HDH9" s="844"/>
      <c r="HDI9" s="845"/>
      <c r="HDJ9" s="829"/>
      <c r="HDK9" s="829"/>
      <c r="HDL9" s="829"/>
      <c r="HDM9" s="829"/>
      <c r="HDN9" s="829"/>
      <c r="HDO9" s="829"/>
      <c r="HDP9" s="830"/>
      <c r="HDQ9" s="830"/>
      <c r="HDR9" s="830"/>
      <c r="HDS9" s="830"/>
      <c r="HDT9" s="830"/>
      <c r="HDU9" s="830"/>
      <c r="HDV9" s="830"/>
      <c r="HDW9" s="830"/>
      <c r="HDX9" s="844"/>
      <c r="HDY9" s="845"/>
      <c r="HDZ9" s="829"/>
      <c r="HEA9" s="829"/>
      <c r="HEB9" s="829"/>
      <c r="HEC9" s="829"/>
      <c r="HED9" s="829"/>
      <c r="HEE9" s="829"/>
      <c r="HEF9" s="830"/>
      <c r="HEG9" s="830"/>
      <c r="HEH9" s="830"/>
      <c r="HEI9" s="830"/>
      <c r="HEJ9" s="830"/>
      <c r="HEK9" s="830"/>
      <c r="HEL9" s="830"/>
      <c r="HEM9" s="830"/>
      <c r="HEN9" s="844"/>
      <c r="HEO9" s="845"/>
      <c r="HEP9" s="829"/>
      <c r="HEQ9" s="829"/>
      <c r="HER9" s="829"/>
      <c r="HES9" s="829"/>
      <c r="HET9" s="829"/>
      <c r="HEU9" s="829"/>
      <c r="HEV9" s="830"/>
      <c r="HEW9" s="830"/>
      <c r="HEX9" s="830"/>
      <c r="HEY9" s="830"/>
      <c r="HEZ9" s="830"/>
      <c r="HFA9" s="830"/>
      <c r="HFB9" s="830"/>
      <c r="HFC9" s="830"/>
      <c r="HFD9" s="844"/>
      <c r="HFE9" s="845"/>
      <c r="HFF9" s="829"/>
      <c r="HFG9" s="829"/>
      <c r="HFH9" s="829"/>
      <c r="HFI9" s="829"/>
      <c r="HFJ9" s="829"/>
      <c r="HFK9" s="829"/>
      <c r="HFL9" s="830"/>
      <c r="HFM9" s="830"/>
      <c r="HFN9" s="830"/>
      <c r="HFO9" s="830"/>
      <c r="HFP9" s="830"/>
      <c r="HFQ9" s="830"/>
      <c r="HFR9" s="830"/>
      <c r="HFS9" s="830"/>
      <c r="HFT9" s="844"/>
      <c r="HFU9" s="845"/>
      <c r="HFV9" s="829"/>
      <c r="HFW9" s="829"/>
      <c r="HFX9" s="829"/>
      <c r="HFY9" s="829"/>
      <c r="HFZ9" s="829"/>
      <c r="HGA9" s="829"/>
      <c r="HGB9" s="830"/>
      <c r="HGC9" s="830"/>
      <c r="HGD9" s="830"/>
      <c r="HGE9" s="830"/>
      <c r="HGF9" s="830"/>
      <c r="HGG9" s="830"/>
      <c r="HGH9" s="830"/>
      <c r="HGI9" s="830"/>
      <c r="HGJ9" s="844"/>
      <c r="HGK9" s="845"/>
      <c r="HGL9" s="829"/>
      <c r="HGM9" s="829"/>
      <c r="HGN9" s="829"/>
      <c r="HGO9" s="829"/>
      <c r="HGP9" s="829"/>
      <c r="HGQ9" s="829"/>
      <c r="HGR9" s="830"/>
      <c r="HGS9" s="830"/>
      <c r="HGT9" s="830"/>
      <c r="HGU9" s="830"/>
      <c r="HGV9" s="830"/>
      <c r="HGW9" s="830"/>
      <c r="HGX9" s="830"/>
      <c r="HGY9" s="830"/>
      <c r="HGZ9" s="844"/>
      <c r="HHA9" s="845"/>
      <c r="HHB9" s="829"/>
      <c r="HHC9" s="829"/>
      <c r="HHD9" s="829"/>
      <c r="HHE9" s="829"/>
      <c r="HHF9" s="829"/>
      <c r="HHG9" s="829"/>
      <c r="HHH9" s="830"/>
      <c r="HHI9" s="830"/>
      <c r="HHJ9" s="830"/>
      <c r="HHK9" s="830"/>
      <c r="HHL9" s="830"/>
      <c r="HHM9" s="830"/>
      <c r="HHN9" s="830"/>
      <c r="HHO9" s="830"/>
      <c r="HHP9" s="844"/>
      <c r="HHQ9" s="845"/>
      <c r="HHR9" s="829"/>
      <c r="HHS9" s="829"/>
      <c r="HHT9" s="829"/>
      <c r="HHU9" s="829"/>
      <c r="HHV9" s="829"/>
      <c r="HHW9" s="829"/>
      <c r="HHX9" s="830"/>
      <c r="HHY9" s="830"/>
      <c r="HHZ9" s="830"/>
      <c r="HIA9" s="830"/>
      <c r="HIB9" s="830"/>
      <c r="HIC9" s="830"/>
      <c r="HID9" s="830"/>
      <c r="HIE9" s="830"/>
      <c r="HIF9" s="844"/>
      <c r="HIG9" s="845"/>
      <c r="HIH9" s="829"/>
      <c r="HII9" s="829"/>
      <c r="HIJ9" s="829"/>
      <c r="HIK9" s="829"/>
      <c r="HIL9" s="829"/>
      <c r="HIM9" s="829"/>
      <c r="HIN9" s="830"/>
      <c r="HIO9" s="830"/>
      <c r="HIP9" s="830"/>
      <c r="HIQ9" s="830"/>
      <c r="HIR9" s="830"/>
      <c r="HIS9" s="830"/>
      <c r="HIT9" s="830"/>
      <c r="HIU9" s="830"/>
      <c r="HIV9" s="844"/>
      <c r="HIW9" s="845"/>
      <c r="HIX9" s="829"/>
      <c r="HIY9" s="829"/>
      <c r="HIZ9" s="829"/>
      <c r="HJA9" s="829"/>
      <c r="HJB9" s="829"/>
      <c r="HJC9" s="829"/>
      <c r="HJD9" s="830"/>
      <c r="HJE9" s="830"/>
      <c r="HJF9" s="830"/>
      <c r="HJG9" s="830"/>
      <c r="HJH9" s="830"/>
      <c r="HJI9" s="830"/>
      <c r="HJJ9" s="830"/>
      <c r="HJK9" s="830"/>
      <c r="HJL9" s="844"/>
      <c r="HJM9" s="845"/>
      <c r="HJN9" s="829"/>
      <c r="HJO9" s="829"/>
      <c r="HJP9" s="829"/>
      <c r="HJQ9" s="829"/>
      <c r="HJR9" s="829"/>
      <c r="HJS9" s="829"/>
      <c r="HJT9" s="830"/>
      <c r="HJU9" s="830"/>
      <c r="HJV9" s="830"/>
      <c r="HJW9" s="830"/>
      <c r="HJX9" s="830"/>
      <c r="HJY9" s="830"/>
      <c r="HJZ9" s="830"/>
      <c r="HKA9" s="830"/>
      <c r="HKB9" s="844"/>
      <c r="HKC9" s="845"/>
      <c r="HKD9" s="829"/>
      <c r="HKE9" s="829"/>
      <c r="HKF9" s="829"/>
      <c r="HKG9" s="829"/>
      <c r="HKH9" s="829"/>
      <c r="HKI9" s="829"/>
      <c r="HKJ9" s="830"/>
      <c r="HKK9" s="830"/>
      <c r="HKL9" s="830"/>
      <c r="HKM9" s="830"/>
      <c r="HKN9" s="830"/>
      <c r="HKO9" s="830"/>
      <c r="HKP9" s="830"/>
      <c r="HKQ9" s="830"/>
      <c r="HKR9" s="844"/>
      <c r="HKS9" s="845"/>
      <c r="HKT9" s="829"/>
      <c r="HKU9" s="829"/>
      <c r="HKV9" s="829"/>
      <c r="HKW9" s="829"/>
      <c r="HKX9" s="829"/>
      <c r="HKY9" s="829"/>
      <c r="HKZ9" s="830"/>
      <c r="HLA9" s="830"/>
      <c r="HLB9" s="830"/>
      <c r="HLC9" s="830"/>
      <c r="HLD9" s="830"/>
      <c r="HLE9" s="830"/>
      <c r="HLF9" s="830"/>
      <c r="HLG9" s="830"/>
      <c r="HLH9" s="844"/>
      <c r="HLI9" s="845"/>
      <c r="HLJ9" s="829"/>
      <c r="HLK9" s="829"/>
      <c r="HLL9" s="829"/>
      <c r="HLM9" s="829"/>
      <c r="HLN9" s="829"/>
      <c r="HLO9" s="829"/>
      <c r="HLP9" s="830"/>
      <c r="HLQ9" s="830"/>
      <c r="HLR9" s="830"/>
      <c r="HLS9" s="830"/>
      <c r="HLT9" s="830"/>
      <c r="HLU9" s="830"/>
      <c r="HLV9" s="830"/>
      <c r="HLW9" s="830"/>
      <c r="HLX9" s="844"/>
      <c r="HLY9" s="845"/>
      <c r="HLZ9" s="829"/>
      <c r="HMA9" s="829"/>
      <c r="HMB9" s="829"/>
      <c r="HMC9" s="829"/>
      <c r="HMD9" s="829"/>
      <c r="HME9" s="829"/>
      <c r="HMF9" s="830"/>
      <c r="HMG9" s="830"/>
      <c r="HMH9" s="830"/>
      <c r="HMI9" s="830"/>
      <c r="HMJ9" s="830"/>
      <c r="HMK9" s="830"/>
      <c r="HML9" s="830"/>
      <c r="HMM9" s="830"/>
      <c r="HMN9" s="844"/>
      <c r="HMO9" s="845"/>
      <c r="HMP9" s="829"/>
      <c r="HMQ9" s="829"/>
      <c r="HMR9" s="829"/>
      <c r="HMS9" s="829"/>
      <c r="HMT9" s="829"/>
      <c r="HMU9" s="829"/>
      <c r="HMV9" s="830"/>
      <c r="HMW9" s="830"/>
      <c r="HMX9" s="830"/>
      <c r="HMY9" s="830"/>
      <c r="HMZ9" s="830"/>
      <c r="HNA9" s="830"/>
      <c r="HNB9" s="830"/>
      <c r="HNC9" s="830"/>
      <c r="HND9" s="844"/>
      <c r="HNE9" s="845"/>
      <c r="HNF9" s="829"/>
      <c r="HNG9" s="829"/>
      <c r="HNH9" s="829"/>
      <c r="HNI9" s="829"/>
      <c r="HNJ9" s="829"/>
      <c r="HNK9" s="829"/>
      <c r="HNL9" s="830"/>
      <c r="HNM9" s="830"/>
      <c r="HNN9" s="830"/>
      <c r="HNO9" s="830"/>
      <c r="HNP9" s="830"/>
      <c r="HNQ9" s="830"/>
      <c r="HNR9" s="830"/>
      <c r="HNS9" s="830"/>
      <c r="HNT9" s="844"/>
      <c r="HNU9" s="845"/>
      <c r="HNV9" s="829"/>
      <c r="HNW9" s="829"/>
      <c r="HNX9" s="829"/>
      <c r="HNY9" s="829"/>
      <c r="HNZ9" s="829"/>
      <c r="HOA9" s="829"/>
      <c r="HOB9" s="830"/>
      <c r="HOC9" s="830"/>
      <c r="HOD9" s="830"/>
      <c r="HOE9" s="830"/>
      <c r="HOF9" s="830"/>
      <c r="HOG9" s="830"/>
      <c r="HOH9" s="830"/>
      <c r="HOI9" s="830"/>
      <c r="HOJ9" s="844"/>
      <c r="HOK9" s="845"/>
      <c r="HOL9" s="829"/>
      <c r="HOM9" s="829"/>
      <c r="HON9" s="829"/>
      <c r="HOO9" s="829"/>
      <c r="HOP9" s="829"/>
      <c r="HOQ9" s="829"/>
      <c r="HOR9" s="830"/>
      <c r="HOS9" s="830"/>
      <c r="HOT9" s="830"/>
      <c r="HOU9" s="830"/>
      <c r="HOV9" s="830"/>
      <c r="HOW9" s="830"/>
      <c r="HOX9" s="830"/>
      <c r="HOY9" s="830"/>
      <c r="HOZ9" s="844"/>
      <c r="HPA9" s="845"/>
      <c r="HPB9" s="829"/>
      <c r="HPC9" s="829"/>
      <c r="HPD9" s="829"/>
      <c r="HPE9" s="829"/>
      <c r="HPF9" s="829"/>
      <c r="HPG9" s="829"/>
      <c r="HPH9" s="830"/>
      <c r="HPI9" s="830"/>
      <c r="HPJ9" s="830"/>
      <c r="HPK9" s="830"/>
      <c r="HPL9" s="830"/>
      <c r="HPM9" s="830"/>
      <c r="HPN9" s="830"/>
      <c r="HPO9" s="830"/>
      <c r="HPP9" s="844"/>
      <c r="HPQ9" s="845"/>
      <c r="HPR9" s="829"/>
      <c r="HPS9" s="829"/>
      <c r="HPT9" s="829"/>
      <c r="HPU9" s="829"/>
      <c r="HPV9" s="829"/>
      <c r="HPW9" s="829"/>
      <c r="HPX9" s="830"/>
      <c r="HPY9" s="830"/>
      <c r="HPZ9" s="830"/>
      <c r="HQA9" s="830"/>
      <c r="HQB9" s="830"/>
      <c r="HQC9" s="830"/>
      <c r="HQD9" s="830"/>
      <c r="HQE9" s="830"/>
      <c r="HQF9" s="844"/>
      <c r="HQG9" s="845"/>
      <c r="HQH9" s="829"/>
      <c r="HQI9" s="829"/>
      <c r="HQJ9" s="829"/>
      <c r="HQK9" s="829"/>
      <c r="HQL9" s="829"/>
      <c r="HQM9" s="829"/>
      <c r="HQN9" s="830"/>
      <c r="HQO9" s="830"/>
      <c r="HQP9" s="830"/>
      <c r="HQQ9" s="830"/>
      <c r="HQR9" s="830"/>
      <c r="HQS9" s="830"/>
      <c r="HQT9" s="830"/>
      <c r="HQU9" s="830"/>
      <c r="HQV9" s="844"/>
      <c r="HQW9" s="845"/>
      <c r="HQX9" s="829"/>
      <c r="HQY9" s="829"/>
      <c r="HQZ9" s="829"/>
      <c r="HRA9" s="829"/>
      <c r="HRB9" s="829"/>
      <c r="HRC9" s="829"/>
      <c r="HRD9" s="830"/>
      <c r="HRE9" s="830"/>
      <c r="HRF9" s="830"/>
      <c r="HRG9" s="830"/>
      <c r="HRH9" s="830"/>
      <c r="HRI9" s="830"/>
      <c r="HRJ9" s="830"/>
      <c r="HRK9" s="830"/>
      <c r="HRL9" s="844"/>
      <c r="HRM9" s="845"/>
      <c r="HRN9" s="829"/>
      <c r="HRO9" s="829"/>
      <c r="HRP9" s="829"/>
      <c r="HRQ9" s="829"/>
      <c r="HRR9" s="829"/>
      <c r="HRS9" s="829"/>
      <c r="HRT9" s="830"/>
      <c r="HRU9" s="830"/>
      <c r="HRV9" s="830"/>
      <c r="HRW9" s="830"/>
      <c r="HRX9" s="830"/>
      <c r="HRY9" s="830"/>
      <c r="HRZ9" s="830"/>
      <c r="HSA9" s="830"/>
      <c r="HSB9" s="844"/>
      <c r="HSC9" s="845"/>
      <c r="HSD9" s="829"/>
      <c r="HSE9" s="829"/>
      <c r="HSF9" s="829"/>
      <c r="HSG9" s="829"/>
      <c r="HSH9" s="829"/>
      <c r="HSI9" s="829"/>
      <c r="HSJ9" s="830"/>
      <c r="HSK9" s="830"/>
      <c r="HSL9" s="830"/>
      <c r="HSM9" s="830"/>
      <c r="HSN9" s="830"/>
      <c r="HSO9" s="830"/>
      <c r="HSP9" s="830"/>
      <c r="HSQ9" s="830"/>
      <c r="HSR9" s="844"/>
      <c r="HSS9" s="845"/>
      <c r="HST9" s="829"/>
      <c r="HSU9" s="829"/>
      <c r="HSV9" s="829"/>
      <c r="HSW9" s="829"/>
      <c r="HSX9" s="829"/>
      <c r="HSY9" s="829"/>
      <c r="HSZ9" s="830"/>
      <c r="HTA9" s="830"/>
      <c r="HTB9" s="830"/>
      <c r="HTC9" s="830"/>
      <c r="HTD9" s="830"/>
      <c r="HTE9" s="830"/>
      <c r="HTF9" s="830"/>
      <c r="HTG9" s="830"/>
      <c r="HTH9" s="844"/>
      <c r="HTI9" s="845"/>
      <c r="HTJ9" s="829"/>
      <c r="HTK9" s="829"/>
      <c r="HTL9" s="829"/>
      <c r="HTM9" s="829"/>
      <c r="HTN9" s="829"/>
      <c r="HTO9" s="829"/>
      <c r="HTP9" s="830"/>
      <c r="HTQ9" s="830"/>
      <c r="HTR9" s="830"/>
      <c r="HTS9" s="830"/>
      <c r="HTT9" s="830"/>
      <c r="HTU9" s="830"/>
      <c r="HTV9" s="830"/>
      <c r="HTW9" s="830"/>
      <c r="HTX9" s="844"/>
      <c r="HTY9" s="845"/>
      <c r="HTZ9" s="829"/>
      <c r="HUA9" s="829"/>
      <c r="HUB9" s="829"/>
      <c r="HUC9" s="829"/>
      <c r="HUD9" s="829"/>
      <c r="HUE9" s="829"/>
      <c r="HUF9" s="830"/>
      <c r="HUG9" s="830"/>
      <c r="HUH9" s="830"/>
      <c r="HUI9" s="830"/>
      <c r="HUJ9" s="830"/>
      <c r="HUK9" s="830"/>
      <c r="HUL9" s="830"/>
      <c r="HUM9" s="830"/>
      <c r="HUN9" s="844"/>
      <c r="HUO9" s="845"/>
      <c r="HUP9" s="829"/>
      <c r="HUQ9" s="829"/>
      <c r="HUR9" s="829"/>
      <c r="HUS9" s="829"/>
      <c r="HUT9" s="829"/>
      <c r="HUU9" s="829"/>
      <c r="HUV9" s="830"/>
      <c r="HUW9" s="830"/>
      <c r="HUX9" s="830"/>
      <c r="HUY9" s="830"/>
      <c r="HUZ9" s="830"/>
      <c r="HVA9" s="830"/>
      <c r="HVB9" s="830"/>
      <c r="HVC9" s="830"/>
      <c r="HVD9" s="844"/>
      <c r="HVE9" s="845"/>
      <c r="HVF9" s="829"/>
      <c r="HVG9" s="829"/>
      <c r="HVH9" s="829"/>
      <c r="HVI9" s="829"/>
      <c r="HVJ9" s="829"/>
      <c r="HVK9" s="829"/>
      <c r="HVL9" s="830"/>
      <c r="HVM9" s="830"/>
      <c r="HVN9" s="830"/>
      <c r="HVO9" s="830"/>
      <c r="HVP9" s="830"/>
      <c r="HVQ9" s="830"/>
      <c r="HVR9" s="830"/>
      <c r="HVS9" s="830"/>
      <c r="HVT9" s="844"/>
      <c r="HVU9" s="845"/>
      <c r="HVV9" s="829"/>
      <c r="HVW9" s="829"/>
      <c r="HVX9" s="829"/>
      <c r="HVY9" s="829"/>
      <c r="HVZ9" s="829"/>
      <c r="HWA9" s="829"/>
      <c r="HWB9" s="830"/>
      <c r="HWC9" s="830"/>
      <c r="HWD9" s="830"/>
      <c r="HWE9" s="830"/>
      <c r="HWF9" s="830"/>
      <c r="HWG9" s="830"/>
      <c r="HWH9" s="830"/>
      <c r="HWI9" s="830"/>
      <c r="HWJ9" s="844"/>
      <c r="HWK9" s="845"/>
      <c r="HWL9" s="829"/>
      <c r="HWM9" s="829"/>
      <c r="HWN9" s="829"/>
      <c r="HWO9" s="829"/>
      <c r="HWP9" s="829"/>
      <c r="HWQ9" s="829"/>
      <c r="HWR9" s="830"/>
      <c r="HWS9" s="830"/>
      <c r="HWT9" s="830"/>
      <c r="HWU9" s="830"/>
      <c r="HWV9" s="830"/>
      <c r="HWW9" s="830"/>
      <c r="HWX9" s="830"/>
      <c r="HWY9" s="830"/>
      <c r="HWZ9" s="844"/>
      <c r="HXA9" s="845"/>
      <c r="HXB9" s="829"/>
      <c r="HXC9" s="829"/>
      <c r="HXD9" s="829"/>
      <c r="HXE9" s="829"/>
      <c r="HXF9" s="829"/>
      <c r="HXG9" s="829"/>
      <c r="HXH9" s="830"/>
      <c r="HXI9" s="830"/>
      <c r="HXJ9" s="830"/>
      <c r="HXK9" s="830"/>
      <c r="HXL9" s="830"/>
      <c r="HXM9" s="830"/>
      <c r="HXN9" s="830"/>
      <c r="HXO9" s="830"/>
      <c r="HXP9" s="844"/>
      <c r="HXQ9" s="845"/>
      <c r="HXR9" s="829"/>
      <c r="HXS9" s="829"/>
      <c r="HXT9" s="829"/>
      <c r="HXU9" s="829"/>
      <c r="HXV9" s="829"/>
      <c r="HXW9" s="829"/>
      <c r="HXX9" s="830"/>
      <c r="HXY9" s="830"/>
      <c r="HXZ9" s="830"/>
      <c r="HYA9" s="830"/>
      <c r="HYB9" s="830"/>
      <c r="HYC9" s="830"/>
      <c r="HYD9" s="830"/>
      <c r="HYE9" s="830"/>
      <c r="HYF9" s="844"/>
      <c r="HYG9" s="845"/>
      <c r="HYH9" s="829"/>
      <c r="HYI9" s="829"/>
      <c r="HYJ9" s="829"/>
      <c r="HYK9" s="829"/>
      <c r="HYL9" s="829"/>
      <c r="HYM9" s="829"/>
      <c r="HYN9" s="830"/>
      <c r="HYO9" s="830"/>
      <c r="HYP9" s="830"/>
      <c r="HYQ9" s="830"/>
      <c r="HYR9" s="830"/>
      <c r="HYS9" s="830"/>
      <c r="HYT9" s="830"/>
      <c r="HYU9" s="830"/>
      <c r="HYV9" s="844"/>
      <c r="HYW9" s="845"/>
      <c r="HYX9" s="829"/>
      <c r="HYY9" s="829"/>
      <c r="HYZ9" s="829"/>
      <c r="HZA9" s="829"/>
      <c r="HZB9" s="829"/>
      <c r="HZC9" s="829"/>
      <c r="HZD9" s="830"/>
      <c r="HZE9" s="830"/>
      <c r="HZF9" s="830"/>
      <c r="HZG9" s="830"/>
      <c r="HZH9" s="830"/>
      <c r="HZI9" s="830"/>
      <c r="HZJ9" s="830"/>
      <c r="HZK9" s="830"/>
      <c r="HZL9" s="844"/>
      <c r="HZM9" s="845"/>
      <c r="HZN9" s="829"/>
      <c r="HZO9" s="829"/>
      <c r="HZP9" s="829"/>
      <c r="HZQ9" s="829"/>
      <c r="HZR9" s="829"/>
      <c r="HZS9" s="829"/>
      <c r="HZT9" s="830"/>
      <c r="HZU9" s="830"/>
      <c r="HZV9" s="830"/>
      <c r="HZW9" s="830"/>
      <c r="HZX9" s="830"/>
      <c r="HZY9" s="830"/>
      <c r="HZZ9" s="830"/>
      <c r="IAA9" s="830"/>
      <c r="IAB9" s="844"/>
      <c r="IAC9" s="845"/>
      <c r="IAD9" s="829"/>
      <c r="IAE9" s="829"/>
      <c r="IAF9" s="829"/>
      <c r="IAG9" s="829"/>
      <c r="IAH9" s="829"/>
      <c r="IAI9" s="829"/>
      <c r="IAJ9" s="830"/>
      <c r="IAK9" s="830"/>
      <c r="IAL9" s="830"/>
      <c r="IAM9" s="830"/>
      <c r="IAN9" s="830"/>
      <c r="IAO9" s="830"/>
      <c r="IAP9" s="830"/>
      <c r="IAQ9" s="830"/>
      <c r="IAR9" s="844"/>
      <c r="IAS9" s="845"/>
      <c r="IAT9" s="829"/>
      <c r="IAU9" s="829"/>
      <c r="IAV9" s="829"/>
      <c r="IAW9" s="829"/>
      <c r="IAX9" s="829"/>
      <c r="IAY9" s="829"/>
      <c r="IAZ9" s="830"/>
      <c r="IBA9" s="830"/>
      <c r="IBB9" s="830"/>
      <c r="IBC9" s="830"/>
      <c r="IBD9" s="830"/>
      <c r="IBE9" s="830"/>
      <c r="IBF9" s="830"/>
      <c r="IBG9" s="830"/>
      <c r="IBH9" s="844"/>
      <c r="IBI9" s="845"/>
      <c r="IBJ9" s="829"/>
      <c r="IBK9" s="829"/>
      <c r="IBL9" s="829"/>
      <c r="IBM9" s="829"/>
      <c r="IBN9" s="829"/>
      <c r="IBO9" s="829"/>
      <c r="IBP9" s="830"/>
      <c r="IBQ9" s="830"/>
      <c r="IBR9" s="830"/>
      <c r="IBS9" s="830"/>
      <c r="IBT9" s="830"/>
      <c r="IBU9" s="830"/>
      <c r="IBV9" s="830"/>
      <c r="IBW9" s="830"/>
      <c r="IBX9" s="844"/>
      <c r="IBY9" s="845"/>
      <c r="IBZ9" s="829"/>
      <c r="ICA9" s="829"/>
      <c r="ICB9" s="829"/>
      <c r="ICC9" s="829"/>
      <c r="ICD9" s="829"/>
      <c r="ICE9" s="829"/>
      <c r="ICF9" s="830"/>
      <c r="ICG9" s="830"/>
      <c r="ICH9" s="830"/>
      <c r="ICI9" s="830"/>
      <c r="ICJ9" s="830"/>
      <c r="ICK9" s="830"/>
      <c r="ICL9" s="830"/>
      <c r="ICM9" s="830"/>
      <c r="ICN9" s="844"/>
      <c r="ICO9" s="845"/>
      <c r="ICP9" s="829"/>
      <c r="ICQ9" s="829"/>
      <c r="ICR9" s="829"/>
      <c r="ICS9" s="829"/>
      <c r="ICT9" s="829"/>
      <c r="ICU9" s="829"/>
      <c r="ICV9" s="830"/>
      <c r="ICW9" s="830"/>
      <c r="ICX9" s="830"/>
      <c r="ICY9" s="830"/>
      <c r="ICZ9" s="830"/>
      <c r="IDA9" s="830"/>
      <c r="IDB9" s="830"/>
      <c r="IDC9" s="830"/>
      <c r="IDD9" s="844"/>
      <c r="IDE9" s="845"/>
      <c r="IDF9" s="829"/>
      <c r="IDG9" s="829"/>
      <c r="IDH9" s="829"/>
      <c r="IDI9" s="829"/>
      <c r="IDJ9" s="829"/>
      <c r="IDK9" s="829"/>
      <c r="IDL9" s="830"/>
      <c r="IDM9" s="830"/>
      <c r="IDN9" s="830"/>
      <c r="IDO9" s="830"/>
      <c r="IDP9" s="830"/>
      <c r="IDQ9" s="830"/>
      <c r="IDR9" s="830"/>
      <c r="IDS9" s="830"/>
      <c r="IDT9" s="844"/>
      <c r="IDU9" s="845"/>
      <c r="IDV9" s="829"/>
      <c r="IDW9" s="829"/>
      <c r="IDX9" s="829"/>
      <c r="IDY9" s="829"/>
      <c r="IDZ9" s="829"/>
      <c r="IEA9" s="829"/>
      <c r="IEB9" s="830"/>
      <c r="IEC9" s="830"/>
      <c r="IED9" s="830"/>
      <c r="IEE9" s="830"/>
      <c r="IEF9" s="830"/>
      <c r="IEG9" s="830"/>
      <c r="IEH9" s="830"/>
      <c r="IEI9" s="830"/>
      <c r="IEJ9" s="844"/>
      <c r="IEK9" s="845"/>
      <c r="IEL9" s="829"/>
      <c r="IEM9" s="829"/>
      <c r="IEN9" s="829"/>
      <c r="IEO9" s="829"/>
      <c r="IEP9" s="829"/>
      <c r="IEQ9" s="829"/>
      <c r="IER9" s="830"/>
      <c r="IES9" s="830"/>
      <c r="IET9" s="830"/>
      <c r="IEU9" s="830"/>
      <c r="IEV9" s="830"/>
      <c r="IEW9" s="830"/>
      <c r="IEX9" s="830"/>
      <c r="IEY9" s="830"/>
      <c r="IEZ9" s="844"/>
      <c r="IFA9" s="845"/>
      <c r="IFB9" s="829"/>
      <c r="IFC9" s="829"/>
      <c r="IFD9" s="829"/>
      <c r="IFE9" s="829"/>
      <c r="IFF9" s="829"/>
      <c r="IFG9" s="829"/>
      <c r="IFH9" s="830"/>
      <c r="IFI9" s="830"/>
      <c r="IFJ9" s="830"/>
      <c r="IFK9" s="830"/>
      <c r="IFL9" s="830"/>
      <c r="IFM9" s="830"/>
      <c r="IFN9" s="830"/>
      <c r="IFO9" s="830"/>
      <c r="IFP9" s="844"/>
      <c r="IFQ9" s="845"/>
      <c r="IFR9" s="829"/>
      <c r="IFS9" s="829"/>
      <c r="IFT9" s="829"/>
      <c r="IFU9" s="829"/>
      <c r="IFV9" s="829"/>
      <c r="IFW9" s="829"/>
      <c r="IFX9" s="830"/>
      <c r="IFY9" s="830"/>
      <c r="IFZ9" s="830"/>
      <c r="IGA9" s="830"/>
      <c r="IGB9" s="830"/>
      <c r="IGC9" s="830"/>
      <c r="IGD9" s="830"/>
      <c r="IGE9" s="830"/>
      <c r="IGF9" s="844"/>
      <c r="IGG9" s="845"/>
      <c r="IGH9" s="829"/>
      <c r="IGI9" s="829"/>
      <c r="IGJ9" s="829"/>
      <c r="IGK9" s="829"/>
      <c r="IGL9" s="829"/>
      <c r="IGM9" s="829"/>
      <c r="IGN9" s="830"/>
      <c r="IGO9" s="830"/>
      <c r="IGP9" s="830"/>
      <c r="IGQ9" s="830"/>
      <c r="IGR9" s="830"/>
      <c r="IGS9" s="830"/>
      <c r="IGT9" s="830"/>
      <c r="IGU9" s="830"/>
      <c r="IGV9" s="844"/>
      <c r="IGW9" s="845"/>
      <c r="IGX9" s="829"/>
      <c r="IGY9" s="829"/>
      <c r="IGZ9" s="829"/>
      <c r="IHA9" s="829"/>
      <c r="IHB9" s="829"/>
      <c r="IHC9" s="829"/>
      <c r="IHD9" s="830"/>
      <c r="IHE9" s="830"/>
      <c r="IHF9" s="830"/>
      <c r="IHG9" s="830"/>
      <c r="IHH9" s="830"/>
      <c r="IHI9" s="830"/>
      <c r="IHJ9" s="830"/>
      <c r="IHK9" s="830"/>
      <c r="IHL9" s="844"/>
      <c r="IHM9" s="845"/>
      <c r="IHN9" s="829"/>
      <c r="IHO9" s="829"/>
      <c r="IHP9" s="829"/>
      <c r="IHQ9" s="829"/>
      <c r="IHR9" s="829"/>
      <c r="IHS9" s="829"/>
      <c r="IHT9" s="830"/>
      <c r="IHU9" s="830"/>
      <c r="IHV9" s="830"/>
      <c r="IHW9" s="830"/>
      <c r="IHX9" s="830"/>
      <c r="IHY9" s="830"/>
      <c r="IHZ9" s="830"/>
      <c r="IIA9" s="830"/>
      <c r="IIB9" s="844"/>
      <c r="IIC9" s="845"/>
      <c r="IID9" s="829"/>
      <c r="IIE9" s="829"/>
      <c r="IIF9" s="829"/>
      <c r="IIG9" s="829"/>
      <c r="IIH9" s="829"/>
      <c r="III9" s="829"/>
      <c r="IIJ9" s="830"/>
      <c r="IIK9" s="830"/>
      <c r="IIL9" s="830"/>
      <c r="IIM9" s="830"/>
      <c r="IIN9" s="830"/>
      <c r="IIO9" s="830"/>
      <c r="IIP9" s="830"/>
      <c r="IIQ9" s="830"/>
      <c r="IIR9" s="844"/>
      <c r="IIS9" s="845"/>
      <c r="IIT9" s="829"/>
      <c r="IIU9" s="829"/>
      <c r="IIV9" s="829"/>
      <c r="IIW9" s="829"/>
      <c r="IIX9" s="829"/>
      <c r="IIY9" s="829"/>
      <c r="IIZ9" s="830"/>
      <c r="IJA9" s="830"/>
      <c r="IJB9" s="830"/>
      <c r="IJC9" s="830"/>
      <c r="IJD9" s="830"/>
      <c r="IJE9" s="830"/>
      <c r="IJF9" s="830"/>
      <c r="IJG9" s="830"/>
      <c r="IJH9" s="844"/>
      <c r="IJI9" s="845"/>
      <c r="IJJ9" s="829"/>
      <c r="IJK9" s="829"/>
      <c r="IJL9" s="829"/>
      <c r="IJM9" s="829"/>
      <c r="IJN9" s="829"/>
      <c r="IJO9" s="829"/>
      <c r="IJP9" s="830"/>
      <c r="IJQ9" s="830"/>
      <c r="IJR9" s="830"/>
      <c r="IJS9" s="830"/>
      <c r="IJT9" s="830"/>
      <c r="IJU9" s="830"/>
      <c r="IJV9" s="830"/>
      <c r="IJW9" s="830"/>
      <c r="IJX9" s="844"/>
      <c r="IJY9" s="845"/>
      <c r="IJZ9" s="829"/>
      <c r="IKA9" s="829"/>
      <c r="IKB9" s="829"/>
      <c r="IKC9" s="829"/>
      <c r="IKD9" s="829"/>
      <c r="IKE9" s="829"/>
      <c r="IKF9" s="830"/>
      <c r="IKG9" s="830"/>
      <c r="IKH9" s="830"/>
      <c r="IKI9" s="830"/>
      <c r="IKJ9" s="830"/>
      <c r="IKK9" s="830"/>
      <c r="IKL9" s="830"/>
      <c r="IKM9" s="830"/>
      <c r="IKN9" s="844"/>
      <c r="IKO9" s="845"/>
      <c r="IKP9" s="829"/>
      <c r="IKQ9" s="829"/>
      <c r="IKR9" s="829"/>
      <c r="IKS9" s="829"/>
      <c r="IKT9" s="829"/>
      <c r="IKU9" s="829"/>
      <c r="IKV9" s="830"/>
      <c r="IKW9" s="830"/>
      <c r="IKX9" s="830"/>
      <c r="IKY9" s="830"/>
      <c r="IKZ9" s="830"/>
      <c r="ILA9" s="830"/>
      <c r="ILB9" s="830"/>
      <c r="ILC9" s="830"/>
      <c r="ILD9" s="844"/>
      <c r="ILE9" s="845"/>
      <c r="ILF9" s="829"/>
      <c r="ILG9" s="829"/>
      <c r="ILH9" s="829"/>
      <c r="ILI9" s="829"/>
      <c r="ILJ9" s="829"/>
      <c r="ILK9" s="829"/>
      <c r="ILL9" s="830"/>
      <c r="ILM9" s="830"/>
      <c r="ILN9" s="830"/>
      <c r="ILO9" s="830"/>
      <c r="ILP9" s="830"/>
      <c r="ILQ9" s="830"/>
      <c r="ILR9" s="830"/>
      <c r="ILS9" s="830"/>
      <c r="ILT9" s="844"/>
      <c r="ILU9" s="845"/>
      <c r="ILV9" s="829"/>
      <c r="ILW9" s="829"/>
      <c r="ILX9" s="829"/>
      <c r="ILY9" s="829"/>
      <c r="ILZ9" s="829"/>
      <c r="IMA9" s="829"/>
      <c r="IMB9" s="830"/>
      <c r="IMC9" s="830"/>
      <c r="IMD9" s="830"/>
      <c r="IME9" s="830"/>
      <c r="IMF9" s="830"/>
      <c r="IMG9" s="830"/>
      <c r="IMH9" s="830"/>
      <c r="IMI9" s="830"/>
      <c r="IMJ9" s="844"/>
      <c r="IMK9" s="845"/>
      <c r="IML9" s="829"/>
      <c r="IMM9" s="829"/>
      <c r="IMN9" s="829"/>
      <c r="IMO9" s="829"/>
      <c r="IMP9" s="829"/>
      <c r="IMQ9" s="829"/>
      <c r="IMR9" s="830"/>
      <c r="IMS9" s="830"/>
      <c r="IMT9" s="830"/>
      <c r="IMU9" s="830"/>
      <c r="IMV9" s="830"/>
      <c r="IMW9" s="830"/>
      <c r="IMX9" s="830"/>
      <c r="IMY9" s="830"/>
      <c r="IMZ9" s="844"/>
      <c r="INA9" s="845"/>
      <c r="INB9" s="829"/>
      <c r="INC9" s="829"/>
      <c r="IND9" s="829"/>
      <c r="INE9" s="829"/>
      <c r="INF9" s="829"/>
      <c r="ING9" s="829"/>
      <c r="INH9" s="830"/>
      <c r="INI9" s="830"/>
      <c r="INJ9" s="830"/>
      <c r="INK9" s="830"/>
      <c r="INL9" s="830"/>
      <c r="INM9" s="830"/>
      <c r="INN9" s="830"/>
      <c r="INO9" s="830"/>
      <c r="INP9" s="844"/>
      <c r="INQ9" s="845"/>
      <c r="INR9" s="829"/>
      <c r="INS9" s="829"/>
      <c r="INT9" s="829"/>
      <c r="INU9" s="829"/>
      <c r="INV9" s="829"/>
      <c r="INW9" s="829"/>
      <c r="INX9" s="830"/>
      <c r="INY9" s="830"/>
      <c r="INZ9" s="830"/>
      <c r="IOA9" s="830"/>
      <c r="IOB9" s="830"/>
      <c r="IOC9" s="830"/>
      <c r="IOD9" s="830"/>
      <c r="IOE9" s="830"/>
      <c r="IOF9" s="844"/>
      <c r="IOG9" s="845"/>
      <c r="IOH9" s="829"/>
      <c r="IOI9" s="829"/>
      <c r="IOJ9" s="829"/>
      <c r="IOK9" s="829"/>
      <c r="IOL9" s="829"/>
      <c r="IOM9" s="829"/>
      <c r="ION9" s="830"/>
      <c r="IOO9" s="830"/>
      <c r="IOP9" s="830"/>
      <c r="IOQ9" s="830"/>
      <c r="IOR9" s="830"/>
      <c r="IOS9" s="830"/>
      <c r="IOT9" s="830"/>
      <c r="IOU9" s="830"/>
      <c r="IOV9" s="844"/>
      <c r="IOW9" s="845"/>
      <c r="IOX9" s="829"/>
      <c r="IOY9" s="829"/>
      <c r="IOZ9" s="829"/>
      <c r="IPA9" s="829"/>
      <c r="IPB9" s="829"/>
      <c r="IPC9" s="829"/>
      <c r="IPD9" s="830"/>
      <c r="IPE9" s="830"/>
      <c r="IPF9" s="830"/>
      <c r="IPG9" s="830"/>
      <c r="IPH9" s="830"/>
      <c r="IPI9" s="830"/>
      <c r="IPJ9" s="830"/>
      <c r="IPK9" s="830"/>
      <c r="IPL9" s="844"/>
      <c r="IPM9" s="845"/>
      <c r="IPN9" s="829"/>
      <c r="IPO9" s="829"/>
      <c r="IPP9" s="829"/>
      <c r="IPQ9" s="829"/>
      <c r="IPR9" s="829"/>
      <c r="IPS9" s="829"/>
      <c r="IPT9" s="830"/>
      <c r="IPU9" s="830"/>
      <c r="IPV9" s="830"/>
      <c r="IPW9" s="830"/>
      <c r="IPX9" s="830"/>
      <c r="IPY9" s="830"/>
      <c r="IPZ9" s="830"/>
      <c r="IQA9" s="830"/>
      <c r="IQB9" s="844"/>
      <c r="IQC9" s="845"/>
      <c r="IQD9" s="829"/>
      <c r="IQE9" s="829"/>
      <c r="IQF9" s="829"/>
      <c r="IQG9" s="829"/>
      <c r="IQH9" s="829"/>
      <c r="IQI9" s="829"/>
      <c r="IQJ9" s="830"/>
      <c r="IQK9" s="830"/>
      <c r="IQL9" s="830"/>
      <c r="IQM9" s="830"/>
      <c r="IQN9" s="830"/>
      <c r="IQO9" s="830"/>
      <c r="IQP9" s="830"/>
      <c r="IQQ9" s="830"/>
      <c r="IQR9" s="844"/>
      <c r="IQS9" s="845"/>
      <c r="IQT9" s="829"/>
      <c r="IQU9" s="829"/>
      <c r="IQV9" s="829"/>
      <c r="IQW9" s="829"/>
      <c r="IQX9" s="829"/>
      <c r="IQY9" s="829"/>
      <c r="IQZ9" s="830"/>
      <c r="IRA9" s="830"/>
      <c r="IRB9" s="830"/>
      <c r="IRC9" s="830"/>
      <c r="IRD9" s="830"/>
      <c r="IRE9" s="830"/>
      <c r="IRF9" s="830"/>
      <c r="IRG9" s="830"/>
      <c r="IRH9" s="844"/>
      <c r="IRI9" s="845"/>
      <c r="IRJ9" s="829"/>
      <c r="IRK9" s="829"/>
      <c r="IRL9" s="829"/>
      <c r="IRM9" s="829"/>
      <c r="IRN9" s="829"/>
      <c r="IRO9" s="829"/>
      <c r="IRP9" s="830"/>
      <c r="IRQ9" s="830"/>
      <c r="IRR9" s="830"/>
      <c r="IRS9" s="830"/>
      <c r="IRT9" s="830"/>
      <c r="IRU9" s="830"/>
      <c r="IRV9" s="830"/>
      <c r="IRW9" s="830"/>
      <c r="IRX9" s="844"/>
      <c r="IRY9" s="845"/>
      <c r="IRZ9" s="829"/>
      <c r="ISA9" s="829"/>
      <c r="ISB9" s="829"/>
      <c r="ISC9" s="829"/>
      <c r="ISD9" s="829"/>
      <c r="ISE9" s="829"/>
      <c r="ISF9" s="830"/>
      <c r="ISG9" s="830"/>
      <c r="ISH9" s="830"/>
      <c r="ISI9" s="830"/>
      <c r="ISJ9" s="830"/>
      <c r="ISK9" s="830"/>
      <c r="ISL9" s="830"/>
      <c r="ISM9" s="830"/>
      <c r="ISN9" s="844"/>
      <c r="ISO9" s="845"/>
      <c r="ISP9" s="829"/>
      <c r="ISQ9" s="829"/>
      <c r="ISR9" s="829"/>
      <c r="ISS9" s="829"/>
      <c r="IST9" s="829"/>
      <c r="ISU9" s="829"/>
      <c r="ISV9" s="830"/>
      <c r="ISW9" s="830"/>
      <c r="ISX9" s="830"/>
      <c r="ISY9" s="830"/>
      <c r="ISZ9" s="830"/>
      <c r="ITA9" s="830"/>
      <c r="ITB9" s="830"/>
      <c r="ITC9" s="830"/>
      <c r="ITD9" s="844"/>
      <c r="ITE9" s="845"/>
      <c r="ITF9" s="829"/>
      <c r="ITG9" s="829"/>
      <c r="ITH9" s="829"/>
      <c r="ITI9" s="829"/>
      <c r="ITJ9" s="829"/>
      <c r="ITK9" s="829"/>
      <c r="ITL9" s="830"/>
      <c r="ITM9" s="830"/>
      <c r="ITN9" s="830"/>
      <c r="ITO9" s="830"/>
      <c r="ITP9" s="830"/>
      <c r="ITQ9" s="830"/>
      <c r="ITR9" s="830"/>
      <c r="ITS9" s="830"/>
      <c r="ITT9" s="844"/>
      <c r="ITU9" s="845"/>
      <c r="ITV9" s="829"/>
      <c r="ITW9" s="829"/>
      <c r="ITX9" s="829"/>
      <c r="ITY9" s="829"/>
      <c r="ITZ9" s="829"/>
      <c r="IUA9" s="829"/>
      <c r="IUB9" s="830"/>
      <c r="IUC9" s="830"/>
      <c r="IUD9" s="830"/>
      <c r="IUE9" s="830"/>
      <c r="IUF9" s="830"/>
      <c r="IUG9" s="830"/>
      <c r="IUH9" s="830"/>
      <c r="IUI9" s="830"/>
      <c r="IUJ9" s="844"/>
      <c r="IUK9" s="845"/>
      <c r="IUL9" s="829"/>
      <c r="IUM9" s="829"/>
      <c r="IUN9" s="829"/>
      <c r="IUO9" s="829"/>
      <c r="IUP9" s="829"/>
      <c r="IUQ9" s="829"/>
      <c r="IUR9" s="830"/>
      <c r="IUS9" s="830"/>
      <c r="IUT9" s="830"/>
      <c r="IUU9" s="830"/>
      <c r="IUV9" s="830"/>
      <c r="IUW9" s="830"/>
      <c r="IUX9" s="830"/>
      <c r="IUY9" s="830"/>
      <c r="IUZ9" s="844"/>
      <c r="IVA9" s="845"/>
      <c r="IVB9" s="829"/>
      <c r="IVC9" s="829"/>
      <c r="IVD9" s="829"/>
      <c r="IVE9" s="829"/>
      <c r="IVF9" s="829"/>
      <c r="IVG9" s="829"/>
      <c r="IVH9" s="830"/>
      <c r="IVI9" s="830"/>
      <c r="IVJ9" s="830"/>
      <c r="IVK9" s="830"/>
      <c r="IVL9" s="830"/>
      <c r="IVM9" s="830"/>
      <c r="IVN9" s="830"/>
      <c r="IVO9" s="830"/>
      <c r="IVP9" s="844"/>
      <c r="IVQ9" s="845"/>
      <c r="IVR9" s="829"/>
      <c r="IVS9" s="829"/>
      <c r="IVT9" s="829"/>
      <c r="IVU9" s="829"/>
      <c r="IVV9" s="829"/>
      <c r="IVW9" s="829"/>
      <c r="IVX9" s="830"/>
      <c r="IVY9" s="830"/>
      <c r="IVZ9" s="830"/>
      <c r="IWA9" s="830"/>
      <c r="IWB9" s="830"/>
      <c r="IWC9" s="830"/>
      <c r="IWD9" s="830"/>
      <c r="IWE9" s="830"/>
      <c r="IWF9" s="844"/>
      <c r="IWG9" s="845"/>
      <c r="IWH9" s="829"/>
      <c r="IWI9" s="829"/>
      <c r="IWJ9" s="829"/>
      <c r="IWK9" s="829"/>
      <c r="IWL9" s="829"/>
      <c r="IWM9" s="829"/>
      <c r="IWN9" s="830"/>
      <c r="IWO9" s="830"/>
      <c r="IWP9" s="830"/>
      <c r="IWQ9" s="830"/>
      <c r="IWR9" s="830"/>
      <c r="IWS9" s="830"/>
      <c r="IWT9" s="830"/>
      <c r="IWU9" s="830"/>
      <c r="IWV9" s="844"/>
      <c r="IWW9" s="845"/>
      <c r="IWX9" s="829"/>
      <c r="IWY9" s="829"/>
      <c r="IWZ9" s="829"/>
      <c r="IXA9" s="829"/>
      <c r="IXB9" s="829"/>
      <c r="IXC9" s="829"/>
      <c r="IXD9" s="830"/>
      <c r="IXE9" s="830"/>
      <c r="IXF9" s="830"/>
      <c r="IXG9" s="830"/>
      <c r="IXH9" s="830"/>
      <c r="IXI9" s="830"/>
      <c r="IXJ9" s="830"/>
      <c r="IXK9" s="830"/>
      <c r="IXL9" s="844"/>
      <c r="IXM9" s="845"/>
      <c r="IXN9" s="829"/>
      <c r="IXO9" s="829"/>
      <c r="IXP9" s="829"/>
      <c r="IXQ9" s="829"/>
      <c r="IXR9" s="829"/>
      <c r="IXS9" s="829"/>
      <c r="IXT9" s="830"/>
      <c r="IXU9" s="830"/>
      <c r="IXV9" s="830"/>
      <c r="IXW9" s="830"/>
      <c r="IXX9" s="830"/>
      <c r="IXY9" s="830"/>
      <c r="IXZ9" s="830"/>
      <c r="IYA9" s="830"/>
      <c r="IYB9" s="844"/>
      <c r="IYC9" s="845"/>
      <c r="IYD9" s="829"/>
      <c r="IYE9" s="829"/>
      <c r="IYF9" s="829"/>
      <c r="IYG9" s="829"/>
      <c r="IYH9" s="829"/>
      <c r="IYI9" s="829"/>
      <c r="IYJ9" s="830"/>
      <c r="IYK9" s="830"/>
      <c r="IYL9" s="830"/>
      <c r="IYM9" s="830"/>
      <c r="IYN9" s="830"/>
      <c r="IYO9" s="830"/>
      <c r="IYP9" s="830"/>
      <c r="IYQ9" s="830"/>
      <c r="IYR9" s="844"/>
      <c r="IYS9" s="845"/>
      <c r="IYT9" s="829"/>
      <c r="IYU9" s="829"/>
      <c r="IYV9" s="829"/>
      <c r="IYW9" s="829"/>
      <c r="IYX9" s="829"/>
      <c r="IYY9" s="829"/>
      <c r="IYZ9" s="830"/>
      <c r="IZA9" s="830"/>
      <c r="IZB9" s="830"/>
      <c r="IZC9" s="830"/>
      <c r="IZD9" s="830"/>
      <c r="IZE9" s="830"/>
      <c r="IZF9" s="830"/>
      <c r="IZG9" s="830"/>
      <c r="IZH9" s="844"/>
      <c r="IZI9" s="845"/>
      <c r="IZJ9" s="829"/>
      <c r="IZK9" s="829"/>
      <c r="IZL9" s="829"/>
      <c r="IZM9" s="829"/>
      <c r="IZN9" s="829"/>
      <c r="IZO9" s="829"/>
      <c r="IZP9" s="830"/>
      <c r="IZQ9" s="830"/>
      <c r="IZR9" s="830"/>
      <c r="IZS9" s="830"/>
      <c r="IZT9" s="830"/>
      <c r="IZU9" s="830"/>
      <c r="IZV9" s="830"/>
      <c r="IZW9" s="830"/>
      <c r="IZX9" s="844"/>
      <c r="IZY9" s="845"/>
      <c r="IZZ9" s="829"/>
      <c r="JAA9" s="829"/>
      <c r="JAB9" s="829"/>
      <c r="JAC9" s="829"/>
      <c r="JAD9" s="829"/>
      <c r="JAE9" s="829"/>
      <c r="JAF9" s="830"/>
      <c r="JAG9" s="830"/>
      <c r="JAH9" s="830"/>
      <c r="JAI9" s="830"/>
      <c r="JAJ9" s="830"/>
      <c r="JAK9" s="830"/>
      <c r="JAL9" s="830"/>
      <c r="JAM9" s="830"/>
      <c r="JAN9" s="844"/>
      <c r="JAO9" s="845"/>
      <c r="JAP9" s="829"/>
      <c r="JAQ9" s="829"/>
      <c r="JAR9" s="829"/>
      <c r="JAS9" s="829"/>
      <c r="JAT9" s="829"/>
      <c r="JAU9" s="829"/>
      <c r="JAV9" s="830"/>
      <c r="JAW9" s="830"/>
      <c r="JAX9" s="830"/>
      <c r="JAY9" s="830"/>
      <c r="JAZ9" s="830"/>
      <c r="JBA9" s="830"/>
      <c r="JBB9" s="830"/>
      <c r="JBC9" s="830"/>
      <c r="JBD9" s="844"/>
      <c r="JBE9" s="845"/>
      <c r="JBF9" s="829"/>
      <c r="JBG9" s="829"/>
      <c r="JBH9" s="829"/>
      <c r="JBI9" s="829"/>
      <c r="JBJ9" s="829"/>
      <c r="JBK9" s="829"/>
      <c r="JBL9" s="830"/>
      <c r="JBM9" s="830"/>
      <c r="JBN9" s="830"/>
      <c r="JBO9" s="830"/>
      <c r="JBP9" s="830"/>
      <c r="JBQ9" s="830"/>
      <c r="JBR9" s="830"/>
      <c r="JBS9" s="830"/>
      <c r="JBT9" s="844"/>
      <c r="JBU9" s="845"/>
      <c r="JBV9" s="829"/>
      <c r="JBW9" s="829"/>
      <c r="JBX9" s="829"/>
      <c r="JBY9" s="829"/>
      <c r="JBZ9" s="829"/>
      <c r="JCA9" s="829"/>
      <c r="JCB9" s="830"/>
      <c r="JCC9" s="830"/>
      <c r="JCD9" s="830"/>
      <c r="JCE9" s="830"/>
      <c r="JCF9" s="830"/>
      <c r="JCG9" s="830"/>
      <c r="JCH9" s="830"/>
      <c r="JCI9" s="830"/>
      <c r="JCJ9" s="844"/>
      <c r="JCK9" s="845"/>
      <c r="JCL9" s="829"/>
      <c r="JCM9" s="829"/>
      <c r="JCN9" s="829"/>
      <c r="JCO9" s="829"/>
      <c r="JCP9" s="829"/>
      <c r="JCQ9" s="829"/>
      <c r="JCR9" s="830"/>
      <c r="JCS9" s="830"/>
      <c r="JCT9" s="830"/>
      <c r="JCU9" s="830"/>
      <c r="JCV9" s="830"/>
      <c r="JCW9" s="830"/>
      <c r="JCX9" s="830"/>
      <c r="JCY9" s="830"/>
      <c r="JCZ9" s="844"/>
      <c r="JDA9" s="845"/>
      <c r="JDB9" s="829"/>
      <c r="JDC9" s="829"/>
      <c r="JDD9" s="829"/>
      <c r="JDE9" s="829"/>
      <c r="JDF9" s="829"/>
      <c r="JDG9" s="829"/>
      <c r="JDH9" s="830"/>
      <c r="JDI9" s="830"/>
      <c r="JDJ9" s="830"/>
      <c r="JDK9" s="830"/>
      <c r="JDL9" s="830"/>
      <c r="JDM9" s="830"/>
      <c r="JDN9" s="830"/>
      <c r="JDO9" s="830"/>
      <c r="JDP9" s="844"/>
      <c r="JDQ9" s="845"/>
      <c r="JDR9" s="829"/>
      <c r="JDS9" s="829"/>
      <c r="JDT9" s="829"/>
      <c r="JDU9" s="829"/>
      <c r="JDV9" s="829"/>
      <c r="JDW9" s="829"/>
      <c r="JDX9" s="830"/>
      <c r="JDY9" s="830"/>
      <c r="JDZ9" s="830"/>
      <c r="JEA9" s="830"/>
      <c r="JEB9" s="830"/>
      <c r="JEC9" s="830"/>
      <c r="JED9" s="830"/>
      <c r="JEE9" s="830"/>
      <c r="JEF9" s="844"/>
      <c r="JEG9" s="845"/>
      <c r="JEH9" s="829"/>
      <c r="JEI9" s="829"/>
      <c r="JEJ9" s="829"/>
      <c r="JEK9" s="829"/>
      <c r="JEL9" s="829"/>
      <c r="JEM9" s="829"/>
      <c r="JEN9" s="830"/>
      <c r="JEO9" s="830"/>
      <c r="JEP9" s="830"/>
      <c r="JEQ9" s="830"/>
      <c r="JER9" s="830"/>
      <c r="JES9" s="830"/>
      <c r="JET9" s="830"/>
      <c r="JEU9" s="830"/>
      <c r="JEV9" s="844"/>
      <c r="JEW9" s="845"/>
      <c r="JEX9" s="829"/>
      <c r="JEY9" s="829"/>
      <c r="JEZ9" s="829"/>
      <c r="JFA9" s="829"/>
      <c r="JFB9" s="829"/>
      <c r="JFC9" s="829"/>
      <c r="JFD9" s="830"/>
      <c r="JFE9" s="830"/>
      <c r="JFF9" s="830"/>
      <c r="JFG9" s="830"/>
      <c r="JFH9" s="830"/>
      <c r="JFI9" s="830"/>
      <c r="JFJ9" s="830"/>
      <c r="JFK9" s="830"/>
      <c r="JFL9" s="844"/>
      <c r="JFM9" s="845"/>
      <c r="JFN9" s="829"/>
      <c r="JFO9" s="829"/>
      <c r="JFP9" s="829"/>
      <c r="JFQ9" s="829"/>
      <c r="JFR9" s="829"/>
      <c r="JFS9" s="829"/>
      <c r="JFT9" s="830"/>
      <c r="JFU9" s="830"/>
      <c r="JFV9" s="830"/>
      <c r="JFW9" s="830"/>
      <c r="JFX9" s="830"/>
      <c r="JFY9" s="830"/>
      <c r="JFZ9" s="830"/>
      <c r="JGA9" s="830"/>
      <c r="JGB9" s="844"/>
      <c r="JGC9" s="845"/>
      <c r="JGD9" s="829"/>
      <c r="JGE9" s="829"/>
      <c r="JGF9" s="829"/>
      <c r="JGG9" s="829"/>
      <c r="JGH9" s="829"/>
      <c r="JGI9" s="829"/>
      <c r="JGJ9" s="830"/>
      <c r="JGK9" s="830"/>
      <c r="JGL9" s="830"/>
      <c r="JGM9" s="830"/>
      <c r="JGN9" s="830"/>
      <c r="JGO9" s="830"/>
      <c r="JGP9" s="830"/>
      <c r="JGQ9" s="830"/>
      <c r="JGR9" s="844"/>
      <c r="JGS9" s="845"/>
      <c r="JGT9" s="829"/>
      <c r="JGU9" s="829"/>
      <c r="JGV9" s="829"/>
      <c r="JGW9" s="829"/>
      <c r="JGX9" s="829"/>
      <c r="JGY9" s="829"/>
      <c r="JGZ9" s="830"/>
      <c r="JHA9" s="830"/>
      <c r="JHB9" s="830"/>
      <c r="JHC9" s="830"/>
      <c r="JHD9" s="830"/>
      <c r="JHE9" s="830"/>
      <c r="JHF9" s="830"/>
      <c r="JHG9" s="830"/>
      <c r="JHH9" s="844"/>
      <c r="JHI9" s="845"/>
      <c r="JHJ9" s="829"/>
      <c r="JHK9" s="829"/>
      <c r="JHL9" s="829"/>
      <c r="JHM9" s="829"/>
      <c r="JHN9" s="829"/>
      <c r="JHO9" s="829"/>
      <c r="JHP9" s="830"/>
      <c r="JHQ9" s="830"/>
      <c r="JHR9" s="830"/>
      <c r="JHS9" s="830"/>
      <c r="JHT9" s="830"/>
      <c r="JHU9" s="830"/>
      <c r="JHV9" s="830"/>
      <c r="JHW9" s="830"/>
      <c r="JHX9" s="844"/>
      <c r="JHY9" s="845"/>
      <c r="JHZ9" s="829"/>
      <c r="JIA9" s="829"/>
      <c r="JIB9" s="829"/>
      <c r="JIC9" s="829"/>
      <c r="JID9" s="829"/>
      <c r="JIE9" s="829"/>
      <c r="JIF9" s="830"/>
      <c r="JIG9" s="830"/>
      <c r="JIH9" s="830"/>
      <c r="JII9" s="830"/>
      <c r="JIJ9" s="830"/>
      <c r="JIK9" s="830"/>
      <c r="JIL9" s="830"/>
      <c r="JIM9" s="830"/>
      <c r="JIN9" s="844"/>
      <c r="JIO9" s="845"/>
      <c r="JIP9" s="829"/>
      <c r="JIQ9" s="829"/>
      <c r="JIR9" s="829"/>
      <c r="JIS9" s="829"/>
      <c r="JIT9" s="829"/>
      <c r="JIU9" s="829"/>
      <c r="JIV9" s="830"/>
      <c r="JIW9" s="830"/>
      <c r="JIX9" s="830"/>
      <c r="JIY9" s="830"/>
      <c r="JIZ9" s="830"/>
      <c r="JJA9" s="830"/>
      <c r="JJB9" s="830"/>
      <c r="JJC9" s="830"/>
      <c r="JJD9" s="844"/>
      <c r="JJE9" s="845"/>
      <c r="JJF9" s="829"/>
      <c r="JJG9" s="829"/>
      <c r="JJH9" s="829"/>
      <c r="JJI9" s="829"/>
      <c r="JJJ9" s="829"/>
      <c r="JJK9" s="829"/>
      <c r="JJL9" s="830"/>
      <c r="JJM9" s="830"/>
      <c r="JJN9" s="830"/>
      <c r="JJO9" s="830"/>
      <c r="JJP9" s="830"/>
      <c r="JJQ9" s="830"/>
      <c r="JJR9" s="830"/>
      <c r="JJS9" s="830"/>
      <c r="JJT9" s="844"/>
      <c r="JJU9" s="845"/>
      <c r="JJV9" s="829"/>
      <c r="JJW9" s="829"/>
      <c r="JJX9" s="829"/>
      <c r="JJY9" s="829"/>
      <c r="JJZ9" s="829"/>
      <c r="JKA9" s="829"/>
      <c r="JKB9" s="830"/>
      <c r="JKC9" s="830"/>
      <c r="JKD9" s="830"/>
      <c r="JKE9" s="830"/>
      <c r="JKF9" s="830"/>
      <c r="JKG9" s="830"/>
      <c r="JKH9" s="830"/>
      <c r="JKI9" s="830"/>
      <c r="JKJ9" s="844"/>
      <c r="JKK9" s="845"/>
      <c r="JKL9" s="829"/>
      <c r="JKM9" s="829"/>
      <c r="JKN9" s="829"/>
      <c r="JKO9" s="829"/>
      <c r="JKP9" s="829"/>
      <c r="JKQ9" s="829"/>
      <c r="JKR9" s="830"/>
      <c r="JKS9" s="830"/>
      <c r="JKT9" s="830"/>
      <c r="JKU9" s="830"/>
      <c r="JKV9" s="830"/>
      <c r="JKW9" s="830"/>
      <c r="JKX9" s="830"/>
      <c r="JKY9" s="830"/>
      <c r="JKZ9" s="844"/>
      <c r="JLA9" s="845"/>
      <c r="JLB9" s="829"/>
      <c r="JLC9" s="829"/>
      <c r="JLD9" s="829"/>
      <c r="JLE9" s="829"/>
      <c r="JLF9" s="829"/>
      <c r="JLG9" s="829"/>
      <c r="JLH9" s="830"/>
      <c r="JLI9" s="830"/>
      <c r="JLJ9" s="830"/>
      <c r="JLK9" s="830"/>
      <c r="JLL9" s="830"/>
      <c r="JLM9" s="830"/>
      <c r="JLN9" s="830"/>
      <c r="JLO9" s="830"/>
      <c r="JLP9" s="844"/>
      <c r="JLQ9" s="845"/>
      <c r="JLR9" s="829"/>
      <c r="JLS9" s="829"/>
      <c r="JLT9" s="829"/>
      <c r="JLU9" s="829"/>
      <c r="JLV9" s="829"/>
      <c r="JLW9" s="829"/>
      <c r="JLX9" s="830"/>
      <c r="JLY9" s="830"/>
      <c r="JLZ9" s="830"/>
      <c r="JMA9" s="830"/>
      <c r="JMB9" s="830"/>
      <c r="JMC9" s="830"/>
      <c r="JMD9" s="830"/>
      <c r="JME9" s="830"/>
      <c r="JMF9" s="844"/>
      <c r="JMG9" s="845"/>
      <c r="JMH9" s="829"/>
      <c r="JMI9" s="829"/>
      <c r="JMJ9" s="829"/>
      <c r="JMK9" s="829"/>
      <c r="JML9" s="829"/>
      <c r="JMM9" s="829"/>
      <c r="JMN9" s="830"/>
      <c r="JMO9" s="830"/>
      <c r="JMP9" s="830"/>
      <c r="JMQ9" s="830"/>
      <c r="JMR9" s="830"/>
      <c r="JMS9" s="830"/>
      <c r="JMT9" s="830"/>
      <c r="JMU9" s="830"/>
      <c r="JMV9" s="844"/>
      <c r="JMW9" s="845"/>
      <c r="JMX9" s="829"/>
      <c r="JMY9" s="829"/>
      <c r="JMZ9" s="829"/>
      <c r="JNA9" s="829"/>
      <c r="JNB9" s="829"/>
      <c r="JNC9" s="829"/>
      <c r="JND9" s="830"/>
      <c r="JNE9" s="830"/>
      <c r="JNF9" s="830"/>
      <c r="JNG9" s="830"/>
      <c r="JNH9" s="830"/>
      <c r="JNI9" s="830"/>
      <c r="JNJ9" s="830"/>
      <c r="JNK9" s="830"/>
      <c r="JNL9" s="844"/>
      <c r="JNM9" s="845"/>
      <c r="JNN9" s="829"/>
      <c r="JNO9" s="829"/>
      <c r="JNP9" s="829"/>
      <c r="JNQ9" s="829"/>
      <c r="JNR9" s="829"/>
      <c r="JNS9" s="829"/>
      <c r="JNT9" s="830"/>
      <c r="JNU9" s="830"/>
      <c r="JNV9" s="830"/>
      <c r="JNW9" s="830"/>
      <c r="JNX9" s="830"/>
      <c r="JNY9" s="830"/>
      <c r="JNZ9" s="830"/>
      <c r="JOA9" s="830"/>
      <c r="JOB9" s="844"/>
      <c r="JOC9" s="845"/>
      <c r="JOD9" s="829"/>
      <c r="JOE9" s="829"/>
      <c r="JOF9" s="829"/>
      <c r="JOG9" s="829"/>
      <c r="JOH9" s="829"/>
      <c r="JOI9" s="829"/>
      <c r="JOJ9" s="830"/>
      <c r="JOK9" s="830"/>
      <c r="JOL9" s="830"/>
      <c r="JOM9" s="830"/>
      <c r="JON9" s="830"/>
      <c r="JOO9" s="830"/>
      <c r="JOP9" s="830"/>
      <c r="JOQ9" s="830"/>
      <c r="JOR9" s="844"/>
      <c r="JOS9" s="845"/>
      <c r="JOT9" s="829"/>
      <c r="JOU9" s="829"/>
      <c r="JOV9" s="829"/>
      <c r="JOW9" s="829"/>
      <c r="JOX9" s="829"/>
      <c r="JOY9" s="829"/>
      <c r="JOZ9" s="830"/>
      <c r="JPA9" s="830"/>
      <c r="JPB9" s="830"/>
      <c r="JPC9" s="830"/>
      <c r="JPD9" s="830"/>
      <c r="JPE9" s="830"/>
      <c r="JPF9" s="830"/>
      <c r="JPG9" s="830"/>
      <c r="JPH9" s="844"/>
      <c r="JPI9" s="845"/>
      <c r="JPJ9" s="829"/>
      <c r="JPK9" s="829"/>
      <c r="JPL9" s="829"/>
      <c r="JPM9" s="829"/>
      <c r="JPN9" s="829"/>
      <c r="JPO9" s="829"/>
      <c r="JPP9" s="830"/>
      <c r="JPQ9" s="830"/>
      <c r="JPR9" s="830"/>
      <c r="JPS9" s="830"/>
      <c r="JPT9" s="830"/>
      <c r="JPU9" s="830"/>
      <c r="JPV9" s="830"/>
      <c r="JPW9" s="830"/>
      <c r="JPX9" s="844"/>
      <c r="JPY9" s="845"/>
      <c r="JPZ9" s="829"/>
      <c r="JQA9" s="829"/>
      <c r="JQB9" s="829"/>
      <c r="JQC9" s="829"/>
      <c r="JQD9" s="829"/>
      <c r="JQE9" s="829"/>
      <c r="JQF9" s="830"/>
      <c r="JQG9" s="830"/>
      <c r="JQH9" s="830"/>
      <c r="JQI9" s="830"/>
      <c r="JQJ9" s="830"/>
      <c r="JQK9" s="830"/>
      <c r="JQL9" s="830"/>
      <c r="JQM9" s="830"/>
      <c r="JQN9" s="844"/>
      <c r="JQO9" s="845"/>
      <c r="JQP9" s="829"/>
      <c r="JQQ9" s="829"/>
      <c r="JQR9" s="829"/>
      <c r="JQS9" s="829"/>
      <c r="JQT9" s="829"/>
      <c r="JQU9" s="829"/>
      <c r="JQV9" s="830"/>
      <c r="JQW9" s="830"/>
      <c r="JQX9" s="830"/>
      <c r="JQY9" s="830"/>
      <c r="JQZ9" s="830"/>
      <c r="JRA9" s="830"/>
      <c r="JRB9" s="830"/>
      <c r="JRC9" s="830"/>
      <c r="JRD9" s="844"/>
      <c r="JRE9" s="845"/>
      <c r="JRF9" s="829"/>
      <c r="JRG9" s="829"/>
      <c r="JRH9" s="829"/>
      <c r="JRI9" s="829"/>
      <c r="JRJ9" s="829"/>
      <c r="JRK9" s="829"/>
      <c r="JRL9" s="830"/>
      <c r="JRM9" s="830"/>
      <c r="JRN9" s="830"/>
      <c r="JRO9" s="830"/>
      <c r="JRP9" s="830"/>
      <c r="JRQ9" s="830"/>
      <c r="JRR9" s="830"/>
      <c r="JRS9" s="830"/>
      <c r="JRT9" s="844"/>
      <c r="JRU9" s="845"/>
      <c r="JRV9" s="829"/>
      <c r="JRW9" s="829"/>
      <c r="JRX9" s="829"/>
      <c r="JRY9" s="829"/>
      <c r="JRZ9" s="829"/>
      <c r="JSA9" s="829"/>
      <c r="JSB9" s="830"/>
      <c r="JSC9" s="830"/>
      <c r="JSD9" s="830"/>
      <c r="JSE9" s="830"/>
      <c r="JSF9" s="830"/>
      <c r="JSG9" s="830"/>
      <c r="JSH9" s="830"/>
      <c r="JSI9" s="830"/>
      <c r="JSJ9" s="844"/>
      <c r="JSK9" s="845"/>
      <c r="JSL9" s="829"/>
      <c r="JSM9" s="829"/>
      <c r="JSN9" s="829"/>
      <c r="JSO9" s="829"/>
      <c r="JSP9" s="829"/>
      <c r="JSQ9" s="829"/>
      <c r="JSR9" s="830"/>
      <c r="JSS9" s="830"/>
      <c r="JST9" s="830"/>
      <c r="JSU9" s="830"/>
      <c r="JSV9" s="830"/>
      <c r="JSW9" s="830"/>
      <c r="JSX9" s="830"/>
      <c r="JSY9" s="830"/>
      <c r="JSZ9" s="844"/>
      <c r="JTA9" s="845"/>
      <c r="JTB9" s="829"/>
      <c r="JTC9" s="829"/>
      <c r="JTD9" s="829"/>
      <c r="JTE9" s="829"/>
      <c r="JTF9" s="829"/>
      <c r="JTG9" s="829"/>
      <c r="JTH9" s="830"/>
      <c r="JTI9" s="830"/>
      <c r="JTJ9" s="830"/>
      <c r="JTK9" s="830"/>
      <c r="JTL9" s="830"/>
      <c r="JTM9" s="830"/>
      <c r="JTN9" s="830"/>
      <c r="JTO9" s="830"/>
      <c r="JTP9" s="844"/>
      <c r="JTQ9" s="845"/>
      <c r="JTR9" s="829"/>
      <c r="JTS9" s="829"/>
      <c r="JTT9" s="829"/>
      <c r="JTU9" s="829"/>
      <c r="JTV9" s="829"/>
      <c r="JTW9" s="829"/>
      <c r="JTX9" s="830"/>
      <c r="JTY9" s="830"/>
      <c r="JTZ9" s="830"/>
      <c r="JUA9" s="830"/>
      <c r="JUB9" s="830"/>
      <c r="JUC9" s="830"/>
      <c r="JUD9" s="830"/>
      <c r="JUE9" s="830"/>
      <c r="JUF9" s="844"/>
      <c r="JUG9" s="845"/>
      <c r="JUH9" s="829"/>
      <c r="JUI9" s="829"/>
      <c r="JUJ9" s="829"/>
      <c r="JUK9" s="829"/>
      <c r="JUL9" s="829"/>
      <c r="JUM9" s="829"/>
      <c r="JUN9" s="830"/>
      <c r="JUO9" s="830"/>
      <c r="JUP9" s="830"/>
      <c r="JUQ9" s="830"/>
      <c r="JUR9" s="830"/>
      <c r="JUS9" s="830"/>
      <c r="JUT9" s="830"/>
      <c r="JUU9" s="830"/>
      <c r="JUV9" s="844"/>
      <c r="JUW9" s="845"/>
      <c r="JUX9" s="829"/>
      <c r="JUY9" s="829"/>
      <c r="JUZ9" s="829"/>
      <c r="JVA9" s="829"/>
      <c r="JVB9" s="829"/>
      <c r="JVC9" s="829"/>
      <c r="JVD9" s="830"/>
      <c r="JVE9" s="830"/>
      <c r="JVF9" s="830"/>
      <c r="JVG9" s="830"/>
      <c r="JVH9" s="830"/>
      <c r="JVI9" s="830"/>
      <c r="JVJ9" s="830"/>
      <c r="JVK9" s="830"/>
      <c r="JVL9" s="844"/>
      <c r="JVM9" s="845"/>
      <c r="JVN9" s="829"/>
      <c r="JVO9" s="829"/>
      <c r="JVP9" s="829"/>
      <c r="JVQ9" s="829"/>
      <c r="JVR9" s="829"/>
      <c r="JVS9" s="829"/>
      <c r="JVT9" s="830"/>
      <c r="JVU9" s="830"/>
      <c r="JVV9" s="830"/>
      <c r="JVW9" s="830"/>
      <c r="JVX9" s="830"/>
      <c r="JVY9" s="830"/>
      <c r="JVZ9" s="830"/>
      <c r="JWA9" s="830"/>
      <c r="JWB9" s="844"/>
      <c r="JWC9" s="845"/>
      <c r="JWD9" s="829"/>
      <c r="JWE9" s="829"/>
      <c r="JWF9" s="829"/>
      <c r="JWG9" s="829"/>
      <c r="JWH9" s="829"/>
      <c r="JWI9" s="829"/>
      <c r="JWJ9" s="830"/>
      <c r="JWK9" s="830"/>
      <c r="JWL9" s="830"/>
      <c r="JWM9" s="830"/>
      <c r="JWN9" s="830"/>
      <c r="JWO9" s="830"/>
      <c r="JWP9" s="830"/>
      <c r="JWQ9" s="830"/>
      <c r="JWR9" s="844"/>
      <c r="JWS9" s="845"/>
      <c r="JWT9" s="829"/>
      <c r="JWU9" s="829"/>
      <c r="JWV9" s="829"/>
      <c r="JWW9" s="829"/>
      <c r="JWX9" s="829"/>
      <c r="JWY9" s="829"/>
      <c r="JWZ9" s="830"/>
      <c r="JXA9" s="830"/>
      <c r="JXB9" s="830"/>
      <c r="JXC9" s="830"/>
      <c r="JXD9" s="830"/>
      <c r="JXE9" s="830"/>
      <c r="JXF9" s="830"/>
      <c r="JXG9" s="830"/>
      <c r="JXH9" s="844"/>
      <c r="JXI9" s="845"/>
      <c r="JXJ9" s="829"/>
      <c r="JXK9" s="829"/>
      <c r="JXL9" s="829"/>
      <c r="JXM9" s="829"/>
      <c r="JXN9" s="829"/>
      <c r="JXO9" s="829"/>
      <c r="JXP9" s="830"/>
      <c r="JXQ9" s="830"/>
      <c r="JXR9" s="830"/>
      <c r="JXS9" s="830"/>
      <c r="JXT9" s="830"/>
      <c r="JXU9" s="830"/>
      <c r="JXV9" s="830"/>
      <c r="JXW9" s="830"/>
      <c r="JXX9" s="844"/>
      <c r="JXY9" s="845"/>
      <c r="JXZ9" s="829"/>
      <c r="JYA9" s="829"/>
      <c r="JYB9" s="829"/>
      <c r="JYC9" s="829"/>
      <c r="JYD9" s="829"/>
      <c r="JYE9" s="829"/>
      <c r="JYF9" s="830"/>
      <c r="JYG9" s="830"/>
      <c r="JYH9" s="830"/>
      <c r="JYI9" s="830"/>
      <c r="JYJ9" s="830"/>
      <c r="JYK9" s="830"/>
      <c r="JYL9" s="830"/>
      <c r="JYM9" s="830"/>
      <c r="JYN9" s="844"/>
      <c r="JYO9" s="845"/>
      <c r="JYP9" s="829"/>
      <c r="JYQ9" s="829"/>
      <c r="JYR9" s="829"/>
      <c r="JYS9" s="829"/>
      <c r="JYT9" s="829"/>
      <c r="JYU9" s="829"/>
      <c r="JYV9" s="830"/>
      <c r="JYW9" s="830"/>
      <c r="JYX9" s="830"/>
      <c r="JYY9" s="830"/>
      <c r="JYZ9" s="830"/>
      <c r="JZA9" s="830"/>
      <c r="JZB9" s="830"/>
      <c r="JZC9" s="830"/>
      <c r="JZD9" s="844"/>
      <c r="JZE9" s="845"/>
      <c r="JZF9" s="829"/>
      <c r="JZG9" s="829"/>
      <c r="JZH9" s="829"/>
      <c r="JZI9" s="829"/>
      <c r="JZJ9" s="829"/>
      <c r="JZK9" s="829"/>
      <c r="JZL9" s="830"/>
      <c r="JZM9" s="830"/>
      <c r="JZN9" s="830"/>
      <c r="JZO9" s="830"/>
      <c r="JZP9" s="830"/>
      <c r="JZQ9" s="830"/>
      <c r="JZR9" s="830"/>
      <c r="JZS9" s="830"/>
      <c r="JZT9" s="844"/>
      <c r="JZU9" s="845"/>
      <c r="JZV9" s="829"/>
      <c r="JZW9" s="829"/>
      <c r="JZX9" s="829"/>
      <c r="JZY9" s="829"/>
      <c r="JZZ9" s="829"/>
      <c r="KAA9" s="829"/>
      <c r="KAB9" s="830"/>
      <c r="KAC9" s="830"/>
      <c r="KAD9" s="830"/>
      <c r="KAE9" s="830"/>
      <c r="KAF9" s="830"/>
      <c r="KAG9" s="830"/>
      <c r="KAH9" s="830"/>
      <c r="KAI9" s="830"/>
      <c r="KAJ9" s="844"/>
      <c r="KAK9" s="845"/>
      <c r="KAL9" s="829"/>
      <c r="KAM9" s="829"/>
      <c r="KAN9" s="829"/>
      <c r="KAO9" s="829"/>
      <c r="KAP9" s="829"/>
      <c r="KAQ9" s="829"/>
      <c r="KAR9" s="830"/>
      <c r="KAS9" s="830"/>
      <c r="KAT9" s="830"/>
      <c r="KAU9" s="830"/>
      <c r="KAV9" s="830"/>
      <c r="KAW9" s="830"/>
      <c r="KAX9" s="830"/>
      <c r="KAY9" s="830"/>
      <c r="KAZ9" s="844"/>
      <c r="KBA9" s="845"/>
      <c r="KBB9" s="829"/>
      <c r="KBC9" s="829"/>
      <c r="KBD9" s="829"/>
      <c r="KBE9" s="829"/>
      <c r="KBF9" s="829"/>
      <c r="KBG9" s="829"/>
      <c r="KBH9" s="830"/>
      <c r="KBI9" s="830"/>
      <c r="KBJ9" s="830"/>
      <c r="KBK9" s="830"/>
      <c r="KBL9" s="830"/>
      <c r="KBM9" s="830"/>
      <c r="KBN9" s="830"/>
      <c r="KBO9" s="830"/>
      <c r="KBP9" s="844"/>
      <c r="KBQ9" s="845"/>
      <c r="KBR9" s="829"/>
      <c r="KBS9" s="829"/>
      <c r="KBT9" s="829"/>
      <c r="KBU9" s="829"/>
      <c r="KBV9" s="829"/>
      <c r="KBW9" s="829"/>
      <c r="KBX9" s="830"/>
      <c r="KBY9" s="830"/>
      <c r="KBZ9" s="830"/>
      <c r="KCA9" s="830"/>
      <c r="KCB9" s="830"/>
      <c r="KCC9" s="830"/>
      <c r="KCD9" s="830"/>
      <c r="KCE9" s="830"/>
      <c r="KCF9" s="844"/>
      <c r="KCG9" s="845"/>
      <c r="KCH9" s="829"/>
      <c r="KCI9" s="829"/>
      <c r="KCJ9" s="829"/>
      <c r="KCK9" s="829"/>
      <c r="KCL9" s="829"/>
      <c r="KCM9" s="829"/>
      <c r="KCN9" s="830"/>
      <c r="KCO9" s="830"/>
      <c r="KCP9" s="830"/>
      <c r="KCQ9" s="830"/>
      <c r="KCR9" s="830"/>
      <c r="KCS9" s="830"/>
      <c r="KCT9" s="830"/>
      <c r="KCU9" s="830"/>
      <c r="KCV9" s="844"/>
      <c r="KCW9" s="845"/>
      <c r="KCX9" s="829"/>
      <c r="KCY9" s="829"/>
      <c r="KCZ9" s="829"/>
      <c r="KDA9" s="829"/>
      <c r="KDB9" s="829"/>
      <c r="KDC9" s="829"/>
      <c r="KDD9" s="830"/>
      <c r="KDE9" s="830"/>
      <c r="KDF9" s="830"/>
      <c r="KDG9" s="830"/>
      <c r="KDH9" s="830"/>
      <c r="KDI9" s="830"/>
      <c r="KDJ9" s="830"/>
      <c r="KDK9" s="830"/>
      <c r="KDL9" s="844"/>
      <c r="KDM9" s="845"/>
      <c r="KDN9" s="829"/>
      <c r="KDO9" s="829"/>
      <c r="KDP9" s="829"/>
      <c r="KDQ9" s="829"/>
      <c r="KDR9" s="829"/>
      <c r="KDS9" s="829"/>
      <c r="KDT9" s="830"/>
      <c r="KDU9" s="830"/>
      <c r="KDV9" s="830"/>
      <c r="KDW9" s="830"/>
      <c r="KDX9" s="830"/>
      <c r="KDY9" s="830"/>
      <c r="KDZ9" s="830"/>
      <c r="KEA9" s="830"/>
      <c r="KEB9" s="844"/>
      <c r="KEC9" s="845"/>
      <c r="KED9" s="829"/>
      <c r="KEE9" s="829"/>
      <c r="KEF9" s="829"/>
      <c r="KEG9" s="829"/>
      <c r="KEH9" s="829"/>
      <c r="KEI9" s="829"/>
      <c r="KEJ9" s="830"/>
      <c r="KEK9" s="830"/>
      <c r="KEL9" s="830"/>
      <c r="KEM9" s="830"/>
      <c r="KEN9" s="830"/>
      <c r="KEO9" s="830"/>
      <c r="KEP9" s="830"/>
      <c r="KEQ9" s="830"/>
      <c r="KER9" s="844"/>
      <c r="KES9" s="845"/>
      <c r="KET9" s="829"/>
      <c r="KEU9" s="829"/>
      <c r="KEV9" s="829"/>
      <c r="KEW9" s="829"/>
      <c r="KEX9" s="829"/>
      <c r="KEY9" s="829"/>
      <c r="KEZ9" s="830"/>
      <c r="KFA9" s="830"/>
      <c r="KFB9" s="830"/>
      <c r="KFC9" s="830"/>
      <c r="KFD9" s="830"/>
      <c r="KFE9" s="830"/>
      <c r="KFF9" s="830"/>
      <c r="KFG9" s="830"/>
      <c r="KFH9" s="844"/>
      <c r="KFI9" s="845"/>
      <c r="KFJ9" s="829"/>
      <c r="KFK9" s="829"/>
      <c r="KFL9" s="829"/>
      <c r="KFM9" s="829"/>
      <c r="KFN9" s="829"/>
      <c r="KFO9" s="829"/>
      <c r="KFP9" s="830"/>
      <c r="KFQ9" s="830"/>
      <c r="KFR9" s="830"/>
      <c r="KFS9" s="830"/>
      <c r="KFT9" s="830"/>
      <c r="KFU9" s="830"/>
      <c r="KFV9" s="830"/>
      <c r="KFW9" s="830"/>
      <c r="KFX9" s="844"/>
      <c r="KFY9" s="845"/>
      <c r="KFZ9" s="829"/>
      <c r="KGA9" s="829"/>
      <c r="KGB9" s="829"/>
      <c r="KGC9" s="829"/>
      <c r="KGD9" s="829"/>
      <c r="KGE9" s="829"/>
      <c r="KGF9" s="830"/>
      <c r="KGG9" s="830"/>
      <c r="KGH9" s="830"/>
      <c r="KGI9" s="830"/>
      <c r="KGJ9" s="830"/>
      <c r="KGK9" s="830"/>
      <c r="KGL9" s="830"/>
      <c r="KGM9" s="830"/>
      <c r="KGN9" s="844"/>
      <c r="KGO9" s="845"/>
      <c r="KGP9" s="829"/>
      <c r="KGQ9" s="829"/>
      <c r="KGR9" s="829"/>
      <c r="KGS9" s="829"/>
      <c r="KGT9" s="829"/>
      <c r="KGU9" s="829"/>
      <c r="KGV9" s="830"/>
      <c r="KGW9" s="830"/>
      <c r="KGX9" s="830"/>
      <c r="KGY9" s="830"/>
      <c r="KGZ9" s="830"/>
      <c r="KHA9" s="830"/>
      <c r="KHB9" s="830"/>
      <c r="KHC9" s="830"/>
      <c r="KHD9" s="844"/>
      <c r="KHE9" s="845"/>
      <c r="KHF9" s="829"/>
      <c r="KHG9" s="829"/>
      <c r="KHH9" s="829"/>
      <c r="KHI9" s="829"/>
      <c r="KHJ9" s="829"/>
      <c r="KHK9" s="829"/>
      <c r="KHL9" s="830"/>
      <c r="KHM9" s="830"/>
      <c r="KHN9" s="830"/>
      <c r="KHO9" s="830"/>
      <c r="KHP9" s="830"/>
      <c r="KHQ9" s="830"/>
      <c r="KHR9" s="830"/>
      <c r="KHS9" s="830"/>
      <c r="KHT9" s="844"/>
      <c r="KHU9" s="845"/>
      <c r="KHV9" s="829"/>
      <c r="KHW9" s="829"/>
      <c r="KHX9" s="829"/>
      <c r="KHY9" s="829"/>
      <c r="KHZ9" s="829"/>
      <c r="KIA9" s="829"/>
      <c r="KIB9" s="830"/>
      <c r="KIC9" s="830"/>
      <c r="KID9" s="830"/>
      <c r="KIE9" s="830"/>
      <c r="KIF9" s="830"/>
      <c r="KIG9" s="830"/>
      <c r="KIH9" s="830"/>
      <c r="KII9" s="830"/>
      <c r="KIJ9" s="844"/>
      <c r="KIK9" s="845"/>
      <c r="KIL9" s="829"/>
      <c r="KIM9" s="829"/>
      <c r="KIN9" s="829"/>
      <c r="KIO9" s="829"/>
      <c r="KIP9" s="829"/>
      <c r="KIQ9" s="829"/>
      <c r="KIR9" s="830"/>
      <c r="KIS9" s="830"/>
      <c r="KIT9" s="830"/>
      <c r="KIU9" s="830"/>
      <c r="KIV9" s="830"/>
      <c r="KIW9" s="830"/>
      <c r="KIX9" s="830"/>
      <c r="KIY9" s="830"/>
      <c r="KIZ9" s="844"/>
      <c r="KJA9" s="845"/>
      <c r="KJB9" s="829"/>
      <c r="KJC9" s="829"/>
      <c r="KJD9" s="829"/>
      <c r="KJE9" s="829"/>
      <c r="KJF9" s="829"/>
      <c r="KJG9" s="829"/>
      <c r="KJH9" s="830"/>
      <c r="KJI9" s="830"/>
      <c r="KJJ9" s="830"/>
      <c r="KJK9" s="830"/>
      <c r="KJL9" s="830"/>
      <c r="KJM9" s="830"/>
      <c r="KJN9" s="830"/>
      <c r="KJO9" s="830"/>
      <c r="KJP9" s="844"/>
      <c r="KJQ9" s="845"/>
      <c r="KJR9" s="829"/>
      <c r="KJS9" s="829"/>
      <c r="KJT9" s="829"/>
      <c r="KJU9" s="829"/>
      <c r="KJV9" s="829"/>
      <c r="KJW9" s="829"/>
      <c r="KJX9" s="830"/>
      <c r="KJY9" s="830"/>
      <c r="KJZ9" s="830"/>
      <c r="KKA9" s="830"/>
      <c r="KKB9" s="830"/>
      <c r="KKC9" s="830"/>
      <c r="KKD9" s="830"/>
      <c r="KKE9" s="830"/>
      <c r="KKF9" s="844"/>
      <c r="KKG9" s="845"/>
      <c r="KKH9" s="829"/>
      <c r="KKI9" s="829"/>
      <c r="KKJ9" s="829"/>
      <c r="KKK9" s="829"/>
      <c r="KKL9" s="829"/>
      <c r="KKM9" s="829"/>
      <c r="KKN9" s="830"/>
      <c r="KKO9" s="830"/>
      <c r="KKP9" s="830"/>
      <c r="KKQ9" s="830"/>
      <c r="KKR9" s="830"/>
      <c r="KKS9" s="830"/>
      <c r="KKT9" s="830"/>
      <c r="KKU9" s="830"/>
      <c r="KKV9" s="844"/>
      <c r="KKW9" s="845"/>
      <c r="KKX9" s="829"/>
      <c r="KKY9" s="829"/>
      <c r="KKZ9" s="829"/>
      <c r="KLA9" s="829"/>
      <c r="KLB9" s="829"/>
      <c r="KLC9" s="829"/>
      <c r="KLD9" s="830"/>
      <c r="KLE9" s="830"/>
      <c r="KLF9" s="830"/>
      <c r="KLG9" s="830"/>
      <c r="KLH9" s="830"/>
      <c r="KLI9" s="830"/>
      <c r="KLJ9" s="830"/>
      <c r="KLK9" s="830"/>
      <c r="KLL9" s="844"/>
      <c r="KLM9" s="845"/>
      <c r="KLN9" s="829"/>
      <c r="KLO9" s="829"/>
      <c r="KLP9" s="829"/>
      <c r="KLQ9" s="829"/>
      <c r="KLR9" s="829"/>
      <c r="KLS9" s="829"/>
      <c r="KLT9" s="830"/>
      <c r="KLU9" s="830"/>
      <c r="KLV9" s="830"/>
      <c r="KLW9" s="830"/>
      <c r="KLX9" s="830"/>
      <c r="KLY9" s="830"/>
      <c r="KLZ9" s="830"/>
      <c r="KMA9" s="830"/>
      <c r="KMB9" s="844"/>
      <c r="KMC9" s="845"/>
      <c r="KMD9" s="829"/>
      <c r="KME9" s="829"/>
      <c r="KMF9" s="829"/>
      <c r="KMG9" s="829"/>
      <c r="KMH9" s="829"/>
      <c r="KMI9" s="829"/>
      <c r="KMJ9" s="830"/>
      <c r="KMK9" s="830"/>
      <c r="KML9" s="830"/>
      <c r="KMM9" s="830"/>
      <c r="KMN9" s="830"/>
      <c r="KMO9" s="830"/>
      <c r="KMP9" s="830"/>
      <c r="KMQ9" s="830"/>
      <c r="KMR9" s="844"/>
      <c r="KMS9" s="845"/>
      <c r="KMT9" s="829"/>
      <c r="KMU9" s="829"/>
      <c r="KMV9" s="829"/>
      <c r="KMW9" s="829"/>
      <c r="KMX9" s="829"/>
      <c r="KMY9" s="829"/>
      <c r="KMZ9" s="830"/>
      <c r="KNA9" s="830"/>
      <c r="KNB9" s="830"/>
      <c r="KNC9" s="830"/>
      <c r="KND9" s="830"/>
      <c r="KNE9" s="830"/>
      <c r="KNF9" s="830"/>
      <c r="KNG9" s="830"/>
      <c r="KNH9" s="844"/>
      <c r="KNI9" s="845"/>
      <c r="KNJ9" s="829"/>
      <c r="KNK9" s="829"/>
      <c r="KNL9" s="829"/>
      <c r="KNM9" s="829"/>
      <c r="KNN9" s="829"/>
      <c r="KNO9" s="829"/>
      <c r="KNP9" s="830"/>
      <c r="KNQ9" s="830"/>
      <c r="KNR9" s="830"/>
      <c r="KNS9" s="830"/>
      <c r="KNT9" s="830"/>
      <c r="KNU9" s="830"/>
      <c r="KNV9" s="830"/>
      <c r="KNW9" s="830"/>
      <c r="KNX9" s="844"/>
      <c r="KNY9" s="845"/>
      <c r="KNZ9" s="829"/>
      <c r="KOA9" s="829"/>
      <c r="KOB9" s="829"/>
      <c r="KOC9" s="829"/>
      <c r="KOD9" s="829"/>
      <c r="KOE9" s="829"/>
      <c r="KOF9" s="830"/>
      <c r="KOG9" s="830"/>
      <c r="KOH9" s="830"/>
      <c r="KOI9" s="830"/>
      <c r="KOJ9" s="830"/>
      <c r="KOK9" s="830"/>
      <c r="KOL9" s="830"/>
      <c r="KOM9" s="830"/>
      <c r="KON9" s="844"/>
      <c r="KOO9" s="845"/>
      <c r="KOP9" s="829"/>
      <c r="KOQ9" s="829"/>
      <c r="KOR9" s="829"/>
      <c r="KOS9" s="829"/>
      <c r="KOT9" s="829"/>
      <c r="KOU9" s="829"/>
      <c r="KOV9" s="830"/>
      <c r="KOW9" s="830"/>
      <c r="KOX9" s="830"/>
      <c r="KOY9" s="830"/>
      <c r="KOZ9" s="830"/>
      <c r="KPA9" s="830"/>
      <c r="KPB9" s="830"/>
      <c r="KPC9" s="830"/>
      <c r="KPD9" s="844"/>
      <c r="KPE9" s="845"/>
      <c r="KPF9" s="829"/>
      <c r="KPG9" s="829"/>
      <c r="KPH9" s="829"/>
      <c r="KPI9" s="829"/>
      <c r="KPJ9" s="829"/>
      <c r="KPK9" s="829"/>
      <c r="KPL9" s="830"/>
      <c r="KPM9" s="830"/>
      <c r="KPN9" s="830"/>
      <c r="KPO9" s="830"/>
      <c r="KPP9" s="830"/>
      <c r="KPQ9" s="830"/>
      <c r="KPR9" s="830"/>
      <c r="KPS9" s="830"/>
      <c r="KPT9" s="844"/>
      <c r="KPU9" s="845"/>
      <c r="KPV9" s="829"/>
      <c r="KPW9" s="829"/>
      <c r="KPX9" s="829"/>
      <c r="KPY9" s="829"/>
      <c r="KPZ9" s="829"/>
      <c r="KQA9" s="829"/>
      <c r="KQB9" s="830"/>
      <c r="KQC9" s="830"/>
      <c r="KQD9" s="830"/>
      <c r="KQE9" s="830"/>
      <c r="KQF9" s="830"/>
      <c r="KQG9" s="830"/>
      <c r="KQH9" s="830"/>
      <c r="KQI9" s="830"/>
      <c r="KQJ9" s="844"/>
      <c r="KQK9" s="845"/>
      <c r="KQL9" s="829"/>
      <c r="KQM9" s="829"/>
      <c r="KQN9" s="829"/>
      <c r="KQO9" s="829"/>
      <c r="KQP9" s="829"/>
      <c r="KQQ9" s="829"/>
      <c r="KQR9" s="830"/>
      <c r="KQS9" s="830"/>
      <c r="KQT9" s="830"/>
      <c r="KQU9" s="830"/>
      <c r="KQV9" s="830"/>
      <c r="KQW9" s="830"/>
      <c r="KQX9" s="830"/>
      <c r="KQY9" s="830"/>
      <c r="KQZ9" s="844"/>
      <c r="KRA9" s="845"/>
      <c r="KRB9" s="829"/>
      <c r="KRC9" s="829"/>
      <c r="KRD9" s="829"/>
      <c r="KRE9" s="829"/>
      <c r="KRF9" s="829"/>
      <c r="KRG9" s="829"/>
      <c r="KRH9" s="830"/>
      <c r="KRI9" s="830"/>
      <c r="KRJ9" s="830"/>
      <c r="KRK9" s="830"/>
      <c r="KRL9" s="830"/>
      <c r="KRM9" s="830"/>
      <c r="KRN9" s="830"/>
      <c r="KRO9" s="830"/>
      <c r="KRP9" s="844"/>
      <c r="KRQ9" s="845"/>
      <c r="KRR9" s="829"/>
      <c r="KRS9" s="829"/>
      <c r="KRT9" s="829"/>
      <c r="KRU9" s="829"/>
      <c r="KRV9" s="829"/>
      <c r="KRW9" s="829"/>
      <c r="KRX9" s="830"/>
      <c r="KRY9" s="830"/>
      <c r="KRZ9" s="830"/>
      <c r="KSA9" s="830"/>
      <c r="KSB9" s="830"/>
      <c r="KSC9" s="830"/>
      <c r="KSD9" s="830"/>
      <c r="KSE9" s="830"/>
      <c r="KSF9" s="844"/>
      <c r="KSG9" s="845"/>
      <c r="KSH9" s="829"/>
      <c r="KSI9" s="829"/>
      <c r="KSJ9" s="829"/>
      <c r="KSK9" s="829"/>
      <c r="KSL9" s="829"/>
      <c r="KSM9" s="829"/>
      <c r="KSN9" s="830"/>
      <c r="KSO9" s="830"/>
      <c r="KSP9" s="830"/>
      <c r="KSQ9" s="830"/>
      <c r="KSR9" s="830"/>
      <c r="KSS9" s="830"/>
      <c r="KST9" s="830"/>
      <c r="KSU9" s="830"/>
      <c r="KSV9" s="844"/>
      <c r="KSW9" s="845"/>
      <c r="KSX9" s="829"/>
      <c r="KSY9" s="829"/>
      <c r="KSZ9" s="829"/>
      <c r="KTA9" s="829"/>
      <c r="KTB9" s="829"/>
      <c r="KTC9" s="829"/>
      <c r="KTD9" s="830"/>
      <c r="KTE9" s="830"/>
      <c r="KTF9" s="830"/>
      <c r="KTG9" s="830"/>
      <c r="KTH9" s="830"/>
      <c r="KTI9" s="830"/>
      <c r="KTJ9" s="830"/>
      <c r="KTK9" s="830"/>
      <c r="KTL9" s="844"/>
      <c r="KTM9" s="845"/>
      <c r="KTN9" s="829"/>
      <c r="KTO9" s="829"/>
      <c r="KTP9" s="829"/>
      <c r="KTQ9" s="829"/>
      <c r="KTR9" s="829"/>
      <c r="KTS9" s="829"/>
      <c r="KTT9" s="830"/>
      <c r="KTU9" s="830"/>
      <c r="KTV9" s="830"/>
      <c r="KTW9" s="830"/>
      <c r="KTX9" s="830"/>
      <c r="KTY9" s="830"/>
      <c r="KTZ9" s="830"/>
      <c r="KUA9" s="830"/>
      <c r="KUB9" s="844"/>
      <c r="KUC9" s="845"/>
      <c r="KUD9" s="829"/>
      <c r="KUE9" s="829"/>
      <c r="KUF9" s="829"/>
      <c r="KUG9" s="829"/>
      <c r="KUH9" s="829"/>
      <c r="KUI9" s="829"/>
      <c r="KUJ9" s="830"/>
      <c r="KUK9" s="830"/>
      <c r="KUL9" s="830"/>
      <c r="KUM9" s="830"/>
      <c r="KUN9" s="830"/>
      <c r="KUO9" s="830"/>
      <c r="KUP9" s="830"/>
      <c r="KUQ9" s="830"/>
      <c r="KUR9" s="844"/>
      <c r="KUS9" s="845"/>
      <c r="KUT9" s="829"/>
      <c r="KUU9" s="829"/>
      <c r="KUV9" s="829"/>
      <c r="KUW9" s="829"/>
      <c r="KUX9" s="829"/>
      <c r="KUY9" s="829"/>
      <c r="KUZ9" s="830"/>
      <c r="KVA9" s="830"/>
      <c r="KVB9" s="830"/>
      <c r="KVC9" s="830"/>
      <c r="KVD9" s="830"/>
      <c r="KVE9" s="830"/>
      <c r="KVF9" s="830"/>
      <c r="KVG9" s="830"/>
      <c r="KVH9" s="844"/>
      <c r="KVI9" s="845"/>
      <c r="KVJ9" s="829"/>
      <c r="KVK9" s="829"/>
      <c r="KVL9" s="829"/>
      <c r="KVM9" s="829"/>
      <c r="KVN9" s="829"/>
      <c r="KVO9" s="829"/>
      <c r="KVP9" s="830"/>
      <c r="KVQ9" s="830"/>
      <c r="KVR9" s="830"/>
      <c r="KVS9" s="830"/>
      <c r="KVT9" s="830"/>
      <c r="KVU9" s="830"/>
      <c r="KVV9" s="830"/>
      <c r="KVW9" s="830"/>
      <c r="KVX9" s="844"/>
      <c r="KVY9" s="845"/>
      <c r="KVZ9" s="829"/>
      <c r="KWA9" s="829"/>
      <c r="KWB9" s="829"/>
      <c r="KWC9" s="829"/>
      <c r="KWD9" s="829"/>
      <c r="KWE9" s="829"/>
      <c r="KWF9" s="830"/>
      <c r="KWG9" s="830"/>
      <c r="KWH9" s="830"/>
      <c r="KWI9" s="830"/>
      <c r="KWJ9" s="830"/>
      <c r="KWK9" s="830"/>
      <c r="KWL9" s="830"/>
      <c r="KWM9" s="830"/>
      <c r="KWN9" s="844"/>
      <c r="KWO9" s="845"/>
      <c r="KWP9" s="829"/>
      <c r="KWQ9" s="829"/>
      <c r="KWR9" s="829"/>
      <c r="KWS9" s="829"/>
      <c r="KWT9" s="829"/>
      <c r="KWU9" s="829"/>
      <c r="KWV9" s="830"/>
      <c r="KWW9" s="830"/>
      <c r="KWX9" s="830"/>
      <c r="KWY9" s="830"/>
      <c r="KWZ9" s="830"/>
      <c r="KXA9" s="830"/>
      <c r="KXB9" s="830"/>
      <c r="KXC9" s="830"/>
      <c r="KXD9" s="844"/>
      <c r="KXE9" s="845"/>
      <c r="KXF9" s="829"/>
      <c r="KXG9" s="829"/>
      <c r="KXH9" s="829"/>
      <c r="KXI9" s="829"/>
      <c r="KXJ9" s="829"/>
      <c r="KXK9" s="829"/>
      <c r="KXL9" s="830"/>
      <c r="KXM9" s="830"/>
      <c r="KXN9" s="830"/>
      <c r="KXO9" s="830"/>
      <c r="KXP9" s="830"/>
      <c r="KXQ9" s="830"/>
      <c r="KXR9" s="830"/>
      <c r="KXS9" s="830"/>
      <c r="KXT9" s="844"/>
      <c r="KXU9" s="845"/>
      <c r="KXV9" s="829"/>
      <c r="KXW9" s="829"/>
      <c r="KXX9" s="829"/>
      <c r="KXY9" s="829"/>
      <c r="KXZ9" s="829"/>
      <c r="KYA9" s="829"/>
      <c r="KYB9" s="830"/>
      <c r="KYC9" s="830"/>
      <c r="KYD9" s="830"/>
      <c r="KYE9" s="830"/>
      <c r="KYF9" s="830"/>
      <c r="KYG9" s="830"/>
      <c r="KYH9" s="830"/>
      <c r="KYI9" s="830"/>
      <c r="KYJ9" s="844"/>
      <c r="KYK9" s="845"/>
      <c r="KYL9" s="829"/>
      <c r="KYM9" s="829"/>
      <c r="KYN9" s="829"/>
      <c r="KYO9" s="829"/>
      <c r="KYP9" s="829"/>
      <c r="KYQ9" s="829"/>
      <c r="KYR9" s="830"/>
      <c r="KYS9" s="830"/>
      <c r="KYT9" s="830"/>
      <c r="KYU9" s="830"/>
      <c r="KYV9" s="830"/>
      <c r="KYW9" s="830"/>
      <c r="KYX9" s="830"/>
      <c r="KYY9" s="830"/>
      <c r="KYZ9" s="844"/>
      <c r="KZA9" s="845"/>
      <c r="KZB9" s="829"/>
      <c r="KZC9" s="829"/>
      <c r="KZD9" s="829"/>
      <c r="KZE9" s="829"/>
      <c r="KZF9" s="829"/>
      <c r="KZG9" s="829"/>
      <c r="KZH9" s="830"/>
      <c r="KZI9" s="830"/>
      <c r="KZJ9" s="830"/>
      <c r="KZK9" s="830"/>
      <c r="KZL9" s="830"/>
      <c r="KZM9" s="830"/>
      <c r="KZN9" s="830"/>
      <c r="KZO9" s="830"/>
      <c r="KZP9" s="844"/>
      <c r="KZQ9" s="845"/>
      <c r="KZR9" s="829"/>
      <c r="KZS9" s="829"/>
      <c r="KZT9" s="829"/>
      <c r="KZU9" s="829"/>
      <c r="KZV9" s="829"/>
      <c r="KZW9" s="829"/>
      <c r="KZX9" s="830"/>
      <c r="KZY9" s="830"/>
      <c r="KZZ9" s="830"/>
      <c r="LAA9" s="830"/>
      <c r="LAB9" s="830"/>
      <c r="LAC9" s="830"/>
      <c r="LAD9" s="830"/>
      <c r="LAE9" s="830"/>
      <c r="LAF9" s="844"/>
      <c r="LAG9" s="845"/>
      <c r="LAH9" s="829"/>
      <c r="LAI9" s="829"/>
      <c r="LAJ9" s="829"/>
      <c r="LAK9" s="829"/>
      <c r="LAL9" s="829"/>
      <c r="LAM9" s="829"/>
      <c r="LAN9" s="830"/>
      <c r="LAO9" s="830"/>
      <c r="LAP9" s="830"/>
      <c r="LAQ9" s="830"/>
      <c r="LAR9" s="830"/>
      <c r="LAS9" s="830"/>
      <c r="LAT9" s="830"/>
      <c r="LAU9" s="830"/>
      <c r="LAV9" s="844"/>
      <c r="LAW9" s="845"/>
      <c r="LAX9" s="829"/>
      <c r="LAY9" s="829"/>
      <c r="LAZ9" s="829"/>
      <c r="LBA9" s="829"/>
      <c r="LBB9" s="829"/>
      <c r="LBC9" s="829"/>
      <c r="LBD9" s="830"/>
      <c r="LBE9" s="830"/>
      <c r="LBF9" s="830"/>
      <c r="LBG9" s="830"/>
      <c r="LBH9" s="830"/>
      <c r="LBI9" s="830"/>
      <c r="LBJ9" s="830"/>
      <c r="LBK9" s="830"/>
      <c r="LBL9" s="844"/>
      <c r="LBM9" s="845"/>
      <c r="LBN9" s="829"/>
      <c r="LBO9" s="829"/>
      <c r="LBP9" s="829"/>
      <c r="LBQ9" s="829"/>
      <c r="LBR9" s="829"/>
      <c r="LBS9" s="829"/>
      <c r="LBT9" s="830"/>
      <c r="LBU9" s="830"/>
      <c r="LBV9" s="830"/>
      <c r="LBW9" s="830"/>
      <c r="LBX9" s="830"/>
      <c r="LBY9" s="830"/>
      <c r="LBZ9" s="830"/>
      <c r="LCA9" s="830"/>
      <c r="LCB9" s="844"/>
      <c r="LCC9" s="845"/>
      <c r="LCD9" s="829"/>
      <c r="LCE9" s="829"/>
      <c r="LCF9" s="829"/>
      <c r="LCG9" s="829"/>
      <c r="LCH9" s="829"/>
      <c r="LCI9" s="829"/>
      <c r="LCJ9" s="830"/>
      <c r="LCK9" s="830"/>
      <c r="LCL9" s="830"/>
      <c r="LCM9" s="830"/>
      <c r="LCN9" s="830"/>
      <c r="LCO9" s="830"/>
      <c r="LCP9" s="830"/>
      <c r="LCQ9" s="830"/>
      <c r="LCR9" s="844"/>
      <c r="LCS9" s="845"/>
      <c r="LCT9" s="829"/>
      <c r="LCU9" s="829"/>
      <c r="LCV9" s="829"/>
      <c r="LCW9" s="829"/>
      <c r="LCX9" s="829"/>
      <c r="LCY9" s="829"/>
      <c r="LCZ9" s="830"/>
      <c r="LDA9" s="830"/>
      <c r="LDB9" s="830"/>
      <c r="LDC9" s="830"/>
      <c r="LDD9" s="830"/>
      <c r="LDE9" s="830"/>
      <c r="LDF9" s="830"/>
      <c r="LDG9" s="830"/>
      <c r="LDH9" s="844"/>
      <c r="LDI9" s="845"/>
      <c r="LDJ9" s="829"/>
      <c r="LDK9" s="829"/>
      <c r="LDL9" s="829"/>
      <c r="LDM9" s="829"/>
      <c r="LDN9" s="829"/>
      <c r="LDO9" s="829"/>
      <c r="LDP9" s="830"/>
      <c r="LDQ9" s="830"/>
      <c r="LDR9" s="830"/>
      <c r="LDS9" s="830"/>
      <c r="LDT9" s="830"/>
      <c r="LDU9" s="830"/>
      <c r="LDV9" s="830"/>
      <c r="LDW9" s="830"/>
      <c r="LDX9" s="844"/>
      <c r="LDY9" s="845"/>
      <c r="LDZ9" s="829"/>
      <c r="LEA9" s="829"/>
      <c r="LEB9" s="829"/>
      <c r="LEC9" s="829"/>
      <c r="LED9" s="829"/>
      <c r="LEE9" s="829"/>
      <c r="LEF9" s="830"/>
      <c r="LEG9" s="830"/>
      <c r="LEH9" s="830"/>
      <c r="LEI9" s="830"/>
      <c r="LEJ9" s="830"/>
      <c r="LEK9" s="830"/>
      <c r="LEL9" s="830"/>
      <c r="LEM9" s="830"/>
      <c r="LEN9" s="844"/>
      <c r="LEO9" s="845"/>
      <c r="LEP9" s="829"/>
      <c r="LEQ9" s="829"/>
      <c r="LER9" s="829"/>
      <c r="LES9" s="829"/>
      <c r="LET9" s="829"/>
      <c r="LEU9" s="829"/>
      <c r="LEV9" s="830"/>
      <c r="LEW9" s="830"/>
      <c r="LEX9" s="830"/>
      <c r="LEY9" s="830"/>
      <c r="LEZ9" s="830"/>
      <c r="LFA9" s="830"/>
      <c r="LFB9" s="830"/>
      <c r="LFC9" s="830"/>
      <c r="LFD9" s="844"/>
      <c r="LFE9" s="845"/>
      <c r="LFF9" s="829"/>
      <c r="LFG9" s="829"/>
      <c r="LFH9" s="829"/>
      <c r="LFI9" s="829"/>
      <c r="LFJ9" s="829"/>
      <c r="LFK9" s="829"/>
      <c r="LFL9" s="830"/>
      <c r="LFM9" s="830"/>
      <c r="LFN9" s="830"/>
      <c r="LFO9" s="830"/>
      <c r="LFP9" s="830"/>
      <c r="LFQ9" s="830"/>
      <c r="LFR9" s="830"/>
      <c r="LFS9" s="830"/>
      <c r="LFT9" s="844"/>
      <c r="LFU9" s="845"/>
      <c r="LFV9" s="829"/>
      <c r="LFW9" s="829"/>
      <c r="LFX9" s="829"/>
      <c r="LFY9" s="829"/>
      <c r="LFZ9" s="829"/>
      <c r="LGA9" s="829"/>
      <c r="LGB9" s="830"/>
      <c r="LGC9" s="830"/>
      <c r="LGD9" s="830"/>
      <c r="LGE9" s="830"/>
      <c r="LGF9" s="830"/>
      <c r="LGG9" s="830"/>
      <c r="LGH9" s="830"/>
      <c r="LGI9" s="830"/>
      <c r="LGJ9" s="844"/>
      <c r="LGK9" s="845"/>
      <c r="LGL9" s="829"/>
      <c r="LGM9" s="829"/>
      <c r="LGN9" s="829"/>
      <c r="LGO9" s="829"/>
      <c r="LGP9" s="829"/>
      <c r="LGQ9" s="829"/>
      <c r="LGR9" s="830"/>
      <c r="LGS9" s="830"/>
      <c r="LGT9" s="830"/>
      <c r="LGU9" s="830"/>
      <c r="LGV9" s="830"/>
      <c r="LGW9" s="830"/>
      <c r="LGX9" s="830"/>
      <c r="LGY9" s="830"/>
      <c r="LGZ9" s="844"/>
      <c r="LHA9" s="845"/>
      <c r="LHB9" s="829"/>
      <c r="LHC9" s="829"/>
      <c r="LHD9" s="829"/>
      <c r="LHE9" s="829"/>
      <c r="LHF9" s="829"/>
      <c r="LHG9" s="829"/>
      <c r="LHH9" s="830"/>
      <c r="LHI9" s="830"/>
      <c r="LHJ9" s="830"/>
      <c r="LHK9" s="830"/>
      <c r="LHL9" s="830"/>
      <c r="LHM9" s="830"/>
      <c r="LHN9" s="830"/>
      <c r="LHO9" s="830"/>
      <c r="LHP9" s="844"/>
      <c r="LHQ9" s="845"/>
      <c r="LHR9" s="829"/>
      <c r="LHS9" s="829"/>
      <c r="LHT9" s="829"/>
      <c r="LHU9" s="829"/>
      <c r="LHV9" s="829"/>
      <c r="LHW9" s="829"/>
      <c r="LHX9" s="830"/>
      <c r="LHY9" s="830"/>
      <c r="LHZ9" s="830"/>
      <c r="LIA9" s="830"/>
      <c r="LIB9" s="830"/>
      <c r="LIC9" s="830"/>
      <c r="LID9" s="830"/>
      <c r="LIE9" s="830"/>
      <c r="LIF9" s="844"/>
      <c r="LIG9" s="845"/>
      <c r="LIH9" s="829"/>
      <c r="LII9" s="829"/>
      <c r="LIJ9" s="829"/>
      <c r="LIK9" s="829"/>
      <c r="LIL9" s="829"/>
      <c r="LIM9" s="829"/>
      <c r="LIN9" s="830"/>
      <c r="LIO9" s="830"/>
      <c r="LIP9" s="830"/>
      <c r="LIQ9" s="830"/>
      <c r="LIR9" s="830"/>
      <c r="LIS9" s="830"/>
      <c r="LIT9" s="830"/>
      <c r="LIU9" s="830"/>
      <c r="LIV9" s="844"/>
      <c r="LIW9" s="845"/>
      <c r="LIX9" s="829"/>
      <c r="LIY9" s="829"/>
      <c r="LIZ9" s="829"/>
      <c r="LJA9" s="829"/>
      <c r="LJB9" s="829"/>
      <c r="LJC9" s="829"/>
      <c r="LJD9" s="830"/>
      <c r="LJE9" s="830"/>
      <c r="LJF9" s="830"/>
      <c r="LJG9" s="830"/>
      <c r="LJH9" s="830"/>
      <c r="LJI9" s="830"/>
      <c r="LJJ9" s="830"/>
      <c r="LJK9" s="830"/>
      <c r="LJL9" s="844"/>
      <c r="LJM9" s="845"/>
      <c r="LJN9" s="829"/>
      <c r="LJO9" s="829"/>
      <c r="LJP9" s="829"/>
      <c r="LJQ9" s="829"/>
      <c r="LJR9" s="829"/>
      <c r="LJS9" s="829"/>
      <c r="LJT9" s="830"/>
      <c r="LJU9" s="830"/>
      <c r="LJV9" s="830"/>
      <c r="LJW9" s="830"/>
      <c r="LJX9" s="830"/>
      <c r="LJY9" s="830"/>
      <c r="LJZ9" s="830"/>
      <c r="LKA9" s="830"/>
      <c r="LKB9" s="844"/>
      <c r="LKC9" s="845"/>
      <c r="LKD9" s="829"/>
      <c r="LKE9" s="829"/>
      <c r="LKF9" s="829"/>
      <c r="LKG9" s="829"/>
      <c r="LKH9" s="829"/>
      <c r="LKI9" s="829"/>
      <c r="LKJ9" s="830"/>
      <c r="LKK9" s="830"/>
      <c r="LKL9" s="830"/>
      <c r="LKM9" s="830"/>
      <c r="LKN9" s="830"/>
      <c r="LKO9" s="830"/>
      <c r="LKP9" s="830"/>
      <c r="LKQ9" s="830"/>
      <c r="LKR9" s="844"/>
      <c r="LKS9" s="845"/>
      <c r="LKT9" s="829"/>
      <c r="LKU9" s="829"/>
      <c r="LKV9" s="829"/>
      <c r="LKW9" s="829"/>
      <c r="LKX9" s="829"/>
      <c r="LKY9" s="829"/>
      <c r="LKZ9" s="830"/>
      <c r="LLA9" s="830"/>
      <c r="LLB9" s="830"/>
      <c r="LLC9" s="830"/>
      <c r="LLD9" s="830"/>
      <c r="LLE9" s="830"/>
      <c r="LLF9" s="830"/>
      <c r="LLG9" s="830"/>
      <c r="LLH9" s="844"/>
      <c r="LLI9" s="845"/>
      <c r="LLJ9" s="829"/>
      <c r="LLK9" s="829"/>
      <c r="LLL9" s="829"/>
      <c r="LLM9" s="829"/>
      <c r="LLN9" s="829"/>
      <c r="LLO9" s="829"/>
      <c r="LLP9" s="830"/>
      <c r="LLQ9" s="830"/>
      <c r="LLR9" s="830"/>
      <c r="LLS9" s="830"/>
      <c r="LLT9" s="830"/>
      <c r="LLU9" s="830"/>
      <c r="LLV9" s="830"/>
      <c r="LLW9" s="830"/>
      <c r="LLX9" s="844"/>
      <c r="LLY9" s="845"/>
      <c r="LLZ9" s="829"/>
      <c r="LMA9" s="829"/>
      <c r="LMB9" s="829"/>
      <c r="LMC9" s="829"/>
      <c r="LMD9" s="829"/>
      <c r="LME9" s="829"/>
      <c r="LMF9" s="830"/>
      <c r="LMG9" s="830"/>
      <c r="LMH9" s="830"/>
      <c r="LMI9" s="830"/>
      <c r="LMJ9" s="830"/>
      <c r="LMK9" s="830"/>
      <c r="LML9" s="830"/>
      <c r="LMM9" s="830"/>
      <c r="LMN9" s="844"/>
      <c r="LMO9" s="845"/>
      <c r="LMP9" s="829"/>
      <c r="LMQ9" s="829"/>
      <c r="LMR9" s="829"/>
      <c r="LMS9" s="829"/>
      <c r="LMT9" s="829"/>
      <c r="LMU9" s="829"/>
      <c r="LMV9" s="830"/>
      <c r="LMW9" s="830"/>
      <c r="LMX9" s="830"/>
      <c r="LMY9" s="830"/>
      <c r="LMZ9" s="830"/>
      <c r="LNA9" s="830"/>
      <c r="LNB9" s="830"/>
      <c r="LNC9" s="830"/>
      <c r="LND9" s="844"/>
      <c r="LNE9" s="845"/>
      <c r="LNF9" s="829"/>
      <c r="LNG9" s="829"/>
      <c r="LNH9" s="829"/>
      <c r="LNI9" s="829"/>
      <c r="LNJ9" s="829"/>
      <c r="LNK9" s="829"/>
      <c r="LNL9" s="830"/>
      <c r="LNM9" s="830"/>
      <c r="LNN9" s="830"/>
      <c r="LNO9" s="830"/>
      <c r="LNP9" s="830"/>
      <c r="LNQ9" s="830"/>
      <c r="LNR9" s="830"/>
      <c r="LNS9" s="830"/>
      <c r="LNT9" s="844"/>
      <c r="LNU9" s="845"/>
      <c r="LNV9" s="829"/>
      <c r="LNW9" s="829"/>
      <c r="LNX9" s="829"/>
      <c r="LNY9" s="829"/>
      <c r="LNZ9" s="829"/>
      <c r="LOA9" s="829"/>
      <c r="LOB9" s="830"/>
      <c r="LOC9" s="830"/>
      <c r="LOD9" s="830"/>
      <c r="LOE9" s="830"/>
      <c r="LOF9" s="830"/>
      <c r="LOG9" s="830"/>
      <c r="LOH9" s="830"/>
      <c r="LOI9" s="830"/>
      <c r="LOJ9" s="844"/>
      <c r="LOK9" s="845"/>
      <c r="LOL9" s="829"/>
      <c r="LOM9" s="829"/>
      <c r="LON9" s="829"/>
      <c r="LOO9" s="829"/>
      <c r="LOP9" s="829"/>
      <c r="LOQ9" s="829"/>
      <c r="LOR9" s="830"/>
      <c r="LOS9" s="830"/>
      <c r="LOT9" s="830"/>
      <c r="LOU9" s="830"/>
      <c r="LOV9" s="830"/>
      <c r="LOW9" s="830"/>
      <c r="LOX9" s="830"/>
      <c r="LOY9" s="830"/>
      <c r="LOZ9" s="844"/>
      <c r="LPA9" s="845"/>
      <c r="LPB9" s="829"/>
      <c r="LPC9" s="829"/>
      <c r="LPD9" s="829"/>
      <c r="LPE9" s="829"/>
      <c r="LPF9" s="829"/>
      <c r="LPG9" s="829"/>
      <c r="LPH9" s="830"/>
      <c r="LPI9" s="830"/>
      <c r="LPJ9" s="830"/>
      <c r="LPK9" s="830"/>
      <c r="LPL9" s="830"/>
      <c r="LPM9" s="830"/>
      <c r="LPN9" s="830"/>
      <c r="LPO9" s="830"/>
      <c r="LPP9" s="844"/>
      <c r="LPQ9" s="845"/>
      <c r="LPR9" s="829"/>
      <c r="LPS9" s="829"/>
      <c r="LPT9" s="829"/>
      <c r="LPU9" s="829"/>
      <c r="LPV9" s="829"/>
      <c r="LPW9" s="829"/>
      <c r="LPX9" s="830"/>
      <c r="LPY9" s="830"/>
      <c r="LPZ9" s="830"/>
      <c r="LQA9" s="830"/>
      <c r="LQB9" s="830"/>
      <c r="LQC9" s="830"/>
      <c r="LQD9" s="830"/>
      <c r="LQE9" s="830"/>
      <c r="LQF9" s="844"/>
      <c r="LQG9" s="845"/>
      <c r="LQH9" s="829"/>
      <c r="LQI9" s="829"/>
      <c r="LQJ9" s="829"/>
      <c r="LQK9" s="829"/>
      <c r="LQL9" s="829"/>
      <c r="LQM9" s="829"/>
      <c r="LQN9" s="830"/>
      <c r="LQO9" s="830"/>
      <c r="LQP9" s="830"/>
      <c r="LQQ9" s="830"/>
      <c r="LQR9" s="830"/>
      <c r="LQS9" s="830"/>
      <c r="LQT9" s="830"/>
      <c r="LQU9" s="830"/>
      <c r="LQV9" s="844"/>
      <c r="LQW9" s="845"/>
      <c r="LQX9" s="829"/>
      <c r="LQY9" s="829"/>
      <c r="LQZ9" s="829"/>
      <c r="LRA9" s="829"/>
      <c r="LRB9" s="829"/>
      <c r="LRC9" s="829"/>
      <c r="LRD9" s="830"/>
      <c r="LRE9" s="830"/>
      <c r="LRF9" s="830"/>
      <c r="LRG9" s="830"/>
      <c r="LRH9" s="830"/>
      <c r="LRI9" s="830"/>
      <c r="LRJ9" s="830"/>
      <c r="LRK9" s="830"/>
      <c r="LRL9" s="844"/>
      <c r="LRM9" s="845"/>
      <c r="LRN9" s="829"/>
      <c r="LRO9" s="829"/>
      <c r="LRP9" s="829"/>
      <c r="LRQ9" s="829"/>
      <c r="LRR9" s="829"/>
      <c r="LRS9" s="829"/>
      <c r="LRT9" s="830"/>
      <c r="LRU9" s="830"/>
      <c r="LRV9" s="830"/>
      <c r="LRW9" s="830"/>
      <c r="LRX9" s="830"/>
      <c r="LRY9" s="830"/>
      <c r="LRZ9" s="830"/>
      <c r="LSA9" s="830"/>
      <c r="LSB9" s="844"/>
      <c r="LSC9" s="845"/>
      <c r="LSD9" s="829"/>
      <c r="LSE9" s="829"/>
      <c r="LSF9" s="829"/>
      <c r="LSG9" s="829"/>
      <c r="LSH9" s="829"/>
      <c r="LSI9" s="829"/>
      <c r="LSJ9" s="830"/>
      <c r="LSK9" s="830"/>
      <c r="LSL9" s="830"/>
      <c r="LSM9" s="830"/>
      <c r="LSN9" s="830"/>
      <c r="LSO9" s="830"/>
      <c r="LSP9" s="830"/>
      <c r="LSQ9" s="830"/>
      <c r="LSR9" s="844"/>
      <c r="LSS9" s="845"/>
      <c r="LST9" s="829"/>
      <c r="LSU9" s="829"/>
      <c r="LSV9" s="829"/>
      <c r="LSW9" s="829"/>
      <c r="LSX9" s="829"/>
      <c r="LSY9" s="829"/>
      <c r="LSZ9" s="830"/>
      <c r="LTA9" s="830"/>
      <c r="LTB9" s="830"/>
      <c r="LTC9" s="830"/>
      <c r="LTD9" s="830"/>
      <c r="LTE9" s="830"/>
      <c r="LTF9" s="830"/>
      <c r="LTG9" s="830"/>
      <c r="LTH9" s="844"/>
      <c r="LTI9" s="845"/>
      <c r="LTJ9" s="829"/>
      <c r="LTK9" s="829"/>
      <c r="LTL9" s="829"/>
      <c r="LTM9" s="829"/>
      <c r="LTN9" s="829"/>
      <c r="LTO9" s="829"/>
      <c r="LTP9" s="830"/>
      <c r="LTQ9" s="830"/>
      <c r="LTR9" s="830"/>
      <c r="LTS9" s="830"/>
      <c r="LTT9" s="830"/>
      <c r="LTU9" s="830"/>
      <c r="LTV9" s="830"/>
      <c r="LTW9" s="830"/>
      <c r="LTX9" s="844"/>
      <c r="LTY9" s="845"/>
      <c r="LTZ9" s="829"/>
      <c r="LUA9" s="829"/>
      <c r="LUB9" s="829"/>
      <c r="LUC9" s="829"/>
      <c r="LUD9" s="829"/>
      <c r="LUE9" s="829"/>
      <c r="LUF9" s="830"/>
      <c r="LUG9" s="830"/>
      <c r="LUH9" s="830"/>
      <c r="LUI9" s="830"/>
      <c r="LUJ9" s="830"/>
      <c r="LUK9" s="830"/>
      <c r="LUL9" s="830"/>
      <c r="LUM9" s="830"/>
      <c r="LUN9" s="844"/>
      <c r="LUO9" s="845"/>
      <c r="LUP9" s="829"/>
      <c r="LUQ9" s="829"/>
      <c r="LUR9" s="829"/>
      <c r="LUS9" s="829"/>
      <c r="LUT9" s="829"/>
      <c r="LUU9" s="829"/>
      <c r="LUV9" s="830"/>
      <c r="LUW9" s="830"/>
      <c r="LUX9" s="830"/>
      <c r="LUY9" s="830"/>
      <c r="LUZ9" s="830"/>
      <c r="LVA9" s="830"/>
      <c r="LVB9" s="830"/>
      <c r="LVC9" s="830"/>
      <c r="LVD9" s="844"/>
      <c r="LVE9" s="845"/>
      <c r="LVF9" s="829"/>
      <c r="LVG9" s="829"/>
      <c r="LVH9" s="829"/>
      <c r="LVI9" s="829"/>
      <c r="LVJ9" s="829"/>
      <c r="LVK9" s="829"/>
      <c r="LVL9" s="830"/>
      <c r="LVM9" s="830"/>
      <c r="LVN9" s="830"/>
      <c r="LVO9" s="830"/>
      <c r="LVP9" s="830"/>
      <c r="LVQ9" s="830"/>
      <c r="LVR9" s="830"/>
      <c r="LVS9" s="830"/>
      <c r="LVT9" s="844"/>
      <c r="LVU9" s="845"/>
      <c r="LVV9" s="829"/>
      <c r="LVW9" s="829"/>
      <c r="LVX9" s="829"/>
      <c r="LVY9" s="829"/>
      <c r="LVZ9" s="829"/>
      <c r="LWA9" s="829"/>
      <c r="LWB9" s="830"/>
      <c r="LWC9" s="830"/>
      <c r="LWD9" s="830"/>
      <c r="LWE9" s="830"/>
      <c r="LWF9" s="830"/>
      <c r="LWG9" s="830"/>
      <c r="LWH9" s="830"/>
      <c r="LWI9" s="830"/>
      <c r="LWJ9" s="844"/>
      <c r="LWK9" s="845"/>
      <c r="LWL9" s="829"/>
      <c r="LWM9" s="829"/>
      <c r="LWN9" s="829"/>
      <c r="LWO9" s="829"/>
      <c r="LWP9" s="829"/>
      <c r="LWQ9" s="829"/>
      <c r="LWR9" s="830"/>
      <c r="LWS9" s="830"/>
      <c r="LWT9" s="830"/>
      <c r="LWU9" s="830"/>
      <c r="LWV9" s="830"/>
      <c r="LWW9" s="830"/>
      <c r="LWX9" s="830"/>
      <c r="LWY9" s="830"/>
      <c r="LWZ9" s="844"/>
      <c r="LXA9" s="845"/>
      <c r="LXB9" s="829"/>
      <c r="LXC9" s="829"/>
      <c r="LXD9" s="829"/>
      <c r="LXE9" s="829"/>
      <c r="LXF9" s="829"/>
      <c r="LXG9" s="829"/>
      <c r="LXH9" s="830"/>
      <c r="LXI9" s="830"/>
      <c r="LXJ9" s="830"/>
      <c r="LXK9" s="830"/>
      <c r="LXL9" s="830"/>
      <c r="LXM9" s="830"/>
      <c r="LXN9" s="830"/>
      <c r="LXO9" s="830"/>
      <c r="LXP9" s="844"/>
      <c r="LXQ9" s="845"/>
      <c r="LXR9" s="829"/>
      <c r="LXS9" s="829"/>
      <c r="LXT9" s="829"/>
      <c r="LXU9" s="829"/>
      <c r="LXV9" s="829"/>
      <c r="LXW9" s="829"/>
      <c r="LXX9" s="830"/>
      <c r="LXY9" s="830"/>
      <c r="LXZ9" s="830"/>
      <c r="LYA9" s="830"/>
      <c r="LYB9" s="830"/>
      <c r="LYC9" s="830"/>
      <c r="LYD9" s="830"/>
      <c r="LYE9" s="830"/>
      <c r="LYF9" s="844"/>
      <c r="LYG9" s="845"/>
      <c r="LYH9" s="829"/>
      <c r="LYI9" s="829"/>
      <c r="LYJ9" s="829"/>
      <c r="LYK9" s="829"/>
      <c r="LYL9" s="829"/>
      <c r="LYM9" s="829"/>
      <c r="LYN9" s="830"/>
      <c r="LYO9" s="830"/>
      <c r="LYP9" s="830"/>
      <c r="LYQ9" s="830"/>
      <c r="LYR9" s="830"/>
      <c r="LYS9" s="830"/>
      <c r="LYT9" s="830"/>
      <c r="LYU9" s="830"/>
      <c r="LYV9" s="844"/>
      <c r="LYW9" s="845"/>
      <c r="LYX9" s="829"/>
      <c r="LYY9" s="829"/>
      <c r="LYZ9" s="829"/>
      <c r="LZA9" s="829"/>
      <c r="LZB9" s="829"/>
      <c r="LZC9" s="829"/>
      <c r="LZD9" s="830"/>
      <c r="LZE9" s="830"/>
      <c r="LZF9" s="830"/>
      <c r="LZG9" s="830"/>
      <c r="LZH9" s="830"/>
      <c r="LZI9" s="830"/>
      <c r="LZJ9" s="830"/>
      <c r="LZK9" s="830"/>
      <c r="LZL9" s="844"/>
      <c r="LZM9" s="845"/>
      <c r="LZN9" s="829"/>
      <c r="LZO9" s="829"/>
      <c r="LZP9" s="829"/>
      <c r="LZQ9" s="829"/>
      <c r="LZR9" s="829"/>
      <c r="LZS9" s="829"/>
      <c r="LZT9" s="830"/>
      <c r="LZU9" s="830"/>
      <c r="LZV9" s="830"/>
      <c r="LZW9" s="830"/>
      <c r="LZX9" s="830"/>
      <c r="LZY9" s="830"/>
      <c r="LZZ9" s="830"/>
      <c r="MAA9" s="830"/>
      <c r="MAB9" s="844"/>
      <c r="MAC9" s="845"/>
      <c r="MAD9" s="829"/>
      <c r="MAE9" s="829"/>
      <c r="MAF9" s="829"/>
      <c r="MAG9" s="829"/>
      <c r="MAH9" s="829"/>
      <c r="MAI9" s="829"/>
      <c r="MAJ9" s="830"/>
      <c r="MAK9" s="830"/>
      <c r="MAL9" s="830"/>
      <c r="MAM9" s="830"/>
      <c r="MAN9" s="830"/>
      <c r="MAO9" s="830"/>
      <c r="MAP9" s="830"/>
      <c r="MAQ9" s="830"/>
      <c r="MAR9" s="844"/>
      <c r="MAS9" s="845"/>
      <c r="MAT9" s="829"/>
      <c r="MAU9" s="829"/>
      <c r="MAV9" s="829"/>
      <c r="MAW9" s="829"/>
      <c r="MAX9" s="829"/>
      <c r="MAY9" s="829"/>
      <c r="MAZ9" s="830"/>
      <c r="MBA9" s="830"/>
      <c r="MBB9" s="830"/>
      <c r="MBC9" s="830"/>
      <c r="MBD9" s="830"/>
      <c r="MBE9" s="830"/>
      <c r="MBF9" s="830"/>
      <c r="MBG9" s="830"/>
      <c r="MBH9" s="844"/>
      <c r="MBI9" s="845"/>
      <c r="MBJ9" s="829"/>
      <c r="MBK9" s="829"/>
      <c r="MBL9" s="829"/>
      <c r="MBM9" s="829"/>
      <c r="MBN9" s="829"/>
      <c r="MBO9" s="829"/>
      <c r="MBP9" s="830"/>
      <c r="MBQ9" s="830"/>
      <c r="MBR9" s="830"/>
      <c r="MBS9" s="830"/>
      <c r="MBT9" s="830"/>
      <c r="MBU9" s="830"/>
      <c r="MBV9" s="830"/>
      <c r="MBW9" s="830"/>
      <c r="MBX9" s="844"/>
      <c r="MBY9" s="845"/>
      <c r="MBZ9" s="829"/>
      <c r="MCA9" s="829"/>
      <c r="MCB9" s="829"/>
      <c r="MCC9" s="829"/>
      <c r="MCD9" s="829"/>
      <c r="MCE9" s="829"/>
      <c r="MCF9" s="830"/>
      <c r="MCG9" s="830"/>
      <c r="MCH9" s="830"/>
      <c r="MCI9" s="830"/>
      <c r="MCJ9" s="830"/>
      <c r="MCK9" s="830"/>
      <c r="MCL9" s="830"/>
      <c r="MCM9" s="830"/>
      <c r="MCN9" s="844"/>
      <c r="MCO9" s="845"/>
      <c r="MCP9" s="829"/>
      <c r="MCQ9" s="829"/>
      <c r="MCR9" s="829"/>
      <c r="MCS9" s="829"/>
      <c r="MCT9" s="829"/>
      <c r="MCU9" s="829"/>
      <c r="MCV9" s="830"/>
      <c r="MCW9" s="830"/>
      <c r="MCX9" s="830"/>
      <c r="MCY9" s="830"/>
      <c r="MCZ9" s="830"/>
      <c r="MDA9" s="830"/>
      <c r="MDB9" s="830"/>
      <c r="MDC9" s="830"/>
      <c r="MDD9" s="844"/>
      <c r="MDE9" s="845"/>
      <c r="MDF9" s="829"/>
      <c r="MDG9" s="829"/>
      <c r="MDH9" s="829"/>
      <c r="MDI9" s="829"/>
      <c r="MDJ9" s="829"/>
      <c r="MDK9" s="829"/>
      <c r="MDL9" s="830"/>
      <c r="MDM9" s="830"/>
      <c r="MDN9" s="830"/>
      <c r="MDO9" s="830"/>
      <c r="MDP9" s="830"/>
      <c r="MDQ9" s="830"/>
      <c r="MDR9" s="830"/>
      <c r="MDS9" s="830"/>
      <c r="MDT9" s="844"/>
      <c r="MDU9" s="845"/>
      <c r="MDV9" s="829"/>
      <c r="MDW9" s="829"/>
      <c r="MDX9" s="829"/>
      <c r="MDY9" s="829"/>
      <c r="MDZ9" s="829"/>
      <c r="MEA9" s="829"/>
      <c r="MEB9" s="830"/>
      <c r="MEC9" s="830"/>
      <c r="MED9" s="830"/>
      <c r="MEE9" s="830"/>
      <c r="MEF9" s="830"/>
      <c r="MEG9" s="830"/>
      <c r="MEH9" s="830"/>
      <c r="MEI9" s="830"/>
      <c r="MEJ9" s="844"/>
      <c r="MEK9" s="845"/>
      <c r="MEL9" s="829"/>
      <c r="MEM9" s="829"/>
      <c r="MEN9" s="829"/>
      <c r="MEO9" s="829"/>
      <c r="MEP9" s="829"/>
      <c r="MEQ9" s="829"/>
      <c r="MER9" s="830"/>
      <c r="MES9" s="830"/>
      <c r="MET9" s="830"/>
      <c r="MEU9" s="830"/>
      <c r="MEV9" s="830"/>
      <c r="MEW9" s="830"/>
      <c r="MEX9" s="830"/>
      <c r="MEY9" s="830"/>
      <c r="MEZ9" s="844"/>
      <c r="MFA9" s="845"/>
      <c r="MFB9" s="829"/>
      <c r="MFC9" s="829"/>
      <c r="MFD9" s="829"/>
      <c r="MFE9" s="829"/>
      <c r="MFF9" s="829"/>
      <c r="MFG9" s="829"/>
      <c r="MFH9" s="830"/>
      <c r="MFI9" s="830"/>
      <c r="MFJ9" s="830"/>
      <c r="MFK9" s="830"/>
      <c r="MFL9" s="830"/>
      <c r="MFM9" s="830"/>
      <c r="MFN9" s="830"/>
      <c r="MFO9" s="830"/>
      <c r="MFP9" s="844"/>
      <c r="MFQ9" s="845"/>
      <c r="MFR9" s="829"/>
      <c r="MFS9" s="829"/>
      <c r="MFT9" s="829"/>
      <c r="MFU9" s="829"/>
      <c r="MFV9" s="829"/>
      <c r="MFW9" s="829"/>
      <c r="MFX9" s="830"/>
      <c r="MFY9" s="830"/>
      <c r="MFZ9" s="830"/>
      <c r="MGA9" s="830"/>
      <c r="MGB9" s="830"/>
      <c r="MGC9" s="830"/>
      <c r="MGD9" s="830"/>
      <c r="MGE9" s="830"/>
      <c r="MGF9" s="844"/>
      <c r="MGG9" s="845"/>
      <c r="MGH9" s="829"/>
      <c r="MGI9" s="829"/>
      <c r="MGJ9" s="829"/>
      <c r="MGK9" s="829"/>
      <c r="MGL9" s="829"/>
      <c r="MGM9" s="829"/>
      <c r="MGN9" s="830"/>
      <c r="MGO9" s="830"/>
      <c r="MGP9" s="830"/>
      <c r="MGQ9" s="830"/>
      <c r="MGR9" s="830"/>
      <c r="MGS9" s="830"/>
      <c r="MGT9" s="830"/>
      <c r="MGU9" s="830"/>
      <c r="MGV9" s="844"/>
      <c r="MGW9" s="845"/>
      <c r="MGX9" s="829"/>
      <c r="MGY9" s="829"/>
      <c r="MGZ9" s="829"/>
      <c r="MHA9" s="829"/>
      <c r="MHB9" s="829"/>
      <c r="MHC9" s="829"/>
      <c r="MHD9" s="830"/>
      <c r="MHE9" s="830"/>
      <c r="MHF9" s="830"/>
      <c r="MHG9" s="830"/>
      <c r="MHH9" s="830"/>
      <c r="MHI9" s="830"/>
      <c r="MHJ9" s="830"/>
      <c r="MHK9" s="830"/>
      <c r="MHL9" s="844"/>
      <c r="MHM9" s="845"/>
      <c r="MHN9" s="829"/>
      <c r="MHO9" s="829"/>
      <c r="MHP9" s="829"/>
      <c r="MHQ9" s="829"/>
      <c r="MHR9" s="829"/>
      <c r="MHS9" s="829"/>
      <c r="MHT9" s="830"/>
      <c r="MHU9" s="830"/>
      <c r="MHV9" s="830"/>
      <c r="MHW9" s="830"/>
      <c r="MHX9" s="830"/>
      <c r="MHY9" s="830"/>
      <c r="MHZ9" s="830"/>
      <c r="MIA9" s="830"/>
      <c r="MIB9" s="844"/>
      <c r="MIC9" s="845"/>
      <c r="MID9" s="829"/>
      <c r="MIE9" s="829"/>
      <c r="MIF9" s="829"/>
      <c r="MIG9" s="829"/>
      <c r="MIH9" s="829"/>
      <c r="MII9" s="829"/>
      <c r="MIJ9" s="830"/>
      <c r="MIK9" s="830"/>
      <c r="MIL9" s="830"/>
      <c r="MIM9" s="830"/>
      <c r="MIN9" s="830"/>
      <c r="MIO9" s="830"/>
      <c r="MIP9" s="830"/>
      <c r="MIQ9" s="830"/>
      <c r="MIR9" s="844"/>
      <c r="MIS9" s="845"/>
      <c r="MIT9" s="829"/>
      <c r="MIU9" s="829"/>
      <c r="MIV9" s="829"/>
      <c r="MIW9" s="829"/>
      <c r="MIX9" s="829"/>
      <c r="MIY9" s="829"/>
      <c r="MIZ9" s="830"/>
      <c r="MJA9" s="830"/>
      <c r="MJB9" s="830"/>
      <c r="MJC9" s="830"/>
      <c r="MJD9" s="830"/>
      <c r="MJE9" s="830"/>
      <c r="MJF9" s="830"/>
      <c r="MJG9" s="830"/>
      <c r="MJH9" s="844"/>
      <c r="MJI9" s="845"/>
      <c r="MJJ9" s="829"/>
      <c r="MJK9" s="829"/>
      <c r="MJL9" s="829"/>
      <c r="MJM9" s="829"/>
      <c r="MJN9" s="829"/>
      <c r="MJO9" s="829"/>
      <c r="MJP9" s="830"/>
      <c r="MJQ9" s="830"/>
      <c r="MJR9" s="830"/>
      <c r="MJS9" s="830"/>
      <c r="MJT9" s="830"/>
      <c r="MJU9" s="830"/>
      <c r="MJV9" s="830"/>
      <c r="MJW9" s="830"/>
      <c r="MJX9" s="844"/>
      <c r="MJY9" s="845"/>
      <c r="MJZ9" s="829"/>
      <c r="MKA9" s="829"/>
      <c r="MKB9" s="829"/>
      <c r="MKC9" s="829"/>
      <c r="MKD9" s="829"/>
      <c r="MKE9" s="829"/>
      <c r="MKF9" s="830"/>
      <c r="MKG9" s="830"/>
      <c r="MKH9" s="830"/>
      <c r="MKI9" s="830"/>
      <c r="MKJ9" s="830"/>
      <c r="MKK9" s="830"/>
      <c r="MKL9" s="830"/>
      <c r="MKM9" s="830"/>
      <c r="MKN9" s="844"/>
      <c r="MKO9" s="845"/>
      <c r="MKP9" s="829"/>
      <c r="MKQ9" s="829"/>
      <c r="MKR9" s="829"/>
      <c r="MKS9" s="829"/>
      <c r="MKT9" s="829"/>
      <c r="MKU9" s="829"/>
      <c r="MKV9" s="830"/>
      <c r="MKW9" s="830"/>
      <c r="MKX9" s="830"/>
      <c r="MKY9" s="830"/>
      <c r="MKZ9" s="830"/>
      <c r="MLA9" s="830"/>
      <c r="MLB9" s="830"/>
      <c r="MLC9" s="830"/>
      <c r="MLD9" s="844"/>
      <c r="MLE9" s="845"/>
      <c r="MLF9" s="829"/>
      <c r="MLG9" s="829"/>
      <c r="MLH9" s="829"/>
      <c r="MLI9" s="829"/>
      <c r="MLJ9" s="829"/>
      <c r="MLK9" s="829"/>
      <c r="MLL9" s="830"/>
      <c r="MLM9" s="830"/>
      <c r="MLN9" s="830"/>
      <c r="MLO9" s="830"/>
      <c r="MLP9" s="830"/>
      <c r="MLQ9" s="830"/>
      <c r="MLR9" s="830"/>
      <c r="MLS9" s="830"/>
      <c r="MLT9" s="844"/>
      <c r="MLU9" s="845"/>
      <c r="MLV9" s="829"/>
      <c r="MLW9" s="829"/>
      <c r="MLX9" s="829"/>
      <c r="MLY9" s="829"/>
      <c r="MLZ9" s="829"/>
      <c r="MMA9" s="829"/>
      <c r="MMB9" s="830"/>
      <c r="MMC9" s="830"/>
      <c r="MMD9" s="830"/>
      <c r="MME9" s="830"/>
      <c r="MMF9" s="830"/>
      <c r="MMG9" s="830"/>
      <c r="MMH9" s="830"/>
      <c r="MMI9" s="830"/>
      <c r="MMJ9" s="844"/>
      <c r="MMK9" s="845"/>
      <c r="MML9" s="829"/>
      <c r="MMM9" s="829"/>
      <c r="MMN9" s="829"/>
      <c r="MMO9" s="829"/>
      <c r="MMP9" s="829"/>
      <c r="MMQ9" s="829"/>
      <c r="MMR9" s="830"/>
      <c r="MMS9" s="830"/>
      <c r="MMT9" s="830"/>
      <c r="MMU9" s="830"/>
      <c r="MMV9" s="830"/>
      <c r="MMW9" s="830"/>
      <c r="MMX9" s="830"/>
      <c r="MMY9" s="830"/>
      <c r="MMZ9" s="844"/>
      <c r="MNA9" s="845"/>
      <c r="MNB9" s="829"/>
      <c r="MNC9" s="829"/>
      <c r="MND9" s="829"/>
      <c r="MNE9" s="829"/>
      <c r="MNF9" s="829"/>
      <c r="MNG9" s="829"/>
      <c r="MNH9" s="830"/>
      <c r="MNI9" s="830"/>
      <c r="MNJ9" s="830"/>
      <c r="MNK9" s="830"/>
      <c r="MNL9" s="830"/>
      <c r="MNM9" s="830"/>
      <c r="MNN9" s="830"/>
      <c r="MNO9" s="830"/>
      <c r="MNP9" s="844"/>
      <c r="MNQ9" s="845"/>
      <c r="MNR9" s="829"/>
      <c r="MNS9" s="829"/>
      <c r="MNT9" s="829"/>
      <c r="MNU9" s="829"/>
      <c r="MNV9" s="829"/>
      <c r="MNW9" s="829"/>
      <c r="MNX9" s="830"/>
      <c r="MNY9" s="830"/>
      <c r="MNZ9" s="830"/>
      <c r="MOA9" s="830"/>
      <c r="MOB9" s="830"/>
      <c r="MOC9" s="830"/>
      <c r="MOD9" s="830"/>
      <c r="MOE9" s="830"/>
      <c r="MOF9" s="844"/>
      <c r="MOG9" s="845"/>
      <c r="MOH9" s="829"/>
      <c r="MOI9" s="829"/>
      <c r="MOJ9" s="829"/>
      <c r="MOK9" s="829"/>
      <c r="MOL9" s="829"/>
      <c r="MOM9" s="829"/>
      <c r="MON9" s="830"/>
      <c r="MOO9" s="830"/>
      <c r="MOP9" s="830"/>
      <c r="MOQ9" s="830"/>
      <c r="MOR9" s="830"/>
      <c r="MOS9" s="830"/>
      <c r="MOT9" s="830"/>
      <c r="MOU9" s="830"/>
      <c r="MOV9" s="844"/>
      <c r="MOW9" s="845"/>
      <c r="MOX9" s="829"/>
      <c r="MOY9" s="829"/>
      <c r="MOZ9" s="829"/>
      <c r="MPA9" s="829"/>
      <c r="MPB9" s="829"/>
      <c r="MPC9" s="829"/>
      <c r="MPD9" s="830"/>
      <c r="MPE9" s="830"/>
      <c r="MPF9" s="830"/>
      <c r="MPG9" s="830"/>
      <c r="MPH9" s="830"/>
      <c r="MPI9" s="830"/>
      <c r="MPJ9" s="830"/>
      <c r="MPK9" s="830"/>
      <c r="MPL9" s="844"/>
      <c r="MPM9" s="845"/>
      <c r="MPN9" s="829"/>
      <c r="MPO9" s="829"/>
      <c r="MPP9" s="829"/>
      <c r="MPQ9" s="829"/>
      <c r="MPR9" s="829"/>
      <c r="MPS9" s="829"/>
      <c r="MPT9" s="830"/>
      <c r="MPU9" s="830"/>
      <c r="MPV9" s="830"/>
      <c r="MPW9" s="830"/>
      <c r="MPX9" s="830"/>
      <c r="MPY9" s="830"/>
      <c r="MPZ9" s="830"/>
      <c r="MQA9" s="830"/>
      <c r="MQB9" s="844"/>
      <c r="MQC9" s="845"/>
      <c r="MQD9" s="829"/>
      <c r="MQE9" s="829"/>
      <c r="MQF9" s="829"/>
      <c r="MQG9" s="829"/>
      <c r="MQH9" s="829"/>
      <c r="MQI9" s="829"/>
      <c r="MQJ9" s="830"/>
      <c r="MQK9" s="830"/>
      <c r="MQL9" s="830"/>
      <c r="MQM9" s="830"/>
      <c r="MQN9" s="830"/>
      <c r="MQO9" s="830"/>
      <c r="MQP9" s="830"/>
      <c r="MQQ9" s="830"/>
      <c r="MQR9" s="844"/>
      <c r="MQS9" s="845"/>
      <c r="MQT9" s="829"/>
      <c r="MQU9" s="829"/>
      <c r="MQV9" s="829"/>
      <c r="MQW9" s="829"/>
      <c r="MQX9" s="829"/>
      <c r="MQY9" s="829"/>
      <c r="MQZ9" s="830"/>
      <c r="MRA9" s="830"/>
      <c r="MRB9" s="830"/>
      <c r="MRC9" s="830"/>
      <c r="MRD9" s="830"/>
      <c r="MRE9" s="830"/>
      <c r="MRF9" s="830"/>
      <c r="MRG9" s="830"/>
      <c r="MRH9" s="844"/>
      <c r="MRI9" s="845"/>
      <c r="MRJ9" s="829"/>
      <c r="MRK9" s="829"/>
      <c r="MRL9" s="829"/>
      <c r="MRM9" s="829"/>
      <c r="MRN9" s="829"/>
      <c r="MRO9" s="829"/>
      <c r="MRP9" s="830"/>
      <c r="MRQ9" s="830"/>
      <c r="MRR9" s="830"/>
      <c r="MRS9" s="830"/>
      <c r="MRT9" s="830"/>
      <c r="MRU9" s="830"/>
      <c r="MRV9" s="830"/>
      <c r="MRW9" s="830"/>
      <c r="MRX9" s="844"/>
      <c r="MRY9" s="845"/>
      <c r="MRZ9" s="829"/>
      <c r="MSA9" s="829"/>
      <c r="MSB9" s="829"/>
      <c r="MSC9" s="829"/>
      <c r="MSD9" s="829"/>
      <c r="MSE9" s="829"/>
      <c r="MSF9" s="830"/>
      <c r="MSG9" s="830"/>
      <c r="MSH9" s="830"/>
      <c r="MSI9" s="830"/>
      <c r="MSJ9" s="830"/>
      <c r="MSK9" s="830"/>
      <c r="MSL9" s="830"/>
      <c r="MSM9" s="830"/>
      <c r="MSN9" s="844"/>
      <c r="MSO9" s="845"/>
      <c r="MSP9" s="829"/>
      <c r="MSQ9" s="829"/>
      <c r="MSR9" s="829"/>
      <c r="MSS9" s="829"/>
      <c r="MST9" s="829"/>
      <c r="MSU9" s="829"/>
      <c r="MSV9" s="830"/>
      <c r="MSW9" s="830"/>
      <c r="MSX9" s="830"/>
      <c r="MSY9" s="830"/>
      <c r="MSZ9" s="830"/>
      <c r="MTA9" s="830"/>
      <c r="MTB9" s="830"/>
      <c r="MTC9" s="830"/>
      <c r="MTD9" s="844"/>
      <c r="MTE9" s="845"/>
      <c r="MTF9" s="829"/>
      <c r="MTG9" s="829"/>
      <c r="MTH9" s="829"/>
      <c r="MTI9" s="829"/>
      <c r="MTJ9" s="829"/>
      <c r="MTK9" s="829"/>
      <c r="MTL9" s="830"/>
      <c r="MTM9" s="830"/>
      <c r="MTN9" s="830"/>
      <c r="MTO9" s="830"/>
      <c r="MTP9" s="830"/>
      <c r="MTQ9" s="830"/>
      <c r="MTR9" s="830"/>
      <c r="MTS9" s="830"/>
      <c r="MTT9" s="844"/>
      <c r="MTU9" s="845"/>
      <c r="MTV9" s="829"/>
      <c r="MTW9" s="829"/>
      <c r="MTX9" s="829"/>
      <c r="MTY9" s="829"/>
      <c r="MTZ9" s="829"/>
      <c r="MUA9" s="829"/>
      <c r="MUB9" s="830"/>
      <c r="MUC9" s="830"/>
      <c r="MUD9" s="830"/>
      <c r="MUE9" s="830"/>
      <c r="MUF9" s="830"/>
      <c r="MUG9" s="830"/>
      <c r="MUH9" s="830"/>
      <c r="MUI9" s="830"/>
      <c r="MUJ9" s="844"/>
      <c r="MUK9" s="845"/>
      <c r="MUL9" s="829"/>
      <c r="MUM9" s="829"/>
      <c r="MUN9" s="829"/>
      <c r="MUO9" s="829"/>
      <c r="MUP9" s="829"/>
      <c r="MUQ9" s="829"/>
      <c r="MUR9" s="830"/>
      <c r="MUS9" s="830"/>
      <c r="MUT9" s="830"/>
      <c r="MUU9" s="830"/>
      <c r="MUV9" s="830"/>
      <c r="MUW9" s="830"/>
      <c r="MUX9" s="830"/>
      <c r="MUY9" s="830"/>
      <c r="MUZ9" s="844"/>
      <c r="MVA9" s="845"/>
      <c r="MVB9" s="829"/>
      <c r="MVC9" s="829"/>
      <c r="MVD9" s="829"/>
      <c r="MVE9" s="829"/>
      <c r="MVF9" s="829"/>
      <c r="MVG9" s="829"/>
      <c r="MVH9" s="830"/>
      <c r="MVI9" s="830"/>
      <c r="MVJ9" s="830"/>
      <c r="MVK9" s="830"/>
      <c r="MVL9" s="830"/>
      <c r="MVM9" s="830"/>
      <c r="MVN9" s="830"/>
      <c r="MVO9" s="830"/>
      <c r="MVP9" s="844"/>
      <c r="MVQ9" s="845"/>
      <c r="MVR9" s="829"/>
      <c r="MVS9" s="829"/>
      <c r="MVT9" s="829"/>
      <c r="MVU9" s="829"/>
      <c r="MVV9" s="829"/>
      <c r="MVW9" s="829"/>
      <c r="MVX9" s="830"/>
      <c r="MVY9" s="830"/>
      <c r="MVZ9" s="830"/>
      <c r="MWA9" s="830"/>
      <c r="MWB9" s="830"/>
      <c r="MWC9" s="830"/>
      <c r="MWD9" s="830"/>
      <c r="MWE9" s="830"/>
      <c r="MWF9" s="844"/>
      <c r="MWG9" s="845"/>
      <c r="MWH9" s="829"/>
      <c r="MWI9" s="829"/>
      <c r="MWJ9" s="829"/>
      <c r="MWK9" s="829"/>
      <c r="MWL9" s="829"/>
      <c r="MWM9" s="829"/>
      <c r="MWN9" s="830"/>
      <c r="MWO9" s="830"/>
      <c r="MWP9" s="830"/>
      <c r="MWQ9" s="830"/>
      <c r="MWR9" s="830"/>
      <c r="MWS9" s="830"/>
      <c r="MWT9" s="830"/>
      <c r="MWU9" s="830"/>
      <c r="MWV9" s="844"/>
      <c r="MWW9" s="845"/>
      <c r="MWX9" s="829"/>
      <c r="MWY9" s="829"/>
      <c r="MWZ9" s="829"/>
      <c r="MXA9" s="829"/>
      <c r="MXB9" s="829"/>
      <c r="MXC9" s="829"/>
      <c r="MXD9" s="830"/>
      <c r="MXE9" s="830"/>
      <c r="MXF9" s="830"/>
      <c r="MXG9" s="830"/>
      <c r="MXH9" s="830"/>
      <c r="MXI9" s="830"/>
      <c r="MXJ9" s="830"/>
      <c r="MXK9" s="830"/>
      <c r="MXL9" s="844"/>
      <c r="MXM9" s="845"/>
      <c r="MXN9" s="829"/>
      <c r="MXO9" s="829"/>
      <c r="MXP9" s="829"/>
      <c r="MXQ9" s="829"/>
      <c r="MXR9" s="829"/>
      <c r="MXS9" s="829"/>
      <c r="MXT9" s="830"/>
      <c r="MXU9" s="830"/>
      <c r="MXV9" s="830"/>
      <c r="MXW9" s="830"/>
      <c r="MXX9" s="830"/>
      <c r="MXY9" s="830"/>
      <c r="MXZ9" s="830"/>
      <c r="MYA9" s="830"/>
      <c r="MYB9" s="844"/>
      <c r="MYC9" s="845"/>
      <c r="MYD9" s="829"/>
      <c r="MYE9" s="829"/>
      <c r="MYF9" s="829"/>
      <c r="MYG9" s="829"/>
      <c r="MYH9" s="829"/>
      <c r="MYI9" s="829"/>
      <c r="MYJ9" s="830"/>
      <c r="MYK9" s="830"/>
      <c r="MYL9" s="830"/>
      <c r="MYM9" s="830"/>
      <c r="MYN9" s="830"/>
      <c r="MYO9" s="830"/>
      <c r="MYP9" s="830"/>
      <c r="MYQ9" s="830"/>
      <c r="MYR9" s="844"/>
      <c r="MYS9" s="845"/>
      <c r="MYT9" s="829"/>
      <c r="MYU9" s="829"/>
      <c r="MYV9" s="829"/>
      <c r="MYW9" s="829"/>
      <c r="MYX9" s="829"/>
      <c r="MYY9" s="829"/>
      <c r="MYZ9" s="830"/>
      <c r="MZA9" s="830"/>
      <c r="MZB9" s="830"/>
      <c r="MZC9" s="830"/>
      <c r="MZD9" s="830"/>
      <c r="MZE9" s="830"/>
      <c r="MZF9" s="830"/>
      <c r="MZG9" s="830"/>
      <c r="MZH9" s="844"/>
      <c r="MZI9" s="845"/>
      <c r="MZJ9" s="829"/>
      <c r="MZK9" s="829"/>
      <c r="MZL9" s="829"/>
      <c r="MZM9" s="829"/>
      <c r="MZN9" s="829"/>
      <c r="MZO9" s="829"/>
      <c r="MZP9" s="830"/>
      <c r="MZQ9" s="830"/>
      <c r="MZR9" s="830"/>
      <c r="MZS9" s="830"/>
      <c r="MZT9" s="830"/>
      <c r="MZU9" s="830"/>
      <c r="MZV9" s="830"/>
      <c r="MZW9" s="830"/>
      <c r="MZX9" s="844"/>
      <c r="MZY9" s="845"/>
      <c r="MZZ9" s="829"/>
      <c r="NAA9" s="829"/>
      <c r="NAB9" s="829"/>
      <c r="NAC9" s="829"/>
      <c r="NAD9" s="829"/>
      <c r="NAE9" s="829"/>
      <c r="NAF9" s="830"/>
      <c r="NAG9" s="830"/>
      <c r="NAH9" s="830"/>
      <c r="NAI9" s="830"/>
      <c r="NAJ9" s="830"/>
      <c r="NAK9" s="830"/>
      <c r="NAL9" s="830"/>
      <c r="NAM9" s="830"/>
      <c r="NAN9" s="844"/>
      <c r="NAO9" s="845"/>
      <c r="NAP9" s="829"/>
      <c r="NAQ9" s="829"/>
      <c r="NAR9" s="829"/>
      <c r="NAS9" s="829"/>
      <c r="NAT9" s="829"/>
      <c r="NAU9" s="829"/>
      <c r="NAV9" s="830"/>
      <c r="NAW9" s="830"/>
      <c r="NAX9" s="830"/>
      <c r="NAY9" s="830"/>
      <c r="NAZ9" s="830"/>
      <c r="NBA9" s="830"/>
      <c r="NBB9" s="830"/>
      <c r="NBC9" s="830"/>
      <c r="NBD9" s="844"/>
      <c r="NBE9" s="845"/>
      <c r="NBF9" s="829"/>
      <c r="NBG9" s="829"/>
      <c r="NBH9" s="829"/>
      <c r="NBI9" s="829"/>
      <c r="NBJ9" s="829"/>
      <c r="NBK9" s="829"/>
      <c r="NBL9" s="830"/>
      <c r="NBM9" s="830"/>
      <c r="NBN9" s="830"/>
      <c r="NBO9" s="830"/>
      <c r="NBP9" s="830"/>
      <c r="NBQ9" s="830"/>
      <c r="NBR9" s="830"/>
      <c r="NBS9" s="830"/>
      <c r="NBT9" s="844"/>
      <c r="NBU9" s="845"/>
      <c r="NBV9" s="829"/>
      <c r="NBW9" s="829"/>
      <c r="NBX9" s="829"/>
      <c r="NBY9" s="829"/>
      <c r="NBZ9" s="829"/>
      <c r="NCA9" s="829"/>
      <c r="NCB9" s="830"/>
      <c r="NCC9" s="830"/>
      <c r="NCD9" s="830"/>
      <c r="NCE9" s="830"/>
      <c r="NCF9" s="830"/>
      <c r="NCG9" s="830"/>
      <c r="NCH9" s="830"/>
      <c r="NCI9" s="830"/>
      <c r="NCJ9" s="844"/>
      <c r="NCK9" s="845"/>
      <c r="NCL9" s="829"/>
      <c r="NCM9" s="829"/>
      <c r="NCN9" s="829"/>
      <c r="NCO9" s="829"/>
      <c r="NCP9" s="829"/>
      <c r="NCQ9" s="829"/>
      <c r="NCR9" s="830"/>
      <c r="NCS9" s="830"/>
      <c r="NCT9" s="830"/>
      <c r="NCU9" s="830"/>
      <c r="NCV9" s="830"/>
      <c r="NCW9" s="830"/>
      <c r="NCX9" s="830"/>
      <c r="NCY9" s="830"/>
      <c r="NCZ9" s="844"/>
      <c r="NDA9" s="845"/>
      <c r="NDB9" s="829"/>
      <c r="NDC9" s="829"/>
      <c r="NDD9" s="829"/>
      <c r="NDE9" s="829"/>
      <c r="NDF9" s="829"/>
      <c r="NDG9" s="829"/>
      <c r="NDH9" s="830"/>
      <c r="NDI9" s="830"/>
      <c r="NDJ9" s="830"/>
      <c r="NDK9" s="830"/>
      <c r="NDL9" s="830"/>
      <c r="NDM9" s="830"/>
      <c r="NDN9" s="830"/>
      <c r="NDO9" s="830"/>
      <c r="NDP9" s="844"/>
      <c r="NDQ9" s="845"/>
      <c r="NDR9" s="829"/>
      <c r="NDS9" s="829"/>
      <c r="NDT9" s="829"/>
      <c r="NDU9" s="829"/>
      <c r="NDV9" s="829"/>
      <c r="NDW9" s="829"/>
      <c r="NDX9" s="830"/>
      <c r="NDY9" s="830"/>
      <c r="NDZ9" s="830"/>
      <c r="NEA9" s="830"/>
      <c r="NEB9" s="830"/>
      <c r="NEC9" s="830"/>
      <c r="NED9" s="830"/>
      <c r="NEE9" s="830"/>
      <c r="NEF9" s="844"/>
      <c r="NEG9" s="845"/>
      <c r="NEH9" s="829"/>
      <c r="NEI9" s="829"/>
      <c r="NEJ9" s="829"/>
      <c r="NEK9" s="829"/>
      <c r="NEL9" s="829"/>
      <c r="NEM9" s="829"/>
      <c r="NEN9" s="830"/>
      <c r="NEO9" s="830"/>
      <c r="NEP9" s="830"/>
      <c r="NEQ9" s="830"/>
      <c r="NER9" s="830"/>
      <c r="NES9" s="830"/>
      <c r="NET9" s="830"/>
      <c r="NEU9" s="830"/>
      <c r="NEV9" s="844"/>
      <c r="NEW9" s="845"/>
      <c r="NEX9" s="829"/>
      <c r="NEY9" s="829"/>
      <c r="NEZ9" s="829"/>
      <c r="NFA9" s="829"/>
      <c r="NFB9" s="829"/>
      <c r="NFC9" s="829"/>
      <c r="NFD9" s="830"/>
      <c r="NFE9" s="830"/>
      <c r="NFF9" s="830"/>
      <c r="NFG9" s="830"/>
      <c r="NFH9" s="830"/>
      <c r="NFI9" s="830"/>
      <c r="NFJ9" s="830"/>
      <c r="NFK9" s="830"/>
      <c r="NFL9" s="844"/>
      <c r="NFM9" s="845"/>
      <c r="NFN9" s="829"/>
      <c r="NFO9" s="829"/>
      <c r="NFP9" s="829"/>
      <c r="NFQ9" s="829"/>
      <c r="NFR9" s="829"/>
      <c r="NFS9" s="829"/>
      <c r="NFT9" s="830"/>
      <c r="NFU9" s="830"/>
      <c r="NFV9" s="830"/>
      <c r="NFW9" s="830"/>
      <c r="NFX9" s="830"/>
      <c r="NFY9" s="830"/>
      <c r="NFZ9" s="830"/>
      <c r="NGA9" s="830"/>
      <c r="NGB9" s="844"/>
      <c r="NGC9" s="845"/>
      <c r="NGD9" s="829"/>
      <c r="NGE9" s="829"/>
      <c r="NGF9" s="829"/>
      <c r="NGG9" s="829"/>
      <c r="NGH9" s="829"/>
      <c r="NGI9" s="829"/>
      <c r="NGJ9" s="830"/>
      <c r="NGK9" s="830"/>
      <c r="NGL9" s="830"/>
      <c r="NGM9" s="830"/>
      <c r="NGN9" s="830"/>
      <c r="NGO9" s="830"/>
      <c r="NGP9" s="830"/>
      <c r="NGQ9" s="830"/>
      <c r="NGR9" s="844"/>
      <c r="NGS9" s="845"/>
      <c r="NGT9" s="829"/>
      <c r="NGU9" s="829"/>
      <c r="NGV9" s="829"/>
      <c r="NGW9" s="829"/>
      <c r="NGX9" s="829"/>
      <c r="NGY9" s="829"/>
      <c r="NGZ9" s="830"/>
      <c r="NHA9" s="830"/>
      <c r="NHB9" s="830"/>
      <c r="NHC9" s="830"/>
      <c r="NHD9" s="830"/>
      <c r="NHE9" s="830"/>
      <c r="NHF9" s="830"/>
      <c r="NHG9" s="830"/>
      <c r="NHH9" s="844"/>
      <c r="NHI9" s="845"/>
      <c r="NHJ9" s="829"/>
      <c r="NHK9" s="829"/>
      <c r="NHL9" s="829"/>
      <c r="NHM9" s="829"/>
      <c r="NHN9" s="829"/>
      <c r="NHO9" s="829"/>
      <c r="NHP9" s="830"/>
      <c r="NHQ9" s="830"/>
      <c r="NHR9" s="830"/>
      <c r="NHS9" s="830"/>
      <c r="NHT9" s="830"/>
      <c r="NHU9" s="830"/>
      <c r="NHV9" s="830"/>
      <c r="NHW9" s="830"/>
      <c r="NHX9" s="844"/>
      <c r="NHY9" s="845"/>
      <c r="NHZ9" s="829"/>
      <c r="NIA9" s="829"/>
      <c r="NIB9" s="829"/>
      <c r="NIC9" s="829"/>
      <c r="NID9" s="829"/>
      <c r="NIE9" s="829"/>
      <c r="NIF9" s="830"/>
      <c r="NIG9" s="830"/>
      <c r="NIH9" s="830"/>
      <c r="NII9" s="830"/>
      <c r="NIJ9" s="830"/>
      <c r="NIK9" s="830"/>
      <c r="NIL9" s="830"/>
      <c r="NIM9" s="830"/>
      <c r="NIN9" s="844"/>
      <c r="NIO9" s="845"/>
      <c r="NIP9" s="829"/>
      <c r="NIQ9" s="829"/>
      <c r="NIR9" s="829"/>
      <c r="NIS9" s="829"/>
      <c r="NIT9" s="829"/>
      <c r="NIU9" s="829"/>
      <c r="NIV9" s="830"/>
      <c r="NIW9" s="830"/>
      <c r="NIX9" s="830"/>
      <c r="NIY9" s="830"/>
      <c r="NIZ9" s="830"/>
      <c r="NJA9" s="830"/>
      <c r="NJB9" s="830"/>
      <c r="NJC9" s="830"/>
      <c r="NJD9" s="844"/>
      <c r="NJE9" s="845"/>
      <c r="NJF9" s="829"/>
      <c r="NJG9" s="829"/>
      <c r="NJH9" s="829"/>
      <c r="NJI9" s="829"/>
      <c r="NJJ9" s="829"/>
      <c r="NJK9" s="829"/>
      <c r="NJL9" s="830"/>
      <c r="NJM9" s="830"/>
      <c r="NJN9" s="830"/>
      <c r="NJO9" s="830"/>
      <c r="NJP9" s="830"/>
      <c r="NJQ9" s="830"/>
      <c r="NJR9" s="830"/>
      <c r="NJS9" s="830"/>
      <c r="NJT9" s="844"/>
      <c r="NJU9" s="845"/>
      <c r="NJV9" s="829"/>
      <c r="NJW9" s="829"/>
      <c r="NJX9" s="829"/>
      <c r="NJY9" s="829"/>
      <c r="NJZ9" s="829"/>
      <c r="NKA9" s="829"/>
      <c r="NKB9" s="830"/>
      <c r="NKC9" s="830"/>
      <c r="NKD9" s="830"/>
      <c r="NKE9" s="830"/>
      <c r="NKF9" s="830"/>
      <c r="NKG9" s="830"/>
      <c r="NKH9" s="830"/>
      <c r="NKI9" s="830"/>
      <c r="NKJ9" s="844"/>
      <c r="NKK9" s="845"/>
      <c r="NKL9" s="829"/>
      <c r="NKM9" s="829"/>
      <c r="NKN9" s="829"/>
      <c r="NKO9" s="829"/>
      <c r="NKP9" s="829"/>
      <c r="NKQ9" s="829"/>
      <c r="NKR9" s="830"/>
      <c r="NKS9" s="830"/>
      <c r="NKT9" s="830"/>
      <c r="NKU9" s="830"/>
      <c r="NKV9" s="830"/>
      <c r="NKW9" s="830"/>
      <c r="NKX9" s="830"/>
      <c r="NKY9" s="830"/>
      <c r="NKZ9" s="844"/>
      <c r="NLA9" s="845"/>
      <c r="NLB9" s="829"/>
      <c r="NLC9" s="829"/>
      <c r="NLD9" s="829"/>
      <c r="NLE9" s="829"/>
      <c r="NLF9" s="829"/>
      <c r="NLG9" s="829"/>
      <c r="NLH9" s="830"/>
      <c r="NLI9" s="830"/>
      <c r="NLJ9" s="830"/>
      <c r="NLK9" s="830"/>
      <c r="NLL9" s="830"/>
      <c r="NLM9" s="830"/>
      <c r="NLN9" s="830"/>
      <c r="NLO9" s="830"/>
      <c r="NLP9" s="844"/>
      <c r="NLQ9" s="845"/>
      <c r="NLR9" s="829"/>
      <c r="NLS9" s="829"/>
      <c r="NLT9" s="829"/>
      <c r="NLU9" s="829"/>
      <c r="NLV9" s="829"/>
      <c r="NLW9" s="829"/>
      <c r="NLX9" s="830"/>
      <c r="NLY9" s="830"/>
      <c r="NLZ9" s="830"/>
      <c r="NMA9" s="830"/>
      <c r="NMB9" s="830"/>
      <c r="NMC9" s="830"/>
      <c r="NMD9" s="830"/>
      <c r="NME9" s="830"/>
      <c r="NMF9" s="844"/>
      <c r="NMG9" s="845"/>
      <c r="NMH9" s="829"/>
      <c r="NMI9" s="829"/>
      <c r="NMJ9" s="829"/>
      <c r="NMK9" s="829"/>
      <c r="NML9" s="829"/>
      <c r="NMM9" s="829"/>
      <c r="NMN9" s="830"/>
      <c r="NMO9" s="830"/>
      <c r="NMP9" s="830"/>
      <c r="NMQ9" s="830"/>
      <c r="NMR9" s="830"/>
      <c r="NMS9" s="830"/>
      <c r="NMT9" s="830"/>
      <c r="NMU9" s="830"/>
      <c r="NMV9" s="844"/>
      <c r="NMW9" s="845"/>
      <c r="NMX9" s="829"/>
      <c r="NMY9" s="829"/>
      <c r="NMZ9" s="829"/>
      <c r="NNA9" s="829"/>
      <c r="NNB9" s="829"/>
      <c r="NNC9" s="829"/>
      <c r="NND9" s="830"/>
      <c r="NNE9" s="830"/>
      <c r="NNF9" s="830"/>
      <c r="NNG9" s="830"/>
      <c r="NNH9" s="830"/>
      <c r="NNI9" s="830"/>
      <c r="NNJ9" s="830"/>
      <c r="NNK9" s="830"/>
      <c r="NNL9" s="844"/>
      <c r="NNM9" s="845"/>
      <c r="NNN9" s="829"/>
      <c r="NNO9" s="829"/>
      <c r="NNP9" s="829"/>
      <c r="NNQ9" s="829"/>
      <c r="NNR9" s="829"/>
      <c r="NNS9" s="829"/>
      <c r="NNT9" s="830"/>
      <c r="NNU9" s="830"/>
      <c r="NNV9" s="830"/>
      <c r="NNW9" s="830"/>
      <c r="NNX9" s="830"/>
      <c r="NNY9" s="830"/>
      <c r="NNZ9" s="830"/>
      <c r="NOA9" s="830"/>
      <c r="NOB9" s="844"/>
      <c r="NOC9" s="845"/>
      <c r="NOD9" s="829"/>
      <c r="NOE9" s="829"/>
      <c r="NOF9" s="829"/>
      <c r="NOG9" s="829"/>
      <c r="NOH9" s="829"/>
      <c r="NOI9" s="829"/>
      <c r="NOJ9" s="830"/>
      <c r="NOK9" s="830"/>
      <c r="NOL9" s="830"/>
      <c r="NOM9" s="830"/>
      <c r="NON9" s="830"/>
      <c r="NOO9" s="830"/>
      <c r="NOP9" s="830"/>
      <c r="NOQ9" s="830"/>
      <c r="NOR9" s="844"/>
      <c r="NOS9" s="845"/>
      <c r="NOT9" s="829"/>
      <c r="NOU9" s="829"/>
      <c r="NOV9" s="829"/>
      <c r="NOW9" s="829"/>
      <c r="NOX9" s="829"/>
      <c r="NOY9" s="829"/>
      <c r="NOZ9" s="830"/>
      <c r="NPA9" s="830"/>
      <c r="NPB9" s="830"/>
      <c r="NPC9" s="830"/>
      <c r="NPD9" s="830"/>
      <c r="NPE9" s="830"/>
      <c r="NPF9" s="830"/>
      <c r="NPG9" s="830"/>
      <c r="NPH9" s="844"/>
      <c r="NPI9" s="845"/>
      <c r="NPJ9" s="829"/>
      <c r="NPK9" s="829"/>
      <c r="NPL9" s="829"/>
      <c r="NPM9" s="829"/>
      <c r="NPN9" s="829"/>
      <c r="NPO9" s="829"/>
      <c r="NPP9" s="830"/>
      <c r="NPQ9" s="830"/>
      <c r="NPR9" s="830"/>
      <c r="NPS9" s="830"/>
      <c r="NPT9" s="830"/>
      <c r="NPU9" s="830"/>
      <c r="NPV9" s="830"/>
      <c r="NPW9" s="830"/>
      <c r="NPX9" s="844"/>
      <c r="NPY9" s="845"/>
      <c r="NPZ9" s="829"/>
      <c r="NQA9" s="829"/>
      <c r="NQB9" s="829"/>
      <c r="NQC9" s="829"/>
      <c r="NQD9" s="829"/>
      <c r="NQE9" s="829"/>
      <c r="NQF9" s="830"/>
      <c r="NQG9" s="830"/>
      <c r="NQH9" s="830"/>
      <c r="NQI9" s="830"/>
      <c r="NQJ9" s="830"/>
      <c r="NQK9" s="830"/>
      <c r="NQL9" s="830"/>
      <c r="NQM9" s="830"/>
      <c r="NQN9" s="844"/>
      <c r="NQO9" s="845"/>
      <c r="NQP9" s="829"/>
      <c r="NQQ9" s="829"/>
      <c r="NQR9" s="829"/>
      <c r="NQS9" s="829"/>
      <c r="NQT9" s="829"/>
      <c r="NQU9" s="829"/>
      <c r="NQV9" s="830"/>
      <c r="NQW9" s="830"/>
      <c r="NQX9" s="830"/>
      <c r="NQY9" s="830"/>
      <c r="NQZ9" s="830"/>
      <c r="NRA9" s="830"/>
      <c r="NRB9" s="830"/>
      <c r="NRC9" s="830"/>
      <c r="NRD9" s="844"/>
      <c r="NRE9" s="845"/>
      <c r="NRF9" s="829"/>
      <c r="NRG9" s="829"/>
      <c r="NRH9" s="829"/>
      <c r="NRI9" s="829"/>
      <c r="NRJ9" s="829"/>
      <c r="NRK9" s="829"/>
      <c r="NRL9" s="830"/>
      <c r="NRM9" s="830"/>
      <c r="NRN9" s="830"/>
      <c r="NRO9" s="830"/>
      <c r="NRP9" s="830"/>
      <c r="NRQ9" s="830"/>
      <c r="NRR9" s="830"/>
      <c r="NRS9" s="830"/>
      <c r="NRT9" s="844"/>
      <c r="NRU9" s="845"/>
      <c r="NRV9" s="829"/>
      <c r="NRW9" s="829"/>
      <c r="NRX9" s="829"/>
      <c r="NRY9" s="829"/>
      <c r="NRZ9" s="829"/>
      <c r="NSA9" s="829"/>
      <c r="NSB9" s="830"/>
      <c r="NSC9" s="830"/>
      <c r="NSD9" s="830"/>
      <c r="NSE9" s="830"/>
      <c r="NSF9" s="830"/>
      <c r="NSG9" s="830"/>
      <c r="NSH9" s="830"/>
      <c r="NSI9" s="830"/>
      <c r="NSJ9" s="844"/>
      <c r="NSK9" s="845"/>
      <c r="NSL9" s="829"/>
      <c r="NSM9" s="829"/>
      <c r="NSN9" s="829"/>
      <c r="NSO9" s="829"/>
      <c r="NSP9" s="829"/>
      <c r="NSQ9" s="829"/>
      <c r="NSR9" s="830"/>
      <c r="NSS9" s="830"/>
      <c r="NST9" s="830"/>
      <c r="NSU9" s="830"/>
      <c r="NSV9" s="830"/>
      <c r="NSW9" s="830"/>
      <c r="NSX9" s="830"/>
      <c r="NSY9" s="830"/>
      <c r="NSZ9" s="844"/>
      <c r="NTA9" s="845"/>
      <c r="NTB9" s="829"/>
      <c r="NTC9" s="829"/>
      <c r="NTD9" s="829"/>
      <c r="NTE9" s="829"/>
      <c r="NTF9" s="829"/>
      <c r="NTG9" s="829"/>
      <c r="NTH9" s="830"/>
      <c r="NTI9" s="830"/>
      <c r="NTJ9" s="830"/>
      <c r="NTK9" s="830"/>
      <c r="NTL9" s="830"/>
      <c r="NTM9" s="830"/>
      <c r="NTN9" s="830"/>
      <c r="NTO9" s="830"/>
      <c r="NTP9" s="844"/>
      <c r="NTQ9" s="845"/>
      <c r="NTR9" s="829"/>
      <c r="NTS9" s="829"/>
      <c r="NTT9" s="829"/>
      <c r="NTU9" s="829"/>
      <c r="NTV9" s="829"/>
      <c r="NTW9" s="829"/>
      <c r="NTX9" s="830"/>
      <c r="NTY9" s="830"/>
      <c r="NTZ9" s="830"/>
      <c r="NUA9" s="830"/>
      <c r="NUB9" s="830"/>
      <c r="NUC9" s="830"/>
      <c r="NUD9" s="830"/>
      <c r="NUE9" s="830"/>
      <c r="NUF9" s="844"/>
      <c r="NUG9" s="845"/>
      <c r="NUH9" s="829"/>
      <c r="NUI9" s="829"/>
      <c r="NUJ9" s="829"/>
      <c r="NUK9" s="829"/>
      <c r="NUL9" s="829"/>
      <c r="NUM9" s="829"/>
      <c r="NUN9" s="830"/>
      <c r="NUO9" s="830"/>
      <c r="NUP9" s="830"/>
      <c r="NUQ9" s="830"/>
      <c r="NUR9" s="830"/>
      <c r="NUS9" s="830"/>
      <c r="NUT9" s="830"/>
      <c r="NUU9" s="830"/>
      <c r="NUV9" s="844"/>
      <c r="NUW9" s="845"/>
      <c r="NUX9" s="829"/>
      <c r="NUY9" s="829"/>
      <c r="NUZ9" s="829"/>
      <c r="NVA9" s="829"/>
      <c r="NVB9" s="829"/>
      <c r="NVC9" s="829"/>
      <c r="NVD9" s="830"/>
      <c r="NVE9" s="830"/>
      <c r="NVF9" s="830"/>
      <c r="NVG9" s="830"/>
      <c r="NVH9" s="830"/>
      <c r="NVI9" s="830"/>
      <c r="NVJ9" s="830"/>
      <c r="NVK9" s="830"/>
      <c r="NVL9" s="844"/>
      <c r="NVM9" s="845"/>
      <c r="NVN9" s="829"/>
      <c r="NVO9" s="829"/>
      <c r="NVP9" s="829"/>
      <c r="NVQ9" s="829"/>
      <c r="NVR9" s="829"/>
      <c r="NVS9" s="829"/>
      <c r="NVT9" s="830"/>
      <c r="NVU9" s="830"/>
      <c r="NVV9" s="830"/>
      <c r="NVW9" s="830"/>
      <c r="NVX9" s="830"/>
      <c r="NVY9" s="830"/>
      <c r="NVZ9" s="830"/>
      <c r="NWA9" s="830"/>
      <c r="NWB9" s="844"/>
      <c r="NWC9" s="845"/>
      <c r="NWD9" s="829"/>
      <c r="NWE9" s="829"/>
      <c r="NWF9" s="829"/>
      <c r="NWG9" s="829"/>
      <c r="NWH9" s="829"/>
      <c r="NWI9" s="829"/>
      <c r="NWJ9" s="830"/>
      <c r="NWK9" s="830"/>
      <c r="NWL9" s="830"/>
      <c r="NWM9" s="830"/>
      <c r="NWN9" s="830"/>
      <c r="NWO9" s="830"/>
      <c r="NWP9" s="830"/>
      <c r="NWQ9" s="830"/>
      <c r="NWR9" s="844"/>
      <c r="NWS9" s="845"/>
      <c r="NWT9" s="829"/>
      <c r="NWU9" s="829"/>
      <c r="NWV9" s="829"/>
      <c r="NWW9" s="829"/>
      <c r="NWX9" s="829"/>
      <c r="NWY9" s="829"/>
      <c r="NWZ9" s="830"/>
      <c r="NXA9" s="830"/>
      <c r="NXB9" s="830"/>
      <c r="NXC9" s="830"/>
      <c r="NXD9" s="830"/>
      <c r="NXE9" s="830"/>
      <c r="NXF9" s="830"/>
      <c r="NXG9" s="830"/>
      <c r="NXH9" s="844"/>
      <c r="NXI9" s="845"/>
      <c r="NXJ9" s="829"/>
      <c r="NXK9" s="829"/>
      <c r="NXL9" s="829"/>
      <c r="NXM9" s="829"/>
      <c r="NXN9" s="829"/>
      <c r="NXO9" s="829"/>
      <c r="NXP9" s="830"/>
      <c r="NXQ9" s="830"/>
      <c r="NXR9" s="830"/>
      <c r="NXS9" s="830"/>
      <c r="NXT9" s="830"/>
      <c r="NXU9" s="830"/>
      <c r="NXV9" s="830"/>
      <c r="NXW9" s="830"/>
      <c r="NXX9" s="844"/>
      <c r="NXY9" s="845"/>
      <c r="NXZ9" s="829"/>
      <c r="NYA9" s="829"/>
      <c r="NYB9" s="829"/>
      <c r="NYC9" s="829"/>
      <c r="NYD9" s="829"/>
      <c r="NYE9" s="829"/>
      <c r="NYF9" s="830"/>
      <c r="NYG9" s="830"/>
      <c r="NYH9" s="830"/>
      <c r="NYI9" s="830"/>
      <c r="NYJ9" s="830"/>
      <c r="NYK9" s="830"/>
      <c r="NYL9" s="830"/>
      <c r="NYM9" s="830"/>
      <c r="NYN9" s="844"/>
      <c r="NYO9" s="845"/>
      <c r="NYP9" s="829"/>
      <c r="NYQ9" s="829"/>
      <c r="NYR9" s="829"/>
      <c r="NYS9" s="829"/>
      <c r="NYT9" s="829"/>
      <c r="NYU9" s="829"/>
      <c r="NYV9" s="830"/>
      <c r="NYW9" s="830"/>
      <c r="NYX9" s="830"/>
      <c r="NYY9" s="830"/>
      <c r="NYZ9" s="830"/>
      <c r="NZA9" s="830"/>
      <c r="NZB9" s="830"/>
      <c r="NZC9" s="830"/>
      <c r="NZD9" s="844"/>
      <c r="NZE9" s="845"/>
      <c r="NZF9" s="829"/>
      <c r="NZG9" s="829"/>
      <c r="NZH9" s="829"/>
      <c r="NZI9" s="829"/>
      <c r="NZJ9" s="829"/>
      <c r="NZK9" s="829"/>
      <c r="NZL9" s="830"/>
      <c r="NZM9" s="830"/>
      <c r="NZN9" s="830"/>
      <c r="NZO9" s="830"/>
      <c r="NZP9" s="830"/>
      <c r="NZQ9" s="830"/>
      <c r="NZR9" s="830"/>
      <c r="NZS9" s="830"/>
      <c r="NZT9" s="844"/>
      <c r="NZU9" s="845"/>
      <c r="NZV9" s="829"/>
      <c r="NZW9" s="829"/>
      <c r="NZX9" s="829"/>
      <c r="NZY9" s="829"/>
      <c r="NZZ9" s="829"/>
      <c r="OAA9" s="829"/>
      <c r="OAB9" s="830"/>
      <c r="OAC9" s="830"/>
      <c r="OAD9" s="830"/>
      <c r="OAE9" s="830"/>
      <c r="OAF9" s="830"/>
      <c r="OAG9" s="830"/>
      <c r="OAH9" s="830"/>
      <c r="OAI9" s="830"/>
      <c r="OAJ9" s="844"/>
      <c r="OAK9" s="845"/>
      <c r="OAL9" s="829"/>
      <c r="OAM9" s="829"/>
      <c r="OAN9" s="829"/>
      <c r="OAO9" s="829"/>
      <c r="OAP9" s="829"/>
      <c r="OAQ9" s="829"/>
      <c r="OAR9" s="830"/>
      <c r="OAS9" s="830"/>
      <c r="OAT9" s="830"/>
      <c r="OAU9" s="830"/>
      <c r="OAV9" s="830"/>
      <c r="OAW9" s="830"/>
      <c r="OAX9" s="830"/>
      <c r="OAY9" s="830"/>
      <c r="OAZ9" s="844"/>
      <c r="OBA9" s="845"/>
      <c r="OBB9" s="829"/>
      <c r="OBC9" s="829"/>
      <c r="OBD9" s="829"/>
      <c r="OBE9" s="829"/>
      <c r="OBF9" s="829"/>
      <c r="OBG9" s="829"/>
      <c r="OBH9" s="830"/>
      <c r="OBI9" s="830"/>
      <c r="OBJ9" s="830"/>
      <c r="OBK9" s="830"/>
      <c r="OBL9" s="830"/>
      <c r="OBM9" s="830"/>
      <c r="OBN9" s="830"/>
      <c r="OBO9" s="830"/>
      <c r="OBP9" s="844"/>
      <c r="OBQ9" s="845"/>
      <c r="OBR9" s="829"/>
      <c r="OBS9" s="829"/>
      <c r="OBT9" s="829"/>
      <c r="OBU9" s="829"/>
      <c r="OBV9" s="829"/>
      <c r="OBW9" s="829"/>
      <c r="OBX9" s="830"/>
      <c r="OBY9" s="830"/>
      <c r="OBZ9" s="830"/>
      <c r="OCA9" s="830"/>
      <c r="OCB9" s="830"/>
      <c r="OCC9" s="830"/>
      <c r="OCD9" s="830"/>
      <c r="OCE9" s="830"/>
      <c r="OCF9" s="844"/>
      <c r="OCG9" s="845"/>
      <c r="OCH9" s="829"/>
      <c r="OCI9" s="829"/>
      <c r="OCJ9" s="829"/>
      <c r="OCK9" s="829"/>
      <c r="OCL9" s="829"/>
      <c r="OCM9" s="829"/>
      <c r="OCN9" s="830"/>
      <c r="OCO9" s="830"/>
      <c r="OCP9" s="830"/>
      <c r="OCQ9" s="830"/>
      <c r="OCR9" s="830"/>
      <c r="OCS9" s="830"/>
      <c r="OCT9" s="830"/>
      <c r="OCU9" s="830"/>
      <c r="OCV9" s="844"/>
      <c r="OCW9" s="845"/>
      <c r="OCX9" s="829"/>
      <c r="OCY9" s="829"/>
      <c r="OCZ9" s="829"/>
      <c r="ODA9" s="829"/>
      <c r="ODB9" s="829"/>
      <c r="ODC9" s="829"/>
      <c r="ODD9" s="830"/>
      <c r="ODE9" s="830"/>
      <c r="ODF9" s="830"/>
      <c r="ODG9" s="830"/>
      <c r="ODH9" s="830"/>
      <c r="ODI9" s="830"/>
      <c r="ODJ9" s="830"/>
      <c r="ODK9" s="830"/>
      <c r="ODL9" s="844"/>
      <c r="ODM9" s="845"/>
      <c r="ODN9" s="829"/>
      <c r="ODO9" s="829"/>
      <c r="ODP9" s="829"/>
      <c r="ODQ9" s="829"/>
      <c r="ODR9" s="829"/>
      <c r="ODS9" s="829"/>
      <c r="ODT9" s="830"/>
      <c r="ODU9" s="830"/>
      <c r="ODV9" s="830"/>
      <c r="ODW9" s="830"/>
      <c r="ODX9" s="830"/>
      <c r="ODY9" s="830"/>
      <c r="ODZ9" s="830"/>
      <c r="OEA9" s="830"/>
      <c r="OEB9" s="844"/>
      <c r="OEC9" s="845"/>
      <c r="OED9" s="829"/>
      <c r="OEE9" s="829"/>
      <c r="OEF9" s="829"/>
      <c r="OEG9" s="829"/>
      <c r="OEH9" s="829"/>
      <c r="OEI9" s="829"/>
      <c r="OEJ9" s="830"/>
      <c r="OEK9" s="830"/>
      <c r="OEL9" s="830"/>
      <c r="OEM9" s="830"/>
      <c r="OEN9" s="830"/>
      <c r="OEO9" s="830"/>
      <c r="OEP9" s="830"/>
      <c r="OEQ9" s="830"/>
      <c r="OER9" s="844"/>
      <c r="OES9" s="845"/>
      <c r="OET9" s="829"/>
      <c r="OEU9" s="829"/>
      <c r="OEV9" s="829"/>
      <c r="OEW9" s="829"/>
      <c r="OEX9" s="829"/>
      <c r="OEY9" s="829"/>
      <c r="OEZ9" s="830"/>
      <c r="OFA9" s="830"/>
      <c r="OFB9" s="830"/>
      <c r="OFC9" s="830"/>
      <c r="OFD9" s="830"/>
      <c r="OFE9" s="830"/>
      <c r="OFF9" s="830"/>
      <c r="OFG9" s="830"/>
      <c r="OFH9" s="844"/>
      <c r="OFI9" s="845"/>
      <c r="OFJ9" s="829"/>
      <c r="OFK9" s="829"/>
      <c r="OFL9" s="829"/>
      <c r="OFM9" s="829"/>
      <c r="OFN9" s="829"/>
      <c r="OFO9" s="829"/>
      <c r="OFP9" s="830"/>
      <c r="OFQ9" s="830"/>
      <c r="OFR9" s="830"/>
      <c r="OFS9" s="830"/>
      <c r="OFT9" s="830"/>
      <c r="OFU9" s="830"/>
      <c r="OFV9" s="830"/>
      <c r="OFW9" s="830"/>
      <c r="OFX9" s="844"/>
      <c r="OFY9" s="845"/>
      <c r="OFZ9" s="829"/>
      <c r="OGA9" s="829"/>
      <c r="OGB9" s="829"/>
      <c r="OGC9" s="829"/>
      <c r="OGD9" s="829"/>
      <c r="OGE9" s="829"/>
      <c r="OGF9" s="830"/>
      <c r="OGG9" s="830"/>
      <c r="OGH9" s="830"/>
      <c r="OGI9" s="830"/>
      <c r="OGJ9" s="830"/>
      <c r="OGK9" s="830"/>
      <c r="OGL9" s="830"/>
      <c r="OGM9" s="830"/>
      <c r="OGN9" s="844"/>
      <c r="OGO9" s="845"/>
      <c r="OGP9" s="829"/>
      <c r="OGQ9" s="829"/>
      <c r="OGR9" s="829"/>
      <c r="OGS9" s="829"/>
      <c r="OGT9" s="829"/>
      <c r="OGU9" s="829"/>
      <c r="OGV9" s="830"/>
      <c r="OGW9" s="830"/>
      <c r="OGX9" s="830"/>
      <c r="OGY9" s="830"/>
      <c r="OGZ9" s="830"/>
      <c r="OHA9" s="830"/>
      <c r="OHB9" s="830"/>
      <c r="OHC9" s="830"/>
      <c r="OHD9" s="844"/>
      <c r="OHE9" s="845"/>
      <c r="OHF9" s="829"/>
      <c r="OHG9" s="829"/>
      <c r="OHH9" s="829"/>
      <c r="OHI9" s="829"/>
      <c r="OHJ9" s="829"/>
      <c r="OHK9" s="829"/>
      <c r="OHL9" s="830"/>
      <c r="OHM9" s="830"/>
      <c r="OHN9" s="830"/>
      <c r="OHO9" s="830"/>
      <c r="OHP9" s="830"/>
      <c r="OHQ9" s="830"/>
      <c r="OHR9" s="830"/>
      <c r="OHS9" s="830"/>
      <c r="OHT9" s="844"/>
      <c r="OHU9" s="845"/>
      <c r="OHV9" s="829"/>
      <c r="OHW9" s="829"/>
      <c r="OHX9" s="829"/>
      <c r="OHY9" s="829"/>
      <c r="OHZ9" s="829"/>
      <c r="OIA9" s="829"/>
      <c r="OIB9" s="830"/>
      <c r="OIC9" s="830"/>
      <c r="OID9" s="830"/>
      <c r="OIE9" s="830"/>
      <c r="OIF9" s="830"/>
      <c r="OIG9" s="830"/>
      <c r="OIH9" s="830"/>
      <c r="OII9" s="830"/>
      <c r="OIJ9" s="844"/>
      <c r="OIK9" s="845"/>
      <c r="OIL9" s="829"/>
      <c r="OIM9" s="829"/>
      <c r="OIN9" s="829"/>
      <c r="OIO9" s="829"/>
      <c r="OIP9" s="829"/>
      <c r="OIQ9" s="829"/>
      <c r="OIR9" s="830"/>
      <c r="OIS9" s="830"/>
      <c r="OIT9" s="830"/>
      <c r="OIU9" s="830"/>
      <c r="OIV9" s="830"/>
      <c r="OIW9" s="830"/>
      <c r="OIX9" s="830"/>
      <c r="OIY9" s="830"/>
      <c r="OIZ9" s="844"/>
      <c r="OJA9" s="845"/>
      <c r="OJB9" s="829"/>
      <c r="OJC9" s="829"/>
      <c r="OJD9" s="829"/>
      <c r="OJE9" s="829"/>
      <c r="OJF9" s="829"/>
      <c r="OJG9" s="829"/>
      <c r="OJH9" s="830"/>
      <c r="OJI9" s="830"/>
      <c r="OJJ9" s="830"/>
      <c r="OJK9" s="830"/>
      <c r="OJL9" s="830"/>
      <c r="OJM9" s="830"/>
      <c r="OJN9" s="830"/>
      <c r="OJO9" s="830"/>
      <c r="OJP9" s="844"/>
      <c r="OJQ9" s="845"/>
      <c r="OJR9" s="829"/>
      <c r="OJS9" s="829"/>
      <c r="OJT9" s="829"/>
      <c r="OJU9" s="829"/>
      <c r="OJV9" s="829"/>
      <c r="OJW9" s="829"/>
      <c r="OJX9" s="830"/>
      <c r="OJY9" s="830"/>
      <c r="OJZ9" s="830"/>
      <c r="OKA9" s="830"/>
      <c r="OKB9" s="830"/>
      <c r="OKC9" s="830"/>
      <c r="OKD9" s="830"/>
      <c r="OKE9" s="830"/>
      <c r="OKF9" s="844"/>
      <c r="OKG9" s="845"/>
      <c r="OKH9" s="829"/>
      <c r="OKI9" s="829"/>
      <c r="OKJ9" s="829"/>
      <c r="OKK9" s="829"/>
      <c r="OKL9" s="829"/>
      <c r="OKM9" s="829"/>
      <c r="OKN9" s="830"/>
      <c r="OKO9" s="830"/>
      <c r="OKP9" s="830"/>
      <c r="OKQ9" s="830"/>
      <c r="OKR9" s="830"/>
      <c r="OKS9" s="830"/>
      <c r="OKT9" s="830"/>
      <c r="OKU9" s="830"/>
      <c r="OKV9" s="844"/>
      <c r="OKW9" s="845"/>
      <c r="OKX9" s="829"/>
      <c r="OKY9" s="829"/>
      <c r="OKZ9" s="829"/>
      <c r="OLA9" s="829"/>
      <c r="OLB9" s="829"/>
      <c r="OLC9" s="829"/>
      <c r="OLD9" s="830"/>
      <c r="OLE9" s="830"/>
      <c r="OLF9" s="830"/>
      <c r="OLG9" s="830"/>
      <c r="OLH9" s="830"/>
      <c r="OLI9" s="830"/>
      <c r="OLJ9" s="830"/>
      <c r="OLK9" s="830"/>
      <c r="OLL9" s="844"/>
      <c r="OLM9" s="845"/>
      <c r="OLN9" s="829"/>
      <c r="OLO9" s="829"/>
      <c r="OLP9" s="829"/>
      <c r="OLQ9" s="829"/>
      <c r="OLR9" s="829"/>
      <c r="OLS9" s="829"/>
      <c r="OLT9" s="830"/>
      <c r="OLU9" s="830"/>
      <c r="OLV9" s="830"/>
      <c r="OLW9" s="830"/>
      <c r="OLX9" s="830"/>
      <c r="OLY9" s="830"/>
      <c r="OLZ9" s="830"/>
      <c r="OMA9" s="830"/>
      <c r="OMB9" s="844"/>
      <c r="OMC9" s="845"/>
      <c r="OMD9" s="829"/>
      <c r="OME9" s="829"/>
      <c r="OMF9" s="829"/>
      <c r="OMG9" s="829"/>
      <c r="OMH9" s="829"/>
      <c r="OMI9" s="829"/>
      <c r="OMJ9" s="830"/>
      <c r="OMK9" s="830"/>
      <c r="OML9" s="830"/>
      <c r="OMM9" s="830"/>
      <c r="OMN9" s="830"/>
      <c r="OMO9" s="830"/>
      <c r="OMP9" s="830"/>
      <c r="OMQ9" s="830"/>
      <c r="OMR9" s="844"/>
      <c r="OMS9" s="845"/>
      <c r="OMT9" s="829"/>
      <c r="OMU9" s="829"/>
      <c r="OMV9" s="829"/>
      <c r="OMW9" s="829"/>
      <c r="OMX9" s="829"/>
      <c r="OMY9" s="829"/>
      <c r="OMZ9" s="830"/>
      <c r="ONA9" s="830"/>
      <c r="ONB9" s="830"/>
      <c r="ONC9" s="830"/>
      <c r="OND9" s="830"/>
      <c r="ONE9" s="830"/>
      <c r="ONF9" s="830"/>
      <c r="ONG9" s="830"/>
      <c r="ONH9" s="844"/>
      <c r="ONI9" s="845"/>
      <c r="ONJ9" s="829"/>
      <c r="ONK9" s="829"/>
      <c r="ONL9" s="829"/>
      <c r="ONM9" s="829"/>
      <c r="ONN9" s="829"/>
      <c r="ONO9" s="829"/>
      <c r="ONP9" s="830"/>
      <c r="ONQ9" s="830"/>
      <c r="ONR9" s="830"/>
      <c r="ONS9" s="830"/>
      <c r="ONT9" s="830"/>
      <c r="ONU9" s="830"/>
      <c r="ONV9" s="830"/>
      <c r="ONW9" s="830"/>
      <c r="ONX9" s="844"/>
      <c r="ONY9" s="845"/>
      <c r="ONZ9" s="829"/>
      <c r="OOA9" s="829"/>
      <c r="OOB9" s="829"/>
      <c r="OOC9" s="829"/>
      <c r="OOD9" s="829"/>
      <c r="OOE9" s="829"/>
      <c r="OOF9" s="830"/>
      <c r="OOG9" s="830"/>
      <c r="OOH9" s="830"/>
      <c r="OOI9" s="830"/>
      <c r="OOJ9" s="830"/>
      <c r="OOK9" s="830"/>
      <c r="OOL9" s="830"/>
      <c r="OOM9" s="830"/>
      <c r="OON9" s="844"/>
      <c r="OOO9" s="845"/>
      <c r="OOP9" s="829"/>
      <c r="OOQ9" s="829"/>
      <c r="OOR9" s="829"/>
      <c r="OOS9" s="829"/>
      <c r="OOT9" s="829"/>
      <c r="OOU9" s="829"/>
      <c r="OOV9" s="830"/>
      <c r="OOW9" s="830"/>
      <c r="OOX9" s="830"/>
      <c r="OOY9" s="830"/>
      <c r="OOZ9" s="830"/>
      <c r="OPA9" s="830"/>
      <c r="OPB9" s="830"/>
      <c r="OPC9" s="830"/>
      <c r="OPD9" s="844"/>
      <c r="OPE9" s="845"/>
      <c r="OPF9" s="829"/>
      <c r="OPG9" s="829"/>
      <c r="OPH9" s="829"/>
      <c r="OPI9" s="829"/>
      <c r="OPJ9" s="829"/>
      <c r="OPK9" s="829"/>
      <c r="OPL9" s="830"/>
      <c r="OPM9" s="830"/>
      <c r="OPN9" s="830"/>
      <c r="OPO9" s="830"/>
      <c r="OPP9" s="830"/>
      <c r="OPQ9" s="830"/>
      <c r="OPR9" s="830"/>
      <c r="OPS9" s="830"/>
      <c r="OPT9" s="844"/>
      <c r="OPU9" s="845"/>
      <c r="OPV9" s="829"/>
      <c r="OPW9" s="829"/>
      <c r="OPX9" s="829"/>
      <c r="OPY9" s="829"/>
      <c r="OPZ9" s="829"/>
      <c r="OQA9" s="829"/>
      <c r="OQB9" s="830"/>
      <c r="OQC9" s="830"/>
      <c r="OQD9" s="830"/>
      <c r="OQE9" s="830"/>
      <c r="OQF9" s="830"/>
      <c r="OQG9" s="830"/>
      <c r="OQH9" s="830"/>
      <c r="OQI9" s="830"/>
      <c r="OQJ9" s="844"/>
      <c r="OQK9" s="845"/>
      <c r="OQL9" s="829"/>
      <c r="OQM9" s="829"/>
      <c r="OQN9" s="829"/>
      <c r="OQO9" s="829"/>
      <c r="OQP9" s="829"/>
      <c r="OQQ9" s="829"/>
      <c r="OQR9" s="830"/>
      <c r="OQS9" s="830"/>
      <c r="OQT9" s="830"/>
      <c r="OQU9" s="830"/>
      <c r="OQV9" s="830"/>
      <c r="OQW9" s="830"/>
      <c r="OQX9" s="830"/>
      <c r="OQY9" s="830"/>
      <c r="OQZ9" s="844"/>
      <c r="ORA9" s="845"/>
      <c r="ORB9" s="829"/>
      <c r="ORC9" s="829"/>
      <c r="ORD9" s="829"/>
      <c r="ORE9" s="829"/>
      <c r="ORF9" s="829"/>
      <c r="ORG9" s="829"/>
      <c r="ORH9" s="830"/>
      <c r="ORI9" s="830"/>
      <c r="ORJ9" s="830"/>
      <c r="ORK9" s="830"/>
      <c r="ORL9" s="830"/>
      <c r="ORM9" s="830"/>
      <c r="ORN9" s="830"/>
      <c r="ORO9" s="830"/>
      <c r="ORP9" s="844"/>
      <c r="ORQ9" s="845"/>
      <c r="ORR9" s="829"/>
      <c r="ORS9" s="829"/>
      <c r="ORT9" s="829"/>
      <c r="ORU9" s="829"/>
      <c r="ORV9" s="829"/>
      <c r="ORW9" s="829"/>
      <c r="ORX9" s="830"/>
      <c r="ORY9" s="830"/>
      <c r="ORZ9" s="830"/>
      <c r="OSA9" s="830"/>
      <c r="OSB9" s="830"/>
      <c r="OSC9" s="830"/>
      <c r="OSD9" s="830"/>
      <c r="OSE9" s="830"/>
      <c r="OSF9" s="844"/>
      <c r="OSG9" s="845"/>
      <c r="OSH9" s="829"/>
      <c r="OSI9" s="829"/>
      <c r="OSJ9" s="829"/>
      <c r="OSK9" s="829"/>
      <c r="OSL9" s="829"/>
      <c r="OSM9" s="829"/>
      <c r="OSN9" s="830"/>
      <c r="OSO9" s="830"/>
      <c r="OSP9" s="830"/>
      <c r="OSQ9" s="830"/>
      <c r="OSR9" s="830"/>
      <c r="OSS9" s="830"/>
      <c r="OST9" s="830"/>
      <c r="OSU9" s="830"/>
      <c r="OSV9" s="844"/>
      <c r="OSW9" s="845"/>
      <c r="OSX9" s="829"/>
      <c r="OSY9" s="829"/>
      <c r="OSZ9" s="829"/>
      <c r="OTA9" s="829"/>
      <c r="OTB9" s="829"/>
      <c r="OTC9" s="829"/>
      <c r="OTD9" s="830"/>
      <c r="OTE9" s="830"/>
      <c r="OTF9" s="830"/>
      <c r="OTG9" s="830"/>
      <c r="OTH9" s="830"/>
      <c r="OTI9" s="830"/>
      <c r="OTJ9" s="830"/>
      <c r="OTK9" s="830"/>
      <c r="OTL9" s="844"/>
      <c r="OTM9" s="845"/>
      <c r="OTN9" s="829"/>
      <c r="OTO9" s="829"/>
      <c r="OTP9" s="829"/>
      <c r="OTQ9" s="829"/>
      <c r="OTR9" s="829"/>
      <c r="OTS9" s="829"/>
      <c r="OTT9" s="830"/>
      <c r="OTU9" s="830"/>
      <c r="OTV9" s="830"/>
      <c r="OTW9" s="830"/>
      <c r="OTX9" s="830"/>
      <c r="OTY9" s="830"/>
      <c r="OTZ9" s="830"/>
      <c r="OUA9" s="830"/>
      <c r="OUB9" s="844"/>
      <c r="OUC9" s="845"/>
      <c r="OUD9" s="829"/>
      <c r="OUE9" s="829"/>
      <c r="OUF9" s="829"/>
      <c r="OUG9" s="829"/>
      <c r="OUH9" s="829"/>
      <c r="OUI9" s="829"/>
      <c r="OUJ9" s="830"/>
      <c r="OUK9" s="830"/>
      <c r="OUL9" s="830"/>
      <c r="OUM9" s="830"/>
      <c r="OUN9" s="830"/>
      <c r="OUO9" s="830"/>
      <c r="OUP9" s="830"/>
      <c r="OUQ9" s="830"/>
      <c r="OUR9" s="844"/>
      <c r="OUS9" s="845"/>
      <c r="OUT9" s="829"/>
      <c r="OUU9" s="829"/>
      <c r="OUV9" s="829"/>
      <c r="OUW9" s="829"/>
      <c r="OUX9" s="829"/>
      <c r="OUY9" s="829"/>
      <c r="OUZ9" s="830"/>
      <c r="OVA9" s="830"/>
      <c r="OVB9" s="830"/>
      <c r="OVC9" s="830"/>
      <c r="OVD9" s="830"/>
      <c r="OVE9" s="830"/>
      <c r="OVF9" s="830"/>
      <c r="OVG9" s="830"/>
      <c r="OVH9" s="844"/>
      <c r="OVI9" s="845"/>
      <c r="OVJ9" s="829"/>
      <c r="OVK9" s="829"/>
      <c r="OVL9" s="829"/>
      <c r="OVM9" s="829"/>
      <c r="OVN9" s="829"/>
      <c r="OVO9" s="829"/>
      <c r="OVP9" s="830"/>
      <c r="OVQ9" s="830"/>
      <c r="OVR9" s="830"/>
      <c r="OVS9" s="830"/>
      <c r="OVT9" s="830"/>
      <c r="OVU9" s="830"/>
      <c r="OVV9" s="830"/>
      <c r="OVW9" s="830"/>
      <c r="OVX9" s="844"/>
      <c r="OVY9" s="845"/>
      <c r="OVZ9" s="829"/>
      <c r="OWA9" s="829"/>
      <c r="OWB9" s="829"/>
      <c r="OWC9" s="829"/>
      <c r="OWD9" s="829"/>
      <c r="OWE9" s="829"/>
      <c r="OWF9" s="830"/>
      <c r="OWG9" s="830"/>
      <c r="OWH9" s="830"/>
      <c r="OWI9" s="830"/>
      <c r="OWJ9" s="830"/>
      <c r="OWK9" s="830"/>
      <c r="OWL9" s="830"/>
      <c r="OWM9" s="830"/>
      <c r="OWN9" s="844"/>
      <c r="OWO9" s="845"/>
      <c r="OWP9" s="829"/>
      <c r="OWQ9" s="829"/>
      <c r="OWR9" s="829"/>
      <c r="OWS9" s="829"/>
      <c r="OWT9" s="829"/>
      <c r="OWU9" s="829"/>
      <c r="OWV9" s="830"/>
      <c r="OWW9" s="830"/>
      <c r="OWX9" s="830"/>
      <c r="OWY9" s="830"/>
      <c r="OWZ9" s="830"/>
      <c r="OXA9" s="830"/>
      <c r="OXB9" s="830"/>
      <c r="OXC9" s="830"/>
      <c r="OXD9" s="844"/>
      <c r="OXE9" s="845"/>
      <c r="OXF9" s="829"/>
      <c r="OXG9" s="829"/>
      <c r="OXH9" s="829"/>
      <c r="OXI9" s="829"/>
      <c r="OXJ9" s="829"/>
      <c r="OXK9" s="829"/>
      <c r="OXL9" s="830"/>
      <c r="OXM9" s="830"/>
      <c r="OXN9" s="830"/>
      <c r="OXO9" s="830"/>
      <c r="OXP9" s="830"/>
      <c r="OXQ9" s="830"/>
      <c r="OXR9" s="830"/>
      <c r="OXS9" s="830"/>
      <c r="OXT9" s="844"/>
      <c r="OXU9" s="845"/>
      <c r="OXV9" s="829"/>
      <c r="OXW9" s="829"/>
      <c r="OXX9" s="829"/>
      <c r="OXY9" s="829"/>
      <c r="OXZ9" s="829"/>
      <c r="OYA9" s="829"/>
      <c r="OYB9" s="830"/>
      <c r="OYC9" s="830"/>
      <c r="OYD9" s="830"/>
      <c r="OYE9" s="830"/>
      <c r="OYF9" s="830"/>
      <c r="OYG9" s="830"/>
      <c r="OYH9" s="830"/>
      <c r="OYI9" s="830"/>
      <c r="OYJ9" s="844"/>
      <c r="OYK9" s="845"/>
      <c r="OYL9" s="829"/>
      <c r="OYM9" s="829"/>
      <c r="OYN9" s="829"/>
      <c r="OYO9" s="829"/>
      <c r="OYP9" s="829"/>
      <c r="OYQ9" s="829"/>
      <c r="OYR9" s="830"/>
      <c r="OYS9" s="830"/>
      <c r="OYT9" s="830"/>
      <c r="OYU9" s="830"/>
      <c r="OYV9" s="830"/>
      <c r="OYW9" s="830"/>
      <c r="OYX9" s="830"/>
      <c r="OYY9" s="830"/>
      <c r="OYZ9" s="844"/>
      <c r="OZA9" s="845"/>
      <c r="OZB9" s="829"/>
      <c r="OZC9" s="829"/>
      <c r="OZD9" s="829"/>
      <c r="OZE9" s="829"/>
      <c r="OZF9" s="829"/>
      <c r="OZG9" s="829"/>
      <c r="OZH9" s="830"/>
      <c r="OZI9" s="830"/>
      <c r="OZJ9" s="830"/>
      <c r="OZK9" s="830"/>
      <c r="OZL9" s="830"/>
      <c r="OZM9" s="830"/>
      <c r="OZN9" s="830"/>
      <c r="OZO9" s="830"/>
      <c r="OZP9" s="844"/>
      <c r="OZQ9" s="845"/>
      <c r="OZR9" s="829"/>
      <c r="OZS9" s="829"/>
      <c r="OZT9" s="829"/>
      <c r="OZU9" s="829"/>
      <c r="OZV9" s="829"/>
      <c r="OZW9" s="829"/>
      <c r="OZX9" s="830"/>
      <c r="OZY9" s="830"/>
      <c r="OZZ9" s="830"/>
      <c r="PAA9" s="830"/>
      <c r="PAB9" s="830"/>
      <c r="PAC9" s="830"/>
      <c r="PAD9" s="830"/>
      <c r="PAE9" s="830"/>
      <c r="PAF9" s="844"/>
      <c r="PAG9" s="845"/>
      <c r="PAH9" s="829"/>
      <c r="PAI9" s="829"/>
      <c r="PAJ9" s="829"/>
      <c r="PAK9" s="829"/>
      <c r="PAL9" s="829"/>
      <c r="PAM9" s="829"/>
      <c r="PAN9" s="830"/>
      <c r="PAO9" s="830"/>
      <c r="PAP9" s="830"/>
      <c r="PAQ9" s="830"/>
      <c r="PAR9" s="830"/>
      <c r="PAS9" s="830"/>
      <c r="PAT9" s="830"/>
      <c r="PAU9" s="830"/>
      <c r="PAV9" s="844"/>
      <c r="PAW9" s="845"/>
      <c r="PAX9" s="829"/>
      <c r="PAY9" s="829"/>
      <c r="PAZ9" s="829"/>
      <c r="PBA9" s="829"/>
      <c r="PBB9" s="829"/>
      <c r="PBC9" s="829"/>
      <c r="PBD9" s="830"/>
      <c r="PBE9" s="830"/>
      <c r="PBF9" s="830"/>
      <c r="PBG9" s="830"/>
      <c r="PBH9" s="830"/>
      <c r="PBI9" s="830"/>
      <c r="PBJ9" s="830"/>
      <c r="PBK9" s="830"/>
      <c r="PBL9" s="844"/>
      <c r="PBM9" s="845"/>
      <c r="PBN9" s="829"/>
      <c r="PBO9" s="829"/>
      <c r="PBP9" s="829"/>
      <c r="PBQ9" s="829"/>
      <c r="PBR9" s="829"/>
      <c r="PBS9" s="829"/>
      <c r="PBT9" s="830"/>
      <c r="PBU9" s="830"/>
      <c r="PBV9" s="830"/>
      <c r="PBW9" s="830"/>
      <c r="PBX9" s="830"/>
      <c r="PBY9" s="830"/>
      <c r="PBZ9" s="830"/>
      <c r="PCA9" s="830"/>
      <c r="PCB9" s="844"/>
      <c r="PCC9" s="845"/>
      <c r="PCD9" s="829"/>
      <c r="PCE9" s="829"/>
      <c r="PCF9" s="829"/>
      <c r="PCG9" s="829"/>
      <c r="PCH9" s="829"/>
      <c r="PCI9" s="829"/>
      <c r="PCJ9" s="830"/>
      <c r="PCK9" s="830"/>
      <c r="PCL9" s="830"/>
      <c r="PCM9" s="830"/>
      <c r="PCN9" s="830"/>
      <c r="PCO9" s="830"/>
      <c r="PCP9" s="830"/>
      <c r="PCQ9" s="830"/>
      <c r="PCR9" s="844"/>
      <c r="PCS9" s="845"/>
      <c r="PCT9" s="829"/>
      <c r="PCU9" s="829"/>
      <c r="PCV9" s="829"/>
      <c r="PCW9" s="829"/>
      <c r="PCX9" s="829"/>
      <c r="PCY9" s="829"/>
      <c r="PCZ9" s="830"/>
      <c r="PDA9" s="830"/>
      <c r="PDB9" s="830"/>
      <c r="PDC9" s="830"/>
      <c r="PDD9" s="830"/>
      <c r="PDE9" s="830"/>
      <c r="PDF9" s="830"/>
      <c r="PDG9" s="830"/>
      <c r="PDH9" s="844"/>
      <c r="PDI9" s="845"/>
      <c r="PDJ9" s="829"/>
      <c r="PDK9" s="829"/>
      <c r="PDL9" s="829"/>
      <c r="PDM9" s="829"/>
      <c r="PDN9" s="829"/>
      <c r="PDO9" s="829"/>
      <c r="PDP9" s="830"/>
      <c r="PDQ9" s="830"/>
      <c r="PDR9" s="830"/>
      <c r="PDS9" s="830"/>
      <c r="PDT9" s="830"/>
      <c r="PDU9" s="830"/>
      <c r="PDV9" s="830"/>
      <c r="PDW9" s="830"/>
      <c r="PDX9" s="844"/>
      <c r="PDY9" s="845"/>
      <c r="PDZ9" s="829"/>
      <c r="PEA9" s="829"/>
      <c r="PEB9" s="829"/>
      <c r="PEC9" s="829"/>
      <c r="PED9" s="829"/>
      <c r="PEE9" s="829"/>
      <c r="PEF9" s="830"/>
      <c r="PEG9" s="830"/>
      <c r="PEH9" s="830"/>
      <c r="PEI9" s="830"/>
      <c r="PEJ9" s="830"/>
      <c r="PEK9" s="830"/>
      <c r="PEL9" s="830"/>
      <c r="PEM9" s="830"/>
      <c r="PEN9" s="844"/>
      <c r="PEO9" s="845"/>
      <c r="PEP9" s="829"/>
      <c r="PEQ9" s="829"/>
      <c r="PER9" s="829"/>
      <c r="PES9" s="829"/>
      <c r="PET9" s="829"/>
      <c r="PEU9" s="829"/>
      <c r="PEV9" s="830"/>
      <c r="PEW9" s="830"/>
      <c r="PEX9" s="830"/>
      <c r="PEY9" s="830"/>
      <c r="PEZ9" s="830"/>
      <c r="PFA9" s="830"/>
      <c r="PFB9" s="830"/>
      <c r="PFC9" s="830"/>
      <c r="PFD9" s="844"/>
      <c r="PFE9" s="845"/>
      <c r="PFF9" s="829"/>
      <c r="PFG9" s="829"/>
      <c r="PFH9" s="829"/>
      <c r="PFI9" s="829"/>
      <c r="PFJ9" s="829"/>
      <c r="PFK9" s="829"/>
      <c r="PFL9" s="830"/>
      <c r="PFM9" s="830"/>
      <c r="PFN9" s="830"/>
      <c r="PFO9" s="830"/>
      <c r="PFP9" s="830"/>
      <c r="PFQ9" s="830"/>
      <c r="PFR9" s="830"/>
      <c r="PFS9" s="830"/>
      <c r="PFT9" s="844"/>
      <c r="PFU9" s="845"/>
      <c r="PFV9" s="829"/>
      <c r="PFW9" s="829"/>
      <c r="PFX9" s="829"/>
      <c r="PFY9" s="829"/>
      <c r="PFZ9" s="829"/>
      <c r="PGA9" s="829"/>
      <c r="PGB9" s="830"/>
      <c r="PGC9" s="830"/>
      <c r="PGD9" s="830"/>
      <c r="PGE9" s="830"/>
      <c r="PGF9" s="830"/>
      <c r="PGG9" s="830"/>
      <c r="PGH9" s="830"/>
      <c r="PGI9" s="830"/>
      <c r="PGJ9" s="844"/>
      <c r="PGK9" s="845"/>
      <c r="PGL9" s="829"/>
      <c r="PGM9" s="829"/>
      <c r="PGN9" s="829"/>
      <c r="PGO9" s="829"/>
      <c r="PGP9" s="829"/>
      <c r="PGQ9" s="829"/>
      <c r="PGR9" s="830"/>
      <c r="PGS9" s="830"/>
      <c r="PGT9" s="830"/>
      <c r="PGU9" s="830"/>
      <c r="PGV9" s="830"/>
      <c r="PGW9" s="830"/>
      <c r="PGX9" s="830"/>
      <c r="PGY9" s="830"/>
      <c r="PGZ9" s="844"/>
      <c r="PHA9" s="845"/>
      <c r="PHB9" s="829"/>
      <c r="PHC9" s="829"/>
      <c r="PHD9" s="829"/>
      <c r="PHE9" s="829"/>
      <c r="PHF9" s="829"/>
      <c r="PHG9" s="829"/>
      <c r="PHH9" s="830"/>
      <c r="PHI9" s="830"/>
      <c r="PHJ9" s="830"/>
      <c r="PHK9" s="830"/>
      <c r="PHL9" s="830"/>
      <c r="PHM9" s="830"/>
      <c r="PHN9" s="830"/>
      <c r="PHO9" s="830"/>
      <c r="PHP9" s="844"/>
      <c r="PHQ9" s="845"/>
      <c r="PHR9" s="829"/>
      <c r="PHS9" s="829"/>
      <c r="PHT9" s="829"/>
      <c r="PHU9" s="829"/>
      <c r="PHV9" s="829"/>
      <c r="PHW9" s="829"/>
      <c r="PHX9" s="830"/>
      <c r="PHY9" s="830"/>
      <c r="PHZ9" s="830"/>
      <c r="PIA9" s="830"/>
      <c r="PIB9" s="830"/>
      <c r="PIC9" s="830"/>
      <c r="PID9" s="830"/>
      <c r="PIE9" s="830"/>
      <c r="PIF9" s="844"/>
      <c r="PIG9" s="845"/>
      <c r="PIH9" s="829"/>
      <c r="PII9" s="829"/>
      <c r="PIJ9" s="829"/>
      <c r="PIK9" s="829"/>
      <c r="PIL9" s="829"/>
      <c r="PIM9" s="829"/>
      <c r="PIN9" s="830"/>
      <c r="PIO9" s="830"/>
      <c r="PIP9" s="830"/>
      <c r="PIQ9" s="830"/>
      <c r="PIR9" s="830"/>
      <c r="PIS9" s="830"/>
      <c r="PIT9" s="830"/>
      <c r="PIU9" s="830"/>
      <c r="PIV9" s="844"/>
      <c r="PIW9" s="845"/>
      <c r="PIX9" s="829"/>
      <c r="PIY9" s="829"/>
      <c r="PIZ9" s="829"/>
      <c r="PJA9" s="829"/>
      <c r="PJB9" s="829"/>
      <c r="PJC9" s="829"/>
      <c r="PJD9" s="830"/>
      <c r="PJE9" s="830"/>
      <c r="PJF9" s="830"/>
      <c r="PJG9" s="830"/>
      <c r="PJH9" s="830"/>
      <c r="PJI9" s="830"/>
      <c r="PJJ9" s="830"/>
      <c r="PJK9" s="830"/>
      <c r="PJL9" s="844"/>
      <c r="PJM9" s="845"/>
      <c r="PJN9" s="829"/>
      <c r="PJO9" s="829"/>
      <c r="PJP9" s="829"/>
      <c r="PJQ9" s="829"/>
      <c r="PJR9" s="829"/>
      <c r="PJS9" s="829"/>
      <c r="PJT9" s="830"/>
      <c r="PJU9" s="830"/>
      <c r="PJV9" s="830"/>
      <c r="PJW9" s="830"/>
      <c r="PJX9" s="830"/>
      <c r="PJY9" s="830"/>
      <c r="PJZ9" s="830"/>
      <c r="PKA9" s="830"/>
      <c r="PKB9" s="844"/>
      <c r="PKC9" s="845"/>
      <c r="PKD9" s="829"/>
      <c r="PKE9" s="829"/>
      <c r="PKF9" s="829"/>
      <c r="PKG9" s="829"/>
      <c r="PKH9" s="829"/>
      <c r="PKI9" s="829"/>
      <c r="PKJ9" s="830"/>
      <c r="PKK9" s="830"/>
      <c r="PKL9" s="830"/>
      <c r="PKM9" s="830"/>
      <c r="PKN9" s="830"/>
      <c r="PKO9" s="830"/>
      <c r="PKP9" s="830"/>
      <c r="PKQ9" s="830"/>
      <c r="PKR9" s="844"/>
      <c r="PKS9" s="845"/>
      <c r="PKT9" s="829"/>
      <c r="PKU9" s="829"/>
      <c r="PKV9" s="829"/>
      <c r="PKW9" s="829"/>
      <c r="PKX9" s="829"/>
      <c r="PKY9" s="829"/>
      <c r="PKZ9" s="830"/>
      <c r="PLA9" s="830"/>
      <c r="PLB9" s="830"/>
      <c r="PLC9" s="830"/>
      <c r="PLD9" s="830"/>
      <c r="PLE9" s="830"/>
      <c r="PLF9" s="830"/>
      <c r="PLG9" s="830"/>
      <c r="PLH9" s="844"/>
      <c r="PLI9" s="845"/>
      <c r="PLJ9" s="829"/>
      <c r="PLK9" s="829"/>
      <c r="PLL9" s="829"/>
      <c r="PLM9" s="829"/>
      <c r="PLN9" s="829"/>
      <c r="PLO9" s="829"/>
      <c r="PLP9" s="830"/>
      <c r="PLQ9" s="830"/>
      <c r="PLR9" s="830"/>
      <c r="PLS9" s="830"/>
      <c r="PLT9" s="830"/>
      <c r="PLU9" s="830"/>
      <c r="PLV9" s="830"/>
      <c r="PLW9" s="830"/>
      <c r="PLX9" s="844"/>
      <c r="PLY9" s="845"/>
      <c r="PLZ9" s="829"/>
      <c r="PMA9" s="829"/>
      <c r="PMB9" s="829"/>
      <c r="PMC9" s="829"/>
      <c r="PMD9" s="829"/>
      <c r="PME9" s="829"/>
      <c r="PMF9" s="830"/>
      <c r="PMG9" s="830"/>
      <c r="PMH9" s="830"/>
      <c r="PMI9" s="830"/>
      <c r="PMJ9" s="830"/>
      <c r="PMK9" s="830"/>
      <c r="PML9" s="830"/>
      <c r="PMM9" s="830"/>
      <c r="PMN9" s="844"/>
      <c r="PMO9" s="845"/>
      <c r="PMP9" s="829"/>
      <c r="PMQ9" s="829"/>
      <c r="PMR9" s="829"/>
      <c r="PMS9" s="829"/>
      <c r="PMT9" s="829"/>
      <c r="PMU9" s="829"/>
      <c r="PMV9" s="830"/>
      <c r="PMW9" s="830"/>
      <c r="PMX9" s="830"/>
      <c r="PMY9" s="830"/>
      <c r="PMZ9" s="830"/>
      <c r="PNA9" s="830"/>
      <c r="PNB9" s="830"/>
      <c r="PNC9" s="830"/>
      <c r="PND9" s="844"/>
      <c r="PNE9" s="845"/>
      <c r="PNF9" s="829"/>
      <c r="PNG9" s="829"/>
      <c r="PNH9" s="829"/>
      <c r="PNI9" s="829"/>
      <c r="PNJ9" s="829"/>
      <c r="PNK9" s="829"/>
      <c r="PNL9" s="830"/>
      <c r="PNM9" s="830"/>
      <c r="PNN9" s="830"/>
      <c r="PNO9" s="830"/>
      <c r="PNP9" s="830"/>
      <c r="PNQ9" s="830"/>
      <c r="PNR9" s="830"/>
      <c r="PNS9" s="830"/>
      <c r="PNT9" s="844"/>
      <c r="PNU9" s="845"/>
      <c r="PNV9" s="829"/>
      <c r="PNW9" s="829"/>
      <c r="PNX9" s="829"/>
      <c r="PNY9" s="829"/>
      <c r="PNZ9" s="829"/>
      <c r="POA9" s="829"/>
      <c r="POB9" s="830"/>
      <c r="POC9" s="830"/>
      <c r="POD9" s="830"/>
      <c r="POE9" s="830"/>
      <c r="POF9" s="830"/>
      <c r="POG9" s="830"/>
      <c r="POH9" s="830"/>
      <c r="POI9" s="830"/>
      <c r="POJ9" s="844"/>
      <c r="POK9" s="845"/>
      <c r="POL9" s="829"/>
      <c r="POM9" s="829"/>
      <c r="PON9" s="829"/>
      <c r="POO9" s="829"/>
      <c r="POP9" s="829"/>
      <c r="POQ9" s="829"/>
      <c r="POR9" s="830"/>
      <c r="POS9" s="830"/>
      <c r="POT9" s="830"/>
      <c r="POU9" s="830"/>
      <c r="POV9" s="830"/>
      <c r="POW9" s="830"/>
      <c r="POX9" s="830"/>
      <c r="POY9" s="830"/>
      <c r="POZ9" s="844"/>
      <c r="PPA9" s="845"/>
      <c r="PPB9" s="829"/>
      <c r="PPC9" s="829"/>
      <c r="PPD9" s="829"/>
      <c r="PPE9" s="829"/>
      <c r="PPF9" s="829"/>
      <c r="PPG9" s="829"/>
      <c r="PPH9" s="830"/>
      <c r="PPI9" s="830"/>
      <c r="PPJ9" s="830"/>
      <c r="PPK9" s="830"/>
      <c r="PPL9" s="830"/>
      <c r="PPM9" s="830"/>
      <c r="PPN9" s="830"/>
      <c r="PPO9" s="830"/>
      <c r="PPP9" s="844"/>
      <c r="PPQ9" s="845"/>
      <c r="PPR9" s="829"/>
      <c r="PPS9" s="829"/>
      <c r="PPT9" s="829"/>
      <c r="PPU9" s="829"/>
      <c r="PPV9" s="829"/>
      <c r="PPW9" s="829"/>
      <c r="PPX9" s="830"/>
      <c r="PPY9" s="830"/>
      <c r="PPZ9" s="830"/>
      <c r="PQA9" s="830"/>
      <c r="PQB9" s="830"/>
      <c r="PQC9" s="830"/>
      <c r="PQD9" s="830"/>
      <c r="PQE9" s="830"/>
      <c r="PQF9" s="844"/>
      <c r="PQG9" s="845"/>
      <c r="PQH9" s="829"/>
      <c r="PQI9" s="829"/>
      <c r="PQJ9" s="829"/>
      <c r="PQK9" s="829"/>
      <c r="PQL9" s="829"/>
      <c r="PQM9" s="829"/>
      <c r="PQN9" s="830"/>
      <c r="PQO9" s="830"/>
      <c r="PQP9" s="830"/>
      <c r="PQQ9" s="830"/>
      <c r="PQR9" s="830"/>
      <c r="PQS9" s="830"/>
      <c r="PQT9" s="830"/>
      <c r="PQU9" s="830"/>
      <c r="PQV9" s="844"/>
      <c r="PQW9" s="845"/>
      <c r="PQX9" s="829"/>
      <c r="PQY9" s="829"/>
      <c r="PQZ9" s="829"/>
      <c r="PRA9" s="829"/>
      <c r="PRB9" s="829"/>
      <c r="PRC9" s="829"/>
      <c r="PRD9" s="830"/>
      <c r="PRE9" s="830"/>
      <c r="PRF9" s="830"/>
      <c r="PRG9" s="830"/>
      <c r="PRH9" s="830"/>
      <c r="PRI9" s="830"/>
      <c r="PRJ9" s="830"/>
      <c r="PRK9" s="830"/>
      <c r="PRL9" s="844"/>
      <c r="PRM9" s="845"/>
      <c r="PRN9" s="829"/>
      <c r="PRO9" s="829"/>
      <c r="PRP9" s="829"/>
      <c r="PRQ9" s="829"/>
      <c r="PRR9" s="829"/>
      <c r="PRS9" s="829"/>
      <c r="PRT9" s="830"/>
      <c r="PRU9" s="830"/>
      <c r="PRV9" s="830"/>
      <c r="PRW9" s="830"/>
      <c r="PRX9" s="830"/>
      <c r="PRY9" s="830"/>
      <c r="PRZ9" s="830"/>
      <c r="PSA9" s="830"/>
      <c r="PSB9" s="844"/>
      <c r="PSC9" s="845"/>
      <c r="PSD9" s="829"/>
      <c r="PSE9" s="829"/>
      <c r="PSF9" s="829"/>
      <c r="PSG9" s="829"/>
      <c r="PSH9" s="829"/>
      <c r="PSI9" s="829"/>
      <c r="PSJ9" s="830"/>
      <c r="PSK9" s="830"/>
      <c r="PSL9" s="830"/>
      <c r="PSM9" s="830"/>
      <c r="PSN9" s="830"/>
      <c r="PSO9" s="830"/>
      <c r="PSP9" s="830"/>
      <c r="PSQ9" s="830"/>
      <c r="PSR9" s="844"/>
      <c r="PSS9" s="845"/>
      <c r="PST9" s="829"/>
      <c r="PSU9" s="829"/>
      <c r="PSV9" s="829"/>
      <c r="PSW9" s="829"/>
      <c r="PSX9" s="829"/>
      <c r="PSY9" s="829"/>
      <c r="PSZ9" s="830"/>
      <c r="PTA9" s="830"/>
      <c r="PTB9" s="830"/>
      <c r="PTC9" s="830"/>
      <c r="PTD9" s="830"/>
      <c r="PTE9" s="830"/>
      <c r="PTF9" s="830"/>
      <c r="PTG9" s="830"/>
      <c r="PTH9" s="844"/>
      <c r="PTI9" s="845"/>
      <c r="PTJ9" s="829"/>
      <c r="PTK9" s="829"/>
      <c r="PTL9" s="829"/>
      <c r="PTM9" s="829"/>
      <c r="PTN9" s="829"/>
      <c r="PTO9" s="829"/>
      <c r="PTP9" s="830"/>
      <c r="PTQ9" s="830"/>
      <c r="PTR9" s="830"/>
      <c r="PTS9" s="830"/>
      <c r="PTT9" s="830"/>
      <c r="PTU9" s="830"/>
      <c r="PTV9" s="830"/>
      <c r="PTW9" s="830"/>
      <c r="PTX9" s="844"/>
      <c r="PTY9" s="845"/>
      <c r="PTZ9" s="829"/>
      <c r="PUA9" s="829"/>
      <c r="PUB9" s="829"/>
      <c r="PUC9" s="829"/>
      <c r="PUD9" s="829"/>
      <c r="PUE9" s="829"/>
      <c r="PUF9" s="830"/>
      <c r="PUG9" s="830"/>
      <c r="PUH9" s="830"/>
      <c r="PUI9" s="830"/>
      <c r="PUJ9" s="830"/>
      <c r="PUK9" s="830"/>
      <c r="PUL9" s="830"/>
      <c r="PUM9" s="830"/>
      <c r="PUN9" s="844"/>
      <c r="PUO9" s="845"/>
      <c r="PUP9" s="829"/>
      <c r="PUQ9" s="829"/>
      <c r="PUR9" s="829"/>
      <c r="PUS9" s="829"/>
      <c r="PUT9" s="829"/>
      <c r="PUU9" s="829"/>
      <c r="PUV9" s="830"/>
      <c r="PUW9" s="830"/>
      <c r="PUX9" s="830"/>
      <c r="PUY9" s="830"/>
      <c r="PUZ9" s="830"/>
      <c r="PVA9" s="830"/>
      <c r="PVB9" s="830"/>
      <c r="PVC9" s="830"/>
      <c r="PVD9" s="844"/>
      <c r="PVE9" s="845"/>
      <c r="PVF9" s="829"/>
      <c r="PVG9" s="829"/>
      <c r="PVH9" s="829"/>
      <c r="PVI9" s="829"/>
      <c r="PVJ9" s="829"/>
      <c r="PVK9" s="829"/>
      <c r="PVL9" s="830"/>
      <c r="PVM9" s="830"/>
      <c r="PVN9" s="830"/>
      <c r="PVO9" s="830"/>
      <c r="PVP9" s="830"/>
      <c r="PVQ9" s="830"/>
      <c r="PVR9" s="830"/>
      <c r="PVS9" s="830"/>
      <c r="PVT9" s="844"/>
      <c r="PVU9" s="845"/>
      <c r="PVV9" s="829"/>
      <c r="PVW9" s="829"/>
      <c r="PVX9" s="829"/>
      <c r="PVY9" s="829"/>
      <c r="PVZ9" s="829"/>
      <c r="PWA9" s="829"/>
      <c r="PWB9" s="830"/>
      <c r="PWC9" s="830"/>
      <c r="PWD9" s="830"/>
      <c r="PWE9" s="830"/>
      <c r="PWF9" s="830"/>
      <c r="PWG9" s="830"/>
      <c r="PWH9" s="830"/>
      <c r="PWI9" s="830"/>
      <c r="PWJ9" s="844"/>
      <c r="PWK9" s="845"/>
      <c r="PWL9" s="829"/>
      <c r="PWM9" s="829"/>
      <c r="PWN9" s="829"/>
      <c r="PWO9" s="829"/>
      <c r="PWP9" s="829"/>
      <c r="PWQ9" s="829"/>
      <c r="PWR9" s="830"/>
      <c r="PWS9" s="830"/>
      <c r="PWT9" s="830"/>
      <c r="PWU9" s="830"/>
      <c r="PWV9" s="830"/>
      <c r="PWW9" s="830"/>
      <c r="PWX9" s="830"/>
      <c r="PWY9" s="830"/>
      <c r="PWZ9" s="844"/>
      <c r="PXA9" s="845"/>
      <c r="PXB9" s="829"/>
      <c r="PXC9" s="829"/>
      <c r="PXD9" s="829"/>
      <c r="PXE9" s="829"/>
      <c r="PXF9" s="829"/>
      <c r="PXG9" s="829"/>
      <c r="PXH9" s="830"/>
      <c r="PXI9" s="830"/>
      <c r="PXJ9" s="830"/>
      <c r="PXK9" s="830"/>
      <c r="PXL9" s="830"/>
      <c r="PXM9" s="830"/>
      <c r="PXN9" s="830"/>
      <c r="PXO9" s="830"/>
      <c r="PXP9" s="844"/>
      <c r="PXQ9" s="845"/>
      <c r="PXR9" s="829"/>
      <c r="PXS9" s="829"/>
      <c r="PXT9" s="829"/>
      <c r="PXU9" s="829"/>
      <c r="PXV9" s="829"/>
      <c r="PXW9" s="829"/>
      <c r="PXX9" s="830"/>
      <c r="PXY9" s="830"/>
      <c r="PXZ9" s="830"/>
      <c r="PYA9" s="830"/>
      <c r="PYB9" s="830"/>
      <c r="PYC9" s="830"/>
      <c r="PYD9" s="830"/>
      <c r="PYE9" s="830"/>
      <c r="PYF9" s="844"/>
      <c r="PYG9" s="845"/>
      <c r="PYH9" s="829"/>
      <c r="PYI9" s="829"/>
      <c r="PYJ9" s="829"/>
      <c r="PYK9" s="829"/>
      <c r="PYL9" s="829"/>
      <c r="PYM9" s="829"/>
      <c r="PYN9" s="830"/>
      <c r="PYO9" s="830"/>
      <c r="PYP9" s="830"/>
      <c r="PYQ9" s="830"/>
      <c r="PYR9" s="830"/>
      <c r="PYS9" s="830"/>
      <c r="PYT9" s="830"/>
      <c r="PYU9" s="830"/>
      <c r="PYV9" s="844"/>
      <c r="PYW9" s="845"/>
      <c r="PYX9" s="829"/>
      <c r="PYY9" s="829"/>
      <c r="PYZ9" s="829"/>
      <c r="PZA9" s="829"/>
      <c r="PZB9" s="829"/>
      <c r="PZC9" s="829"/>
      <c r="PZD9" s="830"/>
      <c r="PZE9" s="830"/>
      <c r="PZF9" s="830"/>
      <c r="PZG9" s="830"/>
      <c r="PZH9" s="830"/>
      <c r="PZI9" s="830"/>
      <c r="PZJ9" s="830"/>
      <c r="PZK9" s="830"/>
      <c r="PZL9" s="844"/>
      <c r="PZM9" s="845"/>
      <c r="PZN9" s="829"/>
      <c r="PZO9" s="829"/>
      <c r="PZP9" s="829"/>
      <c r="PZQ9" s="829"/>
      <c r="PZR9" s="829"/>
      <c r="PZS9" s="829"/>
      <c r="PZT9" s="830"/>
      <c r="PZU9" s="830"/>
      <c r="PZV9" s="830"/>
      <c r="PZW9" s="830"/>
      <c r="PZX9" s="830"/>
      <c r="PZY9" s="830"/>
      <c r="PZZ9" s="830"/>
      <c r="QAA9" s="830"/>
      <c r="QAB9" s="844"/>
      <c r="QAC9" s="845"/>
      <c r="QAD9" s="829"/>
      <c r="QAE9" s="829"/>
      <c r="QAF9" s="829"/>
      <c r="QAG9" s="829"/>
      <c r="QAH9" s="829"/>
      <c r="QAI9" s="829"/>
      <c r="QAJ9" s="830"/>
      <c r="QAK9" s="830"/>
      <c r="QAL9" s="830"/>
      <c r="QAM9" s="830"/>
      <c r="QAN9" s="830"/>
      <c r="QAO9" s="830"/>
      <c r="QAP9" s="830"/>
      <c r="QAQ9" s="830"/>
      <c r="QAR9" s="844"/>
      <c r="QAS9" s="845"/>
      <c r="QAT9" s="829"/>
      <c r="QAU9" s="829"/>
      <c r="QAV9" s="829"/>
      <c r="QAW9" s="829"/>
      <c r="QAX9" s="829"/>
      <c r="QAY9" s="829"/>
      <c r="QAZ9" s="830"/>
      <c r="QBA9" s="830"/>
      <c r="QBB9" s="830"/>
      <c r="QBC9" s="830"/>
      <c r="QBD9" s="830"/>
      <c r="QBE9" s="830"/>
      <c r="QBF9" s="830"/>
      <c r="QBG9" s="830"/>
      <c r="QBH9" s="844"/>
      <c r="QBI9" s="845"/>
      <c r="QBJ9" s="829"/>
      <c r="QBK9" s="829"/>
      <c r="QBL9" s="829"/>
      <c r="QBM9" s="829"/>
      <c r="QBN9" s="829"/>
      <c r="QBO9" s="829"/>
      <c r="QBP9" s="830"/>
      <c r="QBQ9" s="830"/>
      <c r="QBR9" s="830"/>
      <c r="QBS9" s="830"/>
      <c r="QBT9" s="830"/>
      <c r="QBU9" s="830"/>
      <c r="QBV9" s="830"/>
      <c r="QBW9" s="830"/>
      <c r="QBX9" s="844"/>
      <c r="QBY9" s="845"/>
      <c r="QBZ9" s="829"/>
      <c r="QCA9" s="829"/>
      <c r="QCB9" s="829"/>
      <c r="QCC9" s="829"/>
      <c r="QCD9" s="829"/>
      <c r="QCE9" s="829"/>
      <c r="QCF9" s="830"/>
      <c r="QCG9" s="830"/>
      <c r="QCH9" s="830"/>
      <c r="QCI9" s="830"/>
      <c r="QCJ9" s="830"/>
      <c r="QCK9" s="830"/>
      <c r="QCL9" s="830"/>
      <c r="QCM9" s="830"/>
      <c r="QCN9" s="844"/>
      <c r="QCO9" s="845"/>
      <c r="QCP9" s="829"/>
      <c r="QCQ9" s="829"/>
      <c r="QCR9" s="829"/>
      <c r="QCS9" s="829"/>
      <c r="QCT9" s="829"/>
      <c r="QCU9" s="829"/>
      <c r="QCV9" s="830"/>
      <c r="QCW9" s="830"/>
      <c r="QCX9" s="830"/>
      <c r="QCY9" s="830"/>
      <c r="QCZ9" s="830"/>
      <c r="QDA9" s="830"/>
      <c r="QDB9" s="830"/>
      <c r="QDC9" s="830"/>
      <c r="QDD9" s="844"/>
      <c r="QDE9" s="845"/>
      <c r="QDF9" s="829"/>
      <c r="QDG9" s="829"/>
      <c r="QDH9" s="829"/>
      <c r="QDI9" s="829"/>
      <c r="QDJ9" s="829"/>
      <c r="QDK9" s="829"/>
      <c r="QDL9" s="830"/>
      <c r="QDM9" s="830"/>
      <c r="QDN9" s="830"/>
      <c r="QDO9" s="830"/>
      <c r="QDP9" s="830"/>
      <c r="QDQ9" s="830"/>
      <c r="QDR9" s="830"/>
      <c r="QDS9" s="830"/>
      <c r="QDT9" s="844"/>
      <c r="QDU9" s="845"/>
      <c r="QDV9" s="829"/>
      <c r="QDW9" s="829"/>
      <c r="QDX9" s="829"/>
      <c r="QDY9" s="829"/>
      <c r="QDZ9" s="829"/>
      <c r="QEA9" s="829"/>
      <c r="QEB9" s="830"/>
      <c r="QEC9" s="830"/>
      <c r="QED9" s="830"/>
      <c r="QEE9" s="830"/>
      <c r="QEF9" s="830"/>
      <c r="QEG9" s="830"/>
      <c r="QEH9" s="830"/>
      <c r="QEI9" s="830"/>
      <c r="QEJ9" s="844"/>
      <c r="QEK9" s="845"/>
      <c r="QEL9" s="829"/>
      <c r="QEM9" s="829"/>
      <c r="QEN9" s="829"/>
      <c r="QEO9" s="829"/>
      <c r="QEP9" s="829"/>
      <c r="QEQ9" s="829"/>
      <c r="QER9" s="830"/>
      <c r="QES9" s="830"/>
      <c r="QET9" s="830"/>
      <c r="QEU9" s="830"/>
      <c r="QEV9" s="830"/>
      <c r="QEW9" s="830"/>
      <c r="QEX9" s="830"/>
      <c r="QEY9" s="830"/>
      <c r="QEZ9" s="844"/>
      <c r="QFA9" s="845"/>
      <c r="QFB9" s="829"/>
      <c r="QFC9" s="829"/>
      <c r="QFD9" s="829"/>
      <c r="QFE9" s="829"/>
      <c r="QFF9" s="829"/>
      <c r="QFG9" s="829"/>
      <c r="QFH9" s="830"/>
      <c r="QFI9" s="830"/>
      <c r="QFJ9" s="830"/>
      <c r="QFK9" s="830"/>
      <c r="QFL9" s="830"/>
      <c r="QFM9" s="830"/>
      <c r="QFN9" s="830"/>
      <c r="QFO9" s="830"/>
      <c r="QFP9" s="844"/>
      <c r="QFQ9" s="845"/>
      <c r="QFR9" s="829"/>
      <c r="QFS9" s="829"/>
      <c r="QFT9" s="829"/>
      <c r="QFU9" s="829"/>
      <c r="QFV9" s="829"/>
      <c r="QFW9" s="829"/>
      <c r="QFX9" s="830"/>
      <c r="QFY9" s="830"/>
      <c r="QFZ9" s="830"/>
      <c r="QGA9" s="830"/>
      <c r="QGB9" s="830"/>
      <c r="QGC9" s="830"/>
      <c r="QGD9" s="830"/>
      <c r="QGE9" s="830"/>
      <c r="QGF9" s="844"/>
      <c r="QGG9" s="845"/>
      <c r="QGH9" s="829"/>
      <c r="QGI9" s="829"/>
      <c r="QGJ9" s="829"/>
      <c r="QGK9" s="829"/>
      <c r="QGL9" s="829"/>
      <c r="QGM9" s="829"/>
      <c r="QGN9" s="830"/>
      <c r="QGO9" s="830"/>
      <c r="QGP9" s="830"/>
      <c r="QGQ9" s="830"/>
      <c r="QGR9" s="830"/>
      <c r="QGS9" s="830"/>
      <c r="QGT9" s="830"/>
      <c r="QGU9" s="830"/>
      <c r="QGV9" s="844"/>
      <c r="QGW9" s="845"/>
      <c r="QGX9" s="829"/>
      <c r="QGY9" s="829"/>
      <c r="QGZ9" s="829"/>
      <c r="QHA9" s="829"/>
      <c r="QHB9" s="829"/>
      <c r="QHC9" s="829"/>
      <c r="QHD9" s="830"/>
      <c r="QHE9" s="830"/>
      <c r="QHF9" s="830"/>
      <c r="QHG9" s="830"/>
      <c r="QHH9" s="830"/>
      <c r="QHI9" s="830"/>
      <c r="QHJ9" s="830"/>
      <c r="QHK9" s="830"/>
      <c r="QHL9" s="844"/>
      <c r="QHM9" s="845"/>
      <c r="QHN9" s="829"/>
      <c r="QHO9" s="829"/>
      <c r="QHP9" s="829"/>
      <c r="QHQ9" s="829"/>
      <c r="QHR9" s="829"/>
      <c r="QHS9" s="829"/>
      <c r="QHT9" s="830"/>
      <c r="QHU9" s="830"/>
      <c r="QHV9" s="830"/>
      <c r="QHW9" s="830"/>
      <c r="QHX9" s="830"/>
      <c r="QHY9" s="830"/>
      <c r="QHZ9" s="830"/>
      <c r="QIA9" s="830"/>
      <c r="QIB9" s="844"/>
      <c r="QIC9" s="845"/>
      <c r="QID9" s="829"/>
      <c r="QIE9" s="829"/>
      <c r="QIF9" s="829"/>
      <c r="QIG9" s="829"/>
      <c r="QIH9" s="829"/>
      <c r="QII9" s="829"/>
      <c r="QIJ9" s="830"/>
      <c r="QIK9" s="830"/>
      <c r="QIL9" s="830"/>
      <c r="QIM9" s="830"/>
      <c r="QIN9" s="830"/>
      <c r="QIO9" s="830"/>
      <c r="QIP9" s="830"/>
      <c r="QIQ9" s="830"/>
      <c r="QIR9" s="844"/>
      <c r="QIS9" s="845"/>
      <c r="QIT9" s="829"/>
      <c r="QIU9" s="829"/>
      <c r="QIV9" s="829"/>
      <c r="QIW9" s="829"/>
      <c r="QIX9" s="829"/>
      <c r="QIY9" s="829"/>
      <c r="QIZ9" s="830"/>
      <c r="QJA9" s="830"/>
      <c r="QJB9" s="830"/>
      <c r="QJC9" s="830"/>
      <c r="QJD9" s="830"/>
      <c r="QJE9" s="830"/>
      <c r="QJF9" s="830"/>
      <c r="QJG9" s="830"/>
      <c r="QJH9" s="844"/>
      <c r="QJI9" s="845"/>
      <c r="QJJ9" s="829"/>
      <c r="QJK9" s="829"/>
      <c r="QJL9" s="829"/>
      <c r="QJM9" s="829"/>
      <c r="QJN9" s="829"/>
      <c r="QJO9" s="829"/>
      <c r="QJP9" s="830"/>
      <c r="QJQ9" s="830"/>
      <c r="QJR9" s="830"/>
      <c r="QJS9" s="830"/>
      <c r="QJT9" s="830"/>
      <c r="QJU9" s="830"/>
      <c r="QJV9" s="830"/>
      <c r="QJW9" s="830"/>
      <c r="QJX9" s="844"/>
      <c r="QJY9" s="845"/>
      <c r="QJZ9" s="829"/>
      <c r="QKA9" s="829"/>
      <c r="QKB9" s="829"/>
      <c r="QKC9" s="829"/>
      <c r="QKD9" s="829"/>
      <c r="QKE9" s="829"/>
      <c r="QKF9" s="830"/>
      <c r="QKG9" s="830"/>
      <c r="QKH9" s="830"/>
      <c r="QKI9" s="830"/>
      <c r="QKJ9" s="830"/>
      <c r="QKK9" s="830"/>
      <c r="QKL9" s="830"/>
      <c r="QKM9" s="830"/>
      <c r="QKN9" s="844"/>
      <c r="QKO9" s="845"/>
      <c r="QKP9" s="829"/>
      <c r="QKQ9" s="829"/>
      <c r="QKR9" s="829"/>
      <c r="QKS9" s="829"/>
      <c r="QKT9" s="829"/>
      <c r="QKU9" s="829"/>
      <c r="QKV9" s="830"/>
      <c r="QKW9" s="830"/>
      <c r="QKX9" s="830"/>
      <c r="QKY9" s="830"/>
      <c r="QKZ9" s="830"/>
      <c r="QLA9" s="830"/>
      <c r="QLB9" s="830"/>
      <c r="QLC9" s="830"/>
      <c r="QLD9" s="844"/>
      <c r="QLE9" s="845"/>
      <c r="QLF9" s="829"/>
      <c r="QLG9" s="829"/>
      <c r="QLH9" s="829"/>
      <c r="QLI9" s="829"/>
      <c r="QLJ9" s="829"/>
      <c r="QLK9" s="829"/>
      <c r="QLL9" s="830"/>
      <c r="QLM9" s="830"/>
      <c r="QLN9" s="830"/>
      <c r="QLO9" s="830"/>
      <c r="QLP9" s="830"/>
      <c r="QLQ9" s="830"/>
      <c r="QLR9" s="830"/>
      <c r="QLS9" s="830"/>
      <c r="QLT9" s="844"/>
      <c r="QLU9" s="845"/>
      <c r="QLV9" s="829"/>
      <c r="QLW9" s="829"/>
      <c r="QLX9" s="829"/>
      <c r="QLY9" s="829"/>
      <c r="QLZ9" s="829"/>
      <c r="QMA9" s="829"/>
      <c r="QMB9" s="830"/>
      <c r="QMC9" s="830"/>
      <c r="QMD9" s="830"/>
      <c r="QME9" s="830"/>
      <c r="QMF9" s="830"/>
      <c r="QMG9" s="830"/>
      <c r="QMH9" s="830"/>
      <c r="QMI9" s="830"/>
      <c r="QMJ9" s="844"/>
      <c r="QMK9" s="845"/>
      <c r="QML9" s="829"/>
      <c r="QMM9" s="829"/>
      <c r="QMN9" s="829"/>
      <c r="QMO9" s="829"/>
      <c r="QMP9" s="829"/>
      <c r="QMQ9" s="829"/>
      <c r="QMR9" s="830"/>
      <c r="QMS9" s="830"/>
      <c r="QMT9" s="830"/>
      <c r="QMU9" s="830"/>
      <c r="QMV9" s="830"/>
      <c r="QMW9" s="830"/>
      <c r="QMX9" s="830"/>
      <c r="QMY9" s="830"/>
      <c r="QMZ9" s="844"/>
      <c r="QNA9" s="845"/>
      <c r="QNB9" s="829"/>
      <c r="QNC9" s="829"/>
      <c r="QND9" s="829"/>
      <c r="QNE9" s="829"/>
      <c r="QNF9" s="829"/>
      <c r="QNG9" s="829"/>
      <c r="QNH9" s="830"/>
      <c r="QNI9" s="830"/>
      <c r="QNJ9" s="830"/>
      <c r="QNK9" s="830"/>
      <c r="QNL9" s="830"/>
      <c r="QNM9" s="830"/>
      <c r="QNN9" s="830"/>
      <c r="QNO9" s="830"/>
      <c r="QNP9" s="844"/>
      <c r="QNQ9" s="845"/>
      <c r="QNR9" s="829"/>
      <c r="QNS9" s="829"/>
      <c r="QNT9" s="829"/>
      <c r="QNU9" s="829"/>
      <c r="QNV9" s="829"/>
      <c r="QNW9" s="829"/>
      <c r="QNX9" s="830"/>
      <c r="QNY9" s="830"/>
      <c r="QNZ9" s="830"/>
      <c r="QOA9" s="830"/>
      <c r="QOB9" s="830"/>
      <c r="QOC9" s="830"/>
      <c r="QOD9" s="830"/>
      <c r="QOE9" s="830"/>
      <c r="QOF9" s="844"/>
      <c r="QOG9" s="845"/>
      <c r="QOH9" s="829"/>
      <c r="QOI9" s="829"/>
      <c r="QOJ9" s="829"/>
      <c r="QOK9" s="829"/>
      <c r="QOL9" s="829"/>
      <c r="QOM9" s="829"/>
      <c r="QON9" s="830"/>
      <c r="QOO9" s="830"/>
      <c r="QOP9" s="830"/>
      <c r="QOQ9" s="830"/>
      <c r="QOR9" s="830"/>
      <c r="QOS9" s="830"/>
      <c r="QOT9" s="830"/>
      <c r="QOU9" s="830"/>
      <c r="QOV9" s="844"/>
      <c r="QOW9" s="845"/>
      <c r="QOX9" s="829"/>
      <c r="QOY9" s="829"/>
      <c r="QOZ9" s="829"/>
      <c r="QPA9" s="829"/>
      <c r="QPB9" s="829"/>
      <c r="QPC9" s="829"/>
      <c r="QPD9" s="830"/>
      <c r="QPE9" s="830"/>
      <c r="QPF9" s="830"/>
      <c r="QPG9" s="830"/>
      <c r="QPH9" s="830"/>
      <c r="QPI9" s="830"/>
      <c r="QPJ9" s="830"/>
      <c r="QPK9" s="830"/>
      <c r="QPL9" s="844"/>
      <c r="QPM9" s="845"/>
      <c r="QPN9" s="829"/>
      <c r="QPO9" s="829"/>
      <c r="QPP9" s="829"/>
      <c r="QPQ9" s="829"/>
      <c r="QPR9" s="829"/>
      <c r="QPS9" s="829"/>
      <c r="QPT9" s="830"/>
      <c r="QPU9" s="830"/>
      <c r="QPV9" s="830"/>
      <c r="QPW9" s="830"/>
      <c r="QPX9" s="830"/>
      <c r="QPY9" s="830"/>
      <c r="QPZ9" s="830"/>
      <c r="QQA9" s="830"/>
      <c r="QQB9" s="844"/>
      <c r="QQC9" s="845"/>
      <c r="QQD9" s="829"/>
      <c r="QQE9" s="829"/>
      <c r="QQF9" s="829"/>
      <c r="QQG9" s="829"/>
      <c r="QQH9" s="829"/>
      <c r="QQI9" s="829"/>
      <c r="QQJ9" s="830"/>
      <c r="QQK9" s="830"/>
      <c r="QQL9" s="830"/>
      <c r="QQM9" s="830"/>
      <c r="QQN9" s="830"/>
      <c r="QQO9" s="830"/>
      <c r="QQP9" s="830"/>
      <c r="QQQ9" s="830"/>
      <c r="QQR9" s="844"/>
      <c r="QQS9" s="845"/>
      <c r="QQT9" s="829"/>
      <c r="QQU9" s="829"/>
      <c r="QQV9" s="829"/>
      <c r="QQW9" s="829"/>
      <c r="QQX9" s="829"/>
      <c r="QQY9" s="829"/>
      <c r="QQZ9" s="830"/>
      <c r="QRA9" s="830"/>
      <c r="QRB9" s="830"/>
      <c r="QRC9" s="830"/>
      <c r="QRD9" s="830"/>
      <c r="QRE9" s="830"/>
      <c r="QRF9" s="830"/>
      <c r="QRG9" s="830"/>
      <c r="QRH9" s="844"/>
      <c r="QRI9" s="845"/>
      <c r="QRJ9" s="829"/>
      <c r="QRK9" s="829"/>
      <c r="QRL9" s="829"/>
      <c r="QRM9" s="829"/>
      <c r="QRN9" s="829"/>
      <c r="QRO9" s="829"/>
      <c r="QRP9" s="830"/>
      <c r="QRQ9" s="830"/>
      <c r="QRR9" s="830"/>
      <c r="QRS9" s="830"/>
      <c r="QRT9" s="830"/>
      <c r="QRU9" s="830"/>
      <c r="QRV9" s="830"/>
      <c r="QRW9" s="830"/>
      <c r="QRX9" s="844"/>
      <c r="QRY9" s="845"/>
      <c r="QRZ9" s="829"/>
      <c r="QSA9" s="829"/>
      <c r="QSB9" s="829"/>
      <c r="QSC9" s="829"/>
      <c r="QSD9" s="829"/>
      <c r="QSE9" s="829"/>
      <c r="QSF9" s="830"/>
      <c r="QSG9" s="830"/>
      <c r="QSH9" s="830"/>
      <c r="QSI9" s="830"/>
      <c r="QSJ9" s="830"/>
      <c r="QSK9" s="830"/>
      <c r="QSL9" s="830"/>
      <c r="QSM9" s="830"/>
      <c r="QSN9" s="844"/>
      <c r="QSO9" s="845"/>
      <c r="QSP9" s="829"/>
      <c r="QSQ9" s="829"/>
      <c r="QSR9" s="829"/>
      <c r="QSS9" s="829"/>
      <c r="QST9" s="829"/>
      <c r="QSU9" s="829"/>
      <c r="QSV9" s="830"/>
      <c r="QSW9" s="830"/>
      <c r="QSX9" s="830"/>
      <c r="QSY9" s="830"/>
      <c r="QSZ9" s="830"/>
      <c r="QTA9" s="830"/>
      <c r="QTB9" s="830"/>
      <c r="QTC9" s="830"/>
      <c r="QTD9" s="844"/>
      <c r="QTE9" s="845"/>
      <c r="QTF9" s="829"/>
      <c r="QTG9" s="829"/>
      <c r="QTH9" s="829"/>
      <c r="QTI9" s="829"/>
      <c r="QTJ9" s="829"/>
      <c r="QTK9" s="829"/>
      <c r="QTL9" s="830"/>
      <c r="QTM9" s="830"/>
      <c r="QTN9" s="830"/>
      <c r="QTO9" s="830"/>
      <c r="QTP9" s="830"/>
      <c r="QTQ9" s="830"/>
      <c r="QTR9" s="830"/>
      <c r="QTS9" s="830"/>
      <c r="QTT9" s="844"/>
      <c r="QTU9" s="845"/>
      <c r="QTV9" s="829"/>
      <c r="QTW9" s="829"/>
      <c r="QTX9" s="829"/>
      <c r="QTY9" s="829"/>
      <c r="QTZ9" s="829"/>
      <c r="QUA9" s="829"/>
      <c r="QUB9" s="830"/>
      <c r="QUC9" s="830"/>
      <c r="QUD9" s="830"/>
      <c r="QUE9" s="830"/>
      <c r="QUF9" s="830"/>
      <c r="QUG9" s="830"/>
      <c r="QUH9" s="830"/>
      <c r="QUI9" s="830"/>
      <c r="QUJ9" s="844"/>
      <c r="QUK9" s="845"/>
      <c r="QUL9" s="829"/>
      <c r="QUM9" s="829"/>
      <c r="QUN9" s="829"/>
      <c r="QUO9" s="829"/>
      <c r="QUP9" s="829"/>
      <c r="QUQ9" s="829"/>
      <c r="QUR9" s="830"/>
      <c r="QUS9" s="830"/>
      <c r="QUT9" s="830"/>
      <c r="QUU9" s="830"/>
      <c r="QUV9" s="830"/>
      <c r="QUW9" s="830"/>
      <c r="QUX9" s="830"/>
      <c r="QUY9" s="830"/>
      <c r="QUZ9" s="844"/>
      <c r="QVA9" s="845"/>
      <c r="QVB9" s="829"/>
      <c r="QVC9" s="829"/>
      <c r="QVD9" s="829"/>
      <c r="QVE9" s="829"/>
      <c r="QVF9" s="829"/>
      <c r="QVG9" s="829"/>
      <c r="QVH9" s="830"/>
      <c r="QVI9" s="830"/>
      <c r="QVJ9" s="830"/>
      <c r="QVK9" s="830"/>
      <c r="QVL9" s="830"/>
      <c r="QVM9" s="830"/>
      <c r="QVN9" s="830"/>
      <c r="QVO9" s="830"/>
      <c r="QVP9" s="844"/>
      <c r="QVQ9" s="845"/>
      <c r="QVR9" s="829"/>
      <c r="QVS9" s="829"/>
      <c r="QVT9" s="829"/>
      <c r="QVU9" s="829"/>
      <c r="QVV9" s="829"/>
      <c r="QVW9" s="829"/>
      <c r="QVX9" s="830"/>
      <c r="QVY9" s="830"/>
      <c r="QVZ9" s="830"/>
      <c r="QWA9" s="830"/>
      <c r="QWB9" s="830"/>
      <c r="QWC9" s="830"/>
      <c r="QWD9" s="830"/>
      <c r="QWE9" s="830"/>
      <c r="QWF9" s="844"/>
      <c r="QWG9" s="845"/>
      <c r="QWH9" s="829"/>
      <c r="QWI9" s="829"/>
      <c r="QWJ9" s="829"/>
      <c r="QWK9" s="829"/>
      <c r="QWL9" s="829"/>
      <c r="QWM9" s="829"/>
      <c r="QWN9" s="830"/>
      <c r="QWO9" s="830"/>
      <c r="QWP9" s="830"/>
      <c r="QWQ9" s="830"/>
      <c r="QWR9" s="830"/>
      <c r="QWS9" s="830"/>
      <c r="QWT9" s="830"/>
      <c r="QWU9" s="830"/>
      <c r="QWV9" s="844"/>
      <c r="QWW9" s="845"/>
      <c r="QWX9" s="829"/>
      <c r="QWY9" s="829"/>
      <c r="QWZ9" s="829"/>
      <c r="QXA9" s="829"/>
      <c r="QXB9" s="829"/>
      <c r="QXC9" s="829"/>
      <c r="QXD9" s="830"/>
      <c r="QXE9" s="830"/>
      <c r="QXF9" s="830"/>
      <c r="QXG9" s="830"/>
      <c r="QXH9" s="830"/>
      <c r="QXI9" s="830"/>
      <c r="QXJ9" s="830"/>
      <c r="QXK9" s="830"/>
      <c r="QXL9" s="844"/>
      <c r="QXM9" s="845"/>
      <c r="QXN9" s="829"/>
      <c r="QXO9" s="829"/>
      <c r="QXP9" s="829"/>
      <c r="QXQ9" s="829"/>
      <c r="QXR9" s="829"/>
      <c r="QXS9" s="829"/>
      <c r="QXT9" s="830"/>
      <c r="QXU9" s="830"/>
      <c r="QXV9" s="830"/>
      <c r="QXW9" s="830"/>
      <c r="QXX9" s="830"/>
      <c r="QXY9" s="830"/>
      <c r="QXZ9" s="830"/>
      <c r="QYA9" s="830"/>
      <c r="QYB9" s="844"/>
      <c r="QYC9" s="845"/>
      <c r="QYD9" s="829"/>
      <c r="QYE9" s="829"/>
      <c r="QYF9" s="829"/>
      <c r="QYG9" s="829"/>
      <c r="QYH9" s="829"/>
      <c r="QYI9" s="829"/>
      <c r="QYJ9" s="830"/>
      <c r="QYK9" s="830"/>
      <c r="QYL9" s="830"/>
      <c r="QYM9" s="830"/>
      <c r="QYN9" s="830"/>
      <c r="QYO9" s="830"/>
      <c r="QYP9" s="830"/>
      <c r="QYQ9" s="830"/>
      <c r="QYR9" s="844"/>
      <c r="QYS9" s="845"/>
      <c r="QYT9" s="829"/>
      <c r="QYU9" s="829"/>
      <c r="QYV9" s="829"/>
      <c r="QYW9" s="829"/>
      <c r="QYX9" s="829"/>
      <c r="QYY9" s="829"/>
      <c r="QYZ9" s="830"/>
      <c r="QZA9" s="830"/>
      <c r="QZB9" s="830"/>
      <c r="QZC9" s="830"/>
      <c r="QZD9" s="830"/>
      <c r="QZE9" s="830"/>
      <c r="QZF9" s="830"/>
      <c r="QZG9" s="830"/>
      <c r="QZH9" s="844"/>
      <c r="QZI9" s="845"/>
      <c r="QZJ9" s="829"/>
      <c r="QZK9" s="829"/>
      <c r="QZL9" s="829"/>
      <c r="QZM9" s="829"/>
      <c r="QZN9" s="829"/>
      <c r="QZO9" s="829"/>
      <c r="QZP9" s="830"/>
      <c r="QZQ9" s="830"/>
      <c r="QZR9" s="830"/>
      <c r="QZS9" s="830"/>
      <c r="QZT9" s="830"/>
      <c r="QZU9" s="830"/>
      <c r="QZV9" s="830"/>
      <c r="QZW9" s="830"/>
      <c r="QZX9" s="844"/>
      <c r="QZY9" s="845"/>
      <c r="QZZ9" s="829"/>
      <c r="RAA9" s="829"/>
      <c r="RAB9" s="829"/>
      <c r="RAC9" s="829"/>
      <c r="RAD9" s="829"/>
      <c r="RAE9" s="829"/>
      <c r="RAF9" s="830"/>
      <c r="RAG9" s="830"/>
      <c r="RAH9" s="830"/>
      <c r="RAI9" s="830"/>
      <c r="RAJ9" s="830"/>
      <c r="RAK9" s="830"/>
      <c r="RAL9" s="830"/>
      <c r="RAM9" s="830"/>
      <c r="RAN9" s="844"/>
      <c r="RAO9" s="845"/>
      <c r="RAP9" s="829"/>
      <c r="RAQ9" s="829"/>
      <c r="RAR9" s="829"/>
      <c r="RAS9" s="829"/>
      <c r="RAT9" s="829"/>
      <c r="RAU9" s="829"/>
      <c r="RAV9" s="830"/>
      <c r="RAW9" s="830"/>
      <c r="RAX9" s="830"/>
      <c r="RAY9" s="830"/>
      <c r="RAZ9" s="830"/>
      <c r="RBA9" s="830"/>
      <c r="RBB9" s="830"/>
      <c r="RBC9" s="830"/>
      <c r="RBD9" s="844"/>
      <c r="RBE9" s="845"/>
      <c r="RBF9" s="829"/>
      <c r="RBG9" s="829"/>
      <c r="RBH9" s="829"/>
      <c r="RBI9" s="829"/>
      <c r="RBJ9" s="829"/>
      <c r="RBK9" s="829"/>
      <c r="RBL9" s="830"/>
      <c r="RBM9" s="830"/>
      <c r="RBN9" s="830"/>
      <c r="RBO9" s="830"/>
      <c r="RBP9" s="830"/>
      <c r="RBQ9" s="830"/>
      <c r="RBR9" s="830"/>
      <c r="RBS9" s="830"/>
      <c r="RBT9" s="844"/>
      <c r="RBU9" s="845"/>
      <c r="RBV9" s="829"/>
      <c r="RBW9" s="829"/>
      <c r="RBX9" s="829"/>
      <c r="RBY9" s="829"/>
      <c r="RBZ9" s="829"/>
      <c r="RCA9" s="829"/>
      <c r="RCB9" s="830"/>
      <c r="RCC9" s="830"/>
      <c r="RCD9" s="830"/>
      <c r="RCE9" s="830"/>
      <c r="RCF9" s="830"/>
      <c r="RCG9" s="830"/>
      <c r="RCH9" s="830"/>
      <c r="RCI9" s="830"/>
      <c r="RCJ9" s="844"/>
      <c r="RCK9" s="845"/>
      <c r="RCL9" s="829"/>
      <c r="RCM9" s="829"/>
      <c r="RCN9" s="829"/>
      <c r="RCO9" s="829"/>
      <c r="RCP9" s="829"/>
      <c r="RCQ9" s="829"/>
      <c r="RCR9" s="830"/>
      <c r="RCS9" s="830"/>
      <c r="RCT9" s="830"/>
      <c r="RCU9" s="830"/>
      <c r="RCV9" s="830"/>
      <c r="RCW9" s="830"/>
      <c r="RCX9" s="830"/>
      <c r="RCY9" s="830"/>
      <c r="RCZ9" s="844"/>
      <c r="RDA9" s="845"/>
      <c r="RDB9" s="829"/>
      <c r="RDC9" s="829"/>
      <c r="RDD9" s="829"/>
      <c r="RDE9" s="829"/>
      <c r="RDF9" s="829"/>
      <c r="RDG9" s="829"/>
      <c r="RDH9" s="830"/>
      <c r="RDI9" s="830"/>
      <c r="RDJ9" s="830"/>
      <c r="RDK9" s="830"/>
      <c r="RDL9" s="830"/>
      <c r="RDM9" s="830"/>
      <c r="RDN9" s="830"/>
      <c r="RDO9" s="830"/>
      <c r="RDP9" s="844"/>
      <c r="RDQ9" s="845"/>
      <c r="RDR9" s="829"/>
      <c r="RDS9" s="829"/>
      <c r="RDT9" s="829"/>
      <c r="RDU9" s="829"/>
      <c r="RDV9" s="829"/>
      <c r="RDW9" s="829"/>
      <c r="RDX9" s="830"/>
      <c r="RDY9" s="830"/>
      <c r="RDZ9" s="830"/>
      <c r="REA9" s="830"/>
      <c r="REB9" s="830"/>
      <c r="REC9" s="830"/>
      <c r="RED9" s="830"/>
      <c r="REE9" s="830"/>
      <c r="REF9" s="844"/>
      <c r="REG9" s="845"/>
      <c r="REH9" s="829"/>
      <c r="REI9" s="829"/>
      <c r="REJ9" s="829"/>
      <c r="REK9" s="829"/>
      <c r="REL9" s="829"/>
      <c r="REM9" s="829"/>
      <c r="REN9" s="830"/>
      <c r="REO9" s="830"/>
      <c r="REP9" s="830"/>
      <c r="REQ9" s="830"/>
      <c r="RER9" s="830"/>
      <c r="RES9" s="830"/>
      <c r="RET9" s="830"/>
      <c r="REU9" s="830"/>
      <c r="REV9" s="844"/>
      <c r="REW9" s="845"/>
      <c r="REX9" s="829"/>
      <c r="REY9" s="829"/>
      <c r="REZ9" s="829"/>
      <c r="RFA9" s="829"/>
      <c r="RFB9" s="829"/>
      <c r="RFC9" s="829"/>
      <c r="RFD9" s="830"/>
      <c r="RFE9" s="830"/>
      <c r="RFF9" s="830"/>
      <c r="RFG9" s="830"/>
      <c r="RFH9" s="830"/>
      <c r="RFI9" s="830"/>
      <c r="RFJ9" s="830"/>
      <c r="RFK9" s="830"/>
      <c r="RFL9" s="844"/>
      <c r="RFM9" s="845"/>
      <c r="RFN9" s="829"/>
      <c r="RFO9" s="829"/>
      <c r="RFP9" s="829"/>
      <c r="RFQ9" s="829"/>
      <c r="RFR9" s="829"/>
      <c r="RFS9" s="829"/>
      <c r="RFT9" s="830"/>
      <c r="RFU9" s="830"/>
      <c r="RFV9" s="830"/>
      <c r="RFW9" s="830"/>
      <c r="RFX9" s="830"/>
      <c r="RFY9" s="830"/>
      <c r="RFZ9" s="830"/>
      <c r="RGA9" s="830"/>
      <c r="RGB9" s="844"/>
      <c r="RGC9" s="845"/>
      <c r="RGD9" s="829"/>
      <c r="RGE9" s="829"/>
      <c r="RGF9" s="829"/>
      <c r="RGG9" s="829"/>
      <c r="RGH9" s="829"/>
      <c r="RGI9" s="829"/>
      <c r="RGJ9" s="830"/>
      <c r="RGK9" s="830"/>
      <c r="RGL9" s="830"/>
      <c r="RGM9" s="830"/>
      <c r="RGN9" s="830"/>
      <c r="RGO9" s="830"/>
      <c r="RGP9" s="830"/>
      <c r="RGQ9" s="830"/>
      <c r="RGR9" s="844"/>
      <c r="RGS9" s="845"/>
      <c r="RGT9" s="829"/>
      <c r="RGU9" s="829"/>
      <c r="RGV9" s="829"/>
      <c r="RGW9" s="829"/>
      <c r="RGX9" s="829"/>
      <c r="RGY9" s="829"/>
      <c r="RGZ9" s="830"/>
      <c r="RHA9" s="830"/>
      <c r="RHB9" s="830"/>
      <c r="RHC9" s="830"/>
      <c r="RHD9" s="830"/>
      <c r="RHE9" s="830"/>
      <c r="RHF9" s="830"/>
      <c r="RHG9" s="830"/>
      <c r="RHH9" s="844"/>
      <c r="RHI9" s="845"/>
      <c r="RHJ9" s="829"/>
      <c r="RHK9" s="829"/>
      <c r="RHL9" s="829"/>
      <c r="RHM9" s="829"/>
      <c r="RHN9" s="829"/>
      <c r="RHO9" s="829"/>
      <c r="RHP9" s="830"/>
      <c r="RHQ9" s="830"/>
      <c r="RHR9" s="830"/>
      <c r="RHS9" s="830"/>
      <c r="RHT9" s="830"/>
      <c r="RHU9" s="830"/>
      <c r="RHV9" s="830"/>
      <c r="RHW9" s="830"/>
      <c r="RHX9" s="844"/>
      <c r="RHY9" s="845"/>
      <c r="RHZ9" s="829"/>
      <c r="RIA9" s="829"/>
      <c r="RIB9" s="829"/>
      <c r="RIC9" s="829"/>
      <c r="RID9" s="829"/>
      <c r="RIE9" s="829"/>
      <c r="RIF9" s="830"/>
      <c r="RIG9" s="830"/>
      <c r="RIH9" s="830"/>
      <c r="RII9" s="830"/>
      <c r="RIJ9" s="830"/>
      <c r="RIK9" s="830"/>
      <c r="RIL9" s="830"/>
      <c r="RIM9" s="830"/>
      <c r="RIN9" s="844"/>
      <c r="RIO9" s="845"/>
      <c r="RIP9" s="829"/>
      <c r="RIQ9" s="829"/>
      <c r="RIR9" s="829"/>
      <c r="RIS9" s="829"/>
      <c r="RIT9" s="829"/>
      <c r="RIU9" s="829"/>
      <c r="RIV9" s="830"/>
      <c r="RIW9" s="830"/>
      <c r="RIX9" s="830"/>
      <c r="RIY9" s="830"/>
      <c r="RIZ9" s="830"/>
      <c r="RJA9" s="830"/>
      <c r="RJB9" s="830"/>
      <c r="RJC9" s="830"/>
      <c r="RJD9" s="844"/>
      <c r="RJE9" s="845"/>
      <c r="RJF9" s="829"/>
      <c r="RJG9" s="829"/>
      <c r="RJH9" s="829"/>
      <c r="RJI9" s="829"/>
      <c r="RJJ9" s="829"/>
      <c r="RJK9" s="829"/>
      <c r="RJL9" s="830"/>
      <c r="RJM9" s="830"/>
      <c r="RJN9" s="830"/>
      <c r="RJO9" s="830"/>
      <c r="RJP9" s="830"/>
      <c r="RJQ9" s="830"/>
      <c r="RJR9" s="830"/>
      <c r="RJS9" s="830"/>
      <c r="RJT9" s="844"/>
      <c r="RJU9" s="845"/>
      <c r="RJV9" s="829"/>
      <c r="RJW9" s="829"/>
      <c r="RJX9" s="829"/>
      <c r="RJY9" s="829"/>
      <c r="RJZ9" s="829"/>
      <c r="RKA9" s="829"/>
      <c r="RKB9" s="830"/>
      <c r="RKC9" s="830"/>
      <c r="RKD9" s="830"/>
      <c r="RKE9" s="830"/>
      <c r="RKF9" s="830"/>
      <c r="RKG9" s="830"/>
      <c r="RKH9" s="830"/>
      <c r="RKI9" s="830"/>
      <c r="RKJ9" s="844"/>
      <c r="RKK9" s="845"/>
      <c r="RKL9" s="829"/>
      <c r="RKM9" s="829"/>
      <c r="RKN9" s="829"/>
      <c r="RKO9" s="829"/>
      <c r="RKP9" s="829"/>
      <c r="RKQ9" s="829"/>
      <c r="RKR9" s="830"/>
      <c r="RKS9" s="830"/>
      <c r="RKT9" s="830"/>
      <c r="RKU9" s="830"/>
      <c r="RKV9" s="830"/>
      <c r="RKW9" s="830"/>
      <c r="RKX9" s="830"/>
      <c r="RKY9" s="830"/>
      <c r="RKZ9" s="844"/>
      <c r="RLA9" s="845"/>
      <c r="RLB9" s="829"/>
      <c r="RLC9" s="829"/>
      <c r="RLD9" s="829"/>
      <c r="RLE9" s="829"/>
      <c r="RLF9" s="829"/>
      <c r="RLG9" s="829"/>
      <c r="RLH9" s="830"/>
      <c r="RLI9" s="830"/>
      <c r="RLJ9" s="830"/>
      <c r="RLK9" s="830"/>
      <c r="RLL9" s="830"/>
      <c r="RLM9" s="830"/>
      <c r="RLN9" s="830"/>
      <c r="RLO9" s="830"/>
      <c r="RLP9" s="844"/>
      <c r="RLQ9" s="845"/>
      <c r="RLR9" s="829"/>
      <c r="RLS9" s="829"/>
      <c r="RLT9" s="829"/>
      <c r="RLU9" s="829"/>
      <c r="RLV9" s="829"/>
      <c r="RLW9" s="829"/>
      <c r="RLX9" s="830"/>
      <c r="RLY9" s="830"/>
      <c r="RLZ9" s="830"/>
      <c r="RMA9" s="830"/>
      <c r="RMB9" s="830"/>
      <c r="RMC9" s="830"/>
      <c r="RMD9" s="830"/>
      <c r="RME9" s="830"/>
      <c r="RMF9" s="844"/>
      <c r="RMG9" s="845"/>
      <c r="RMH9" s="829"/>
      <c r="RMI9" s="829"/>
      <c r="RMJ9" s="829"/>
      <c r="RMK9" s="829"/>
      <c r="RML9" s="829"/>
      <c r="RMM9" s="829"/>
      <c r="RMN9" s="830"/>
      <c r="RMO9" s="830"/>
      <c r="RMP9" s="830"/>
      <c r="RMQ9" s="830"/>
      <c r="RMR9" s="830"/>
      <c r="RMS9" s="830"/>
      <c r="RMT9" s="830"/>
      <c r="RMU9" s="830"/>
      <c r="RMV9" s="844"/>
      <c r="RMW9" s="845"/>
      <c r="RMX9" s="829"/>
      <c r="RMY9" s="829"/>
      <c r="RMZ9" s="829"/>
      <c r="RNA9" s="829"/>
      <c r="RNB9" s="829"/>
      <c r="RNC9" s="829"/>
      <c r="RND9" s="830"/>
      <c r="RNE9" s="830"/>
      <c r="RNF9" s="830"/>
      <c r="RNG9" s="830"/>
      <c r="RNH9" s="830"/>
      <c r="RNI9" s="830"/>
      <c r="RNJ9" s="830"/>
      <c r="RNK9" s="830"/>
      <c r="RNL9" s="844"/>
      <c r="RNM9" s="845"/>
      <c r="RNN9" s="829"/>
      <c r="RNO9" s="829"/>
      <c r="RNP9" s="829"/>
      <c r="RNQ9" s="829"/>
      <c r="RNR9" s="829"/>
      <c r="RNS9" s="829"/>
      <c r="RNT9" s="830"/>
      <c r="RNU9" s="830"/>
      <c r="RNV9" s="830"/>
      <c r="RNW9" s="830"/>
      <c r="RNX9" s="830"/>
      <c r="RNY9" s="830"/>
      <c r="RNZ9" s="830"/>
      <c r="ROA9" s="830"/>
      <c r="ROB9" s="844"/>
      <c r="ROC9" s="845"/>
      <c r="ROD9" s="829"/>
      <c r="ROE9" s="829"/>
      <c r="ROF9" s="829"/>
      <c r="ROG9" s="829"/>
      <c r="ROH9" s="829"/>
      <c r="ROI9" s="829"/>
      <c r="ROJ9" s="830"/>
      <c r="ROK9" s="830"/>
      <c r="ROL9" s="830"/>
      <c r="ROM9" s="830"/>
      <c r="RON9" s="830"/>
      <c r="ROO9" s="830"/>
      <c r="ROP9" s="830"/>
      <c r="ROQ9" s="830"/>
      <c r="ROR9" s="844"/>
      <c r="ROS9" s="845"/>
      <c r="ROT9" s="829"/>
      <c r="ROU9" s="829"/>
      <c r="ROV9" s="829"/>
      <c r="ROW9" s="829"/>
      <c r="ROX9" s="829"/>
      <c r="ROY9" s="829"/>
      <c r="ROZ9" s="830"/>
      <c r="RPA9" s="830"/>
      <c r="RPB9" s="830"/>
      <c r="RPC9" s="830"/>
      <c r="RPD9" s="830"/>
      <c r="RPE9" s="830"/>
      <c r="RPF9" s="830"/>
      <c r="RPG9" s="830"/>
      <c r="RPH9" s="844"/>
      <c r="RPI9" s="845"/>
      <c r="RPJ9" s="829"/>
      <c r="RPK9" s="829"/>
      <c r="RPL9" s="829"/>
      <c r="RPM9" s="829"/>
      <c r="RPN9" s="829"/>
      <c r="RPO9" s="829"/>
      <c r="RPP9" s="830"/>
      <c r="RPQ9" s="830"/>
      <c r="RPR9" s="830"/>
      <c r="RPS9" s="830"/>
      <c r="RPT9" s="830"/>
      <c r="RPU9" s="830"/>
      <c r="RPV9" s="830"/>
      <c r="RPW9" s="830"/>
      <c r="RPX9" s="844"/>
      <c r="RPY9" s="845"/>
      <c r="RPZ9" s="829"/>
      <c r="RQA9" s="829"/>
      <c r="RQB9" s="829"/>
      <c r="RQC9" s="829"/>
      <c r="RQD9" s="829"/>
      <c r="RQE9" s="829"/>
      <c r="RQF9" s="830"/>
      <c r="RQG9" s="830"/>
      <c r="RQH9" s="830"/>
      <c r="RQI9" s="830"/>
      <c r="RQJ9" s="830"/>
      <c r="RQK9" s="830"/>
      <c r="RQL9" s="830"/>
      <c r="RQM9" s="830"/>
      <c r="RQN9" s="844"/>
      <c r="RQO9" s="845"/>
      <c r="RQP9" s="829"/>
      <c r="RQQ9" s="829"/>
      <c r="RQR9" s="829"/>
      <c r="RQS9" s="829"/>
      <c r="RQT9" s="829"/>
      <c r="RQU9" s="829"/>
      <c r="RQV9" s="830"/>
      <c r="RQW9" s="830"/>
      <c r="RQX9" s="830"/>
      <c r="RQY9" s="830"/>
      <c r="RQZ9" s="830"/>
      <c r="RRA9" s="830"/>
      <c r="RRB9" s="830"/>
      <c r="RRC9" s="830"/>
      <c r="RRD9" s="844"/>
      <c r="RRE9" s="845"/>
      <c r="RRF9" s="829"/>
      <c r="RRG9" s="829"/>
      <c r="RRH9" s="829"/>
      <c r="RRI9" s="829"/>
      <c r="RRJ9" s="829"/>
      <c r="RRK9" s="829"/>
      <c r="RRL9" s="830"/>
      <c r="RRM9" s="830"/>
      <c r="RRN9" s="830"/>
      <c r="RRO9" s="830"/>
      <c r="RRP9" s="830"/>
      <c r="RRQ9" s="830"/>
      <c r="RRR9" s="830"/>
      <c r="RRS9" s="830"/>
      <c r="RRT9" s="844"/>
      <c r="RRU9" s="845"/>
      <c r="RRV9" s="829"/>
      <c r="RRW9" s="829"/>
      <c r="RRX9" s="829"/>
      <c r="RRY9" s="829"/>
      <c r="RRZ9" s="829"/>
      <c r="RSA9" s="829"/>
      <c r="RSB9" s="830"/>
      <c r="RSC9" s="830"/>
      <c r="RSD9" s="830"/>
      <c r="RSE9" s="830"/>
      <c r="RSF9" s="830"/>
      <c r="RSG9" s="830"/>
      <c r="RSH9" s="830"/>
      <c r="RSI9" s="830"/>
      <c r="RSJ9" s="844"/>
      <c r="RSK9" s="845"/>
      <c r="RSL9" s="829"/>
      <c r="RSM9" s="829"/>
      <c r="RSN9" s="829"/>
      <c r="RSO9" s="829"/>
      <c r="RSP9" s="829"/>
      <c r="RSQ9" s="829"/>
      <c r="RSR9" s="830"/>
      <c r="RSS9" s="830"/>
      <c r="RST9" s="830"/>
      <c r="RSU9" s="830"/>
      <c r="RSV9" s="830"/>
      <c r="RSW9" s="830"/>
      <c r="RSX9" s="830"/>
      <c r="RSY9" s="830"/>
      <c r="RSZ9" s="844"/>
      <c r="RTA9" s="845"/>
      <c r="RTB9" s="829"/>
      <c r="RTC9" s="829"/>
      <c r="RTD9" s="829"/>
      <c r="RTE9" s="829"/>
      <c r="RTF9" s="829"/>
      <c r="RTG9" s="829"/>
      <c r="RTH9" s="830"/>
      <c r="RTI9" s="830"/>
      <c r="RTJ9" s="830"/>
      <c r="RTK9" s="830"/>
      <c r="RTL9" s="830"/>
      <c r="RTM9" s="830"/>
      <c r="RTN9" s="830"/>
      <c r="RTO9" s="830"/>
      <c r="RTP9" s="844"/>
      <c r="RTQ9" s="845"/>
      <c r="RTR9" s="829"/>
      <c r="RTS9" s="829"/>
      <c r="RTT9" s="829"/>
      <c r="RTU9" s="829"/>
      <c r="RTV9" s="829"/>
      <c r="RTW9" s="829"/>
      <c r="RTX9" s="830"/>
      <c r="RTY9" s="830"/>
      <c r="RTZ9" s="830"/>
      <c r="RUA9" s="830"/>
      <c r="RUB9" s="830"/>
      <c r="RUC9" s="830"/>
      <c r="RUD9" s="830"/>
      <c r="RUE9" s="830"/>
      <c r="RUF9" s="844"/>
      <c r="RUG9" s="845"/>
      <c r="RUH9" s="829"/>
      <c r="RUI9" s="829"/>
      <c r="RUJ9" s="829"/>
      <c r="RUK9" s="829"/>
      <c r="RUL9" s="829"/>
      <c r="RUM9" s="829"/>
      <c r="RUN9" s="830"/>
      <c r="RUO9" s="830"/>
      <c r="RUP9" s="830"/>
      <c r="RUQ9" s="830"/>
      <c r="RUR9" s="830"/>
      <c r="RUS9" s="830"/>
      <c r="RUT9" s="830"/>
      <c r="RUU9" s="830"/>
      <c r="RUV9" s="844"/>
      <c r="RUW9" s="845"/>
      <c r="RUX9" s="829"/>
      <c r="RUY9" s="829"/>
      <c r="RUZ9" s="829"/>
      <c r="RVA9" s="829"/>
      <c r="RVB9" s="829"/>
      <c r="RVC9" s="829"/>
      <c r="RVD9" s="830"/>
      <c r="RVE9" s="830"/>
      <c r="RVF9" s="830"/>
      <c r="RVG9" s="830"/>
      <c r="RVH9" s="830"/>
      <c r="RVI9" s="830"/>
      <c r="RVJ9" s="830"/>
      <c r="RVK9" s="830"/>
      <c r="RVL9" s="844"/>
      <c r="RVM9" s="845"/>
      <c r="RVN9" s="829"/>
      <c r="RVO9" s="829"/>
      <c r="RVP9" s="829"/>
      <c r="RVQ9" s="829"/>
      <c r="RVR9" s="829"/>
      <c r="RVS9" s="829"/>
      <c r="RVT9" s="830"/>
      <c r="RVU9" s="830"/>
      <c r="RVV9" s="830"/>
      <c r="RVW9" s="830"/>
      <c r="RVX9" s="830"/>
      <c r="RVY9" s="830"/>
      <c r="RVZ9" s="830"/>
      <c r="RWA9" s="830"/>
      <c r="RWB9" s="844"/>
      <c r="RWC9" s="845"/>
      <c r="RWD9" s="829"/>
      <c r="RWE9" s="829"/>
      <c r="RWF9" s="829"/>
      <c r="RWG9" s="829"/>
      <c r="RWH9" s="829"/>
      <c r="RWI9" s="829"/>
      <c r="RWJ9" s="830"/>
      <c r="RWK9" s="830"/>
      <c r="RWL9" s="830"/>
      <c r="RWM9" s="830"/>
      <c r="RWN9" s="830"/>
      <c r="RWO9" s="830"/>
      <c r="RWP9" s="830"/>
      <c r="RWQ9" s="830"/>
      <c r="RWR9" s="844"/>
      <c r="RWS9" s="845"/>
      <c r="RWT9" s="829"/>
      <c r="RWU9" s="829"/>
      <c r="RWV9" s="829"/>
      <c r="RWW9" s="829"/>
      <c r="RWX9" s="829"/>
      <c r="RWY9" s="829"/>
      <c r="RWZ9" s="830"/>
      <c r="RXA9" s="830"/>
      <c r="RXB9" s="830"/>
      <c r="RXC9" s="830"/>
      <c r="RXD9" s="830"/>
      <c r="RXE9" s="830"/>
      <c r="RXF9" s="830"/>
      <c r="RXG9" s="830"/>
      <c r="RXH9" s="844"/>
      <c r="RXI9" s="845"/>
      <c r="RXJ9" s="829"/>
      <c r="RXK9" s="829"/>
      <c r="RXL9" s="829"/>
      <c r="RXM9" s="829"/>
      <c r="RXN9" s="829"/>
      <c r="RXO9" s="829"/>
      <c r="RXP9" s="830"/>
      <c r="RXQ9" s="830"/>
      <c r="RXR9" s="830"/>
      <c r="RXS9" s="830"/>
      <c r="RXT9" s="830"/>
      <c r="RXU9" s="830"/>
      <c r="RXV9" s="830"/>
      <c r="RXW9" s="830"/>
      <c r="RXX9" s="844"/>
      <c r="RXY9" s="845"/>
      <c r="RXZ9" s="829"/>
      <c r="RYA9" s="829"/>
      <c r="RYB9" s="829"/>
      <c r="RYC9" s="829"/>
      <c r="RYD9" s="829"/>
      <c r="RYE9" s="829"/>
      <c r="RYF9" s="830"/>
      <c r="RYG9" s="830"/>
      <c r="RYH9" s="830"/>
      <c r="RYI9" s="830"/>
      <c r="RYJ9" s="830"/>
      <c r="RYK9" s="830"/>
      <c r="RYL9" s="830"/>
      <c r="RYM9" s="830"/>
      <c r="RYN9" s="844"/>
      <c r="RYO9" s="845"/>
      <c r="RYP9" s="829"/>
      <c r="RYQ9" s="829"/>
      <c r="RYR9" s="829"/>
      <c r="RYS9" s="829"/>
      <c r="RYT9" s="829"/>
      <c r="RYU9" s="829"/>
      <c r="RYV9" s="830"/>
      <c r="RYW9" s="830"/>
      <c r="RYX9" s="830"/>
      <c r="RYY9" s="830"/>
      <c r="RYZ9" s="830"/>
      <c r="RZA9" s="830"/>
      <c r="RZB9" s="830"/>
      <c r="RZC9" s="830"/>
      <c r="RZD9" s="844"/>
      <c r="RZE9" s="845"/>
      <c r="RZF9" s="829"/>
      <c r="RZG9" s="829"/>
      <c r="RZH9" s="829"/>
      <c r="RZI9" s="829"/>
      <c r="RZJ9" s="829"/>
      <c r="RZK9" s="829"/>
      <c r="RZL9" s="830"/>
      <c r="RZM9" s="830"/>
      <c r="RZN9" s="830"/>
      <c r="RZO9" s="830"/>
      <c r="RZP9" s="830"/>
      <c r="RZQ9" s="830"/>
      <c r="RZR9" s="830"/>
      <c r="RZS9" s="830"/>
      <c r="RZT9" s="844"/>
      <c r="RZU9" s="845"/>
      <c r="RZV9" s="829"/>
      <c r="RZW9" s="829"/>
      <c r="RZX9" s="829"/>
      <c r="RZY9" s="829"/>
      <c r="RZZ9" s="829"/>
      <c r="SAA9" s="829"/>
      <c r="SAB9" s="830"/>
      <c r="SAC9" s="830"/>
      <c r="SAD9" s="830"/>
      <c r="SAE9" s="830"/>
      <c r="SAF9" s="830"/>
      <c r="SAG9" s="830"/>
      <c r="SAH9" s="830"/>
      <c r="SAI9" s="830"/>
      <c r="SAJ9" s="844"/>
      <c r="SAK9" s="845"/>
      <c r="SAL9" s="829"/>
      <c r="SAM9" s="829"/>
      <c r="SAN9" s="829"/>
      <c r="SAO9" s="829"/>
      <c r="SAP9" s="829"/>
      <c r="SAQ9" s="829"/>
      <c r="SAR9" s="830"/>
      <c r="SAS9" s="830"/>
      <c r="SAT9" s="830"/>
      <c r="SAU9" s="830"/>
      <c r="SAV9" s="830"/>
      <c r="SAW9" s="830"/>
      <c r="SAX9" s="830"/>
      <c r="SAY9" s="830"/>
      <c r="SAZ9" s="844"/>
      <c r="SBA9" s="845"/>
      <c r="SBB9" s="829"/>
      <c r="SBC9" s="829"/>
      <c r="SBD9" s="829"/>
      <c r="SBE9" s="829"/>
      <c r="SBF9" s="829"/>
      <c r="SBG9" s="829"/>
      <c r="SBH9" s="830"/>
      <c r="SBI9" s="830"/>
      <c r="SBJ9" s="830"/>
      <c r="SBK9" s="830"/>
      <c r="SBL9" s="830"/>
      <c r="SBM9" s="830"/>
      <c r="SBN9" s="830"/>
      <c r="SBO9" s="830"/>
      <c r="SBP9" s="844"/>
      <c r="SBQ9" s="845"/>
      <c r="SBR9" s="829"/>
      <c r="SBS9" s="829"/>
      <c r="SBT9" s="829"/>
      <c r="SBU9" s="829"/>
      <c r="SBV9" s="829"/>
      <c r="SBW9" s="829"/>
      <c r="SBX9" s="830"/>
      <c r="SBY9" s="830"/>
      <c r="SBZ9" s="830"/>
      <c r="SCA9" s="830"/>
      <c r="SCB9" s="830"/>
      <c r="SCC9" s="830"/>
      <c r="SCD9" s="830"/>
      <c r="SCE9" s="830"/>
      <c r="SCF9" s="844"/>
      <c r="SCG9" s="845"/>
      <c r="SCH9" s="829"/>
      <c r="SCI9" s="829"/>
      <c r="SCJ9" s="829"/>
      <c r="SCK9" s="829"/>
      <c r="SCL9" s="829"/>
      <c r="SCM9" s="829"/>
      <c r="SCN9" s="830"/>
      <c r="SCO9" s="830"/>
      <c r="SCP9" s="830"/>
      <c r="SCQ9" s="830"/>
      <c r="SCR9" s="830"/>
      <c r="SCS9" s="830"/>
      <c r="SCT9" s="830"/>
      <c r="SCU9" s="830"/>
      <c r="SCV9" s="844"/>
      <c r="SCW9" s="845"/>
      <c r="SCX9" s="829"/>
      <c r="SCY9" s="829"/>
      <c r="SCZ9" s="829"/>
      <c r="SDA9" s="829"/>
      <c r="SDB9" s="829"/>
      <c r="SDC9" s="829"/>
      <c r="SDD9" s="830"/>
      <c r="SDE9" s="830"/>
      <c r="SDF9" s="830"/>
      <c r="SDG9" s="830"/>
      <c r="SDH9" s="830"/>
      <c r="SDI9" s="830"/>
      <c r="SDJ9" s="830"/>
      <c r="SDK9" s="830"/>
      <c r="SDL9" s="844"/>
      <c r="SDM9" s="845"/>
      <c r="SDN9" s="829"/>
      <c r="SDO9" s="829"/>
      <c r="SDP9" s="829"/>
      <c r="SDQ9" s="829"/>
      <c r="SDR9" s="829"/>
      <c r="SDS9" s="829"/>
      <c r="SDT9" s="830"/>
      <c r="SDU9" s="830"/>
      <c r="SDV9" s="830"/>
      <c r="SDW9" s="830"/>
      <c r="SDX9" s="830"/>
      <c r="SDY9" s="830"/>
      <c r="SDZ9" s="830"/>
      <c r="SEA9" s="830"/>
      <c r="SEB9" s="844"/>
      <c r="SEC9" s="845"/>
      <c r="SED9" s="829"/>
      <c r="SEE9" s="829"/>
      <c r="SEF9" s="829"/>
      <c r="SEG9" s="829"/>
      <c r="SEH9" s="829"/>
      <c r="SEI9" s="829"/>
      <c r="SEJ9" s="830"/>
      <c r="SEK9" s="830"/>
      <c r="SEL9" s="830"/>
      <c r="SEM9" s="830"/>
      <c r="SEN9" s="830"/>
      <c r="SEO9" s="830"/>
      <c r="SEP9" s="830"/>
      <c r="SEQ9" s="830"/>
      <c r="SER9" s="844"/>
      <c r="SES9" s="845"/>
      <c r="SET9" s="829"/>
      <c r="SEU9" s="829"/>
      <c r="SEV9" s="829"/>
      <c r="SEW9" s="829"/>
      <c r="SEX9" s="829"/>
      <c r="SEY9" s="829"/>
      <c r="SEZ9" s="830"/>
      <c r="SFA9" s="830"/>
      <c r="SFB9" s="830"/>
      <c r="SFC9" s="830"/>
      <c r="SFD9" s="830"/>
      <c r="SFE9" s="830"/>
      <c r="SFF9" s="830"/>
      <c r="SFG9" s="830"/>
      <c r="SFH9" s="844"/>
      <c r="SFI9" s="845"/>
      <c r="SFJ9" s="829"/>
      <c r="SFK9" s="829"/>
      <c r="SFL9" s="829"/>
      <c r="SFM9" s="829"/>
      <c r="SFN9" s="829"/>
      <c r="SFO9" s="829"/>
      <c r="SFP9" s="830"/>
      <c r="SFQ9" s="830"/>
      <c r="SFR9" s="830"/>
      <c r="SFS9" s="830"/>
      <c r="SFT9" s="830"/>
      <c r="SFU9" s="830"/>
      <c r="SFV9" s="830"/>
      <c r="SFW9" s="830"/>
      <c r="SFX9" s="844"/>
      <c r="SFY9" s="845"/>
      <c r="SFZ9" s="829"/>
      <c r="SGA9" s="829"/>
      <c r="SGB9" s="829"/>
      <c r="SGC9" s="829"/>
      <c r="SGD9" s="829"/>
      <c r="SGE9" s="829"/>
      <c r="SGF9" s="830"/>
      <c r="SGG9" s="830"/>
      <c r="SGH9" s="830"/>
      <c r="SGI9" s="830"/>
      <c r="SGJ9" s="830"/>
      <c r="SGK9" s="830"/>
      <c r="SGL9" s="830"/>
      <c r="SGM9" s="830"/>
      <c r="SGN9" s="844"/>
      <c r="SGO9" s="845"/>
      <c r="SGP9" s="829"/>
      <c r="SGQ9" s="829"/>
      <c r="SGR9" s="829"/>
      <c r="SGS9" s="829"/>
      <c r="SGT9" s="829"/>
      <c r="SGU9" s="829"/>
      <c r="SGV9" s="830"/>
      <c r="SGW9" s="830"/>
      <c r="SGX9" s="830"/>
      <c r="SGY9" s="830"/>
      <c r="SGZ9" s="830"/>
      <c r="SHA9" s="830"/>
      <c r="SHB9" s="830"/>
      <c r="SHC9" s="830"/>
      <c r="SHD9" s="844"/>
      <c r="SHE9" s="845"/>
      <c r="SHF9" s="829"/>
      <c r="SHG9" s="829"/>
      <c r="SHH9" s="829"/>
      <c r="SHI9" s="829"/>
      <c r="SHJ9" s="829"/>
      <c r="SHK9" s="829"/>
      <c r="SHL9" s="830"/>
      <c r="SHM9" s="830"/>
      <c r="SHN9" s="830"/>
      <c r="SHO9" s="830"/>
      <c r="SHP9" s="830"/>
      <c r="SHQ9" s="830"/>
      <c r="SHR9" s="830"/>
      <c r="SHS9" s="830"/>
      <c r="SHT9" s="844"/>
      <c r="SHU9" s="845"/>
      <c r="SHV9" s="829"/>
      <c r="SHW9" s="829"/>
      <c r="SHX9" s="829"/>
      <c r="SHY9" s="829"/>
      <c r="SHZ9" s="829"/>
      <c r="SIA9" s="829"/>
      <c r="SIB9" s="830"/>
      <c r="SIC9" s="830"/>
      <c r="SID9" s="830"/>
      <c r="SIE9" s="830"/>
      <c r="SIF9" s="830"/>
      <c r="SIG9" s="830"/>
      <c r="SIH9" s="830"/>
      <c r="SII9" s="830"/>
      <c r="SIJ9" s="844"/>
      <c r="SIK9" s="845"/>
      <c r="SIL9" s="829"/>
      <c r="SIM9" s="829"/>
      <c r="SIN9" s="829"/>
      <c r="SIO9" s="829"/>
      <c r="SIP9" s="829"/>
      <c r="SIQ9" s="829"/>
      <c r="SIR9" s="830"/>
      <c r="SIS9" s="830"/>
      <c r="SIT9" s="830"/>
      <c r="SIU9" s="830"/>
      <c r="SIV9" s="830"/>
      <c r="SIW9" s="830"/>
      <c r="SIX9" s="830"/>
      <c r="SIY9" s="830"/>
      <c r="SIZ9" s="844"/>
      <c r="SJA9" s="845"/>
      <c r="SJB9" s="829"/>
      <c r="SJC9" s="829"/>
      <c r="SJD9" s="829"/>
      <c r="SJE9" s="829"/>
      <c r="SJF9" s="829"/>
      <c r="SJG9" s="829"/>
      <c r="SJH9" s="830"/>
      <c r="SJI9" s="830"/>
      <c r="SJJ9" s="830"/>
      <c r="SJK9" s="830"/>
      <c r="SJL9" s="830"/>
      <c r="SJM9" s="830"/>
      <c r="SJN9" s="830"/>
      <c r="SJO9" s="830"/>
      <c r="SJP9" s="844"/>
      <c r="SJQ9" s="845"/>
      <c r="SJR9" s="829"/>
      <c r="SJS9" s="829"/>
      <c r="SJT9" s="829"/>
      <c r="SJU9" s="829"/>
      <c r="SJV9" s="829"/>
      <c r="SJW9" s="829"/>
      <c r="SJX9" s="830"/>
      <c r="SJY9" s="830"/>
      <c r="SJZ9" s="830"/>
      <c r="SKA9" s="830"/>
      <c r="SKB9" s="830"/>
      <c r="SKC9" s="830"/>
      <c r="SKD9" s="830"/>
      <c r="SKE9" s="830"/>
      <c r="SKF9" s="844"/>
      <c r="SKG9" s="845"/>
      <c r="SKH9" s="829"/>
      <c r="SKI9" s="829"/>
      <c r="SKJ9" s="829"/>
      <c r="SKK9" s="829"/>
      <c r="SKL9" s="829"/>
      <c r="SKM9" s="829"/>
      <c r="SKN9" s="830"/>
      <c r="SKO9" s="830"/>
      <c r="SKP9" s="830"/>
      <c r="SKQ9" s="830"/>
      <c r="SKR9" s="830"/>
      <c r="SKS9" s="830"/>
      <c r="SKT9" s="830"/>
      <c r="SKU9" s="830"/>
      <c r="SKV9" s="844"/>
      <c r="SKW9" s="845"/>
      <c r="SKX9" s="829"/>
      <c r="SKY9" s="829"/>
      <c r="SKZ9" s="829"/>
      <c r="SLA9" s="829"/>
      <c r="SLB9" s="829"/>
      <c r="SLC9" s="829"/>
      <c r="SLD9" s="830"/>
      <c r="SLE9" s="830"/>
      <c r="SLF9" s="830"/>
      <c r="SLG9" s="830"/>
      <c r="SLH9" s="830"/>
      <c r="SLI9" s="830"/>
      <c r="SLJ9" s="830"/>
      <c r="SLK9" s="830"/>
      <c r="SLL9" s="844"/>
      <c r="SLM9" s="845"/>
      <c r="SLN9" s="829"/>
      <c r="SLO9" s="829"/>
      <c r="SLP9" s="829"/>
      <c r="SLQ9" s="829"/>
      <c r="SLR9" s="829"/>
      <c r="SLS9" s="829"/>
      <c r="SLT9" s="830"/>
      <c r="SLU9" s="830"/>
      <c r="SLV9" s="830"/>
      <c r="SLW9" s="830"/>
      <c r="SLX9" s="830"/>
      <c r="SLY9" s="830"/>
      <c r="SLZ9" s="830"/>
      <c r="SMA9" s="830"/>
      <c r="SMB9" s="844"/>
      <c r="SMC9" s="845"/>
      <c r="SMD9" s="829"/>
      <c r="SME9" s="829"/>
      <c r="SMF9" s="829"/>
      <c r="SMG9" s="829"/>
      <c r="SMH9" s="829"/>
      <c r="SMI9" s="829"/>
      <c r="SMJ9" s="830"/>
      <c r="SMK9" s="830"/>
      <c r="SML9" s="830"/>
      <c r="SMM9" s="830"/>
      <c r="SMN9" s="830"/>
      <c r="SMO9" s="830"/>
      <c r="SMP9" s="830"/>
      <c r="SMQ9" s="830"/>
      <c r="SMR9" s="844"/>
      <c r="SMS9" s="845"/>
      <c r="SMT9" s="829"/>
      <c r="SMU9" s="829"/>
      <c r="SMV9" s="829"/>
      <c r="SMW9" s="829"/>
      <c r="SMX9" s="829"/>
      <c r="SMY9" s="829"/>
      <c r="SMZ9" s="830"/>
      <c r="SNA9" s="830"/>
      <c r="SNB9" s="830"/>
      <c r="SNC9" s="830"/>
      <c r="SND9" s="830"/>
      <c r="SNE9" s="830"/>
      <c r="SNF9" s="830"/>
      <c r="SNG9" s="830"/>
      <c r="SNH9" s="844"/>
      <c r="SNI9" s="845"/>
      <c r="SNJ9" s="829"/>
      <c r="SNK9" s="829"/>
      <c r="SNL9" s="829"/>
      <c r="SNM9" s="829"/>
      <c r="SNN9" s="829"/>
      <c r="SNO9" s="829"/>
      <c r="SNP9" s="830"/>
      <c r="SNQ9" s="830"/>
      <c r="SNR9" s="830"/>
      <c r="SNS9" s="830"/>
      <c r="SNT9" s="830"/>
      <c r="SNU9" s="830"/>
      <c r="SNV9" s="830"/>
      <c r="SNW9" s="830"/>
      <c r="SNX9" s="844"/>
      <c r="SNY9" s="845"/>
      <c r="SNZ9" s="829"/>
      <c r="SOA9" s="829"/>
      <c r="SOB9" s="829"/>
      <c r="SOC9" s="829"/>
      <c r="SOD9" s="829"/>
      <c r="SOE9" s="829"/>
      <c r="SOF9" s="830"/>
      <c r="SOG9" s="830"/>
      <c r="SOH9" s="830"/>
      <c r="SOI9" s="830"/>
      <c r="SOJ9" s="830"/>
      <c r="SOK9" s="830"/>
      <c r="SOL9" s="830"/>
      <c r="SOM9" s="830"/>
      <c r="SON9" s="844"/>
      <c r="SOO9" s="845"/>
      <c r="SOP9" s="829"/>
      <c r="SOQ9" s="829"/>
      <c r="SOR9" s="829"/>
      <c r="SOS9" s="829"/>
      <c r="SOT9" s="829"/>
      <c r="SOU9" s="829"/>
      <c r="SOV9" s="830"/>
      <c r="SOW9" s="830"/>
      <c r="SOX9" s="830"/>
      <c r="SOY9" s="830"/>
      <c r="SOZ9" s="830"/>
      <c r="SPA9" s="830"/>
      <c r="SPB9" s="830"/>
      <c r="SPC9" s="830"/>
      <c r="SPD9" s="844"/>
      <c r="SPE9" s="845"/>
      <c r="SPF9" s="829"/>
      <c r="SPG9" s="829"/>
      <c r="SPH9" s="829"/>
      <c r="SPI9" s="829"/>
      <c r="SPJ9" s="829"/>
      <c r="SPK9" s="829"/>
      <c r="SPL9" s="830"/>
      <c r="SPM9" s="830"/>
      <c r="SPN9" s="830"/>
      <c r="SPO9" s="830"/>
      <c r="SPP9" s="830"/>
      <c r="SPQ9" s="830"/>
      <c r="SPR9" s="830"/>
      <c r="SPS9" s="830"/>
      <c r="SPT9" s="844"/>
      <c r="SPU9" s="845"/>
      <c r="SPV9" s="829"/>
      <c r="SPW9" s="829"/>
      <c r="SPX9" s="829"/>
      <c r="SPY9" s="829"/>
      <c r="SPZ9" s="829"/>
      <c r="SQA9" s="829"/>
      <c r="SQB9" s="830"/>
      <c r="SQC9" s="830"/>
      <c r="SQD9" s="830"/>
      <c r="SQE9" s="830"/>
      <c r="SQF9" s="830"/>
      <c r="SQG9" s="830"/>
      <c r="SQH9" s="830"/>
      <c r="SQI9" s="830"/>
      <c r="SQJ9" s="844"/>
      <c r="SQK9" s="845"/>
      <c r="SQL9" s="829"/>
      <c r="SQM9" s="829"/>
      <c r="SQN9" s="829"/>
      <c r="SQO9" s="829"/>
      <c r="SQP9" s="829"/>
      <c r="SQQ9" s="829"/>
      <c r="SQR9" s="830"/>
      <c r="SQS9" s="830"/>
      <c r="SQT9" s="830"/>
      <c r="SQU9" s="830"/>
      <c r="SQV9" s="830"/>
      <c r="SQW9" s="830"/>
      <c r="SQX9" s="830"/>
      <c r="SQY9" s="830"/>
      <c r="SQZ9" s="844"/>
      <c r="SRA9" s="845"/>
      <c r="SRB9" s="829"/>
      <c r="SRC9" s="829"/>
      <c r="SRD9" s="829"/>
      <c r="SRE9" s="829"/>
      <c r="SRF9" s="829"/>
      <c r="SRG9" s="829"/>
      <c r="SRH9" s="830"/>
      <c r="SRI9" s="830"/>
      <c r="SRJ9" s="830"/>
      <c r="SRK9" s="830"/>
      <c r="SRL9" s="830"/>
      <c r="SRM9" s="830"/>
      <c r="SRN9" s="830"/>
      <c r="SRO9" s="830"/>
      <c r="SRP9" s="844"/>
      <c r="SRQ9" s="845"/>
      <c r="SRR9" s="829"/>
      <c r="SRS9" s="829"/>
      <c r="SRT9" s="829"/>
      <c r="SRU9" s="829"/>
      <c r="SRV9" s="829"/>
      <c r="SRW9" s="829"/>
      <c r="SRX9" s="830"/>
      <c r="SRY9" s="830"/>
      <c r="SRZ9" s="830"/>
      <c r="SSA9" s="830"/>
      <c r="SSB9" s="830"/>
      <c r="SSC9" s="830"/>
      <c r="SSD9" s="830"/>
      <c r="SSE9" s="830"/>
      <c r="SSF9" s="844"/>
      <c r="SSG9" s="845"/>
      <c r="SSH9" s="829"/>
      <c r="SSI9" s="829"/>
      <c r="SSJ9" s="829"/>
      <c r="SSK9" s="829"/>
      <c r="SSL9" s="829"/>
      <c r="SSM9" s="829"/>
      <c r="SSN9" s="830"/>
      <c r="SSO9" s="830"/>
      <c r="SSP9" s="830"/>
      <c r="SSQ9" s="830"/>
      <c r="SSR9" s="830"/>
      <c r="SSS9" s="830"/>
      <c r="SST9" s="830"/>
      <c r="SSU9" s="830"/>
      <c r="SSV9" s="844"/>
      <c r="SSW9" s="845"/>
      <c r="SSX9" s="829"/>
      <c r="SSY9" s="829"/>
      <c r="SSZ9" s="829"/>
      <c r="STA9" s="829"/>
      <c r="STB9" s="829"/>
      <c r="STC9" s="829"/>
      <c r="STD9" s="830"/>
      <c r="STE9" s="830"/>
      <c r="STF9" s="830"/>
      <c r="STG9" s="830"/>
      <c r="STH9" s="830"/>
      <c r="STI9" s="830"/>
      <c r="STJ9" s="830"/>
      <c r="STK9" s="830"/>
      <c r="STL9" s="844"/>
      <c r="STM9" s="845"/>
      <c r="STN9" s="829"/>
      <c r="STO9" s="829"/>
      <c r="STP9" s="829"/>
      <c r="STQ9" s="829"/>
      <c r="STR9" s="829"/>
      <c r="STS9" s="829"/>
      <c r="STT9" s="830"/>
      <c r="STU9" s="830"/>
      <c r="STV9" s="830"/>
      <c r="STW9" s="830"/>
      <c r="STX9" s="830"/>
      <c r="STY9" s="830"/>
      <c r="STZ9" s="830"/>
      <c r="SUA9" s="830"/>
      <c r="SUB9" s="844"/>
      <c r="SUC9" s="845"/>
      <c r="SUD9" s="829"/>
      <c r="SUE9" s="829"/>
      <c r="SUF9" s="829"/>
      <c r="SUG9" s="829"/>
      <c r="SUH9" s="829"/>
      <c r="SUI9" s="829"/>
      <c r="SUJ9" s="830"/>
      <c r="SUK9" s="830"/>
      <c r="SUL9" s="830"/>
      <c r="SUM9" s="830"/>
      <c r="SUN9" s="830"/>
      <c r="SUO9" s="830"/>
      <c r="SUP9" s="830"/>
      <c r="SUQ9" s="830"/>
      <c r="SUR9" s="844"/>
      <c r="SUS9" s="845"/>
      <c r="SUT9" s="829"/>
      <c r="SUU9" s="829"/>
      <c r="SUV9" s="829"/>
      <c r="SUW9" s="829"/>
      <c r="SUX9" s="829"/>
      <c r="SUY9" s="829"/>
      <c r="SUZ9" s="830"/>
      <c r="SVA9" s="830"/>
      <c r="SVB9" s="830"/>
      <c r="SVC9" s="830"/>
      <c r="SVD9" s="830"/>
      <c r="SVE9" s="830"/>
      <c r="SVF9" s="830"/>
      <c r="SVG9" s="830"/>
      <c r="SVH9" s="844"/>
      <c r="SVI9" s="845"/>
      <c r="SVJ9" s="829"/>
      <c r="SVK9" s="829"/>
      <c r="SVL9" s="829"/>
      <c r="SVM9" s="829"/>
      <c r="SVN9" s="829"/>
      <c r="SVO9" s="829"/>
      <c r="SVP9" s="830"/>
      <c r="SVQ9" s="830"/>
      <c r="SVR9" s="830"/>
      <c r="SVS9" s="830"/>
      <c r="SVT9" s="830"/>
      <c r="SVU9" s="830"/>
      <c r="SVV9" s="830"/>
      <c r="SVW9" s="830"/>
      <c r="SVX9" s="844"/>
      <c r="SVY9" s="845"/>
      <c r="SVZ9" s="829"/>
      <c r="SWA9" s="829"/>
      <c r="SWB9" s="829"/>
      <c r="SWC9" s="829"/>
      <c r="SWD9" s="829"/>
      <c r="SWE9" s="829"/>
      <c r="SWF9" s="830"/>
      <c r="SWG9" s="830"/>
      <c r="SWH9" s="830"/>
      <c r="SWI9" s="830"/>
      <c r="SWJ9" s="830"/>
      <c r="SWK9" s="830"/>
      <c r="SWL9" s="830"/>
      <c r="SWM9" s="830"/>
      <c r="SWN9" s="844"/>
      <c r="SWO9" s="845"/>
      <c r="SWP9" s="829"/>
      <c r="SWQ9" s="829"/>
      <c r="SWR9" s="829"/>
      <c r="SWS9" s="829"/>
      <c r="SWT9" s="829"/>
      <c r="SWU9" s="829"/>
      <c r="SWV9" s="830"/>
      <c r="SWW9" s="830"/>
      <c r="SWX9" s="830"/>
      <c r="SWY9" s="830"/>
      <c r="SWZ9" s="830"/>
      <c r="SXA9" s="830"/>
      <c r="SXB9" s="830"/>
      <c r="SXC9" s="830"/>
      <c r="SXD9" s="844"/>
      <c r="SXE9" s="845"/>
      <c r="SXF9" s="829"/>
      <c r="SXG9" s="829"/>
      <c r="SXH9" s="829"/>
      <c r="SXI9" s="829"/>
      <c r="SXJ9" s="829"/>
      <c r="SXK9" s="829"/>
      <c r="SXL9" s="830"/>
      <c r="SXM9" s="830"/>
      <c r="SXN9" s="830"/>
      <c r="SXO9" s="830"/>
      <c r="SXP9" s="830"/>
      <c r="SXQ9" s="830"/>
      <c r="SXR9" s="830"/>
      <c r="SXS9" s="830"/>
      <c r="SXT9" s="844"/>
      <c r="SXU9" s="845"/>
      <c r="SXV9" s="829"/>
      <c r="SXW9" s="829"/>
      <c r="SXX9" s="829"/>
      <c r="SXY9" s="829"/>
      <c r="SXZ9" s="829"/>
      <c r="SYA9" s="829"/>
      <c r="SYB9" s="830"/>
      <c r="SYC9" s="830"/>
      <c r="SYD9" s="830"/>
      <c r="SYE9" s="830"/>
      <c r="SYF9" s="830"/>
      <c r="SYG9" s="830"/>
      <c r="SYH9" s="830"/>
      <c r="SYI9" s="830"/>
      <c r="SYJ9" s="844"/>
      <c r="SYK9" s="845"/>
      <c r="SYL9" s="829"/>
      <c r="SYM9" s="829"/>
      <c r="SYN9" s="829"/>
      <c r="SYO9" s="829"/>
      <c r="SYP9" s="829"/>
      <c r="SYQ9" s="829"/>
      <c r="SYR9" s="830"/>
      <c r="SYS9" s="830"/>
      <c r="SYT9" s="830"/>
      <c r="SYU9" s="830"/>
      <c r="SYV9" s="830"/>
      <c r="SYW9" s="830"/>
      <c r="SYX9" s="830"/>
      <c r="SYY9" s="830"/>
      <c r="SYZ9" s="844"/>
      <c r="SZA9" s="845"/>
      <c r="SZB9" s="829"/>
      <c r="SZC9" s="829"/>
      <c r="SZD9" s="829"/>
      <c r="SZE9" s="829"/>
      <c r="SZF9" s="829"/>
      <c r="SZG9" s="829"/>
      <c r="SZH9" s="830"/>
      <c r="SZI9" s="830"/>
      <c r="SZJ9" s="830"/>
      <c r="SZK9" s="830"/>
      <c r="SZL9" s="830"/>
      <c r="SZM9" s="830"/>
      <c r="SZN9" s="830"/>
      <c r="SZO9" s="830"/>
      <c r="SZP9" s="844"/>
      <c r="SZQ9" s="845"/>
      <c r="SZR9" s="829"/>
      <c r="SZS9" s="829"/>
      <c r="SZT9" s="829"/>
      <c r="SZU9" s="829"/>
      <c r="SZV9" s="829"/>
      <c r="SZW9" s="829"/>
      <c r="SZX9" s="830"/>
      <c r="SZY9" s="830"/>
      <c r="SZZ9" s="830"/>
      <c r="TAA9" s="830"/>
      <c r="TAB9" s="830"/>
      <c r="TAC9" s="830"/>
      <c r="TAD9" s="830"/>
      <c r="TAE9" s="830"/>
      <c r="TAF9" s="844"/>
      <c r="TAG9" s="845"/>
      <c r="TAH9" s="829"/>
      <c r="TAI9" s="829"/>
      <c r="TAJ9" s="829"/>
      <c r="TAK9" s="829"/>
      <c r="TAL9" s="829"/>
      <c r="TAM9" s="829"/>
      <c r="TAN9" s="830"/>
      <c r="TAO9" s="830"/>
      <c r="TAP9" s="830"/>
      <c r="TAQ9" s="830"/>
      <c r="TAR9" s="830"/>
      <c r="TAS9" s="830"/>
      <c r="TAT9" s="830"/>
      <c r="TAU9" s="830"/>
      <c r="TAV9" s="844"/>
      <c r="TAW9" s="845"/>
      <c r="TAX9" s="829"/>
      <c r="TAY9" s="829"/>
      <c r="TAZ9" s="829"/>
      <c r="TBA9" s="829"/>
      <c r="TBB9" s="829"/>
      <c r="TBC9" s="829"/>
      <c r="TBD9" s="830"/>
      <c r="TBE9" s="830"/>
      <c r="TBF9" s="830"/>
      <c r="TBG9" s="830"/>
      <c r="TBH9" s="830"/>
      <c r="TBI9" s="830"/>
      <c r="TBJ9" s="830"/>
      <c r="TBK9" s="830"/>
      <c r="TBL9" s="844"/>
      <c r="TBM9" s="845"/>
      <c r="TBN9" s="829"/>
      <c r="TBO9" s="829"/>
      <c r="TBP9" s="829"/>
      <c r="TBQ9" s="829"/>
      <c r="TBR9" s="829"/>
      <c r="TBS9" s="829"/>
      <c r="TBT9" s="830"/>
      <c r="TBU9" s="830"/>
      <c r="TBV9" s="830"/>
      <c r="TBW9" s="830"/>
      <c r="TBX9" s="830"/>
      <c r="TBY9" s="830"/>
      <c r="TBZ9" s="830"/>
      <c r="TCA9" s="830"/>
      <c r="TCB9" s="844"/>
      <c r="TCC9" s="845"/>
      <c r="TCD9" s="829"/>
      <c r="TCE9" s="829"/>
      <c r="TCF9" s="829"/>
      <c r="TCG9" s="829"/>
      <c r="TCH9" s="829"/>
      <c r="TCI9" s="829"/>
      <c r="TCJ9" s="830"/>
      <c r="TCK9" s="830"/>
      <c r="TCL9" s="830"/>
      <c r="TCM9" s="830"/>
      <c r="TCN9" s="830"/>
      <c r="TCO9" s="830"/>
      <c r="TCP9" s="830"/>
      <c r="TCQ9" s="830"/>
      <c r="TCR9" s="844"/>
      <c r="TCS9" s="845"/>
      <c r="TCT9" s="829"/>
      <c r="TCU9" s="829"/>
      <c r="TCV9" s="829"/>
      <c r="TCW9" s="829"/>
      <c r="TCX9" s="829"/>
      <c r="TCY9" s="829"/>
      <c r="TCZ9" s="830"/>
      <c r="TDA9" s="830"/>
      <c r="TDB9" s="830"/>
      <c r="TDC9" s="830"/>
      <c r="TDD9" s="830"/>
      <c r="TDE9" s="830"/>
      <c r="TDF9" s="830"/>
      <c r="TDG9" s="830"/>
      <c r="TDH9" s="844"/>
      <c r="TDI9" s="845"/>
      <c r="TDJ9" s="829"/>
      <c r="TDK9" s="829"/>
      <c r="TDL9" s="829"/>
      <c r="TDM9" s="829"/>
      <c r="TDN9" s="829"/>
      <c r="TDO9" s="829"/>
      <c r="TDP9" s="830"/>
      <c r="TDQ9" s="830"/>
      <c r="TDR9" s="830"/>
      <c r="TDS9" s="830"/>
      <c r="TDT9" s="830"/>
      <c r="TDU9" s="830"/>
      <c r="TDV9" s="830"/>
      <c r="TDW9" s="830"/>
      <c r="TDX9" s="844"/>
      <c r="TDY9" s="845"/>
      <c r="TDZ9" s="829"/>
      <c r="TEA9" s="829"/>
      <c r="TEB9" s="829"/>
      <c r="TEC9" s="829"/>
      <c r="TED9" s="829"/>
      <c r="TEE9" s="829"/>
      <c r="TEF9" s="830"/>
      <c r="TEG9" s="830"/>
      <c r="TEH9" s="830"/>
      <c r="TEI9" s="830"/>
      <c r="TEJ9" s="830"/>
      <c r="TEK9" s="830"/>
      <c r="TEL9" s="830"/>
      <c r="TEM9" s="830"/>
      <c r="TEN9" s="844"/>
      <c r="TEO9" s="845"/>
      <c r="TEP9" s="829"/>
      <c r="TEQ9" s="829"/>
      <c r="TER9" s="829"/>
      <c r="TES9" s="829"/>
      <c r="TET9" s="829"/>
      <c r="TEU9" s="829"/>
      <c r="TEV9" s="830"/>
      <c r="TEW9" s="830"/>
      <c r="TEX9" s="830"/>
      <c r="TEY9" s="830"/>
      <c r="TEZ9" s="830"/>
      <c r="TFA9" s="830"/>
      <c r="TFB9" s="830"/>
      <c r="TFC9" s="830"/>
      <c r="TFD9" s="844"/>
      <c r="TFE9" s="845"/>
      <c r="TFF9" s="829"/>
      <c r="TFG9" s="829"/>
      <c r="TFH9" s="829"/>
      <c r="TFI9" s="829"/>
      <c r="TFJ9" s="829"/>
      <c r="TFK9" s="829"/>
      <c r="TFL9" s="830"/>
      <c r="TFM9" s="830"/>
      <c r="TFN9" s="830"/>
      <c r="TFO9" s="830"/>
      <c r="TFP9" s="830"/>
      <c r="TFQ9" s="830"/>
      <c r="TFR9" s="830"/>
      <c r="TFS9" s="830"/>
      <c r="TFT9" s="844"/>
      <c r="TFU9" s="845"/>
      <c r="TFV9" s="829"/>
      <c r="TFW9" s="829"/>
      <c r="TFX9" s="829"/>
      <c r="TFY9" s="829"/>
      <c r="TFZ9" s="829"/>
      <c r="TGA9" s="829"/>
      <c r="TGB9" s="830"/>
      <c r="TGC9" s="830"/>
      <c r="TGD9" s="830"/>
      <c r="TGE9" s="830"/>
      <c r="TGF9" s="830"/>
      <c r="TGG9" s="830"/>
      <c r="TGH9" s="830"/>
      <c r="TGI9" s="830"/>
      <c r="TGJ9" s="844"/>
      <c r="TGK9" s="845"/>
      <c r="TGL9" s="829"/>
      <c r="TGM9" s="829"/>
      <c r="TGN9" s="829"/>
      <c r="TGO9" s="829"/>
      <c r="TGP9" s="829"/>
      <c r="TGQ9" s="829"/>
      <c r="TGR9" s="830"/>
      <c r="TGS9" s="830"/>
      <c r="TGT9" s="830"/>
      <c r="TGU9" s="830"/>
      <c r="TGV9" s="830"/>
      <c r="TGW9" s="830"/>
      <c r="TGX9" s="830"/>
      <c r="TGY9" s="830"/>
      <c r="TGZ9" s="844"/>
      <c r="THA9" s="845"/>
      <c r="THB9" s="829"/>
      <c r="THC9" s="829"/>
      <c r="THD9" s="829"/>
      <c r="THE9" s="829"/>
      <c r="THF9" s="829"/>
      <c r="THG9" s="829"/>
      <c r="THH9" s="830"/>
      <c r="THI9" s="830"/>
      <c r="THJ9" s="830"/>
      <c r="THK9" s="830"/>
      <c r="THL9" s="830"/>
      <c r="THM9" s="830"/>
      <c r="THN9" s="830"/>
      <c r="THO9" s="830"/>
      <c r="THP9" s="844"/>
      <c r="THQ9" s="845"/>
      <c r="THR9" s="829"/>
      <c r="THS9" s="829"/>
      <c r="THT9" s="829"/>
      <c r="THU9" s="829"/>
      <c r="THV9" s="829"/>
      <c r="THW9" s="829"/>
      <c r="THX9" s="830"/>
      <c r="THY9" s="830"/>
      <c r="THZ9" s="830"/>
      <c r="TIA9" s="830"/>
      <c r="TIB9" s="830"/>
      <c r="TIC9" s="830"/>
      <c r="TID9" s="830"/>
      <c r="TIE9" s="830"/>
      <c r="TIF9" s="844"/>
      <c r="TIG9" s="845"/>
      <c r="TIH9" s="829"/>
      <c r="TII9" s="829"/>
      <c r="TIJ9" s="829"/>
      <c r="TIK9" s="829"/>
      <c r="TIL9" s="829"/>
      <c r="TIM9" s="829"/>
      <c r="TIN9" s="830"/>
      <c r="TIO9" s="830"/>
      <c r="TIP9" s="830"/>
      <c r="TIQ9" s="830"/>
      <c r="TIR9" s="830"/>
      <c r="TIS9" s="830"/>
      <c r="TIT9" s="830"/>
      <c r="TIU9" s="830"/>
      <c r="TIV9" s="844"/>
      <c r="TIW9" s="845"/>
      <c r="TIX9" s="829"/>
      <c r="TIY9" s="829"/>
      <c r="TIZ9" s="829"/>
      <c r="TJA9" s="829"/>
      <c r="TJB9" s="829"/>
      <c r="TJC9" s="829"/>
      <c r="TJD9" s="830"/>
      <c r="TJE9" s="830"/>
      <c r="TJF9" s="830"/>
      <c r="TJG9" s="830"/>
      <c r="TJH9" s="830"/>
      <c r="TJI9" s="830"/>
      <c r="TJJ9" s="830"/>
      <c r="TJK9" s="830"/>
      <c r="TJL9" s="844"/>
      <c r="TJM9" s="845"/>
      <c r="TJN9" s="829"/>
      <c r="TJO9" s="829"/>
      <c r="TJP9" s="829"/>
      <c r="TJQ9" s="829"/>
      <c r="TJR9" s="829"/>
      <c r="TJS9" s="829"/>
      <c r="TJT9" s="830"/>
      <c r="TJU9" s="830"/>
      <c r="TJV9" s="830"/>
      <c r="TJW9" s="830"/>
      <c r="TJX9" s="830"/>
      <c r="TJY9" s="830"/>
      <c r="TJZ9" s="830"/>
      <c r="TKA9" s="830"/>
      <c r="TKB9" s="844"/>
      <c r="TKC9" s="845"/>
      <c r="TKD9" s="829"/>
      <c r="TKE9" s="829"/>
      <c r="TKF9" s="829"/>
      <c r="TKG9" s="829"/>
      <c r="TKH9" s="829"/>
      <c r="TKI9" s="829"/>
      <c r="TKJ9" s="830"/>
      <c r="TKK9" s="830"/>
      <c r="TKL9" s="830"/>
      <c r="TKM9" s="830"/>
      <c r="TKN9" s="830"/>
      <c r="TKO9" s="830"/>
      <c r="TKP9" s="830"/>
      <c r="TKQ9" s="830"/>
      <c r="TKR9" s="844"/>
      <c r="TKS9" s="845"/>
      <c r="TKT9" s="829"/>
      <c r="TKU9" s="829"/>
      <c r="TKV9" s="829"/>
      <c r="TKW9" s="829"/>
      <c r="TKX9" s="829"/>
      <c r="TKY9" s="829"/>
      <c r="TKZ9" s="830"/>
      <c r="TLA9" s="830"/>
      <c r="TLB9" s="830"/>
      <c r="TLC9" s="830"/>
      <c r="TLD9" s="830"/>
      <c r="TLE9" s="830"/>
      <c r="TLF9" s="830"/>
      <c r="TLG9" s="830"/>
      <c r="TLH9" s="844"/>
      <c r="TLI9" s="845"/>
      <c r="TLJ9" s="829"/>
      <c r="TLK9" s="829"/>
      <c r="TLL9" s="829"/>
      <c r="TLM9" s="829"/>
      <c r="TLN9" s="829"/>
      <c r="TLO9" s="829"/>
      <c r="TLP9" s="830"/>
      <c r="TLQ9" s="830"/>
      <c r="TLR9" s="830"/>
      <c r="TLS9" s="830"/>
      <c r="TLT9" s="830"/>
      <c r="TLU9" s="830"/>
      <c r="TLV9" s="830"/>
      <c r="TLW9" s="830"/>
      <c r="TLX9" s="844"/>
      <c r="TLY9" s="845"/>
      <c r="TLZ9" s="829"/>
      <c r="TMA9" s="829"/>
      <c r="TMB9" s="829"/>
      <c r="TMC9" s="829"/>
      <c r="TMD9" s="829"/>
      <c r="TME9" s="829"/>
      <c r="TMF9" s="830"/>
      <c r="TMG9" s="830"/>
      <c r="TMH9" s="830"/>
      <c r="TMI9" s="830"/>
      <c r="TMJ9" s="830"/>
      <c r="TMK9" s="830"/>
      <c r="TML9" s="830"/>
      <c r="TMM9" s="830"/>
      <c r="TMN9" s="844"/>
      <c r="TMO9" s="845"/>
      <c r="TMP9" s="829"/>
      <c r="TMQ9" s="829"/>
      <c r="TMR9" s="829"/>
      <c r="TMS9" s="829"/>
      <c r="TMT9" s="829"/>
      <c r="TMU9" s="829"/>
      <c r="TMV9" s="830"/>
      <c r="TMW9" s="830"/>
      <c r="TMX9" s="830"/>
      <c r="TMY9" s="830"/>
      <c r="TMZ9" s="830"/>
      <c r="TNA9" s="830"/>
      <c r="TNB9" s="830"/>
      <c r="TNC9" s="830"/>
      <c r="TND9" s="844"/>
      <c r="TNE9" s="845"/>
      <c r="TNF9" s="829"/>
      <c r="TNG9" s="829"/>
      <c r="TNH9" s="829"/>
      <c r="TNI9" s="829"/>
      <c r="TNJ9" s="829"/>
      <c r="TNK9" s="829"/>
      <c r="TNL9" s="830"/>
      <c r="TNM9" s="830"/>
      <c r="TNN9" s="830"/>
      <c r="TNO9" s="830"/>
      <c r="TNP9" s="830"/>
      <c r="TNQ9" s="830"/>
      <c r="TNR9" s="830"/>
      <c r="TNS9" s="830"/>
      <c r="TNT9" s="844"/>
      <c r="TNU9" s="845"/>
      <c r="TNV9" s="829"/>
      <c r="TNW9" s="829"/>
      <c r="TNX9" s="829"/>
      <c r="TNY9" s="829"/>
      <c r="TNZ9" s="829"/>
      <c r="TOA9" s="829"/>
      <c r="TOB9" s="830"/>
      <c r="TOC9" s="830"/>
      <c r="TOD9" s="830"/>
      <c r="TOE9" s="830"/>
      <c r="TOF9" s="830"/>
      <c r="TOG9" s="830"/>
      <c r="TOH9" s="830"/>
      <c r="TOI9" s="830"/>
      <c r="TOJ9" s="844"/>
      <c r="TOK9" s="845"/>
      <c r="TOL9" s="829"/>
      <c r="TOM9" s="829"/>
      <c r="TON9" s="829"/>
      <c r="TOO9" s="829"/>
      <c r="TOP9" s="829"/>
      <c r="TOQ9" s="829"/>
      <c r="TOR9" s="830"/>
      <c r="TOS9" s="830"/>
      <c r="TOT9" s="830"/>
      <c r="TOU9" s="830"/>
      <c r="TOV9" s="830"/>
      <c r="TOW9" s="830"/>
      <c r="TOX9" s="830"/>
      <c r="TOY9" s="830"/>
      <c r="TOZ9" s="844"/>
      <c r="TPA9" s="845"/>
      <c r="TPB9" s="829"/>
      <c r="TPC9" s="829"/>
      <c r="TPD9" s="829"/>
      <c r="TPE9" s="829"/>
      <c r="TPF9" s="829"/>
      <c r="TPG9" s="829"/>
      <c r="TPH9" s="830"/>
      <c r="TPI9" s="830"/>
      <c r="TPJ9" s="830"/>
      <c r="TPK9" s="830"/>
      <c r="TPL9" s="830"/>
      <c r="TPM9" s="830"/>
      <c r="TPN9" s="830"/>
      <c r="TPO9" s="830"/>
      <c r="TPP9" s="844"/>
      <c r="TPQ9" s="845"/>
      <c r="TPR9" s="829"/>
      <c r="TPS9" s="829"/>
      <c r="TPT9" s="829"/>
      <c r="TPU9" s="829"/>
      <c r="TPV9" s="829"/>
      <c r="TPW9" s="829"/>
      <c r="TPX9" s="830"/>
      <c r="TPY9" s="830"/>
      <c r="TPZ9" s="830"/>
      <c r="TQA9" s="830"/>
      <c r="TQB9" s="830"/>
      <c r="TQC9" s="830"/>
      <c r="TQD9" s="830"/>
      <c r="TQE9" s="830"/>
      <c r="TQF9" s="844"/>
      <c r="TQG9" s="845"/>
      <c r="TQH9" s="829"/>
      <c r="TQI9" s="829"/>
      <c r="TQJ9" s="829"/>
      <c r="TQK9" s="829"/>
      <c r="TQL9" s="829"/>
      <c r="TQM9" s="829"/>
      <c r="TQN9" s="830"/>
      <c r="TQO9" s="830"/>
      <c r="TQP9" s="830"/>
      <c r="TQQ9" s="830"/>
      <c r="TQR9" s="830"/>
      <c r="TQS9" s="830"/>
      <c r="TQT9" s="830"/>
      <c r="TQU9" s="830"/>
      <c r="TQV9" s="844"/>
      <c r="TQW9" s="845"/>
      <c r="TQX9" s="829"/>
      <c r="TQY9" s="829"/>
      <c r="TQZ9" s="829"/>
      <c r="TRA9" s="829"/>
      <c r="TRB9" s="829"/>
      <c r="TRC9" s="829"/>
      <c r="TRD9" s="830"/>
      <c r="TRE9" s="830"/>
      <c r="TRF9" s="830"/>
      <c r="TRG9" s="830"/>
      <c r="TRH9" s="830"/>
      <c r="TRI9" s="830"/>
      <c r="TRJ9" s="830"/>
      <c r="TRK9" s="830"/>
      <c r="TRL9" s="844"/>
      <c r="TRM9" s="845"/>
      <c r="TRN9" s="829"/>
      <c r="TRO9" s="829"/>
      <c r="TRP9" s="829"/>
      <c r="TRQ9" s="829"/>
      <c r="TRR9" s="829"/>
      <c r="TRS9" s="829"/>
      <c r="TRT9" s="830"/>
      <c r="TRU9" s="830"/>
      <c r="TRV9" s="830"/>
      <c r="TRW9" s="830"/>
      <c r="TRX9" s="830"/>
      <c r="TRY9" s="830"/>
      <c r="TRZ9" s="830"/>
      <c r="TSA9" s="830"/>
      <c r="TSB9" s="844"/>
      <c r="TSC9" s="845"/>
      <c r="TSD9" s="829"/>
      <c r="TSE9" s="829"/>
      <c r="TSF9" s="829"/>
      <c r="TSG9" s="829"/>
      <c r="TSH9" s="829"/>
      <c r="TSI9" s="829"/>
      <c r="TSJ9" s="830"/>
      <c r="TSK9" s="830"/>
      <c r="TSL9" s="830"/>
      <c r="TSM9" s="830"/>
      <c r="TSN9" s="830"/>
      <c r="TSO9" s="830"/>
      <c r="TSP9" s="830"/>
      <c r="TSQ9" s="830"/>
      <c r="TSR9" s="844"/>
      <c r="TSS9" s="845"/>
      <c r="TST9" s="829"/>
      <c r="TSU9" s="829"/>
      <c r="TSV9" s="829"/>
      <c r="TSW9" s="829"/>
      <c r="TSX9" s="829"/>
      <c r="TSY9" s="829"/>
      <c r="TSZ9" s="830"/>
      <c r="TTA9" s="830"/>
      <c r="TTB9" s="830"/>
      <c r="TTC9" s="830"/>
      <c r="TTD9" s="830"/>
      <c r="TTE9" s="830"/>
      <c r="TTF9" s="830"/>
      <c r="TTG9" s="830"/>
      <c r="TTH9" s="844"/>
      <c r="TTI9" s="845"/>
      <c r="TTJ9" s="829"/>
      <c r="TTK9" s="829"/>
      <c r="TTL9" s="829"/>
      <c r="TTM9" s="829"/>
      <c r="TTN9" s="829"/>
      <c r="TTO9" s="829"/>
      <c r="TTP9" s="830"/>
      <c r="TTQ9" s="830"/>
      <c r="TTR9" s="830"/>
      <c r="TTS9" s="830"/>
      <c r="TTT9" s="830"/>
      <c r="TTU9" s="830"/>
      <c r="TTV9" s="830"/>
      <c r="TTW9" s="830"/>
      <c r="TTX9" s="844"/>
      <c r="TTY9" s="845"/>
      <c r="TTZ9" s="829"/>
      <c r="TUA9" s="829"/>
      <c r="TUB9" s="829"/>
      <c r="TUC9" s="829"/>
      <c r="TUD9" s="829"/>
      <c r="TUE9" s="829"/>
      <c r="TUF9" s="830"/>
      <c r="TUG9" s="830"/>
      <c r="TUH9" s="830"/>
      <c r="TUI9" s="830"/>
      <c r="TUJ9" s="830"/>
      <c r="TUK9" s="830"/>
      <c r="TUL9" s="830"/>
      <c r="TUM9" s="830"/>
      <c r="TUN9" s="844"/>
      <c r="TUO9" s="845"/>
      <c r="TUP9" s="829"/>
      <c r="TUQ9" s="829"/>
      <c r="TUR9" s="829"/>
      <c r="TUS9" s="829"/>
      <c r="TUT9" s="829"/>
      <c r="TUU9" s="829"/>
      <c r="TUV9" s="830"/>
      <c r="TUW9" s="830"/>
      <c r="TUX9" s="830"/>
      <c r="TUY9" s="830"/>
      <c r="TUZ9" s="830"/>
      <c r="TVA9" s="830"/>
      <c r="TVB9" s="830"/>
      <c r="TVC9" s="830"/>
      <c r="TVD9" s="844"/>
      <c r="TVE9" s="845"/>
      <c r="TVF9" s="829"/>
      <c r="TVG9" s="829"/>
      <c r="TVH9" s="829"/>
      <c r="TVI9" s="829"/>
      <c r="TVJ9" s="829"/>
      <c r="TVK9" s="829"/>
      <c r="TVL9" s="830"/>
      <c r="TVM9" s="830"/>
      <c r="TVN9" s="830"/>
      <c r="TVO9" s="830"/>
      <c r="TVP9" s="830"/>
      <c r="TVQ9" s="830"/>
      <c r="TVR9" s="830"/>
      <c r="TVS9" s="830"/>
      <c r="TVT9" s="844"/>
      <c r="TVU9" s="845"/>
      <c r="TVV9" s="829"/>
      <c r="TVW9" s="829"/>
      <c r="TVX9" s="829"/>
      <c r="TVY9" s="829"/>
      <c r="TVZ9" s="829"/>
      <c r="TWA9" s="829"/>
      <c r="TWB9" s="830"/>
      <c r="TWC9" s="830"/>
      <c r="TWD9" s="830"/>
      <c r="TWE9" s="830"/>
      <c r="TWF9" s="830"/>
      <c r="TWG9" s="830"/>
      <c r="TWH9" s="830"/>
      <c r="TWI9" s="830"/>
      <c r="TWJ9" s="844"/>
      <c r="TWK9" s="845"/>
      <c r="TWL9" s="829"/>
      <c r="TWM9" s="829"/>
      <c r="TWN9" s="829"/>
      <c r="TWO9" s="829"/>
      <c r="TWP9" s="829"/>
      <c r="TWQ9" s="829"/>
      <c r="TWR9" s="830"/>
      <c r="TWS9" s="830"/>
      <c r="TWT9" s="830"/>
      <c r="TWU9" s="830"/>
      <c r="TWV9" s="830"/>
      <c r="TWW9" s="830"/>
      <c r="TWX9" s="830"/>
      <c r="TWY9" s="830"/>
      <c r="TWZ9" s="844"/>
      <c r="TXA9" s="845"/>
      <c r="TXB9" s="829"/>
      <c r="TXC9" s="829"/>
      <c r="TXD9" s="829"/>
      <c r="TXE9" s="829"/>
      <c r="TXF9" s="829"/>
      <c r="TXG9" s="829"/>
      <c r="TXH9" s="830"/>
      <c r="TXI9" s="830"/>
      <c r="TXJ9" s="830"/>
      <c r="TXK9" s="830"/>
      <c r="TXL9" s="830"/>
      <c r="TXM9" s="830"/>
      <c r="TXN9" s="830"/>
      <c r="TXO9" s="830"/>
      <c r="TXP9" s="844"/>
      <c r="TXQ9" s="845"/>
      <c r="TXR9" s="829"/>
      <c r="TXS9" s="829"/>
      <c r="TXT9" s="829"/>
      <c r="TXU9" s="829"/>
      <c r="TXV9" s="829"/>
      <c r="TXW9" s="829"/>
      <c r="TXX9" s="830"/>
      <c r="TXY9" s="830"/>
      <c r="TXZ9" s="830"/>
      <c r="TYA9" s="830"/>
      <c r="TYB9" s="830"/>
      <c r="TYC9" s="830"/>
      <c r="TYD9" s="830"/>
      <c r="TYE9" s="830"/>
      <c r="TYF9" s="844"/>
      <c r="TYG9" s="845"/>
      <c r="TYH9" s="829"/>
      <c r="TYI9" s="829"/>
      <c r="TYJ9" s="829"/>
      <c r="TYK9" s="829"/>
      <c r="TYL9" s="829"/>
      <c r="TYM9" s="829"/>
      <c r="TYN9" s="830"/>
      <c r="TYO9" s="830"/>
      <c r="TYP9" s="830"/>
      <c r="TYQ9" s="830"/>
      <c r="TYR9" s="830"/>
      <c r="TYS9" s="830"/>
      <c r="TYT9" s="830"/>
      <c r="TYU9" s="830"/>
      <c r="TYV9" s="844"/>
      <c r="TYW9" s="845"/>
      <c r="TYX9" s="829"/>
      <c r="TYY9" s="829"/>
      <c r="TYZ9" s="829"/>
      <c r="TZA9" s="829"/>
      <c r="TZB9" s="829"/>
      <c r="TZC9" s="829"/>
      <c r="TZD9" s="830"/>
      <c r="TZE9" s="830"/>
      <c r="TZF9" s="830"/>
      <c r="TZG9" s="830"/>
      <c r="TZH9" s="830"/>
      <c r="TZI9" s="830"/>
      <c r="TZJ9" s="830"/>
      <c r="TZK9" s="830"/>
      <c r="TZL9" s="844"/>
      <c r="TZM9" s="845"/>
      <c r="TZN9" s="829"/>
      <c r="TZO9" s="829"/>
      <c r="TZP9" s="829"/>
      <c r="TZQ9" s="829"/>
      <c r="TZR9" s="829"/>
      <c r="TZS9" s="829"/>
      <c r="TZT9" s="830"/>
      <c r="TZU9" s="830"/>
      <c r="TZV9" s="830"/>
      <c r="TZW9" s="830"/>
      <c r="TZX9" s="830"/>
      <c r="TZY9" s="830"/>
      <c r="TZZ9" s="830"/>
      <c r="UAA9" s="830"/>
      <c r="UAB9" s="844"/>
      <c r="UAC9" s="845"/>
      <c r="UAD9" s="829"/>
      <c r="UAE9" s="829"/>
      <c r="UAF9" s="829"/>
      <c r="UAG9" s="829"/>
      <c r="UAH9" s="829"/>
      <c r="UAI9" s="829"/>
      <c r="UAJ9" s="830"/>
      <c r="UAK9" s="830"/>
      <c r="UAL9" s="830"/>
      <c r="UAM9" s="830"/>
      <c r="UAN9" s="830"/>
      <c r="UAO9" s="830"/>
      <c r="UAP9" s="830"/>
      <c r="UAQ9" s="830"/>
      <c r="UAR9" s="844"/>
      <c r="UAS9" s="845"/>
      <c r="UAT9" s="829"/>
      <c r="UAU9" s="829"/>
      <c r="UAV9" s="829"/>
      <c r="UAW9" s="829"/>
      <c r="UAX9" s="829"/>
      <c r="UAY9" s="829"/>
      <c r="UAZ9" s="830"/>
      <c r="UBA9" s="830"/>
      <c r="UBB9" s="830"/>
      <c r="UBC9" s="830"/>
      <c r="UBD9" s="830"/>
      <c r="UBE9" s="830"/>
      <c r="UBF9" s="830"/>
      <c r="UBG9" s="830"/>
      <c r="UBH9" s="844"/>
      <c r="UBI9" s="845"/>
      <c r="UBJ9" s="829"/>
      <c r="UBK9" s="829"/>
      <c r="UBL9" s="829"/>
      <c r="UBM9" s="829"/>
      <c r="UBN9" s="829"/>
      <c r="UBO9" s="829"/>
      <c r="UBP9" s="830"/>
      <c r="UBQ9" s="830"/>
      <c r="UBR9" s="830"/>
      <c r="UBS9" s="830"/>
      <c r="UBT9" s="830"/>
      <c r="UBU9" s="830"/>
      <c r="UBV9" s="830"/>
      <c r="UBW9" s="830"/>
      <c r="UBX9" s="844"/>
      <c r="UBY9" s="845"/>
      <c r="UBZ9" s="829"/>
      <c r="UCA9" s="829"/>
      <c r="UCB9" s="829"/>
      <c r="UCC9" s="829"/>
      <c r="UCD9" s="829"/>
      <c r="UCE9" s="829"/>
      <c r="UCF9" s="830"/>
      <c r="UCG9" s="830"/>
      <c r="UCH9" s="830"/>
      <c r="UCI9" s="830"/>
      <c r="UCJ9" s="830"/>
      <c r="UCK9" s="830"/>
      <c r="UCL9" s="830"/>
      <c r="UCM9" s="830"/>
      <c r="UCN9" s="844"/>
      <c r="UCO9" s="845"/>
      <c r="UCP9" s="829"/>
      <c r="UCQ9" s="829"/>
      <c r="UCR9" s="829"/>
      <c r="UCS9" s="829"/>
      <c r="UCT9" s="829"/>
      <c r="UCU9" s="829"/>
      <c r="UCV9" s="830"/>
      <c r="UCW9" s="830"/>
      <c r="UCX9" s="830"/>
      <c r="UCY9" s="830"/>
      <c r="UCZ9" s="830"/>
      <c r="UDA9" s="830"/>
      <c r="UDB9" s="830"/>
      <c r="UDC9" s="830"/>
      <c r="UDD9" s="844"/>
      <c r="UDE9" s="845"/>
      <c r="UDF9" s="829"/>
      <c r="UDG9" s="829"/>
      <c r="UDH9" s="829"/>
      <c r="UDI9" s="829"/>
      <c r="UDJ9" s="829"/>
      <c r="UDK9" s="829"/>
      <c r="UDL9" s="830"/>
      <c r="UDM9" s="830"/>
      <c r="UDN9" s="830"/>
      <c r="UDO9" s="830"/>
      <c r="UDP9" s="830"/>
      <c r="UDQ9" s="830"/>
      <c r="UDR9" s="830"/>
      <c r="UDS9" s="830"/>
      <c r="UDT9" s="844"/>
      <c r="UDU9" s="845"/>
      <c r="UDV9" s="829"/>
      <c r="UDW9" s="829"/>
      <c r="UDX9" s="829"/>
      <c r="UDY9" s="829"/>
      <c r="UDZ9" s="829"/>
      <c r="UEA9" s="829"/>
      <c r="UEB9" s="830"/>
      <c r="UEC9" s="830"/>
      <c r="UED9" s="830"/>
      <c r="UEE9" s="830"/>
      <c r="UEF9" s="830"/>
      <c r="UEG9" s="830"/>
      <c r="UEH9" s="830"/>
      <c r="UEI9" s="830"/>
      <c r="UEJ9" s="844"/>
      <c r="UEK9" s="845"/>
      <c r="UEL9" s="829"/>
      <c r="UEM9" s="829"/>
      <c r="UEN9" s="829"/>
      <c r="UEO9" s="829"/>
      <c r="UEP9" s="829"/>
      <c r="UEQ9" s="829"/>
      <c r="UER9" s="830"/>
      <c r="UES9" s="830"/>
      <c r="UET9" s="830"/>
      <c r="UEU9" s="830"/>
      <c r="UEV9" s="830"/>
      <c r="UEW9" s="830"/>
      <c r="UEX9" s="830"/>
      <c r="UEY9" s="830"/>
      <c r="UEZ9" s="844"/>
      <c r="UFA9" s="845"/>
      <c r="UFB9" s="829"/>
      <c r="UFC9" s="829"/>
      <c r="UFD9" s="829"/>
      <c r="UFE9" s="829"/>
      <c r="UFF9" s="829"/>
      <c r="UFG9" s="829"/>
      <c r="UFH9" s="830"/>
      <c r="UFI9" s="830"/>
      <c r="UFJ9" s="830"/>
      <c r="UFK9" s="830"/>
      <c r="UFL9" s="830"/>
      <c r="UFM9" s="830"/>
      <c r="UFN9" s="830"/>
      <c r="UFO9" s="830"/>
      <c r="UFP9" s="844"/>
      <c r="UFQ9" s="845"/>
      <c r="UFR9" s="829"/>
      <c r="UFS9" s="829"/>
      <c r="UFT9" s="829"/>
      <c r="UFU9" s="829"/>
      <c r="UFV9" s="829"/>
      <c r="UFW9" s="829"/>
      <c r="UFX9" s="830"/>
      <c r="UFY9" s="830"/>
      <c r="UFZ9" s="830"/>
      <c r="UGA9" s="830"/>
      <c r="UGB9" s="830"/>
      <c r="UGC9" s="830"/>
      <c r="UGD9" s="830"/>
      <c r="UGE9" s="830"/>
      <c r="UGF9" s="844"/>
      <c r="UGG9" s="845"/>
      <c r="UGH9" s="829"/>
      <c r="UGI9" s="829"/>
      <c r="UGJ9" s="829"/>
      <c r="UGK9" s="829"/>
      <c r="UGL9" s="829"/>
      <c r="UGM9" s="829"/>
      <c r="UGN9" s="830"/>
      <c r="UGO9" s="830"/>
      <c r="UGP9" s="830"/>
      <c r="UGQ9" s="830"/>
      <c r="UGR9" s="830"/>
      <c r="UGS9" s="830"/>
      <c r="UGT9" s="830"/>
      <c r="UGU9" s="830"/>
      <c r="UGV9" s="844"/>
      <c r="UGW9" s="845"/>
      <c r="UGX9" s="829"/>
      <c r="UGY9" s="829"/>
      <c r="UGZ9" s="829"/>
      <c r="UHA9" s="829"/>
      <c r="UHB9" s="829"/>
      <c r="UHC9" s="829"/>
      <c r="UHD9" s="830"/>
      <c r="UHE9" s="830"/>
      <c r="UHF9" s="830"/>
      <c r="UHG9" s="830"/>
      <c r="UHH9" s="830"/>
      <c r="UHI9" s="830"/>
      <c r="UHJ9" s="830"/>
      <c r="UHK9" s="830"/>
      <c r="UHL9" s="844"/>
      <c r="UHM9" s="845"/>
      <c r="UHN9" s="829"/>
      <c r="UHO9" s="829"/>
      <c r="UHP9" s="829"/>
      <c r="UHQ9" s="829"/>
      <c r="UHR9" s="829"/>
      <c r="UHS9" s="829"/>
      <c r="UHT9" s="830"/>
      <c r="UHU9" s="830"/>
      <c r="UHV9" s="830"/>
      <c r="UHW9" s="830"/>
      <c r="UHX9" s="830"/>
      <c r="UHY9" s="830"/>
      <c r="UHZ9" s="830"/>
      <c r="UIA9" s="830"/>
      <c r="UIB9" s="844"/>
      <c r="UIC9" s="845"/>
      <c r="UID9" s="829"/>
      <c r="UIE9" s="829"/>
      <c r="UIF9" s="829"/>
      <c r="UIG9" s="829"/>
      <c r="UIH9" s="829"/>
      <c r="UII9" s="829"/>
      <c r="UIJ9" s="830"/>
      <c r="UIK9" s="830"/>
      <c r="UIL9" s="830"/>
      <c r="UIM9" s="830"/>
      <c r="UIN9" s="830"/>
      <c r="UIO9" s="830"/>
      <c r="UIP9" s="830"/>
      <c r="UIQ9" s="830"/>
      <c r="UIR9" s="844"/>
      <c r="UIS9" s="845"/>
      <c r="UIT9" s="829"/>
      <c r="UIU9" s="829"/>
      <c r="UIV9" s="829"/>
      <c r="UIW9" s="829"/>
      <c r="UIX9" s="829"/>
      <c r="UIY9" s="829"/>
      <c r="UIZ9" s="830"/>
      <c r="UJA9" s="830"/>
      <c r="UJB9" s="830"/>
      <c r="UJC9" s="830"/>
      <c r="UJD9" s="830"/>
      <c r="UJE9" s="830"/>
      <c r="UJF9" s="830"/>
      <c r="UJG9" s="830"/>
      <c r="UJH9" s="844"/>
      <c r="UJI9" s="845"/>
      <c r="UJJ9" s="829"/>
      <c r="UJK9" s="829"/>
      <c r="UJL9" s="829"/>
      <c r="UJM9" s="829"/>
      <c r="UJN9" s="829"/>
      <c r="UJO9" s="829"/>
      <c r="UJP9" s="830"/>
      <c r="UJQ9" s="830"/>
      <c r="UJR9" s="830"/>
      <c r="UJS9" s="830"/>
      <c r="UJT9" s="830"/>
      <c r="UJU9" s="830"/>
      <c r="UJV9" s="830"/>
      <c r="UJW9" s="830"/>
      <c r="UJX9" s="844"/>
      <c r="UJY9" s="845"/>
      <c r="UJZ9" s="829"/>
      <c r="UKA9" s="829"/>
      <c r="UKB9" s="829"/>
      <c r="UKC9" s="829"/>
      <c r="UKD9" s="829"/>
      <c r="UKE9" s="829"/>
      <c r="UKF9" s="830"/>
      <c r="UKG9" s="830"/>
      <c r="UKH9" s="830"/>
      <c r="UKI9" s="830"/>
      <c r="UKJ9" s="830"/>
      <c r="UKK9" s="830"/>
      <c r="UKL9" s="830"/>
      <c r="UKM9" s="830"/>
      <c r="UKN9" s="844"/>
      <c r="UKO9" s="845"/>
      <c r="UKP9" s="829"/>
      <c r="UKQ9" s="829"/>
      <c r="UKR9" s="829"/>
      <c r="UKS9" s="829"/>
      <c r="UKT9" s="829"/>
      <c r="UKU9" s="829"/>
      <c r="UKV9" s="830"/>
      <c r="UKW9" s="830"/>
      <c r="UKX9" s="830"/>
      <c r="UKY9" s="830"/>
      <c r="UKZ9" s="830"/>
      <c r="ULA9" s="830"/>
      <c r="ULB9" s="830"/>
      <c r="ULC9" s="830"/>
      <c r="ULD9" s="844"/>
      <c r="ULE9" s="845"/>
      <c r="ULF9" s="829"/>
      <c r="ULG9" s="829"/>
      <c r="ULH9" s="829"/>
      <c r="ULI9" s="829"/>
      <c r="ULJ9" s="829"/>
      <c r="ULK9" s="829"/>
      <c r="ULL9" s="830"/>
      <c r="ULM9" s="830"/>
      <c r="ULN9" s="830"/>
      <c r="ULO9" s="830"/>
      <c r="ULP9" s="830"/>
      <c r="ULQ9" s="830"/>
      <c r="ULR9" s="830"/>
      <c r="ULS9" s="830"/>
      <c r="ULT9" s="844"/>
      <c r="ULU9" s="845"/>
      <c r="ULV9" s="829"/>
      <c r="ULW9" s="829"/>
      <c r="ULX9" s="829"/>
      <c r="ULY9" s="829"/>
      <c r="ULZ9" s="829"/>
      <c r="UMA9" s="829"/>
      <c r="UMB9" s="830"/>
      <c r="UMC9" s="830"/>
      <c r="UMD9" s="830"/>
      <c r="UME9" s="830"/>
      <c r="UMF9" s="830"/>
      <c r="UMG9" s="830"/>
      <c r="UMH9" s="830"/>
      <c r="UMI9" s="830"/>
      <c r="UMJ9" s="844"/>
      <c r="UMK9" s="845"/>
      <c r="UML9" s="829"/>
      <c r="UMM9" s="829"/>
      <c r="UMN9" s="829"/>
      <c r="UMO9" s="829"/>
      <c r="UMP9" s="829"/>
      <c r="UMQ9" s="829"/>
      <c r="UMR9" s="830"/>
      <c r="UMS9" s="830"/>
      <c r="UMT9" s="830"/>
      <c r="UMU9" s="830"/>
      <c r="UMV9" s="830"/>
      <c r="UMW9" s="830"/>
      <c r="UMX9" s="830"/>
      <c r="UMY9" s="830"/>
      <c r="UMZ9" s="844"/>
      <c r="UNA9" s="845"/>
      <c r="UNB9" s="829"/>
      <c r="UNC9" s="829"/>
      <c r="UND9" s="829"/>
      <c r="UNE9" s="829"/>
      <c r="UNF9" s="829"/>
      <c r="UNG9" s="829"/>
      <c r="UNH9" s="830"/>
      <c r="UNI9" s="830"/>
      <c r="UNJ9" s="830"/>
      <c r="UNK9" s="830"/>
      <c r="UNL9" s="830"/>
      <c r="UNM9" s="830"/>
      <c r="UNN9" s="830"/>
      <c r="UNO9" s="830"/>
      <c r="UNP9" s="844"/>
      <c r="UNQ9" s="845"/>
      <c r="UNR9" s="829"/>
      <c r="UNS9" s="829"/>
      <c r="UNT9" s="829"/>
      <c r="UNU9" s="829"/>
      <c r="UNV9" s="829"/>
      <c r="UNW9" s="829"/>
      <c r="UNX9" s="830"/>
      <c r="UNY9" s="830"/>
      <c r="UNZ9" s="830"/>
      <c r="UOA9" s="830"/>
      <c r="UOB9" s="830"/>
      <c r="UOC9" s="830"/>
      <c r="UOD9" s="830"/>
      <c r="UOE9" s="830"/>
      <c r="UOF9" s="844"/>
      <c r="UOG9" s="845"/>
      <c r="UOH9" s="829"/>
      <c r="UOI9" s="829"/>
      <c r="UOJ9" s="829"/>
      <c r="UOK9" s="829"/>
      <c r="UOL9" s="829"/>
      <c r="UOM9" s="829"/>
      <c r="UON9" s="830"/>
      <c r="UOO9" s="830"/>
      <c r="UOP9" s="830"/>
      <c r="UOQ9" s="830"/>
      <c r="UOR9" s="830"/>
      <c r="UOS9" s="830"/>
      <c r="UOT9" s="830"/>
      <c r="UOU9" s="830"/>
      <c r="UOV9" s="844"/>
      <c r="UOW9" s="845"/>
      <c r="UOX9" s="829"/>
      <c r="UOY9" s="829"/>
      <c r="UOZ9" s="829"/>
      <c r="UPA9" s="829"/>
      <c r="UPB9" s="829"/>
      <c r="UPC9" s="829"/>
      <c r="UPD9" s="830"/>
      <c r="UPE9" s="830"/>
      <c r="UPF9" s="830"/>
      <c r="UPG9" s="830"/>
      <c r="UPH9" s="830"/>
      <c r="UPI9" s="830"/>
      <c r="UPJ9" s="830"/>
      <c r="UPK9" s="830"/>
      <c r="UPL9" s="844"/>
      <c r="UPM9" s="845"/>
      <c r="UPN9" s="829"/>
      <c r="UPO9" s="829"/>
      <c r="UPP9" s="829"/>
      <c r="UPQ9" s="829"/>
      <c r="UPR9" s="829"/>
      <c r="UPS9" s="829"/>
      <c r="UPT9" s="830"/>
      <c r="UPU9" s="830"/>
      <c r="UPV9" s="830"/>
      <c r="UPW9" s="830"/>
      <c r="UPX9" s="830"/>
      <c r="UPY9" s="830"/>
      <c r="UPZ9" s="830"/>
      <c r="UQA9" s="830"/>
      <c r="UQB9" s="844"/>
      <c r="UQC9" s="845"/>
      <c r="UQD9" s="829"/>
      <c r="UQE9" s="829"/>
      <c r="UQF9" s="829"/>
      <c r="UQG9" s="829"/>
      <c r="UQH9" s="829"/>
      <c r="UQI9" s="829"/>
      <c r="UQJ9" s="830"/>
      <c r="UQK9" s="830"/>
      <c r="UQL9" s="830"/>
      <c r="UQM9" s="830"/>
      <c r="UQN9" s="830"/>
      <c r="UQO9" s="830"/>
      <c r="UQP9" s="830"/>
      <c r="UQQ9" s="830"/>
      <c r="UQR9" s="844"/>
      <c r="UQS9" s="845"/>
      <c r="UQT9" s="829"/>
      <c r="UQU9" s="829"/>
      <c r="UQV9" s="829"/>
      <c r="UQW9" s="829"/>
      <c r="UQX9" s="829"/>
      <c r="UQY9" s="829"/>
      <c r="UQZ9" s="830"/>
      <c r="URA9" s="830"/>
      <c r="URB9" s="830"/>
      <c r="URC9" s="830"/>
      <c r="URD9" s="830"/>
      <c r="URE9" s="830"/>
      <c r="URF9" s="830"/>
      <c r="URG9" s="830"/>
      <c r="URH9" s="844"/>
      <c r="URI9" s="845"/>
      <c r="URJ9" s="829"/>
      <c r="URK9" s="829"/>
      <c r="URL9" s="829"/>
      <c r="URM9" s="829"/>
      <c r="URN9" s="829"/>
      <c r="URO9" s="829"/>
      <c r="URP9" s="830"/>
      <c r="URQ9" s="830"/>
      <c r="URR9" s="830"/>
      <c r="URS9" s="830"/>
      <c r="URT9" s="830"/>
      <c r="URU9" s="830"/>
      <c r="URV9" s="830"/>
      <c r="URW9" s="830"/>
      <c r="URX9" s="844"/>
      <c r="URY9" s="845"/>
      <c r="URZ9" s="829"/>
      <c r="USA9" s="829"/>
      <c r="USB9" s="829"/>
      <c r="USC9" s="829"/>
      <c r="USD9" s="829"/>
      <c r="USE9" s="829"/>
      <c r="USF9" s="830"/>
      <c r="USG9" s="830"/>
      <c r="USH9" s="830"/>
      <c r="USI9" s="830"/>
      <c r="USJ9" s="830"/>
      <c r="USK9" s="830"/>
      <c r="USL9" s="830"/>
      <c r="USM9" s="830"/>
      <c r="USN9" s="844"/>
      <c r="USO9" s="845"/>
      <c r="USP9" s="829"/>
      <c r="USQ9" s="829"/>
      <c r="USR9" s="829"/>
      <c r="USS9" s="829"/>
      <c r="UST9" s="829"/>
      <c r="USU9" s="829"/>
      <c r="USV9" s="830"/>
      <c r="USW9" s="830"/>
      <c r="USX9" s="830"/>
      <c r="USY9" s="830"/>
      <c r="USZ9" s="830"/>
      <c r="UTA9" s="830"/>
      <c r="UTB9" s="830"/>
      <c r="UTC9" s="830"/>
      <c r="UTD9" s="844"/>
      <c r="UTE9" s="845"/>
      <c r="UTF9" s="829"/>
      <c r="UTG9" s="829"/>
      <c r="UTH9" s="829"/>
      <c r="UTI9" s="829"/>
      <c r="UTJ9" s="829"/>
      <c r="UTK9" s="829"/>
      <c r="UTL9" s="830"/>
      <c r="UTM9" s="830"/>
      <c r="UTN9" s="830"/>
      <c r="UTO9" s="830"/>
      <c r="UTP9" s="830"/>
      <c r="UTQ9" s="830"/>
      <c r="UTR9" s="830"/>
      <c r="UTS9" s="830"/>
      <c r="UTT9" s="844"/>
      <c r="UTU9" s="845"/>
      <c r="UTV9" s="829"/>
      <c r="UTW9" s="829"/>
      <c r="UTX9" s="829"/>
      <c r="UTY9" s="829"/>
      <c r="UTZ9" s="829"/>
      <c r="UUA9" s="829"/>
      <c r="UUB9" s="830"/>
      <c r="UUC9" s="830"/>
      <c r="UUD9" s="830"/>
      <c r="UUE9" s="830"/>
      <c r="UUF9" s="830"/>
      <c r="UUG9" s="830"/>
      <c r="UUH9" s="830"/>
      <c r="UUI9" s="830"/>
      <c r="UUJ9" s="844"/>
      <c r="UUK9" s="845"/>
      <c r="UUL9" s="829"/>
      <c r="UUM9" s="829"/>
      <c r="UUN9" s="829"/>
      <c r="UUO9" s="829"/>
      <c r="UUP9" s="829"/>
      <c r="UUQ9" s="829"/>
      <c r="UUR9" s="830"/>
      <c r="UUS9" s="830"/>
      <c r="UUT9" s="830"/>
      <c r="UUU9" s="830"/>
      <c r="UUV9" s="830"/>
      <c r="UUW9" s="830"/>
      <c r="UUX9" s="830"/>
      <c r="UUY9" s="830"/>
      <c r="UUZ9" s="844"/>
      <c r="UVA9" s="845"/>
      <c r="UVB9" s="829"/>
      <c r="UVC9" s="829"/>
      <c r="UVD9" s="829"/>
      <c r="UVE9" s="829"/>
      <c r="UVF9" s="829"/>
      <c r="UVG9" s="829"/>
      <c r="UVH9" s="830"/>
      <c r="UVI9" s="830"/>
      <c r="UVJ9" s="830"/>
      <c r="UVK9" s="830"/>
      <c r="UVL9" s="830"/>
      <c r="UVM9" s="830"/>
      <c r="UVN9" s="830"/>
      <c r="UVO9" s="830"/>
      <c r="UVP9" s="844"/>
      <c r="UVQ9" s="845"/>
      <c r="UVR9" s="829"/>
      <c r="UVS9" s="829"/>
      <c r="UVT9" s="829"/>
      <c r="UVU9" s="829"/>
      <c r="UVV9" s="829"/>
      <c r="UVW9" s="829"/>
      <c r="UVX9" s="830"/>
      <c r="UVY9" s="830"/>
      <c r="UVZ9" s="830"/>
      <c r="UWA9" s="830"/>
      <c r="UWB9" s="830"/>
      <c r="UWC9" s="830"/>
      <c r="UWD9" s="830"/>
      <c r="UWE9" s="830"/>
      <c r="UWF9" s="844"/>
      <c r="UWG9" s="845"/>
      <c r="UWH9" s="829"/>
      <c r="UWI9" s="829"/>
      <c r="UWJ9" s="829"/>
      <c r="UWK9" s="829"/>
      <c r="UWL9" s="829"/>
      <c r="UWM9" s="829"/>
      <c r="UWN9" s="830"/>
      <c r="UWO9" s="830"/>
      <c r="UWP9" s="830"/>
      <c r="UWQ9" s="830"/>
      <c r="UWR9" s="830"/>
      <c r="UWS9" s="830"/>
      <c r="UWT9" s="830"/>
      <c r="UWU9" s="830"/>
      <c r="UWV9" s="844"/>
      <c r="UWW9" s="845"/>
      <c r="UWX9" s="829"/>
      <c r="UWY9" s="829"/>
      <c r="UWZ9" s="829"/>
      <c r="UXA9" s="829"/>
      <c r="UXB9" s="829"/>
      <c r="UXC9" s="829"/>
      <c r="UXD9" s="830"/>
      <c r="UXE9" s="830"/>
      <c r="UXF9" s="830"/>
      <c r="UXG9" s="830"/>
      <c r="UXH9" s="830"/>
      <c r="UXI9" s="830"/>
      <c r="UXJ9" s="830"/>
      <c r="UXK9" s="830"/>
      <c r="UXL9" s="844"/>
      <c r="UXM9" s="845"/>
      <c r="UXN9" s="829"/>
      <c r="UXO9" s="829"/>
      <c r="UXP9" s="829"/>
      <c r="UXQ9" s="829"/>
      <c r="UXR9" s="829"/>
      <c r="UXS9" s="829"/>
      <c r="UXT9" s="830"/>
      <c r="UXU9" s="830"/>
      <c r="UXV9" s="830"/>
      <c r="UXW9" s="830"/>
      <c r="UXX9" s="830"/>
      <c r="UXY9" s="830"/>
      <c r="UXZ9" s="830"/>
      <c r="UYA9" s="830"/>
      <c r="UYB9" s="844"/>
      <c r="UYC9" s="845"/>
      <c r="UYD9" s="829"/>
      <c r="UYE9" s="829"/>
      <c r="UYF9" s="829"/>
      <c r="UYG9" s="829"/>
      <c r="UYH9" s="829"/>
      <c r="UYI9" s="829"/>
      <c r="UYJ9" s="830"/>
      <c r="UYK9" s="830"/>
      <c r="UYL9" s="830"/>
      <c r="UYM9" s="830"/>
      <c r="UYN9" s="830"/>
      <c r="UYO9" s="830"/>
      <c r="UYP9" s="830"/>
      <c r="UYQ9" s="830"/>
      <c r="UYR9" s="844"/>
      <c r="UYS9" s="845"/>
      <c r="UYT9" s="829"/>
      <c r="UYU9" s="829"/>
      <c r="UYV9" s="829"/>
      <c r="UYW9" s="829"/>
      <c r="UYX9" s="829"/>
      <c r="UYY9" s="829"/>
      <c r="UYZ9" s="830"/>
      <c r="UZA9" s="830"/>
      <c r="UZB9" s="830"/>
      <c r="UZC9" s="830"/>
      <c r="UZD9" s="830"/>
      <c r="UZE9" s="830"/>
      <c r="UZF9" s="830"/>
      <c r="UZG9" s="830"/>
      <c r="UZH9" s="844"/>
      <c r="UZI9" s="845"/>
      <c r="UZJ9" s="829"/>
      <c r="UZK9" s="829"/>
      <c r="UZL9" s="829"/>
      <c r="UZM9" s="829"/>
      <c r="UZN9" s="829"/>
      <c r="UZO9" s="829"/>
      <c r="UZP9" s="830"/>
      <c r="UZQ9" s="830"/>
      <c r="UZR9" s="830"/>
      <c r="UZS9" s="830"/>
      <c r="UZT9" s="830"/>
      <c r="UZU9" s="830"/>
      <c r="UZV9" s="830"/>
      <c r="UZW9" s="830"/>
      <c r="UZX9" s="844"/>
      <c r="UZY9" s="845"/>
      <c r="UZZ9" s="829"/>
      <c r="VAA9" s="829"/>
      <c r="VAB9" s="829"/>
      <c r="VAC9" s="829"/>
      <c r="VAD9" s="829"/>
      <c r="VAE9" s="829"/>
      <c r="VAF9" s="830"/>
      <c r="VAG9" s="830"/>
      <c r="VAH9" s="830"/>
      <c r="VAI9" s="830"/>
      <c r="VAJ9" s="830"/>
      <c r="VAK9" s="830"/>
      <c r="VAL9" s="830"/>
      <c r="VAM9" s="830"/>
      <c r="VAN9" s="844"/>
      <c r="VAO9" s="845"/>
      <c r="VAP9" s="829"/>
      <c r="VAQ9" s="829"/>
      <c r="VAR9" s="829"/>
      <c r="VAS9" s="829"/>
      <c r="VAT9" s="829"/>
      <c r="VAU9" s="829"/>
      <c r="VAV9" s="830"/>
      <c r="VAW9" s="830"/>
      <c r="VAX9" s="830"/>
      <c r="VAY9" s="830"/>
      <c r="VAZ9" s="830"/>
      <c r="VBA9" s="830"/>
      <c r="VBB9" s="830"/>
      <c r="VBC9" s="830"/>
      <c r="VBD9" s="844"/>
      <c r="VBE9" s="845"/>
      <c r="VBF9" s="829"/>
      <c r="VBG9" s="829"/>
      <c r="VBH9" s="829"/>
      <c r="VBI9" s="829"/>
      <c r="VBJ9" s="829"/>
      <c r="VBK9" s="829"/>
      <c r="VBL9" s="830"/>
      <c r="VBM9" s="830"/>
      <c r="VBN9" s="830"/>
      <c r="VBO9" s="830"/>
      <c r="VBP9" s="830"/>
      <c r="VBQ9" s="830"/>
      <c r="VBR9" s="830"/>
      <c r="VBS9" s="830"/>
      <c r="VBT9" s="844"/>
      <c r="VBU9" s="845"/>
      <c r="VBV9" s="829"/>
      <c r="VBW9" s="829"/>
      <c r="VBX9" s="829"/>
      <c r="VBY9" s="829"/>
      <c r="VBZ9" s="829"/>
      <c r="VCA9" s="829"/>
      <c r="VCB9" s="830"/>
      <c r="VCC9" s="830"/>
      <c r="VCD9" s="830"/>
      <c r="VCE9" s="830"/>
      <c r="VCF9" s="830"/>
      <c r="VCG9" s="830"/>
      <c r="VCH9" s="830"/>
      <c r="VCI9" s="830"/>
      <c r="VCJ9" s="844"/>
      <c r="VCK9" s="845"/>
      <c r="VCL9" s="829"/>
      <c r="VCM9" s="829"/>
      <c r="VCN9" s="829"/>
      <c r="VCO9" s="829"/>
      <c r="VCP9" s="829"/>
      <c r="VCQ9" s="829"/>
      <c r="VCR9" s="830"/>
      <c r="VCS9" s="830"/>
      <c r="VCT9" s="830"/>
      <c r="VCU9" s="830"/>
      <c r="VCV9" s="830"/>
      <c r="VCW9" s="830"/>
      <c r="VCX9" s="830"/>
      <c r="VCY9" s="830"/>
      <c r="VCZ9" s="844"/>
      <c r="VDA9" s="845"/>
      <c r="VDB9" s="829"/>
      <c r="VDC9" s="829"/>
      <c r="VDD9" s="829"/>
      <c r="VDE9" s="829"/>
      <c r="VDF9" s="829"/>
      <c r="VDG9" s="829"/>
      <c r="VDH9" s="830"/>
      <c r="VDI9" s="830"/>
      <c r="VDJ9" s="830"/>
      <c r="VDK9" s="830"/>
      <c r="VDL9" s="830"/>
      <c r="VDM9" s="830"/>
      <c r="VDN9" s="830"/>
      <c r="VDO9" s="830"/>
      <c r="VDP9" s="844"/>
      <c r="VDQ9" s="845"/>
      <c r="VDR9" s="829"/>
      <c r="VDS9" s="829"/>
      <c r="VDT9" s="829"/>
      <c r="VDU9" s="829"/>
      <c r="VDV9" s="829"/>
      <c r="VDW9" s="829"/>
      <c r="VDX9" s="830"/>
      <c r="VDY9" s="830"/>
      <c r="VDZ9" s="830"/>
      <c r="VEA9" s="830"/>
      <c r="VEB9" s="830"/>
      <c r="VEC9" s="830"/>
      <c r="VED9" s="830"/>
      <c r="VEE9" s="830"/>
      <c r="VEF9" s="844"/>
      <c r="VEG9" s="845"/>
      <c r="VEH9" s="829"/>
      <c r="VEI9" s="829"/>
      <c r="VEJ9" s="829"/>
      <c r="VEK9" s="829"/>
      <c r="VEL9" s="829"/>
      <c r="VEM9" s="829"/>
      <c r="VEN9" s="830"/>
      <c r="VEO9" s="830"/>
      <c r="VEP9" s="830"/>
      <c r="VEQ9" s="830"/>
      <c r="VER9" s="830"/>
      <c r="VES9" s="830"/>
      <c r="VET9" s="830"/>
      <c r="VEU9" s="830"/>
      <c r="VEV9" s="844"/>
      <c r="VEW9" s="845"/>
      <c r="VEX9" s="829"/>
      <c r="VEY9" s="829"/>
      <c r="VEZ9" s="829"/>
      <c r="VFA9" s="829"/>
      <c r="VFB9" s="829"/>
      <c r="VFC9" s="829"/>
      <c r="VFD9" s="830"/>
      <c r="VFE9" s="830"/>
      <c r="VFF9" s="830"/>
      <c r="VFG9" s="830"/>
      <c r="VFH9" s="830"/>
      <c r="VFI9" s="830"/>
      <c r="VFJ9" s="830"/>
      <c r="VFK9" s="830"/>
      <c r="VFL9" s="844"/>
      <c r="VFM9" s="845"/>
      <c r="VFN9" s="829"/>
      <c r="VFO9" s="829"/>
      <c r="VFP9" s="829"/>
      <c r="VFQ9" s="829"/>
      <c r="VFR9" s="829"/>
      <c r="VFS9" s="829"/>
      <c r="VFT9" s="830"/>
      <c r="VFU9" s="830"/>
      <c r="VFV9" s="830"/>
      <c r="VFW9" s="830"/>
      <c r="VFX9" s="830"/>
      <c r="VFY9" s="830"/>
      <c r="VFZ9" s="830"/>
      <c r="VGA9" s="830"/>
      <c r="VGB9" s="844"/>
      <c r="VGC9" s="845"/>
      <c r="VGD9" s="829"/>
      <c r="VGE9" s="829"/>
      <c r="VGF9" s="829"/>
      <c r="VGG9" s="829"/>
      <c r="VGH9" s="829"/>
      <c r="VGI9" s="829"/>
      <c r="VGJ9" s="830"/>
      <c r="VGK9" s="830"/>
      <c r="VGL9" s="830"/>
      <c r="VGM9" s="830"/>
      <c r="VGN9" s="830"/>
      <c r="VGO9" s="830"/>
      <c r="VGP9" s="830"/>
      <c r="VGQ9" s="830"/>
      <c r="VGR9" s="844"/>
      <c r="VGS9" s="845"/>
      <c r="VGT9" s="829"/>
      <c r="VGU9" s="829"/>
      <c r="VGV9" s="829"/>
      <c r="VGW9" s="829"/>
      <c r="VGX9" s="829"/>
      <c r="VGY9" s="829"/>
      <c r="VGZ9" s="830"/>
      <c r="VHA9" s="830"/>
      <c r="VHB9" s="830"/>
      <c r="VHC9" s="830"/>
      <c r="VHD9" s="830"/>
      <c r="VHE9" s="830"/>
      <c r="VHF9" s="830"/>
      <c r="VHG9" s="830"/>
      <c r="VHH9" s="844"/>
      <c r="VHI9" s="845"/>
      <c r="VHJ9" s="829"/>
      <c r="VHK9" s="829"/>
      <c r="VHL9" s="829"/>
      <c r="VHM9" s="829"/>
      <c r="VHN9" s="829"/>
      <c r="VHO9" s="829"/>
      <c r="VHP9" s="830"/>
      <c r="VHQ9" s="830"/>
      <c r="VHR9" s="830"/>
      <c r="VHS9" s="830"/>
      <c r="VHT9" s="830"/>
      <c r="VHU9" s="830"/>
      <c r="VHV9" s="830"/>
      <c r="VHW9" s="830"/>
      <c r="VHX9" s="844"/>
      <c r="VHY9" s="845"/>
      <c r="VHZ9" s="829"/>
      <c r="VIA9" s="829"/>
      <c r="VIB9" s="829"/>
      <c r="VIC9" s="829"/>
      <c r="VID9" s="829"/>
      <c r="VIE9" s="829"/>
      <c r="VIF9" s="830"/>
      <c r="VIG9" s="830"/>
      <c r="VIH9" s="830"/>
      <c r="VII9" s="830"/>
      <c r="VIJ9" s="830"/>
      <c r="VIK9" s="830"/>
      <c r="VIL9" s="830"/>
      <c r="VIM9" s="830"/>
      <c r="VIN9" s="844"/>
      <c r="VIO9" s="845"/>
      <c r="VIP9" s="829"/>
      <c r="VIQ9" s="829"/>
      <c r="VIR9" s="829"/>
      <c r="VIS9" s="829"/>
      <c r="VIT9" s="829"/>
      <c r="VIU9" s="829"/>
      <c r="VIV9" s="830"/>
      <c r="VIW9" s="830"/>
      <c r="VIX9" s="830"/>
      <c r="VIY9" s="830"/>
      <c r="VIZ9" s="830"/>
      <c r="VJA9" s="830"/>
      <c r="VJB9" s="830"/>
      <c r="VJC9" s="830"/>
      <c r="VJD9" s="844"/>
      <c r="VJE9" s="845"/>
      <c r="VJF9" s="829"/>
      <c r="VJG9" s="829"/>
      <c r="VJH9" s="829"/>
      <c r="VJI9" s="829"/>
      <c r="VJJ9" s="829"/>
      <c r="VJK9" s="829"/>
      <c r="VJL9" s="830"/>
      <c r="VJM9" s="830"/>
      <c r="VJN9" s="830"/>
      <c r="VJO9" s="830"/>
      <c r="VJP9" s="830"/>
      <c r="VJQ9" s="830"/>
      <c r="VJR9" s="830"/>
      <c r="VJS9" s="830"/>
      <c r="VJT9" s="844"/>
      <c r="VJU9" s="845"/>
      <c r="VJV9" s="829"/>
      <c r="VJW9" s="829"/>
      <c r="VJX9" s="829"/>
      <c r="VJY9" s="829"/>
      <c r="VJZ9" s="829"/>
      <c r="VKA9" s="829"/>
      <c r="VKB9" s="830"/>
      <c r="VKC9" s="830"/>
      <c r="VKD9" s="830"/>
      <c r="VKE9" s="830"/>
      <c r="VKF9" s="830"/>
      <c r="VKG9" s="830"/>
      <c r="VKH9" s="830"/>
      <c r="VKI9" s="830"/>
      <c r="VKJ9" s="844"/>
      <c r="VKK9" s="845"/>
      <c r="VKL9" s="829"/>
      <c r="VKM9" s="829"/>
      <c r="VKN9" s="829"/>
      <c r="VKO9" s="829"/>
      <c r="VKP9" s="829"/>
      <c r="VKQ9" s="829"/>
      <c r="VKR9" s="830"/>
      <c r="VKS9" s="830"/>
      <c r="VKT9" s="830"/>
      <c r="VKU9" s="830"/>
      <c r="VKV9" s="830"/>
      <c r="VKW9" s="830"/>
      <c r="VKX9" s="830"/>
      <c r="VKY9" s="830"/>
      <c r="VKZ9" s="844"/>
      <c r="VLA9" s="845"/>
      <c r="VLB9" s="829"/>
      <c r="VLC9" s="829"/>
      <c r="VLD9" s="829"/>
      <c r="VLE9" s="829"/>
      <c r="VLF9" s="829"/>
      <c r="VLG9" s="829"/>
      <c r="VLH9" s="830"/>
      <c r="VLI9" s="830"/>
      <c r="VLJ9" s="830"/>
      <c r="VLK9" s="830"/>
      <c r="VLL9" s="830"/>
      <c r="VLM9" s="830"/>
      <c r="VLN9" s="830"/>
      <c r="VLO9" s="830"/>
      <c r="VLP9" s="844"/>
      <c r="VLQ9" s="845"/>
      <c r="VLR9" s="829"/>
      <c r="VLS9" s="829"/>
      <c r="VLT9" s="829"/>
      <c r="VLU9" s="829"/>
      <c r="VLV9" s="829"/>
      <c r="VLW9" s="829"/>
      <c r="VLX9" s="830"/>
      <c r="VLY9" s="830"/>
      <c r="VLZ9" s="830"/>
      <c r="VMA9" s="830"/>
      <c r="VMB9" s="830"/>
      <c r="VMC9" s="830"/>
      <c r="VMD9" s="830"/>
      <c r="VME9" s="830"/>
      <c r="VMF9" s="844"/>
      <c r="VMG9" s="845"/>
      <c r="VMH9" s="829"/>
      <c r="VMI9" s="829"/>
      <c r="VMJ9" s="829"/>
      <c r="VMK9" s="829"/>
      <c r="VML9" s="829"/>
      <c r="VMM9" s="829"/>
      <c r="VMN9" s="830"/>
      <c r="VMO9" s="830"/>
      <c r="VMP9" s="830"/>
      <c r="VMQ9" s="830"/>
      <c r="VMR9" s="830"/>
      <c r="VMS9" s="830"/>
      <c r="VMT9" s="830"/>
      <c r="VMU9" s="830"/>
      <c r="VMV9" s="844"/>
      <c r="VMW9" s="845"/>
      <c r="VMX9" s="829"/>
      <c r="VMY9" s="829"/>
      <c r="VMZ9" s="829"/>
      <c r="VNA9" s="829"/>
      <c r="VNB9" s="829"/>
      <c r="VNC9" s="829"/>
      <c r="VND9" s="830"/>
      <c r="VNE9" s="830"/>
      <c r="VNF9" s="830"/>
      <c r="VNG9" s="830"/>
      <c r="VNH9" s="830"/>
      <c r="VNI9" s="830"/>
      <c r="VNJ9" s="830"/>
      <c r="VNK9" s="830"/>
      <c r="VNL9" s="844"/>
      <c r="VNM9" s="845"/>
      <c r="VNN9" s="829"/>
      <c r="VNO9" s="829"/>
      <c r="VNP9" s="829"/>
      <c r="VNQ9" s="829"/>
      <c r="VNR9" s="829"/>
      <c r="VNS9" s="829"/>
      <c r="VNT9" s="830"/>
      <c r="VNU9" s="830"/>
      <c r="VNV9" s="830"/>
      <c r="VNW9" s="830"/>
      <c r="VNX9" s="830"/>
      <c r="VNY9" s="830"/>
      <c r="VNZ9" s="830"/>
      <c r="VOA9" s="830"/>
      <c r="VOB9" s="844"/>
      <c r="VOC9" s="845"/>
      <c r="VOD9" s="829"/>
      <c r="VOE9" s="829"/>
      <c r="VOF9" s="829"/>
      <c r="VOG9" s="829"/>
      <c r="VOH9" s="829"/>
      <c r="VOI9" s="829"/>
      <c r="VOJ9" s="830"/>
      <c r="VOK9" s="830"/>
      <c r="VOL9" s="830"/>
      <c r="VOM9" s="830"/>
      <c r="VON9" s="830"/>
      <c r="VOO9" s="830"/>
      <c r="VOP9" s="830"/>
      <c r="VOQ9" s="830"/>
      <c r="VOR9" s="844"/>
      <c r="VOS9" s="845"/>
      <c r="VOT9" s="829"/>
      <c r="VOU9" s="829"/>
      <c r="VOV9" s="829"/>
      <c r="VOW9" s="829"/>
      <c r="VOX9" s="829"/>
      <c r="VOY9" s="829"/>
      <c r="VOZ9" s="830"/>
      <c r="VPA9" s="830"/>
      <c r="VPB9" s="830"/>
      <c r="VPC9" s="830"/>
      <c r="VPD9" s="830"/>
      <c r="VPE9" s="830"/>
      <c r="VPF9" s="830"/>
      <c r="VPG9" s="830"/>
      <c r="VPH9" s="844"/>
      <c r="VPI9" s="845"/>
      <c r="VPJ9" s="829"/>
      <c r="VPK9" s="829"/>
      <c r="VPL9" s="829"/>
      <c r="VPM9" s="829"/>
      <c r="VPN9" s="829"/>
      <c r="VPO9" s="829"/>
      <c r="VPP9" s="830"/>
      <c r="VPQ9" s="830"/>
      <c r="VPR9" s="830"/>
      <c r="VPS9" s="830"/>
      <c r="VPT9" s="830"/>
      <c r="VPU9" s="830"/>
      <c r="VPV9" s="830"/>
      <c r="VPW9" s="830"/>
      <c r="VPX9" s="844"/>
      <c r="VPY9" s="845"/>
      <c r="VPZ9" s="829"/>
      <c r="VQA9" s="829"/>
      <c r="VQB9" s="829"/>
      <c r="VQC9" s="829"/>
      <c r="VQD9" s="829"/>
      <c r="VQE9" s="829"/>
      <c r="VQF9" s="830"/>
      <c r="VQG9" s="830"/>
      <c r="VQH9" s="830"/>
      <c r="VQI9" s="830"/>
      <c r="VQJ9" s="830"/>
      <c r="VQK9" s="830"/>
      <c r="VQL9" s="830"/>
      <c r="VQM9" s="830"/>
      <c r="VQN9" s="844"/>
      <c r="VQO9" s="845"/>
      <c r="VQP9" s="829"/>
      <c r="VQQ9" s="829"/>
      <c r="VQR9" s="829"/>
      <c r="VQS9" s="829"/>
      <c r="VQT9" s="829"/>
      <c r="VQU9" s="829"/>
      <c r="VQV9" s="830"/>
      <c r="VQW9" s="830"/>
      <c r="VQX9" s="830"/>
      <c r="VQY9" s="830"/>
      <c r="VQZ9" s="830"/>
      <c r="VRA9" s="830"/>
      <c r="VRB9" s="830"/>
      <c r="VRC9" s="830"/>
      <c r="VRD9" s="844"/>
      <c r="VRE9" s="845"/>
      <c r="VRF9" s="829"/>
      <c r="VRG9" s="829"/>
      <c r="VRH9" s="829"/>
      <c r="VRI9" s="829"/>
      <c r="VRJ9" s="829"/>
      <c r="VRK9" s="829"/>
      <c r="VRL9" s="830"/>
      <c r="VRM9" s="830"/>
      <c r="VRN9" s="830"/>
      <c r="VRO9" s="830"/>
      <c r="VRP9" s="830"/>
      <c r="VRQ9" s="830"/>
      <c r="VRR9" s="830"/>
      <c r="VRS9" s="830"/>
      <c r="VRT9" s="844"/>
      <c r="VRU9" s="845"/>
      <c r="VRV9" s="829"/>
      <c r="VRW9" s="829"/>
      <c r="VRX9" s="829"/>
      <c r="VRY9" s="829"/>
      <c r="VRZ9" s="829"/>
      <c r="VSA9" s="829"/>
      <c r="VSB9" s="830"/>
      <c r="VSC9" s="830"/>
      <c r="VSD9" s="830"/>
      <c r="VSE9" s="830"/>
      <c r="VSF9" s="830"/>
      <c r="VSG9" s="830"/>
      <c r="VSH9" s="830"/>
      <c r="VSI9" s="830"/>
      <c r="VSJ9" s="844"/>
      <c r="VSK9" s="845"/>
      <c r="VSL9" s="829"/>
      <c r="VSM9" s="829"/>
      <c r="VSN9" s="829"/>
      <c r="VSO9" s="829"/>
      <c r="VSP9" s="829"/>
      <c r="VSQ9" s="829"/>
      <c r="VSR9" s="830"/>
      <c r="VSS9" s="830"/>
      <c r="VST9" s="830"/>
      <c r="VSU9" s="830"/>
      <c r="VSV9" s="830"/>
      <c r="VSW9" s="830"/>
      <c r="VSX9" s="830"/>
      <c r="VSY9" s="830"/>
      <c r="VSZ9" s="844"/>
      <c r="VTA9" s="845"/>
      <c r="VTB9" s="829"/>
      <c r="VTC9" s="829"/>
      <c r="VTD9" s="829"/>
      <c r="VTE9" s="829"/>
      <c r="VTF9" s="829"/>
      <c r="VTG9" s="829"/>
      <c r="VTH9" s="830"/>
      <c r="VTI9" s="830"/>
      <c r="VTJ9" s="830"/>
      <c r="VTK9" s="830"/>
      <c r="VTL9" s="830"/>
      <c r="VTM9" s="830"/>
      <c r="VTN9" s="830"/>
      <c r="VTO9" s="830"/>
      <c r="VTP9" s="844"/>
      <c r="VTQ9" s="845"/>
      <c r="VTR9" s="829"/>
      <c r="VTS9" s="829"/>
      <c r="VTT9" s="829"/>
      <c r="VTU9" s="829"/>
      <c r="VTV9" s="829"/>
      <c r="VTW9" s="829"/>
      <c r="VTX9" s="830"/>
      <c r="VTY9" s="830"/>
      <c r="VTZ9" s="830"/>
      <c r="VUA9" s="830"/>
      <c r="VUB9" s="830"/>
      <c r="VUC9" s="830"/>
      <c r="VUD9" s="830"/>
      <c r="VUE9" s="830"/>
      <c r="VUF9" s="844"/>
      <c r="VUG9" s="845"/>
      <c r="VUH9" s="829"/>
      <c r="VUI9" s="829"/>
      <c r="VUJ9" s="829"/>
      <c r="VUK9" s="829"/>
      <c r="VUL9" s="829"/>
      <c r="VUM9" s="829"/>
      <c r="VUN9" s="830"/>
      <c r="VUO9" s="830"/>
      <c r="VUP9" s="830"/>
      <c r="VUQ9" s="830"/>
      <c r="VUR9" s="830"/>
      <c r="VUS9" s="830"/>
      <c r="VUT9" s="830"/>
      <c r="VUU9" s="830"/>
      <c r="VUV9" s="844"/>
      <c r="VUW9" s="845"/>
      <c r="VUX9" s="829"/>
      <c r="VUY9" s="829"/>
      <c r="VUZ9" s="829"/>
      <c r="VVA9" s="829"/>
      <c r="VVB9" s="829"/>
      <c r="VVC9" s="829"/>
      <c r="VVD9" s="830"/>
      <c r="VVE9" s="830"/>
      <c r="VVF9" s="830"/>
      <c r="VVG9" s="830"/>
      <c r="VVH9" s="830"/>
      <c r="VVI9" s="830"/>
      <c r="VVJ9" s="830"/>
      <c r="VVK9" s="830"/>
      <c r="VVL9" s="844"/>
      <c r="VVM9" s="845"/>
      <c r="VVN9" s="829"/>
      <c r="VVO9" s="829"/>
      <c r="VVP9" s="829"/>
      <c r="VVQ9" s="829"/>
      <c r="VVR9" s="829"/>
      <c r="VVS9" s="829"/>
      <c r="VVT9" s="830"/>
      <c r="VVU9" s="830"/>
      <c r="VVV9" s="830"/>
      <c r="VVW9" s="830"/>
      <c r="VVX9" s="830"/>
      <c r="VVY9" s="830"/>
      <c r="VVZ9" s="830"/>
      <c r="VWA9" s="830"/>
      <c r="VWB9" s="844"/>
      <c r="VWC9" s="845"/>
      <c r="VWD9" s="829"/>
      <c r="VWE9" s="829"/>
      <c r="VWF9" s="829"/>
      <c r="VWG9" s="829"/>
      <c r="VWH9" s="829"/>
      <c r="VWI9" s="829"/>
      <c r="VWJ9" s="830"/>
      <c r="VWK9" s="830"/>
      <c r="VWL9" s="830"/>
      <c r="VWM9" s="830"/>
      <c r="VWN9" s="830"/>
      <c r="VWO9" s="830"/>
      <c r="VWP9" s="830"/>
      <c r="VWQ9" s="830"/>
      <c r="VWR9" s="844"/>
      <c r="VWS9" s="845"/>
      <c r="VWT9" s="829"/>
      <c r="VWU9" s="829"/>
      <c r="VWV9" s="829"/>
      <c r="VWW9" s="829"/>
      <c r="VWX9" s="829"/>
      <c r="VWY9" s="829"/>
      <c r="VWZ9" s="830"/>
      <c r="VXA9" s="830"/>
      <c r="VXB9" s="830"/>
      <c r="VXC9" s="830"/>
      <c r="VXD9" s="830"/>
      <c r="VXE9" s="830"/>
      <c r="VXF9" s="830"/>
      <c r="VXG9" s="830"/>
      <c r="VXH9" s="844"/>
      <c r="VXI9" s="845"/>
      <c r="VXJ9" s="829"/>
      <c r="VXK9" s="829"/>
      <c r="VXL9" s="829"/>
      <c r="VXM9" s="829"/>
      <c r="VXN9" s="829"/>
      <c r="VXO9" s="829"/>
      <c r="VXP9" s="830"/>
      <c r="VXQ9" s="830"/>
      <c r="VXR9" s="830"/>
      <c r="VXS9" s="830"/>
      <c r="VXT9" s="830"/>
      <c r="VXU9" s="830"/>
      <c r="VXV9" s="830"/>
      <c r="VXW9" s="830"/>
      <c r="VXX9" s="844"/>
      <c r="VXY9" s="845"/>
      <c r="VXZ9" s="829"/>
      <c r="VYA9" s="829"/>
      <c r="VYB9" s="829"/>
      <c r="VYC9" s="829"/>
      <c r="VYD9" s="829"/>
      <c r="VYE9" s="829"/>
      <c r="VYF9" s="830"/>
      <c r="VYG9" s="830"/>
      <c r="VYH9" s="830"/>
      <c r="VYI9" s="830"/>
      <c r="VYJ9" s="830"/>
      <c r="VYK9" s="830"/>
      <c r="VYL9" s="830"/>
      <c r="VYM9" s="830"/>
      <c r="VYN9" s="844"/>
      <c r="VYO9" s="845"/>
      <c r="VYP9" s="829"/>
      <c r="VYQ9" s="829"/>
      <c r="VYR9" s="829"/>
      <c r="VYS9" s="829"/>
      <c r="VYT9" s="829"/>
      <c r="VYU9" s="829"/>
      <c r="VYV9" s="830"/>
      <c r="VYW9" s="830"/>
      <c r="VYX9" s="830"/>
      <c r="VYY9" s="830"/>
      <c r="VYZ9" s="830"/>
      <c r="VZA9" s="830"/>
      <c r="VZB9" s="830"/>
      <c r="VZC9" s="830"/>
      <c r="VZD9" s="844"/>
      <c r="VZE9" s="845"/>
      <c r="VZF9" s="829"/>
      <c r="VZG9" s="829"/>
      <c r="VZH9" s="829"/>
      <c r="VZI9" s="829"/>
      <c r="VZJ9" s="829"/>
      <c r="VZK9" s="829"/>
      <c r="VZL9" s="830"/>
      <c r="VZM9" s="830"/>
      <c r="VZN9" s="830"/>
      <c r="VZO9" s="830"/>
      <c r="VZP9" s="830"/>
      <c r="VZQ9" s="830"/>
      <c r="VZR9" s="830"/>
      <c r="VZS9" s="830"/>
      <c r="VZT9" s="844"/>
      <c r="VZU9" s="845"/>
      <c r="VZV9" s="829"/>
      <c r="VZW9" s="829"/>
      <c r="VZX9" s="829"/>
      <c r="VZY9" s="829"/>
      <c r="VZZ9" s="829"/>
      <c r="WAA9" s="829"/>
      <c r="WAB9" s="830"/>
      <c r="WAC9" s="830"/>
      <c r="WAD9" s="830"/>
      <c r="WAE9" s="830"/>
      <c r="WAF9" s="830"/>
      <c r="WAG9" s="830"/>
      <c r="WAH9" s="830"/>
      <c r="WAI9" s="830"/>
      <c r="WAJ9" s="844"/>
      <c r="WAK9" s="845"/>
      <c r="WAL9" s="829"/>
      <c r="WAM9" s="829"/>
      <c r="WAN9" s="829"/>
      <c r="WAO9" s="829"/>
      <c r="WAP9" s="829"/>
      <c r="WAQ9" s="829"/>
      <c r="WAR9" s="830"/>
      <c r="WAS9" s="830"/>
      <c r="WAT9" s="830"/>
      <c r="WAU9" s="830"/>
      <c r="WAV9" s="830"/>
      <c r="WAW9" s="830"/>
      <c r="WAX9" s="830"/>
      <c r="WAY9" s="830"/>
      <c r="WAZ9" s="844"/>
      <c r="WBA9" s="845"/>
      <c r="WBB9" s="829"/>
      <c r="WBC9" s="829"/>
      <c r="WBD9" s="829"/>
      <c r="WBE9" s="829"/>
      <c r="WBF9" s="829"/>
      <c r="WBG9" s="829"/>
      <c r="WBH9" s="830"/>
      <c r="WBI9" s="830"/>
      <c r="WBJ9" s="830"/>
      <c r="WBK9" s="830"/>
      <c r="WBL9" s="830"/>
      <c r="WBM9" s="830"/>
      <c r="WBN9" s="830"/>
      <c r="WBO9" s="830"/>
      <c r="WBP9" s="844"/>
      <c r="WBQ9" s="845"/>
      <c r="WBR9" s="829"/>
      <c r="WBS9" s="829"/>
      <c r="WBT9" s="829"/>
      <c r="WBU9" s="829"/>
      <c r="WBV9" s="829"/>
      <c r="WBW9" s="829"/>
      <c r="WBX9" s="830"/>
      <c r="WBY9" s="830"/>
      <c r="WBZ9" s="830"/>
      <c r="WCA9" s="830"/>
      <c r="WCB9" s="830"/>
      <c r="WCC9" s="830"/>
      <c r="WCD9" s="830"/>
      <c r="WCE9" s="830"/>
      <c r="WCF9" s="844"/>
      <c r="WCG9" s="845"/>
      <c r="WCH9" s="829"/>
      <c r="WCI9" s="829"/>
      <c r="WCJ9" s="829"/>
      <c r="WCK9" s="829"/>
      <c r="WCL9" s="829"/>
      <c r="WCM9" s="829"/>
      <c r="WCN9" s="830"/>
      <c r="WCO9" s="830"/>
      <c r="WCP9" s="830"/>
      <c r="WCQ9" s="830"/>
      <c r="WCR9" s="830"/>
      <c r="WCS9" s="830"/>
      <c r="WCT9" s="830"/>
      <c r="WCU9" s="830"/>
      <c r="WCV9" s="844"/>
      <c r="WCW9" s="845"/>
      <c r="WCX9" s="829"/>
      <c r="WCY9" s="829"/>
      <c r="WCZ9" s="829"/>
      <c r="WDA9" s="829"/>
      <c r="WDB9" s="829"/>
      <c r="WDC9" s="829"/>
      <c r="WDD9" s="830"/>
      <c r="WDE9" s="830"/>
      <c r="WDF9" s="830"/>
      <c r="WDG9" s="830"/>
      <c r="WDH9" s="830"/>
      <c r="WDI9" s="830"/>
      <c r="WDJ9" s="830"/>
      <c r="WDK9" s="830"/>
      <c r="WDL9" s="844"/>
      <c r="WDM9" s="845"/>
      <c r="WDN9" s="829"/>
      <c r="WDO9" s="829"/>
      <c r="WDP9" s="829"/>
      <c r="WDQ9" s="829"/>
      <c r="WDR9" s="829"/>
      <c r="WDS9" s="829"/>
      <c r="WDT9" s="830"/>
      <c r="WDU9" s="830"/>
      <c r="WDV9" s="830"/>
      <c r="WDW9" s="830"/>
      <c r="WDX9" s="830"/>
      <c r="WDY9" s="830"/>
      <c r="WDZ9" s="830"/>
      <c r="WEA9" s="830"/>
      <c r="WEB9" s="844"/>
      <c r="WEC9" s="845"/>
      <c r="WED9" s="829"/>
      <c r="WEE9" s="829"/>
      <c r="WEF9" s="829"/>
      <c r="WEG9" s="829"/>
      <c r="WEH9" s="829"/>
      <c r="WEI9" s="829"/>
      <c r="WEJ9" s="830"/>
      <c r="WEK9" s="830"/>
      <c r="WEL9" s="830"/>
      <c r="WEM9" s="830"/>
      <c r="WEN9" s="830"/>
      <c r="WEO9" s="830"/>
      <c r="WEP9" s="830"/>
      <c r="WEQ9" s="830"/>
      <c r="WER9" s="844"/>
      <c r="WES9" s="845"/>
      <c r="WET9" s="829"/>
      <c r="WEU9" s="829"/>
      <c r="WEV9" s="829"/>
      <c r="WEW9" s="829"/>
      <c r="WEX9" s="829"/>
      <c r="WEY9" s="829"/>
      <c r="WEZ9" s="830"/>
      <c r="WFA9" s="830"/>
      <c r="WFB9" s="830"/>
      <c r="WFC9" s="830"/>
      <c r="WFD9" s="830"/>
      <c r="WFE9" s="830"/>
      <c r="WFF9" s="830"/>
      <c r="WFG9" s="830"/>
      <c r="WFH9" s="844"/>
      <c r="WFI9" s="845"/>
      <c r="WFJ9" s="829"/>
      <c r="WFK9" s="829"/>
      <c r="WFL9" s="829"/>
      <c r="WFM9" s="829"/>
      <c r="WFN9" s="829"/>
      <c r="WFO9" s="829"/>
      <c r="WFP9" s="830"/>
      <c r="WFQ9" s="830"/>
      <c r="WFR9" s="830"/>
      <c r="WFS9" s="830"/>
      <c r="WFT9" s="830"/>
      <c r="WFU9" s="830"/>
      <c r="WFV9" s="830"/>
      <c r="WFW9" s="830"/>
      <c r="WFX9" s="844"/>
      <c r="WFY9" s="845"/>
      <c r="WFZ9" s="829"/>
      <c r="WGA9" s="829"/>
      <c r="WGB9" s="829"/>
      <c r="WGC9" s="829"/>
      <c r="WGD9" s="829"/>
      <c r="WGE9" s="829"/>
      <c r="WGF9" s="830"/>
      <c r="WGG9" s="830"/>
      <c r="WGH9" s="830"/>
      <c r="WGI9" s="830"/>
      <c r="WGJ9" s="830"/>
      <c r="WGK9" s="830"/>
      <c r="WGL9" s="830"/>
      <c r="WGM9" s="830"/>
      <c r="WGN9" s="844"/>
      <c r="WGO9" s="845"/>
      <c r="WGP9" s="829"/>
      <c r="WGQ9" s="829"/>
      <c r="WGR9" s="829"/>
      <c r="WGS9" s="829"/>
      <c r="WGT9" s="829"/>
      <c r="WGU9" s="829"/>
      <c r="WGV9" s="830"/>
      <c r="WGW9" s="830"/>
      <c r="WGX9" s="830"/>
      <c r="WGY9" s="830"/>
      <c r="WGZ9" s="830"/>
      <c r="WHA9" s="830"/>
      <c r="WHB9" s="830"/>
      <c r="WHC9" s="830"/>
      <c r="WHD9" s="844"/>
      <c r="WHE9" s="845"/>
      <c r="WHF9" s="829"/>
      <c r="WHG9" s="829"/>
      <c r="WHH9" s="829"/>
      <c r="WHI9" s="829"/>
      <c r="WHJ9" s="829"/>
      <c r="WHK9" s="829"/>
      <c r="WHL9" s="830"/>
      <c r="WHM9" s="830"/>
      <c r="WHN9" s="830"/>
      <c r="WHO9" s="830"/>
      <c r="WHP9" s="830"/>
      <c r="WHQ9" s="830"/>
      <c r="WHR9" s="830"/>
      <c r="WHS9" s="830"/>
      <c r="WHT9" s="844"/>
      <c r="WHU9" s="845"/>
      <c r="WHV9" s="829"/>
      <c r="WHW9" s="829"/>
      <c r="WHX9" s="829"/>
      <c r="WHY9" s="829"/>
      <c r="WHZ9" s="829"/>
      <c r="WIA9" s="829"/>
      <c r="WIB9" s="830"/>
      <c r="WIC9" s="830"/>
      <c r="WID9" s="830"/>
      <c r="WIE9" s="830"/>
      <c r="WIF9" s="830"/>
      <c r="WIG9" s="830"/>
      <c r="WIH9" s="830"/>
      <c r="WII9" s="830"/>
      <c r="WIJ9" s="844"/>
      <c r="WIK9" s="845"/>
      <c r="WIL9" s="829"/>
      <c r="WIM9" s="829"/>
      <c r="WIN9" s="829"/>
      <c r="WIO9" s="829"/>
      <c r="WIP9" s="829"/>
      <c r="WIQ9" s="829"/>
      <c r="WIR9" s="830"/>
      <c r="WIS9" s="830"/>
      <c r="WIT9" s="830"/>
      <c r="WIU9" s="830"/>
      <c r="WIV9" s="830"/>
      <c r="WIW9" s="830"/>
      <c r="WIX9" s="830"/>
      <c r="WIY9" s="830"/>
      <c r="WIZ9" s="844"/>
      <c r="WJA9" s="845"/>
      <c r="WJB9" s="829"/>
      <c r="WJC9" s="829"/>
      <c r="WJD9" s="829"/>
      <c r="WJE9" s="829"/>
      <c r="WJF9" s="829"/>
      <c r="WJG9" s="829"/>
      <c r="WJH9" s="830"/>
      <c r="WJI9" s="830"/>
      <c r="WJJ9" s="830"/>
      <c r="WJK9" s="830"/>
      <c r="WJL9" s="830"/>
      <c r="WJM9" s="830"/>
      <c r="WJN9" s="830"/>
      <c r="WJO9" s="830"/>
      <c r="WJP9" s="844"/>
      <c r="WJQ9" s="845"/>
      <c r="WJR9" s="829"/>
      <c r="WJS9" s="829"/>
      <c r="WJT9" s="829"/>
      <c r="WJU9" s="829"/>
      <c r="WJV9" s="829"/>
      <c r="WJW9" s="829"/>
      <c r="WJX9" s="830"/>
      <c r="WJY9" s="830"/>
      <c r="WJZ9" s="830"/>
      <c r="WKA9" s="830"/>
      <c r="WKB9" s="830"/>
      <c r="WKC9" s="830"/>
      <c r="WKD9" s="830"/>
      <c r="WKE9" s="830"/>
      <c r="WKF9" s="844"/>
      <c r="WKG9" s="845"/>
      <c r="WKH9" s="829"/>
      <c r="WKI9" s="829"/>
      <c r="WKJ9" s="829"/>
      <c r="WKK9" s="829"/>
      <c r="WKL9" s="829"/>
      <c r="WKM9" s="829"/>
      <c r="WKN9" s="830"/>
      <c r="WKO9" s="830"/>
      <c r="WKP9" s="830"/>
      <c r="WKQ9" s="830"/>
      <c r="WKR9" s="830"/>
      <c r="WKS9" s="830"/>
      <c r="WKT9" s="830"/>
      <c r="WKU9" s="830"/>
      <c r="WKV9" s="844"/>
      <c r="WKW9" s="845"/>
      <c r="WKX9" s="829"/>
      <c r="WKY9" s="829"/>
      <c r="WKZ9" s="829"/>
      <c r="WLA9" s="829"/>
      <c r="WLB9" s="829"/>
      <c r="WLC9" s="829"/>
      <c r="WLD9" s="830"/>
      <c r="WLE9" s="830"/>
      <c r="WLF9" s="830"/>
      <c r="WLG9" s="830"/>
      <c r="WLH9" s="830"/>
      <c r="WLI9" s="830"/>
      <c r="WLJ9" s="830"/>
      <c r="WLK9" s="830"/>
      <c r="WLL9" s="844"/>
      <c r="WLM9" s="845"/>
      <c r="WLN9" s="829"/>
      <c r="WLO9" s="829"/>
      <c r="WLP9" s="829"/>
      <c r="WLQ9" s="829"/>
      <c r="WLR9" s="829"/>
      <c r="WLS9" s="829"/>
      <c r="WLT9" s="830"/>
      <c r="WLU9" s="830"/>
      <c r="WLV9" s="830"/>
      <c r="WLW9" s="830"/>
      <c r="WLX9" s="830"/>
      <c r="WLY9" s="830"/>
      <c r="WLZ9" s="830"/>
      <c r="WMA9" s="830"/>
      <c r="WMB9" s="844"/>
      <c r="WMC9" s="845"/>
      <c r="WMD9" s="829"/>
      <c r="WME9" s="829"/>
      <c r="WMF9" s="829"/>
      <c r="WMG9" s="829"/>
      <c r="WMH9" s="829"/>
      <c r="WMI9" s="829"/>
      <c r="WMJ9" s="830"/>
      <c r="WMK9" s="830"/>
      <c r="WML9" s="830"/>
      <c r="WMM9" s="830"/>
      <c r="WMN9" s="830"/>
      <c r="WMO9" s="830"/>
      <c r="WMP9" s="830"/>
      <c r="WMQ9" s="830"/>
      <c r="WMR9" s="844"/>
      <c r="WMS9" s="845"/>
      <c r="WMT9" s="829"/>
      <c r="WMU9" s="829"/>
      <c r="WMV9" s="829"/>
      <c r="WMW9" s="829"/>
      <c r="WMX9" s="829"/>
      <c r="WMY9" s="829"/>
      <c r="WMZ9" s="830"/>
      <c r="WNA9" s="830"/>
      <c r="WNB9" s="830"/>
      <c r="WNC9" s="830"/>
      <c r="WND9" s="830"/>
      <c r="WNE9" s="830"/>
      <c r="WNF9" s="830"/>
      <c r="WNG9" s="830"/>
      <c r="WNH9" s="844"/>
      <c r="WNI9" s="845"/>
      <c r="WNJ9" s="829"/>
      <c r="WNK9" s="829"/>
      <c r="WNL9" s="829"/>
      <c r="WNM9" s="829"/>
      <c r="WNN9" s="829"/>
      <c r="WNO9" s="829"/>
      <c r="WNP9" s="830"/>
      <c r="WNQ9" s="830"/>
      <c r="WNR9" s="830"/>
      <c r="WNS9" s="830"/>
      <c r="WNT9" s="830"/>
      <c r="WNU9" s="830"/>
      <c r="WNV9" s="830"/>
      <c r="WNW9" s="830"/>
      <c r="WNX9" s="844"/>
      <c r="WNY9" s="845"/>
      <c r="WNZ9" s="829"/>
      <c r="WOA9" s="829"/>
      <c r="WOB9" s="829"/>
      <c r="WOC9" s="829"/>
      <c r="WOD9" s="829"/>
      <c r="WOE9" s="829"/>
      <c r="WOF9" s="830"/>
      <c r="WOG9" s="830"/>
      <c r="WOH9" s="830"/>
      <c r="WOI9" s="830"/>
      <c r="WOJ9" s="830"/>
      <c r="WOK9" s="830"/>
      <c r="WOL9" s="830"/>
      <c r="WOM9" s="830"/>
      <c r="WON9" s="844"/>
      <c r="WOO9" s="845"/>
      <c r="WOP9" s="829"/>
      <c r="WOQ9" s="829"/>
      <c r="WOR9" s="829"/>
      <c r="WOS9" s="829"/>
      <c r="WOT9" s="829"/>
      <c r="WOU9" s="829"/>
      <c r="WOV9" s="830"/>
      <c r="WOW9" s="830"/>
      <c r="WOX9" s="830"/>
      <c r="WOY9" s="830"/>
      <c r="WOZ9" s="830"/>
      <c r="WPA9" s="830"/>
      <c r="WPB9" s="830"/>
      <c r="WPC9" s="830"/>
      <c r="WPD9" s="844"/>
      <c r="WPE9" s="845"/>
      <c r="WPF9" s="829"/>
      <c r="WPG9" s="829"/>
      <c r="WPH9" s="829"/>
      <c r="WPI9" s="829"/>
      <c r="WPJ9" s="829"/>
      <c r="WPK9" s="829"/>
      <c r="WPL9" s="830"/>
      <c r="WPM9" s="830"/>
      <c r="WPN9" s="830"/>
      <c r="WPO9" s="830"/>
      <c r="WPP9" s="830"/>
      <c r="WPQ9" s="830"/>
      <c r="WPR9" s="830"/>
      <c r="WPS9" s="830"/>
      <c r="WPT9" s="844"/>
      <c r="WPU9" s="845"/>
      <c r="WPV9" s="829"/>
      <c r="WPW9" s="829"/>
      <c r="WPX9" s="829"/>
      <c r="WPY9" s="829"/>
      <c r="WPZ9" s="829"/>
      <c r="WQA9" s="829"/>
      <c r="WQB9" s="830"/>
      <c r="WQC9" s="830"/>
      <c r="WQD9" s="830"/>
      <c r="WQE9" s="830"/>
      <c r="WQF9" s="830"/>
      <c r="WQG9" s="830"/>
      <c r="WQH9" s="830"/>
      <c r="WQI9" s="830"/>
      <c r="WQJ9" s="844"/>
      <c r="WQK9" s="845"/>
      <c r="WQL9" s="829"/>
      <c r="WQM9" s="829"/>
      <c r="WQN9" s="829"/>
      <c r="WQO9" s="829"/>
      <c r="WQP9" s="829"/>
      <c r="WQQ9" s="829"/>
      <c r="WQR9" s="830"/>
      <c r="WQS9" s="830"/>
      <c r="WQT9" s="830"/>
      <c r="WQU9" s="830"/>
      <c r="WQV9" s="830"/>
      <c r="WQW9" s="830"/>
      <c r="WQX9" s="830"/>
      <c r="WQY9" s="830"/>
      <c r="WQZ9" s="844"/>
      <c r="WRA9" s="845"/>
      <c r="WRB9" s="829"/>
      <c r="WRC9" s="829"/>
      <c r="WRD9" s="829"/>
      <c r="WRE9" s="829"/>
      <c r="WRF9" s="829"/>
      <c r="WRG9" s="829"/>
      <c r="WRH9" s="830"/>
      <c r="WRI9" s="830"/>
      <c r="WRJ9" s="830"/>
      <c r="WRK9" s="830"/>
      <c r="WRL9" s="830"/>
      <c r="WRM9" s="830"/>
      <c r="WRN9" s="830"/>
      <c r="WRO9" s="830"/>
      <c r="WRP9" s="844"/>
      <c r="WRQ9" s="845"/>
      <c r="WRR9" s="829"/>
      <c r="WRS9" s="829"/>
      <c r="WRT9" s="829"/>
      <c r="WRU9" s="829"/>
      <c r="WRV9" s="829"/>
      <c r="WRW9" s="829"/>
      <c r="WRX9" s="830"/>
      <c r="WRY9" s="830"/>
      <c r="WRZ9" s="830"/>
      <c r="WSA9" s="830"/>
      <c r="WSB9" s="830"/>
      <c r="WSC9" s="830"/>
      <c r="WSD9" s="830"/>
      <c r="WSE9" s="830"/>
      <c r="WSF9" s="844"/>
      <c r="WSG9" s="845"/>
      <c r="WSH9" s="829"/>
      <c r="WSI9" s="829"/>
      <c r="WSJ9" s="829"/>
      <c r="WSK9" s="829"/>
      <c r="WSL9" s="829"/>
      <c r="WSM9" s="829"/>
      <c r="WSN9" s="830"/>
      <c r="WSO9" s="830"/>
      <c r="WSP9" s="830"/>
      <c r="WSQ9" s="830"/>
      <c r="WSR9" s="830"/>
      <c r="WSS9" s="830"/>
      <c r="WST9" s="830"/>
      <c r="WSU9" s="830"/>
      <c r="WSV9" s="844"/>
      <c r="WSW9" s="845"/>
      <c r="WSX9" s="829"/>
      <c r="WSY9" s="829"/>
      <c r="WSZ9" s="829"/>
      <c r="WTA9" s="829"/>
      <c r="WTB9" s="829"/>
      <c r="WTC9" s="829"/>
      <c r="WTD9" s="830"/>
      <c r="WTE9" s="830"/>
      <c r="WTF9" s="830"/>
      <c r="WTG9" s="830"/>
      <c r="WTH9" s="830"/>
      <c r="WTI9" s="830"/>
      <c r="WTJ9" s="830"/>
      <c r="WTK9" s="830"/>
      <c r="WTL9" s="844"/>
      <c r="WTM9" s="845"/>
      <c r="WTN9" s="829"/>
      <c r="WTO9" s="829"/>
      <c r="WTP9" s="829"/>
      <c r="WTQ9" s="829"/>
      <c r="WTR9" s="829"/>
      <c r="WTS9" s="829"/>
      <c r="WTT9" s="830"/>
      <c r="WTU9" s="830"/>
      <c r="WTV9" s="830"/>
      <c r="WTW9" s="830"/>
      <c r="WTX9" s="830"/>
      <c r="WTY9" s="830"/>
      <c r="WTZ9" s="830"/>
      <c r="WUA9" s="830"/>
      <c r="WUB9" s="844"/>
      <c r="WUC9" s="845"/>
      <c r="WUD9" s="829"/>
      <c r="WUE9" s="829"/>
      <c r="WUF9" s="829"/>
      <c r="WUG9" s="829"/>
      <c r="WUH9" s="829"/>
      <c r="WUI9" s="829"/>
      <c r="WUJ9" s="830"/>
      <c r="WUK9" s="830"/>
      <c r="WUL9" s="830"/>
      <c r="WUM9" s="830"/>
      <c r="WUN9" s="830"/>
      <c r="WUO9" s="830"/>
      <c r="WUP9" s="830"/>
      <c r="WUQ9" s="830"/>
      <c r="WUR9" s="844"/>
      <c r="WUS9" s="845"/>
      <c r="WUT9" s="829"/>
      <c r="WUU9" s="829"/>
      <c r="WUV9" s="829"/>
      <c r="WUW9" s="829"/>
      <c r="WUX9" s="829"/>
      <c r="WUY9" s="829"/>
      <c r="WUZ9" s="830"/>
      <c r="WVA9" s="830"/>
      <c r="WVB9" s="830"/>
      <c r="WVC9" s="830"/>
      <c r="WVD9" s="830"/>
      <c r="WVE9" s="830"/>
      <c r="WVF9" s="830"/>
      <c r="WVG9" s="830"/>
      <c r="WVH9" s="844"/>
      <c r="WVI9" s="845"/>
      <c r="WVJ9" s="829"/>
      <c r="WVK9" s="829"/>
      <c r="WVL9" s="829"/>
      <c r="WVM9" s="829"/>
      <c r="WVN9" s="829"/>
      <c r="WVO9" s="829"/>
      <c r="WVP9" s="830"/>
      <c r="WVQ9" s="830"/>
      <c r="WVR9" s="830"/>
      <c r="WVS9" s="830"/>
      <c r="WVT9" s="830"/>
      <c r="WVU9" s="830"/>
      <c r="WVV9" s="830"/>
      <c r="WVW9" s="830"/>
      <c r="WVX9" s="844"/>
      <c r="WVY9" s="845"/>
      <c r="WVZ9" s="829"/>
      <c r="WWA9" s="829"/>
      <c r="WWB9" s="829"/>
      <c r="WWC9" s="829"/>
      <c r="WWD9" s="829"/>
      <c r="WWE9" s="829"/>
      <c r="WWF9" s="830"/>
      <c r="WWG9" s="830"/>
      <c r="WWH9" s="830"/>
      <c r="WWI9" s="830"/>
      <c r="WWJ9" s="830"/>
      <c r="WWK9" s="830"/>
      <c r="WWL9" s="830"/>
      <c r="WWM9" s="830"/>
      <c r="WWN9" s="844"/>
      <c r="WWO9" s="845"/>
      <c r="WWP9" s="829"/>
      <c r="WWQ9" s="829"/>
      <c r="WWR9" s="829"/>
      <c r="WWS9" s="829"/>
      <c r="WWT9" s="829"/>
      <c r="WWU9" s="829"/>
      <c r="WWV9" s="830"/>
      <c r="WWW9" s="830"/>
      <c r="WWX9" s="830"/>
      <c r="WWY9" s="830"/>
      <c r="WWZ9" s="830"/>
      <c r="WXA9" s="830"/>
      <c r="WXB9" s="830"/>
      <c r="WXC9" s="830"/>
      <c r="WXD9" s="844"/>
      <c r="WXE9" s="845"/>
      <c r="WXF9" s="829"/>
      <c r="WXG9" s="829"/>
      <c r="WXH9" s="829"/>
      <c r="WXI9" s="829"/>
      <c r="WXJ9" s="829"/>
      <c r="WXK9" s="829"/>
      <c r="WXL9" s="830"/>
      <c r="WXM9" s="830"/>
      <c r="WXN9" s="830"/>
      <c r="WXO9" s="830"/>
      <c r="WXP9" s="830"/>
      <c r="WXQ9" s="830"/>
      <c r="WXR9" s="830"/>
      <c r="WXS9" s="830"/>
      <c r="WXT9" s="844"/>
      <c r="WXU9" s="845"/>
      <c r="WXV9" s="829"/>
      <c r="WXW9" s="829"/>
      <c r="WXX9" s="829"/>
      <c r="WXY9" s="829"/>
      <c r="WXZ9" s="829"/>
      <c r="WYA9" s="829"/>
      <c r="WYB9" s="830"/>
      <c r="WYC9" s="830"/>
      <c r="WYD9" s="830"/>
      <c r="WYE9" s="830"/>
      <c r="WYF9" s="830"/>
      <c r="WYG9" s="830"/>
      <c r="WYH9" s="830"/>
      <c r="WYI9" s="830"/>
      <c r="WYJ9" s="844"/>
      <c r="WYK9" s="845"/>
      <c r="WYL9" s="829"/>
      <c r="WYM9" s="829"/>
      <c r="WYN9" s="829"/>
      <c r="WYO9" s="829"/>
      <c r="WYP9" s="829"/>
      <c r="WYQ9" s="829"/>
      <c r="WYR9" s="830"/>
      <c r="WYS9" s="830"/>
      <c r="WYT9" s="830"/>
      <c r="WYU9" s="830"/>
      <c r="WYV9" s="830"/>
      <c r="WYW9" s="830"/>
      <c r="WYX9" s="830"/>
      <c r="WYY9" s="830"/>
      <c r="WYZ9" s="844"/>
      <c r="WZA9" s="845"/>
      <c r="WZB9" s="829"/>
      <c r="WZC9" s="829"/>
      <c r="WZD9" s="829"/>
      <c r="WZE9" s="829"/>
      <c r="WZF9" s="829"/>
      <c r="WZG9" s="829"/>
      <c r="WZH9" s="830"/>
      <c r="WZI9" s="830"/>
      <c r="WZJ9" s="830"/>
      <c r="WZK9" s="830"/>
      <c r="WZL9" s="830"/>
      <c r="WZM9" s="830"/>
      <c r="WZN9" s="830"/>
      <c r="WZO9" s="830"/>
      <c r="WZP9" s="844"/>
      <c r="WZQ9" s="845"/>
      <c r="WZR9" s="829"/>
      <c r="WZS9" s="829"/>
      <c r="WZT9" s="829"/>
      <c r="WZU9" s="829"/>
      <c r="WZV9" s="829"/>
      <c r="WZW9" s="829"/>
      <c r="WZX9" s="830"/>
      <c r="WZY9" s="830"/>
      <c r="WZZ9" s="830"/>
      <c r="XAA9" s="830"/>
      <c r="XAB9" s="830"/>
      <c r="XAC9" s="830"/>
      <c r="XAD9" s="830"/>
      <c r="XAE9" s="830"/>
      <c r="XAF9" s="844"/>
      <c r="XAG9" s="845"/>
      <c r="XAH9" s="829"/>
      <c r="XAI9" s="829"/>
      <c r="XAJ9" s="829"/>
      <c r="XAK9" s="829"/>
      <c r="XAL9" s="829"/>
      <c r="XAM9" s="829"/>
      <c r="XAN9" s="830"/>
      <c r="XAO9" s="830"/>
      <c r="XAP9" s="830"/>
      <c r="XAQ9" s="830"/>
      <c r="XAR9" s="830"/>
      <c r="XAS9" s="830"/>
      <c r="XAT9" s="830"/>
      <c r="XAU9" s="830"/>
      <c r="XAV9" s="844"/>
      <c r="XAW9" s="845"/>
      <c r="XAX9" s="829"/>
      <c r="XAY9" s="829"/>
      <c r="XAZ9" s="829"/>
      <c r="XBA9" s="829"/>
      <c r="XBB9" s="829"/>
      <c r="XBC9" s="829"/>
      <c r="XBD9" s="830"/>
      <c r="XBE9" s="830"/>
      <c r="XBF9" s="830"/>
      <c r="XBG9" s="830"/>
      <c r="XBH9" s="830"/>
      <c r="XBI9" s="830"/>
      <c r="XBJ9" s="830"/>
      <c r="XBK9" s="830"/>
      <c r="XBL9" s="844"/>
      <c r="XBM9" s="845"/>
      <c r="XBN9" s="829"/>
      <c r="XBO9" s="829"/>
      <c r="XBP9" s="829"/>
      <c r="XBQ9" s="829"/>
      <c r="XBR9" s="829"/>
      <c r="XBS9" s="829"/>
      <c r="XBT9" s="830"/>
      <c r="XBU9" s="830"/>
      <c r="XBV9" s="830"/>
      <c r="XBW9" s="830"/>
      <c r="XBX9" s="830"/>
      <c r="XBY9" s="830"/>
      <c r="XBZ9" s="830"/>
      <c r="XCA9" s="830"/>
      <c r="XCB9" s="844"/>
      <c r="XCC9" s="845"/>
      <c r="XCD9" s="829"/>
      <c r="XCE9" s="829"/>
      <c r="XCF9" s="829"/>
      <c r="XCG9" s="829"/>
      <c r="XCH9" s="829"/>
      <c r="XCI9" s="829"/>
      <c r="XCJ9" s="830"/>
      <c r="XCK9" s="830"/>
      <c r="XCL9" s="830"/>
      <c r="XCM9" s="830"/>
      <c r="XCN9" s="830"/>
      <c r="XCO9" s="830"/>
      <c r="XCP9" s="830"/>
      <c r="XCQ9" s="830"/>
      <c r="XCR9" s="844"/>
      <c r="XCS9" s="845"/>
      <c r="XCT9" s="829"/>
      <c r="XCU9" s="829"/>
      <c r="XCV9" s="829"/>
      <c r="XCW9" s="829"/>
      <c r="XCX9" s="829"/>
      <c r="XCY9" s="829"/>
      <c r="XCZ9" s="830"/>
      <c r="XDA9" s="830"/>
      <c r="XDB9" s="830"/>
      <c r="XDC9" s="830"/>
      <c r="XDD9" s="830"/>
      <c r="XDE9" s="830"/>
      <c r="XDF9" s="830"/>
      <c r="XDG9" s="830"/>
      <c r="XDH9" s="844"/>
      <c r="XDI9" s="845"/>
      <c r="XDJ9" s="829"/>
      <c r="XDK9" s="829"/>
      <c r="XDL9" s="829"/>
      <c r="XDM9" s="829"/>
      <c r="XDN9" s="829"/>
      <c r="XDO9" s="829"/>
      <c r="XDP9" s="830"/>
      <c r="XDQ9" s="830"/>
      <c r="XDR9" s="830"/>
      <c r="XDS9" s="830"/>
      <c r="XDT9" s="830"/>
      <c r="XDU9" s="830"/>
      <c r="XDV9" s="830"/>
      <c r="XDW9" s="830"/>
      <c r="XDX9" s="844"/>
      <c r="XDY9" s="845"/>
      <c r="XDZ9" s="829"/>
      <c r="XEA9" s="829"/>
      <c r="XEB9" s="829"/>
      <c r="XEC9" s="829"/>
      <c r="XED9" s="829"/>
      <c r="XEE9" s="829"/>
      <c r="XEF9" s="830"/>
      <c r="XEG9" s="830"/>
      <c r="XEH9" s="830"/>
      <c r="XEI9" s="830"/>
      <c r="XEJ9" s="830"/>
      <c r="XEK9" s="830"/>
      <c r="XEL9" s="830"/>
      <c r="XEM9" s="830"/>
      <c r="XEN9" s="844"/>
      <c r="XEO9" s="845"/>
      <c r="XEP9" s="829"/>
      <c r="XEQ9" s="829"/>
      <c r="XER9" s="829"/>
      <c r="XES9" s="829"/>
      <c r="XET9" s="829"/>
      <c r="XEU9" s="829"/>
      <c r="XEV9" s="830"/>
    </row>
    <row r="10" spans="1:16376" s="748" customFormat="1" ht="17.45" customHeight="1">
      <c r="A10" s="753" t="s">
        <v>20</v>
      </c>
      <c r="B10" s="753"/>
      <c r="C10" s="762"/>
      <c r="D10" s="763"/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804"/>
      <c r="Q10" s="835"/>
    </row>
    <row r="11" spans="1:16376" ht="17.45" customHeight="1">
      <c r="A11" s="760" t="s">
        <v>21</v>
      </c>
      <c r="B11" s="764">
        <v>95327.22</v>
      </c>
      <c r="C11" s="765">
        <v>101310.28</v>
      </c>
      <c r="D11" s="766">
        <v>5989.36</v>
      </c>
      <c r="E11" s="766">
        <f>C11+F11</f>
        <v>108000.28</v>
      </c>
      <c r="F11" s="766">
        <v>6690</v>
      </c>
      <c r="G11" s="766">
        <f>E11+H11</f>
        <v>113200.28</v>
      </c>
      <c r="H11" s="766">
        <v>5200</v>
      </c>
      <c r="I11" s="766">
        <f>G11+J11</f>
        <v>118600.28</v>
      </c>
      <c r="J11" s="766">
        <v>5400</v>
      </c>
      <c r="K11" s="766">
        <f>I11+L11</f>
        <v>124200.28</v>
      </c>
      <c r="L11" s="766">
        <v>5600</v>
      </c>
      <c r="M11" s="766">
        <f>K11+N11</f>
        <v>130000.28</v>
      </c>
      <c r="N11" s="766">
        <f>5800</f>
        <v>5800</v>
      </c>
      <c r="O11" s="766">
        <f>P11/5</f>
        <v>5738</v>
      </c>
      <c r="P11" s="766">
        <f>M11-C11</f>
        <v>28690</v>
      </c>
      <c r="Q11" s="776">
        <f>(M11/C11)^(1/5)-1</f>
        <v>5.1134170388493549E-2</v>
      </c>
    </row>
    <row r="12" spans="1:16376" s="111" customFormat="1" ht="17.45" customHeight="1">
      <c r="A12" s="760" t="s">
        <v>22</v>
      </c>
      <c r="B12" s="760"/>
      <c r="C12" s="767">
        <v>9.3899999999999997E-2</v>
      </c>
      <c r="D12" s="768">
        <f>C12-9.79%</f>
        <v>-3.9999999999999897E-3</v>
      </c>
      <c r="E12" s="767">
        <f>D46</f>
        <v>9.7100174009079832E-2</v>
      </c>
      <c r="F12" s="768">
        <f>E12-C12</f>
        <v>3.2001740090798342E-3</v>
      </c>
      <c r="G12" s="767">
        <f>E46</f>
        <v>0.10142433156965765</v>
      </c>
      <c r="H12" s="768">
        <f>G12-E12</f>
        <v>4.3241575605778154E-3</v>
      </c>
      <c r="I12" s="767">
        <f>F46</f>
        <v>0.10111302209324358</v>
      </c>
      <c r="J12" s="768">
        <f>I12-G12</f>
        <v>-3.1130947641407059E-4</v>
      </c>
      <c r="K12" s="767">
        <f>G46</f>
        <v>0.10323922276521127</v>
      </c>
      <c r="L12" s="768">
        <f>K12-I12</f>
        <v>2.1262006719676985E-3</v>
      </c>
      <c r="M12" s="767">
        <f>H46</f>
        <v>0.10650149103516524</v>
      </c>
      <c r="N12" s="768">
        <f>M12-K12</f>
        <v>3.2622682699539607E-3</v>
      </c>
      <c r="O12" s="776">
        <f>P12/5</f>
        <v>2.5202982070330476E-3</v>
      </c>
      <c r="P12" s="805">
        <f>M12-C12</f>
        <v>1.2601491035165238E-2</v>
      </c>
      <c r="Q12" s="776"/>
    </row>
    <row r="13" spans="1:16376" s="111" customFormat="1" ht="17.45" customHeight="1">
      <c r="A13" s="760" t="s">
        <v>23</v>
      </c>
      <c r="B13" s="760"/>
      <c r="C13" s="767">
        <v>8.8099999999999998E-2</v>
      </c>
      <c r="D13" s="767">
        <v>-3.3999999999999998E-3</v>
      </c>
      <c r="E13" s="767">
        <f>D64</f>
        <v>8.7525447193444891E-2</v>
      </c>
      <c r="F13" s="767">
        <f>E13-C13</f>
        <v>-5.7455280655510643E-4</v>
      </c>
      <c r="G13" s="767">
        <f>E64</f>
        <v>8.9659256250679928E-2</v>
      </c>
      <c r="H13" s="767">
        <f>G13-E13</f>
        <v>2.1338090572350366E-3</v>
      </c>
      <c r="I13" s="767">
        <f>F64</f>
        <v>9.2664085813772529E-2</v>
      </c>
      <c r="J13" s="767">
        <f>I13-G13</f>
        <v>3.0048295630926009E-3</v>
      </c>
      <c r="K13" s="767">
        <f>G64</f>
        <v>9.6843159451633826E-2</v>
      </c>
      <c r="L13" s="767">
        <f>K13-I13</f>
        <v>4.1790736378612969E-3</v>
      </c>
      <c r="M13" s="767">
        <f>H64</f>
        <v>0.10226376733676629</v>
      </c>
      <c r="N13" s="767">
        <f>M13-K13</f>
        <v>5.4206078851324613E-3</v>
      </c>
      <c r="O13" s="776">
        <f>P13/5</f>
        <v>2.832753467353258E-3</v>
      </c>
      <c r="P13" s="805">
        <f>M13-C13</f>
        <v>1.4163767336766289E-2</v>
      </c>
      <c r="Q13" s="836"/>
      <c r="R13" s="220"/>
      <c r="S13" s="220"/>
      <c r="T13" s="220"/>
      <c r="U13" s="220"/>
    </row>
    <row r="14" spans="1:16376" s="111" customFormat="1" ht="17.45" customHeight="1">
      <c r="A14" s="756" t="s">
        <v>24</v>
      </c>
      <c r="B14" s="756"/>
      <c r="C14" s="761">
        <v>76843.388080392993</v>
      </c>
      <c r="D14" s="761">
        <v>6156.0256874751904</v>
      </c>
      <c r="E14" s="761">
        <f>D53</f>
        <v>84743.388080392993</v>
      </c>
      <c r="F14" s="761">
        <f>E14-C14</f>
        <v>7900</v>
      </c>
      <c r="G14" s="761">
        <f>E53</f>
        <v>90586.396622393004</v>
      </c>
      <c r="H14" s="761">
        <f>G14-E14</f>
        <v>5843.0085420000105</v>
      </c>
      <c r="I14" s="761">
        <f>F53</f>
        <v>96449.518738942395</v>
      </c>
      <c r="J14" s="761">
        <f>I14-G14</f>
        <v>5863.1221165493916</v>
      </c>
      <c r="K14" s="761">
        <f>G53</f>
        <v>102384.73702088</v>
      </c>
      <c r="L14" s="761">
        <f>K14-I14</f>
        <v>5935.218281937603</v>
      </c>
      <c r="M14" s="761">
        <f>H53</f>
        <v>108345.05970958</v>
      </c>
      <c r="N14" s="761">
        <f>M14-K14</f>
        <v>5960.3226887000055</v>
      </c>
      <c r="O14" s="765">
        <f>P14/5</f>
        <v>6300.3343258374025</v>
      </c>
      <c r="P14" s="765">
        <f>M14-C14</f>
        <v>31501.671629187011</v>
      </c>
      <c r="Q14" s="776">
        <f>(M14/C14)^(1/5)-1</f>
        <v>7.1125902240577021E-2</v>
      </c>
      <c r="R14" s="220"/>
      <c r="S14" s="220"/>
      <c r="T14" s="220"/>
      <c r="U14" s="220"/>
    </row>
    <row r="15" spans="1:16376" ht="17.45" customHeight="1">
      <c r="A15" s="769" t="s">
        <v>25</v>
      </c>
      <c r="B15" s="769"/>
      <c r="C15" s="770">
        <v>9.4799999999999995E-2</v>
      </c>
      <c r="D15" s="770">
        <v>-2.3999999999999998E-3</v>
      </c>
      <c r="E15" s="770">
        <f>D54</f>
        <v>9.2188918011591889E-2</v>
      </c>
      <c r="F15" s="770">
        <f>E15-C15</f>
        <v>-2.6110819884081066E-3</v>
      </c>
      <c r="G15" s="770">
        <f>E54</f>
        <v>9.5914900386998778E-2</v>
      </c>
      <c r="H15" s="770">
        <f>G15-E15</f>
        <v>3.7259823754068888E-3</v>
      </c>
      <c r="I15" s="770">
        <f>F54</f>
        <v>9.7522796824935518E-2</v>
      </c>
      <c r="J15" s="770">
        <f>I15-G15</f>
        <v>1.60789643793674E-3</v>
      </c>
      <c r="K15" s="770">
        <f>G54</f>
        <v>9.9495276333899957E-2</v>
      </c>
      <c r="L15" s="770">
        <f>K15-I15</f>
        <v>1.9724795089644392E-3</v>
      </c>
      <c r="M15" s="770">
        <f>H54</f>
        <v>0.10195560774349022</v>
      </c>
      <c r="N15" s="770">
        <f>M15-K15</f>
        <v>2.4603314095902606E-3</v>
      </c>
      <c r="O15" s="776">
        <f>P15/5</f>
        <v>1.4311215486980445E-3</v>
      </c>
      <c r="P15" s="805">
        <f>M15-C15</f>
        <v>7.1556077434902221E-3</v>
      </c>
      <c r="Q15" s="837"/>
    </row>
    <row r="16" spans="1:16376" s="748" customFormat="1" ht="17.45" customHeight="1">
      <c r="A16" s="753" t="s">
        <v>26</v>
      </c>
      <c r="B16" s="753"/>
      <c r="C16" s="771"/>
      <c r="D16" s="772"/>
      <c r="E16" s="771"/>
      <c r="F16" s="771"/>
      <c r="G16" s="771"/>
      <c r="H16" s="771"/>
      <c r="I16" s="771"/>
      <c r="J16" s="771"/>
      <c r="K16" s="771"/>
      <c r="L16" s="771"/>
      <c r="M16" s="771"/>
      <c r="N16" s="771"/>
      <c r="O16" s="771"/>
      <c r="P16" s="806"/>
      <c r="Q16" s="838"/>
    </row>
    <row r="17" spans="1:16376" ht="17.45" customHeight="1">
      <c r="A17" s="760" t="s">
        <v>27</v>
      </c>
      <c r="B17" s="760"/>
      <c r="C17" s="773">
        <v>0.90080000000000005</v>
      </c>
      <c r="D17" s="774"/>
      <c r="E17" s="773">
        <f>C17+F17</f>
        <v>0.89580000000000004</v>
      </c>
      <c r="F17" s="775">
        <v>-5.0000000000000001E-3</v>
      </c>
      <c r="G17" s="776">
        <f>E17+H17</f>
        <v>0.89080000000000004</v>
      </c>
      <c r="H17" s="775">
        <v>-5.0000000000000001E-3</v>
      </c>
      <c r="I17" s="776">
        <f>G17+J17</f>
        <v>0.88280000000000003</v>
      </c>
      <c r="J17" s="775">
        <v>-8.0000000000000002E-3</v>
      </c>
      <c r="K17" s="776">
        <f>I17+L17</f>
        <v>0.87280000000000002</v>
      </c>
      <c r="L17" s="775">
        <v>-0.01</v>
      </c>
      <c r="M17" s="776">
        <f>K17+N17</f>
        <v>0.86280000000000001</v>
      </c>
      <c r="N17" s="775">
        <v>-0.01</v>
      </c>
      <c r="O17" s="775">
        <f t="shared" ref="O17:O24" si="0">P17/5</f>
        <v>-7.6000000000000069E-3</v>
      </c>
      <c r="P17" s="775">
        <f t="shared" ref="P17:P24" si="1">M17-C17</f>
        <v>-3.8000000000000034E-2</v>
      </c>
      <c r="Q17" s="839"/>
    </row>
    <row r="18" spans="1:16376" ht="17.45" customHeight="1">
      <c r="A18" s="777" t="s">
        <v>28</v>
      </c>
      <c r="B18" s="777"/>
      <c r="C18" s="778">
        <v>1.6299999999999999E-2</v>
      </c>
      <c r="D18" s="778">
        <v>-1.4E-3</v>
      </c>
      <c r="E18" s="778">
        <v>1.6E-2</v>
      </c>
      <c r="F18" s="778">
        <f>E18-C18</f>
        <v>-2.9999999999999818E-4</v>
      </c>
      <c r="G18" s="778">
        <v>1.61E-2</v>
      </c>
      <c r="H18" s="778">
        <f>G18-E18</f>
        <v>9.9999999999999395E-5</v>
      </c>
      <c r="I18" s="778">
        <v>1.6299999999999999E-2</v>
      </c>
      <c r="J18" s="778">
        <f>I18-G18</f>
        <v>1.9999999999999879E-4</v>
      </c>
      <c r="K18" s="778">
        <v>1.6500000000000001E-2</v>
      </c>
      <c r="L18" s="778">
        <f>K18-I18</f>
        <v>2.0000000000000226E-4</v>
      </c>
      <c r="M18" s="778">
        <v>1.67E-2</v>
      </c>
      <c r="N18" s="778">
        <f>M18-K18</f>
        <v>1.9999999999999879E-4</v>
      </c>
      <c r="O18" s="778">
        <f t="shared" si="0"/>
        <v>8.000000000000021E-5</v>
      </c>
      <c r="P18" s="807">
        <f t="shared" si="1"/>
        <v>4.0000000000000105E-4</v>
      </c>
      <c r="Q18" s="840"/>
    </row>
    <row r="19" spans="1:16376" s="111" customFormat="1" ht="17.45" customHeight="1">
      <c r="A19" s="779" t="s">
        <v>29</v>
      </c>
      <c r="B19" s="779"/>
      <c r="C19" s="776">
        <v>0.3201</v>
      </c>
      <c r="D19" s="776">
        <v>6.7000000000000002E-3</v>
      </c>
      <c r="E19" s="776">
        <f>C19+F19</f>
        <v>0.31509999999999999</v>
      </c>
      <c r="F19" s="775">
        <v>-5.0000000000000001E-3</v>
      </c>
      <c r="G19" s="776">
        <f>E19+H19</f>
        <v>0.31009999999999999</v>
      </c>
      <c r="H19" s="775">
        <v>-5.0000000000000001E-3</v>
      </c>
      <c r="I19" s="776">
        <f>G19+J19</f>
        <v>0.30509999999999998</v>
      </c>
      <c r="J19" s="775">
        <v>-5.0000000000000001E-3</v>
      </c>
      <c r="K19" s="776">
        <f>I19+L19</f>
        <v>0.30009999999999998</v>
      </c>
      <c r="L19" s="775">
        <v>-5.0000000000000001E-3</v>
      </c>
      <c r="M19" s="776">
        <f>K19+N19</f>
        <v>0.29509999999999997</v>
      </c>
      <c r="N19" s="775">
        <v>-5.0000000000000001E-3</v>
      </c>
      <c r="O19" s="775">
        <f t="shared" si="0"/>
        <v>-5.0000000000000044E-3</v>
      </c>
      <c r="P19" s="775">
        <f t="shared" si="1"/>
        <v>-2.5000000000000022E-2</v>
      </c>
      <c r="Q19" s="840"/>
    </row>
    <row r="20" spans="1:16376" s="111" customFormat="1" ht="17.45" customHeight="1">
      <c r="A20" s="777" t="s">
        <v>30</v>
      </c>
      <c r="B20" s="777"/>
      <c r="C20" s="778">
        <v>0.31607953876926698</v>
      </c>
      <c r="D20" s="778">
        <v>-8.8000000000000005E-3</v>
      </c>
      <c r="E20" s="778">
        <f>C20+F20</f>
        <v>0.30997953876926698</v>
      </c>
      <c r="F20" s="778">
        <v>-6.1000000000000004E-3</v>
      </c>
      <c r="G20" s="778">
        <f>E20+H20</f>
        <v>0.30497953876926698</v>
      </c>
      <c r="H20" s="778">
        <v>-5.0000000000000001E-3</v>
      </c>
      <c r="I20" s="778">
        <f>G20+J20</f>
        <v>0.29997953876926697</v>
      </c>
      <c r="J20" s="778">
        <v>-5.0000000000000001E-3</v>
      </c>
      <c r="K20" s="778">
        <f>I20+L20</f>
        <v>0.29497953876926697</v>
      </c>
      <c r="L20" s="778">
        <v>-5.0000000000000001E-3</v>
      </c>
      <c r="M20" s="778">
        <f>K20+N20</f>
        <v>0.28997953876926696</v>
      </c>
      <c r="N20" s="778">
        <v>-5.0000000000000001E-3</v>
      </c>
      <c r="O20" s="778">
        <f t="shared" si="0"/>
        <v>-5.2200000000000024E-3</v>
      </c>
      <c r="P20" s="807">
        <f t="shared" si="1"/>
        <v>-2.6100000000000012E-2</v>
      </c>
      <c r="Q20" s="840"/>
    </row>
    <row r="21" spans="1:16376" s="111" customFormat="1" ht="17.45" customHeight="1">
      <c r="A21" s="777" t="s">
        <v>31</v>
      </c>
      <c r="B21" s="777"/>
      <c r="C21" s="778">
        <v>0.27378279797623301</v>
      </c>
      <c r="D21" s="778"/>
      <c r="E21" s="778">
        <f>L37</f>
        <v>0.26117464331773943</v>
      </c>
      <c r="F21" s="780">
        <f>E21-C21</f>
        <v>-1.2608154658493576E-2</v>
      </c>
      <c r="G21" s="778">
        <f>M37</f>
        <v>0.24530304435466882</v>
      </c>
      <c r="H21" s="781">
        <f>G21-E21</f>
        <v>-1.587159896307061E-2</v>
      </c>
      <c r="I21" s="778">
        <f>N37</f>
        <v>0.22916621251435124</v>
      </c>
      <c r="J21" s="781">
        <f>I21-G21</f>
        <v>-1.6136831840317584E-2</v>
      </c>
      <c r="K21" s="778">
        <f>O37</f>
        <v>0.20737069493000873</v>
      </c>
      <c r="L21" s="781">
        <f>K21-I21</f>
        <v>-2.1795517584342505E-2</v>
      </c>
      <c r="M21" s="778">
        <f>P37</f>
        <v>0.1801358896490427</v>
      </c>
      <c r="N21" s="781">
        <f>M21-K21</f>
        <v>-2.7234805280966029E-2</v>
      </c>
      <c r="O21" s="808">
        <f t="shared" si="0"/>
        <v>-1.8729381665438062E-2</v>
      </c>
      <c r="P21" s="808">
        <f t="shared" si="1"/>
        <v>-9.3646908327190304E-2</v>
      </c>
      <c r="Q21" s="840"/>
    </row>
    <row r="22" spans="1:16376" s="111" customFormat="1" ht="17.45" customHeight="1">
      <c r="A22" s="779" t="s">
        <v>32</v>
      </c>
      <c r="B22" s="779"/>
      <c r="C22" s="776">
        <v>6.9255206494881802E-2</v>
      </c>
      <c r="D22" s="776"/>
      <c r="E22" s="776">
        <f>C22+F22</f>
        <v>6.9255206494881802E-2</v>
      </c>
      <c r="F22" s="782">
        <v>0</v>
      </c>
      <c r="G22" s="776">
        <f>E22+H22</f>
        <v>6.9255206494881802E-2</v>
      </c>
      <c r="H22" s="782">
        <v>0</v>
      </c>
      <c r="I22" s="776">
        <f>G22+J22</f>
        <v>6.9255206494881802E-2</v>
      </c>
      <c r="J22" s="782">
        <v>0</v>
      </c>
      <c r="K22" s="776">
        <f>I22+L22</f>
        <v>6.9255206494881802E-2</v>
      </c>
      <c r="L22" s="782">
        <v>0</v>
      </c>
      <c r="M22" s="776">
        <f>K22+N22</f>
        <v>6.9255206494881802E-2</v>
      </c>
      <c r="N22" s="782">
        <v>0</v>
      </c>
      <c r="O22" s="782">
        <f t="shared" si="0"/>
        <v>0</v>
      </c>
      <c r="P22" s="782">
        <f t="shared" si="1"/>
        <v>0</v>
      </c>
      <c r="Q22" s="840"/>
    </row>
    <row r="23" spans="1:16376" s="111" customFormat="1" ht="17.45" customHeight="1">
      <c r="A23" s="779" t="s">
        <v>33</v>
      </c>
      <c r="B23" s="779"/>
      <c r="C23" s="776">
        <v>4.4193434521708199E-3</v>
      </c>
      <c r="D23" s="776"/>
      <c r="E23" s="776">
        <f>C23+F23</f>
        <v>4.4193434521708199E-3</v>
      </c>
      <c r="F23" s="782">
        <v>0</v>
      </c>
      <c r="G23" s="776">
        <f>E23+H23</f>
        <v>4.4193434521708199E-3</v>
      </c>
      <c r="H23" s="782">
        <v>0</v>
      </c>
      <c r="I23" s="776">
        <f>G23+J23</f>
        <v>4.4193434521708199E-3</v>
      </c>
      <c r="J23" s="782">
        <v>0</v>
      </c>
      <c r="K23" s="776">
        <f>I23+L23</f>
        <v>4.4193434521708199E-3</v>
      </c>
      <c r="L23" s="782">
        <v>0</v>
      </c>
      <c r="M23" s="776">
        <f>K23+N23</f>
        <v>4.4193434521708199E-3</v>
      </c>
      <c r="N23" s="782">
        <v>0</v>
      </c>
      <c r="O23" s="782">
        <f t="shared" si="0"/>
        <v>0</v>
      </c>
      <c r="P23" s="782">
        <f t="shared" si="1"/>
        <v>0</v>
      </c>
      <c r="Q23" s="840"/>
    </row>
    <row r="24" spans="1:16376" s="111" customFormat="1" ht="17.45" customHeight="1">
      <c r="A24" s="783" t="s">
        <v>34</v>
      </c>
      <c r="B24" s="783"/>
      <c r="C24" s="784">
        <f>C63</f>
        <v>0.75026761467366609</v>
      </c>
      <c r="D24" s="784"/>
      <c r="E24" s="784">
        <f>D63</f>
        <v>0.7719953363116796</v>
      </c>
      <c r="F24" s="784">
        <f>E24-C24</f>
        <v>2.1727721638013509E-2</v>
      </c>
      <c r="G24" s="784">
        <f>E63</f>
        <v>0.79262812310595421</v>
      </c>
      <c r="H24" s="784">
        <f>G24-E24</f>
        <v>2.0632786794274605E-2</v>
      </c>
      <c r="I24" s="784">
        <f>F63</f>
        <v>0.80688293143612499</v>
      </c>
      <c r="J24" s="784">
        <f>I24-G24</f>
        <v>1.4254808330170787E-2</v>
      </c>
      <c r="K24" s="784">
        <f>G63</f>
        <v>0.81892008716875442</v>
      </c>
      <c r="L24" s="784">
        <f>K24-I24</f>
        <v>1.2037155732629423E-2</v>
      </c>
      <c r="M24" s="784">
        <f>H63</f>
        <v>0.82899029306017269</v>
      </c>
      <c r="N24" s="784">
        <f>M24-K24</f>
        <v>1.0070205891418271E-2</v>
      </c>
      <c r="O24" s="776">
        <f t="shared" si="0"/>
        <v>1.574453567730132E-2</v>
      </c>
      <c r="P24" s="805">
        <f t="shared" si="1"/>
        <v>7.8722678386506595E-2</v>
      </c>
      <c r="Q24" s="841"/>
    </row>
    <row r="25" spans="1:16376" ht="17.45" customHeight="1">
      <c r="A25" s="785" t="s">
        <v>35</v>
      </c>
      <c r="B25" s="785"/>
      <c r="C25" s="786"/>
      <c r="D25" s="786"/>
      <c r="E25" s="786"/>
      <c r="F25" s="786"/>
      <c r="G25" s="787"/>
      <c r="H25" s="787"/>
      <c r="I25" s="787"/>
      <c r="J25" s="787"/>
      <c r="K25" s="787"/>
      <c r="L25" s="787"/>
      <c r="M25" s="787"/>
      <c r="N25" s="787"/>
      <c r="O25" s="787"/>
      <c r="P25" s="787"/>
      <c r="Q25" s="787"/>
      <c r="R25" s="829"/>
      <c r="S25" s="829"/>
      <c r="T25" s="829"/>
      <c r="U25" s="829"/>
      <c r="V25" s="829"/>
      <c r="W25" s="829"/>
      <c r="X25" s="830"/>
      <c r="Y25" s="830"/>
      <c r="Z25" s="830"/>
      <c r="AA25" s="830"/>
      <c r="AB25" s="830"/>
      <c r="AC25" s="830"/>
      <c r="AD25" s="830"/>
      <c r="AE25" s="830"/>
      <c r="AF25" s="844"/>
      <c r="AG25" s="845"/>
      <c r="AH25" s="829"/>
      <c r="AI25" s="829"/>
      <c r="AJ25" s="829"/>
      <c r="AK25" s="829"/>
      <c r="AL25" s="829"/>
      <c r="AM25" s="829"/>
      <c r="AN25" s="830"/>
      <c r="AO25" s="830"/>
      <c r="AP25" s="830"/>
      <c r="AQ25" s="830"/>
      <c r="AR25" s="830"/>
      <c r="AS25" s="830"/>
      <c r="AT25" s="830"/>
      <c r="AU25" s="830"/>
      <c r="AV25" s="844"/>
      <c r="AW25" s="845"/>
      <c r="AX25" s="829"/>
      <c r="AY25" s="829"/>
      <c r="AZ25" s="829"/>
      <c r="BA25" s="829"/>
      <c r="BB25" s="829"/>
      <c r="BC25" s="829"/>
      <c r="BD25" s="830"/>
      <c r="BE25" s="830"/>
      <c r="BF25" s="830"/>
      <c r="BG25" s="830"/>
      <c r="BH25" s="830"/>
      <c r="BI25" s="830"/>
      <c r="BJ25" s="830"/>
      <c r="BK25" s="830"/>
      <c r="BL25" s="844"/>
      <c r="BM25" s="845"/>
      <c r="BN25" s="829"/>
      <c r="BO25" s="829"/>
      <c r="BP25" s="829"/>
      <c r="BQ25" s="829"/>
      <c r="BR25" s="829"/>
      <c r="BS25" s="829"/>
      <c r="BT25" s="830"/>
      <c r="BU25" s="830"/>
      <c r="BV25" s="830"/>
      <c r="BW25" s="830"/>
      <c r="BX25" s="830"/>
      <c r="BY25" s="830"/>
      <c r="BZ25" s="830"/>
      <c r="CA25" s="830"/>
      <c r="CB25" s="844"/>
      <c r="CC25" s="845"/>
      <c r="CD25" s="829"/>
      <c r="CE25" s="829"/>
      <c r="CF25" s="829"/>
      <c r="CG25" s="829"/>
      <c r="CH25" s="829"/>
      <c r="CI25" s="829"/>
      <c r="CJ25" s="830"/>
      <c r="CK25" s="830"/>
      <c r="CL25" s="830"/>
      <c r="CM25" s="830"/>
      <c r="CN25" s="830"/>
      <c r="CO25" s="830"/>
      <c r="CP25" s="830"/>
      <c r="CQ25" s="830"/>
      <c r="CR25" s="844"/>
      <c r="CS25" s="845"/>
      <c r="CT25" s="829"/>
      <c r="CU25" s="829"/>
      <c r="CV25" s="829"/>
      <c r="CW25" s="829"/>
      <c r="CX25" s="829"/>
      <c r="CY25" s="829"/>
      <c r="CZ25" s="830"/>
      <c r="DA25" s="830"/>
      <c r="DB25" s="830"/>
      <c r="DC25" s="830"/>
      <c r="DD25" s="830"/>
      <c r="DE25" s="830"/>
      <c r="DF25" s="830"/>
      <c r="DG25" s="830"/>
      <c r="DH25" s="844"/>
      <c r="DI25" s="845"/>
      <c r="DJ25" s="829"/>
      <c r="DK25" s="829"/>
      <c r="DL25" s="829"/>
      <c r="DM25" s="829"/>
      <c r="DN25" s="829"/>
      <c r="DO25" s="829"/>
      <c r="DP25" s="830"/>
      <c r="DQ25" s="830"/>
      <c r="DR25" s="830"/>
      <c r="DS25" s="830"/>
      <c r="DT25" s="830"/>
      <c r="DU25" s="830"/>
      <c r="DV25" s="830"/>
      <c r="DW25" s="830"/>
      <c r="DX25" s="844"/>
      <c r="DY25" s="845"/>
      <c r="DZ25" s="829"/>
      <c r="EA25" s="829"/>
      <c r="EB25" s="829"/>
      <c r="EC25" s="829"/>
      <c r="ED25" s="829"/>
      <c r="EE25" s="829"/>
      <c r="EF25" s="830"/>
      <c r="EG25" s="830"/>
      <c r="EH25" s="830"/>
      <c r="EI25" s="830"/>
      <c r="EJ25" s="830"/>
      <c r="EK25" s="830"/>
      <c r="EL25" s="830"/>
      <c r="EM25" s="830"/>
      <c r="EN25" s="844"/>
      <c r="EO25" s="845"/>
      <c r="EP25" s="829"/>
      <c r="EQ25" s="829"/>
      <c r="ER25" s="829"/>
      <c r="ES25" s="829"/>
      <c r="ET25" s="829"/>
      <c r="EU25" s="829"/>
      <c r="EV25" s="830"/>
      <c r="EW25" s="830"/>
      <c r="EX25" s="830"/>
      <c r="EY25" s="830"/>
      <c r="EZ25" s="830"/>
      <c r="FA25" s="830"/>
      <c r="FB25" s="830"/>
      <c r="FC25" s="830"/>
      <c r="FD25" s="844"/>
      <c r="FE25" s="845"/>
      <c r="FF25" s="829"/>
      <c r="FG25" s="829"/>
      <c r="FH25" s="829"/>
      <c r="FI25" s="829"/>
      <c r="FJ25" s="829"/>
      <c r="FK25" s="829"/>
      <c r="FL25" s="830"/>
      <c r="FM25" s="830"/>
      <c r="FN25" s="830"/>
      <c r="FO25" s="830"/>
      <c r="FP25" s="830"/>
      <c r="FQ25" s="830"/>
      <c r="FR25" s="830"/>
      <c r="FS25" s="830"/>
      <c r="FT25" s="844"/>
      <c r="FU25" s="845"/>
      <c r="FV25" s="829"/>
      <c r="FW25" s="829"/>
      <c r="FX25" s="829"/>
      <c r="FY25" s="829"/>
      <c r="FZ25" s="829"/>
      <c r="GA25" s="829"/>
      <c r="GB25" s="830"/>
      <c r="GC25" s="830"/>
      <c r="GD25" s="830"/>
      <c r="GE25" s="830"/>
      <c r="GF25" s="830"/>
      <c r="GG25" s="830"/>
      <c r="GH25" s="830"/>
      <c r="GI25" s="830"/>
      <c r="GJ25" s="844"/>
      <c r="GK25" s="845"/>
      <c r="GL25" s="829"/>
      <c r="GM25" s="829"/>
      <c r="GN25" s="829"/>
      <c r="GO25" s="829"/>
      <c r="GP25" s="829"/>
      <c r="GQ25" s="829"/>
      <c r="GR25" s="830"/>
      <c r="GS25" s="830"/>
      <c r="GT25" s="830"/>
      <c r="GU25" s="830"/>
      <c r="GV25" s="830"/>
      <c r="GW25" s="830"/>
      <c r="GX25" s="830"/>
      <c r="GY25" s="830"/>
      <c r="GZ25" s="844"/>
      <c r="HA25" s="845"/>
      <c r="HB25" s="829"/>
      <c r="HC25" s="829"/>
      <c r="HD25" s="829"/>
      <c r="HE25" s="829"/>
      <c r="HF25" s="829"/>
      <c r="HG25" s="829"/>
      <c r="HH25" s="830"/>
      <c r="HI25" s="830"/>
      <c r="HJ25" s="830"/>
      <c r="HK25" s="830"/>
      <c r="HL25" s="830"/>
      <c r="HM25" s="830"/>
      <c r="HN25" s="830"/>
      <c r="HO25" s="830"/>
      <c r="HP25" s="844"/>
      <c r="HQ25" s="845"/>
      <c r="HR25" s="829"/>
      <c r="HS25" s="829"/>
      <c r="HT25" s="829"/>
      <c r="HU25" s="829"/>
      <c r="HV25" s="829"/>
      <c r="HW25" s="829"/>
      <c r="HX25" s="830"/>
      <c r="HY25" s="830"/>
      <c r="HZ25" s="830"/>
      <c r="IA25" s="830"/>
      <c r="IB25" s="830"/>
      <c r="IC25" s="830"/>
      <c r="ID25" s="830"/>
      <c r="IE25" s="830"/>
      <c r="IF25" s="844"/>
      <c r="IG25" s="845"/>
      <c r="IH25" s="829"/>
      <c r="II25" s="829"/>
      <c r="IJ25" s="829"/>
      <c r="IK25" s="829"/>
      <c r="IL25" s="829"/>
      <c r="IM25" s="829"/>
      <c r="IN25" s="830"/>
      <c r="IO25" s="830"/>
      <c r="IP25" s="830"/>
      <c r="IQ25" s="830"/>
      <c r="IR25" s="830"/>
      <c r="IS25" s="830"/>
      <c r="IT25" s="830"/>
      <c r="IU25" s="830"/>
      <c r="IV25" s="844"/>
      <c r="IW25" s="845"/>
      <c r="IX25" s="829"/>
      <c r="IY25" s="829"/>
      <c r="IZ25" s="829"/>
      <c r="JA25" s="829"/>
      <c r="JB25" s="829"/>
      <c r="JC25" s="829"/>
      <c r="JD25" s="830"/>
      <c r="JE25" s="830"/>
      <c r="JF25" s="830"/>
      <c r="JG25" s="830"/>
      <c r="JH25" s="830"/>
      <c r="JI25" s="830"/>
      <c r="JJ25" s="830"/>
      <c r="JK25" s="830"/>
      <c r="JL25" s="844"/>
      <c r="JM25" s="845"/>
      <c r="JN25" s="829"/>
      <c r="JO25" s="829"/>
      <c r="JP25" s="829"/>
      <c r="JQ25" s="829"/>
      <c r="JR25" s="829"/>
      <c r="JS25" s="829"/>
      <c r="JT25" s="830"/>
      <c r="JU25" s="830"/>
      <c r="JV25" s="830"/>
      <c r="JW25" s="830"/>
      <c r="JX25" s="830"/>
      <c r="JY25" s="830"/>
      <c r="JZ25" s="830"/>
      <c r="KA25" s="830"/>
      <c r="KB25" s="844"/>
      <c r="KC25" s="845"/>
      <c r="KD25" s="829"/>
      <c r="KE25" s="829"/>
      <c r="KF25" s="829"/>
      <c r="KG25" s="829"/>
      <c r="KH25" s="829"/>
      <c r="KI25" s="829"/>
      <c r="KJ25" s="830"/>
      <c r="KK25" s="830"/>
      <c r="KL25" s="830"/>
      <c r="KM25" s="830"/>
      <c r="KN25" s="830"/>
      <c r="KO25" s="830"/>
      <c r="KP25" s="830"/>
      <c r="KQ25" s="830"/>
      <c r="KR25" s="844"/>
      <c r="KS25" s="845"/>
      <c r="KT25" s="829"/>
      <c r="KU25" s="829"/>
      <c r="KV25" s="829"/>
      <c r="KW25" s="829"/>
      <c r="KX25" s="829"/>
      <c r="KY25" s="829"/>
      <c r="KZ25" s="830"/>
      <c r="LA25" s="830"/>
      <c r="LB25" s="830"/>
      <c r="LC25" s="830"/>
      <c r="LD25" s="830"/>
      <c r="LE25" s="830"/>
      <c r="LF25" s="830"/>
      <c r="LG25" s="830"/>
      <c r="LH25" s="844"/>
      <c r="LI25" s="845"/>
      <c r="LJ25" s="829"/>
      <c r="LK25" s="829"/>
      <c r="LL25" s="829"/>
      <c r="LM25" s="829"/>
      <c r="LN25" s="829"/>
      <c r="LO25" s="829"/>
      <c r="LP25" s="830"/>
      <c r="LQ25" s="830"/>
      <c r="LR25" s="830"/>
      <c r="LS25" s="830"/>
      <c r="LT25" s="830"/>
      <c r="LU25" s="830"/>
      <c r="LV25" s="830"/>
      <c r="LW25" s="830"/>
      <c r="LX25" s="844"/>
      <c r="LY25" s="845"/>
      <c r="LZ25" s="829"/>
      <c r="MA25" s="829"/>
      <c r="MB25" s="829"/>
      <c r="MC25" s="829"/>
      <c r="MD25" s="829"/>
      <c r="ME25" s="829"/>
      <c r="MF25" s="830"/>
      <c r="MG25" s="830"/>
      <c r="MH25" s="830"/>
      <c r="MI25" s="830"/>
      <c r="MJ25" s="830"/>
      <c r="MK25" s="830"/>
      <c r="ML25" s="830"/>
      <c r="MM25" s="830"/>
      <c r="MN25" s="844"/>
      <c r="MO25" s="845"/>
      <c r="MP25" s="829"/>
      <c r="MQ25" s="829"/>
      <c r="MR25" s="829"/>
      <c r="MS25" s="829"/>
      <c r="MT25" s="829"/>
      <c r="MU25" s="829"/>
      <c r="MV25" s="830"/>
      <c r="MW25" s="830"/>
      <c r="MX25" s="830"/>
      <c r="MY25" s="830"/>
      <c r="MZ25" s="830"/>
      <c r="NA25" s="830"/>
      <c r="NB25" s="830"/>
      <c r="NC25" s="830"/>
      <c r="ND25" s="844"/>
      <c r="NE25" s="845"/>
      <c r="NF25" s="829"/>
      <c r="NG25" s="829"/>
      <c r="NH25" s="829"/>
      <c r="NI25" s="829"/>
      <c r="NJ25" s="829"/>
      <c r="NK25" s="829"/>
      <c r="NL25" s="830"/>
      <c r="NM25" s="830"/>
      <c r="NN25" s="830"/>
      <c r="NO25" s="830"/>
      <c r="NP25" s="830"/>
      <c r="NQ25" s="830"/>
      <c r="NR25" s="830"/>
      <c r="NS25" s="830"/>
      <c r="NT25" s="844"/>
      <c r="NU25" s="845"/>
      <c r="NV25" s="829"/>
      <c r="NW25" s="829"/>
      <c r="NX25" s="829"/>
      <c r="NY25" s="829"/>
      <c r="NZ25" s="829"/>
      <c r="OA25" s="829"/>
      <c r="OB25" s="830"/>
      <c r="OC25" s="830"/>
      <c r="OD25" s="830"/>
      <c r="OE25" s="830"/>
      <c r="OF25" s="830"/>
      <c r="OG25" s="830"/>
      <c r="OH25" s="830"/>
      <c r="OI25" s="830"/>
      <c r="OJ25" s="844"/>
      <c r="OK25" s="845"/>
      <c r="OL25" s="829"/>
      <c r="OM25" s="829"/>
      <c r="ON25" s="829"/>
      <c r="OO25" s="829"/>
      <c r="OP25" s="829"/>
      <c r="OQ25" s="829"/>
      <c r="OR25" s="830"/>
      <c r="OS25" s="830"/>
      <c r="OT25" s="830"/>
      <c r="OU25" s="830"/>
      <c r="OV25" s="830"/>
      <c r="OW25" s="830"/>
      <c r="OX25" s="830"/>
      <c r="OY25" s="830"/>
      <c r="OZ25" s="844"/>
      <c r="PA25" s="845"/>
      <c r="PB25" s="829"/>
      <c r="PC25" s="829"/>
      <c r="PD25" s="829"/>
      <c r="PE25" s="829"/>
      <c r="PF25" s="829"/>
      <c r="PG25" s="829"/>
      <c r="PH25" s="830"/>
      <c r="PI25" s="830"/>
      <c r="PJ25" s="830"/>
      <c r="PK25" s="830"/>
      <c r="PL25" s="830"/>
      <c r="PM25" s="830"/>
      <c r="PN25" s="830"/>
      <c r="PO25" s="830"/>
      <c r="PP25" s="844"/>
      <c r="PQ25" s="845"/>
      <c r="PR25" s="829"/>
      <c r="PS25" s="829"/>
      <c r="PT25" s="829"/>
      <c r="PU25" s="829"/>
      <c r="PV25" s="829"/>
      <c r="PW25" s="829"/>
      <c r="PX25" s="830"/>
      <c r="PY25" s="830"/>
      <c r="PZ25" s="830"/>
      <c r="QA25" s="830"/>
      <c r="QB25" s="830"/>
      <c r="QC25" s="830"/>
      <c r="QD25" s="830"/>
      <c r="QE25" s="830"/>
      <c r="QF25" s="844"/>
      <c r="QG25" s="845"/>
      <c r="QH25" s="829"/>
      <c r="QI25" s="829"/>
      <c r="QJ25" s="829"/>
      <c r="QK25" s="829"/>
      <c r="QL25" s="829"/>
      <c r="QM25" s="829"/>
      <c r="QN25" s="830"/>
      <c r="QO25" s="830"/>
      <c r="QP25" s="830"/>
      <c r="QQ25" s="830"/>
      <c r="QR25" s="830"/>
      <c r="QS25" s="830"/>
      <c r="QT25" s="830"/>
      <c r="QU25" s="830"/>
      <c r="QV25" s="844"/>
      <c r="QW25" s="845"/>
      <c r="QX25" s="829"/>
      <c r="QY25" s="829"/>
      <c r="QZ25" s="829"/>
      <c r="RA25" s="829"/>
      <c r="RB25" s="829"/>
      <c r="RC25" s="829"/>
      <c r="RD25" s="830"/>
      <c r="RE25" s="830"/>
      <c r="RF25" s="830"/>
      <c r="RG25" s="830"/>
      <c r="RH25" s="830"/>
      <c r="RI25" s="830"/>
      <c r="RJ25" s="830"/>
      <c r="RK25" s="830"/>
      <c r="RL25" s="844"/>
      <c r="RM25" s="845"/>
      <c r="RN25" s="829"/>
      <c r="RO25" s="829"/>
      <c r="RP25" s="829"/>
      <c r="RQ25" s="829"/>
      <c r="RR25" s="829"/>
      <c r="RS25" s="829"/>
      <c r="RT25" s="830"/>
      <c r="RU25" s="830"/>
      <c r="RV25" s="830"/>
      <c r="RW25" s="830"/>
      <c r="RX25" s="830"/>
      <c r="RY25" s="830"/>
      <c r="RZ25" s="830"/>
      <c r="SA25" s="830"/>
      <c r="SB25" s="844"/>
      <c r="SC25" s="845"/>
      <c r="SD25" s="829"/>
      <c r="SE25" s="829"/>
      <c r="SF25" s="829"/>
      <c r="SG25" s="829"/>
      <c r="SH25" s="829"/>
      <c r="SI25" s="829"/>
      <c r="SJ25" s="830"/>
      <c r="SK25" s="830"/>
      <c r="SL25" s="830"/>
      <c r="SM25" s="830"/>
      <c r="SN25" s="830"/>
      <c r="SO25" s="830"/>
      <c r="SP25" s="830"/>
      <c r="SQ25" s="830"/>
      <c r="SR25" s="844"/>
      <c r="SS25" s="845"/>
      <c r="ST25" s="829"/>
      <c r="SU25" s="829"/>
      <c r="SV25" s="829"/>
      <c r="SW25" s="829"/>
      <c r="SX25" s="829"/>
      <c r="SY25" s="829"/>
      <c r="SZ25" s="830"/>
      <c r="TA25" s="830"/>
      <c r="TB25" s="830"/>
      <c r="TC25" s="830"/>
      <c r="TD25" s="830"/>
      <c r="TE25" s="830"/>
      <c r="TF25" s="830"/>
      <c r="TG25" s="830"/>
      <c r="TH25" s="844"/>
      <c r="TI25" s="845"/>
      <c r="TJ25" s="829"/>
      <c r="TK25" s="829"/>
      <c r="TL25" s="829"/>
      <c r="TM25" s="829"/>
      <c r="TN25" s="829"/>
      <c r="TO25" s="829"/>
      <c r="TP25" s="830"/>
      <c r="TQ25" s="830"/>
      <c r="TR25" s="830"/>
      <c r="TS25" s="830"/>
      <c r="TT25" s="830"/>
      <c r="TU25" s="830"/>
      <c r="TV25" s="830"/>
      <c r="TW25" s="830"/>
      <c r="TX25" s="844"/>
      <c r="TY25" s="845"/>
      <c r="TZ25" s="829"/>
      <c r="UA25" s="829"/>
      <c r="UB25" s="829"/>
      <c r="UC25" s="829"/>
      <c r="UD25" s="829"/>
      <c r="UE25" s="829"/>
      <c r="UF25" s="830"/>
      <c r="UG25" s="830"/>
      <c r="UH25" s="830"/>
      <c r="UI25" s="830"/>
      <c r="UJ25" s="830"/>
      <c r="UK25" s="830"/>
      <c r="UL25" s="830"/>
      <c r="UM25" s="830"/>
      <c r="UN25" s="844"/>
      <c r="UO25" s="845"/>
      <c r="UP25" s="829"/>
      <c r="UQ25" s="829"/>
      <c r="UR25" s="829"/>
      <c r="US25" s="829"/>
      <c r="UT25" s="829"/>
      <c r="UU25" s="829"/>
      <c r="UV25" s="830"/>
      <c r="UW25" s="830"/>
      <c r="UX25" s="830"/>
      <c r="UY25" s="830"/>
      <c r="UZ25" s="830"/>
      <c r="VA25" s="830"/>
      <c r="VB25" s="830"/>
      <c r="VC25" s="830"/>
      <c r="VD25" s="844"/>
      <c r="VE25" s="845"/>
      <c r="VF25" s="829"/>
      <c r="VG25" s="829"/>
      <c r="VH25" s="829"/>
      <c r="VI25" s="829"/>
      <c r="VJ25" s="829"/>
      <c r="VK25" s="829"/>
      <c r="VL25" s="830"/>
      <c r="VM25" s="830"/>
      <c r="VN25" s="830"/>
      <c r="VO25" s="830"/>
      <c r="VP25" s="830"/>
      <c r="VQ25" s="830"/>
      <c r="VR25" s="830"/>
      <c r="VS25" s="830"/>
      <c r="VT25" s="844"/>
      <c r="VU25" s="845"/>
      <c r="VV25" s="829"/>
      <c r="VW25" s="829"/>
      <c r="VX25" s="829"/>
      <c r="VY25" s="829"/>
      <c r="VZ25" s="829"/>
      <c r="WA25" s="829"/>
      <c r="WB25" s="830"/>
      <c r="WC25" s="830"/>
      <c r="WD25" s="830"/>
      <c r="WE25" s="830"/>
      <c r="WF25" s="830"/>
      <c r="WG25" s="830"/>
      <c r="WH25" s="830"/>
      <c r="WI25" s="830"/>
      <c r="WJ25" s="844"/>
      <c r="WK25" s="845"/>
      <c r="WL25" s="829"/>
      <c r="WM25" s="829"/>
      <c r="WN25" s="829"/>
      <c r="WO25" s="829"/>
      <c r="WP25" s="829"/>
      <c r="WQ25" s="829"/>
      <c r="WR25" s="830"/>
      <c r="WS25" s="830"/>
      <c r="WT25" s="830"/>
      <c r="WU25" s="830"/>
      <c r="WV25" s="830"/>
      <c r="WW25" s="830"/>
      <c r="WX25" s="830"/>
      <c r="WY25" s="830"/>
      <c r="WZ25" s="844"/>
      <c r="XA25" s="845"/>
      <c r="XB25" s="829"/>
      <c r="XC25" s="829"/>
      <c r="XD25" s="829"/>
      <c r="XE25" s="829"/>
      <c r="XF25" s="829"/>
      <c r="XG25" s="829"/>
      <c r="XH25" s="830"/>
      <c r="XI25" s="830"/>
      <c r="XJ25" s="830"/>
      <c r="XK25" s="830"/>
      <c r="XL25" s="830"/>
      <c r="XM25" s="830"/>
      <c r="XN25" s="830"/>
      <c r="XO25" s="830"/>
      <c r="XP25" s="844"/>
      <c r="XQ25" s="845"/>
      <c r="XR25" s="829"/>
      <c r="XS25" s="829"/>
      <c r="XT25" s="829"/>
      <c r="XU25" s="829"/>
      <c r="XV25" s="829"/>
      <c r="XW25" s="829"/>
      <c r="XX25" s="830"/>
      <c r="XY25" s="830"/>
      <c r="XZ25" s="830"/>
      <c r="YA25" s="830"/>
      <c r="YB25" s="830"/>
      <c r="YC25" s="830"/>
      <c r="YD25" s="830"/>
      <c r="YE25" s="830"/>
      <c r="YF25" s="844"/>
      <c r="YG25" s="845"/>
      <c r="YH25" s="829"/>
      <c r="YI25" s="829"/>
      <c r="YJ25" s="829"/>
      <c r="YK25" s="829"/>
      <c r="YL25" s="829"/>
      <c r="YM25" s="829"/>
      <c r="YN25" s="830"/>
      <c r="YO25" s="830"/>
      <c r="YP25" s="830"/>
      <c r="YQ25" s="830"/>
      <c r="YR25" s="830"/>
      <c r="YS25" s="830"/>
      <c r="YT25" s="830"/>
      <c r="YU25" s="830"/>
      <c r="YV25" s="844"/>
      <c r="YW25" s="845"/>
      <c r="YX25" s="829"/>
      <c r="YY25" s="829"/>
      <c r="YZ25" s="829"/>
      <c r="ZA25" s="829"/>
      <c r="ZB25" s="829"/>
      <c r="ZC25" s="829"/>
      <c r="ZD25" s="830"/>
      <c r="ZE25" s="830"/>
      <c r="ZF25" s="830"/>
      <c r="ZG25" s="830"/>
      <c r="ZH25" s="830"/>
      <c r="ZI25" s="830"/>
      <c r="ZJ25" s="830"/>
      <c r="ZK25" s="830"/>
      <c r="ZL25" s="844"/>
      <c r="ZM25" s="845"/>
      <c r="ZN25" s="829"/>
      <c r="ZO25" s="829"/>
      <c r="ZP25" s="829"/>
      <c r="ZQ25" s="829"/>
      <c r="ZR25" s="829"/>
      <c r="ZS25" s="829"/>
      <c r="ZT25" s="830"/>
      <c r="ZU25" s="830"/>
      <c r="ZV25" s="830"/>
      <c r="ZW25" s="830"/>
      <c r="ZX25" s="830"/>
      <c r="ZY25" s="830"/>
      <c r="ZZ25" s="830"/>
      <c r="AAA25" s="830"/>
      <c r="AAB25" s="844"/>
      <c r="AAC25" s="845"/>
      <c r="AAD25" s="829"/>
      <c r="AAE25" s="829"/>
      <c r="AAF25" s="829"/>
      <c r="AAG25" s="829"/>
      <c r="AAH25" s="829"/>
      <c r="AAI25" s="829"/>
      <c r="AAJ25" s="830"/>
      <c r="AAK25" s="830"/>
      <c r="AAL25" s="830"/>
      <c r="AAM25" s="830"/>
      <c r="AAN25" s="830"/>
      <c r="AAO25" s="830"/>
      <c r="AAP25" s="830"/>
      <c r="AAQ25" s="830"/>
      <c r="AAR25" s="844"/>
      <c r="AAS25" s="845"/>
      <c r="AAT25" s="829"/>
      <c r="AAU25" s="829"/>
      <c r="AAV25" s="829"/>
      <c r="AAW25" s="829"/>
      <c r="AAX25" s="829"/>
      <c r="AAY25" s="829"/>
      <c r="AAZ25" s="830"/>
      <c r="ABA25" s="830"/>
      <c r="ABB25" s="830"/>
      <c r="ABC25" s="830"/>
      <c r="ABD25" s="830"/>
      <c r="ABE25" s="830"/>
      <c r="ABF25" s="830"/>
      <c r="ABG25" s="830"/>
      <c r="ABH25" s="844"/>
      <c r="ABI25" s="845"/>
      <c r="ABJ25" s="829"/>
      <c r="ABK25" s="829"/>
      <c r="ABL25" s="829"/>
      <c r="ABM25" s="829"/>
      <c r="ABN25" s="829"/>
      <c r="ABO25" s="829"/>
      <c r="ABP25" s="830"/>
      <c r="ABQ25" s="830"/>
      <c r="ABR25" s="830"/>
      <c r="ABS25" s="830"/>
      <c r="ABT25" s="830"/>
      <c r="ABU25" s="830"/>
      <c r="ABV25" s="830"/>
      <c r="ABW25" s="830"/>
      <c r="ABX25" s="844"/>
      <c r="ABY25" s="845"/>
      <c r="ABZ25" s="829"/>
      <c r="ACA25" s="829"/>
      <c r="ACB25" s="829"/>
      <c r="ACC25" s="829"/>
      <c r="ACD25" s="829"/>
      <c r="ACE25" s="829"/>
      <c r="ACF25" s="830"/>
      <c r="ACG25" s="830"/>
      <c r="ACH25" s="830"/>
      <c r="ACI25" s="830"/>
      <c r="ACJ25" s="830"/>
      <c r="ACK25" s="830"/>
      <c r="ACL25" s="830"/>
      <c r="ACM25" s="830"/>
      <c r="ACN25" s="844"/>
      <c r="ACO25" s="845"/>
      <c r="ACP25" s="829"/>
      <c r="ACQ25" s="829"/>
      <c r="ACR25" s="829"/>
      <c r="ACS25" s="829"/>
      <c r="ACT25" s="829"/>
      <c r="ACU25" s="829"/>
      <c r="ACV25" s="830"/>
      <c r="ACW25" s="830"/>
      <c r="ACX25" s="830"/>
      <c r="ACY25" s="830"/>
      <c r="ACZ25" s="830"/>
      <c r="ADA25" s="830"/>
      <c r="ADB25" s="830"/>
      <c r="ADC25" s="830"/>
      <c r="ADD25" s="844"/>
      <c r="ADE25" s="845"/>
      <c r="ADF25" s="829"/>
      <c r="ADG25" s="829"/>
      <c r="ADH25" s="829"/>
      <c r="ADI25" s="829"/>
      <c r="ADJ25" s="829"/>
      <c r="ADK25" s="829"/>
      <c r="ADL25" s="830"/>
      <c r="ADM25" s="830"/>
      <c r="ADN25" s="830"/>
      <c r="ADO25" s="830"/>
      <c r="ADP25" s="830"/>
      <c r="ADQ25" s="830"/>
      <c r="ADR25" s="830"/>
      <c r="ADS25" s="830"/>
      <c r="ADT25" s="844"/>
      <c r="ADU25" s="845"/>
      <c r="ADV25" s="829"/>
      <c r="ADW25" s="829"/>
      <c r="ADX25" s="829"/>
      <c r="ADY25" s="829"/>
      <c r="ADZ25" s="829"/>
      <c r="AEA25" s="829"/>
      <c r="AEB25" s="830"/>
      <c r="AEC25" s="830"/>
      <c r="AED25" s="830"/>
      <c r="AEE25" s="830"/>
      <c r="AEF25" s="830"/>
      <c r="AEG25" s="830"/>
      <c r="AEH25" s="830"/>
      <c r="AEI25" s="830"/>
      <c r="AEJ25" s="844"/>
      <c r="AEK25" s="845"/>
      <c r="AEL25" s="829"/>
      <c r="AEM25" s="829"/>
      <c r="AEN25" s="829"/>
      <c r="AEO25" s="829"/>
      <c r="AEP25" s="829"/>
      <c r="AEQ25" s="829"/>
      <c r="AER25" s="830"/>
      <c r="AES25" s="830"/>
      <c r="AET25" s="830"/>
      <c r="AEU25" s="830"/>
      <c r="AEV25" s="830"/>
      <c r="AEW25" s="830"/>
      <c r="AEX25" s="830"/>
      <c r="AEY25" s="830"/>
      <c r="AEZ25" s="844"/>
      <c r="AFA25" s="845"/>
      <c r="AFB25" s="829"/>
      <c r="AFC25" s="829"/>
      <c r="AFD25" s="829"/>
      <c r="AFE25" s="829"/>
      <c r="AFF25" s="829"/>
      <c r="AFG25" s="829"/>
      <c r="AFH25" s="830"/>
      <c r="AFI25" s="830"/>
      <c r="AFJ25" s="830"/>
      <c r="AFK25" s="830"/>
      <c r="AFL25" s="830"/>
      <c r="AFM25" s="830"/>
      <c r="AFN25" s="830"/>
      <c r="AFO25" s="830"/>
      <c r="AFP25" s="844"/>
      <c r="AFQ25" s="845"/>
      <c r="AFR25" s="829"/>
      <c r="AFS25" s="829"/>
      <c r="AFT25" s="829"/>
      <c r="AFU25" s="829"/>
      <c r="AFV25" s="829"/>
      <c r="AFW25" s="829"/>
      <c r="AFX25" s="830"/>
      <c r="AFY25" s="830"/>
      <c r="AFZ25" s="830"/>
      <c r="AGA25" s="830"/>
      <c r="AGB25" s="830"/>
      <c r="AGC25" s="830"/>
      <c r="AGD25" s="830"/>
      <c r="AGE25" s="830"/>
      <c r="AGF25" s="844"/>
      <c r="AGG25" s="845"/>
      <c r="AGH25" s="829"/>
      <c r="AGI25" s="829"/>
      <c r="AGJ25" s="829"/>
      <c r="AGK25" s="829"/>
      <c r="AGL25" s="829"/>
      <c r="AGM25" s="829"/>
      <c r="AGN25" s="830"/>
      <c r="AGO25" s="830"/>
      <c r="AGP25" s="830"/>
      <c r="AGQ25" s="830"/>
      <c r="AGR25" s="830"/>
      <c r="AGS25" s="830"/>
      <c r="AGT25" s="830"/>
      <c r="AGU25" s="830"/>
      <c r="AGV25" s="844"/>
      <c r="AGW25" s="845"/>
      <c r="AGX25" s="829"/>
      <c r="AGY25" s="829"/>
      <c r="AGZ25" s="829"/>
      <c r="AHA25" s="829"/>
      <c r="AHB25" s="829"/>
      <c r="AHC25" s="829"/>
      <c r="AHD25" s="830"/>
      <c r="AHE25" s="830"/>
      <c r="AHF25" s="830"/>
      <c r="AHG25" s="830"/>
      <c r="AHH25" s="830"/>
      <c r="AHI25" s="830"/>
      <c r="AHJ25" s="830"/>
      <c r="AHK25" s="830"/>
      <c r="AHL25" s="844"/>
      <c r="AHM25" s="845"/>
      <c r="AHN25" s="829"/>
      <c r="AHO25" s="829"/>
      <c r="AHP25" s="829"/>
      <c r="AHQ25" s="829"/>
      <c r="AHR25" s="829"/>
      <c r="AHS25" s="829"/>
      <c r="AHT25" s="830"/>
      <c r="AHU25" s="830"/>
      <c r="AHV25" s="830"/>
      <c r="AHW25" s="830"/>
      <c r="AHX25" s="830"/>
      <c r="AHY25" s="830"/>
      <c r="AHZ25" s="830"/>
      <c r="AIA25" s="830"/>
      <c r="AIB25" s="844"/>
      <c r="AIC25" s="845"/>
      <c r="AID25" s="829"/>
      <c r="AIE25" s="829"/>
      <c r="AIF25" s="829"/>
      <c r="AIG25" s="829"/>
      <c r="AIH25" s="829"/>
      <c r="AII25" s="829"/>
      <c r="AIJ25" s="830"/>
      <c r="AIK25" s="830"/>
      <c r="AIL25" s="830"/>
      <c r="AIM25" s="830"/>
      <c r="AIN25" s="830"/>
      <c r="AIO25" s="830"/>
      <c r="AIP25" s="830"/>
      <c r="AIQ25" s="830"/>
      <c r="AIR25" s="844"/>
      <c r="AIS25" s="845"/>
      <c r="AIT25" s="829"/>
      <c r="AIU25" s="829"/>
      <c r="AIV25" s="829"/>
      <c r="AIW25" s="829"/>
      <c r="AIX25" s="829"/>
      <c r="AIY25" s="829"/>
      <c r="AIZ25" s="830"/>
      <c r="AJA25" s="830"/>
      <c r="AJB25" s="830"/>
      <c r="AJC25" s="830"/>
      <c r="AJD25" s="830"/>
      <c r="AJE25" s="830"/>
      <c r="AJF25" s="830"/>
      <c r="AJG25" s="830"/>
      <c r="AJH25" s="844"/>
      <c r="AJI25" s="845"/>
      <c r="AJJ25" s="829"/>
      <c r="AJK25" s="829"/>
      <c r="AJL25" s="829"/>
      <c r="AJM25" s="829"/>
      <c r="AJN25" s="829"/>
      <c r="AJO25" s="829"/>
      <c r="AJP25" s="830"/>
      <c r="AJQ25" s="830"/>
      <c r="AJR25" s="830"/>
      <c r="AJS25" s="830"/>
      <c r="AJT25" s="830"/>
      <c r="AJU25" s="830"/>
      <c r="AJV25" s="830"/>
      <c r="AJW25" s="830"/>
      <c r="AJX25" s="844"/>
      <c r="AJY25" s="845"/>
      <c r="AJZ25" s="829"/>
      <c r="AKA25" s="829"/>
      <c r="AKB25" s="829"/>
      <c r="AKC25" s="829"/>
      <c r="AKD25" s="829"/>
      <c r="AKE25" s="829"/>
      <c r="AKF25" s="830"/>
      <c r="AKG25" s="830"/>
      <c r="AKH25" s="830"/>
      <c r="AKI25" s="830"/>
      <c r="AKJ25" s="830"/>
      <c r="AKK25" s="830"/>
      <c r="AKL25" s="830"/>
      <c r="AKM25" s="830"/>
      <c r="AKN25" s="844"/>
      <c r="AKO25" s="845"/>
      <c r="AKP25" s="829"/>
      <c r="AKQ25" s="829"/>
      <c r="AKR25" s="829"/>
      <c r="AKS25" s="829"/>
      <c r="AKT25" s="829"/>
      <c r="AKU25" s="829"/>
      <c r="AKV25" s="830"/>
      <c r="AKW25" s="830"/>
      <c r="AKX25" s="830"/>
      <c r="AKY25" s="830"/>
      <c r="AKZ25" s="830"/>
      <c r="ALA25" s="830"/>
      <c r="ALB25" s="830"/>
      <c r="ALC25" s="830"/>
      <c r="ALD25" s="844"/>
      <c r="ALE25" s="845"/>
      <c r="ALF25" s="829"/>
      <c r="ALG25" s="829"/>
      <c r="ALH25" s="829"/>
      <c r="ALI25" s="829"/>
      <c r="ALJ25" s="829"/>
      <c r="ALK25" s="829"/>
      <c r="ALL25" s="830"/>
      <c r="ALM25" s="830"/>
      <c r="ALN25" s="830"/>
      <c r="ALO25" s="830"/>
      <c r="ALP25" s="830"/>
      <c r="ALQ25" s="830"/>
      <c r="ALR25" s="830"/>
      <c r="ALS25" s="830"/>
      <c r="ALT25" s="844"/>
      <c r="ALU25" s="845"/>
      <c r="ALV25" s="829"/>
      <c r="ALW25" s="829"/>
      <c r="ALX25" s="829"/>
      <c r="ALY25" s="829"/>
      <c r="ALZ25" s="829"/>
      <c r="AMA25" s="829"/>
      <c r="AMB25" s="830"/>
      <c r="AMC25" s="830"/>
      <c r="AMD25" s="830"/>
      <c r="AME25" s="830"/>
      <c r="AMF25" s="830"/>
      <c r="AMG25" s="830"/>
      <c r="AMH25" s="830"/>
      <c r="AMI25" s="830"/>
      <c r="AMJ25" s="844"/>
      <c r="AMK25" s="845"/>
      <c r="AML25" s="829"/>
      <c r="AMM25" s="829"/>
      <c r="AMN25" s="829"/>
      <c r="AMO25" s="829"/>
      <c r="AMP25" s="829"/>
      <c r="AMQ25" s="829"/>
      <c r="AMR25" s="830"/>
      <c r="AMS25" s="830"/>
      <c r="AMT25" s="830"/>
      <c r="AMU25" s="830"/>
      <c r="AMV25" s="830"/>
      <c r="AMW25" s="830"/>
      <c r="AMX25" s="830"/>
      <c r="AMY25" s="830"/>
      <c r="AMZ25" s="844"/>
      <c r="ANA25" s="845"/>
      <c r="ANB25" s="829"/>
      <c r="ANC25" s="829"/>
      <c r="AND25" s="829"/>
      <c r="ANE25" s="829"/>
      <c r="ANF25" s="829"/>
      <c r="ANG25" s="829"/>
      <c r="ANH25" s="830"/>
      <c r="ANI25" s="830"/>
      <c r="ANJ25" s="830"/>
      <c r="ANK25" s="830"/>
      <c r="ANL25" s="830"/>
      <c r="ANM25" s="830"/>
      <c r="ANN25" s="830"/>
      <c r="ANO25" s="830"/>
      <c r="ANP25" s="844"/>
      <c r="ANQ25" s="845"/>
      <c r="ANR25" s="829"/>
      <c r="ANS25" s="829"/>
      <c r="ANT25" s="829"/>
      <c r="ANU25" s="829"/>
      <c r="ANV25" s="829"/>
      <c r="ANW25" s="829"/>
      <c r="ANX25" s="830"/>
      <c r="ANY25" s="830"/>
      <c r="ANZ25" s="830"/>
      <c r="AOA25" s="830"/>
      <c r="AOB25" s="830"/>
      <c r="AOC25" s="830"/>
      <c r="AOD25" s="830"/>
      <c r="AOE25" s="830"/>
      <c r="AOF25" s="844"/>
      <c r="AOG25" s="845"/>
      <c r="AOH25" s="829"/>
      <c r="AOI25" s="829"/>
      <c r="AOJ25" s="829"/>
      <c r="AOK25" s="829"/>
      <c r="AOL25" s="829"/>
      <c r="AOM25" s="829"/>
      <c r="AON25" s="830"/>
      <c r="AOO25" s="830"/>
      <c r="AOP25" s="830"/>
      <c r="AOQ25" s="830"/>
      <c r="AOR25" s="830"/>
      <c r="AOS25" s="830"/>
      <c r="AOT25" s="830"/>
      <c r="AOU25" s="830"/>
      <c r="AOV25" s="844"/>
      <c r="AOW25" s="845"/>
      <c r="AOX25" s="829"/>
      <c r="AOY25" s="829"/>
      <c r="AOZ25" s="829"/>
      <c r="APA25" s="829"/>
      <c r="APB25" s="829"/>
      <c r="APC25" s="829"/>
      <c r="APD25" s="830"/>
      <c r="APE25" s="830"/>
      <c r="APF25" s="830"/>
      <c r="APG25" s="830"/>
      <c r="APH25" s="830"/>
      <c r="API25" s="830"/>
      <c r="APJ25" s="830"/>
      <c r="APK25" s="830"/>
      <c r="APL25" s="844"/>
      <c r="APM25" s="845"/>
      <c r="APN25" s="829"/>
      <c r="APO25" s="829"/>
      <c r="APP25" s="829"/>
      <c r="APQ25" s="829"/>
      <c r="APR25" s="829"/>
      <c r="APS25" s="829"/>
      <c r="APT25" s="830"/>
      <c r="APU25" s="830"/>
      <c r="APV25" s="830"/>
      <c r="APW25" s="830"/>
      <c r="APX25" s="830"/>
      <c r="APY25" s="830"/>
      <c r="APZ25" s="830"/>
      <c r="AQA25" s="830"/>
      <c r="AQB25" s="844"/>
      <c r="AQC25" s="845"/>
      <c r="AQD25" s="829"/>
      <c r="AQE25" s="829"/>
      <c r="AQF25" s="829"/>
      <c r="AQG25" s="829"/>
      <c r="AQH25" s="829"/>
      <c r="AQI25" s="829"/>
      <c r="AQJ25" s="830"/>
      <c r="AQK25" s="830"/>
      <c r="AQL25" s="830"/>
      <c r="AQM25" s="830"/>
      <c r="AQN25" s="830"/>
      <c r="AQO25" s="830"/>
      <c r="AQP25" s="830"/>
      <c r="AQQ25" s="830"/>
      <c r="AQR25" s="844"/>
      <c r="AQS25" s="845"/>
      <c r="AQT25" s="829"/>
      <c r="AQU25" s="829"/>
      <c r="AQV25" s="829"/>
      <c r="AQW25" s="829"/>
      <c r="AQX25" s="829"/>
      <c r="AQY25" s="829"/>
      <c r="AQZ25" s="830"/>
      <c r="ARA25" s="830"/>
      <c r="ARB25" s="830"/>
      <c r="ARC25" s="830"/>
      <c r="ARD25" s="830"/>
      <c r="ARE25" s="830"/>
      <c r="ARF25" s="830"/>
      <c r="ARG25" s="830"/>
      <c r="ARH25" s="844"/>
      <c r="ARI25" s="845"/>
      <c r="ARJ25" s="829"/>
      <c r="ARK25" s="829"/>
      <c r="ARL25" s="829"/>
      <c r="ARM25" s="829"/>
      <c r="ARN25" s="829"/>
      <c r="ARO25" s="829"/>
      <c r="ARP25" s="830"/>
      <c r="ARQ25" s="830"/>
      <c r="ARR25" s="830"/>
      <c r="ARS25" s="830"/>
      <c r="ART25" s="830"/>
      <c r="ARU25" s="830"/>
      <c r="ARV25" s="830"/>
      <c r="ARW25" s="830"/>
      <c r="ARX25" s="844"/>
      <c r="ARY25" s="845"/>
      <c r="ARZ25" s="829"/>
      <c r="ASA25" s="829"/>
      <c r="ASB25" s="829"/>
      <c r="ASC25" s="829"/>
      <c r="ASD25" s="829"/>
      <c r="ASE25" s="829"/>
      <c r="ASF25" s="830"/>
      <c r="ASG25" s="830"/>
      <c r="ASH25" s="830"/>
      <c r="ASI25" s="830"/>
      <c r="ASJ25" s="830"/>
      <c r="ASK25" s="830"/>
      <c r="ASL25" s="830"/>
      <c r="ASM25" s="830"/>
      <c r="ASN25" s="844"/>
      <c r="ASO25" s="845"/>
      <c r="ASP25" s="829"/>
      <c r="ASQ25" s="829"/>
      <c r="ASR25" s="829"/>
      <c r="ASS25" s="829"/>
      <c r="AST25" s="829"/>
      <c r="ASU25" s="829"/>
      <c r="ASV25" s="830"/>
      <c r="ASW25" s="830"/>
      <c r="ASX25" s="830"/>
      <c r="ASY25" s="830"/>
      <c r="ASZ25" s="830"/>
      <c r="ATA25" s="830"/>
      <c r="ATB25" s="830"/>
      <c r="ATC25" s="830"/>
      <c r="ATD25" s="844"/>
      <c r="ATE25" s="845"/>
      <c r="ATF25" s="829"/>
      <c r="ATG25" s="829"/>
      <c r="ATH25" s="829"/>
      <c r="ATI25" s="829"/>
      <c r="ATJ25" s="829"/>
      <c r="ATK25" s="829"/>
      <c r="ATL25" s="830"/>
      <c r="ATM25" s="830"/>
      <c r="ATN25" s="830"/>
      <c r="ATO25" s="830"/>
      <c r="ATP25" s="830"/>
      <c r="ATQ25" s="830"/>
      <c r="ATR25" s="830"/>
      <c r="ATS25" s="830"/>
      <c r="ATT25" s="844"/>
      <c r="ATU25" s="845"/>
      <c r="ATV25" s="829"/>
      <c r="ATW25" s="829"/>
      <c r="ATX25" s="829"/>
      <c r="ATY25" s="829"/>
      <c r="ATZ25" s="829"/>
      <c r="AUA25" s="829"/>
      <c r="AUB25" s="830"/>
      <c r="AUC25" s="830"/>
      <c r="AUD25" s="830"/>
      <c r="AUE25" s="830"/>
      <c r="AUF25" s="830"/>
      <c r="AUG25" s="830"/>
      <c r="AUH25" s="830"/>
      <c r="AUI25" s="830"/>
      <c r="AUJ25" s="844"/>
      <c r="AUK25" s="845"/>
      <c r="AUL25" s="829"/>
      <c r="AUM25" s="829"/>
      <c r="AUN25" s="829"/>
      <c r="AUO25" s="829"/>
      <c r="AUP25" s="829"/>
      <c r="AUQ25" s="829"/>
      <c r="AUR25" s="830"/>
      <c r="AUS25" s="830"/>
      <c r="AUT25" s="830"/>
      <c r="AUU25" s="830"/>
      <c r="AUV25" s="830"/>
      <c r="AUW25" s="830"/>
      <c r="AUX25" s="830"/>
      <c r="AUY25" s="830"/>
      <c r="AUZ25" s="844"/>
      <c r="AVA25" s="845"/>
      <c r="AVB25" s="829"/>
      <c r="AVC25" s="829"/>
      <c r="AVD25" s="829"/>
      <c r="AVE25" s="829"/>
      <c r="AVF25" s="829"/>
      <c r="AVG25" s="829"/>
      <c r="AVH25" s="830"/>
      <c r="AVI25" s="830"/>
      <c r="AVJ25" s="830"/>
      <c r="AVK25" s="830"/>
      <c r="AVL25" s="830"/>
      <c r="AVM25" s="830"/>
      <c r="AVN25" s="830"/>
      <c r="AVO25" s="830"/>
      <c r="AVP25" s="844"/>
      <c r="AVQ25" s="845"/>
      <c r="AVR25" s="829"/>
      <c r="AVS25" s="829"/>
      <c r="AVT25" s="829"/>
      <c r="AVU25" s="829"/>
      <c r="AVV25" s="829"/>
      <c r="AVW25" s="829"/>
      <c r="AVX25" s="830"/>
      <c r="AVY25" s="830"/>
      <c r="AVZ25" s="830"/>
      <c r="AWA25" s="830"/>
      <c r="AWB25" s="830"/>
      <c r="AWC25" s="830"/>
      <c r="AWD25" s="830"/>
      <c r="AWE25" s="830"/>
      <c r="AWF25" s="844"/>
      <c r="AWG25" s="845"/>
      <c r="AWH25" s="829"/>
      <c r="AWI25" s="829"/>
      <c r="AWJ25" s="829"/>
      <c r="AWK25" s="829"/>
      <c r="AWL25" s="829"/>
      <c r="AWM25" s="829"/>
      <c r="AWN25" s="830"/>
      <c r="AWO25" s="830"/>
      <c r="AWP25" s="830"/>
      <c r="AWQ25" s="830"/>
      <c r="AWR25" s="830"/>
      <c r="AWS25" s="830"/>
      <c r="AWT25" s="830"/>
      <c r="AWU25" s="830"/>
      <c r="AWV25" s="844"/>
      <c r="AWW25" s="845"/>
      <c r="AWX25" s="829"/>
      <c r="AWY25" s="829"/>
      <c r="AWZ25" s="829"/>
      <c r="AXA25" s="829"/>
      <c r="AXB25" s="829"/>
      <c r="AXC25" s="829"/>
      <c r="AXD25" s="830"/>
      <c r="AXE25" s="830"/>
      <c r="AXF25" s="830"/>
      <c r="AXG25" s="830"/>
      <c r="AXH25" s="830"/>
      <c r="AXI25" s="830"/>
      <c r="AXJ25" s="830"/>
      <c r="AXK25" s="830"/>
      <c r="AXL25" s="844"/>
      <c r="AXM25" s="845"/>
      <c r="AXN25" s="829"/>
      <c r="AXO25" s="829"/>
      <c r="AXP25" s="829"/>
      <c r="AXQ25" s="829"/>
      <c r="AXR25" s="829"/>
      <c r="AXS25" s="829"/>
      <c r="AXT25" s="830"/>
      <c r="AXU25" s="830"/>
      <c r="AXV25" s="830"/>
      <c r="AXW25" s="830"/>
      <c r="AXX25" s="830"/>
      <c r="AXY25" s="830"/>
      <c r="AXZ25" s="830"/>
      <c r="AYA25" s="830"/>
      <c r="AYB25" s="844"/>
      <c r="AYC25" s="845"/>
      <c r="AYD25" s="829"/>
      <c r="AYE25" s="829"/>
      <c r="AYF25" s="829"/>
      <c r="AYG25" s="829"/>
      <c r="AYH25" s="829"/>
      <c r="AYI25" s="829"/>
      <c r="AYJ25" s="830"/>
      <c r="AYK25" s="830"/>
      <c r="AYL25" s="830"/>
      <c r="AYM25" s="830"/>
      <c r="AYN25" s="830"/>
      <c r="AYO25" s="830"/>
      <c r="AYP25" s="830"/>
      <c r="AYQ25" s="830"/>
      <c r="AYR25" s="844"/>
      <c r="AYS25" s="845"/>
      <c r="AYT25" s="829"/>
      <c r="AYU25" s="829"/>
      <c r="AYV25" s="829"/>
      <c r="AYW25" s="829"/>
      <c r="AYX25" s="829"/>
      <c r="AYY25" s="829"/>
      <c r="AYZ25" s="830"/>
      <c r="AZA25" s="830"/>
      <c r="AZB25" s="830"/>
      <c r="AZC25" s="830"/>
      <c r="AZD25" s="830"/>
      <c r="AZE25" s="830"/>
      <c r="AZF25" s="830"/>
      <c r="AZG25" s="830"/>
      <c r="AZH25" s="844"/>
      <c r="AZI25" s="845"/>
      <c r="AZJ25" s="829"/>
      <c r="AZK25" s="829"/>
      <c r="AZL25" s="829"/>
      <c r="AZM25" s="829"/>
      <c r="AZN25" s="829"/>
      <c r="AZO25" s="829"/>
      <c r="AZP25" s="830"/>
      <c r="AZQ25" s="830"/>
      <c r="AZR25" s="830"/>
      <c r="AZS25" s="830"/>
      <c r="AZT25" s="830"/>
      <c r="AZU25" s="830"/>
      <c r="AZV25" s="830"/>
      <c r="AZW25" s="830"/>
      <c r="AZX25" s="844"/>
      <c r="AZY25" s="845"/>
      <c r="AZZ25" s="829"/>
      <c r="BAA25" s="829"/>
      <c r="BAB25" s="829"/>
      <c r="BAC25" s="829"/>
      <c r="BAD25" s="829"/>
      <c r="BAE25" s="829"/>
      <c r="BAF25" s="830"/>
      <c r="BAG25" s="830"/>
      <c r="BAH25" s="830"/>
      <c r="BAI25" s="830"/>
      <c r="BAJ25" s="830"/>
      <c r="BAK25" s="830"/>
      <c r="BAL25" s="830"/>
      <c r="BAM25" s="830"/>
      <c r="BAN25" s="844"/>
      <c r="BAO25" s="845"/>
      <c r="BAP25" s="829"/>
      <c r="BAQ25" s="829"/>
      <c r="BAR25" s="829"/>
      <c r="BAS25" s="829"/>
      <c r="BAT25" s="829"/>
      <c r="BAU25" s="829"/>
      <c r="BAV25" s="830"/>
      <c r="BAW25" s="830"/>
      <c r="BAX25" s="830"/>
      <c r="BAY25" s="830"/>
      <c r="BAZ25" s="830"/>
      <c r="BBA25" s="830"/>
      <c r="BBB25" s="830"/>
      <c r="BBC25" s="830"/>
      <c r="BBD25" s="844"/>
      <c r="BBE25" s="845"/>
      <c r="BBF25" s="829"/>
      <c r="BBG25" s="829"/>
      <c r="BBH25" s="829"/>
      <c r="BBI25" s="829"/>
      <c r="BBJ25" s="829"/>
      <c r="BBK25" s="829"/>
      <c r="BBL25" s="830"/>
      <c r="BBM25" s="830"/>
      <c r="BBN25" s="830"/>
      <c r="BBO25" s="830"/>
      <c r="BBP25" s="830"/>
      <c r="BBQ25" s="830"/>
      <c r="BBR25" s="830"/>
      <c r="BBS25" s="830"/>
      <c r="BBT25" s="844"/>
      <c r="BBU25" s="845"/>
      <c r="BBV25" s="829"/>
      <c r="BBW25" s="829"/>
      <c r="BBX25" s="829"/>
      <c r="BBY25" s="829"/>
      <c r="BBZ25" s="829"/>
      <c r="BCA25" s="829"/>
      <c r="BCB25" s="830"/>
      <c r="BCC25" s="830"/>
      <c r="BCD25" s="830"/>
      <c r="BCE25" s="830"/>
      <c r="BCF25" s="830"/>
      <c r="BCG25" s="830"/>
      <c r="BCH25" s="830"/>
      <c r="BCI25" s="830"/>
      <c r="BCJ25" s="844"/>
      <c r="BCK25" s="845"/>
      <c r="BCL25" s="829"/>
      <c r="BCM25" s="829"/>
      <c r="BCN25" s="829"/>
      <c r="BCO25" s="829"/>
      <c r="BCP25" s="829"/>
      <c r="BCQ25" s="829"/>
      <c r="BCR25" s="830"/>
      <c r="BCS25" s="830"/>
      <c r="BCT25" s="830"/>
      <c r="BCU25" s="830"/>
      <c r="BCV25" s="830"/>
      <c r="BCW25" s="830"/>
      <c r="BCX25" s="830"/>
      <c r="BCY25" s="830"/>
      <c r="BCZ25" s="844"/>
      <c r="BDA25" s="845"/>
      <c r="BDB25" s="829"/>
      <c r="BDC25" s="829"/>
      <c r="BDD25" s="829"/>
      <c r="BDE25" s="829"/>
      <c r="BDF25" s="829"/>
      <c r="BDG25" s="829"/>
      <c r="BDH25" s="830"/>
      <c r="BDI25" s="830"/>
      <c r="BDJ25" s="830"/>
      <c r="BDK25" s="830"/>
      <c r="BDL25" s="830"/>
      <c r="BDM25" s="830"/>
      <c r="BDN25" s="830"/>
      <c r="BDO25" s="830"/>
      <c r="BDP25" s="844"/>
      <c r="BDQ25" s="845"/>
      <c r="BDR25" s="829"/>
      <c r="BDS25" s="829"/>
      <c r="BDT25" s="829"/>
      <c r="BDU25" s="829"/>
      <c r="BDV25" s="829"/>
      <c r="BDW25" s="829"/>
      <c r="BDX25" s="830"/>
      <c r="BDY25" s="830"/>
      <c r="BDZ25" s="830"/>
      <c r="BEA25" s="830"/>
      <c r="BEB25" s="830"/>
      <c r="BEC25" s="830"/>
      <c r="BED25" s="830"/>
      <c r="BEE25" s="830"/>
      <c r="BEF25" s="844"/>
      <c r="BEG25" s="845"/>
      <c r="BEH25" s="829"/>
      <c r="BEI25" s="829"/>
      <c r="BEJ25" s="829"/>
      <c r="BEK25" s="829"/>
      <c r="BEL25" s="829"/>
      <c r="BEM25" s="829"/>
      <c r="BEN25" s="830"/>
      <c r="BEO25" s="830"/>
      <c r="BEP25" s="830"/>
      <c r="BEQ25" s="830"/>
      <c r="BER25" s="830"/>
      <c r="BES25" s="830"/>
      <c r="BET25" s="830"/>
      <c r="BEU25" s="830"/>
      <c r="BEV25" s="844"/>
      <c r="BEW25" s="845"/>
      <c r="BEX25" s="829"/>
      <c r="BEY25" s="829"/>
      <c r="BEZ25" s="829"/>
      <c r="BFA25" s="829"/>
      <c r="BFB25" s="829"/>
      <c r="BFC25" s="829"/>
      <c r="BFD25" s="830"/>
      <c r="BFE25" s="830"/>
      <c r="BFF25" s="830"/>
      <c r="BFG25" s="830"/>
      <c r="BFH25" s="830"/>
      <c r="BFI25" s="830"/>
      <c r="BFJ25" s="830"/>
      <c r="BFK25" s="830"/>
      <c r="BFL25" s="844"/>
      <c r="BFM25" s="845"/>
      <c r="BFN25" s="829"/>
      <c r="BFO25" s="829"/>
      <c r="BFP25" s="829"/>
      <c r="BFQ25" s="829"/>
      <c r="BFR25" s="829"/>
      <c r="BFS25" s="829"/>
      <c r="BFT25" s="830"/>
      <c r="BFU25" s="830"/>
      <c r="BFV25" s="830"/>
      <c r="BFW25" s="830"/>
      <c r="BFX25" s="830"/>
      <c r="BFY25" s="830"/>
      <c r="BFZ25" s="830"/>
      <c r="BGA25" s="830"/>
      <c r="BGB25" s="844"/>
      <c r="BGC25" s="845"/>
      <c r="BGD25" s="829"/>
      <c r="BGE25" s="829"/>
      <c r="BGF25" s="829"/>
      <c r="BGG25" s="829"/>
      <c r="BGH25" s="829"/>
      <c r="BGI25" s="829"/>
      <c r="BGJ25" s="830"/>
      <c r="BGK25" s="830"/>
      <c r="BGL25" s="830"/>
      <c r="BGM25" s="830"/>
      <c r="BGN25" s="830"/>
      <c r="BGO25" s="830"/>
      <c r="BGP25" s="830"/>
      <c r="BGQ25" s="830"/>
      <c r="BGR25" s="844"/>
      <c r="BGS25" s="845"/>
      <c r="BGT25" s="829"/>
      <c r="BGU25" s="829"/>
      <c r="BGV25" s="829"/>
      <c r="BGW25" s="829"/>
      <c r="BGX25" s="829"/>
      <c r="BGY25" s="829"/>
      <c r="BGZ25" s="830"/>
      <c r="BHA25" s="830"/>
      <c r="BHB25" s="830"/>
      <c r="BHC25" s="830"/>
      <c r="BHD25" s="830"/>
      <c r="BHE25" s="830"/>
      <c r="BHF25" s="830"/>
      <c r="BHG25" s="830"/>
      <c r="BHH25" s="844"/>
      <c r="BHI25" s="845"/>
      <c r="BHJ25" s="829"/>
      <c r="BHK25" s="829"/>
      <c r="BHL25" s="829"/>
      <c r="BHM25" s="829"/>
      <c r="BHN25" s="829"/>
      <c r="BHO25" s="829"/>
      <c r="BHP25" s="830"/>
      <c r="BHQ25" s="830"/>
      <c r="BHR25" s="830"/>
      <c r="BHS25" s="830"/>
      <c r="BHT25" s="830"/>
      <c r="BHU25" s="830"/>
      <c r="BHV25" s="830"/>
      <c r="BHW25" s="830"/>
      <c r="BHX25" s="844"/>
      <c r="BHY25" s="845"/>
      <c r="BHZ25" s="829"/>
      <c r="BIA25" s="829"/>
      <c r="BIB25" s="829"/>
      <c r="BIC25" s="829"/>
      <c r="BID25" s="829"/>
      <c r="BIE25" s="829"/>
      <c r="BIF25" s="830"/>
      <c r="BIG25" s="830"/>
      <c r="BIH25" s="830"/>
      <c r="BII25" s="830"/>
      <c r="BIJ25" s="830"/>
      <c r="BIK25" s="830"/>
      <c r="BIL25" s="830"/>
      <c r="BIM25" s="830"/>
      <c r="BIN25" s="844"/>
      <c r="BIO25" s="845"/>
      <c r="BIP25" s="829"/>
      <c r="BIQ25" s="829"/>
      <c r="BIR25" s="829"/>
      <c r="BIS25" s="829"/>
      <c r="BIT25" s="829"/>
      <c r="BIU25" s="829"/>
      <c r="BIV25" s="830"/>
      <c r="BIW25" s="830"/>
      <c r="BIX25" s="830"/>
      <c r="BIY25" s="830"/>
      <c r="BIZ25" s="830"/>
      <c r="BJA25" s="830"/>
      <c r="BJB25" s="830"/>
      <c r="BJC25" s="830"/>
      <c r="BJD25" s="844"/>
      <c r="BJE25" s="845"/>
      <c r="BJF25" s="829"/>
      <c r="BJG25" s="829"/>
      <c r="BJH25" s="829"/>
      <c r="BJI25" s="829"/>
      <c r="BJJ25" s="829"/>
      <c r="BJK25" s="829"/>
      <c r="BJL25" s="830"/>
      <c r="BJM25" s="830"/>
      <c r="BJN25" s="830"/>
      <c r="BJO25" s="830"/>
      <c r="BJP25" s="830"/>
      <c r="BJQ25" s="830"/>
      <c r="BJR25" s="830"/>
      <c r="BJS25" s="830"/>
      <c r="BJT25" s="844"/>
      <c r="BJU25" s="845"/>
      <c r="BJV25" s="829"/>
      <c r="BJW25" s="829"/>
      <c r="BJX25" s="829"/>
      <c r="BJY25" s="829"/>
      <c r="BJZ25" s="829"/>
      <c r="BKA25" s="829"/>
      <c r="BKB25" s="830"/>
      <c r="BKC25" s="830"/>
      <c r="BKD25" s="830"/>
      <c r="BKE25" s="830"/>
      <c r="BKF25" s="830"/>
      <c r="BKG25" s="830"/>
      <c r="BKH25" s="830"/>
      <c r="BKI25" s="830"/>
      <c r="BKJ25" s="844"/>
      <c r="BKK25" s="845"/>
      <c r="BKL25" s="829"/>
      <c r="BKM25" s="829"/>
      <c r="BKN25" s="829"/>
      <c r="BKO25" s="829"/>
      <c r="BKP25" s="829"/>
      <c r="BKQ25" s="829"/>
      <c r="BKR25" s="830"/>
      <c r="BKS25" s="830"/>
      <c r="BKT25" s="830"/>
      <c r="BKU25" s="830"/>
      <c r="BKV25" s="830"/>
      <c r="BKW25" s="830"/>
      <c r="BKX25" s="830"/>
      <c r="BKY25" s="830"/>
      <c r="BKZ25" s="844"/>
      <c r="BLA25" s="845"/>
      <c r="BLB25" s="829"/>
      <c r="BLC25" s="829"/>
      <c r="BLD25" s="829"/>
      <c r="BLE25" s="829"/>
      <c r="BLF25" s="829"/>
      <c r="BLG25" s="829"/>
      <c r="BLH25" s="830"/>
      <c r="BLI25" s="830"/>
      <c r="BLJ25" s="830"/>
      <c r="BLK25" s="830"/>
      <c r="BLL25" s="830"/>
      <c r="BLM25" s="830"/>
      <c r="BLN25" s="830"/>
      <c r="BLO25" s="830"/>
      <c r="BLP25" s="844"/>
      <c r="BLQ25" s="845"/>
      <c r="BLR25" s="829"/>
      <c r="BLS25" s="829"/>
      <c r="BLT25" s="829"/>
      <c r="BLU25" s="829"/>
      <c r="BLV25" s="829"/>
      <c r="BLW25" s="829"/>
      <c r="BLX25" s="830"/>
      <c r="BLY25" s="830"/>
      <c r="BLZ25" s="830"/>
      <c r="BMA25" s="830"/>
      <c r="BMB25" s="830"/>
      <c r="BMC25" s="830"/>
      <c r="BMD25" s="830"/>
      <c r="BME25" s="830"/>
      <c r="BMF25" s="844"/>
      <c r="BMG25" s="845"/>
      <c r="BMH25" s="829"/>
      <c r="BMI25" s="829"/>
      <c r="BMJ25" s="829"/>
      <c r="BMK25" s="829"/>
      <c r="BML25" s="829"/>
      <c r="BMM25" s="829"/>
      <c r="BMN25" s="830"/>
      <c r="BMO25" s="830"/>
      <c r="BMP25" s="830"/>
      <c r="BMQ25" s="830"/>
      <c r="BMR25" s="830"/>
      <c r="BMS25" s="830"/>
      <c r="BMT25" s="830"/>
      <c r="BMU25" s="830"/>
      <c r="BMV25" s="844"/>
      <c r="BMW25" s="845"/>
      <c r="BMX25" s="829"/>
      <c r="BMY25" s="829"/>
      <c r="BMZ25" s="829"/>
      <c r="BNA25" s="829"/>
      <c r="BNB25" s="829"/>
      <c r="BNC25" s="829"/>
      <c r="BND25" s="830"/>
      <c r="BNE25" s="830"/>
      <c r="BNF25" s="830"/>
      <c r="BNG25" s="830"/>
      <c r="BNH25" s="830"/>
      <c r="BNI25" s="830"/>
      <c r="BNJ25" s="830"/>
      <c r="BNK25" s="830"/>
      <c r="BNL25" s="844"/>
      <c r="BNM25" s="845"/>
      <c r="BNN25" s="829"/>
      <c r="BNO25" s="829"/>
      <c r="BNP25" s="829"/>
      <c r="BNQ25" s="829"/>
      <c r="BNR25" s="829"/>
      <c r="BNS25" s="829"/>
      <c r="BNT25" s="830"/>
      <c r="BNU25" s="830"/>
      <c r="BNV25" s="830"/>
      <c r="BNW25" s="830"/>
      <c r="BNX25" s="830"/>
      <c r="BNY25" s="830"/>
      <c r="BNZ25" s="830"/>
      <c r="BOA25" s="830"/>
      <c r="BOB25" s="844"/>
      <c r="BOC25" s="845"/>
      <c r="BOD25" s="829"/>
      <c r="BOE25" s="829"/>
      <c r="BOF25" s="829"/>
      <c r="BOG25" s="829"/>
      <c r="BOH25" s="829"/>
      <c r="BOI25" s="829"/>
      <c r="BOJ25" s="830"/>
      <c r="BOK25" s="830"/>
      <c r="BOL25" s="830"/>
      <c r="BOM25" s="830"/>
      <c r="BON25" s="830"/>
      <c r="BOO25" s="830"/>
      <c r="BOP25" s="830"/>
      <c r="BOQ25" s="830"/>
      <c r="BOR25" s="844"/>
      <c r="BOS25" s="845"/>
      <c r="BOT25" s="829"/>
      <c r="BOU25" s="829"/>
      <c r="BOV25" s="829"/>
      <c r="BOW25" s="829"/>
      <c r="BOX25" s="829"/>
      <c r="BOY25" s="829"/>
      <c r="BOZ25" s="830"/>
      <c r="BPA25" s="830"/>
      <c r="BPB25" s="830"/>
      <c r="BPC25" s="830"/>
      <c r="BPD25" s="830"/>
      <c r="BPE25" s="830"/>
      <c r="BPF25" s="830"/>
      <c r="BPG25" s="830"/>
      <c r="BPH25" s="844"/>
      <c r="BPI25" s="845"/>
      <c r="BPJ25" s="829"/>
      <c r="BPK25" s="829"/>
      <c r="BPL25" s="829"/>
      <c r="BPM25" s="829"/>
      <c r="BPN25" s="829"/>
      <c r="BPO25" s="829"/>
      <c r="BPP25" s="830"/>
      <c r="BPQ25" s="830"/>
      <c r="BPR25" s="830"/>
      <c r="BPS25" s="830"/>
      <c r="BPT25" s="830"/>
      <c r="BPU25" s="830"/>
      <c r="BPV25" s="830"/>
      <c r="BPW25" s="830"/>
      <c r="BPX25" s="844"/>
      <c r="BPY25" s="845"/>
      <c r="BPZ25" s="829"/>
      <c r="BQA25" s="829"/>
      <c r="BQB25" s="829"/>
      <c r="BQC25" s="829"/>
      <c r="BQD25" s="829"/>
      <c r="BQE25" s="829"/>
      <c r="BQF25" s="830"/>
      <c r="BQG25" s="830"/>
      <c r="BQH25" s="830"/>
      <c r="BQI25" s="830"/>
      <c r="BQJ25" s="830"/>
      <c r="BQK25" s="830"/>
      <c r="BQL25" s="830"/>
      <c r="BQM25" s="830"/>
      <c r="BQN25" s="844"/>
      <c r="BQO25" s="845"/>
      <c r="BQP25" s="829"/>
      <c r="BQQ25" s="829"/>
      <c r="BQR25" s="829"/>
      <c r="BQS25" s="829"/>
      <c r="BQT25" s="829"/>
      <c r="BQU25" s="829"/>
      <c r="BQV25" s="830"/>
      <c r="BQW25" s="830"/>
      <c r="BQX25" s="830"/>
      <c r="BQY25" s="830"/>
      <c r="BQZ25" s="830"/>
      <c r="BRA25" s="830"/>
      <c r="BRB25" s="830"/>
      <c r="BRC25" s="830"/>
      <c r="BRD25" s="844"/>
      <c r="BRE25" s="845"/>
      <c r="BRF25" s="829"/>
      <c r="BRG25" s="829"/>
      <c r="BRH25" s="829"/>
      <c r="BRI25" s="829"/>
      <c r="BRJ25" s="829"/>
      <c r="BRK25" s="829"/>
      <c r="BRL25" s="830"/>
      <c r="BRM25" s="830"/>
      <c r="BRN25" s="830"/>
      <c r="BRO25" s="830"/>
      <c r="BRP25" s="830"/>
      <c r="BRQ25" s="830"/>
      <c r="BRR25" s="830"/>
      <c r="BRS25" s="830"/>
      <c r="BRT25" s="844"/>
      <c r="BRU25" s="845"/>
      <c r="BRV25" s="829"/>
      <c r="BRW25" s="829"/>
      <c r="BRX25" s="829"/>
      <c r="BRY25" s="829"/>
      <c r="BRZ25" s="829"/>
      <c r="BSA25" s="829"/>
      <c r="BSB25" s="830"/>
      <c r="BSC25" s="830"/>
      <c r="BSD25" s="830"/>
      <c r="BSE25" s="830"/>
      <c r="BSF25" s="830"/>
      <c r="BSG25" s="830"/>
      <c r="BSH25" s="830"/>
      <c r="BSI25" s="830"/>
      <c r="BSJ25" s="844"/>
      <c r="BSK25" s="845"/>
      <c r="BSL25" s="829"/>
      <c r="BSM25" s="829"/>
      <c r="BSN25" s="829"/>
      <c r="BSO25" s="829"/>
      <c r="BSP25" s="829"/>
      <c r="BSQ25" s="829"/>
      <c r="BSR25" s="830"/>
      <c r="BSS25" s="830"/>
      <c r="BST25" s="830"/>
      <c r="BSU25" s="830"/>
      <c r="BSV25" s="830"/>
      <c r="BSW25" s="830"/>
      <c r="BSX25" s="830"/>
      <c r="BSY25" s="830"/>
      <c r="BSZ25" s="844"/>
      <c r="BTA25" s="845"/>
      <c r="BTB25" s="829"/>
      <c r="BTC25" s="829"/>
      <c r="BTD25" s="829"/>
      <c r="BTE25" s="829"/>
      <c r="BTF25" s="829"/>
      <c r="BTG25" s="829"/>
      <c r="BTH25" s="830"/>
      <c r="BTI25" s="830"/>
      <c r="BTJ25" s="830"/>
      <c r="BTK25" s="830"/>
      <c r="BTL25" s="830"/>
      <c r="BTM25" s="830"/>
      <c r="BTN25" s="830"/>
      <c r="BTO25" s="830"/>
      <c r="BTP25" s="844"/>
      <c r="BTQ25" s="845"/>
      <c r="BTR25" s="829"/>
      <c r="BTS25" s="829"/>
      <c r="BTT25" s="829"/>
      <c r="BTU25" s="829"/>
      <c r="BTV25" s="829"/>
      <c r="BTW25" s="829"/>
      <c r="BTX25" s="830"/>
      <c r="BTY25" s="830"/>
      <c r="BTZ25" s="830"/>
      <c r="BUA25" s="830"/>
      <c r="BUB25" s="830"/>
      <c r="BUC25" s="830"/>
      <c r="BUD25" s="830"/>
      <c r="BUE25" s="830"/>
      <c r="BUF25" s="844"/>
      <c r="BUG25" s="845"/>
      <c r="BUH25" s="829"/>
      <c r="BUI25" s="829"/>
      <c r="BUJ25" s="829"/>
      <c r="BUK25" s="829"/>
      <c r="BUL25" s="829"/>
      <c r="BUM25" s="829"/>
      <c r="BUN25" s="830"/>
      <c r="BUO25" s="830"/>
      <c r="BUP25" s="830"/>
      <c r="BUQ25" s="830"/>
      <c r="BUR25" s="830"/>
      <c r="BUS25" s="830"/>
      <c r="BUT25" s="830"/>
      <c r="BUU25" s="830"/>
      <c r="BUV25" s="844"/>
      <c r="BUW25" s="845"/>
      <c r="BUX25" s="829"/>
      <c r="BUY25" s="829"/>
      <c r="BUZ25" s="829"/>
      <c r="BVA25" s="829"/>
      <c r="BVB25" s="829"/>
      <c r="BVC25" s="829"/>
      <c r="BVD25" s="830"/>
      <c r="BVE25" s="830"/>
      <c r="BVF25" s="830"/>
      <c r="BVG25" s="830"/>
      <c r="BVH25" s="830"/>
      <c r="BVI25" s="830"/>
      <c r="BVJ25" s="830"/>
      <c r="BVK25" s="830"/>
      <c r="BVL25" s="844"/>
      <c r="BVM25" s="845"/>
      <c r="BVN25" s="829"/>
      <c r="BVO25" s="829"/>
      <c r="BVP25" s="829"/>
      <c r="BVQ25" s="829"/>
      <c r="BVR25" s="829"/>
      <c r="BVS25" s="829"/>
      <c r="BVT25" s="830"/>
      <c r="BVU25" s="830"/>
      <c r="BVV25" s="830"/>
      <c r="BVW25" s="830"/>
      <c r="BVX25" s="830"/>
      <c r="BVY25" s="830"/>
      <c r="BVZ25" s="830"/>
      <c r="BWA25" s="830"/>
      <c r="BWB25" s="844"/>
      <c r="BWC25" s="845"/>
      <c r="BWD25" s="829"/>
      <c r="BWE25" s="829"/>
      <c r="BWF25" s="829"/>
      <c r="BWG25" s="829"/>
      <c r="BWH25" s="829"/>
      <c r="BWI25" s="829"/>
      <c r="BWJ25" s="830"/>
      <c r="BWK25" s="830"/>
      <c r="BWL25" s="830"/>
      <c r="BWM25" s="830"/>
      <c r="BWN25" s="830"/>
      <c r="BWO25" s="830"/>
      <c r="BWP25" s="830"/>
      <c r="BWQ25" s="830"/>
      <c r="BWR25" s="844"/>
      <c r="BWS25" s="845"/>
      <c r="BWT25" s="829"/>
      <c r="BWU25" s="829"/>
      <c r="BWV25" s="829"/>
      <c r="BWW25" s="829"/>
      <c r="BWX25" s="829"/>
      <c r="BWY25" s="829"/>
      <c r="BWZ25" s="830"/>
      <c r="BXA25" s="830"/>
      <c r="BXB25" s="830"/>
      <c r="BXC25" s="830"/>
      <c r="BXD25" s="830"/>
      <c r="BXE25" s="830"/>
      <c r="BXF25" s="830"/>
      <c r="BXG25" s="830"/>
      <c r="BXH25" s="844"/>
      <c r="BXI25" s="845"/>
      <c r="BXJ25" s="829"/>
      <c r="BXK25" s="829"/>
      <c r="BXL25" s="829"/>
      <c r="BXM25" s="829"/>
      <c r="BXN25" s="829"/>
      <c r="BXO25" s="829"/>
      <c r="BXP25" s="830"/>
      <c r="BXQ25" s="830"/>
      <c r="BXR25" s="830"/>
      <c r="BXS25" s="830"/>
      <c r="BXT25" s="830"/>
      <c r="BXU25" s="830"/>
      <c r="BXV25" s="830"/>
      <c r="BXW25" s="830"/>
      <c r="BXX25" s="844"/>
      <c r="BXY25" s="845"/>
      <c r="BXZ25" s="829"/>
      <c r="BYA25" s="829"/>
      <c r="BYB25" s="829"/>
      <c r="BYC25" s="829"/>
      <c r="BYD25" s="829"/>
      <c r="BYE25" s="829"/>
      <c r="BYF25" s="830"/>
      <c r="BYG25" s="830"/>
      <c r="BYH25" s="830"/>
      <c r="BYI25" s="830"/>
      <c r="BYJ25" s="830"/>
      <c r="BYK25" s="830"/>
      <c r="BYL25" s="830"/>
      <c r="BYM25" s="830"/>
      <c r="BYN25" s="844"/>
      <c r="BYO25" s="845"/>
      <c r="BYP25" s="829"/>
      <c r="BYQ25" s="829"/>
      <c r="BYR25" s="829"/>
      <c r="BYS25" s="829"/>
      <c r="BYT25" s="829"/>
      <c r="BYU25" s="829"/>
      <c r="BYV25" s="830"/>
      <c r="BYW25" s="830"/>
      <c r="BYX25" s="830"/>
      <c r="BYY25" s="830"/>
      <c r="BYZ25" s="830"/>
      <c r="BZA25" s="830"/>
      <c r="BZB25" s="830"/>
      <c r="BZC25" s="830"/>
      <c r="BZD25" s="844"/>
      <c r="BZE25" s="845"/>
      <c r="BZF25" s="829"/>
      <c r="BZG25" s="829"/>
      <c r="BZH25" s="829"/>
      <c r="BZI25" s="829"/>
      <c r="BZJ25" s="829"/>
      <c r="BZK25" s="829"/>
      <c r="BZL25" s="830"/>
      <c r="BZM25" s="830"/>
      <c r="BZN25" s="830"/>
      <c r="BZO25" s="830"/>
      <c r="BZP25" s="830"/>
      <c r="BZQ25" s="830"/>
      <c r="BZR25" s="830"/>
      <c r="BZS25" s="830"/>
      <c r="BZT25" s="844"/>
      <c r="BZU25" s="845"/>
      <c r="BZV25" s="829"/>
      <c r="BZW25" s="829"/>
      <c r="BZX25" s="829"/>
      <c r="BZY25" s="829"/>
      <c r="BZZ25" s="829"/>
      <c r="CAA25" s="829"/>
      <c r="CAB25" s="830"/>
      <c r="CAC25" s="830"/>
      <c r="CAD25" s="830"/>
      <c r="CAE25" s="830"/>
      <c r="CAF25" s="830"/>
      <c r="CAG25" s="830"/>
      <c r="CAH25" s="830"/>
      <c r="CAI25" s="830"/>
      <c r="CAJ25" s="844"/>
      <c r="CAK25" s="845"/>
      <c r="CAL25" s="829"/>
      <c r="CAM25" s="829"/>
      <c r="CAN25" s="829"/>
      <c r="CAO25" s="829"/>
      <c r="CAP25" s="829"/>
      <c r="CAQ25" s="829"/>
      <c r="CAR25" s="830"/>
      <c r="CAS25" s="830"/>
      <c r="CAT25" s="830"/>
      <c r="CAU25" s="830"/>
      <c r="CAV25" s="830"/>
      <c r="CAW25" s="830"/>
      <c r="CAX25" s="830"/>
      <c r="CAY25" s="830"/>
      <c r="CAZ25" s="844"/>
      <c r="CBA25" s="845"/>
      <c r="CBB25" s="829"/>
      <c r="CBC25" s="829"/>
      <c r="CBD25" s="829"/>
      <c r="CBE25" s="829"/>
      <c r="CBF25" s="829"/>
      <c r="CBG25" s="829"/>
      <c r="CBH25" s="830"/>
      <c r="CBI25" s="830"/>
      <c r="CBJ25" s="830"/>
      <c r="CBK25" s="830"/>
      <c r="CBL25" s="830"/>
      <c r="CBM25" s="830"/>
      <c r="CBN25" s="830"/>
      <c r="CBO25" s="830"/>
      <c r="CBP25" s="844"/>
      <c r="CBQ25" s="845"/>
      <c r="CBR25" s="829"/>
      <c r="CBS25" s="829"/>
      <c r="CBT25" s="829"/>
      <c r="CBU25" s="829"/>
      <c r="CBV25" s="829"/>
      <c r="CBW25" s="829"/>
      <c r="CBX25" s="830"/>
      <c r="CBY25" s="830"/>
      <c r="CBZ25" s="830"/>
      <c r="CCA25" s="830"/>
      <c r="CCB25" s="830"/>
      <c r="CCC25" s="830"/>
      <c r="CCD25" s="830"/>
      <c r="CCE25" s="830"/>
      <c r="CCF25" s="844"/>
      <c r="CCG25" s="845"/>
      <c r="CCH25" s="829"/>
      <c r="CCI25" s="829"/>
      <c r="CCJ25" s="829"/>
      <c r="CCK25" s="829"/>
      <c r="CCL25" s="829"/>
      <c r="CCM25" s="829"/>
      <c r="CCN25" s="830"/>
      <c r="CCO25" s="830"/>
      <c r="CCP25" s="830"/>
      <c r="CCQ25" s="830"/>
      <c r="CCR25" s="830"/>
      <c r="CCS25" s="830"/>
      <c r="CCT25" s="830"/>
      <c r="CCU25" s="830"/>
      <c r="CCV25" s="844"/>
      <c r="CCW25" s="845"/>
      <c r="CCX25" s="829"/>
      <c r="CCY25" s="829"/>
      <c r="CCZ25" s="829"/>
      <c r="CDA25" s="829"/>
      <c r="CDB25" s="829"/>
      <c r="CDC25" s="829"/>
      <c r="CDD25" s="830"/>
      <c r="CDE25" s="830"/>
      <c r="CDF25" s="830"/>
      <c r="CDG25" s="830"/>
      <c r="CDH25" s="830"/>
      <c r="CDI25" s="830"/>
      <c r="CDJ25" s="830"/>
      <c r="CDK25" s="830"/>
      <c r="CDL25" s="844"/>
      <c r="CDM25" s="845"/>
      <c r="CDN25" s="829"/>
      <c r="CDO25" s="829"/>
      <c r="CDP25" s="829"/>
      <c r="CDQ25" s="829"/>
      <c r="CDR25" s="829"/>
      <c r="CDS25" s="829"/>
      <c r="CDT25" s="830"/>
      <c r="CDU25" s="830"/>
      <c r="CDV25" s="830"/>
      <c r="CDW25" s="830"/>
      <c r="CDX25" s="830"/>
      <c r="CDY25" s="830"/>
      <c r="CDZ25" s="830"/>
      <c r="CEA25" s="830"/>
      <c r="CEB25" s="844"/>
      <c r="CEC25" s="845"/>
      <c r="CED25" s="829"/>
      <c r="CEE25" s="829"/>
      <c r="CEF25" s="829"/>
      <c r="CEG25" s="829"/>
      <c r="CEH25" s="829"/>
      <c r="CEI25" s="829"/>
      <c r="CEJ25" s="830"/>
      <c r="CEK25" s="830"/>
      <c r="CEL25" s="830"/>
      <c r="CEM25" s="830"/>
      <c r="CEN25" s="830"/>
      <c r="CEO25" s="830"/>
      <c r="CEP25" s="830"/>
      <c r="CEQ25" s="830"/>
      <c r="CER25" s="844"/>
      <c r="CES25" s="845"/>
      <c r="CET25" s="829"/>
      <c r="CEU25" s="829"/>
      <c r="CEV25" s="829"/>
      <c r="CEW25" s="829"/>
      <c r="CEX25" s="829"/>
      <c r="CEY25" s="829"/>
      <c r="CEZ25" s="830"/>
      <c r="CFA25" s="830"/>
      <c r="CFB25" s="830"/>
      <c r="CFC25" s="830"/>
      <c r="CFD25" s="830"/>
      <c r="CFE25" s="830"/>
      <c r="CFF25" s="830"/>
      <c r="CFG25" s="830"/>
      <c r="CFH25" s="844"/>
      <c r="CFI25" s="845"/>
      <c r="CFJ25" s="829"/>
      <c r="CFK25" s="829"/>
      <c r="CFL25" s="829"/>
      <c r="CFM25" s="829"/>
      <c r="CFN25" s="829"/>
      <c r="CFO25" s="829"/>
      <c r="CFP25" s="830"/>
      <c r="CFQ25" s="830"/>
      <c r="CFR25" s="830"/>
      <c r="CFS25" s="830"/>
      <c r="CFT25" s="830"/>
      <c r="CFU25" s="830"/>
      <c r="CFV25" s="830"/>
      <c r="CFW25" s="830"/>
      <c r="CFX25" s="844"/>
      <c r="CFY25" s="845"/>
      <c r="CFZ25" s="829"/>
      <c r="CGA25" s="829"/>
      <c r="CGB25" s="829"/>
      <c r="CGC25" s="829"/>
      <c r="CGD25" s="829"/>
      <c r="CGE25" s="829"/>
      <c r="CGF25" s="830"/>
      <c r="CGG25" s="830"/>
      <c r="CGH25" s="830"/>
      <c r="CGI25" s="830"/>
      <c r="CGJ25" s="830"/>
      <c r="CGK25" s="830"/>
      <c r="CGL25" s="830"/>
      <c r="CGM25" s="830"/>
      <c r="CGN25" s="844"/>
      <c r="CGO25" s="845"/>
      <c r="CGP25" s="829"/>
      <c r="CGQ25" s="829"/>
      <c r="CGR25" s="829"/>
      <c r="CGS25" s="829"/>
      <c r="CGT25" s="829"/>
      <c r="CGU25" s="829"/>
      <c r="CGV25" s="830"/>
      <c r="CGW25" s="830"/>
      <c r="CGX25" s="830"/>
      <c r="CGY25" s="830"/>
      <c r="CGZ25" s="830"/>
      <c r="CHA25" s="830"/>
      <c r="CHB25" s="830"/>
      <c r="CHC25" s="830"/>
      <c r="CHD25" s="844"/>
      <c r="CHE25" s="845"/>
      <c r="CHF25" s="829"/>
      <c r="CHG25" s="829"/>
      <c r="CHH25" s="829"/>
      <c r="CHI25" s="829"/>
      <c r="CHJ25" s="829"/>
      <c r="CHK25" s="829"/>
      <c r="CHL25" s="830"/>
      <c r="CHM25" s="830"/>
      <c r="CHN25" s="830"/>
      <c r="CHO25" s="830"/>
      <c r="CHP25" s="830"/>
      <c r="CHQ25" s="830"/>
      <c r="CHR25" s="830"/>
      <c r="CHS25" s="830"/>
      <c r="CHT25" s="844"/>
      <c r="CHU25" s="845"/>
      <c r="CHV25" s="829"/>
      <c r="CHW25" s="829"/>
      <c r="CHX25" s="829"/>
      <c r="CHY25" s="829"/>
      <c r="CHZ25" s="829"/>
      <c r="CIA25" s="829"/>
      <c r="CIB25" s="830"/>
      <c r="CIC25" s="830"/>
      <c r="CID25" s="830"/>
      <c r="CIE25" s="830"/>
      <c r="CIF25" s="830"/>
      <c r="CIG25" s="830"/>
      <c r="CIH25" s="830"/>
      <c r="CII25" s="830"/>
      <c r="CIJ25" s="844"/>
      <c r="CIK25" s="845"/>
      <c r="CIL25" s="829"/>
      <c r="CIM25" s="829"/>
      <c r="CIN25" s="829"/>
      <c r="CIO25" s="829"/>
      <c r="CIP25" s="829"/>
      <c r="CIQ25" s="829"/>
      <c r="CIR25" s="830"/>
      <c r="CIS25" s="830"/>
      <c r="CIT25" s="830"/>
      <c r="CIU25" s="830"/>
      <c r="CIV25" s="830"/>
      <c r="CIW25" s="830"/>
      <c r="CIX25" s="830"/>
      <c r="CIY25" s="830"/>
      <c r="CIZ25" s="844"/>
      <c r="CJA25" s="845"/>
      <c r="CJB25" s="829"/>
      <c r="CJC25" s="829"/>
      <c r="CJD25" s="829"/>
      <c r="CJE25" s="829"/>
      <c r="CJF25" s="829"/>
      <c r="CJG25" s="829"/>
      <c r="CJH25" s="830"/>
      <c r="CJI25" s="830"/>
      <c r="CJJ25" s="830"/>
      <c r="CJK25" s="830"/>
      <c r="CJL25" s="830"/>
      <c r="CJM25" s="830"/>
      <c r="CJN25" s="830"/>
      <c r="CJO25" s="830"/>
      <c r="CJP25" s="844"/>
      <c r="CJQ25" s="845"/>
      <c r="CJR25" s="829"/>
      <c r="CJS25" s="829"/>
      <c r="CJT25" s="829"/>
      <c r="CJU25" s="829"/>
      <c r="CJV25" s="829"/>
      <c r="CJW25" s="829"/>
      <c r="CJX25" s="830"/>
      <c r="CJY25" s="830"/>
      <c r="CJZ25" s="830"/>
      <c r="CKA25" s="830"/>
      <c r="CKB25" s="830"/>
      <c r="CKC25" s="830"/>
      <c r="CKD25" s="830"/>
      <c r="CKE25" s="830"/>
      <c r="CKF25" s="844"/>
      <c r="CKG25" s="845"/>
      <c r="CKH25" s="829"/>
      <c r="CKI25" s="829"/>
      <c r="CKJ25" s="829"/>
      <c r="CKK25" s="829"/>
      <c r="CKL25" s="829"/>
      <c r="CKM25" s="829"/>
      <c r="CKN25" s="830"/>
      <c r="CKO25" s="830"/>
      <c r="CKP25" s="830"/>
      <c r="CKQ25" s="830"/>
      <c r="CKR25" s="830"/>
      <c r="CKS25" s="830"/>
      <c r="CKT25" s="830"/>
      <c r="CKU25" s="830"/>
      <c r="CKV25" s="844"/>
      <c r="CKW25" s="845"/>
      <c r="CKX25" s="829"/>
      <c r="CKY25" s="829"/>
      <c r="CKZ25" s="829"/>
      <c r="CLA25" s="829"/>
      <c r="CLB25" s="829"/>
      <c r="CLC25" s="829"/>
      <c r="CLD25" s="830"/>
      <c r="CLE25" s="830"/>
      <c r="CLF25" s="830"/>
      <c r="CLG25" s="830"/>
      <c r="CLH25" s="830"/>
      <c r="CLI25" s="830"/>
      <c r="CLJ25" s="830"/>
      <c r="CLK25" s="830"/>
      <c r="CLL25" s="844"/>
      <c r="CLM25" s="845"/>
      <c r="CLN25" s="829"/>
      <c r="CLO25" s="829"/>
      <c r="CLP25" s="829"/>
      <c r="CLQ25" s="829"/>
      <c r="CLR25" s="829"/>
      <c r="CLS25" s="829"/>
      <c r="CLT25" s="830"/>
      <c r="CLU25" s="830"/>
      <c r="CLV25" s="830"/>
      <c r="CLW25" s="830"/>
      <c r="CLX25" s="830"/>
      <c r="CLY25" s="830"/>
      <c r="CLZ25" s="830"/>
      <c r="CMA25" s="830"/>
      <c r="CMB25" s="844"/>
      <c r="CMC25" s="845"/>
      <c r="CMD25" s="829"/>
      <c r="CME25" s="829"/>
      <c r="CMF25" s="829"/>
      <c r="CMG25" s="829"/>
      <c r="CMH25" s="829"/>
      <c r="CMI25" s="829"/>
      <c r="CMJ25" s="830"/>
      <c r="CMK25" s="830"/>
      <c r="CML25" s="830"/>
      <c r="CMM25" s="830"/>
      <c r="CMN25" s="830"/>
      <c r="CMO25" s="830"/>
      <c r="CMP25" s="830"/>
      <c r="CMQ25" s="830"/>
      <c r="CMR25" s="844"/>
      <c r="CMS25" s="845"/>
      <c r="CMT25" s="829"/>
      <c r="CMU25" s="829"/>
      <c r="CMV25" s="829"/>
      <c r="CMW25" s="829"/>
      <c r="CMX25" s="829"/>
      <c r="CMY25" s="829"/>
      <c r="CMZ25" s="830"/>
      <c r="CNA25" s="830"/>
      <c r="CNB25" s="830"/>
      <c r="CNC25" s="830"/>
      <c r="CND25" s="830"/>
      <c r="CNE25" s="830"/>
      <c r="CNF25" s="830"/>
      <c r="CNG25" s="830"/>
      <c r="CNH25" s="844"/>
      <c r="CNI25" s="845"/>
      <c r="CNJ25" s="829"/>
      <c r="CNK25" s="829"/>
      <c r="CNL25" s="829"/>
      <c r="CNM25" s="829"/>
      <c r="CNN25" s="829"/>
      <c r="CNO25" s="829"/>
      <c r="CNP25" s="830"/>
      <c r="CNQ25" s="830"/>
      <c r="CNR25" s="830"/>
      <c r="CNS25" s="830"/>
      <c r="CNT25" s="830"/>
      <c r="CNU25" s="830"/>
      <c r="CNV25" s="830"/>
      <c r="CNW25" s="830"/>
      <c r="CNX25" s="844"/>
      <c r="CNY25" s="845"/>
      <c r="CNZ25" s="829"/>
      <c r="COA25" s="829"/>
      <c r="COB25" s="829"/>
      <c r="COC25" s="829"/>
      <c r="COD25" s="829"/>
      <c r="COE25" s="829"/>
      <c r="COF25" s="830"/>
      <c r="COG25" s="830"/>
      <c r="COH25" s="830"/>
      <c r="COI25" s="830"/>
      <c r="COJ25" s="830"/>
      <c r="COK25" s="830"/>
      <c r="COL25" s="830"/>
      <c r="COM25" s="830"/>
      <c r="CON25" s="844"/>
      <c r="COO25" s="845"/>
      <c r="COP25" s="829"/>
      <c r="COQ25" s="829"/>
      <c r="COR25" s="829"/>
      <c r="COS25" s="829"/>
      <c r="COT25" s="829"/>
      <c r="COU25" s="829"/>
      <c r="COV25" s="830"/>
      <c r="COW25" s="830"/>
      <c r="COX25" s="830"/>
      <c r="COY25" s="830"/>
      <c r="COZ25" s="830"/>
      <c r="CPA25" s="830"/>
      <c r="CPB25" s="830"/>
      <c r="CPC25" s="830"/>
      <c r="CPD25" s="844"/>
      <c r="CPE25" s="845"/>
      <c r="CPF25" s="829"/>
      <c r="CPG25" s="829"/>
      <c r="CPH25" s="829"/>
      <c r="CPI25" s="829"/>
      <c r="CPJ25" s="829"/>
      <c r="CPK25" s="829"/>
      <c r="CPL25" s="830"/>
      <c r="CPM25" s="830"/>
      <c r="CPN25" s="830"/>
      <c r="CPO25" s="830"/>
      <c r="CPP25" s="830"/>
      <c r="CPQ25" s="830"/>
      <c r="CPR25" s="830"/>
      <c r="CPS25" s="830"/>
      <c r="CPT25" s="844"/>
      <c r="CPU25" s="845"/>
      <c r="CPV25" s="829"/>
      <c r="CPW25" s="829"/>
      <c r="CPX25" s="829"/>
      <c r="CPY25" s="829"/>
      <c r="CPZ25" s="829"/>
      <c r="CQA25" s="829"/>
      <c r="CQB25" s="830"/>
      <c r="CQC25" s="830"/>
      <c r="CQD25" s="830"/>
      <c r="CQE25" s="830"/>
      <c r="CQF25" s="830"/>
      <c r="CQG25" s="830"/>
      <c r="CQH25" s="830"/>
      <c r="CQI25" s="830"/>
      <c r="CQJ25" s="844"/>
      <c r="CQK25" s="845"/>
      <c r="CQL25" s="829"/>
      <c r="CQM25" s="829"/>
      <c r="CQN25" s="829"/>
      <c r="CQO25" s="829"/>
      <c r="CQP25" s="829"/>
      <c r="CQQ25" s="829"/>
      <c r="CQR25" s="830"/>
      <c r="CQS25" s="830"/>
      <c r="CQT25" s="830"/>
      <c r="CQU25" s="830"/>
      <c r="CQV25" s="830"/>
      <c r="CQW25" s="830"/>
      <c r="CQX25" s="830"/>
      <c r="CQY25" s="830"/>
      <c r="CQZ25" s="844"/>
      <c r="CRA25" s="845"/>
      <c r="CRB25" s="829"/>
      <c r="CRC25" s="829"/>
      <c r="CRD25" s="829"/>
      <c r="CRE25" s="829"/>
      <c r="CRF25" s="829"/>
      <c r="CRG25" s="829"/>
      <c r="CRH25" s="830"/>
      <c r="CRI25" s="830"/>
      <c r="CRJ25" s="830"/>
      <c r="CRK25" s="830"/>
      <c r="CRL25" s="830"/>
      <c r="CRM25" s="830"/>
      <c r="CRN25" s="830"/>
      <c r="CRO25" s="830"/>
      <c r="CRP25" s="844"/>
      <c r="CRQ25" s="845"/>
      <c r="CRR25" s="829"/>
      <c r="CRS25" s="829"/>
      <c r="CRT25" s="829"/>
      <c r="CRU25" s="829"/>
      <c r="CRV25" s="829"/>
      <c r="CRW25" s="829"/>
      <c r="CRX25" s="830"/>
      <c r="CRY25" s="830"/>
      <c r="CRZ25" s="830"/>
      <c r="CSA25" s="830"/>
      <c r="CSB25" s="830"/>
      <c r="CSC25" s="830"/>
      <c r="CSD25" s="830"/>
      <c r="CSE25" s="830"/>
      <c r="CSF25" s="844"/>
      <c r="CSG25" s="845"/>
      <c r="CSH25" s="829"/>
      <c r="CSI25" s="829"/>
      <c r="CSJ25" s="829"/>
      <c r="CSK25" s="829"/>
      <c r="CSL25" s="829"/>
      <c r="CSM25" s="829"/>
      <c r="CSN25" s="830"/>
      <c r="CSO25" s="830"/>
      <c r="CSP25" s="830"/>
      <c r="CSQ25" s="830"/>
      <c r="CSR25" s="830"/>
      <c r="CSS25" s="830"/>
      <c r="CST25" s="830"/>
      <c r="CSU25" s="830"/>
      <c r="CSV25" s="844"/>
      <c r="CSW25" s="845"/>
      <c r="CSX25" s="829"/>
      <c r="CSY25" s="829"/>
      <c r="CSZ25" s="829"/>
      <c r="CTA25" s="829"/>
      <c r="CTB25" s="829"/>
      <c r="CTC25" s="829"/>
      <c r="CTD25" s="830"/>
      <c r="CTE25" s="830"/>
      <c r="CTF25" s="830"/>
      <c r="CTG25" s="830"/>
      <c r="CTH25" s="830"/>
      <c r="CTI25" s="830"/>
      <c r="CTJ25" s="830"/>
      <c r="CTK25" s="830"/>
      <c r="CTL25" s="844"/>
      <c r="CTM25" s="845"/>
      <c r="CTN25" s="829"/>
      <c r="CTO25" s="829"/>
      <c r="CTP25" s="829"/>
      <c r="CTQ25" s="829"/>
      <c r="CTR25" s="829"/>
      <c r="CTS25" s="829"/>
      <c r="CTT25" s="830"/>
      <c r="CTU25" s="830"/>
      <c r="CTV25" s="830"/>
      <c r="CTW25" s="830"/>
      <c r="CTX25" s="830"/>
      <c r="CTY25" s="830"/>
      <c r="CTZ25" s="830"/>
      <c r="CUA25" s="830"/>
      <c r="CUB25" s="844"/>
      <c r="CUC25" s="845"/>
      <c r="CUD25" s="829"/>
      <c r="CUE25" s="829"/>
      <c r="CUF25" s="829"/>
      <c r="CUG25" s="829"/>
      <c r="CUH25" s="829"/>
      <c r="CUI25" s="829"/>
      <c r="CUJ25" s="830"/>
      <c r="CUK25" s="830"/>
      <c r="CUL25" s="830"/>
      <c r="CUM25" s="830"/>
      <c r="CUN25" s="830"/>
      <c r="CUO25" s="830"/>
      <c r="CUP25" s="830"/>
      <c r="CUQ25" s="830"/>
      <c r="CUR25" s="844"/>
      <c r="CUS25" s="845"/>
      <c r="CUT25" s="829"/>
      <c r="CUU25" s="829"/>
      <c r="CUV25" s="829"/>
      <c r="CUW25" s="829"/>
      <c r="CUX25" s="829"/>
      <c r="CUY25" s="829"/>
      <c r="CUZ25" s="830"/>
      <c r="CVA25" s="830"/>
      <c r="CVB25" s="830"/>
      <c r="CVC25" s="830"/>
      <c r="CVD25" s="830"/>
      <c r="CVE25" s="830"/>
      <c r="CVF25" s="830"/>
      <c r="CVG25" s="830"/>
      <c r="CVH25" s="844"/>
      <c r="CVI25" s="845"/>
      <c r="CVJ25" s="829"/>
      <c r="CVK25" s="829"/>
      <c r="CVL25" s="829"/>
      <c r="CVM25" s="829"/>
      <c r="CVN25" s="829"/>
      <c r="CVO25" s="829"/>
      <c r="CVP25" s="830"/>
      <c r="CVQ25" s="830"/>
      <c r="CVR25" s="830"/>
      <c r="CVS25" s="830"/>
      <c r="CVT25" s="830"/>
      <c r="CVU25" s="830"/>
      <c r="CVV25" s="830"/>
      <c r="CVW25" s="830"/>
      <c r="CVX25" s="844"/>
      <c r="CVY25" s="845"/>
      <c r="CVZ25" s="829"/>
      <c r="CWA25" s="829"/>
      <c r="CWB25" s="829"/>
      <c r="CWC25" s="829"/>
      <c r="CWD25" s="829"/>
      <c r="CWE25" s="829"/>
      <c r="CWF25" s="830"/>
      <c r="CWG25" s="830"/>
      <c r="CWH25" s="830"/>
      <c r="CWI25" s="830"/>
      <c r="CWJ25" s="830"/>
      <c r="CWK25" s="830"/>
      <c r="CWL25" s="830"/>
      <c r="CWM25" s="830"/>
      <c r="CWN25" s="844"/>
      <c r="CWO25" s="845"/>
      <c r="CWP25" s="829"/>
      <c r="CWQ25" s="829"/>
      <c r="CWR25" s="829"/>
      <c r="CWS25" s="829"/>
      <c r="CWT25" s="829"/>
      <c r="CWU25" s="829"/>
      <c r="CWV25" s="830"/>
      <c r="CWW25" s="830"/>
      <c r="CWX25" s="830"/>
      <c r="CWY25" s="830"/>
      <c r="CWZ25" s="830"/>
      <c r="CXA25" s="830"/>
      <c r="CXB25" s="830"/>
      <c r="CXC25" s="830"/>
      <c r="CXD25" s="844"/>
      <c r="CXE25" s="845"/>
      <c r="CXF25" s="829"/>
      <c r="CXG25" s="829"/>
      <c r="CXH25" s="829"/>
      <c r="CXI25" s="829"/>
      <c r="CXJ25" s="829"/>
      <c r="CXK25" s="829"/>
      <c r="CXL25" s="830"/>
      <c r="CXM25" s="830"/>
      <c r="CXN25" s="830"/>
      <c r="CXO25" s="830"/>
      <c r="CXP25" s="830"/>
      <c r="CXQ25" s="830"/>
      <c r="CXR25" s="830"/>
      <c r="CXS25" s="830"/>
      <c r="CXT25" s="844"/>
      <c r="CXU25" s="845"/>
      <c r="CXV25" s="829"/>
      <c r="CXW25" s="829"/>
      <c r="CXX25" s="829"/>
      <c r="CXY25" s="829"/>
      <c r="CXZ25" s="829"/>
      <c r="CYA25" s="829"/>
      <c r="CYB25" s="830"/>
      <c r="CYC25" s="830"/>
      <c r="CYD25" s="830"/>
      <c r="CYE25" s="830"/>
      <c r="CYF25" s="830"/>
      <c r="CYG25" s="830"/>
      <c r="CYH25" s="830"/>
      <c r="CYI25" s="830"/>
      <c r="CYJ25" s="844"/>
      <c r="CYK25" s="845"/>
      <c r="CYL25" s="829"/>
      <c r="CYM25" s="829"/>
      <c r="CYN25" s="829"/>
      <c r="CYO25" s="829"/>
      <c r="CYP25" s="829"/>
      <c r="CYQ25" s="829"/>
      <c r="CYR25" s="830"/>
      <c r="CYS25" s="830"/>
      <c r="CYT25" s="830"/>
      <c r="CYU25" s="830"/>
      <c r="CYV25" s="830"/>
      <c r="CYW25" s="830"/>
      <c r="CYX25" s="830"/>
      <c r="CYY25" s="830"/>
      <c r="CYZ25" s="844"/>
      <c r="CZA25" s="845"/>
      <c r="CZB25" s="829"/>
      <c r="CZC25" s="829"/>
      <c r="CZD25" s="829"/>
      <c r="CZE25" s="829"/>
      <c r="CZF25" s="829"/>
      <c r="CZG25" s="829"/>
      <c r="CZH25" s="830"/>
      <c r="CZI25" s="830"/>
      <c r="CZJ25" s="830"/>
      <c r="CZK25" s="830"/>
      <c r="CZL25" s="830"/>
      <c r="CZM25" s="830"/>
      <c r="CZN25" s="830"/>
      <c r="CZO25" s="830"/>
      <c r="CZP25" s="844"/>
      <c r="CZQ25" s="845"/>
      <c r="CZR25" s="829"/>
      <c r="CZS25" s="829"/>
      <c r="CZT25" s="829"/>
      <c r="CZU25" s="829"/>
      <c r="CZV25" s="829"/>
      <c r="CZW25" s="829"/>
      <c r="CZX25" s="830"/>
      <c r="CZY25" s="830"/>
      <c r="CZZ25" s="830"/>
      <c r="DAA25" s="830"/>
      <c r="DAB25" s="830"/>
      <c r="DAC25" s="830"/>
      <c r="DAD25" s="830"/>
      <c r="DAE25" s="830"/>
      <c r="DAF25" s="844"/>
      <c r="DAG25" s="845"/>
      <c r="DAH25" s="829"/>
      <c r="DAI25" s="829"/>
      <c r="DAJ25" s="829"/>
      <c r="DAK25" s="829"/>
      <c r="DAL25" s="829"/>
      <c r="DAM25" s="829"/>
      <c r="DAN25" s="830"/>
      <c r="DAO25" s="830"/>
      <c r="DAP25" s="830"/>
      <c r="DAQ25" s="830"/>
      <c r="DAR25" s="830"/>
      <c r="DAS25" s="830"/>
      <c r="DAT25" s="830"/>
      <c r="DAU25" s="830"/>
      <c r="DAV25" s="844"/>
      <c r="DAW25" s="845"/>
      <c r="DAX25" s="829"/>
      <c r="DAY25" s="829"/>
      <c r="DAZ25" s="829"/>
      <c r="DBA25" s="829"/>
      <c r="DBB25" s="829"/>
      <c r="DBC25" s="829"/>
      <c r="DBD25" s="830"/>
      <c r="DBE25" s="830"/>
      <c r="DBF25" s="830"/>
      <c r="DBG25" s="830"/>
      <c r="DBH25" s="830"/>
      <c r="DBI25" s="830"/>
      <c r="DBJ25" s="830"/>
      <c r="DBK25" s="830"/>
      <c r="DBL25" s="844"/>
      <c r="DBM25" s="845"/>
      <c r="DBN25" s="829"/>
      <c r="DBO25" s="829"/>
      <c r="DBP25" s="829"/>
      <c r="DBQ25" s="829"/>
      <c r="DBR25" s="829"/>
      <c r="DBS25" s="829"/>
      <c r="DBT25" s="830"/>
      <c r="DBU25" s="830"/>
      <c r="DBV25" s="830"/>
      <c r="DBW25" s="830"/>
      <c r="DBX25" s="830"/>
      <c r="DBY25" s="830"/>
      <c r="DBZ25" s="830"/>
      <c r="DCA25" s="830"/>
      <c r="DCB25" s="844"/>
      <c r="DCC25" s="845"/>
      <c r="DCD25" s="829"/>
      <c r="DCE25" s="829"/>
      <c r="DCF25" s="829"/>
      <c r="DCG25" s="829"/>
      <c r="DCH25" s="829"/>
      <c r="DCI25" s="829"/>
      <c r="DCJ25" s="830"/>
      <c r="DCK25" s="830"/>
      <c r="DCL25" s="830"/>
      <c r="DCM25" s="830"/>
      <c r="DCN25" s="830"/>
      <c r="DCO25" s="830"/>
      <c r="DCP25" s="830"/>
      <c r="DCQ25" s="830"/>
      <c r="DCR25" s="844"/>
      <c r="DCS25" s="845"/>
      <c r="DCT25" s="829"/>
      <c r="DCU25" s="829"/>
      <c r="DCV25" s="829"/>
      <c r="DCW25" s="829"/>
      <c r="DCX25" s="829"/>
      <c r="DCY25" s="829"/>
      <c r="DCZ25" s="830"/>
      <c r="DDA25" s="830"/>
      <c r="DDB25" s="830"/>
      <c r="DDC25" s="830"/>
      <c r="DDD25" s="830"/>
      <c r="DDE25" s="830"/>
      <c r="DDF25" s="830"/>
      <c r="DDG25" s="830"/>
      <c r="DDH25" s="844"/>
      <c r="DDI25" s="845"/>
      <c r="DDJ25" s="829"/>
      <c r="DDK25" s="829"/>
      <c r="DDL25" s="829"/>
      <c r="DDM25" s="829"/>
      <c r="DDN25" s="829"/>
      <c r="DDO25" s="829"/>
      <c r="DDP25" s="830"/>
      <c r="DDQ25" s="830"/>
      <c r="DDR25" s="830"/>
      <c r="DDS25" s="830"/>
      <c r="DDT25" s="830"/>
      <c r="DDU25" s="830"/>
      <c r="DDV25" s="830"/>
      <c r="DDW25" s="830"/>
      <c r="DDX25" s="844"/>
      <c r="DDY25" s="845"/>
      <c r="DDZ25" s="829"/>
      <c r="DEA25" s="829"/>
      <c r="DEB25" s="829"/>
      <c r="DEC25" s="829"/>
      <c r="DED25" s="829"/>
      <c r="DEE25" s="829"/>
      <c r="DEF25" s="830"/>
      <c r="DEG25" s="830"/>
      <c r="DEH25" s="830"/>
      <c r="DEI25" s="830"/>
      <c r="DEJ25" s="830"/>
      <c r="DEK25" s="830"/>
      <c r="DEL25" s="830"/>
      <c r="DEM25" s="830"/>
      <c r="DEN25" s="844"/>
      <c r="DEO25" s="845"/>
      <c r="DEP25" s="829"/>
      <c r="DEQ25" s="829"/>
      <c r="DER25" s="829"/>
      <c r="DES25" s="829"/>
      <c r="DET25" s="829"/>
      <c r="DEU25" s="829"/>
      <c r="DEV25" s="830"/>
      <c r="DEW25" s="830"/>
      <c r="DEX25" s="830"/>
      <c r="DEY25" s="830"/>
      <c r="DEZ25" s="830"/>
      <c r="DFA25" s="830"/>
      <c r="DFB25" s="830"/>
      <c r="DFC25" s="830"/>
      <c r="DFD25" s="844"/>
      <c r="DFE25" s="845"/>
      <c r="DFF25" s="829"/>
      <c r="DFG25" s="829"/>
      <c r="DFH25" s="829"/>
      <c r="DFI25" s="829"/>
      <c r="DFJ25" s="829"/>
      <c r="DFK25" s="829"/>
      <c r="DFL25" s="830"/>
      <c r="DFM25" s="830"/>
      <c r="DFN25" s="830"/>
      <c r="DFO25" s="830"/>
      <c r="DFP25" s="830"/>
      <c r="DFQ25" s="830"/>
      <c r="DFR25" s="830"/>
      <c r="DFS25" s="830"/>
      <c r="DFT25" s="844"/>
      <c r="DFU25" s="845"/>
      <c r="DFV25" s="829"/>
      <c r="DFW25" s="829"/>
      <c r="DFX25" s="829"/>
      <c r="DFY25" s="829"/>
      <c r="DFZ25" s="829"/>
      <c r="DGA25" s="829"/>
      <c r="DGB25" s="830"/>
      <c r="DGC25" s="830"/>
      <c r="DGD25" s="830"/>
      <c r="DGE25" s="830"/>
      <c r="DGF25" s="830"/>
      <c r="DGG25" s="830"/>
      <c r="DGH25" s="830"/>
      <c r="DGI25" s="830"/>
      <c r="DGJ25" s="844"/>
      <c r="DGK25" s="845"/>
      <c r="DGL25" s="829"/>
      <c r="DGM25" s="829"/>
      <c r="DGN25" s="829"/>
      <c r="DGO25" s="829"/>
      <c r="DGP25" s="829"/>
      <c r="DGQ25" s="829"/>
      <c r="DGR25" s="830"/>
      <c r="DGS25" s="830"/>
      <c r="DGT25" s="830"/>
      <c r="DGU25" s="830"/>
      <c r="DGV25" s="830"/>
      <c r="DGW25" s="830"/>
      <c r="DGX25" s="830"/>
      <c r="DGY25" s="830"/>
      <c r="DGZ25" s="844"/>
      <c r="DHA25" s="845"/>
      <c r="DHB25" s="829"/>
      <c r="DHC25" s="829"/>
      <c r="DHD25" s="829"/>
      <c r="DHE25" s="829"/>
      <c r="DHF25" s="829"/>
      <c r="DHG25" s="829"/>
      <c r="DHH25" s="830"/>
      <c r="DHI25" s="830"/>
      <c r="DHJ25" s="830"/>
      <c r="DHK25" s="830"/>
      <c r="DHL25" s="830"/>
      <c r="DHM25" s="830"/>
      <c r="DHN25" s="830"/>
      <c r="DHO25" s="830"/>
      <c r="DHP25" s="844"/>
      <c r="DHQ25" s="845"/>
      <c r="DHR25" s="829"/>
      <c r="DHS25" s="829"/>
      <c r="DHT25" s="829"/>
      <c r="DHU25" s="829"/>
      <c r="DHV25" s="829"/>
      <c r="DHW25" s="829"/>
      <c r="DHX25" s="830"/>
      <c r="DHY25" s="830"/>
      <c r="DHZ25" s="830"/>
      <c r="DIA25" s="830"/>
      <c r="DIB25" s="830"/>
      <c r="DIC25" s="830"/>
      <c r="DID25" s="830"/>
      <c r="DIE25" s="830"/>
      <c r="DIF25" s="844"/>
      <c r="DIG25" s="845"/>
      <c r="DIH25" s="829"/>
      <c r="DII25" s="829"/>
      <c r="DIJ25" s="829"/>
      <c r="DIK25" s="829"/>
      <c r="DIL25" s="829"/>
      <c r="DIM25" s="829"/>
      <c r="DIN25" s="830"/>
      <c r="DIO25" s="830"/>
      <c r="DIP25" s="830"/>
      <c r="DIQ25" s="830"/>
      <c r="DIR25" s="830"/>
      <c r="DIS25" s="830"/>
      <c r="DIT25" s="830"/>
      <c r="DIU25" s="830"/>
      <c r="DIV25" s="844"/>
      <c r="DIW25" s="845"/>
      <c r="DIX25" s="829"/>
      <c r="DIY25" s="829"/>
      <c r="DIZ25" s="829"/>
      <c r="DJA25" s="829"/>
      <c r="DJB25" s="829"/>
      <c r="DJC25" s="829"/>
      <c r="DJD25" s="830"/>
      <c r="DJE25" s="830"/>
      <c r="DJF25" s="830"/>
      <c r="DJG25" s="830"/>
      <c r="DJH25" s="830"/>
      <c r="DJI25" s="830"/>
      <c r="DJJ25" s="830"/>
      <c r="DJK25" s="830"/>
      <c r="DJL25" s="844"/>
      <c r="DJM25" s="845"/>
      <c r="DJN25" s="829"/>
      <c r="DJO25" s="829"/>
      <c r="DJP25" s="829"/>
      <c r="DJQ25" s="829"/>
      <c r="DJR25" s="829"/>
      <c r="DJS25" s="829"/>
      <c r="DJT25" s="830"/>
      <c r="DJU25" s="830"/>
      <c r="DJV25" s="830"/>
      <c r="DJW25" s="830"/>
      <c r="DJX25" s="830"/>
      <c r="DJY25" s="830"/>
      <c r="DJZ25" s="830"/>
      <c r="DKA25" s="830"/>
      <c r="DKB25" s="844"/>
      <c r="DKC25" s="845"/>
      <c r="DKD25" s="829"/>
      <c r="DKE25" s="829"/>
      <c r="DKF25" s="829"/>
      <c r="DKG25" s="829"/>
      <c r="DKH25" s="829"/>
      <c r="DKI25" s="829"/>
      <c r="DKJ25" s="830"/>
      <c r="DKK25" s="830"/>
      <c r="DKL25" s="830"/>
      <c r="DKM25" s="830"/>
      <c r="DKN25" s="830"/>
      <c r="DKO25" s="830"/>
      <c r="DKP25" s="830"/>
      <c r="DKQ25" s="830"/>
      <c r="DKR25" s="844"/>
      <c r="DKS25" s="845"/>
      <c r="DKT25" s="829"/>
      <c r="DKU25" s="829"/>
      <c r="DKV25" s="829"/>
      <c r="DKW25" s="829"/>
      <c r="DKX25" s="829"/>
      <c r="DKY25" s="829"/>
      <c r="DKZ25" s="830"/>
      <c r="DLA25" s="830"/>
      <c r="DLB25" s="830"/>
      <c r="DLC25" s="830"/>
      <c r="DLD25" s="830"/>
      <c r="DLE25" s="830"/>
      <c r="DLF25" s="830"/>
      <c r="DLG25" s="830"/>
      <c r="DLH25" s="844"/>
      <c r="DLI25" s="845"/>
      <c r="DLJ25" s="829"/>
      <c r="DLK25" s="829"/>
      <c r="DLL25" s="829"/>
      <c r="DLM25" s="829"/>
      <c r="DLN25" s="829"/>
      <c r="DLO25" s="829"/>
      <c r="DLP25" s="830"/>
      <c r="DLQ25" s="830"/>
      <c r="DLR25" s="830"/>
      <c r="DLS25" s="830"/>
      <c r="DLT25" s="830"/>
      <c r="DLU25" s="830"/>
      <c r="DLV25" s="830"/>
      <c r="DLW25" s="830"/>
      <c r="DLX25" s="844"/>
      <c r="DLY25" s="845"/>
      <c r="DLZ25" s="829"/>
      <c r="DMA25" s="829"/>
      <c r="DMB25" s="829"/>
      <c r="DMC25" s="829"/>
      <c r="DMD25" s="829"/>
      <c r="DME25" s="829"/>
      <c r="DMF25" s="830"/>
      <c r="DMG25" s="830"/>
      <c r="DMH25" s="830"/>
      <c r="DMI25" s="830"/>
      <c r="DMJ25" s="830"/>
      <c r="DMK25" s="830"/>
      <c r="DML25" s="830"/>
      <c r="DMM25" s="830"/>
      <c r="DMN25" s="844"/>
      <c r="DMO25" s="845"/>
      <c r="DMP25" s="829"/>
      <c r="DMQ25" s="829"/>
      <c r="DMR25" s="829"/>
      <c r="DMS25" s="829"/>
      <c r="DMT25" s="829"/>
      <c r="DMU25" s="829"/>
      <c r="DMV25" s="830"/>
      <c r="DMW25" s="830"/>
      <c r="DMX25" s="830"/>
      <c r="DMY25" s="830"/>
      <c r="DMZ25" s="830"/>
      <c r="DNA25" s="830"/>
      <c r="DNB25" s="830"/>
      <c r="DNC25" s="830"/>
      <c r="DND25" s="844"/>
      <c r="DNE25" s="845"/>
      <c r="DNF25" s="829"/>
      <c r="DNG25" s="829"/>
      <c r="DNH25" s="829"/>
      <c r="DNI25" s="829"/>
      <c r="DNJ25" s="829"/>
      <c r="DNK25" s="829"/>
      <c r="DNL25" s="830"/>
      <c r="DNM25" s="830"/>
      <c r="DNN25" s="830"/>
      <c r="DNO25" s="830"/>
      <c r="DNP25" s="830"/>
      <c r="DNQ25" s="830"/>
      <c r="DNR25" s="830"/>
      <c r="DNS25" s="830"/>
      <c r="DNT25" s="844"/>
      <c r="DNU25" s="845"/>
      <c r="DNV25" s="829"/>
      <c r="DNW25" s="829"/>
      <c r="DNX25" s="829"/>
      <c r="DNY25" s="829"/>
      <c r="DNZ25" s="829"/>
      <c r="DOA25" s="829"/>
      <c r="DOB25" s="830"/>
      <c r="DOC25" s="830"/>
      <c r="DOD25" s="830"/>
      <c r="DOE25" s="830"/>
      <c r="DOF25" s="830"/>
      <c r="DOG25" s="830"/>
      <c r="DOH25" s="830"/>
      <c r="DOI25" s="830"/>
      <c r="DOJ25" s="844"/>
      <c r="DOK25" s="845"/>
      <c r="DOL25" s="829"/>
      <c r="DOM25" s="829"/>
      <c r="DON25" s="829"/>
      <c r="DOO25" s="829"/>
      <c r="DOP25" s="829"/>
      <c r="DOQ25" s="829"/>
      <c r="DOR25" s="830"/>
      <c r="DOS25" s="830"/>
      <c r="DOT25" s="830"/>
      <c r="DOU25" s="830"/>
      <c r="DOV25" s="830"/>
      <c r="DOW25" s="830"/>
      <c r="DOX25" s="830"/>
      <c r="DOY25" s="830"/>
      <c r="DOZ25" s="844"/>
      <c r="DPA25" s="845"/>
      <c r="DPB25" s="829"/>
      <c r="DPC25" s="829"/>
      <c r="DPD25" s="829"/>
      <c r="DPE25" s="829"/>
      <c r="DPF25" s="829"/>
      <c r="DPG25" s="829"/>
      <c r="DPH25" s="830"/>
      <c r="DPI25" s="830"/>
      <c r="DPJ25" s="830"/>
      <c r="DPK25" s="830"/>
      <c r="DPL25" s="830"/>
      <c r="DPM25" s="830"/>
      <c r="DPN25" s="830"/>
      <c r="DPO25" s="830"/>
      <c r="DPP25" s="844"/>
      <c r="DPQ25" s="845"/>
      <c r="DPR25" s="829"/>
      <c r="DPS25" s="829"/>
      <c r="DPT25" s="829"/>
      <c r="DPU25" s="829"/>
      <c r="DPV25" s="829"/>
      <c r="DPW25" s="829"/>
      <c r="DPX25" s="830"/>
      <c r="DPY25" s="830"/>
      <c r="DPZ25" s="830"/>
      <c r="DQA25" s="830"/>
      <c r="DQB25" s="830"/>
      <c r="DQC25" s="830"/>
      <c r="DQD25" s="830"/>
      <c r="DQE25" s="830"/>
      <c r="DQF25" s="844"/>
      <c r="DQG25" s="845"/>
      <c r="DQH25" s="829"/>
      <c r="DQI25" s="829"/>
      <c r="DQJ25" s="829"/>
      <c r="DQK25" s="829"/>
      <c r="DQL25" s="829"/>
      <c r="DQM25" s="829"/>
      <c r="DQN25" s="830"/>
      <c r="DQO25" s="830"/>
      <c r="DQP25" s="830"/>
      <c r="DQQ25" s="830"/>
      <c r="DQR25" s="830"/>
      <c r="DQS25" s="830"/>
      <c r="DQT25" s="830"/>
      <c r="DQU25" s="830"/>
      <c r="DQV25" s="844"/>
      <c r="DQW25" s="845"/>
      <c r="DQX25" s="829"/>
      <c r="DQY25" s="829"/>
      <c r="DQZ25" s="829"/>
      <c r="DRA25" s="829"/>
      <c r="DRB25" s="829"/>
      <c r="DRC25" s="829"/>
      <c r="DRD25" s="830"/>
      <c r="DRE25" s="830"/>
      <c r="DRF25" s="830"/>
      <c r="DRG25" s="830"/>
      <c r="DRH25" s="830"/>
      <c r="DRI25" s="830"/>
      <c r="DRJ25" s="830"/>
      <c r="DRK25" s="830"/>
      <c r="DRL25" s="844"/>
      <c r="DRM25" s="845"/>
      <c r="DRN25" s="829"/>
      <c r="DRO25" s="829"/>
      <c r="DRP25" s="829"/>
      <c r="DRQ25" s="829"/>
      <c r="DRR25" s="829"/>
      <c r="DRS25" s="829"/>
      <c r="DRT25" s="830"/>
      <c r="DRU25" s="830"/>
      <c r="DRV25" s="830"/>
      <c r="DRW25" s="830"/>
      <c r="DRX25" s="830"/>
      <c r="DRY25" s="830"/>
      <c r="DRZ25" s="830"/>
      <c r="DSA25" s="830"/>
      <c r="DSB25" s="844"/>
      <c r="DSC25" s="845"/>
      <c r="DSD25" s="829"/>
      <c r="DSE25" s="829"/>
      <c r="DSF25" s="829"/>
      <c r="DSG25" s="829"/>
      <c r="DSH25" s="829"/>
      <c r="DSI25" s="829"/>
      <c r="DSJ25" s="830"/>
      <c r="DSK25" s="830"/>
      <c r="DSL25" s="830"/>
      <c r="DSM25" s="830"/>
      <c r="DSN25" s="830"/>
      <c r="DSO25" s="830"/>
      <c r="DSP25" s="830"/>
      <c r="DSQ25" s="830"/>
      <c r="DSR25" s="844"/>
      <c r="DSS25" s="845"/>
      <c r="DST25" s="829"/>
      <c r="DSU25" s="829"/>
      <c r="DSV25" s="829"/>
      <c r="DSW25" s="829"/>
      <c r="DSX25" s="829"/>
      <c r="DSY25" s="829"/>
      <c r="DSZ25" s="830"/>
      <c r="DTA25" s="830"/>
      <c r="DTB25" s="830"/>
      <c r="DTC25" s="830"/>
      <c r="DTD25" s="830"/>
      <c r="DTE25" s="830"/>
      <c r="DTF25" s="830"/>
      <c r="DTG25" s="830"/>
      <c r="DTH25" s="844"/>
      <c r="DTI25" s="845"/>
      <c r="DTJ25" s="829"/>
      <c r="DTK25" s="829"/>
      <c r="DTL25" s="829"/>
      <c r="DTM25" s="829"/>
      <c r="DTN25" s="829"/>
      <c r="DTO25" s="829"/>
      <c r="DTP25" s="830"/>
      <c r="DTQ25" s="830"/>
      <c r="DTR25" s="830"/>
      <c r="DTS25" s="830"/>
      <c r="DTT25" s="830"/>
      <c r="DTU25" s="830"/>
      <c r="DTV25" s="830"/>
      <c r="DTW25" s="830"/>
      <c r="DTX25" s="844"/>
      <c r="DTY25" s="845"/>
      <c r="DTZ25" s="829"/>
      <c r="DUA25" s="829"/>
      <c r="DUB25" s="829"/>
      <c r="DUC25" s="829"/>
      <c r="DUD25" s="829"/>
      <c r="DUE25" s="829"/>
      <c r="DUF25" s="830"/>
      <c r="DUG25" s="830"/>
      <c r="DUH25" s="830"/>
      <c r="DUI25" s="830"/>
      <c r="DUJ25" s="830"/>
      <c r="DUK25" s="830"/>
      <c r="DUL25" s="830"/>
      <c r="DUM25" s="830"/>
      <c r="DUN25" s="844"/>
      <c r="DUO25" s="845"/>
      <c r="DUP25" s="829"/>
      <c r="DUQ25" s="829"/>
      <c r="DUR25" s="829"/>
      <c r="DUS25" s="829"/>
      <c r="DUT25" s="829"/>
      <c r="DUU25" s="829"/>
      <c r="DUV25" s="830"/>
      <c r="DUW25" s="830"/>
      <c r="DUX25" s="830"/>
      <c r="DUY25" s="830"/>
      <c r="DUZ25" s="830"/>
      <c r="DVA25" s="830"/>
      <c r="DVB25" s="830"/>
      <c r="DVC25" s="830"/>
      <c r="DVD25" s="844"/>
      <c r="DVE25" s="845"/>
      <c r="DVF25" s="829"/>
      <c r="DVG25" s="829"/>
      <c r="DVH25" s="829"/>
      <c r="DVI25" s="829"/>
      <c r="DVJ25" s="829"/>
      <c r="DVK25" s="829"/>
      <c r="DVL25" s="830"/>
      <c r="DVM25" s="830"/>
      <c r="DVN25" s="830"/>
      <c r="DVO25" s="830"/>
      <c r="DVP25" s="830"/>
      <c r="DVQ25" s="830"/>
      <c r="DVR25" s="830"/>
      <c r="DVS25" s="830"/>
      <c r="DVT25" s="844"/>
      <c r="DVU25" s="845"/>
      <c r="DVV25" s="829"/>
      <c r="DVW25" s="829"/>
      <c r="DVX25" s="829"/>
      <c r="DVY25" s="829"/>
      <c r="DVZ25" s="829"/>
      <c r="DWA25" s="829"/>
      <c r="DWB25" s="830"/>
      <c r="DWC25" s="830"/>
      <c r="DWD25" s="830"/>
      <c r="DWE25" s="830"/>
      <c r="DWF25" s="830"/>
      <c r="DWG25" s="830"/>
      <c r="DWH25" s="830"/>
      <c r="DWI25" s="830"/>
      <c r="DWJ25" s="844"/>
      <c r="DWK25" s="845"/>
      <c r="DWL25" s="829"/>
      <c r="DWM25" s="829"/>
      <c r="DWN25" s="829"/>
      <c r="DWO25" s="829"/>
      <c r="DWP25" s="829"/>
      <c r="DWQ25" s="829"/>
      <c r="DWR25" s="830"/>
      <c r="DWS25" s="830"/>
      <c r="DWT25" s="830"/>
      <c r="DWU25" s="830"/>
      <c r="DWV25" s="830"/>
      <c r="DWW25" s="830"/>
      <c r="DWX25" s="830"/>
      <c r="DWY25" s="830"/>
      <c r="DWZ25" s="844"/>
      <c r="DXA25" s="845"/>
      <c r="DXB25" s="829"/>
      <c r="DXC25" s="829"/>
      <c r="DXD25" s="829"/>
      <c r="DXE25" s="829"/>
      <c r="DXF25" s="829"/>
      <c r="DXG25" s="829"/>
      <c r="DXH25" s="830"/>
      <c r="DXI25" s="830"/>
      <c r="DXJ25" s="830"/>
      <c r="DXK25" s="830"/>
      <c r="DXL25" s="830"/>
      <c r="DXM25" s="830"/>
      <c r="DXN25" s="830"/>
      <c r="DXO25" s="830"/>
      <c r="DXP25" s="844"/>
      <c r="DXQ25" s="845"/>
      <c r="DXR25" s="829"/>
      <c r="DXS25" s="829"/>
      <c r="DXT25" s="829"/>
      <c r="DXU25" s="829"/>
      <c r="DXV25" s="829"/>
      <c r="DXW25" s="829"/>
      <c r="DXX25" s="830"/>
      <c r="DXY25" s="830"/>
      <c r="DXZ25" s="830"/>
      <c r="DYA25" s="830"/>
      <c r="DYB25" s="830"/>
      <c r="DYC25" s="830"/>
      <c r="DYD25" s="830"/>
      <c r="DYE25" s="830"/>
      <c r="DYF25" s="844"/>
      <c r="DYG25" s="845"/>
      <c r="DYH25" s="829"/>
      <c r="DYI25" s="829"/>
      <c r="DYJ25" s="829"/>
      <c r="DYK25" s="829"/>
      <c r="DYL25" s="829"/>
      <c r="DYM25" s="829"/>
      <c r="DYN25" s="830"/>
      <c r="DYO25" s="830"/>
      <c r="DYP25" s="830"/>
      <c r="DYQ25" s="830"/>
      <c r="DYR25" s="830"/>
      <c r="DYS25" s="830"/>
      <c r="DYT25" s="830"/>
      <c r="DYU25" s="830"/>
      <c r="DYV25" s="844"/>
      <c r="DYW25" s="845"/>
      <c r="DYX25" s="829"/>
      <c r="DYY25" s="829"/>
      <c r="DYZ25" s="829"/>
      <c r="DZA25" s="829"/>
      <c r="DZB25" s="829"/>
      <c r="DZC25" s="829"/>
      <c r="DZD25" s="830"/>
      <c r="DZE25" s="830"/>
      <c r="DZF25" s="830"/>
      <c r="DZG25" s="830"/>
      <c r="DZH25" s="830"/>
      <c r="DZI25" s="830"/>
      <c r="DZJ25" s="830"/>
      <c r="DZK25" s="830"/>
      <c r="DZL25" s="844"/>
      <c r="DZM25" s="845"/>
      <c r="DZN25" s="829"/>
      <c r="DZO25" s="829"/>
      <c r="DZP25" s="829"/>
      <c r="DZQ25" s="829"/>
      <c r="DZR25" s="829"/>
      <c r="DZS25" s="829"/>
      <c r="DZT25" s="830"/>
      <c r="DZU25" s="830"/>
      <c r="DZV25" s="830"/>
      <c r="DZW25" s="830"/>
      <c r="DZX25" s="830"/>
      <c r="DZY25" s="830"/>
      <c r="DZZ25" s="830"/>
      <c r="EAA25" s="830"/>
      <c r="EAB25" s="844"/>
      <c r="EAC25" s="845"/>
      <c r="EAD25" s="829"/>
      <c r="EAE25" s="829"/>
      <c r="EAF25" s="829"/>
      <c r="EAG25" s="829"/>
      <c r="EAH25" s="829"/>
      <c r="EAI25" s="829"/>
      <c r="EAJ25" s="830"/>
      <c r="EAK25" s="830"/>
      <c r="EAL25" s="830"/>
      <c r="EAM25" s="830"/>
      <c r="EAN25" s="830"/>
      <c r="EAO25" s="830"/>
      <c r="EAP25" s="830"/>
      <c r="EAQ25" s="830"/>
      <c r="EAR25" s="844"/>
      <c r="EAS25" s="845"/>
      <c r="EAT25" s="829"/>
      <c r="EAU25" s="829"/>
      <c r="EAV25" s="829"/>
      <c r="EAW25" s="829"/>
      <c r="EAX25" s="829"/>
      <c r="EAY25" s="829"/>
      <c r="EAZ25" s="830"/>
      <c r="EBA25" s="830"/>
      <c r="EBB25" s="830"/>
      <c r="EBC25" s="830"/>
      <c r="EBD25" s="830"/>
      <c r="EBE25" s="830"/>
      <c r="EBF25" s="830"/>
      <c r="EBG25" s="830"/>
      <c r="EBH25" s="844"/>
      <c r="EBI25" s="845"/>
      <c r="EBJ25" s="829"/>
      <c r="EBK25" s="829"/>
      <c r="EBL25" s="829"/>
      <c r="EBM25" s="829"/>
      <c r="EBN25" s="829"/>
      <c r="EBO25" s="829"/>
      <c r="EBP25" s="830"/>
      <c r="EBQ25" s="830"/>
      <c r="EBR25" s="830"/>
      <c r="EBS25" s="830"/>
      <c r="EBT25" s="830"/>
      <c r="EBU25" s="830"/>
      <c r="EBV25" s="830"/>
      <c r="EBW25" s="830"/>
      <c r="EBX25" s="844"/>
      <c r="EBY25" s="845"/>
      <c r="EBZ25" s="829"/>
      <c r="ECA25" s="829"/>
      <c r="ECB25" s="829"/>
      <c r="ECC25" s="829"/>
      <c r="ECD25" s="829"/>
      <c r="ECE25" s="829"/>
      <c r="ECF25" s="830"/>
      <c r="ECG25" s="830"/>
      <c r="ECH25" s="830"/>
      <c r="ECI25" s="830"/>
      <c r="ECJ25" s="830"/>
      <c r="ECK25" s="830"/>
      <c r="ECL25" s="830"/>
      <c r="ECM25" s="830"/>
      <c r="ECN25" s="844"/>
      <c r="ECO25" s="845"/>
      <c r="ECP25" s="829"/>
      <c r="ECQ25" s="829"/>
      <c r="ECR25" s="829"/>
      <c r="ECS25" s="829"/>
      <c r="ECT25" s="829"/>
      <c r="ECU25" s="829"/>
      <c r="ECV25" s="830"/>
      <c r="ECW25" s="830"/>
      <c r="ECX25" s="830"/>
      <c r="ECY25" s="830"/>
      <c r="ECZ25" s="830"/>
      <c r="EDA25" s="830"/>
      <c r="EDB25" s="830"/>
      <c r="EDC25" s="830"/>
      <c r="EDD25" s="844"/>
      <c r="EDE25" s="845"/>
      <c r="EDF25" s="829"/>
      <c r="EDG25" s="829"/>
      <c r="EDH25" s="829"/>
      <c r="EDI25" s="829"/>
      <c r="EDJ25" s="829"/>
      <c r="EDK25" s="829"/>
      <c r="EDL25" s="830"/>
      <c r="EDM25" s="830"/>
      <c r="EDN25" s="830"/>
      <c r="EDO25" s="830"/>
      <c r="EDP25" s="830"/>
      <c r="EDQ25" s="830"/>
      <c r="EDR25" s="830"/>
      <c r="EDS25" s="830"/>
      <c r="EDT25" s="844"/>
      <c r="EDU25" s="845"/>
      <c r="EDV25" s="829"/>
      <c r="EDW25" s="829"/>
      <c r="EDX25" s="829"/>
      <c r="EDY25" s="829"/>
      <c r="EDZ25" s="829"/>
      <c r="EEA25" s="829"/>
      <c r="EEB25" s="830"/>
      <c r="EEC25" s="830"/>
      <c r="EED25" s="830"/>
      <c r="EEE25" s="830"/>
      <c r="EEF25" s="830"/>
      <c r="EEG25" s="830"/>
      <c r="EEH25" s="830"/>
      <c r="EEI25" s="830"/>
      <c r="EEJ25" s="844"/>
      <c r="EEK25" s="845"/>
      <c r="EEL25" s="829"/>
      <c r="EEM25" s="829"/>
      <c r="EEN25" s="829"/>
      <c r="EEO25" s="829"/>
      <c r="EEP25" s="829"/>
      <c r="EEQ25" s="829"/>
      <c r="EER25" s="830"/>
      <c r="EES25" s="830"/>
      <c r="EET25" s="830"/>
      <c r="EEU25" s="830"/>
      <c r="EEV25" s="830"/>
      <c r="EEW25" s="830"/>
      <c r="EEX25" s="830"/>
      <c r="EEY25" s="830"/>
      <c r="EEZ25" s="844"/>
      <c r="EFA25" s="845"/>
      <c r="EFB25" s="829"/>
      <c r="EFC25" s="829"/>
      <c r="EFD25" s="829"/>
      <c r="EFE25" s="829"/>
      <c r="EFF25" s="829"/>
      <c r="EFG25" s="829"/>
      <c r="EFH25" s="830"/>
      <c r="EFI25" s="830"/>
      <c r="EFJ25" s="830"/>
      <c r="EFK25" s="830"/>
      <c r="EFL25" s="830"/>
      <c r="EFM25" s="830"/>
      <c r="EFN25" s="830"/>
      <c r="EFO25" s="830"/>
      <c r="EFP25" s="844"/>
      <c r="EFQ25" s="845"/>
      <c r="EFR25" s="829"/>
      <c r="EFS25" s="829"/>
      <c r="EFT25" s="829"/>
      <c r="EFU25" s="829"/>
      <c r="EFV25" s="829"/>
      <c r="EFW25" s="829"/>
      <c r="EFX25" s="830"/>
      <c r="EFY25" s="830"/>
      <c r="EFZ25" s="830"/>
      <c r="EGA25" s="830"/>
      <c r="EGB25" s="830"/>
      <c r="EGC25" s="830"/>
      <c r="EGD25" s="830"/>
      <c r="EGE25" s="830"/>
      <c r="EGF25" s="844"/>
      <c r="EGG25" s="845"/>
      <c r="EGH25" s="829"/>
      <c r="EGI25" s="829"/>
      <c r="EGJ25" s="829"/>
      <c r="EGK25" s="829"/>
      <c r="EGL25" s="829"/>
      <c r="EGM25" s="829"/>
      <c r="EGN25" s="830"/>
      <c r="EGO25" s="830"/>
      <c r="EGP25" s="830"/>
      <c r="EGQ25" s="830"/>
      <c r="EGR25" s="830"/>
      <c r="EGS25" s="830"/>
      <c r="EGT25" s="830"/>
      <c r="EGU25" s="830"/>
      <c r="EGV25" s="844"/>
      <c r="EGW25" s="845"/>
      <c r="EGX25" s="829"/>
      <c r="EGY25" s="829"/>
      <c r="EGZ25" s="829"/>
      <c r="EHA25" s="829"/>
      <c r="EHB25" s="829"/>
      <c r="EHC25" s="829"/>
      <c r="EHD25" s="830"/>
      <c r="EHE25" s="830"/>
      <c r="EHF25" s="830"/>
      <c r="EHG25" s="830"/>
      <c r="EHH25" s="830"/>
      <c r="EHI25" s="830"/>
      <c r="EHJ25" s="830"/>
      <c r="EHK25" s="830"/>
      <c r="EHL25" s="844"/>
      <c r="EHM25" s="845"/>
      <c r="EHN25" s="829"/>
      <c r="EHO25" s="829"/>
      <c r="EHP25" s="829"/>
      <c r="EHQ25" s="829"/>
      <c r="EHR25" s="829"/>
      <c r="EHS25" s="829"/>
      <c r="EHT25" s="830"/>
      <c r="EHU25" s="830"/>
      <c r="EHV25" s="830"/>
      <c r="EHW25" s="830"/>
      <c r="EHX25" s="830"/>
      <c r="EHY25" s="830"/>
      <c r="EHZ25" s="830"/>
      <c r="EIA25" s="830"/>
      <c r="EIB25" s="844"/>
      <c r="EIC25" s="845"/>
      <c r="EID25" s="829"/>
      <c r="EIE25" s="829"/>
      <c r="EIF25" s="829"/>
      <c r="EIG25" s="829"/>
      <c r="EIH25" s="829"/>
      <c r="EII25" s="829"/>
      <c r="EIJ25" s="830"/>
      <c r="EIK25" s="830"/>
      <c r="EIL25" s="830"/>
      <c r="EIM25" s="830"/>
      <c r="EIN25" s="830"/>
      <c r="EIO25" s="830"/>
      <c r="EIP25" s="830"/>
      <c r="EIQ25" s="830"/>
      <c r="EIR25" s="844"/>
      <c r="EIS25" s="845"/>
      <c r="EIT25" s="829"/>
      <c r="EIU25" s="829"/>
      <c r="EIV25" s="829"/>
      <c r="EIW25" s="829"/>
      <c r="EIX25" s="829"/>
      <c r="EIY25" s="829"/>
      <c r="EIZ25" s="830"/>
      <c r="EJA25" s="830"/>
      <c r="EJB25" s="830"/>
      <c r="EJC25" s="830"/>
      <c r="EJD25" s="830"/>
      <c r="EJE25" s="830"/>
      <c r="EJF25" s="830"/>
      <c r="EJG25" s="830"/>
      <c r="EJH25" s="844"/>
      <c r="EJI25" s="845"/>
      <c r="EJJ25" s="829"/>
      <c r="EJK25" s="829"/>
      <c r="EJL25" s="829"/>
      <c r="EJM25" s="829"/>
      <c r="EJN25" s="829"/>
      <c r="EJO25" s="829"/>
      <c r="EJP25" s="830"/>
      <c r="EJQ25" s="830"/>
      <c r="EJR25" s="830"/>
      <c r="EJS25" s="830"/>
      <c r="EJT25" s="830"/>
      <c r="EJU25" s="830"/>
      <c r="EJV25" s="830"/>
      <c r="EJW25" s="830"/>
      <c r="EJX25" s="844"/>
      <c r="EJY25" s="845"/>
      <c r="EJZ25" s="829"/>
      <c r="EKA25" s="829"/>
      <c r="EKB25" s="829"/>
      <c r="EKC25" s="829"/>
      <c r="EKD25" s="829"/>
      <c r="EKE25" s="829"/>
      <c r="EKF25" s="830"/>
      <c r="EKG25" s="830"/>
      <c r="EKH25" s="830"/>
      <c r="EKI25" s="830"/>
      <c r="EKJ25" s="830"/>
      <c r="EKK25" s="830"/>
      <c r="EKL25" s="830"/>
      <c r="EKM25" s="830"/>
      <c r="EKN25" s="844"/>
      <c r="EKO25" s="845"/>
      <c r="EKP25" s="829"/>
      <c r="EKQ25" s="829"/>
      <c r="EKR25" s="829"/>
      <c r="EKS25" s="829"/>
      <c r="EKT25" s="829"/>
      <c r="EKU25" s="829"/>
      <c r="EKV25" s="830"/>
      <c r="EKW25" s="830"/>
      <c r="EKX25" s="830"/>
      <c r="EKY25" s="830"/>
      <c r="EKZ25" s="830"/>
      <c r="ELA25" s="830"/>
      <c r="ELB25" s="830"/>
      <c r="ELC25" s="830"/>
      <c r="ELD25" s="844"/>
      <c r="ELE25" s="845"/>
      <c r="ELF25" s="829"/>
      <c r="ELG25" s="829"/>
      <c r="ELH25" s="829"/>
      <c r="ELI25" s="829"/>
      <c r="ELJ25" s="829"/>
      <c r="ELK25" s="829"/>
      <c r="ELL25" s="830"/>
      <c r="ELM25" s="830"/>
      <c r="ELN25" s="830"/>
      <c r="ELO25" s="830"/>
      <c r="ELP25" s="830"/>
      <c r="ELQ25" s="830"/>
      <c r="ELR25" s="830"/>
      <c r="ELS25" s="830"/>
      <c r="ELT25" s="844"/>
      <c r="ELU25" s="845"/>
      <c r="ELV25" s="829"/>
      <c r="ELW25" s="829"/>
      <c r="ELX25" s="829"/>
      <c r="ELY25" s="829"/>
      <c r="ELZ25" s="829"/>
      <c r="EMA25" s="829"/>
      <c r="EMB25" s="830"/>
      <c r="EMC25" s="830"/>
      <c r="EMD25" s="830"/>
      <c r="EME25" s="830"/>
      <c r="EMF25" s="830"/>
      <c r="EMG25" s="830"/>
      <c r="EMH25" s="830"/>
      <c r="EMI25" s="830"/>
      <c r="EMJ25" s="844"/>
      <c r="EMK25" s="845"/>
      <c r="EML25" s="829"/>
      <c r="EMM25" s="829"/>
      <c r="EMN25" s="829"/>
      <c r="EMO25" s="829"/>
      <c r="EMP25" s="829"/>
      <c r="EMQ25" s="829"/>
      <c r="EMR25" s="830"/>
      <c r="EMS25" s="830"/>
      <c r="EMT25" s="830"/>
      <c r="EMU25" s="830"/>
      <c r="EMV25" s="830"/>
      <c r="EMW25" s="830"/>
      <c r="EMX25" s="830"/>
      <c r="EMY25" s="830"/>
      <c r="EMZ25" s="844"/>
      <c r="ENA25" s="845"/>
      <c r="ENB25" s="829"/>
      <c r="ENC25" s="829"/>
      <c r="END25" s="829"/>
      <c r="ENE25" s="829"/>
      <c r="ENF25" s="829"/>
      <c r="ENG25" s="829"/>
      <c r="ENH25" s="830"/>
      <c r="ENI25" s="830"/>
      <c r="ENJ25" s="830"/>
      <c r="ENK25" s="830"/>
      <c r="ENL25" s="830"/>
      <c r="ENM25" s="830"/>
      <c r="ENN25" s="830"/>
      <c r="ENO25" s="830"/>
      <c r="ENP25" s="844"/>
      <c r="ENQ25" s="845"/>
      <c r="ENR25" s="829"/>
      <c r="ENS25" s="829"/>
      <c r="ENT25" s="829"/>
      <c r="ENU25" s="829"/>
      <c r="ENV25" s="829"/>
      <c r="ENW25" s="829"/>
      <c r="ENX25" s="830"/>
      <c r="ENY25" s="830"/>
      <c r="ENZ25" s="830"/>
      <c r="EOA25" s="830"/>
      <c r="EOB25" s="830"/>
      <c r="EOC25" s="830"/>
      <c r="EOD25" s="830"/>
      <c r="EOE25" s="830"/>
      <c r="EOF25" s="844"/>
      <c r="EOG25" s="845"/>
      <c r="EOH25" s="829"/>
      <c r="EOI25" s="829"/>
      <c r="EOJ25" s="829"/>
      <c r="EOK25" s="829"/>
      <c r="EOL25" s="829"/>
      <c r="EOM25" s="829"/>
      <c r="EON25" s="830"/>
      <c r="EOO25" s="830"/>
      <c r="EOP25" s="830"/>
      <c r="EOQ25" s="830"/>
      <c r="EOR25" s="830"/>
      <c r="EOS25" s="830"/>
      <c r="EOT25" s="830"/>
      <c r="EOU25" s="830"/>
      <c r="EOV25" s="844"/>
      <c r="EOW25" s="845"/>
      <c r="EOX25" s="829"/>
      <c r="EOY25" s="829"/>
      <c r="EOZ25" s="829"/>
      <c r="EPA25" s="829"/>
      <c r="EPB25" s="829"/>
      <c r="EPC25" s="829"/>
      <c r="EPD25" s="830"/>
      <c r="EPE25" s="830"/>
      <c r="EPF25" s="830"/>
      <c r="EPG25" s="830"/>
      <c r="EPH25" s="830"/>
      <c r="EPI25" s="830"/>
      <c r="EPJ25" s="830"/>
      <c r="EPK25" s="830"/>
      <c r="EPL25" s="844"/>
      <c r="EPM25" s="845"/>
      <c r="EPN25" s="829"/>
      <c r="EPO25" s="829"/>
      <c r="EPP25" s="829"/>
      <c r="EPQ25" s="829"/>
      <c r="EPR25" s="829"/>
      <c r="EPS25" s="829"/>
      <c r="EPT25" s="830"/>
      <c r="EPU25" s="830"/>
      <c r="EPV25" s="830"/>
      <c r="EPW25" s="830"/>
      <c r="EPX25" s="830"/>
      <c r="EPY25" s="830"/>
      <c r="EPZ25" s="830"/>
      <c r="EQA25" s="830"/>
      <c r="EQB25" s="844"/>
      <c r="EQC25" s="845"/>
      <c r="EQD25" s="829"/>
      <c r="EQE25" s="829"/>
      <c r="EQF25" s="829"/>
      <c r="EQG25" s="829"/>
      <c r="EQH25" s="829"/>
      <c r="EQI25" s="829"/>
      <c r="EQJ25" s="830"/>
      <c r="EQK25" s="830"/>
      <c r="EQL25" s="830"/>
      <c r="EQM25" s="830"/>
      <c r="EQN25" s="830"/>
      <c r="EQO25" s="830"/>
      <c r="EQP25" s="830"/>
      <c r="EQQ25" s="830"/>
      <c r="EQR25" s="844"/>
      <c r="EQS25" s="845"/>
      <c r="EQT25" s="829"/>
      <c r="EQU25" s="829"/>
      <c r="EQV25" s="829"/>
      <c r="EQW25" s="829"/>
      <c r="EQX25" s="829"/>
      <c r="EQY25" s="829"/>
      <c r="EQZ25" s="830"/>
      <c r="ERA25" s="830"/>
      <c r="ERB25" s="830"/>
      <c r="ERC25" s="830"/>
      <c r="ERD25" s="830"/>
      <c r="ERE25" s="830"/>
      <c r="ERF25" s="830"/>
      <c r="ERG25" s="830"/>
      <c r="ERH25" s="844"/>
      <c r="ERI25" s="845"/>
      <c r="ERJ25" s="829"/>
      <c r="ERK25" s="829"/>
      <c r="ERL25" s="829"/>
      <c r="ERM25" s="829"/>
      <c r="ERN25" s="829"/>
      <c r="ERO25" s="829"/>
      <c r="ERP25" s="830"/>
      <c r="ERQ25" s="830"/>
      <c r="ERR25" s="830"/>
      <c r="ERS25" s="830"/>
      <c r="ERT25" s="830"/>
      <c r="ERU25" s="830"/>
      <c r="ERV25" s="830"/>
      <c r="ERW25" s="830"/>
      <c r="ERX25" s="844"/>
      <c r="ERY25" s="845"/>
      <c r="ERZ25" s="829"/>
      <c r="ESA25" s="829"/>
      <c r="ESB25" s="829"/>
      <c r="ESC25" s="829"/>
      <c r="ESD25" s="829"/>
      <c r="ESE25" s="829"/>
      <c r="ESF25" s="830"/>
      <c r="ESG25" s="830"/>
      <c r="ESH25" s="830"/>
      <c r="ESI25" s="830"/>
      <c r="ESJ25" s="830"/>
      <c r="ESK25" s="830"/>
      <c r="ESL25" s="830"/>
      <c r="ESM25" s="830"/>
      <c r="ESN25" s="844"/>
      <c r="ESO25" s="845"/>
      <c r="ESP25" s="829"/>
      <c r="ESQ25" s="829"/>
      <c r="ESR25" s="829"/>
      <c r="ESS25" s="829"/>
      <c r="EST25" s="829"/>
      <c r="ESU25" s="829"/>
      <c r="ESV25" s="830"/>
      <c r="ESW25" s="830"/>
      <c r="ESX25" s="830"/>
      <c r="ESY25" s="830"/>
      <c r="ESZ25" s="830"/>
      <c r="ETA25" s="830"/>
      <c r="ETB25" s="830"/>
      <c r="ETC25" s="830"/>
      <c r="ETD25" s="844"/>
      <c r="ETE25" s="845"/>
      <c r="ETF25" s="829"/>
      <c r="ETG25" s="829"/>
      <c r="ETH25" s="829"/>
      <c r="ETI25" s="829"/>
      <c r="ETJ25" s="829"/>
      <c r="ETK25" s="829"/>
      <c r="ETL25" s="830"/>
      <c r="ETM25" s="830"/>
      <c r="ETN25" s="830"/>
      <c r="ETO25" s="830"/>
      <c r="ETP25" s="830"/>
      <c r="ETQ25" s="830"/>
      <c r="ETR25" s="830"/>
      <c r="ETS25" s="830"/>
      <c r="ETT25" s="844"/>
      <c r="ETU25" s="845"/>
      <c r="ETV25" s="829"/>
      <c r="ETW25" s="829"/>
      <c r="ETX25" s="829"/>
      <c r="ETY25" s="829"/>
      <c r="ETZ25" s="829"/>
      <c r="EUA25" s="829"/>
      <c r="EUB25" s="830"/>
      <c r="EUC25" s="830"/>
      <c r="EUD25" s="830"/>
      <c r="EUE25" s="830"/>
      <c r="EUF25" s="830"/>
      <c r="EUG25" s="830"/>
      <c r="EUH25" s="830"/>
      <c r="EUI25" s="830"/>
      <c r="EUJ25" s="844"/>
      <c r="EUK25" s="845"/>
      <c r="EUL25" s="829"/>
      <c r="EUM25" s="829"/>
      <c r="EUN25" s="829"/>
      <c r="EUO25" s="829"/>
      <c r="EUP25" s="829"/>
      <c r="EUQ25" s="829"/>
      <c r="EUR25" s="830"/>
      <c r="EUS25" s="830"/>
      <c r="EUT25" s="830"/>
      <c r="EUU25" s="830"/>
      <c r="EUV25" s="830"/>
      <c r="EUW25" s="830"/>
      <c r="EUX25" s="830"/>
      <c r="EUY25" s="830"/>
      <c r="EUZ25" s="844"/>
      <c r="EVA25" s="845"/>
      <c r="EVB25" s="829"/>
      <c r="EVC25" s="829"/>
      <c r="EVD25" s="829"/>
      <c r="EVE25" s="829"/>
      <c r="EVF25" s="829"/>
      <c r="EVG25" s="829"/>
      <c r="EVH25" s="830"/>
      <c r="EVI25" s="830"/>
      <c r="EVJ25" s="830"/>
      <c r="EVK25" s="830"/>
      <c r="EVL25" s="830"/>
      <c r="EVM25" s="830"/>
      <c r="EVN25" s="830"/>
      <c r="EVO25" s="830"/>
      <c r="EVP25" s="844"/>
      <c r="EVQ25" s="845"/>
      <c r="EVR25" s="829"/>
      <c r="EVS25" s="829"/>
      <c r="EVT25" s="829"/>
      <c r="EVU25" s="829"/>
      <c r="EVV25" s="829"/>
      <c r="EVW25" s="829"/>
      <c r="EVX25" s="830"/>
      <c r="EVY25" s="830"/>
      <c r="EVZ25" s="830"/>
      <c r="EWA25" s="830"/>
      <c r="EWB25" s="830"/>
      <c r="EWC25" s="830"/>
      <c r="EWD25" s="830"/>
      <c r="EWE25" s="830"/>
      <c r="EWF25" s="844"/>
      <c r="EWG25" s="845"/>
      <c r="EWH25" s="829"/>
      <c r="EWI25" s="829"/>
      <c r="EWJ25" s="829"/>
      <c r="EWK25" s="829"/>
      <c r="EWL25" s="829"/>
      <c r="EWM25" s="829"/>
      <c r="EWN25" s="830"/>
      <c r="EWO25" s="830"/>
      <c r="EWP25" s="830"/>
      <c r="EWQ25" s="830"/>
      <c r="EWR25" s="830"/>
      <c r="EWS25" s="830"/>
      <c r="EWT25" s="830"/>
      <c r="EWU25" s="830"/>
      <c r="EWV25" s="844"/>
      <c r="EWW25" s="845"/>
      <c r="EWX25" s="829"/>
      <c r="EWY25" s="829"/>
      <c r="EWZ25" s="829"/>
      <c r="EXA25" s="829"/>
      <c r="EXB25" s="829"/>
      <c r="EXC25" s="829"/>
      <c r="EXD25" s="830"/>
      <c r="EXE25" s="830"/>
      <c r="EXF25" s="830"/>
      <c r="EXG25" s="830"/>
      <c r="EXH25" s="830"/>
      <c r="EXI25" s="830"/>
      <c r="EXJ25" s="830"/>
      <c r="EXK25" s="830"/>
      <c r="EXL25" s="844"/>
      <c r="EXM25" s="845"/>
      <c r="EXN25" s="829"/>
      <c r="EXO25" s="829"/>
      <c r="EXP25" s="829"/>
      <c r="EXQ25" s="829"/>
      <c r="EXR25" s="829"/>
      <c r="EXS25" s="829"/>
      <c r="EXT25" s="830"/>
      <c r="EXU25" s="830"/>
      <c r="EXV25" s="830"/>
      <c r="EXW25" s="830"/>
      <c r="EXX25" s="830"/>
      <c r="EXY25" s="830"/>
      <c r="EXZ25" s="830"/>
      <c r="EYA25" s="830"/>
      <c r="EYB25" s="844"/>
      <c r="EYC25" s="845"/>
      <c r="EYD25" s="829"/>
      <c r="EYE25" s="829"/>
      <c r="EYF25" s="829"/>
      <c r="EYG25" s="829"/>
      <c r="EYH25" s="829"/>
      <c r="EYI25" s="829"/>
      <c r="EYJ25" s="830"/>
      <c r="EYK25" s="830"/>
      <c r="EYL25" s="830"/>
      <c r="EYM25" s="830"/>
      <c r="EYN25" s="830"/>
      <c r="EYO25" s="830"/>
      <c r="EYP25" s="830"/>
      <c r="EYQ25" s="830"/>
      <c r="EYR25" s="844"/>
      <c r="EYS25" s="845"/>
      <c r="EYT25" s="829"/>
      <c r="EYU25" s="829"/>
      <c r="EYV25" s="829"/>
      <c r="EYW25" s="829"/>
      <c r="EYX25" s="829"/>
      <c r="EYY25" s="829"/>
      <c r="EYZ25" s="830"/>
      <c r="EZA25" s="830"/>
      <c r="EZB25" s="830"/>
      <c r="EZC25" s="830"/>
      <c r="EZD25" s="830"/>
      <c r="EZE25" s="830"/>
      <c r="EZF25" s="830"/>
      <c r="EZG25" s="830"/>
      <c r="EZH25" s="844"/>
      <c r="EZI25" s="845"/>
      <c r="EZJ25" s="829"/>
      <c r="EZK25" s="829"/>
      <c r="EZL25" s="829"/>
      <c r="EZM25" s="829"/>
      <c r="EZN25" s="829"/>
      <c r="EZO25" s="829"/>
      <c r="EZP25" s="830"/>
      <c r="EZQ25" s="830"/>
      <c r="EZR25" s="830"/>
      <c r="EZS25" s="830"/>
      <c r="EZT25" s="830"/>
      <c r="EZU25" s="830"/>
      <c r="EZV25" s="830"/>
      <c r="EZW25" s="830"/>
      <c r="EZX25" s="844"/>
      <c r="EZY25" s="845"/>
      <c r="EZZ25" s="829"/>
      <c r="FAA25" s="829"/>
      <c r="FAB25" s="829"/>
      <c r="FAC25" s="829"/>
      <c r="FAD25" s="829"/>
      <c r="FAE25" s="829"/>
      <c r="FAF25" s="830"/>
      <c r="FAG25" s="830"/>
      <c r="FAH25" s="830"/>
      <c r="FAI25" s="830"/>
      <c r="FAJ25" s="830"/>
      <c r="FAK25" s="830"/>
      <c r="FAL25" s="830"/>
      <c r="FAM25" s="830"/>
      <c r="FAN25" s="844"/>
      <c r="FAO25" s="845"/>
      <c r="FAP25" s="829"/>
      <c r="FAQ25" s="829"/>
      <c r="FAR25" s="829"/>
      <c r="FAS25" s="829"/>
      <c r="FAT25" s="829"/>
      <c r="FAU25" s="829"/>
      <c r="FAV25" s="830"/>
      <c r="FAW25" s="830"/>
      <c r="FAX25" s="830"/>
      <c r="FAY25" s="830"/>
      <c r="FAZ25" s="830"/>
      <c r="FBA25" s="830"/>
      <c r="FBB25" s="830"/>
      <c r="FBC25" s="830"/>
      <c r="FBD25" s="844"/>
      <c r="FBE25" s="845"/>
      <c r="FBF25" s="829"/>
      <c r="FBG25" s="829"/>
      <c r="FBH25" s="829"/>
      <c r="FBI25" s="829"/>
      <c r="FBJ25" s="829"/>
      <c r="FBK25" s="829"/>
      <c r="FBL25" s="830"/>
      <c r="FBM25" s="830"/>
      <c r="FBN25" s="830"/>
      <c r="FBO25" s="830"/>
      <c r="FBP25" s="830"/>
      <c r="FBQ25" s="830"/>
      <c r="FBR25" s="830"/>
      <c r="FBS25" s="830"/>
      <c r="FBT25" s="844"/>
      <c r="FBU25" s="845"/>
      <c r="FBV25" s="829"/>
      <c r="FBW25" s="829"/>
      <c r="FBX25" s="829"/>
      <c r="FBY25" s="829"/>
      <c r="FBZ25" s="829"/>
      <c r="FCA25" s="829"/>
      <c r="FCB25" s="830"/>
      <c r="FCC25" s="830"/>
      <c r="FCD25" s="830"/>
      <c r="FCE25" s="830"/>
      <c r="FCF25" s="830"/>
      <c r="FCG25" s="830"/>
      <c r="FCH25" s="830"/>
      <c r="FCI25" s="830"/>
      <c r="FCJ25" s="844"/>
      <c r="FCK25" s="845"/>
      <c r="FCL25" s="829"/>
      <c r="FCM25" s="829"/>
      <c r="FCN25" s="829"/>
      <c r="FCO25" s="829"/>
      <c r="FCP25" s="829"/>
      <c r="FCQ25" s="829"/>
      <c r="FCR25" s="830"/>
      <c r="FCS25" s="830"/>
      <c r="FCT25" s="830"/>
      <c r="FCU25" s="830"/>
      <c r="FCV25" s="830"/>
      <c r="FCW25" s="830"/>
      <c r="FCX25" s="830"/>
      <c r="FCY25" s="830"/>
      <c r="FCZ25" s="844"/>
      <c r="FDA25" s="845"/>
      <c r="FDB25" s="829"/>
      <c r="FDC25" s="829"/>
      <c r="FDD25" s="829"/>
      <c r="FDE25" s="829"/>
      <c r="FDF25" s="829"/>
      <c r="FDG25" s="829"/>
      <c r="FDH25" s="830"/>
      <c r="FDI25" s="830"/>
      <c r="FDJ25" s="830"/>
      <c r="FDK25" s="830"/>
      <c r="FDL25" s="830"/>
      <c r="FDM25" s="830"/>
      <c r="FDN25" s="830"/>
      <c r="FDO25" s="830"/>
      <c r="FDP25" s="844"/>
      <c r="FDQ25" s="845"/>
      <c r="FDR25" s="829"/>
      <c r="FDS25" s="829"/>
      <c r="FDT25" s="829"/>
      <c r="FDU25" s="829"/>
      <c r="FDV25" s="829"/>
      <c r="FDW25" s="829"/>
      <c r="FDX25" s="830"/>
      <c r="FDY25" s="830"/>
      <c r="FDZ25" s="830"/>
      <c r="FEA25" s="830"/>
      <c r="FEB25" s="830"/>
      <c r="FEC25" s="830"/>
      <c r="FED25" s="830"/>
      <c r="FEE25" s="830"/>
      <c r="FEF25" s="844"/>
      <c r="FEG25" s="845"/>
      <c r="FEH25" s="829"/>
      <c r="FEI25" s="829"/>
      <c r="FEJ25" s="829"/>
      <c r="FEK25" s="829"/>
      <c r="FEL25" s="829"/>
      <c r="FEM25" s="829"/>
      <c r="FEN25" s="830"/>
      <c r="FEO25" s="830"/>
      <c r="FEP25" s="830"/>
      <c r="FEQ25" s="830"/>
      <c r="FER25" s="830"/>
      <c r="FES25" s="830"/>
      <c r="FET25" s="830"/>
      <c r="FEU25" s="830"/>
      <c r="FEV25" s="844"/>
      <c r="FEW25" s="845"/>
      <c r="FEX25" s="829"/>
      <c r="FEY25" s="829"/>
      <c r="FEZ25" s="829"/>
      <c r="FFA25" s="829"/>
      <c r="FFB25" s="829"/>
      <c r="FFC25" s="829"/>
      <c r="FFD25" s="830"/>
      <c r="FFE25" s="830"/>
      <c r="FFF25" s="830"/>
      <c r="FFG25" s="830"/>
      <c r="FFH25" s="830"/>
      <c r="FFI25" s="830"/>
      <c r="FFJ25" s="830"/>
      <c r="FFK25" s="830"/>
      <c r="FFL25" s="844"/>
      <c r="FFM25" s="845"/>
      <c r="FFN25" s="829"/>
      <c r="FFO25" s="829"/>
      <c r="FFP25" s="829"/>
      <c r="FFQ25" s="829"/>
      <c r="FFR25" s="829"/>
      <c r="FFS25" s="829"/>
      <c r="FFT25" s="830"/>
      <c r="FFU25" s="830"/>
      <c r="FFV25" s="830"/>
      <c r="FFW25" s="830"/>
      <c r="FFX25" s="830"/>
      <c r="FFY25" s="830"/>
      <c r="FFZ25" s="830"/>
      <c r="FGA25" s="830"/>
      <c r="FGB25" s="844"/>
      <c r="FGC25" s="845"/>
      <c r="FGD25" s="829"/>
      <c r="FGE25" s="829"/>
      <c r="FGF25" s="829"/>
      <c r="FGG25" s="829"/>
      <c r="FGH25" s="829"/>
      <c r="FGI25" s="829"/>
      <c r="FGJ25" s="830"/>
      <c r="FGK25" s="830"/>
      <c r="FGL25" s="830"/>
      <c r="FGM25" s="830"/>
      <c r="FGN25" s="830"/>
      <c r="FGO25" s="830"/>
      <c r="FGP25" s="830"/>
      <c r="FGQ25" s="830"/>
      <c r="FGR25" s="844"/>
      <c r="FGS25" s="845"/>
      <c r="FGT25" s="829"/>
      <c r="FGU25" s="829"/>
      <c r="FGV25" s="829"/>
      <c r="FGW25" s="829"/>
      <c r="FGX25" s="829"/>
      <c r="FGY25" s="829"/>
      <c r="FGZ25" s="830"/>
      <c r="FHA25" s="830"/>
      <c r="FHB25" s="830"/>
      <c r="FHC25" s="830"/>
      <c r="FHD25" s="830"/>
      <c r="FHE25" s="830"/>
      <c r="FHF25" s="830"/>
      <c r="FHG25" s="830"/>
      <c r="FHH25" s="844"/>
      <c r="FHI25" s="845"/>
      <c r="FHJ25" s="829"/>
      <c r="FHK25" s="829"/>
      <c r="FHL25" s="829"/>
      <c r="FHM25" s="829"/>
      <c r="FHN25" s="829"/>
      <c r="FHO25" s="829"/>
      <c r="FHP25" s="830"/>
      <c r="FHQ25" s="830"/>
      <c r="FHR25" s="830"/>
      <c r="FHS25" s="830"/>
      <c r="FHT25" s="830"/>
      <c r="FHU25" s="830"/>
      <c r="FHV25" s="830"/>
      <c r="FHW25" s="830"/>
      <c r="FHX25" s="844"/>
      <c r="FHY25" s="845"/>
      <c r="FHZ25" s="829"/>
      <c r="FIA25" s="829"/>
      <c r="FIB25" s="829"/>
      <c r="FIC25" s="829"/>
      <c r="FID25" s="829"/>
      <c r="FIE25" s="829"/>
      <c r="FIF25" s="830"/>
      <c r="FIG25" s="830"/>
      <c r="FIH25" s="830"/>
      <c r="FII25" s="830"/>
      <c r="FIJ25" s="830"/>
      <c r="FIK25" s="830"/>
      <c r="FIL25" s="830"/>
      <c r="FIM25" s="830"/>
      <c r="FIN25" s="844"/>
      <c r="FIO25" s="845"/>
      <c r="FIP25" s="829"/>
      <c r="FIQ25" s="829"/>
      <c r="FIR25" s="829"/>
      <c r="FIS25" s="829"/>
      <c r="FIT25" s="829"/>
      <c r="FIU25" s="829"/>
      <c r="FIV25" s="830"/>
      <c r="FIW25" s="830"/>
      <c r="FIX25" s="830"/>
      <c r="FIY25" s="830"/>
      <c r="FIZ25" s="830"/>
      <c r="FJA25" s="830"/>
      <c r="FJB25" s="830"/>
      <c r="FJC25" s="830"/>
      <c r="FJD25" s="844"/>
      <c r="FJE25" s="845"/>
      <c r="FJF25" s="829"/>
      <c r="FJG25" s="829"/>
      <c r="FJH25" s="829"/>
      <c r="FJI25" s="829"/>
      <c r="FJJ25" s="829"/>
      <c r="FJK25" s="829"/>
      <c r="FJL25" s="830"/>
      <c r="FJM25" s="830"/>
      <c r="FJN25" s="830"/>
      <c r="FJO25" s="830"/>
      <c r="FJP25" s="830"/>
      <c r="FJQ25" s="830"/>
      <c r="FJR25" s="830"/>
      <c r="FJS25" s="830"/>
      <c r="FJT25" s="844"/>
      <c r="FJU25" s="845"/>
      <c r="FJV25" s="829"/>
      <c r="FJW25" s="829"/>
      <c r="FJX25" s="829"/>
      <c r="FJY25" s="829"/>
      <c r="FJZ25" s="829"/>
      <c r="FKA25" s="829"/>
      <c r="FKB25" s="830"/>
      <c r="FKC25" s="830"/>
      <c r="FKD25" s="830"/>
      <c r="FKE25" s="830"/>
      <c r="FKF25" s="830"/>
      <c r="FKG25" s="830"/>
      <c r="FKH25" s="830"/>
      <c r="FKI25" s="830"/>
      <c r="FKJ25" s="844"/>
      <c r="FKK25" s="845"/>
      <c r="FKL25" s="829"/>
      <c r="FKM25" s="829"/>
      <c r="FKN25" s="829"/>
      <c r="FKO25" s="829"/>
      <c r="FKP25" s="829"/>
      <c r="FKQ25" s="829"/>
      <c r="FKR25" s="830"/>
      <c r="FKS25" s="830"/>
      <c r="FKT25" s="830"/>
      <c r="FKU25" s="830"/>
      <c r="FKV25" s="830"/>
      <c r="FKW25" s="830"/>
      <c r="FKX25" s="830"/>
      <c r="FKY25" s="830"/>
      <c r="FKZ25" s="844"/>
      <c r="FLA25" s="845"/>
      <c r="FLB25" s="829"/>
      <c r="FLC25" s="829"/>
      <c r="FLD25" s="829"/>
      <c r="FLE25" s="829"/>
      <c r="FLF25" s="829"/>
      <c r="FLG25" s="829"/>
      <c r="FLH25" s="830"/>
      <c r="FLI25" s="830"/>
      <c r="FLJ25" s="830"/>
      <c r="FLK25" s="830"/>
      <c r="FLL25" s="830"/>
      <c r="FLM25" s="830"/>
      <c r="FLN25" s="830"/>
      <c r="FLO25" s="830"/>
      <c r="FLP25" s="844"/>
      <c r="FLQ25" s="845"/>
      <c r="FLR25" s="829"/>
      <c r="FLS25" s="829"/>
      <c r="FLT25" s="829"/>
      <c r="FLU25" s="829"/>
      <c r="FLV25" s="829"/>
      <c r="FLW25" s="829"/>
      <c r="FLX25" s="830"/>
      <c r="FLY25" s="830"/>
      <c r="FLZ25" s="830"/>
      <c r="FMA25" s="830"/>
      <c r="FMB25" s="830"/>
      <c r="FMC25" s="830"/>
      <c r="FMD25" s="830"/>
      <c r="FME25" s="830"/>
      <c r="FMF25" s="844"/>
      <c r="FMG25" s="845"/>
      <c r="FMH25" s="829"/>
      <c r="FMI25" s="829"/>
      <c r="FMJ25" s="829"/>
      <c r="FMK25" s="829"/>
      <c r="FML25" s="829"/>
      <c r="FMM25" s="829"/>
      <c r="FMN25" s="830"/>
      <c r="FMO25" s="830"/>
      <c r="FMP25" s="830"/>
      <c r="FMQ25" s="830"/>
      <c r="FMR25" s="830"/>
      <c r="FMS25" s="830"/>
      <c r="FMT25" s="830"/>
      <c r="FMU25" s="830"/>
      <c r="FMV25" s="844"/>
      <c r="FMW25" s="845"/>
      <c r="FMX25" s="829"/>
      <c r="FMY25" s="829"/>
      <c r="FMZ25" s="829"/>
      <c r="FNA25" s="829"/>
      <c r="FNB25" s="829"/>
      <c r="FNC25" s="829"/>
      <c r="FND25" s="830"/>
      <c r="FNE25" s="830"/>
      <c r="FNF25" s="830"/>
      <c r="FNG25" s="830"/>
      <c r="FNH25" s="830"/>
      <c r="FNI25" s="830"/>
      <c r="FNJ25" s="830"/>
      <c r="FNK25" s="830"/>
      <c r="FNL25" s="844"/>
      <c r="FNM25" s="845"/>
      <c r="FNN25" s="829"/>
      <c r="FNO25" s="829"/>
      <c r="FNP25" s="829"/>
      <c r="FNQ25" s="829"/>
      <c r="FNR25" s="829"/>
      <c r="FNS25" s="829"/>
      <c r="FNT25" s="830"/>
      <c r="FNU25" s="830"/>
      <c r="FNV25" s="830"/>
      <c r="FNW25" s="830"/>
      <c r="FNX25" s="830"/>
      <c r="FNY25" s="830"/>
      <c r="FNZ25" s="830"/>
      <c r="FOA25" s="830"/>
      <c r="FOB25" s="844"/>
      <c r="FOC25" s="845"/>
      <c r="FOD25" s="829"/>
      <c r="FOE25" s="829"/>
      <c r="FOF25" s="829"/>
      <c r="FOG25" s="829"/>
      <c r="FOH25" s="829"/>
      <c r="FOI25" s="829"/>
      <c r="FOJ25" s="830"/>
      <c r="FOK25" s="830"/>
      <c r="FOL25" s="830"/>
      <c r="FOM25" s="830"/>
      <c r="FON25" s="830"/>
      <c r="FOO25" s="830"/>
      <c r="FOP25" s="830"/>
      <c r="FOQ25" s="830"/>
      <c r="FOR25" s="844"/>
      <c r="FOS25" s="845"/>
      <c r="FOT25" s="829"/>
      <c r="FOU25" s="829"/>
      <c r="FOV25" s="829"/>
      <c r="FOW25" s="829"/>
      <c r="FOX25" s="829"/>
      <c r="FOY25" s="829"/>
      <c r="FOZ25" s="830"/>
      <c r="FPA25" s="830"/>
      <c r="FPB25" s="830"/>
      <c r="FPC25" s="830"/>
      <c r="FPD25" s="830"/>
      <c r="FPE25" s="830"/>
      <c r="FPF25" s="830"/>
      <c r="FPG25" s="830"/>
      <c r="FPH25" s="844"/>
      <c r="FPI25" s="845"/>
      <c r="FPJ25" s="829"/>
      <c r="FPK25" s="829"/>
      <c r="FPL25" s="829"/>
      <c r="FPM25" s="829"/>
      <c r="FPN25" s="829"/>
      <c r="FPO25" s="829"/>
      <c r="FPP25" s="830"/>
      <c r="FPQ25" s="830"/>
      <c r="FPR25" s="830"/>
      <c r="FPS25" s="830"/>
      <c r="FPT25" s="830"/>
      <c r="FPU25" s="830"/>
      <c r="FPV25" s="830"/>
      <c r="FPW25" s="830"/>
      <c r="FPX25" s="844"/>
      <c r="FPY25" s="845"/>
      <c r="FPZ25" s="829"/>
      <c r="FQA25" s="829"/>
      <c r="FQB25" s="829"/>
      <c r="FQC25" s="829"/>
      <c r="FQD25" s="829"/>
      <c r="FQE25" s="829"/>
      <c r="FQF25" s="830"/>
      <c r="FQG25" s="830"/>
      <c r="FQH25" s="830"/>
      <c r="FQI25" s="830"/>
      <c r="FQJ25" s="830"/>
      <c r="FQK25" s="830"/>
      <c r="FQL25" s="830"/>
      <c r="FQM25" s="830"/>
      <c r="FQN25" s="844"/>
      <c r="FQO25" s="845"/>
      <c r="FQP25" s="829"/>
      <c r="FQQ25" s="829"/>
      <c r="FQR25" s="829"/>
      <c r="FQS25" s="829"/>
      <c r="FQT25" s="829"/>
      <c r="FQU25" s="829"/>
      <c r="FQV25" s="830"/>
      <c r="FQW25" s="830"/>
      <c r="FQX25" s="830"/>
      <c r="FQY25" s="830"/>
      <c r="FQZ25" s="830"/>
      <c r="FRA25" s="830"/>
      <c r="FRB25" s="830"/>
      <c r="FRC25" s="830"/>
      <c r="FRD25" s="844"/>
      <c r="FRE25" s="845"/>
      <c r="FRF25" s="829"/>
      <c r="FRG25" s="829"/>
      <c r="FRH25" s="829"/>
      <c r="FRI25" s="829"/>
      <c r="FRJ25" s="829"/>
      <c r="FRK25" s="829"/>
      <c r="FRL25" s="830"/>
      <c r="FRM25" s="830"/>
      <c r="FRN25" s="830"/>
      <c r="FRO25" s="830"/>
      <c r="FRP25" s="830"/>
      <c r="FRQ25" s="830"/>
      <c r="FRR25" s="830"/>
      <c r="FRS25" s="830"/>
      <c r="FRT25" s="844"/>
      <c r="FRU25" s="845"/>
      <c r="FRV25" s="829"/>
      <c r="FRW25" s="829"/>
      <c r="FRX25" s="829"/>
      <c r="FRY25" s="829"/>
      <c r="FRZ25" s="829"/>
      <c r="FSA25" s="829"/>
      <c r="FSB25" s="830"/>
      <c r="FSC25" s="830"/>
      <c r="FSD25" s="830"/>
      <c r="FSE25" s="830"/>
      <c r="FSF25" s="830"/>
      <c r="FSG25" s="830"/>
      <c r="FSH25" s="830"/>
      <c r="FSI25" s="830"/>
      <c r="FSJ25" s="844"/>
      <c r="FSK25" s="845"/>
      <c r="FSL25" s="829"/>
      <c r="FSM25" s="829"/>
      <c r="FSN25" s="829"/>
      <c r="FSO25" s="829"/>
      <c r="FSP25" s="829"/>
      <c r="FSQ25" s="829"/>
      <c r="FSR25" s="830"/>
      <c r="FSS25" s="830"/>
      <c r="FST25" s="830"/>
      <c r="FSU25" s="830"/>
      <c r="FSV25" s="830"/>
      <c r="FSW25" s="830"/>
      <c r="FSX25" s="830"/>
      <c r="FSY25" s="830"/>
      <c r="FSZ25" s="844"/>
      <c r="FTA25" s="845"/>
      <c r="FTB25" s="829"/>
      <c r="FTC25" s="829"/>
      <c r="FTD25" s="829"/>
      <c r="FTE25" s="829"/>
      <c r="FTF25" s="829"/>
      <c r="FTG25" s="829"/>
      <c r="FTH25" s="830"/>
      <c r="FTI25" s="830"/>
      <c r="FTJ25" s="830"/>
      <c r="FTK25" s="830"/>
      <c r="FTL25" s="830"/>
      <c r="FTM25" s="830"/>
      <c r="FTN25" s="830"/>
      <c r="FTO25" s="830"/>
      <c r="FTP25" s="844"/>
      <c r="FTQ25" s="845"/>
      <c r="FTR25" s="829"/>
      <c r="FTS25" s="829"/>
      <c r="FTT25" s="829"/>
      <c r="FTU25" s="829"/>
      <c r="FTV25" s="829"/>
      <c r="FTW25" s="829"/>
      <c r="FTX25" s="830"/>
      <c r="FTY25" s="830"/>
      <c r="FTZ25" s="830"/>
      <c r="FUA25" s="830"/>
      <c r="FUB25" s="830"/>
      <c r="FUC25" s="830"/>
      <c r="FUD25" s="830"/>
      <c r="FUE25" s="830"/>
      <c r="FUF25" s="844"/>
      <c r="FUG25" s="845"/>
      <c r="FUH25" s="829"/>
      <c r="FUI25" s="829"/>
      <c r="FUJ25" s="829"/>
      <c r="FUK25" s="829"/>
      <c r="FUL25" s="829"/>
      <c r="FUM25" s="829"/>
      <c r="FUN25" s="830"/>
      <c r="FUO25" s="830"/>
      <c r="FUP25" s="830"/>
      <c r="FUQ25" s="830"/>
      <c r="FUR25" s="830"/>
      <c r="FUS25" s="830"/>
      <c r="FUT25" s="830"/>
      <c r="FUU25" s="830"/>
      <c r="FUV25" s="844"/>
      <c r="FUW25" s="845"/>
      <c r="FUX25" s="829"/>
      <c r="FUY25" s="829"/>
      <c r="FUZ25" s="829"/>
      <c r="FVA25" s="829"/>
      <c r="FVB25" s="829"/>
      <c r="FVC25" s="829"/>
      <c r="FVD25" s="830"/>
      <c r="FVE25" s="830"/>
      <c r="FVF25" s="830"/>
      <c r="FVG25" s="830"/>
      <c r="FVH25" s="830"/>
      <c r="FVI25" s="830"/>
      <c r="FVJ25" s="830"/>
      <c r="FVK25" s="830"/>
      <c r="FVL25" s="844"/>
      <c r="FVM25" s="845"/>
      <c r="FVN25" s="829"/>
      <c r="FVO25" s="829"/>
      <c r="FVP25" s="829"/>
      <c r="FVQ25" s="829"/>
      <c r="FVR25" s="829"/>
      <c r="FVS25" s="829"/>
      <c r="FVT25" s="830"/>
      <c r="FVU25" s="830"/>
      <c r="FVV25" s="830"/>
      <c r="FVW25" s="830"/>
      <c r="FVX25" s="830"/>
      <c r="FVY25" s="830"/>
      <c r="FVZ25" s="830"/>
      <c r="FWA25" s="830"/>
      <c r="FWB25" s="844"/>
      <c r="FWC25" s="845"/>
      <c r="FWD25" s="829"/>
      <c r="FWE25" s="829"/>
      <c r="FWF25" s="829"/>
      <c r="FWG25" s="829"/>
      <c r="FWH25" s="829"/>
      <c r="FWI25" s="829"/>
      <c r="FWJ25" s="830"/>
      <c r="FWK25" s="830"/>
      <c r="FWL25" s="830"/>
      <c r="FWM25" s="830"/>
      <c r="FWN25" s="830"/>
      <c r="FWO25" s="830"/>
      <c r="FWP25" s="830"/>
      <c r="FWQ25" s="830"/>
      <c r="FWR25" s="844"/>
      <c r="FWS25" s="845"/>
      <c r="FWT25" s="829"/>
      <c r="FWU25" s="829"/>
      <c r="FWV25" s="829"/>
      <c r="FWW25" s="829"/>
      <c r="FWX25" s="829"/>
      <c r="FWY25" s="829"/>
      <c r="FWZ25" s="830"/>
      <c r="FXA25" s="830"/>
      <c r="FXB25" s="830"/>
      <c r="FXC25" s="830"/>
      <c r="FXD25" s="830"/>
      <c r="FXE25" s="830"/>
      <c r="FXF25" s="830"/>
      <c r="FXG25" s="830"/>
      <c r="FXH25" s="844"/>
      <c r="FXI25" s="845"/>
      <c r="FXJ25" s="829"/>
      <c r="FXK25" s="829"/>
      <c r="FXL25" s="829"/>
      <c r="FXM25" s="829"/>
      <c r="FXN25" s="829"/>
      <c r="FXO25" s="829"/>
      <c r="FXP25" s="830"/>
      <c r="FXQ25" s="830"/>
      <c r="FXR25" s="830"/>
      <c r="FXS25" s="830"/>
      <c r="FXT25" s="830"/>
      <c r="FXU25" s="830"/>
      <c r="FXV25" s="830"/>
      <c r="FXW25" s="830"/>
      <c r="FXX25" s="844"/>
      <c r="FXY25" s="845"/>
      <c r="FXZ25" s="829"/>
      <c r="FYA25" s="829"/>
      <c r="FYB25" s="829"/>
      <c r="FYC25" s="829"/>
      <c r="FYD25" s="829"/>
      <c r="FYE25" s="829"/>
      <c r="FYF25" s="830"/>
      <c r="FYG25" s="830"/>
      <c r="FYH25" s="830"/>
      <c r="FYI25" s="830"/>
      <c r="FYJ25" s="830"/>
      <c r="FYK25" s="830"/>
      <c r="FYL25" s="830"/>
      <c r="FYM25" s="830"/>
      <c r="FYN25" s="844"/>
      <c r="FYO25" s="845"/>
      <c r="FYP25" s="829"/>
      <c r="FYQ25" s="829"/>
      <c r="FYR25" s="829"/>
      <c r="FYS25" s="829"/>
      <c r="FYT25" s="829"/>
      <c r="FYU25" s="829"/>
      <c r="FYV25" s="830"/>
      <c r="FYW25" s="830"/>
      <c r="FYX25" s="830"/>
      <c r="FYY25" s="830"/>
      <c r="FYZ25" s="830"/>
      <c r="FZA25" s="830"/>
      <c r="FZB25" s="830"/>
      <c r="FZC25" s="830"/>
      <c r="FZD25" s="844"/>
      <c r="FZE25" s="845"/>
      <c r="FZF25" s="829"/>
      <c r="FZG25" s="829"/>
      <c r="FZH25" s="829"/>
      <c r="FZI25" s="829"/>
      <c r="FZJ25" s="829"/>
      <c r="FZK25" s="829"/>
      <c r="FZL25" s="830"/>
      <c r="FZM25" s="830"/>
      <c r="FZN25" s="830"/>
      <c r="FZO25" s="830"/>
      <c r="FZP25" s="830"/>
      <c r="FZQ25" s="830"/>
      <c r="FZR25" s="830"/>
      <c r="FZS25" s="830"/>
      <c r="FZT25" s="844"/>
      <c r="FZU25" s="845"/>
      <c r="FZV25" s="829"/>
      <c r="FZW25" s="829"/>
      <c r="FZX25" s="829"/>
      <c r="FZY25" s="829"/>
      <c r="FZZ25" s="829"/>
      <c r="GAA25" s="829"/>
      <c r="GAB25" s="830"/>
      <c r="GAC25" s="830"/>
      <c r="GAD25" s="830"/>
      <c r="GAE25" s="830"/>
      <c r="GAF25" s="830"/>
      <c r="GAG25" s="830"/>
      <c r="GAH25" s="830"/>
      <c r="GAI25" s="830"/>
      <c r="GAJ25" s="844"/>
      <c r="GAK25" s="845"/>
      <c r="GAL25" s="829"/>
      <c r="GAM25" s="829"/>
      <c r="GAN25" s="829"/>
      <c r="GAO25" s="829"/>
      <c r="GAP25" s="829"/>
      <c r="GAQ25" s="829"/>
      <c r="GAR25" s="830"/>
      <c r="GAS25" s="830"/>
      <c r="GAT25" s="830"/>
      <c r="GAU25" s="830"/>
      <c r="GAV25" s="830"/>
      <c r="GAW25" s="830"/>
      <c r="GAX25" s="830"/>
      <c r="GAY25" s="830"/>
      <c r="GAZ25" s="844"/>
      <c r="GBA25" s="845"/>
      <c r="GBB25" s="829"/>
      <c r="GBC25" s="829"/>
      <c r="GBD25" s="829"/>
      <c r="GBE25" s="829"/>
      <c r="GBF25" s="829"/>
      <c r="GBG25" s="829"/>
      <c r="GBH25" s="830"/>
      <c r="GBI25" s="830"/>
      <c r="GBJ25" s="830"/>
      <c r="GBK25" s="830"/>
      <c r="GBL25" s="830"/>
      <c r="GBM25" s="830"/>
      <c r="GBN25" s="830"/>
      <c r="GBO25" s="830"/>
      <c r="GBP25" s="844"/>
      <c r="GBQ25" s="845"/>
      <c r="GBR25" s="829"/>
      <c r="GBS25" s="829"/>
      <c r="GBT25" s="829"/>
      <c r="GBU25" s="829"/>
      <c r="GBV25" s="829"/>
      <c r="GBW25" s="829"/>
      <c r="GBX25" s="830"/>
      <c r="GBY25" s="830"/>
      <c r="GBZ25" s="830"/>
      <c r="GCA25" s="830"/>
      <c r="GCB25" s="830"/>
      <c r="GCC25" s="830"/>
      <c r="GCD25" s="830"/>
      <c r="GCE25" s="830"/>
      <c r="GCF25" s="844"/>
      <c r="GCG25" s="845"/>
      <c r="GCH25" s="829"/>
      <c r="GCI25" s="829"/>
      <c r="GCJ25" s="829"/>
      <c r="GCK25" s="829"/>
      <c r="GCL25" s="829"/>
      <c r="GCM25" s="829"/>
      <c r="GCN25" s="830"/>
      <c r="GCO25" s="830"/>
      <c r="GCP25" s="830"/>
      <c r="GCQ25" s="830"/>
      <c r="GCR25" s="830"/>
      <c r="GCS25" s="830"/>
      <c r="GCT25" s="830"/>
      <c r="GCU25" s="830"/>
      <c r="GCV25" s="844"/>
      <c r="GCW25" s="845"/>
      <c r="GCX25" s="829"/>
      <c r="GCY25" s="829"/>
      <c r="GCZ25" s="829"/>
      <c r="GDA25" s="829"/>
      <c r="GDB25" s="829"/>
      <c r="GDC25" s="829"/>
      <c r="GDD25" s="830"/>
      <c r="GDE25" s="830"/>
      <c r="GDF25" s="830"/>
      <c r="GDG25" s="830"/>
      <c r="GDH25" s="830"/>
      <c r="GDI25" s="830"/>
      <c r="GDJ25" s="830"/>
      <c r="GDK25" s="830"/>
      <c r="GDL25" s="844"/>
      <c r="GDM25" s="845"/>
      <c r="GDN25" s="829"/>
      <c r="GDO25" s="829"/>
      <c r="GDP25" s="829"/>
      <c r="GDQ25" s="829"/>
      <c r="GDR25" s="829"/>
      <c r="GDS25" s="829"/>
      <c r="GDT25" s="830"/>
      <c r="GDU25" s="830"/>
      <c r="GDV25" s="830"/>
      <c r="GDW25" s="830"/>
      <c r="GDX25" s="830"/>
      <c r="GDY25" s="830"/>
      <c r="GDZ25" s="830"/>
      <c r="GEA25" s="830"/>
      <c r="GEB25" s="844"/>
      <c r="GEC25" s="845"/>
      <c r="GED25" s="829"/>
      <c r="GEE25" s="829"/>
      <c r="GEF25" s="829"/>
      <c r="GEG25" s="829"/>
      <c r="GEH25" s="829"/>
      <c r="GEI25" s="829"/>
      <c r="GEJ25" s="830"/>
      <c r="GEK25" s="830"/>
      <c r="GEL25" s="830"/>
      <c r="GEM25" s="830"/>
      <c r="GEN25" s="830"/>
      <c r="GEO25" s="830"/>
      <c r="GEP25" s="830"/>
      <c r="GEQ25" s="830"/>
      <c r="GER25" s="844"/>
      <c r="GES25" s="845"/>
      <c r="GET25" s="829"/>
      <c r="GEU25" s="829"/>
      <c r="GEV25" s="829"/>
      <c r="GEW25" s="829"/>
      <c r="GEX25" s="829"/>
      <c r="GEY25" s="829"/>
      <c r="GEZ25" s="830"/>
      <c r="GFA25" s="830"/>
      <c r="GFB25" s="830"/>
      <c r="GFC25" s="830"/>
      <c r="GFD25" s="830"/>
      <c r="GFE25" s="830"/>
      <c r="GFF25" s="830"/>
      <c r="GFG25" s="830"/>
      <c r="GFH25" s="844"/>
      <c r="GFI25" s="845"/>
      <c r="GFJ25" s="829"/>
      <c r="GFK25" s="829"/>
      <c r="GFL25" s="829"/>
      <c r="GFM25" s="829"/>
      <c r="GFN25" s="829"/>
      <c r="GFO25" s="829"/>
      <c r="GFP25" s="830"/>
      <c r="GFQ25" s="830"/>
      <c r="GFR25" s="830"/>
      <c r="GFS25" s="830"/>
      <c r="GFT25" s="830"/>
      <c r="GFU25" s="830"/>
      <c r="GFV25" s="830"/>
      <c r="GFW25" s="830"/>
      <c r="GFX25" s="844"/>
      <c r="GFY25" s="845"/>
      <c r="GFZ25" s="829"/>
      <c r="GGA25" s="829"/>
      <c r="GGB25" s="829"/>
      <c r="GGC25" s="829"/>
      <c r="GGD25" s="829"/>
      <c r="GGE25" s="829"/>
      <c r="GGF25" s="830"/>
      <c r="GGG25" s="830"/>
      <c r="GGH25" s="830"/>
      <c r="GGI25" s="830"/>
      <c r="GGJ25" s="830"/>
      <c r="GGK25" s="830"/>
      <c r="GGL25" s="830"/>
      <c r="GGM25" s="830"/>
      <c r="GGN25" s="844"/>
      <c r="GGO25" s="845"/>
      <c r="GGP25" s="829"/>
      <c r="GGQ25" s="829"/>
      <c r="GGR25" s="829"/>
      <c r="GGS25" s="829"/>
      <c r="GGT25" s="829"/>
      <c r="GGU25" s="829"/>
      <c r="GGV25" s="830"/>
      <c r="GGW25" s="830"/>
      <c r="GGX25" s="830"/>
      <c r="GGY25" s="830"/>
      <c r="GGZ25" s="830"/>
      <c r="GHA25" s="830"/>
      <c r="GHB25" s="830"/>
      <c r="GHC25" s="830"/>
      <c r="GHD25" s="844"/>
      <c r="GHE25" s="845"/>
      <c r="GHF25" s="829"/>
      <c r="GHG25" s="829"/>
      <c r="GHH25" s="829"/>
      <c r="GHI25" s="829"/>
      <c r="GHJ25" s="829"/>
      <c r="GHK25" s="829"/>
      <c r="GHL25" s="830"/>
      <c r="GHM25" s="830"/>
      <c r="GHN25" s="830"/>
      <c r="GHO25" s="830"/>
      <c r="GHP25" s="830"/>
      <c r="GHQ25" s="830"/>
      <c r="GHR25" s="830"/>
      <c r="GHS25" s="830"/>
      <c r="GHT25" s="844"/>
      <c r="GHU25" s="845"/>
      <c r="GHV25" s="829"/>
      <c r="GHW25" s="829"/>
      <c r="GHX25" s="829"/>
      <c r="GHY25" s="829"/>
      <c r="GHZ25" s="829"/>
      <c r="GIA25" s="829"/>
      <c r="GIB25" s="830"/>
      <c r="GIC25" s="830"/>
      <c r="GID25" s="830"/>
      <c r="GIE25" s="830"/>
      <c r="GIF25" s="830"/>
      <c r="GIG25" s="830"/>
      <c r="GIH25" s="830"/>
      <c r="GII25" s="830"/>
      <c r="GIJ25" s="844"/>
      <c r="GIK25" s="845"/>
      <c r="GIL25" s="829"/>
      <c r="GIM25" s="829"/>
      <c r="GIN25" s="829"/>
      <c r="GIO25" s="829"/>
      <c r="GIP25" s="829"/>
      <c r="GIQ25" s="829"/>
      <c r="GIR25" s="830"/>
      <c r="GIS25" s="830"/>
      <c r="GIT25" s="830"/>
      <c r="GIU25" s="830"/>
      <c r="GIV25" s="830"/>
      <c r="GIW25" s="830"/>
      <c r="GIX25" s="830"/>
      <c r="GIY25" s="830"/>
      <c r="GIZ25" s="844"/>
      <c r="GJA25" s="845"/>
      <c r="GJB25" s="829"/>
      <c r="GJC25" s="829"/>
      <c r="GJD25" s="829"/>
      <c r="GJE25" s="829"/>
      <c r="GJF25" s="829"/>
      <c r="GJG25" s="829"/>
      <c r="GJH25" s="830"/>
      <c r="GJI25" s="830"/>
      <c r="GJJ25" s="830"/>
      <c r="GJK25" s="830"/>
      <c r="GJL25" s="830"/>
      <c r="GJM25" s="830"/>
      <c r="GJN25" s="830"/>
      <c r="GJO25" s="830"/>
      <c r="GJP25" s="844"/>
      <c r="GJQ25" s="845"/>
      <c r="GJR25" s="829"/>
      <c r="GJS25" s="829"/>
      <c r="GJT25" s="829"/>
      <c r="GJU25" s="829"/>
      <c r="GJV25" s="829"/>
      <c r="GJW25" s="829"/>
      <c r="GJX25" s="830"/>
      <c r="GJY25" s="830"/>
      <c r="GJZ25" s="830"/>
      <c r="GKA25" s="830"/>
      <c r="GKB25" s="830"/>
      <c r="GKC25" s="830"/>
      <c r="GKD25" s="830"/>
      <c r="GKE25" s="830"/>
      <c r="GKF25" s="844"/>
      <c r="GKG25" s="845"/>
      <c r="GKH25" s="829"/>
      <c r="GKI25" s="829"/>
      <c r="GKJ25" s="829"/>
      <c r="GKK25" s="829"/>
      <c r="GKL25" s="829"/>
      <c r="GKM25" s="829"/>
      <c r="GKN25" s="830"/>
      <c r="GKO25" s="830"/>
      <c r="GKP25" s="830"/>
      <c r="GKQ25" s="830"/>
      <c r="GKR25" s="830"/>
      <c r="GKS25" s="830"/>
      <c r="GKT25" s="830"/>
      <c r="GKU25" s="830"/>
      <c r="GKV25" s="844"/>
      <c r="GKW25" s="845"/>
      <c r="GKX25" s="829"/>
      <c r="GKY25" s="829"/>
      <c r="GKZ25" s="829"/>
      <c r="GLA25" s="829"/>
      <c r="GLB25" s="829"/>
      <c r="GLC25" s="829"/>
      <c r="GLD25" s="830"/>
      <c r="GLE25" s="830"/>
      <c r="GLF25" s="830"/>
      <c r="GLG25" s="830"/>
      <c r="GLH25" s="830"/>
      <c r="GLI25" s="830"/>
      <c r="GLJ25" s="830"/>
      <c r="GLK25" s="830"/>
      <c r="GLL25" s="844"/>
      <c r="GLM25" s="845"/>
      <c r="GLN25" s="829"/>
      <c r="GLO25" s="829"/>
      <c r="GLP25" s="829"/>
      <c r="GLQ25" s="829"/>
      <c r="GLR25" s="829"/>
      <c r="GLS25" s="829"/>
      <c r="GLT25" s="830"/>
      <c r="GLU25" s="830"/>
      <c r="GLV25" s="830"/>
      <c r="GLW25" s="830"/>
      <c r="GLX25" s="830"/>
      <c r="GLY25" s="830"/>
      <c r="GLZ25" s="830"/>
      <c r="GMA25" s="830"/>
      <c r="GMB25" s="844"/>
      <c r="GMC25" s="845"/>
      <c r="GMD25" s="829"/>
      <c r="GME25" s="829"/>
      <c r="GMF25" s="829"/>
      <c r="GMG25" s="829"/>
      <c r="GMH25" s="829"/>
      <c r="GMI25" s="829"/>
      <c r="GMJ25" s="830"/>
      <c r="GMK25" s="830"/>
      <c r="GML25" s="830"/>
      <c r="GMM25" s="830"/>
      <c r="GMN25" s="830"/>
      <c r="GMO25" s="830"/>
      <c r="GMP25" s="830"/>
      <c r="GMQ25" s="830"/>
      <c r="GMR25" s="844"/>
      <c r="GMS25" s="845"/>
      <c r="GMT25" s="829"/>
      <c r="GMU25" s="829"/>
      <c r="GMV25" s="829"/>
      <c r="GMW25" s="829"/>
      <c r="GMX25" s="829"/>
      <c r="GMY25" s="829"/>
      <c r="GMZ25" s="830"/>
      <c r="GNA25" s="830"/>
      <c r="GNB25" s="830"/>
      <c r="GNC25" s="830"/>
      <c r="GND25" s="830"/>
      <c r="GNE25" s="830"/>
      <c r="GNF25" s="830"/>
      <c r="GNG25" s="830"/>
      <c r="GNH25" s="844"/>
      <c r="GNI25" s="845"/>
      <c r="GNJ25" s="829"/>
      <c r="GNK25" s="829"/>
      <c r="GNL25" s="829"/>
      <c r="GNM25" s="829"/>
      <c r="GNN25" s="829"/>
      <c r="GNO25" s="829"/>
      <c r="GNP25" s="830"/>
      <c r="GNQ25" s="830"/>
      <c r="GNR25" s="830"/>
      <c r="GNS25" s="830"/>
      <c r="GNT25" s="830"/>
      <c r="GNU25" s="830"/>
      <c r="GNV25" s="830"/>
      <c r="GNW25" s="830"/>
      <c r="GNX25" s="844"/>
      <c r="GNY25" s="845"/>
      <c r="GNZ25" s="829"/>
      <c r="GOA25" s="829"/>
      <c r="GOB25" s="829"/>
      <c r="GOC25" s="829"/>
      <c r="GOD25" s="829"/>
      <c r="GOE25" s="829"/>
      <c r="GOF25" s="830"/>
      <c r="GOG25" s="830"/>
      <c r="GOH25" s="830"/>
      <c r="GOI25" s="830"/>
      <c r="GOJ25" s="830"/>
      <c r="GOK25" s="830"/>
      <c r="GOL25" s="830"/>
      <c r="GOM25" s="830"/>
      <c r="GON25" s="844"/>
      <c r="GOO25" s="845"/>
      <c r="GOP25" s="829"/>
      <c r="GOQ25" s="829"/>
      <c r="GOR25" s="829"/>
      <c r="GOS25" s="829"/>
      <c r="GOT25" s="829"/>
      <c r="GOU25" s="829"/>
      <c r="GOV25" s="830"/>
      <c r="GOW25" s="830"/>
      <c r="GOX25" s="830"/>
      <c r="GOY25" s="830"/>
      <c r="GOZ25" s="830"/>
      <c r="GPA25" s="830"/>
      <c r="GPB25" s="830"/>
      <c r="GPC25" s="830"/>
      <c r="GPD25" s="844"/>
      <c r="GPE25" s="845"/>
      <c r="GPF25" s="829"/>
      <c r="GPG25" s="829"/>
      <c r="GPH25" s="829"/>
      <c r="GPI25" s="829"/>
      <c r="GPJ25" s="829"/>
      <c r="GPK25" s="829"/>
      <c r="GPL25" s="830"/>
      <c r="GPM25" s="830"/>
      <c r="GPN25" s="830"/>
      <c r="GPO25" s="830"/>
      <c r="GPP25" s="830"/>
      <c r="GPQ25" s="830"/>
      <c r="GPR25" s="830"/>
      <c r="GPS25" s="830"/>
      <c r="GPT25" s="844"/>
      <c r="GPU25" s="845"/>
      <c r="GPV25" s="829"/>
      <c r="GPW25" s="829"/>
      <c r="GPX25" s="829"/>
      <c r="GPY25" s="829"/>
      <c r="GPZ25" s="829"/>
      <c r="GQA25" s="829"/>
      <c r="GQB25" s="830"/>
      <c r="GQC25" s="830"/>
      <c r="GQD25" s="830"/>
      <c r="GQE25" s="830"/>
      <c r="GQF25" s="830"/>
      <c r="GQG25" s="830"/>
      <c r="GQH25" s="830"/>
      <c r="GQI25" s="830"/>
      <c r="GQJ25" s="844"/>
      <c r="GQK25" s="845"/>
      <c r="GQL25" s="829"/>
      <c r="GQM25" s="829"/>
      <c r="GQN25" s="829"/>
      <c r="GQO25" s="829"/>
      <c r="GQP25" s="829"/>
      <c r="GQQ25" s="829"/>
      <c r="GQR25" s="830"/>
      <c r="GQS25" s="830"/>
      <c r="GQT25" s="830"/>
      <c r="GQU25" s="830"/>
      <c r="GQV25" s="830"/>
      <c r="GQW25" s="830"/>
      <c r="GQX25" s="830"/>
      <c r="GQY25" s="830"/>
      <c r="GQZ25" s="844"/>
      <c r="GRA25" s="845"/>
      <c r="GRB25" s="829"/>
      <c r="GRC25" s="829"/>
      <c r="GRD25" s="829"/>
      <c r="GRE25" s="829"/>
      <c r="GRF25" s="829"/>
      <c r="GRG25" s="829"/>
      <c r="GRH25" s="830"/>
      <c r="GRI25" s="830"/>
      <c r="GRJ25" s="830"/>
      <c r="GRK25" s="830"/>
      <c r="GRL25" s="830"/>
      <c r="GRM25" s="830"/>
      <c r="GRN25" s="830"/>
      <c r="GRO25" s="830"/>
      <c r="GRP25" s="844"/>
      <c r="GRQ25" s="845"/>
      <c r="GRR25" s="829"/>
      <c r="GRS25" s="829"/>
      <c r="GRT25" s="829"/>
      <c r="GRU25" s="829"/>
      <c r="GRV25" s="829"/>
      <c r="GRW25" s="829"/>
      <c r="GRX25" s="830"/>
      <c r="GRY25" s="830"/>
      <c r="GRZ25" s="830"/>
      <c r="GSA25" s="830"/>
      <c r="GSB25" s="830"/>
      <c r="GSC25" s="830"/>
      <c r="GSD25" s="830"/>
      <c r="GSE25" s="830"/>
      <c r="GSF25" s="844"/>
      <c r="GSG25" s="845"/>
      <c r="GSH25" s="829"/>
      <c r="GSI25" s="829"/>
      <c r="GSJ25" s="829"/>
      <c r="GSK25" s="829"/>
      <c r="GSL25" s="829"/>
      <c r="GSM25" s="829"/>
      <c r="GSN25" s="830"/>
      <c r="GSO25" s="830"/>
      <c r="GSP25" s="830"/>
      <c r="GSQ25" s="830"/>
      <c r="GSR25" s="830"/>
      <c r="GSS25" s="830"/>
      <c r="GST25" s="830"/>
      <c r="GSU25" s="830"/>
      <c r="GSV25" s="844"/>
      <c r="GSW25" s="845"/>
      <c r="GSX25" s="829"/>
      <c r="GSY25" s="829"/>
      <c r="GSZ25" s="829"/>
      <c r="GTA25" s="829"/>
      <c r="GTB25" s="829"/>
      <c r="GTC25" s="829"/>
      <c r="GTD25" s="830"/>
      <c r="GTE25" s="830"/>
      <c r="GTF25" s="830"/>
      <c r="GTG25" s="830"/>
      <c r="GTH25" s="830"/>
      <c r="GTI25" s="830"/>
      <c r="GTJ25" s="830"/>
      <c r="GTK25" s="830"/>
      <c r="GTL25" s="844"/>
      <c r="GTM25" s="845"/>
      <c r="GTN25" s="829"/>
      <c r="GTO25" s="829"/>
      <c r="GTP25" s="829"/>
      <c r="GTQ25" s="829"/>
      <c r="GTR25" s="829"/>
      <c r="GTS25" s="829"/>
      <c r="GTT25" s="830"/>
      <c r="GTU25" s="830"/>
      <c r="GTV25" s="830"/>
      <c r="GTW25" s="830"/>
      <c r="GTX25" s="830"/>
      <c r="GTY25" s="830"/>
      <c r="GTZ25" s="830"/>
      <c r="GUA25" s="830"/>
      <c r="GUB25" s="844"/>
      <c r="GUC25" s="845"/>
      <c r="GUD25" s="829"/>
      <c r="GUE25" s="829"/>
      <c r="GUF25" s="829"/>
      <c r="GUG25" s="829"/>
      <c r="GUH25" s="829"/>
      <c r="GUI25" s="829"/>
      <c r="GUJ25" s="830"/>
      <c r="GUK25" s="830"/>
      <c r="GUL25" s="830"/>
      <c r="GUM25" s="830"/>
      <c r="GUN25" s="830"/>
      <c r="GUO25" s="830"/>
      <c r="GUP25" s="830"/>
      <c r="GUQ25" s="830"/>
      <c r="GUR25" s="844"/>
      <c r="GUS25" s="845"/>
      <c r="GUT25" s="829"/>
      <c r="GUU25" s="829"/>
      <c r="GUV25" s="829"/>
      <c r="GUW25" s="829"/>
      <c r="GUX25" s="829"/>
      <c r="GUY25" s="829"/>
      <c r="GUZ25" s="830"/>
      <c r="GVA25" s="830"/>
      <c r="GVB25" s="830"/>
      <c r="GVC25" s="830"/>
      <c r="GVD25" s="830"/>
      <c r="GVE25" s="830"/>
      <c r="GVF25" s="830"/>
      <c r="GVG25" s="830"/>
      <c r="GVH25" s="844"/>
      <c r="GVI25" s="845"/>
      <c r="GVJ25" s="829"/>
      <c r="GVK25" s="829"/>
      <c r="GVL25" s="829"/>
      <c r="GVM25" s="829"/>
      <c r="GVN25" s="829"/>
      <c r="GVO25" s="829"/>
      <c r="GVP25" s="830"/>
      <c r="GVQ25" s="830"/>
      <c r="GVR25" s="830"/>
      <c r="GVS25" s="830"/>
      <c r="GVT25" s="830"/>
      <c r="GVU25" s="830"/>
      <c r="GVV25" s="830"/>
      <c r="GVW25" s="830"/>
      <c r="GVX25" s="844"/>
      <c r="GVY25" s="845"/>
      <c r="GVZ25" s="829"/>
      <c r="GWA25" s="829"/>
      <c r="GWB25" s="829"/>
      <c r="GWC25" s="829"/>
      <c r="GWD25" s="829"/>
      <c r="GWE25" s="829"/>
      <c r="GWF25" s="830"/>
      <c r="GWG25" s="830"/>
      <c r="GWH25" s="830"/>
      <c r="GWI25" s="830"/>
      <c r="GWJ25" s="830"/>
      <c r="GWK25" s="830"/>
      <c r="GWL25" s="830"/>
      <c r="GWM25" s="830"/>
      <c r="GWN25" s="844"/>
      <c r="GWO25" s="845"/>
      <c r="GWP25" s="829"/>
      <c r="GWQ25" s="829"/>
      <c r="GWR25" s="829"/>
      <c r="GWS25" s="829"/>
      <c r="GWT25" s="829"/>
      <c r="GWU25" s="829"/>
      <c r="GWV25" s="830"/>
      <c r="GWW25" s="830"/>
      <c r="GWX25" s="830"/>
      <c r="GWY25" s="830"/>
      <c r="GWZ25" s="830"/>
      <c r="GXA25" s="830"/>
      <c r="GXB25" s="830"/>
      <c r="GXC25" s="830"/>
      <c r="GXD25" s="844"/>
      <c r="GXE25" s="845"/>
      <c r="GXF25" s="829"/>
      <c r="GXG25" s="829"/>
      <c r="GXH25" s="829"/>
      <c r="GXI25" s="829"/>
      <c r="GXJ25" s="829"/>
      <c r="GXK25" s="829"/>
      <c r="GXL25" s="830"/>
      <c r="GXM25" s="830"/>
      <c r="GXN25" s="830"/>
      <c r="GXO25" s="830"/>
      <c r="GXP25" s="830"/>
      <c r="GXQ25" s="830"/>
      <c r="GXR25" s="830"/>
      <c r="GXS25" s="830"/>
      <c r="GXT25" s="844"/>
      <c r="GXU25" s="845"/>
      <c r="GXV25" s="829"/>
      <c r="GXW25" s="829"/>
      <c r="GXX25" s="829"/>
      <c r="GXY25" s="829"/>
      <c r="GXZ25" s="829"/>
      <c r="GYA25" s="829"/>
      <c r="GYB25" s="830"/>
      <c r="GYC25" s="830"/>
      <c r="GYD25" s="830"/>
      <c r="GYE25" s="830"/>
      <c r="GYF25" s="830"/>
      <c r="GYG25" s="830"/>
      <c r="GYH25" s="830"/>
      <c r="GYI25" s="830"/>
      <c r="GYJ25" s="844"/>
      <c r="GYK25" s="845"/>
      <c r="GYL25" s="829"/>
      <c r="GYM25" s="829"/>
      <c r="GYN25" s="829"/>
      <c r="GYO25" s="829"/>
      <c r="GYP25" s="829"/>
      <c r="GYQ25" s="829"/>
      <c r="GYR25" s="830"/>
      <c r="GYS25" s="830"/>
      <c r="GYT25" s="830"/>
      <c r="GYU25" s="830"/>
      <c r="GYV25" s="830"/>
      <c r="GYW25" s="830"/>
      <c r="GYX25" s="830"/>
      <c r="GYY25" s="830"/>
      <c r="GYZ25" s="844"/>
      <c r="GZA25" s="845"/>
      <c r="GZB25" s="829"/>
      <c r="GZC25" s="829"/>
      <c r="GZD25" s="829"/>
      <c r="GZE25" s="829"/>
      <c r="GZF25" s="829"/>
      <c r="GZG25" s="829"/>
      <c r="GZH25" s="830"/>
      <c r="GZI25" s="830"/>
      <c r="GZJ25" s="830"/>
      <c r="GZK25" s="830"/>
      <c r="GZL25" s="830"/>
      <c r="GZM25" s="830"/>
      <c r="GZN25" s="830"/>
      <c r="GZO25" s="830"/>
      <c r="GZP25" s="844"/>
      <c r="GZQ25" s="845"/>
      <c r="GZR25" s="829"/>
      <c r="GZS25" s="829"/>
      <c r="GZT25" s="829"/>
      <c r="GZU25" s="829"/>
      <c r="GZV25" s="829"/>
      <c r="GZW25" s="829"/>
      <c r="GZX25" s="830"/>
      <c r="GZY25" s="830"/>
      <c r="GZZ25" s="830"/>
      <c r="HAA25" s="830"/>
      <c r="HAB25" s="830"/>
      <c r="HAC25" s="830"/>
      <c r="HAD25" s="830"/>
      <c r="HAE25" s="830"/>
      <c r="HAF25" s="844"/>
      <c r="HAG25" s="845"/>
      <c r="HAH25" s="829"/>
      <c r="HAI25" s="829"/>
      <c r="HAJ25" s="829"/>
      <c r="HAK25" s="829"/>
      <c r="HAL25" s="829"/>
      <c r="HAM25" s="829"/>
      <c r="HAN25" s="830"/>
      <c r="HAO25" s="830"/>
      <c r="HAP25" s="830"/>
      <c r="HAQ25" s="830"/>
      <c r="HAR25" s="830"/>
      <c r="HAS25" s="830"/>
      <c r="HAT25" s="830"/>
      <c r="HAU25" s="830"/>
      <c r="HAV25" s="844"/>
      <c r="HAW25" s="845"/>
      <c r="HAX25" s="829"/>
      <c r="HAY25" s="829"/>
      <c r="HAZ25" s="829"/>
      <c r="HBA25" s="829"/>
      <c r="HBB25" s="829"/>
      <c r="HBC25" s="829"/>
      <c r="HBD25" s="830"/>
      <c r="HBE25" s="830"/>
      <c r="HBF25" s="830"/>
      <c r="HBG25" s="830"/>
      <c r="HBH25" s="830"/>
      <c r="HBI25" s="830"/>
      <c r="HBJ25" s="830"/>
      <c r="HBK25" s="830"/>
      <c r="HBL25" s="844"/>
      <c r="HBM25" s="845"/>
      <c r="HBN25" s="829"/>
      <c r="HBO25" s="829"/>
      <c r="HBP25" s="829"/>
      <c r="HBQ25" s="829"/>
      <c r="HBR25" s="829"/>
      <c r="HBS25" s="829"/>
      <c r="HBT25" s="830"/>
      <c r="HBU25" s="830"/>
      <c r="HBV25" s="830"/>
      <c r="HBW25" s="830"/>
      <c r="HBX25" s="830"/>
      <c r="HBY25" s="830"/>
      <c r="HBZ25" s="830"/>
      <c r="HCA25" s="830"/>
      <c r="HCB25" s="844"/>
      <c r="HCC25" s="845"/>
      <c r="HCD25" s="829"/>
      <c r="HCE25" s="829"/>
      <c r="HCF25" s="829"/>
      <c r="HCG25" s="829"/>
      <c r="HCH25" s="829"/>
      <c r="HCI25" s="829"/>
      <c r="HCJ25" s="830"/>
      <c r="HCK25" s="830"/>
      <c r="HCL25" s="830"/>
      <c r="HCM25" s="830"/>
      <c r="HCN25" s="830"/>
      <c r="HCO25" s="830"/>
      <c r="HCP25" s="830"/>
      <c r="HCQ25" s="830"/>
      <c r="HCR25" s="844"/>
      <c r="HCS25" s="845"/>
      <c r="HCT25" s="829"/>
      <c r="HCU25" s="829"/>
      <c r="HCV25" s="829"/>
      <c r="HCW25" s="829"/>
      <c r="HCX25" s="829"/>
      <c r="HCY25" s="829"/>
      <c r="HCZ25" s="830"/>
      <c r="HDA25" s="830"/>
      <c r="HDB25" s="830"/>
      <c r="HDC25" s="830"/>
      <c r="HDD25" s="830"/>
      <c r="HDE25" s="830"/>
      <c r="HDF25" s="830"/>
      <c r="HDG25" s="830"/>
      <c r="HDH25" s="844"/>
      <c r="HDI25" s="845"/>
      <c r="HDJ25" s="829"/>
      <c r="HDK25" s="829"/>
      <c r="HDL25" s="829"/>
      <c r="HDM25" s="829"/>
      <c r="HDN25" s="829"/>
      <c r="HDO25" s="829"/>
      <c r="HDP25" s="830"/>
      <c r="HDQ25" s="830"/>
      <c r="HDR25" s="830"/>
      <c r="HDS25" s="830"/>
      <c r="HDT25" s="830"/>
      <c r="HDU25" s="830"/>
      <c r="HDV25" s="830"/>
      <c r="HDW25" s="830"/>
      <c r="HDX25" s="844"/>
      <c r="HDY25" s="845"/>
      <c r="HDZ25" s="829"/>
      <c r="HEA25" s="829"/>
      <c r="HEB25" s="829"/>
      <c r="HEC25" s="829"/>
      <c r="HED25" s="829"/>
      <c r="HEE25" s="829"/>
      <c r="HEF25" s="830"/>
      <c r="HEG25" s="830"/>
      <c r="HEH25" s="830"/>
      <c r="HEI25" s="830"/>
      <c r="HEJ25" s="830"/>
      <c r="HEK25" s="830"/>
      <c r="HEL25" s="830"/>
      <c r="HEM25" s="830"/>
      <c r="HEN25" s="844"/>
      <c r="HEO25" s="845"/>
      <c r="HEP25" s="829"/>
      <c r="HEQ25" s="829"/>
      <c r="HER25" s="829"/>
      <c r="HES25" s="829"/>
      <c r="HET25" s="829"/>
      <c r="HEU25" s="829"/>
      <c r="HEV25" s="830"/>
      <c r="HEW25" s="830"/>
      <c r="HEX25" s="830"/>
      <c r="HEY25" s="830"/>
      <c r="HEZ25" s="830"/>
      <c r="HFA25" s="830"/>
      <c r="HFB25" s="830"/>
      <c r="HFC25" s="830"/>
      <c r="HFD25" s="844"/>
      <c r="HFE25" s="845"/>
      <c r="HFF25" s="829"/>
      <c r="HFG25" s="829"/>
      <c r="HFH25" s="829"/>
      <c r="HFI25" s="829"/>
      <c r="HFJ25" s="829"/>
      <c r="HFK25" s="829"/>
      <c r="HFL25" s="830"/>
      <c r="HFM25" s="830"/>
      <c r="HFN25" s="830"/>
      <c r="HFO25" s="830"/>
      <c r="HFP25" s="830"/>
      <c r="HFQ25" s="830"/>
      <c r="HFR25" s="830"/>
      <c r="HFS25" s="830"/>
      <c r="HFT25" s="844"/>
      <c r="HFU25" s="845"/>
      <c r="HFV25" s="829"/>
      <c r="HFW25" s="829"/>
      <c r="HFX25" s="829"/>
      <c r="HFY25" s="829"/>
      <c r="HFZ25" s="829"/>
      <c r="HGA25" s="829"/>
      <c r="HGB25" s="830"/>
      <c r="HGC25" s="830"/>
      <c r="HGD25" s="830"/>
      <c r="HGE25" s="830"/>
      <c r="HGF25" s="830"/>
      <c r="HGG25" s="830"/>
      <c r="HGH25" s="830"/>
      <c r="HGI25" s="830"/>
      <c r="HGJ25" s="844"/>
      <c r="HGK25" s="845"/>
      <c r="HGL25" s="829"/>
      <c r="HGM25" s="829"/>
      <c r="HGN25" s="829"/>
      <c r="HGO25" s="829"/>
      <c r="HGP25" s="829"/>
      <c r="HGQ25" s="829"/>
      <c r="HGR25" s="830"/>
      <c r="HGS25" s="830"/>
      <c r="HGT25" s="830"/>
      <c r="HGU25" s="830"/>
      <c r="HGV25" s="830"/>
      <c r="HGW25" s="830"/>
      <c r="HGX25" s="830"/>
      <c r="HGY25" s="830"/>
      <c r="HGZ25" s="844"/>
      <c r="HHA25" s="845"/>
      <c r="HHB25" s="829"/>
      <c r="HHC25" s="829"/>
      <c r="HHD25" s="829"/>
      <c r="HHE25" s="829"/>
      <c r="HHF25" s="829"/>
      <c r="HHG25" s="829"/>
      <c r="HHH25" s="830"/>
      <c r="HHI25" s="830"/>
      <c r="HHJ25" s="830"/>
      <c r="HHK25" s="830"/>
      <c r="HHL25" s="830"/>
      <c r="HHM25" s="830"/>
      <c r="HHN25" s="830"/>
      <c r="HHO25" s="830"/>
      <c r="HHP25" s="844"/>
      <c r="HHQ25" s="845"/>
      <c r="HHR25" s="829"/>
      <c r="HHS25" s="829"/>
      <c r="HHT25" s="829"/>
      <c r="HHU25" s="829"/>
      <c r="HHV25" s="829"/>
      <c r="HHW25" s="829"/>
      <c r="HHX25" s="830"/>
      <c r="HHY25" s="830"/>
      <c r="HHZ25" s="830"/>
      <c r="HIA25" s="830"/>
      <c r="HIB25" s="830"/>
      <c r="HIC25" s="830"/>
      <c r="HID25" s="830"/>
      <c r="HIE25" s="830"/>
      <c r="HIF25" s="844"/>
      <c r="HIG25" s="845"/>
      <c r="HIH25" s="829"/>
      <c r="HII25" s="829"/>
      <c r="HIJ25" s="829"/>
      <c r="HIK25" s="829"/>
      <c r="HIL25" s="829"/>
      <c r="HIM25" s="829"/>
      <c r="HIN25" s="830"/>
      <c r="HIO25" s="830"/>
      <c r="HIP25" s="830"/>
      <c r="HIQ25" s="830"/>
      <c r="HIR25" s="830"/>
      <c r="HIS25" s="830"/>
      <c r="HIT25" s="830"/>
      <c r="HIU25" s="830"/>
      <c r="HIV25" s="844"/>
      <c r="HIW25" s="845"/>
      <c r="HIX25" s="829"/>
      <c r="HIY25" s="829"/>
      <c r="HIZ25" s="829"/>
      <c r="HJA25" s="829"/>
      <c r="HJB25" s="829"/>
      <c r="HJC25" s="829"/>
      <c r="HJD25" s="830"/>
      <c r="HJE25" s="830"/>
      <c r="HJF25" s="830"/>
      <c r="HJG25" s="830"/>
      <c r="HJH25" s="830"/>
      <c r="HJI25" s="830"/>
      <c r="HJJ25" s="830"/>
      <c r="HJK25" s="830"/>
      <c r="HJL25" s="844"/>
      <c r="HJM25" s="845"/>
      <c r="HJN25" s="829"/>
      <c r="HJO25" s="829"/>
      <c r="HJP25" s="829"/>
      <c r="HJQ25" s="829"/>
      <c r="HJR25" s="829"/>
      <c r="HJS25" s="829"/>
      <c r="HJT25" s="830"/>
      <c r="HJU25" s="830"/>
      <c r="HJV25" s="830"/>
      <c r="HJW25" s="830"/>
      <c r="HJX25" s="830"/>
      <c r="HJY25" s="830"/>
      <c r="HJZ25" s="830"/>
      <c r="HKA25" s="830"/>
      <c r="HKB25" s="844"/>
      <c r="HKC25" s="845"/>
      <c r="HKD25" s="829"/>
      <c r="HKE25" s="829"/>
      <c r="HKF25" s="829"/>
      <c r="HKG25" s="829"/>
      <c r="HKH25" s="829"/>
      <c r="HKI25" s="829"/>
      <c r="HKJ25" s="830"/>
      <c r="HKK25" s="830"/>
      <c r="HKL25" s="830"/>
      <c r="HKM25" s="830"/>
      <c r="HKN25" s="830"/>
      <c r="HKO25" s="830"/>
      <c r="HKP25" s="830"/>
      <c r="HKQ25" s="830"/>
      <c r="HKR25" s="844"/>
      <c r="HKS25" s="845"/>
      <c r="HKT25" s="829"/>
      <c r="HKU25" s="829"/>
      <c r="HKV25" s="829"/>
      <c r="HKW25" s="829"/>
      <c r="HKX25" s="829"/>
      <c r="HKY25" s="829"/>
      <c r="HKZ25" s="830"/>
      <c r="HLA25" s="830"/>
      <c r="HLB25" s="830"/>
      <c r="HLC25" s="830"/>
      <c r="HLD25" s="830"/>
      <c r="HLE25" s="830"/>
      <c r="HLF25" s="830"/>
      <c r="HLG25" s="830"/>
      <c r="HLH25" s="844"/>
      <c r="HLI25" s="845"/>
      <c r="HLJ25" s="829"/>
      <c r="HLK25" s="829"/>
      <c r="HLL25" s="829"/>
      <c r="HLM25" s="829"/>
      <c r="HLN25" s="829"/>
      <c r="HLO25" s="829"/>
      <c r="HLP25" s="830"/>
      <c r="HLQ25" s="830"/>
      <c r="HLR25" s="830"/>
      <c r="HLS25" s="830"/>
      <c r="HLT25" s="830"/>
      <c r="HLU25" s="830"/>
      <c r="HLV25" s="830"/>
      <c r="HLW25" s="830"/>
      <c r="HLX25" s="844"/>
      <c r="HLY25" s="845"/>
      <c r="HLZ25" s="829"/>
      <c r="HMA25" s="829"/>
      <c r="HMB25" s="829"/>
      <c r="HMC25" s="829"/>
      <c r="HMD25" s="829"/>
      <c r="HME25" s="829"/>
      <c r="HMF25" s="830"/>
      <c r="HMG25" s="830"/>
      <c r="HMH25" s="830"/>
      <c r="HMI25" s="830"/>
      <c r="HMJ25" s="830"/>
      <c r="HMK25" s="830"/>
      <c r="HML25" s="830"/>
      <c r="HMM25" s="830"/>
      <c r="HMN25" s="844"/>
      <c r="HMO25" s="845"/>
      <c r="HMP25" s="829"/>
      <c r="HMQ25" s="829"/>
      <c r="HMR25" s="829"/>
      <c r="HMS25" s="829"/>
      <c r="HMT25" s="829"/>
      <c r="HMU25" s="829"/>
      <c r="HMV25" s="830"/>
      <c r="HMW25" s="830"/>
      <c r="HMX25" s="830"/>
      <c r="HMY25" s="830"/>
      <c r="HMZ25" s="830"/>
      <c r="HNA25" s="830"/>
      <c r="HNB25" s="830"/>
      <c r="HNC25" s="830"/>
      <c r="HND25" s="844"/>
      <c r="HNE25" s="845"/>
      <c r="HNF25" s="829"/>
      <c r="HNG25" s="829"/>
      <c r="HNH25" s="829"/>
      <c r="HNI25" s="829"/>
      <c r="HNJ25" s="829"/>
      <c r="HNK25" s="829"/>
      <c r="HNL25" s="830"/>
      <c r="HNM25" s="830"/>
      <c r="HNN25" s="830"/>
      <c r="HNO25" s="830"/>
      <c r="HNP25" s="830"/>
      <c r="HNQ25" s="830"/>
      <c r="HNR25" s="830"/>
      <c r="HNS25" s="830"/>
      <c r="HNT25" s="844"/>
      <c r="HNU25" s="845"/>
      <c r="HNV25" s="829"/>
      <c r="HNW25" s="829"/>
      <c r="HNX25" s="829"/>
      <c r="HNY25" s="829"/>
      <c r="HNZ25" s="829"/>
      <c r="HOA25" s="829"/>
      <c r="HOB25" s="830"/>
      <c r="HOC25" s="830"/>
      <c r="HOD25" s="830"/>
      <c r="HOE25" s="830"/>
      <c r="HOF25" s="830"/>
      <c r="HOG25" s="830"/>
      <c r="HOH25" s="830"/>
      <c r="HOI25" s="830"/>
      <c r="HOJ25" s="844"/>
      <c r="HOK25" s="845"/>
      <c r="HOL25" s="829"/>
      <c r="HOM25" s="829"/>
      <c r="HON25" s="829"/>
      <c r="HOO25" s="829"/>
      <c r="HOP25" s="829"/>
      <c r="HOQ25" s="829"/>
      <c r="HOR25" s="830"/>
      <c r="HOS25" s="830"/>
      <c r="HOT25" s="830"/>
      <c r="HOU25" s="830"/>
      <c r="HOV25" s="830"/>
      <c r="HOW25" s="830"/>
      <c r="HOX25" s="830"/>
      <c r="HOY25" s="830"/>
      <c r="HOZ25" s="844"/>
      <c r="HPA25" s="845"/>
      <c r="HPB25" s="829"/>
      <c r="HPC25" s="829"/>
      <c r="HPD25" s="829"/>
      <c r="HPE25" s="829"/>
      <c r="HPF25" s="829"/>
      <c r="HPG25" s="829"/>
      <c r="HPH25" s="830"/>
      <c r="HPI25" s="830"/>
      <c r="HPJ25" s="830"/>
      <c r="HPK25" s="830"/>
      <c r="HPL25" s="830"/>
      <c r="HPM25" s="830"/>
      <c r="HPN25" s="830"/>
      <c r="HPO25" s="830"/>
      <c r="HPP25" s="844"/>
      <c r="HPQ25" s="845"/>
      <c r="HPR25" s="829"/>
      <c r="HPS25" s="829"/>
      <c r="HPT25" s="829"/>
      <c r="HPU25" s="829"/>
      <c r="HPV25" s="829"/>
      <c r="HPW25" s="829"/>
      <c r="HPX25" s="830"/>
      <c r="HPY25" s="830"/>
      <c r="HPZ25" s="830"/>
      <c r="HQA25" s="830"/>
      <c r="HQB25" s="830"/>
      <c r="HQC25" s="830"/>
      <c r="HQD25" s="830"/>
      <c r="HQE25" s="830"/>
      <c r="HQF25" s="844"/>
      <c r="HQG25" s="845"/>
      <c r="HQH25" s="829"/>
      <c r="HQI25" s="829"/>
      <c r="HQJ25" s="829"/>
      <c r="HQK25" s="829"/>
      <c r="HQL25" s="829"/>
      <c r="HQM25" s="829"/>
      <c r="HQN25" s="830"/>
      <c r="HQO25" s="830"/>
      <c r="HQP25" s="830"/>
      <c r="HQQ25" s="830"/>
      <c r="HQR25" s="830"/>
      <c r="HQS25" s="830"/>
      <c r="HQT25" s="830"/>
      <c r="HQU25" s="830"/>
      <c r="HQV25" s="844"/>
      <c r="HQW25" s="845"/>
      <c r="HQX25" s="829"/>
      <c r="HQY25" s="829"/>
      <c r="HQZ25" s="829"/>
      <c r="HRA25" s="829"/>
      <c r="HRB25" s="829"/>
      <c r="HRC25" s="829"/>
      <c r="HRD25" s="830"/>
      <c r="HRE25" s="830"/>
      <c r="HRF25" s="830"/>
      <c r="HRG25" s="830"/>
      <c r="HRH25" s="830"/>
      <c r="HRI25" s="830"/>
      <c r="HRJ25" s="830"/>
      <c r="HRK25" s="830"/>
      <c r="HRL25" s="844"/>
      <c r="HRM25" s="845"/>
      <c r="HRN25" s="829"/>
      <c r="HRO25" s="829"/>
      <c r="HRP25" s="829"/>
      <c r="HRQ25" s="829"/>
      <c r="HRR25" s="829"/>
      <c r="HRS25" s="829"/>
      <c r="HRT25" s="830"/>
      <c r="HRU25" s="830"/>
      <c r="HRV25" s="830"/>
      <c r="HRW25" s="830"/>
      <c r="HRX25" s="830"/>
      <c r="HRY25" s="830"/>
      <c r="HRZ25" s="830"/>
      <c r="HSA25" s="830"/>
      <c r="HSB25" s="844"/>
      <c r="HSC25" s="845"/>
      <c r="HSD25" s="829"/>
      <c r="HSE25" s="829"/>
      <c r="HSF25" s="829"/>
      <c r="HSG25" s="829"/>
      <c r="HSH25" s="829"/>
      <c r="HSI25" s="829"/>
      <c r="HSJ25" s="830"/>
      <c r="HSK25" s="830"/>
      <c r="HSL25" s="830"/>
      <c r="HSM25" s="830"/>
      <c r="HSN25" s="830"/>
      <c r="HSO25" s="830"/>
      <c r="HSP25" s="830"/>
      <c r="HSQ25" s="830"/>
      <c r="HSR25" s="844"/>
      <c r="HSS25" s="845"/>
      <c r="HST25" s="829"/>
      <c r="HSU25" s="829"/>
      <c r="HSV25" s="829"/>
      <c r="HSW25" s="829"/>
      <c r="HSX25" s="829"/>
      <c r="HSY25" s="829"/>
      <c r="HSZ25" s="830"/>
      <c r="HTA25" s="830"/>
      <c r="HTB25" s="830"/>
      <c r="HTC25" s="830"/>
      <c r="HTD25" s="830"/>
      <c r="HTE25" s="830"/>
      <c r="HTF25" s="830"/>
      <c r="HTG25" s="830"/>
      <c r="HTH25" s="844"/>
      <c r="HTI25" s="845"/>
      <c r="HTJ25" s="829"/>
      <c r="HTK25" s="829"/>
      <c r="HTL25" s="829"/>
      <c r="HTM25" s="829"/>
      <c r="HTN25" s="829"/>
      <c r="HTO25" s="829"/>
      <c r="HTP25" s="830"/>
      <c r="HTQ25" s="830"/>
      <c r="HTR25" s="830"/>
      <c r="HTS25" s="830"/>
      <c r="HTT25" s="830"/>
      <c r="HTU25" s="830"/>
      <c r="HTV25" s="830"/>
      <c r="HTW25" s="830"/>
      <c r="HTX25" s="844"/>
      <c r="HTY25" s="845"/>
      <c r="HTZ25" s="829"/>
      <c r="HUA25" s="829"/>
      <c r="HUB25" s="829"/>
      <c r="HUC25" s="829"/>
      <c r="HUD25" s="829"/>
      <c r="HUE25" s="829"/>
      <c r="HUF25" s="830"/>
      <c r="HUG25" s="830"/>
      <c r="HUH25" s="830"/>
      <c r="HUI25" s="830"/>
      <c r="HUJ25" s="830"/>
      <c r="HUK25" s="830"/>
      <c r="HUL25" s="830"/>
      <c r="HUM25" s="830"/>
      <c r="HUN25" s="844"/>
      <c r="HUO25" s="845"/>
      <c r="HUP25" s="829"/>
      <c r="HUQ25" s="829"/>
      <c r="HUR25" s="829"/>
      <c r="HUS25" s="829"/>
      <c r="HUT25" s="829"/>
      <c r="HUU25" s="829"/>
      <c r="HUV25" s="830"/>
      <c r="HUW25" s="830"/>
      <c r="HUX25" s="830"/>
      <c r="HUY25" s="830"/>
      <c r="HUZ25" s="830"/>
      <c r="HVA25" s="830"/>
      <c r="HVB25" s="830"/>
      <c r="HVC25" s="830"/>
      <c r="HVD25" s="844"/>
      <c r="HVE25" s="845"/>
      <c r="HVF25" s="829"/>
      <c r="HVG25" s="829"/>
      <c r="HVH25" s="829"/>
      <c r="HVI25" s="829"/>
      <c r="HVJ25" s="829"/>
      <c r="HVK25" s="829"/>
      <c r="HVL25" s="830"/>
      <c r="HVM25" s="830"/>
      <c r="HVN25" s="830"/>
      <c r="HVO25" s="830"/>
      <c r="HVP25" s="830"/>
      <c r="HVQ25" s="830"/>
      <c r="HVR25" s="830"/>
      <c r="HVS25" s="830"/>
      <c r="HVT25" s="844"/>
      <c r="HVU25" s="845"/>
      <c r="HVV25" s="829"/>
      <c r="HVW25" s="829"/>
      <c r="HVX25" s="829"/>
      <c r="HVY25" s="829"/>
      <c r="HVZ25" s="829"/>
      <c r="HWA25" s="829"/>
      <c r="HWB25" s="830"/>
      <c r="HWC25" s="830"/>
      <c r="HWD25" s="830"/>
      <c r="HWE25" s="830"/>
      <c r="HWF25" s="830"/>
      <c r="HWG25" s="830"/>
      <c r="HWH25" s="830"/>
      <c r="HWI25" s="830"/>
      <c r="HWJ25" s="844"/>
      <c r="HWK25" s="845"/>
      <c r="HWL25" s="829"/>
      <c r="HWM25" s="829"/>
      <c r="HWN25" s="829"/>
      <c r="HWO25" s="829"/>
      <c r="HWP25" s="829"/>
      <c r="HWQ25" s="829"/>
      <c r="HWR25" s="830"/>
      <c r="HWS25" s="830"/>
      <c r="HWT25" s="830"/>
      <c r="HWU25" s="830"/>
      <c r="HWV25" s="830"/>
      <c r="HWW25" s="830"/>
      <c r="HWX25" s="830"/>
      <c r="HWY25" s="830"/>
      <c r="HWZ25" s="844"/>
      <c r="HXA25" s="845"/>
      <c r="HXB25" s="829"/>
      <c r="HXC25" s="829"/>
      <c r="HXD25" s="829"/>
      <c r="HXE25" s="829"/>
      <c r="HXF25" s="829"/>
      <c r="HXG25" s="829"/>
      <c r="HXH25" s="830"/>
      <c r="HXI25" s="830"/>
      <c r="HXJ25" s="830"/>
      <c r="HXK25" s="830"/>
      <c r="HXL25" s="830"/>
      <c r="HXM25" s="830"/>
      <c r="HXN25" s="830"/>
      <c r="HXO25" s="830"/>
      <c r="HXP25" s="844"/>
      <c r="HXQ25" s="845"/>
      <c r="HXR25" s="829"/>
      <c r="HXS25" s="829"/>
      <c r="HXT25" s="829"/>
      <c r="HXU25" s="829"/>
      <c r="HXV25" s="829"/>
      <c r="HXW25" s="829"/>
      <c r="HXX25" s="830"/>
      <c r="HXY25" s="830"/>
      <c r="HXZ25" s="830"/>
      <c r="HYA25" s="830"/>
      <c r="HYB25" s="830"/>
      <c r="HYC25" s="830"/>
      <c r="HYD25" s="830"/>
      <c r="HYE25" s="830"/>
      <c r="HYF25" s="844"/>
      <c r="HYG25" s="845"/>
      <c r="HYH25" s="829"/>
      <c r="HYI25" s="829"/>
      <c r="HYJ25" s="829"/>
      <c r="HYK25" s="829"/>
      <c r="HYL25" s="829"/>
      <c r="HYM25" s="829"/>
      <c r="HYN25" s="830"/>
      <c r="HYO25" s="830"/>
      <c r="HYP25" s="830"/>
      <c r="HYQ25" s="830"/>
      <c r="HYR25" s="830"/>
      <c r="HYS25" s="830"/>
      <c r="HYT25" s="830"/>
      <c r="HYU25" s="830"/>
      <c r="HYV25" s="844"/>
      <c r="HYW25" s="845"/>
      <c r="HYX25" s="829"/>
      <c r="HYY25" s="829"/>
      <c r="HYZ25" s="829"/>
      <c r="HZA25" s="829"/>
      <c r="HZB25" s="829"/>
      <c r="HZC25" s="829"/>
      <c r="HZD25" s="830"/>
      <c r="HZE25" s="830"/>
      <c r="HZF25" s="830"/>
      <c r="HZG25" s="830"/>
      <c r="HZH25" s="830"/>
      <c r="HZI25" s="830"/>
      <c r="HZJ25" s="830"/>
      <c r="HZK25" s="830"/>
      <c r="HZL25" s="844"/>
      <c r="HZM25" s="845"/>
      <c r="HZN25" s="829"/>
      <c r="HZO25" s="829"/>
      <c r="HZP25" s="829"/>
      <c r="HZQ25" s="829"/>
      <c r="HZR25" s="829"/>
      <c r="HZS25" s="829"/>
      <c r="HZT25" s="830"/>
      <c r="HZU25" s="830"/>
      <c r="HZV25" s="830"/>
      <c r="HZW25" s="830"/>
      <c r="HZX25" s="830"/>
      <c r="HZY25" s="830"/>
      <c r="HZZ25" s="830"/>
      <c r="IAA25" s="830"/>
      <c r="IAB25" s="844"/>
      <c r="IAC25" s="845"/>
      <c r="IAD25" s="829"/>
      <c r="IAE25" s="829"/>
      <c r="IAF25" s="829"/>
      <c r="IAG25" s="829"/>
      <c r="IAH25" s="829"/>
      <c r="IAI25" s="829"/>
      <c r="IAJ25" s="830"/>
      <c r="IAK25" s="830"/>
      <c r="IAL25" s="830"/>
      <c r="IAM25" s="830"/>
      <c r="IAN25" s="830"/>
      <c r="IAO25" s="830"/>
      <c r="IAP25" s="830"/>
      <c r="IAQ25" s="830"/>
      <c r="IAR25" s="844"/>
      <c r="IAS25" s="845"/>
      <c r="IAT25" s="829"/>
      <c r="IAU25" s="829"/>
      <c r="IAV25" s="829"/>
      <c r="IAW25" s="829"/>
      <c r="IAX25" s="829"/>
      <c r="IAY25" s="829"/>
      <c r="IAZ25" s="830"/>
      <c r="IBA25" s="830"/>
      <c r="IBB25" s="830"/>
      <c r="IBC25" s="830"/>
      <c r="IBD25" s="830"/>
      <c r="IBE25" s="830"/>
      <c r="IBF25" s="830"/>
      <c r="IBG25" s="830"/>
      <c r="IBH25" s="844"/>
      <c r="IBI25" s="845"/>
      <c r="IBJ25" s="829"/>
      <c r="IBK25" s="829"/>
      <c r="IBL25" s="829"/>
      <c r="IBM25" s="829"/>
      <c r="IBN25" s="829"/>
      <c r="IBO25" s="829"/>
      <c r="IBP25" s="830"/>
      <c r="IBQ25" s="830"/>
      <c r="IBR25" s="830"/>
      <c r="IBS25" s="830"/>
      <c r="IBT25" s="830"/>
      <c r="IBU25" s="830"/>
      <c r="IBV25" s="830"/>
      <c r="IBW25" s="830"/>
      <c r="IBX25" s="844"/>
      <c r="IBY25" s="845"/>
      <c r="IBZ25" s="829"/>
      <c r="ICA25" s="829"/>
      <c r="ICB25" s="829"/>
      <c r="ICC25" s="829"/>
      <c r="ICD25" s="829"/>
      <c r="ICE25" s="829"/>
      <c r="ICF25" s="830"/>
      <c r="ICG25" s="830"/>
      <c r="ICH25" s="830"/>
      <c r="ICI25" s="830"/>
      <c r="ICJ25" s="830"/>
      <c r="ICK25" s="830"/>
      <c r="ICL25" s="830"/>
      <c r="ICM25" s="830"/>
      <c r="ICN25" s="844"/>
      <c r="ICO25" s="845"/>
      <c r="ICP25" s="829"/>
      <c r="ICQ25" s="829"/>
      <c r="ICR25" s="829"/>
      <c r="ICS25" s="829"/>
      <c r="ICT25" s="829"/>
      <c r="ICU25" s="829"/>
      <c r="ICV25" s="830"/>
      <c r="ICW25" s="830"/>
      <c r="ICX25" s="830"/>
      <c r="ICY25" s="830"/>
      <c r="ICZ25" s="830"/>
      <c r="IDA25" s="830"/>
      <c r="IDB25" s="830"/>
      <c r="IDC25" s="830"/>
      <c r="IDD25" s="844"/>
      <c r="IDE25" s="845"/>
      <c r="IDF25" s="829"/>
      <c r="IDG25" s="829"/>
      <c r="IDH25" s="829"/>
      <c r="IDI25" s="829"/>
      <c r="IDJ25" s="829"/>
      <c r="IDK25" s="829"/>
      <c r="IDL25" s="830"/>
      <c r="IDM25" s="830"/>
      <c r="IDN25" s="830"/>
      <c r="IDO25" s="830"/>
      <c r="IDP25" s="830"/>
      <c r="IDQ25" s="830"/>
      <c r="IDR25" s="830"/>
      <c r="IDS25" s="830"/>
      <c r="IDT25" s="844"/>
      <c r="IDU25" s="845"/>
      <c r="IDV25" s="829"/>
      <c r="IDW25" s="829"/>
      <c r="IDX25" s="829"/>
      <c r="IDY25" s="829"/>
      <c r="IDZ25" s="829"/>
      <c r="IEA25" s="829"/>
      <c r="IEB25" s="830"/>
      <c r="IEC25" s="830"/>
      <c r="IED25" s="830"/>
      <c r="IEE25" s="830"/>
      <c r="IEF25" s="830"/>
      <c r="IEG25" s="830"/>
      <c r="IEH25" s="830"/>
      <c r="IEI25" s="830"/>
      <c r="IEJ25" s="844"/>
      <c r="IEK25" s="845"/>
      <c r="IEL25" s="829"/>
      <c r="IEM25" s="829"/>
      <c r="IEN25" s="829"/>
      <c r="IEO25" s="829"/>
      <c r="IEP25" s="829"/>
      <c r="IEQ25" s="829"/>
      <c r="IER25" s="830"/>
      <c r="IES25" s="830"/>
      <c r="IET25" s="830"/>
      <c r="IEU25" s="830"/>
      <c r="IEV25" s="830"/>
      <c r="IEW25" s="830"/>
      <c r="IEX25" s="830"/>
      <c r="IEY25" s="830"/>
      <c r="IEZ25" s="844"/>
      <c r="IFA25" s="845"/>
      <c r="IFB25" s="829"/>
      <c r="IFC25" s="829"/>
      <c r="IFD25" s="829"/>
      <c r="IFE25" s="829"/>
      <c r="IFF25" s="829"/>
      <c r="IFG25" s="829"/>
      <c r="IFH25" s="830"/>
      <c r="IFI25" s="830"/>
      <c r="IFJ25" s="830"/>
      <c r="IFK25" s="830"/>
      <c r="IFL25" s="830"/>
      <c r="IFM25" s="830"/>
      <c r="IFN25" s="830"/>
      <c r="IFO25" s="830"/>
      <c r="IFP25" s="844"/>
      <c r="IFQ25" s="845"/>
      <c r="IFR25" s="829"/>
      <c r="IFS25" s="829"/>
      <c r="IFT25" s="829"/>
      <c r="IFU25" s="829"/>
      <c r="IFV25" s="829"/>
      <c r="IFW25" s="829"/>
      <c r="IFX25" s="830"/>
      <c r="IFY25" s="830"/>
      <c r="IFZ25" s="830"/>
      <c r="IGA25" s="830"/>
      <c r="IGB25" s="830"/>
      <c r="IGC25" s="830"/>
      <c r="IGD25" s="830"/>
      <c r="IGE25" s="830"/>
      <c r="IGF25" s="844"/>
      <c r="IGG25" s="845"/>
      <c r="IGH25" s="829"/>
      <c r="IGI25" s="829"/>
      <c r="IGJ25" s="829"/>
      <c r="IGK25" s="829"/>
      <c r="IGL25" s="829"/>
      <c r="IGM25" s="829"/>
      <c r="IGN25" s="830"/>
      <c r="IGO25" s="830"/>
      <c r="IGP25" s="830"/>
      <c r="IGQ25" s="830"/>
      <c r="IGR25" s="830"/>
      <c r="IGS25" s="830"/>
      <c r="IGT25" s="830"/>
      <c r="IGU25" s="830"/>
      <c r="IGV25" s="844"/>
      <c r="IGW25" s="845"/>
      <c r="IGX25" s="829"/>
      <c r="IGY25" s="829"/>
      <c r="IGZ25" s="829"/>
      <c r="IHA25" s="829"/>
      <c r="IHB25" s="829"/>
      <c r="IHC25" s="829"/>
      <c r="IHD25" s="830"/>
      <c r="IHE25" s="830"/>
      <c r="IHF25" s="830"/>
      <c r="IHG25" s="830"/>
      <c r="IHH25" s="830"/>
      <c r="IHI25" s="830"/>
      <c r="IHJ25" s="830"/>
      <c r="IHK25" s="830"/>
      <c r="IHL25" s="844"/>
      <c r="IHM25" s="845"/>
      <c r="IHN25" s="829"/>
      <c r="IHO25" s="829"/>
      <c r="IHP25" s="829"/>
      <c r="IHQ25" s="829"/>
      <c r="IHR25" s="829"/>
      <c r="IHS25" s="829"/>
      <c r="IHT25" s="830"/>
      <c r="IHU25" s="830"/>
      <c r="IHV25" s="830"/>
      <c r="IHW25" s="830"/>
      <c r="IHX25" s="830"/>
      <c r="IHY25" s="830"/>
      <c r="IHZ25" s="830"/>
      <c r="IIA25" s="830"/>
      <c r="IIB25" s="844"/>
      <c r="IIC25" s="845"/>
      <c r="IID25" s="829"/>
      <c r="IIE25" s="829"/>
      <c r="IIF25" s="829"/>
      <c r="IIG25" s="829"/>
      <c r="IIH25" s="829"/>
      <c r="III25" s="829"/>
      <c r="IIJ25" s="830"/>
      <c r="IIK25" s="830"/>
      <c r="IIL25" s="830"/>
      <c r="IIM25" s="830"/>
      <c r="IIN25" s="830"/>
      <c r="IIO25" s="830"/>
      <c r="IIP25" s="830"/>
      <c r="IIQ25" s="830"/>
      <c r="IIR25" s="844"/>
      <c r="IIS25" s="845"/>
      <c r="IIT25" s="829"/>
      <c r="IIU25" s="829"/>
      <c r="IIV25" s="829"/>
      <c r="IIW25" s="829"/>
      <c r="IIX25" s="829"/>
      <c r="IIY25" s="829"/>
      <c r="IIZ25" s="830"/>
      <c r="IJA25" s="830"/>
      <c r="IJB25" s="830"/>
      <c r="IJC25" s="830"/>
      <c r="IJD25" s="830"/>
      <c r="IJE25" s="830"/>
      <c r="IJF25" s="830"/>
      <c r="IJG25" s="830"/>
      <c r="IJH25" s="844"/>
      <c r="IJI25" s="845"/>
      <c r="IJJ25" s="829"/>
      <c r="IJK25" s="829"/>
      <c r="IJL25" s="829"/>
      <c r="IJM25" s="829"/>
      <c r="IJN25" s="829"/>
      <c r="IJO25" s="829"/>
      <c r="IJP25" s="830"/>
      <c r="IJQ25" s="830"/>
      <c r="IJR25" s="830"/>
      <c r="IJS25" s="830"/>
      <c r="IJT25" s="830"/>
      <c r="IJU25" s="830"/>
      <c r="IJV25" s="830"/>
      <c r="IJW25" s="830"/>
      <c r="IJX25" s="844"/>
      <c r="IJY25" s="845"/>
      <c r="IJZ25" s="829"/>
      <c r="IKA25" s="829"/>
      <c r="IKB25" s="829"/>
      <c r="IKC25" s="829"/>
      <c r="IKD25" s="829"/>
      <c r="IKE25" s="829"/>
      <c r="IKF25" s="830"/>
      <c r="IKG25" s="830"/>
      <c r="IKH25" s="830"/>
      <c r="IKI25" s="830"/>
      <c r="IKJ25" s="830"/>
      <c r="IKK25" s="830"/>
      <c r="IKL25" s="830"/>
      <c r="IKM25" s="830"/>
      <c r="IKN25" s="844"/>
      <c r="IKO25" s="845"/>
      <c r="IKP25" s="829"/>
      <c r="IKQ25" s="829"/>
      <c r="IKR25" s="829"/>
      <c r="IKS25" s="829"/>
      <c r="IKT25" s="829"/>
      <c r="IKU25" s="829"/>
      <c r="IKV25" s="830"/>
      <c r="IKW25" s="830"/>
      <c r="IKX25" s="830"/>
      <c r="IKY25" s="830"/>
      <c r="IKZ25" s="830"/>
      <c r="ILA25" s="830"/>
      <c r="ILB25" s="830"/>
      <c r="ILC25" s="830"/>
      <c r="ILD25" s="844"/>
      <c r="ILE25" s="845"/>
      <c r="ILF25" s="829"/>
      <c r="ILG25" s="829"/>
      <c r="ILH25" s="829"/>
      <c r="ILI25" s="829"/>
      <c r="ILJ25" s="829"/>
      <c r="ILK25" s="829"/>
      <c r="ILL25" s="830"/>
      <c r="ILM25" s="830"/>
      <c r="ILN25" s="830"/>
      <c r="ILO25" s="830"/>
      <c r="ILP25" s="830"/>
      <c r="ILQ25" s="830"/>
      <c r="ILR25" s="830"/>
      <c r="ILS25" s="830"/>
      <c r="ILT25" s="844"/>
      <c r="ILU25" s="845"/>
      <c r="ILV25" s="829"/>
      <c r="ILW25" s="829"/>
      <c r="ILX25" s="829"/>
      <c r="ILY25" s="829"/>
      <c r="ILZ25" s="829"/>
      <c r="IMA25" s="829"/>
      <c r="IMB25" s="830"/>
      <c r="IMC25" s="830"/>
      <c r="IMD25" s="830"/>
      <c r="IME25" s="830"/>
      <c r="IMF25" s="830"/>
      <c r="IMG25" s="830"/>
      <c r="IMH25" s="830"/>
      <c r="IMI25" s="830"/>
      <c r="IMJ25" s="844"/>
      <c r="IMK25" s="845"/>
      <c r="IML25" s="829"/>
      <c r="IMM25" s="829"/>
      <c r="IMN25" s="829"/>
      <c r="IMO25" s="829"/>
      <c r="IMP25" s="829"/>
      <c r="IMQ25" s="829"/>
      <c r="IMR25" s="830"/>
      <c r="IMS25" s="830"/>
      <c r="IMT25" s="830"/>
      <c r="IMU25" s="830"/>
      <c r="IMV25" s="830"/>
      <c r="IMW25" s="830"/>
      <c r="IMX25" s="830"/>
      <c r="IMY25" s="830"/>
      <c r="IMZ25" s="844"/>
      <c r="INA25" s="845"/>
      <c r="INB25" s="829"/>
      <c r="INC25" s="829"/>
      <c r="IND25" s="829"/>
      <c r="INE25" s="829"/>
      <c r="INF25" s="829"/>
      <c r="ING25" s="829"/>
      <c r="INH25" s="830"/>
      <c r="INI25" s="830"/>
      <c r="INJ25" s="830"/>
      <c r="INK25" s="830"/>
      <c r="INL25" s="830"/>
      <c r="INM25" s="830"/>
      <c r="INN25" s="830"/>
      <c r="INO25" s="830"/>
      <c r="INP25" s="844"/>
      <c r="INQ25" s="845"/>
      <c r="INR25" s="829"/>
      <c r="INS25" s="829"/>
      <c r="INT25" s="829"/>
      <c r="INU25" s="829"/>
      <c r="INV25" s="829"/>
      <c r="INW25" s="829"/>
      <c r="INX25" s="830"/>
      <c r="INY25" s="830"/>
      <c r="INZ25" s="830"/>
      <c r="IOA25" s="830"/>
      <c r="IOB25" s="830"/>
      <c r="IOC25" s="830"/>
      <c r="IOD25" s="830"/>
      <c r="IOE25" s="830"/>
      <c r="IOF25" s="844"/>
      <c r="IOG25" s="845"/>
      <c r="IOH25" s="829"/>
      <c r="IOI25" s="829"/>
      <c r="IOJ25" s="829"/>
      <c r="IOK25" s="829"/>
      <c r="IOL25" s="829"/>
      <c r="IOM25" s="829"/>
      <c r="ION25" s="830"/>
      <c r="IOO25" s="830"/>
      <c r="IOP25" s="830"/>
      <c r="IOQ25" s="830"/>
      <c r="IOR25" s="830"/>
      <c r="IOS25" s="830"/>
      <c r="IOT25" s="830"/>
      <c r="IOU25" s="830"/>
      <c r="IOV25" s="844"/>
      <c r="IOW25" s="845"/>
      <c r="IOX25" s="829"/>
      <c r="IOY25" s="829"/>
      <c r="IOZ25" s="829"/>
      <c r="IPA25" s="829"/>
      <c r="IPB25" s="829"/>
      <c r="IPC25" s="829"/>
      <c r="IPD25" s="830"/>
      <c r="IPE25" s="830"/>
      <c r="IPF25" s="830"/>
      <c r="IPG25" s="830"/>
      <c r="IPH25" s="830"/>
      <c r="IPI25" s="830"/>
      <c r="IPJ25" s="830"/>
      <c r="IPK25" s="830"/>
      <c r="IPL25" s="844"/>
      <c r="IPM25" s="845"/>
      <c r="IPN25" s="829"/>
      <c r="IPO25" s="829"/>
      <c r="IPP25" s="829"/>
      <c r="IPQ25" s="829"/>
      <c r="IPR25" s="829"/>
      <c r="IPS25" s="829"/>
      <c r="IPT25" s="830"/>
      <c r="IPU25" s="830"/>
      <c r="IPV25" s="830"/>
      <c r="IPW25" s="830"/>
      <c r="IPX25" s="830"/>
      <c r="IPY25" s="830"/>
      <c r="IPZ25" s="830"/>
      <c r="IQA25" s="830"/>
      <c r="IQB25" s="844"/>
      <c r="IQC25" s="845"/>
      <c r="IQD25" s="829"/>
      <c r="IQE25" s="829"/>
      <c r="IQF25" s="829"/>
      <c r="IQG25" s="829"/>
      <c r="IQH25" s="829"/>
      <c r="IQI25" s="829"/>
      <c r="IQJ25" s="830"/>
      <c r="IQK25" s="830"/>
      <c r="IQL25" s="830"/>
      <c r="IQM25" s="830"/>
      <c r="IQN25" s="830"/>
      <c r="IQO25" s="830"/>
      <c r="IQP25" s="830"/>
      <c r="IQQ25" s="830"/>
      <c r="IQR25" s="844"/>
      <c r="IQS25" s="845"/>
      <c r="IQT25" s="829"/>
      <c r="IQU25" s="829"/>
      <c r="IQV25" s="829"/>
      <c r="IQW25" s="829"/>
      <c r="IQX25" s="829"/>
      <c r="IQY25" s="829"/>
      <c r="IQZ25" s="830"/>
      <c r="IRA25" s="830"/>
      <c r="IRB25" s="830"/>
      <c r="IRC25" s="830"/>
      <c r="IRD25" s="830"/>
      <c r="IRE25" s="830"/>
      <c r="IRF25" s="830"/>
      <c r="IRG25" s="830"/>
      <c r="IRH25" s="844"/>
      <c r="IRI25" s="845"/>
      <c r="IRJ25" s="829"/>
      <c r="IRK25" s="829"/>
      <c r="IRL25" s="829"/>
      <c r="IRM25" s="829"/>
      <c r="IRN25" s="829"/>
      <c r="IRO25" s="829"/>
      <c r="IRP25" s="830"/>
      <c r="IRQ25" s="830"/>
      <c r="IRR25" s="830"/>
      <c r="IRS25" s="830"/>
      <c r="IRT25" s="830"/>
      <c r="IRU25" s="830"/>
      <c r="IRV25" s="830"/>
      <c r="IRW25" s="830"/>
      <c r="IRX25" s="844"/>
      <c r="IRY25" s="845"/>
      <c r="IRZ25" s="829"/>
      <c r="ISA25" s="829"/>
      <c r="ISB25" s="829"/>
      <c r="ISC25" s="829"/>
      <c r="ISD25" s="829"/>
      <c r="ISE25" s="829"/>
      <c r="ISF25" s="830"/>
      <c r="ISG25" s="830"/>
      <c r="ISH25" s="830"/>
      <c r="ISI25" s="830"/>
      <c r="ISJ25" s="830"/>
      <c r="ISK25" s="830"/>
      <c r="ISL25" s="830"/>
      <c r="ISM25" s="830"/>
      <c r="ISN25" s="844"/>
      <c r="ISO25" s="845"/>
      <c r="ISP25" s="829"/>
      <c r="ISQ25" s="829"/>
      <c r="ISR25" s="829"/>
      <c r="ISS25" s="829"/>
      <c r="IST25" s="829"/>
      <c r="ISU25" s="829"/>
      <c r="ISV25" s="830"/>
      <c r="ISW25" s="830"/>
      <c r="ISX25" s="830"/>
      <c r="ISY25" s="830"/>
      <c r="ISZ25" s="830"/>
      <c r="ITA25" s="830"/>
      <c r="ITB25" s="830"/>
      <c r="ITC25" s="830"/>
      <c r="ITD25" s="844"/>
      <c r="ITE25" s="845"/>
      <c r="ITF25" s="829"/>
      <c r="ITG25" s="829"/>
      <c r="ITH25" s="829"/>
      <c r="ITI25" s="829"/>
      <c r="ITJ25" s="829"/>
      <c r="ITK25" s="829"/>
      <c r="ITL25" s="830"/>
      <c r="ITM25" s="830"/>
      <c r="ITN25" s="830"/>
      <c r="ITO25" s="830"/>
      <c r="ITP25" s="830"/>
      <c r="ITQ25" s="830"/>
      <c r="ITR25" s="830"/>
      <c r="ITS25" s="830"/>
      <c r="ITT25" s="844"/>
      <c r="ITU25" s="845"/>
      <c r="ITV25" s="829"/>
      <c r="ITW25" s="829"/>
      <c r="ITX25" s="829"/>
      <c r="ITY25" s="829"/>
      <c r="ITZ25" s="829"/>
      <c r="IUA25" s="829"/>
      <c r="IUB25" s="830"/>
      <c r="IUC25" s="830"/>
      <c r="IUD25" s="830"/>
      <c r="IUE25" s="830"/>
      <c r="IUF25" s="830"/>
      <c r="IUG25" s="830"/>
      <c r="IUH25" s="830"/>
      <c r="IUI25" s="830"/>
      <c r="IUJ25" s="844"/>
      <c r="IUK25" s="845"/>
      <c r="IUL25" s="829"/>
      <c r="IUM25" s="829"/>
      <c r="IUN25" s="829"/>
      <c r="IUO25" s="829"/>
      <c r="IUP25" s="829"/>
      <c r="IUQ25" s="829"/>
      <c r="IUR25" s="830"/>
      <c r="IUS25" s="830"/>
      <c r="IUT25" s="830"/>
      <c r="IUU25" s="830"/>
      <c r="IUV25" s="830"/>
      <c r="IUW25" s="830"/>
      <c r="IUX25" s="830"/>
      <c r="IUY25" s="830"/>
      <c r="IUZ25" s="844"/>
      <c r="IVA25" s="845"/>
      <c r="IVB25" s="829"/>
      <c r="IVC25" s="829"/>
      <c r="IVD25" s="829"/>
      <c r="IVE25" s="829"/>
      <c r="IVF25" s="829"/>
      <c r="IVG25" s="829"/>
      <c r="IVH25" s="830"/>
      <c r="IVI25" s="830"/>
      <c r="IVJ25" s="830"/>
      <c r="IVK25" s="830"/>
      <c r="IVL25" s="830"/>
      <c r="IVM25" s="830"/>
      <c r="IVN25" s="830"/>
      <c r="IVO25" s="830"/>
      <c r="IVP25" s="844"/>
      <c r="IVQ25" s="845"/>
      <c r="IVR25" s="829"/>
      <c r="IVS25" s="829"/>
      <c r="IVT25" s="829"/>
      <c r="IVU25" s="829"/>
      <c r="IVV25" s="829"/>
      <c r="IVW25" s="829"/>
      <c r="IVX25" s="830"/>
      <c r="IVY25" s="830"/>
      <c r="IVZ25" s="830"/>
      <c r="IWA25" s="830"/>
      <c r="IWB25" s="830"/>
      <c r="IWC25" s="830"/>
      <c r="IWD25" s="830"/>
      <c r="IWE25" s="830"/>
      <c r="IWF25" s="844"/>
      <c r="IWG25" s="845"/>
      <c r="IWH25" s="829"/>
      <c r="IWI25" s="829"/>
      <c r="IWJ25" s="829"/>
      <c r="IWK25" s="829"/>
      <c r="IWL25" s="829"/>
      <c r="IWM25" s="829"/>
      <c r="IWN25" s="830"/>
      <c r="IWO25" s="830"/>
      <c r="IWP25" s="830"/>
      <c r="IWQ25" s="830"/>
      <c r="IWR25" s="830"/>
      <c r="IWS25" s="830"/>
      <c r="IWT25" s="830"/>
      <c r="IWU25" s="830"/>
      <c r="IWV25" s="844"/>
      <c r="IWW25" s="845"/>
      <c r="IWX25" s="829"/>
      <c r="IWY25" s="829"/>
      <c r="IWZ25" s="829"/>
      <c r="IXA25" s="829"/>
      <c r="IXB25" s="829"/>
      <c r="IXC25" s="829"/>
      <c r="IXD25" s="830"/>
      <c r="IXE25" s="830"/>
      <c r="IXF25" s="830"/>
      <c r="IXG25" s="830"/>
      <c r="IXH25" s="830"/>
      <c r="IXI25" s="830"/>
      <c r="IXJ25" s="830"/>
      <c r="IXK25" s="830"/>
      <c r="IXL25" s="844"/>
      <c r="IXM25" s="845"/>
      <c r="IXN25" s="829"/>
      <c r="IXO25" s="829"/>
      <c r="IXP25" s="829"/>
      <c r="IXQ25" s="829"/>
      <c r="IXR25" s="829"/>
      <c r="IXS25" s="829"/>
      <c r="IXT25" s="830"/>
      <c r="IXU25" s="830"/>
      <c r="IXV25" s="830"/>
      <c r="IXW25" s="830"/>
      <c r="IXX25" s="830"/>
      <c r="IXY25" s="830"/>
      <c r="IXZ25" s="830"/>
      <c r="IYA25" s="830"/>
      <c r="IYB25" s="844"/>
      <c r="IYC25" s="845"/>
      <c r="IYD25" s="829"/>
      <c r="IYE25" s="829"/>
      <c r="IYF25" s="829"/>
      <c r="IYG25" s="829"/>
      <c r="IYH25" s="829"/>
      <c r="IYI25" s="829"/>
      <c r="IYJ25" s="830"/>
      <c r="IYK25" s="830"/>
      <c r="IYL25" s="830"/>
      <c r="IYM25" s="830"/>
      <c r="IYN25" s="830"/>
      <c r="IYO25" s="830"/>
      <c r="IYP25" s="830"/>
      <c r="IYQ25" s="830"/>
      <c r="IYR25" s="844"/>
      <c r="IYS25" s="845"/>
      <c r="IYT25" s="829"/>
      <c r="IYU25" s="829"/>
      <c r="IYV25" s="829"/>
      <c r="IYW25" s="829"/>
      <c r="IYX25" s="829"/>
      <c r="IYY25" s="829"/>
      <c r="IYZ25" s="830"/>
      <c r="IZA25" s="830"/>
      <c r="IZB25" s="830"/>
      <c r="IZC25" s="830"/>
      <c r="IZD25" s="830"/>
      <c r="IZE25" s="830"/>
      <c r="IZF25" s="830"/>
      <c r="IZG25" s="830"/>
      <c r="IZH25" s="844"/>
      <c r="IZI25" s="845"/>
      <c r="IZJ25" s="829"/>
      <c r="IZK25" s="829"/>
      <c r="IZL25" s="829"/>
      <c r="IZM25" s="829"/>
      <c r="IZN25" s="829"/>
      <c r="IZO25" s="829"/>
      <c r="IZP25" s="830"/>
      <c r="IZQ25" s="830"/>
      <c r="IZR25" s="830"/>
      <c r="IZS25" s="830"/>
      <c r="IZT25" s="830"/>
      <c r="IZU25" s="830"/>
      <c r="IZV25" s="830"/>
      <c r="IZW25" s="830"/>
      <c r="IZX25" s="844"/>
      <c r="IZY25" s="845"/>
      <c r="IZZ25" s="829"/>
      <c r="JAA25" s="829"/>
      <c r="JAB25" s="829"/>
      <c r="JAC25" s="829"/>
      <c r="JAD25" s="829"/>
      <c r="JAE25" s="829"/>
      <c r="JAF25" s="830"/>
      <c r="JAG25" s="830"/>
      <c r="JAH25" s="830"/>
      <c r="JAI25" s="830"/>
      <c r="JAJ25" s="830"/>
      <c r="JAK25" s="830"/>
      <c r="JAL25" s="830"/>
      <c r="JAM25" s="830"/>
      <c r="JAN25" s="844"/>
      <c r="JAO25" s="845"/>
      <c r="JAP25" s="829"/>
      <c r="JAQ25" s="829"/>
      <c r="JAR25" s="829"/>
      <c r="JAS25" s="829"/>
      <c r="JAT25" s="829"/>
      <c r="JAU25" s="829"/>
      <c r="JAV25" s="830"/>
      <c r="JAW25" s="830"/>
      <c r="JAX25" s="830"/>
      <c r="JAY25" s="830"/>
      <c r="JAZ25" s="830"/>
      <c r="JBA25" s="830"/>
      <c r="JBB25" s="830"/>
      <c r="JBC25" s="830"/>
      <c r="JBD25" s="844"/>
      <c r="JBE25" s="845"/>
      <c r="JBF25" s="829"/>
      <c r="JBG25" s="829"/>
      <c r="JBH25" s="829"/>
      <c r="JBI25" s="829"/>
      <c r="JBJ25" s="829"/>
      <c r="JBK25" s="829"/>
      <c r="JBL25" s="830"/>
      <c r="JBM25" s="830"/>
      <c r="JBN25" s="830"/>
      <c r="JBO25" s="830"/>
      <c r="JBP25" s="830"/>
      <c r="JBQ25" s="830"/>
      <c r="JBR25" s="830"/>
      <c r="JBS25" s="830"/>
      <c r="JBT25" s="844"/>
      <c r="JBU25" s="845"/>
      <c r="JBV25" s="829"/>
      <c r="JBW25" s="829"/>
      <c r="JBX25" s="829"/>
      <c r="JBY25" s="829"/>
      <c r="JBZ25" s="829"/>
      <c r="JCA25" s="829"/>
      <c r="JCB25" s="830"/>
      <c r="JCC25" s="830"/>
      <c r="JCD25" s="830"/>
      <c r="JCE25" s="830"/>
      <c r="JCF25" s="830"/>
      <c r="JCG25" s="830"/>
      <c r="JCH25" s="830"/>
      <c r="JCI25" s="830"/>
      <c r="JCJ25" s="844"/>
      <c r="JCK25" s="845"/>
      <c r="JCL25" s="829"/>
      <c r="JCM25" s="829"/>
      <c r="JCN25" s="829"/>
      <c r="JCO25" s="829"/>
      <c r="JCP25" s="829"/>
      <c r="JCQ25" s="829"/>
      <c r="JCR25" s="830"/>
      <c r="JCS25" s="830"/>
      <c r="JCT25" s="830"/>
      <c r="JCU25" s="830"/>
      <c r="JCV25" s="830"/>
      <c r="JCW25" s="830"/>
      <c r="JCX25" s="830"/>
      <c r="JCY25" s="830"/>
      <c r="JCZ25" s="844"/>
      <c r="JDA25" s="845"/>
      <c r="JDB25" s="829"/>
      <c r="JDC25" s="829"/>
      <c r="JDD25" s="829"/>
      <c r="JDE25" s="829"/>
      <c r="JDF25" s="829"/>
      <c r="JDG25" s="829"/>
      <c r="JDH25" s="830"/>
      <c r="JDI25" s="830"/>
      <c r="JDJ25" s="830"/>
      <c r="JDK25" s="830"/>
      <c r="JDL25" s="830"/>
      <c r="JDM25" s="830"/>
      <c r="JDN25" s="830"/>
      <c r="JDO25" s="830"/>
      <c r="JDP25" s="844"/>
      <c r="JDQ25" s="845"/>
      <c r="JDR25" s="829"/>
      <c r="JDS25" s="829"/>
      <c r="JDT25" s="829"/>
      <c r="JDU25" s="829"/>
      <c r="JDV25" s="829"/>
      <c r="JDW25" s="829"/>
      <c r="JDX25" s="830"/>
      <c r="JDY25" s="830"/>
      <c r="JDZ25" s="830"/>
      <c r="JEA25" s="830"/>
      <c r="JEB25" s="830"/>
      <c r="JEC25" s="830"/>
      <c r="JED25" s="830"/>
      <c r="JEE25" s="830"/>
      <c r="JEF25" s="844"/>
      <c r="JEG25" s="845"/>
      <c r="JEH25" s="829"/>
      <c r="JEI25" s="829"/>
      <c r="JEJ25" s="829"/>
      <c r="JEK25" s="829"/>
      <c r="JEL25" s="829"/>
      <c r="JEM25" s="829"/>
      <c r="JEN25" s="830"/>
      <c r="JEO25" s="830"/>
      <c r="JEP25" s="830"/>
      <c r="JEQ25" s="830"/>
      <c r="JER25" s="830"/>
      <c r="JES25" s="830"/>
      <c r="JET25" s="830"/>
      <c r="JEU25" s="830"/>
      <c r="JEV25" s="844"/>
      <c r="JEW25" s="845"/>
      <c r="JEX25" s="829"/>
      <c r="JEY25" s="829"/>
      <c r="JEZ25" s="829"/>
      <c r="JFA25" s="829"/>
      <c r="JFB25" s="829"/>
      <c r="JFC25" s="829"/>
      <c r="JFD25" s="830"/>
      <c r="JFE25" s="830"/>
      <c r="JFF25" s="830"/>
      <c r="JFG25" s="830"/>
      <c r="JFH25" s="830"/>
      <c r="JFI25" s="830"/>
      <c r="JFJ25" s="830"/>
      <c r="JFK25" s="830"/>
      <c r="JFL25" s="844"/>
      <c r="JFM25" s="845"/>
      <c r="JFN25" s="829"/>
      <c r="JFO25" s="829"/>
      <c r="JFP25" s="829"/>
      <c r="JFQ25" s="829"/>
      <c r="JFR25" s="829"/>
      <c r="JFS25" s="829"/>
      <c r="JFT25" s="830"/>
      <c r="JFU25" s="830"/>
      <c r="JFV25" s="830"/>
      <c r="JFW25" s="830"/>
      <c r="JFX25" s="830"/>
      <c r="JFY25" s="830"/>
      <c r="JFZ25" s="830"/>
      <c r="JGA25" s="830"/>
      <c r="JGB25" s="844"/>
      <c r="JGC25" s="845"/>
      <c r="JGD25" s="829"/>
      <c r="JGE25" s="829"/>
      <c r="JGF25" s="829"/>
      <c r="JGG25" s="829"/>
      <c r="JGH25" s="829"/>
      <c r="JGI25" s="829"/>
      <c r="JGJ25" s="830"/>
      <c r="JGK25" s="830"/>
      <c r="JGL25" s="830"/>
      <c r="JGM25" s="830"/>
      <c r="JGN25" s="830"/>
      <c r="JGO25" s="830"/>
      <c r="JGP25" s="830"/>
      <c r="JGQ25" s="830"/>
      <c r="JGR25" s="844"/>
      <c r="JGS25" s="845"/>
      <c r="JGT25" s="829"/>
      <c r="JGU25" s="829"/>
      <c r="JGV25" s="829"/>
      <c r="JGW25" s="829"/>
      <c r="JGX25" s="829"/>
      <c r="JGY25" s="829"/>
      <c r="JGZ25" s="830"/>
      <c r="JHA25" s="830"/>
      <c r="JHB25" s="830"/>
      <c r="JHC25" s="830"/>
      <c r="JHD25" s="830"/>
      <c r="JHE25" s="830"/>
      <c r="JHF25" s="830"/>
      <c r="JHG25" s="830"/>
      <c r="JHH25" s="844"/>
      <c r="JHI25" s="845"/>
      <c r="JHJ25" s="829"/>
      <c r="JHK25" s="829"/>
      <c r="JHL25" s="829"/>
      <c r="JHM25" s="829"/>
      <c r="JHN25" s="829"/>
      <c r="JHO25" s="829"/>
      <c r="JHP25" s="830"/>
      <c r="JHQ25" s="830"/>
      <c r="JHR25" s="830"/>
      <c r="JHS25" s="830"/>
      <c r="JHT25" s="830"/>
      <c r="JHU25" s="830"/>
      <c r="JHV25" s="830"/>
      <c r="JHW25" s="830"/>
      <c r="JHX25" s="844"/>
      <c r="JHY25" s="845"/>
      <c r="JHZ25" s="829"/>
      <c r="JIA25" s="829"/>
      <c r="JIB25" s="829"/>
      <c r="JIC25" s="829"/>
      <c r="JID25" s="829"/>
      <c r="JIE25" s="829"/>
      <c r="JIF25" s="830"/>
      <c r="JIG25" s="830"/>
      <c r="JIH25" s="830"/>
      <c r="JII25" s="830"/>
      <c r="JIJ25" s="830"/>
      <c r="JIK25" s="830"/>
      <c r="JIL25" s="830"/>
      <c r="JIM25" s="830"/>
      <c r="JIN25" s="844"/>
      <c r="JIO25" s="845"/>
      <c r="JIP25" s="829"/>
      <c r="JIQ25" s="829"/>
      <c r="JIR25" s="829"/>
      <c r="JIS25" s="829"/>
      <c r="JIT25" s="829"/>
      <c r="JIU25" s="829"/>
      <c r="JIV25" s="830"/>
      <c r="JIW25" s="830"/>
      <c r="JIX25" s="830"/>
      <c r="JIY25" s="830"/>
      <c r="JIZ25" s="830"/>
      <c r="JJA25" s="830"/>
      <c r="JJB25" s="830"/>
      <c r="JJC25" s="830"/>
      <c r="JJD25" s="844"/>
      <c r="JJE25" s="845"/>
      <c r="JJF25" s="829"/>
      <c r="JJG25" s="829"/>
      <c r="JJH25" s="829"/>
      <c r="JJI25" s="829"/>
      <c r="JJJ25" s="829"/>
      <c r="JJK25" s="829"/>
      <c r="JJL25" s="830"/>
      <c r="JJM25" s="830"/>
      <c r="JJN25" s="830"/>
      <c r="JJO25" s="830"/>
      <c r="JJP25" s="830"/>
      <c r="JJQ25" s="830"/>
      <c r="JJR25" s="830"/>
      <c r="JJS25" s="830"/>
      <c r="JJT25" s="844"/>
      <c r="JJU25" s="845"/>
      <c r="JJV25" s="829"/>
      <c r="JJW25" s="829"/>
      <c r="JJX25" s="829"/>
      <c r="JJY25" s="829"/>
      <c r="JJZ25" s="829"/>
      <c r="JKA25" s="829"/>
      <c r="JKB25" s="830"/>
      <c r="JKC25" s="830"/>
      <c r="JKD25" s="830"/>
      <c r="JKE25" s="830"/>
      <c r="JKF25" s="830"/>
      <c r="JKG25" s="830"/>
      <c r="JKH25" s="830"/>
      <c r="JKI25" s="830"/>
      <c r="JKJ25" s="844"/>
      <c r="JKK25" s="845"/>
      <c r="JKL25" s="829"/>
      <c r="JKM25" s="829"/>
      <c r="JKN25" s="829"/>
      <c r="JKO25" s="829"/>
      <c r="JKP25" s="829"/>
      <c r="JKQ25" s="829"/>
      <c r="JKR25" s="830"/>
      <c r="JKS25" s="830"/>
      <c r="JKT25" s="830"/>
      <c r="JKU25" s="830"/>
      <c r="JKV25" s="830"/>
      <c r="JKW25" s="830"/>
      <c r="JKX25" s="830"/>
      <c r="JKY25" s="830"/>
      <c r="JKZ25" s="844"/>
      <c r="JLA25" s="845"/>
      <c r="JLB25" s="829"/>
      <c r="JLC25" s="829"/>
      <c r="JLD25" s="829"/>
      <c r="JLE25" s="829"/>
      <c r="JLF25" s="829"/>
      <c r="JLG25" s="829"/>
      <c r="JLH25" s="830"/>
      <c r="JLI25" s="830"/>
      <c r="JLJ25" s="830"/>
      <c r="JLK25" s="830"/>
      <c r="JLL25" s="830"/>
      <c r="JLM25" s="830"/>
      <c r="JLN25" s="830"/>
      <c r="JLO25" s="830"/>
      <c r="JLP25" s="844"/>
      <c r="JLQ25" s="845"/>
      <c r="JLR25" s="829"/>
      <c r="JLS25" s="829"/>
      <c r="JLT25" s="829"/>
      <c r="JLU25" s="829"/>
      <c r="JLV25" s="829"/>
      <c r="JLW25" s="829"/>
      <c r="JLX25" s="830"/>
      <c r="JLY25" s="830"/>
      <c r="JLZ25" s="830"/>
      <c r="JMA25" s="830"/>
      <c r="JMB25" s="830"/>
      <c r="JMC25" s="830"/>
      <c r="JMD25" s="830"/>
      <c r="JME25" s="830"/>
      <c r="JMF25" s="844"/>
      <c r="JMG25" s="845"/>
      <c r="JMH25" s="829"/>
      <c r="JMI25" s="829"/>
      <c r="JMJ25" s="829"/>
      <c r="JMK25" s="829"/>
      <c r="JML25" s="829"/>
      <c r="JMM25" s="829"/>
      <c r="JMN25" s="830"/>
      <c r="JMO25" s="830"/>
      <c r="JMP25" s="830"/>
      <c r="JMQ25" s="830"/>
      <c r="JMR25" s="830"/>
      <c r="JMS25" s="830"/>
      <c r="JMT25" s="830"/>
      <c r="JMU25" s="830"/>
      <c r="JMV25" s="844"/>
      <c r="JMW25" s="845"/>
      <c r="JMX25" s="829"/>
      <c r="JMY25" s="829"/>
      <c r="JMZ25" s="829"/>
      <c r="JNA25" s="829"/>
      <c r="JNB25" s="829"/>
      <c r="JNC25" s="829"/>
      <c r="JND25" s="830"/>
      <c r="JNE25" s="830"/>
      <c r="JNF25" s="830"/>
      <c r="JNG25" s="830"/>
      <c r="JNH25" s="830"/>
      <c r="JNI25" s="830"/>
      <c r="JNJ25" s="830"/>
      <c r="JNK25" s="830"/>
      <c r="JNL25" s="844"/>
      <c r="JNM25" s="845"/>
      <c r="JNN25" s="829"/>
      <c r="JNO25" s="829"/>
      <c r="JNP25" s="829"/>
      <c r="JNQ25" s="829"/>
      <c r="JNR25" s="829"/>
      <c r="JNS25" s="829"/>
      <c r="JNT25" s="830"/>
      <c r="JNU25" s="830"/>
      <c r="JNV25" s="830"/>
      <c r="JNW25" s="830"/>
      <c r="JNX25" s="830"/>
      <c r="JNY25" s="830"/>
      <c r="JNZ25" s="830"/>
      <c r="JOA25" s="830"/>
      <c r="JOB25" s="844"/>
      <c r="JOC25" s="845"/>
      <c r="JOD25" s="829"/>
      <c r="JOE25" s="829"/>
      <c r="JOF25" s="829"/>
      <c r="JOG25" s="829"/>
      <c r="JOH25" s="829"/>
      <c r="JOI25" s="829"/>
      <c r="JOJ25" s="830"/>
      <c r="JOK25" s="830"/>
      <c r="JOL25" s="830"/>
      <c r="JOM25" s="830"/>
      <c r="JON25" s="830"/>
      <c r="JOO25" s="830"/>
      <c r="JOP25" s="830"/>
      <c r="JOQ25" s="830"/>
      <c r="JOR25" s="844"/>
      <c r="JOS25" s="845"/>
      <c r="JOT25" s="829"/>
      <c r="JOU25" s="829"/>
      <c r="JOV25" s="829"/>
      <c r="JOW25" s="829"/>
      <c r="JOX25" s="829"/>
      <c r="JOY25" s="829"/>
      <c r="JOZ25" s="830"/>
      <c r="JPA25" s="830"/>
      <c r="JPB25" s="830"/>
      <c r="JPC25" s="830"/>
      <c r="JPD25" s="830"/>
      <c r="JPE25" s="830"/>
      <c r="JPF25" s="830"/>
      <c r="JPG25" s="830"/>
      <c r="JPH25" s="844"/>
      <c r="JPI25" s="845"/>
      <c r="JPJ25" s="829"/>
      <c r="JPK25" s="829"/>
      <c r="JPL25" s="829"/>
      <c r="JPM25" s="829"/>
      <c r="JPN25" s="829"/>
      <c r="JPO25" s="829"/>
      <c r="JPP25" s="830"/>
      <c r="JPQ25" s="830"/>
      <c r="JPR25" s="830"/>
      <c r="JPS25" s="830"/>
      <c r="JPT25" s="830"/>
      <c r="JPU25" s="830"/>
      <c r="JPV25" s="830"/>
      <c r="JPW25" s="830"/>
      <c r="JPX25" s="844"/>
      <c r="JPY25" s="845"/>
      <c r="JPZ25" s="829"/>
      <c r="JQA25" s="829"/>
      <c r="JQB25" s="829"/>
      <c r="JQC25" s="829"/>
      <c r="JQD25" s="829"/>
      <c r="JQE25" s="829"/>
      <c r="JQF25" s="830"/>
      <c r="JQG25" s="830"/>
      <c r="JQH25" s="830"/>
      <c r="JQI25" s="830"/>
      <c r="JQJ25" s="830"/>
      <c r="JQK25" s="830"/>
      <c r="JQL25" s="830"/>
      <c r="JQM25" s="830"/>
      <c r="JQN25" s="844"/>
      <c r="JQO25" s="845"/>
      <c r="JQP25" s="829"/>
      <c r="JQQ25" s="829"/>
      <c r="JQR25" s="829"/>
      <c r="JQS25" s="829"/>
      <c r="JQT25" s="829"/>
      <c r="JQU25" s="829"/>
      <c r="JQV25" s="830"/>
      <c r="JQW25" s="830"/>
      <c r="JQX25" s="830"/>
      <c r="JQY25" s="830"/>
      <c r="JQZ25" s="830"/>
      <c r="JRA25" s="830"/>
      <c r="JRB25" s="830"/>
      <c r="JRC25" s="830"/>
      <c r="JRD25" s="844"/>
      <c r="JRE25" s="845"/>
      <c r="JRF25" s="829"/>
      <c r="JRG25" s="829"/>
      <c r="JRH25" s="829"/>
      <c r="JRI25" s="829"/>
      <c r="JRJ25" s="829"/>
      <c r="JRK25" s="829"/>
      <c r="JRL25" s="830"/>
      <c r="JRM25" s="830"/>
      <c r="JRN25" s="830"/>
      <c r="JRO25" s="830"/>
      <c r="JRP25" s="830"/>
      <c r="JRQ25" s="830"/>
      <c r="JRR25" s="830"/>
      <c r="JRS25" s="830"/>
      <c r="JRT25" s="844"/>
      <c r="JRU25" s="845"/>
      <c r="JRV25" s="829"/>
      <c r="JRW25" s="829"/>
      <c r="JRX25" s="829"/>
      <c r="JRY25" s="829"/>
      <c r="JRZ25" s="829"/>
      <c r="JSA25" s="829"/>
      <c r="JSB25" s="830"/>
      <c r="JSC25" s="830"/>
      <c r="JSD25" s="830"/>
      <c r="JSE25" s="830"/>
      <c r="JSF25" s="830"/>
      <c r="JSG25" s="830"/>
      <c r="JSH25" s="830"/>
      <c r="JSI25" s="830"/>
      <c r="JSJ25" s="844"/>
      <c r="JSK25" s="845"/>
      <c r="JSL25" s="829"/>
      <c r="JSM25" s="829"/>
      <c r="JSN25" s="829"/>
      <c r="JSO25" s="829"/>
      <c r="JSP25" s="829"/>
      <c r="JSQ25" s="829"/>
      <c r="JSR25" s="830"/>
      <c r="JSS25" s="830"/>
      <c r="JST25" s="830"/>
      <c r="JSU25" s="830"/>
      <c r="JSV25" s="830"/>
      <c r="JSW25" s="830"/>
      <c r="JSX25" s="830"/>
      <c r="JSY25" s="830"/>
      <c r="JSZ25" s="844"/>
      <c r="JTA25" s="845"/>
      <c r="JTB25" s="829"/>
      <c r="JTC25" s="829"/>
      <c r="JTD25" s="829"/>
      <c r="JTE25" s="829"/>
      <c r="JTF25" s="829"/>
      <c r="JTG25" s="829"/>
      <c r="JTH25" s="830"/>
      <c r="JTI25" s="830"/>
      <c r="JTJ25" s="830"/>
      <c r="JTK25" s="830"/>
      <c r="JTL25" s="830"/>
      <c r="JTM25" s="830"/>
      <c r="JTN25" s="830"/>
      <c r="JTO25" s="830"/>
      <c r="JTP25" s="844"/>
      <c r="JTQ25" s="845"/>
      <c r="JTR25" s="829"/>
      <c r="JTS25" s="829"/>
      <c r="JTT25" s="829"/>
      <c r="JTU25" s="829"/>
      <c r="JTV25" s="829"/>
      <c r="JTW25" s="829"/>
      <c r="JTX25" s="830"/>
      <c r="JTY25" s="830"/>
      <c r="JTZ25" s="830"/>
      <c r="JUA25" s="830"/>
      <c r="JUB25" s="830"/>
      <c r="JUC25" s="830"/>
      <c r="JUD25" s="830"/>
      <c r="JUE25" s="830"/>
      <c r="JUF25" s="844"/>
      <c r="JUG25" s="845"/>
      <c r="JUH25" s="829"/>
      <c r="JUI25" s="829"/>
      <c r="JUJ25" s="829"/>
      <c r="JUK25" s="829"/>
      <c r="JUL25" s="829"/>
      <c r="JUM25" s="829"/>
      <c r="JUN25" s="830"/>
      <c r="JUO25" s="830"/>
      <c r="JUP25" s="830"/>
      <c r="JUQ25" s="830"/>
      <c r="JUR25" s="830"/>
      <c r="JUS25" s="830"/>
      <c r="JUT25" s="830"/>
      <c r="JUU25" s="830"/>
      <c r="JUV25" s="844"/>
      <c r="JUW25" s="845"/>
      <c r="JUX25" s="829"/>
      <c r="JUY25" s="829"/>
      <c r="JUZ25" s="829"/>
      <c r="JVA25" s="829"/>
      <c r="JVB25" s="829"/>
      <c r="JVC25" s="829"/>
      <c r="JVD25" s="830"/>
      <c r="JVE25" s="830"/>
      <c r="JVF25" s="830"/>
      <c r="JVG25" s="830"/>
      <c r="JVH25" s="830"/>
      <c r="JVI25" s="830"/>
      <c r="JVJ25" s="830"/>
      <c r="JVK25" s="830"/>
      <c r="JVL25" s="844"/>
      <c r="JVM25" s="845"/>
      <c r="JVN25" s="829"/>
      <c r="JVO25" s="829"/>
      <c r="JVP25" s="829"/>
      <c r="JVQ25" s="829"/>
      <c r="JVR25" s="829"/>
      <c r="JVS25" s="829"/>
      <c r="JVT25" s="830"/>
      <c r="JVU25" s="830"/>
      <c r="JVV25" s="830"/>
      <c r="JVW25" s="830"/>
      <c r="JVX25" s="830"/>
      <c r="JVY25" s="830"/>
      <c r="JVZ25" s="830"/>
      <c r="JWA25" s="830"/>
      <c r="JWB25" s="844"/>
      <c r="JWC25" s="845"/>
      <c r="JWD25" s="829"/>
      <c r="JWE25" s="829"/>
      <c r="JWF25" s="829"/>
      <c r="JWG25" s="829"/>
      <c r="JWH25" s="829"/>
      <c r="JWI25" s="829"/>
      <c r="JWJ25" s="830"/>
      <c r="JWK25" s="830"/>
      <c r="JWL25" s="830"/>
      <c r="JWM25" s="830"/>
      <c r="JWN25" s="830"/>
      <c r="JWO25" s="830"/>
      <c r="JWP25" s="830"/>
      <c r="JWQ25" s="830"/>
      <c r="JWR25" s="844"/>
      <c r="JWS25" s="845"/>
      <c r="JWT25" s="829"/>
      <c r="JWU25" s="829"/>
      <c r="JWV25" s="829"/>
      <c r="JWW25" s="829"/>
      <c r="JWX25" s="829"/>
      <c r="JWY25" s="829"/>
      <c r="JWZ25" s="830"/>
      <c r="JXA25" s="830"/>
      <c r="JXB25" s="830"/>
      <c r="JXC25" s="830"/>
      <c r="JXD25" s="830"/>
      <c r="JXE25" s="830"/>
      <c r="JXF25" s="830"/>
      <c r="JXG25" s="830"/>
      <c r="JXH25" s="844"/>
      <c r="JXI25" s="845"/>
      <c r="JXJ25" s="829"/>
      <c r="JXK25" s="829"/>
      <c r="JXL25" s="829"/>
      <c r="JXM25" s="829"/>
      <c r="JXN25" s="829"/>
      <c r="JXO25" s="829"/>
      <c r="JXP25" s="830"/>
      <c r="JXQ25" s="830"/>
      <c r="JXR25" s="830"/>
      <c r="JXS25" s="830"/>
      <c r="JXT25" s="830"/>
      <c r="JXU25" s="830"/>
      <c r="JXV25" s="830"/>
      <c r="JXW25" s="830"/>
      <c r="JXX25" s="844"/>
      <c r="JXY25" s="845"/>
      <c r="JXZ25" s="829"/>
      <c r="JYA25" s="829"/>
      <c r="JYB25" s="829"/>
      <c r="JYC25" s="829"/>
      <c r="JYD25" s="829"/>
      <c r="JYE25" s="829"/>
      <c r="JYF25" s="830"/>
      <c r="JYG25" s="830"/>
      <c r="JYH25" s="830"/>
      <c r="JYI25" s="830"/>
      <c r="JYJ25" s="830"/>
      <c r="JYK25" s="830"/>
      <c r="JYL25" s="830"/>
      <c r="JYM25" s="830"/>
      <c r="JYN25" s="844"/>
      <c r="JYO25" s="845"/>
      <c r="JYP25" s="829"/>
      <c r="JYQ25" s="829"/>
      <c r="JYR25" s="829"/>
      <c r="JYS25" s="829"/>
      <c r="JYT25" s="829"/>
      <c r="JYU25" s="829"/>
      <c r="JYV25" s="830"/>
      <c r="JYW25" s="830"/>
      <c r="JYX25" s="830"/>
      <c r="JYY25" s="830"/>
      <c r="JYZ25" s="830"/>
      <c r="JZA25" s="830"/>
      <c r="JZB25" s="830"/>
      <c r="JZC25" s="830"/>
      <c r="JZD25" s="844"/>
      <c r="JZE25" s="845"/>
      <c r="JZF25" s="829"/>
      <c r="JZG25" s="829"/>
      <c r="JZH25" s="829"/>
      <c r="JZI25" s="829"/>
      <c r="JZJ25" s="829"/>
      <c r="JZK25" s="829"/>
      <c r="JZL25" s="830"/>
      <c r="JZM25" s="830"/>
      <c r="JZN25" s="830"/>
      <c r="JZO25" s="830"/>
      <c r="JZP25" s="830"/>
      <c r="JZQ25" s="830"/>
      <c r="JZR25" s="830"/>
      <c r="JZS25" s="830"/>
      <c r="JZT25" s="844"/>
      <c r="JZU25" s="845"/>
      <c r="JZV25" s="829"/>
      <c r="JZW25" s="829"/>
      <c r="JZX25" s="829"/>
      <c r="JZY25" s="829"/>
      <c r="JZZ25" s="829"/>
      <c r="KAA25" s="829"/>
      <c r="KAB25" s="830"/>
      <c r="KAC25" s="830"/>
      <c r="KAD25" s="830"/>
      <c r="KAE25" s="830"/>
      <c r="KAF25" s="830"/>
      <c r="KAG25" s="830"/>
      <c r="KAH25" s="830"/>
      <c r="KAI25" s="830"/>
      <c r="KAJ25" s="844"/>
      <c r="KAK25" s="845"/>
      <c r="KAL25" s="829"/>
      <c r="KAM25" s="829"/>
      <c r="KAN25" s="829"/>
      <c r="KAO25" s="829"/>
      <c r="KAP25" s="829"/>
      <c r="KAQ25" s="829"/>
      <c r="KAR25" s="830"/>
      <c r="KAS25" s="830"/>
      <c r="KAT25" s="830"/>
      <c r="KAU25" s="830"/>
      <c r="KAV25" s="830"/>
      <c r="KAW25" s="830"/>
      <c r="KAX25" s="830"/>
      <c r="KAY25" s="830"/>
      <c r="KAZ25" s="844"/>
      <c r="KBA25" s="845"/>
      <c r="KBB25" s="829"/>
      <c r="KBC25" s="829"/>
      <c r="KBD25" s="829"/>
      <c r="KBE25" s="829"/>
      <c r="KBF25" s="829"/>
      <c r="KBG25" s="829"/>
      <c r="KBH25" s="830"/>
      <c r="KBI25" s="830"/>
      <c r="KBJ25" s="830"/>
      <c r="KBK25" s="830"/>
      <c r="KBL25" s="830"/>
      <c r="KBM25" s="830"/>
      <c r="KBN25" s="830"/>
      <c r="KBO25" s="830"/>
      <c r="KBP25" s="844"/>
      <c r="KBQ25" s="845"/>
      <c r="KBR25" s="829"/>
      <c r="KBS25" s="829"/>
      <c r="KBT25" s="829"/>
      <c r="KBU25" s="829"/>
      <c r="KBV25" s="829"/>
      <c r="KBW25" s="829"/>
      <c r="KBX25" s="830"/>
      <c r="KBY25" s="830"/>
      <c r="KBZ25" s="830"/>
      <c r="KCA25" s="830"/>
      <c r="KCB25" s="830"/>
      <c r="KCC25" s="830"/>
      <c r="KCD25" s="830"/>
      <c r="KCE25" s="830"/>
      <c r="KCF25" s="844"/>
      <c r="KCG25" s="845"/>
      <c r="KCH25" s="829"/>
      <c r="KCI25" s="829"/>
      <c r="KCJ25" s="829"/>
      <c r="KCK25" s="829"/>
      <c r="KCL25" s="829"/>
      <c r="KCM25" s="829"/>
      <c r="KCN25" s="830"/>
      <c r="KCO25" s="830"/>
      <c r="KCP25" s="830"/>
      <c r="KCQ25" s="830"/>
      <c r="KCR25" s="830"/>
      <c r="KCS25" s="830"/>
      <c r="KCT25" s="830"/>
      <c r="KCU25" s="830"/>
      <c r="KCV25" s="844"/>
      <c r="KCW25" s="845"/>
      <c r="KCX25" s="829"/>
      <c r="KCY25" s="829"/>
      <c r="KCZ25" s="829"/>
      <c r="KDA25" s="829"/>
      <c r="KDB25" s="829"/>
      <c r="KDC25" s="829"/>
      <c r="KDD25" s="830"/>
      <c r="KDE25" s="830"/>
      <c r="KDF25" s="830"/>
      <c r="KDG25" s="830"/>
      <c r="KDH25" s="830"/>
      <c r="KDI25" s="830"/>
      <c r="KDJ25" s="830"/>
      <c r="KDK25" s="830"/>
      <c r="KDL25" s="844"/>
      <c r="KDM25" s="845"/>
      <c r="KDN25" s="829"/>
      <c r="KDO25" s="829"/>
      <c r="KDP25" s="829"/>
      <c r="KDQ25" s="829"/>
      <c r="KDR25" s="829"/>
      <c r="KDS25" s="829"/>
      <c r="KDT25" s="830"/>
      <c r="KDU25" s="830"/>
      <c r="KDV25" s="830"/>
      <c r="KDW25" s="830"/>
      <c r="KDX25" s="830"/>
      <c r="KDY25" s="830"/>
      <c r="KDZ25" s="830"/>
      <c r="KEA25" s="830"/>
      <c r="KEB25" s="844"/>
      <c r="KEC25" s="845"/>
      <c r="KED25" s="829"/>
      <c r="KEE25" s="829"/>
      <c r="KEF25" s="829"/>
      <c r="KEG25" s="829"/>
      <c r="KEH25" s="829"/>
      <c r="KEI25" s="829"/>
      <c r="KEJ25" s="830"/>
      <c r="KEK25" s="830"/>
      <c r="KEL25" s="830"/>
      <c r="KEM25" s="830"/>
      <c r="KEN25" s="830"/>
      <c r="KEO25" s="830"/>
      <c r="KEP25" s="830"/>
      <c r="KEQ25" s="830"/>
      <c r="KER25" s="844"/>
      <c r="KES25" s="845"/>
      <c r="KET25" s="829"/>
      <c r="KEU25" s="829"/>
      <c r="KEV25" s="829"/>
      <c r="KEW25" s="829"/>
      <c r="KEX25" s="829"/>
      <c r="KEY25" s="829"/>
      <c r="KEZ25" s="830"/>
      <c r="KFA25" s="830"/>
      <c r="KFB25" s="830"/>
      <c r="KFC25" s="830"/>
      <c r="KFD25" s="830"/>
      <c r="KFE25" s="830"/>
      <c r="KFF25" s="830"/>
      <c r="KFG25" s="830"/>
      <c r="KFH25" s="844"/>
      <c r="KFI25" s="845"/>
      <c r="KFJ25" s="829"/>
      <c r="KFK25" s="829"/>
      <c r="KFL25" s="829"/>
      <c r="KFM25" s="829"/>
      <c r="KFN25" s="829"/>
      <c r="KFO25" s="829"/>
      <c r="KFP25" s="830"/>
      <c r="KFQ25" s="830"/>
      <c r="KFR25" s="830"/>
      <c r="KFS25" s="830"/>
      <c r="KFT25" s="830"/>
      <c r="KFU25" s="830"/>
      <c r="KFV25" s="830"/>
      <c r="KFW25" s="830"/>
      <c r="KFX25" s="844"/>
      <c r="KFY25" s="845"/>
      <c r="KFZ25" s="829"/>
      <c r="KGA25" s="829"/>
      <c r="KGB25" s="829"/>
      <c r="KGC25" s="829"/>
      <c r="KGD25" s="829"/>
      <c r="KGE25" s="829"/>
      <c r="KGF25" s="830"/>
      <c r="KGG25" s="830"/>
      <c r="KGH25" s="830"/>
      <c r="KGI25" s="830"/>
      <c r="KGJ25" s="830"/>
      <c r="KGK25" s="830"/>
      <c r="KGL25" s="830"/>
      <c r="KGM25" s="830"/>
      <c r="KGN25" s="844"/>
      <c r="KGO25" s="845"/>
      <c r="KGP25" s="829"/>
      <c r="KGQ25" s="829"/>
      <c r="KGR25" s="829"/>
      <c r="KGS25" s="829"/>
      <c r="KGT25" s="829"/>
      <c r="KGU25" s="829"/>
      <c r="KGV25" s="830"/>
      <c r="KGW25" s="830"/>
      <c r="KGX25" s="830"/>
      <c r="KGY25" s="830"/>
      <c r="KGZ25" s="830"/>
      <c r="KHA25" s="830"/>
      <c r="KHB25" s="830"/>
      <c r="KHC25" s="830"/>
      <c r="KHD25" s="844"/>
      <c r="KHE25" s="845"/>
      <c r="KHF25" s="829"/>
      <c r="KHG25" s="829"/>
      <c r="KHH25" s="829"/>
      <c r="KHI25" s="829"/>
      <c r="KHJ25" s="829"/>
      <c r="KHK25" s="829"/>
      <c r="KHL25" s="830"/>
      <c r="KHM25" s="830"/>
      <c r="KHN25" s="830"/>
      <c r="KHO25" s="830"/>
      <c r="KHP25" s="830"/>
      <c r="KHQ25" s="830"/>
      <c r="KHR25" s="830"/>
      <c r="KHS25" s="830"/>
      <c r="KHT25" s="844"/>
      <c r="KHU25" s="845"/>
      <c r="KHV25" s="829"/>
      <c r="KHW25" s="829"/>
      <c r="KHX25" s="829"/>
      <c r="KHY25" s="829"/>
      <c r="KHZ25" s="829"/>
      <c r="KIA25" s="829"/>
      <c r="KIB25" s="830"/>
      <c r="KIC25" s="830"/>
      <c r="KID25" s="830"/>
      <c r="KIE25" s="830"/>
      <c r="KIF25" s="830"/>
      <c r="KIG25" s="830"/>
      <c r="KIH25" s="830"/>
      <c r="KII25" s="830"/>
      <c r="KIJ25" s="844"/>
      <c r="KIK25" s="845"/>
      <c r="KIL25" s="829"/>
      <c r="KIM25" s="829"/>
      <c r="KIN25" s="829"/>
      <c r="KIO25" s="829"/>
      <c r="KIP25" s="829"/>
      <c r="KIQ25" s="829"/>
      <c r="KIR25" s="830"/>
      <c r="KIS25" s="830"/>
      <c r="KIT25" s="830"/>
      <c r="KIU25" s="830"/>
      <c r="KIV25" s="830"/>
      <c r="KIW25" s="830"/>
      <c r="KIX25" s="830"/>
      <c r="KIY25" s="830"/>
      <c r="KIZ25" s="844"/>
      <c r="KJA25" s="845"/>
      <c r="KJB25" s="829"/>
      <c r="KJC25" s="829"/>
      <c r="KJD25" s="829"/>
      <c r="KJE25" s="829"/>
      <c r="KJF25" s="829"/>
      <c r="KJG25" s="829"/>
      <c r="KJH25" s="830"/>
      <c r="KJI25" s="830"/>
      <c r="KJJ25" s="830"/>
      <c r="KJK25" s="830"/>
      <c r="KJL25" s="830"/>
      <c r="KJM25" s="830"/>
      <c r="KJN25" s="830"/>
      <c r="KJO25" s="830"/>
      <c r="KJP25" s="844"/>
      <c r="KJQ25" s="845"/>
      <c r="KJR25" s="829"/>
      <c r="KJS25" s="829"/>
      <c r="KJT25" s="829"/>
      <c r="KJU25" s="829"/>
      <c r="KJV25" s="829"/>
      <c r="KJW25" s="829"/>
      <c r="KJX25" s="830"/>
      <c r="KJY25" s="830"/>
      <c r="KJZ25" s="830"/>
      <c r="KKA25" s="830"/>
      <c r="KKB25" s="830"/>
      <c r="KKC25" s="830"/>
      <c r="KKD25" s="830"/>
      <c r="KKE25" s="830"/>
      <c r="KKF25" s="844"/>
      <c r="KKG25" s="845"/>
      <c r="KKH25" s="829"/>
      <c r="KKI25" s="829"/>
      <c r="KKJ25" s="829"/>
      <c r="KKK25" s="829"/>
      <c r="KKL25" s="829"/>
      <c r="KKM25" s="829"/>
      <c r="KKN25" s="830"/>
      <c r="KKO25" s="830"/>
      <c r="KKP25" s="830"/>
      <c r="KKQ25" s="830"/>
      <c r="KKR25" s="830"/>
      <c r="KKS25" s="830"/>
      <c r="KKT25" s="830"/>
      <c r="KKU25" s="830"/>
      <c r="KKV25" s="844"/>
      <c r="KKW25" s="845"/>
      <c r="KKX25" s="829"/>
      <c r="KKY25" s="829"/>
      <c r="KKZ25" s="829"/>
      <c r="KLA25" s="829"/>
      <c r="KLB25" s="829"/>
      <c r="KLC25" s="829"/>
      <c r="KLD25" s="830"/>
      <c r="KLE25" s="830"/>
      <c r="KLF25" s="830"/>
      <c r="KLG25" s="830"/>
      <c r="KLH25" s="830"/>
      <c r="KLI25" s="830"/>
      <c r="KLJ25" s="830"/>
      <c r="KLK25" s="830"/>
      <c r="KLL25" s="844"/>
      <c r="KLM25" s="845"/>
      <c r="KLN25" s="829"/>
      <c r="KLO25" s="829"/>
      <c r="KLP25" s="829"/>
      <c r="KLQ25" s="829"/>
      <c r="KLR25" s="829"/>
      <c r="KLS25" s="829"/>
      <c r="KLT25" s="830"/>
      <c r="KLU25" s="830"/>
      <c r="KLV25" s="830"/>
      <c r="KLW25" s="830"/>
      <c r="KLX25" s="830"/>
      <c r="KLY25" s="830"/>
      <c r="KLZ25" s="830"/>
      <c r="KMA25" s="830"/>
      <c r="KMB25" s="844"/>
      <c r="KMC25" s="845"/>
      <c r="KMD25" s="829"/>
      <c r="KME25" s="829"/>
      <c r="KMF25" s="829"/>
      <c r="KMG25" s="829"/>
      <c r="KMH25" s="829"/>
      <c r="KMI25" s="829"/>
      <c r="KMJ25" s="830"/>
      <c r="KMK25" s="830"/>
      <c r="KML25" s="830"/>
      <c r="KMM25" s="830"/>
      <c r="KMN25" s="830"/>
      <c r="KMO25" s="830"/>
      <c r="KMP25" s="830"/>
      <c r="KMQ25" s="830"/>
      <c r="KMR25" s="844"/>
      <c r="KMS25" s="845"/>
      <c r="KMT25" s="829"/>
      <c r="KMU25" s="829"/>
      <c r="KMV25" s="829"/>
      <c r="KMW25" s="829"/>
      <c r="KMX25" s="829"/>
      <c r="KMY25" s="829"/>
      <c r="KMZ25" s="830"/>
      <c r="KNA25" s="830"/>
      <c r="KNB25" s="830"/>
      <c r="KNC25" s="830"/>
      <c r="KND25" s="830"/>
      <c r="KNE25" s="830"/>
      <c r="KNF25" s="830"/>
      <c r="KNG25" s="830"/>
      <c r="KNH25" s="844"/>
      <c r="KNI25" s="845"/>
      <c r="KNJ25" s="829"/>
      <c r="KNK25" s="829"/>
      <c r="KNL25" s="829"/>
      <c r="KNM25" s="829"/>
      <c r="KNN25" s="829"/>
      <c r="KNO25" s="829"/>
      <c r="KNP25" s="830"/>
      <c r="KNQ25" s="830"/>
      <c r="KNR25" s="830"/>
      <c r="KNS25" s="830"/>
      <c r="KNT25" s="830"/>
      <c r="KNU25" s="830"/>
      <c r="KNV25" s="830"/>
      <c r="KNW25" s="830"/>
      <c r="KNX25" s="844"/>
      <c r="KNY25" s="845"/>
      <c r="KNZ25" s="829"/>
      <c r="KOA25" s="829"/>
      <c r="KOB25" s="829"/>
      <c r="KOC25" s="829"/>
      <c r="KOD25" s="829"/>
      <c r="KOE25" s="829"/>
      <c r="KOF25" s="830"/>
      <c r="KOG25" s="830"/>
      <c r="KOH25" s="830"/>
      <c r="KOI25" s="830"/>
      <c r="KOJ25" s="830"/>
      <c r="KOK25" s="830"/>
      <c r="KOL25" s="830"/>
      <c r="KOM25" s="830"/>
      <c r="KON25" s="844"/>
      <c r="KOO25" s="845"/>
      <c r="KOP25" s="829"/>
      <c r="KOQ25" s="829"/>
      <c r="KOR25" s="829"/>
      <c r="KOS25" s="829"/>
      <c r="KOT25" s="829"/>
      <c r="KOU25" s="829"/>
      <c r="KOV25" s="830"/>
      <c r="KOW25" s="830"/>
      <c r="KOX25" s="830"/>
      <c r="KOY25" s="830"/>
      <c r="KOZ25" s="830"/>
      <c r="KPA25" s="830"/>
      <c r="KPB25" s="830"/>
      <c r="KPC25" s="830"/>
      <c r="KPD25" s="844"/>
      <c r="KPE25" s="845"/>
      <c r="KPF25" s="829"/>
      <c r="KPG25" s="829"/>
      <c r="KPH25" s="829"/>
      <c r="KPI25" s="829"/>
      <c r="KPJ25" s="829"/>
      <c r="KPK25" s="829"/>
      <c r="KPL25" s="830"/>
      <c r="KPM25" s="830"/>
      <c r="KPN25" s="830"/>
      <c r="KPO25" s="830"/>
      <c r="KPP25" s="830"/>
      <c r="KPQ25" s="830"/>
      <c r="KPR25" s="830"/>
      <c r="KPS25" s="830"/>
      <c r="KPT25" s="844"/>
      <c r="KPU25" s="845"/>
      <c r="KPV25" s="829"/>
      <c r="KPW25" s="829"/>
      <c r="KPX25" s="829"/>
      <c r="KPY25" s="829"/>
      <c r="KPZ25" s="829"/>
      <c r="KQA25" s="829"/>
      <c r="KQB25" s="830"/>
      <c r="KQC25" s="830"/>
      <c r="KQD25" s="830"/>
      <c r="KQE25" s="830"/>
      <c r="KQF25" s="830"/>
      <c r="KQG25" s="830"/>
      <c r="KQH25" s="830"/>
      <c r="KQI25" s="830"/>
      <c r="KQJ25" s="844"/>
      <c r="KQK25" s="845"/>
      <c r="KQL25" s="829"/>
      <c r="KQM25" s="829"/>
      <c r="KQN25" s="829"/>
      <c r="KQO25" s="829"/>
      <c r="KQP25" s="829"/>
      <c r="KQQ25" s="829"/>
      <c r="KQR25" s="830"/>
      <c r="KQS25" s="830"/>
      <c r="KQT25" s="830"/>
      <c r="KQU25" s="830"/>
      <c r="KQV25" s="830"/>
      <c r="KQW25" s="830"/>
      <c r="KQX25" s="830"/>
      <c r="KQY25" s="830"/>
      <c r="KQZ25" s="844"/>
      <c r="KRA25" s="845"/>
      <c r="KRB25" s="829"/>
      <c r="KRC25" s="829"/>
      <c r="KRD25" s="829"/>
      <c r="KRE25" s="829"/>
      <c r="KRF25" s="829"/>
      <c r="KRG25" s="829"/>
      <c r="KRH25" s="830"/>
      <c r="KRI25" s="830"/>
      <c r="KRJ25" s="830"/>
      <c r="KRK25" s="830"/>
      <c r="KRL25" s="830"/>
      <c r="KRM25" s="830"/>
      <c r="KRN25" s="830"/>
      <c r="KRO25" s="830"/>
      <c r="KRP25" s="844"/>
      <c r="KRQ25" s="845"/>
      <c r="KRR25" s="829"/>
      <c r="KRS25" s="829"/>
      <c r="KRT25" s="829"/>
      <c r="KRU25" s="829"/>
      <c r="KRV25" s="829"/>
      <c r="KRW25" s="829"/>
      <c r="KRX25" s="830"/>
      <c r="KRY25" s="830"/>
      <c r="KRZ25" s="830"/>
      <c r="KSA25" s="830"/>
      <c r="KSB25" s="830"/>
      <c r="KSC25" s="830"/>
      <c r="KSD25" s="830"/>
      <c r="KSE25" s="830"/>
      <c r="KSF25" s="844"/>
      <c r="KSG25" s="845"/>
      <c r="KSH25" s="829"/>
      <c r="KSI25" s="829"/>
      <c r="KSJ25" s="829"/>
      <c r="KSK25" s="829"/>
      <c r="KSL25" s="829"/>
      <c r="KSM25" s="829"/>
      <c r="KSN25" s="830"/>
      <c r="KSO25" s="830"/>
      <c r="KSP25" s="830"/>
      <c r="KSQ25" s="830"/>
      <c r="KSR25" s="830"/>
      <c r="KSS25" s="830"/>
      <c r="KST25" s="830"/>
      <c r="KSU25" s="830"/>
      <c r="KSV25" s="844"/>
      <c r="KSW25" s="845"/>
      <c r="KSX25" s="829"/>
      <c r="KSY25" s="829"/>
      <c r="KSZ25" s="829"/>
      <c r="KTA25" s="829"/>
      <c r="KTB25" s="829"/>
      <c r="KTC25" s="829"/>
      <c r="KTD25" s="830"/>
      <c r="KTE25" s="830"/>
      <c r="KTF25" s="830"/>
      <c r="KTG25" s="830"/>
      <c r="KTH25" s="830"/>
      <c r="KTI25" s="830"/>
      <c r="KTJ25" s="830"/>
      <c r="KTK25" s="830"/>
      <c r="KTL25" s="844"/>
      <c r="KTM25" s="845"/>
      <c r="KTN25" s="829"/>
      <c r="KTO25" s="829"/>
      <c r="KTP25" s="829"/>
      <c r="KTQ25" s="829"/>
      <c r="KTR25" s="829"/>
      <c r="KTS25" s="829"/>
      <c r="KTT25" s="830"/>
      <c r="KTU25" s="830"/>
      <c r="KTV25" s="830"/>
      <c r="KTW25" s="830"/>
      <c r="KTX25" s="830"/>
      <c r="KTY25" s="830"/>
      <c r="KTZ25" s="830"/>
      <c r="KUA25" s="830"/>
      <c r="KUB25" s="844"/>
      <c r="KUC25" s="845"/>
      <c r="KUD25" s="829"/>
      <c r="KUE25" s="829"/>
      <c r="KUF25" s="829"/>
      <c r="KUG25" s="829"/>
      <c r="KUH25" s="829"/>
      <c r="KUI25" s="829"/>
      <c r="KUJ25" s="830"/>
      <c r="KUK25" s="830"/>
      <c r="KUL25" s="830"/>
      <c r="KUM25" s="830"/>
      <c r="KUN25" s="830"/>
      <c r="KUO25" s="830"/>
      <c r="KUP25" s="830"/>
      <c r="KUQ25" s="830"/>
      <c r="KUR25" s="844"/>
      <c r="KUS25" s="845"/>
      <c r="KUT25" s="829"/>
      <c r="KUU25" s="829"/>
      <c r="KUV25" s="829"/>
      <c r="KUW25" s="829"/>
      <c r="KUX25" s="829"/>
      <c r="KUY25" s="829"/>
      <c r="KUZ25" s="830"/>
      <c r="KVA25" s="830"/>
      <c r="KVB25" s="830"/>
      <c r="KVC25" s="830"/>
      <c r="KVD25" s="830"/>
      <c r="KVE25" s="830"/>
      <c r="KVF25" s="830"/>
      <c r="KVG25" s="830"/>
      <c r="KVH25" s="844"/>
      <c r="KVI25" s="845"/>
      <c r="KVJ25" s="829"/>
      <c r="KVK25" s="829"/>
      <c r="KVL25" s="829"/>
      <c r="KVM25" s="829"/>
      <c r="KVN25" s="829"/>
      <c r="KVO25" s="829"/>
      <c r="KVP25" s="830"/>
      <c r="KVQ25" s="830"/>
      <c r="KVR25" s="830"/>
      <c r="KVS25" s="830"/>
      <c r="KVT25" s="830"/>
      <c r="KVU25" s="830"/>
      <c r="KVV25" s="830"/>
      <c r="KVW25" s="830"/>
      <c r="KVX25" s="844"/>
      <c r="KVY25" s="845"/>
      <c r="KVZ25" s="829"/>
      <c r="KWA25" s="829"/>
      <c r="KWB25" s="829"/>
      <c r="KWC25" s="829"/>
      <c r="KWD25" s="829"/>
      <c r="KWE25" s="829"/>
      <c r="KWF25" s="830"/>
      <c r="KWG25" s="830"/>
      <c r="KWH25" s="830"/>
      <c r="KWI25" s="830"/>
      <c r="KWJ25" s="830"/>
      <c r="KWK25" s="830"/>
      <c r="KWL25" s="830"/>
      <c r="KWM25" s="830"/>
      <c r="KWN25" s="844"/>
      <c r="KWO25" s="845"/>
      <c r="KWP25" s="829"/>
      <c r="KWQ25" s="829"/>
      <c r="KWR25" s="829"/>
      <c r="KWS25" s="829"/>
      <c r="KWT25" s="829"/>
      <c r="KWU25" s="829"/>
      <c r="KWV25" s="830"/>
      <c r="KWW25" s="830"/>
      <c r="KWX25" s="830"/>
      <c r="KWY25" s="830"/>
      <c r="KWZ25" s="830"/>
      <c r="KXA25" s="830"/>
      <c r="KXB25" s="830"/>
      <c r="KXC25" s="830"/>
      <c r="KXD25" s="844"/>
      <c r="KXE25" s="845"/>
      <c r="KXF25" s="829"/>
      <c r="KXG25" s="829"/>
      <c r="KXH25" s="829"/>
      <c r="KXI25" s="829"/>
      <c r="KXJ25" s="829"/>
      <c r="KXK25" s="829"/>
      <c r="KXL25" s="830"/>
      <c r="KXM25" s="830"/>
      <c r="KXN25" s="830"/>
      <c r="KXO25" s="830"/>
      <c r="KXP25" s="830"/>
      <c r="KXQ25" s="830"/>
      <c r="KXR25" s="830"/>
      <c r="KXS25" s="830"/>
      <c r="KXT25" s="844"/>
      <c r="KXU25" s="845"/>
      <c r="KXV25" s="829"/>
      <c r="KXW25" s="829"/>
      <c r="KXX25" s="829"/>
      <c r="KXY25" s="829"/>
      <c r="KXZ25" s="829"/>
      <c r="KYA25" s="829"/>
      <c r="KYB25" s="830"/>
      <c r="KYC25" s="830"/>
      <c r="KYD25" s="830"/>
      <c r="KYE25" s="830"/>
      <c r="KYF25" s="830"/>
      <c r="KYG25" s="830"/>
      <c r="KYH25" s="830"/>
      <c r="KYI25" s="830"/>
      <c r="KYJ25" s="844"/>
      <c r="KYK25" s="845"/>
      <c r="KYL25" s="829"/>
      <c r="KYM25" s="829"/>
      <c r="KYN25" s="829"/>
      <c r="KYO25" s="829"/>
      <c r="KYP25" s="829"/>
      <c r="KYQ25" s="829"/>
      <c r="KYR25" s="830"/>
      <c r="KYS25" s="830"/>
      <c r="KYT25" s="830"/>
      <c r="KYU25" s="830"/>
      <c r="KYV25" s="830"/>
      <c r="KYW25" s="830"/>
      <c r="KYX25" s="830"/>
      <c r="KYY25" s="830"/>
      <c r="KYZ25" s="844"/>
      <c r="KZA25" s="845"/>
      <c r="KZB25" s="829"/>
      <c r="KZC25" s="829"/>
      <c r="KZD25" s="829"/>
      <c r="KZE25" s="829"/>
      <c r="KZF25" s="829"/>
      <c r="KZG25" s="829"/>
      <c r="KZH25" s="830"/>
      <c r="KZI25" s="830"/>
      <c r="KZJ25" s="830"/>
      <c r="KZK25" s="830"/>
      <c r="KZL25" s="830"/>
      <c r="KZM25" s="830"/>
      <c r="KZN25" s="830"/>
      <c r="KZO25" s="830"/>
      <c r="KZP25" s="844"/>
      <c r="KZQ25" s="845"/>
      <c r="KZR25" s="829"/>
      <c r="KZS25" s="829"/>
      <c r="KZT25" s="829"/>
      <c r="KZU25" s="829"/>
      <c r="KZV25" s="829"/>
      <c r="KZW25" s="829"/>
      <c r="KZX25" s="830"/>
      <c r="KZY25" s="830"/>
      <c r="KZZ25" s="830"/>
      <c r="LAA25" s="830"/>
      <c r="LAB25" s="830"/>
      <c r="LAC25" s="830"/>
      <c r="LAD25" s="830"/>
      <c r="LAE25" s="830"/>
      <c r="LAF25" s="844"/>
      <c r="LAG25" s="845"/>
      <c r="LAH25" s="829"/>
      <c r="LAI25" s="829"/>
      <c r="LAJ25" s="829"/>
      <c r="LAK25" s="829"/>
      <c r="LAL25" s="829"/>
      <c r="LAM25" s="829"/>
      <c r="LAN25" s="830"/>
      <c r="LAO25" s="830"/>
      <c r="LAP25" s="830"/>
      <c r="LAQ25" s="830"/>
      <c r="LAR25" s="830"/>
      <c r="LAS25" s="830"/>
      <c r="LAT25" s="830"/>
      <c r="LAU25" s="830"/>
      <c r="LAV25" s="844"/>
      <c r="LAW25" s="845"/>
      <c r="LAX25" s="829"/>
      <c r="LAY25" s="829"/>
      <c r="LAZ25" s="829"/>
      <c r="LBA25" s="829"/>
      <c r="LBB25" s="829"/>
      <c r="LBC25" s="829"/>
      <c r="LBD25" s="830"/>
      <c r="LBE25" s="830"/>
      <c r="LBF25" s="830"/>
      <c r="LBG25" s="830"/>
      <c r="LBH25" s="830"/>
      <c r="LBI25" s="830"/>
      <c r="LBJ25" s="830"/>
      <c r="LBK25" s="830"/>
      <c r="LBL25" s="844"/>
      <c r="LBM25" s="845"/>
      <c r="LBN25" s="829"/>
      <c r="LBO25" s="829"/>
      <c r="LBP25" s="829"/>
      <c r="LBQ25" s="829"/>
      <c r="LBR25" s="829"/>
      <c r="LBS25" s="829"/>
      <c r="LBT25" s="830"/>
      <c r="LBU25" s="830"/>
      <c r="LBV25" s="830"/>
      <c r="LBW25" s="830"/>
      <c r="LBX25" s="830"/>
      <c r="LBY25" s="830"/>
      <c r="LBZ25" s="830"/>
      <c r="LCA25" s="830"/>
      <c r="LCB25" s="844"/>
      <c r="LCC25" s="845"/>
      <c r="LCD25" s="829"/>
      <c r="LCE25" s="829"/>
      <c r="LCF25" s="829"/>
      <c r="LCG25" s="829"/>
      <c r="LCH25" s="829"/>
      <c r="LCI25" s="829"/>
      <c r="LCJ25" s="830"/>
      <c r="LCK25" s="830"/>
      <c r="LCL25" s="830"/>
      <c r="LCM25" s="830"/>
      <c r="LCN25" s="830"/>
      <c r="LCO25" s="830"/>
      <c r="LCP25" s="830"/>
      <c r="LCQ25" s="830"/>
      <c r="LCR25" s="844"/>
      <c r="LCS25" s="845"/>
      <c r="LCT25" s="829"/>
      <c r="LCU25" s="829"/>
      <c r="LCV25" s="829"/>
      <c r="LCW25" s="829"/>
      <c r="LCX25" s="829"/>
      <c r="LCY25" s="829"/>
      <c r="LCZ25" s="830"/>
      <c r="LDA25" s="830"/>
      <c r="LDB25" s="830"/>
      <c r="LDC25" s="830"/>
      <c r="LDD25" s="830"/>
      <c r="LDE25" s="830"/>
      <c r="LDF25" s="830"/>
      <c r="LDG25" s="830"/>
      <c r="LDH25" s="844"/>
      <c r="LDI25" s="845"/>
      <c r="LDJ25" s="829"/>
      <c r="LDK25" s="829"/>
      <c r="LDL25" s="829"/>
      <c r="LDM25" s="829"/>
      <c r="LDN25" s="829"/>
      <c r="LDO25" s="829"/>
      <c r="LDP25" s="830"/>
      <c r="LDQ25" s="830"/>
      <c r="LDR25" s="830"/>
      <c r="LDS25" s="830"/>
      <c r="LDT25" s="830"/>
      <c r="LDU25" s="830"/>
      <c r="LDV25" s="830"/>
      <c r="LDW25" s="830"/>
      <c r="LDX25" s="844"/>
      <c r="LDY25" s="845"/>
      <c r="LDZ25" s="829"/>
      <c r="LEA25" s="829"/>
      <c r="LEB25" s="829"/>
      <c r="LEC25" s="829"/>
      <c r="LED25" s="829"/>
      <c r="LEE25" s="829"/>
      <c r="LEF25" s="830"/>
      <c r="LEG25" s="830"/>
      <c r="LEH25" s="830"/>
      <c r="LEI25" s="830"/>
      <c r="LEJ25" s="830"/>
      <c r="LEK25" s="830"/>
      <c r="LEL25" s="830"/>
      <c r="LEM25" s="830"/>
      <c r="LEN25" s="844"/>
      <c r="LEO25" s="845"/>
      <c r="LEP25" s="829"/>
      <c r="LEQ25" s="829"/>
      <c r="LER25" s="829"/>
      <c r="LES25" s="829"/>
      <c r="LET25" s="829"/>
      <c r="LEU25" s="829"/>
      <c r="LEV25" s="830"/>
      <c r="LEW25" s="830"/>
      <c r="LEX25" s="830"/>
      <c r="LEY25" s="830"/>
      <c r="LEZ25" s="830"/>
      <c r="LFA25" s="830"/>
      <c r="LFB25" s="830"/>
      <c r="LFC25" s="830"/>
      <c r="LFD25" s="844"/>
      <c r="LFE25" s="845"/>
      <c r="LFF25" s="829"/>
      <c r="LFG25" s="829"/>
      <c r="LFH25" s="829"/>
      <c r="LFI25" s="829"/>
      <c r="LFJ25" s="829"/>
      <c r="LFK25" s="829"/>
      <c r="LFL25" s="830"/>
      <c r="LFM25" s="830"/>
      <c r="LFN25" s="830"/>
      <c r="LFO25" s="830"/>
      <c r="LFP25" s="830"/>
      <c r="LFQ25" s="830"/>
      <c r="LFR25" s="830"/>
      <c r="LFS25" s="830"/>
      <c r="LFT25" s="844"/>
      <c r="LFU25" s="845"/>
      <c r="LFV25" s="829"/>
      <c r="LFW25" s="829"/>
      <c r="LFX25" s="829"/>
      <c r="LFY25" s="829"/>
      <c r="LFZ25" s="829"/>
      <c r="LGA25" s="829"/>
      <c r="LGB25" s="830"/>
      <c r="LGC25" s="830"/>
      <c r="LGD25" s="830"/>
      <c r="LGE25" s="830"/>
      <c r="LGF25" s="830"/>
      <c r="LGG25" s="830"/>
      <c r="LGH25" s="830"/>
      <c r="LGI25" s="830"/>
      <c r="LGJ25" s="844"/>
      <c r="LGK25" s="845"/>
      <c r="LGL25" s="829"/>
      <c r="LGM25" s="829"/>
      <c r="LGN25" s="829"/>
      <c r="LGO25" s="829"/>
      <c r="LGP25" s="829"/>
      <c r="LGQ25" s="829"/>
      <c r="LGR25" s="830"/>
      <c r="LGS25" s="830"/>
      <c r="LGT25" s="830"/>
      <c r="LGU25" s="830"/>
      <c r="LGV25" s="830"/>
      <c r="LGW25" s="830"/>
      <c r="LGX25" s="830"/>
      <c r="LGY25" s="830"/>
      <c r="LGZ25" s="844"/>
      <c r="LHA25" s="845"/>
      <c r="LHB25" s="829"/>
      <c r="LHC25" s="829"/>
      <c r="LHD25" s="829"/>
      <c r="LHE25" s="829"/>
      <c r="LHF25" s="829"/>
      <c r="LHG25" s="829"/>
      <c r="LHH25" s="830"/>
      <c r="LHI25" s="830"/>
      <c r="LHJ25" s="830"/>
      <c r="LHK25" s="830"/>
      <c r="LHL25" s="830"/>
      <c r="LHM25" s="830"/>
      <c r="LHN25" s="830"/>
      <c r="LHO25" s="830"/>
      <c r="LHP25" s="844"/>
      <c r="LHQ25" s="845"/>
      <c r="LHR25" s="829"/>
      <c r="LHS25" s="829"/>
      <c r="LHT25" s="829"/>
      <c r="LHU25" s="829"/>
      <c r="LHV25" s="829"/>
      <c r="LHW25" s="829"/>
      <c r="LHX25" s="830"/>
      <c r="LHY25" s="830"/>
      <c r="LHZ25" s="830"/>
      <c r="LIA25" s="830"/>
      <c r="LIB25" s="830"/>
      <c r="LIC25" s="830"/>
      <c r="LID25" s="830"/>
      <c r="LIE25" s="830"/>
      <c r="LIF25" s="844"/>
      <c r="LIG25" s="845"/>
      <c r="LIH25" s="829"/>
      <c r="LII25" s="829"/>
      <c r="LIJ25" s="829"/>
      <c r="LIK25" s="829"/>
      <c r="LIL25" s="829"/>
      <c r="LIM25" s="829"/>
      <c r="LIN25" s="830"/>
      <c r="LIO25" s="830"/>
      <c r="LIP25" s="830"/>
      <c r="LIQ25" s="830"/>
      <c r="LIR25" s="830"/>
      <c r="LIS25" s="830"/>
      <c r="LIT25" s="830"/>
      <c r="LIU25" s="830"/>
      <c r="LIV25" s="844"/>
      <c r="LIW25" s="845"/>
      <c r="LIX25" s="829"/>
      <c r="LIY25" s="829"/>
      <c r="LIZ25" s="829"/>
      <c r="LJA25" s="829"/>
      <c r="LJB25" s="829"/>
      <c r="LJC25" s="829"/>
      <c r="LJD25" s="830"/>
      <c r="LJE25" s="830"/>
      <c r="LJF25" s="830"/>
      <c r="LJG25" s="830"/>
      <c r="LJH25" s="830"/>
      <c r="LJI25" s="830"/>
      <c r="LJJ25" s="830"/>
      <c r="LJK25" s="830"/>
      <c r="LJL25" s="844"/>
      <c r="LJM25" s="845"/>
      <c r="LJN25" s="829"/>
      <c r="LJO25" s="829"/>
      <c r="LJP25" s="829"/>
      <c r="LJQ25" s="829"/>
      <c r="LJR25" s="829"/>
      <c r="LJS25" s="829"/>
      <c r="LJT25" s="830"/>
      <c r="LJU25" s="830"/>
      <c r="LJV25" s="830"/>
      <c r="LJW25" s="830"/>
      <c r="LJX25" s="830"/>
      <c r="LJY25" s="830"/>
      <c r="LJZ25" s="830"/>
      <c r="LKA25" s="830"/>
      <c r="LKB25" s="844"/>
      <c r="LKC25" s="845"/>
      <c r="LKD25" s="829"/>
      <c r="LKE25" s="829"/>
      <c r="LKF25" s="829"/>
      <c r="LKG25" s="829"/>
      <c r="LKH25" s="829"/>
      <c r="LKI25" s="829"/>
      <c r="LKJ25" s="830"/>
      <c r="LKK25" s="830"/>
      <c r="LKL25" s="830"/>
      <c r="LKM25" s="830"/>
      <c r="LKN25" s="830"/>
      <c r="LKO25" s="830"/>
      <c r="LKP25" s="830"/>
      <c r="LKQ25" s="830"/>
      <c r="LKR25" s="844"/>
      <c r="LKS25" s="845"/>
      <c r="LKT25" s="829"/>
      <c r="LKU25" s="829"/>
      <c r="LKV25" s="829"/>
      <c r="LKW25" s="829"/>
      <c r="LKX25" s="829"/>
      <c r="LKY25" s="829"/>
      <c r="LKZ25" s="830"/>
      <c r="LLA25" s="830"/>
      <c r="LLB25" s="830"/>
      <c r="LLC25" s="830"/>
      <c r="LLD25" s="830"/>
      <c r="LLE25" s="830"/>
      <c r="LLF25" s="830"/>
      <c r="LLG25" s="830"/>
      <c r="LLH25" s="844"/>
      <c r="LLI25" s="845"/>
      <c r="LLJ25" s="829"/>
      <c r="LLK25" s="829"/>
      <c r="LLL25" s="829"/>
      <c r="LLM25" s="829"/>
      <c r="LLN25" s="829"/>
      <c r="LLO25" s="829"/>
      <c r="LLP25" s="830"/>
      <c r="LLQ25" s="830"/>
      <c r="LLR25" s="830"/>
      <c r="LLS25" s="830"/>
      <c r="LLT25" s="830"/>
      <c r="LLU25" s="830"/>
      <c r="LLV25" s="830"/>
      <c r="LLW25" s="830"/>
      <c r="LLX25" s="844"/>
      <c r="LLY25" s="845"/>
      <c r="LLZ25" s="829"/>
      <c r="LMA25" s="829"/>
      <c r="LMB25" s="829"/>
      <c r="LMC25" s="829"/>
      <c r="LMD25" s="829"/>
      <c r="LME25" s="829"/>
      <c r="LMF25" s="830"/>
      <c r="LMG25" s="830"/>
      <c r="LMH25" s="830"/>
      <c r="LMI25" s="830"/>
      <c r="LMJ25" s="830"/>
      <c r="LMK25" s="830"/>
      <c r="LML25" s="830"/>
      <c r="LMM25" s="830"/>
      <c r="LMN25" s="844"/>
      <c r="LMO25" s="845"/>
      <c r="LMP25" s="829"/>
      <c r="LMQ25" s="829"/>
      <c r="LMR25" s="829"/>
      <c r="LMS25" s="829"/>
      <c r="LMT25" s="829"/>
      <c r="LMU25" s="829"/>
      <c r="LMV25" s="830"/>
      <c r="LMW25" s="830"/>
      <c r="LMX25" s="830"/>
      <c r="LMY25" s="830"/>
      <c r="LMZ25" s="830"/>
      <c r="LNA25" s="830"/>
      <c r="LNB25" s="830"/>
      <c r="LNC25" s="830"/>
      <c r="LND25" s="844"/>
      <c r="LNE25" s="845"/>
      <c r="LNF25" s="829"/>
      <c r="LNG25" s="829"/>
      <c r="LNH25" s="829"/>
      <c r="LNI25" s="829"/>
      <c r="LNJ25" s="829"/>
      <c r="LNK25" s="829"/>
      <c r="LNL25" s="830"/>
      <c r="LNM25" s="830"/>
      <c r="LNN25" s="830"/>
      <c r="LNO25" s="830"/>
      <c r="LNP25" s="830"/>
      <c r="LNQ25" s="830"/>
      <c r="LNR25" s="830"/>
      <c r="LNS25" s="830"/>
      <c r="LNT25" s="844"/>
      <c r="LNU25" s="845"/>
      <c r="LNV25" s="829"/>
      <c r="LNW25" s="829"/>
      <c r="LNX25" s="829"/>
      <c r="LNY25" s="829"/>
      <c r="LNZ25" s="829"/>
      <c r="LOA25" s="829"/>
      <c r="LOB25" s="830"/>
      <c r="LOC25" s="830"/>
      <c r="LOD25" s="830"/>
      <c r="LOE25" s="830"/>
      <c r="LOF25" s="830"/>
      <c r="LOG25" s="830"/>
      <c r="LOH25" s="830"/>
      <c r="LOI25" s="830"/>
      <c r="LOJ25" s="844"/>
      <c r="LOK25" s="845"/>
      <c r="LOL25" s="829"/>
      <c r="LOM25" s="829"/>
      <c r="LON25" s="829"/>
      <c r="LOO25" s="829"/>
      <c r="LOP25" s="829"/>
      <c r="LOQ25" s="829"/>
      <c r="LOR25" s="830"/>
      <c r="LOS25" s="830"/>
      <c r="LOT25" s="830"/>
      <c r="LOU25" s="830"/>
      <c r="LOV25" s="830"/>
      <c r="LOW25" s="830"/>
      <c r="LOX25" s="830"/>
      <c r="LOY25" s="830"/>
      <c r="LOZ25" s="844"/>
      <c r="LPA25" s="845"/>
      <c r="LPB25" s="829"/>
      <c r="LPC25" s="829"/>
      <c r="LPD25" s="829"/>
      <c r="LPE25" s="829"/>
      <c r="LPF25" s="829"/>
      <c r="LPG25" s="829"/>
      <c r="LPH25" s="830"/>
      <c r="LPI25" s="830"/>
      <c r="LPJ25" s="830"/>
      <c r="LPK25" s="830"/>
      <c r="LPL25" s="830"/>
      <c r="LPM25" s="830"/>
      <c r="LPN25" s="830"/>
      <c r="LPO25" s="830"/>
      <c r="LPP25" s="844"/>
      <c r="LPQ25" s="845"/>
      <c r="LPR25" s="829"/>
      <c r="LPS25" s="829"/>
      <c r="LPT25" s="829"/>
      <c r="LPU25" s="829"/>
      <c r="LPV25" s="829"/>
      <c r="LPW25" s="829"/>
      <c r="LPX25" s="830"/>
      <c r="LPY25" s="830"/>
      <c r="LPZ25" s="830"/>
      <c r="LQA25" s="830"/>
      <c r="LQB25" s="830"/>
      <c r="LQC25" s="830"/>
      <c r="LQD25" s="830"/>
      <c r="LQE25" s="830"/>
      <c r="LQF25" s="844"/>
      <c r="LQG25" s="845"/>
      <c r="LQH25" s="829"/>
      <c r="LQI25" s="829"/>
      <c r="LQJ25" s="829"/>
      <c r="LQK25" s="829"/>
      <c r="LQL25" s="829"/>
      <c r="LQM25" s="829"/>
      <c r="LQN25" s="830"/>
      <c r="LQO25" s="830"/>
      <c r="LQP25" s="830"/>
      <c r="LQQ25" s="830"/>
      <c r="LQR25" s="830"/>
      <c r="LQS25" s="830"/>
      <c r="LQT25" s="830"/>
      <c r="LQU25" s="830"/>
      <c r="LQV25" s="844"/>
      <c r="LQW25" s="845"/>
      <c r="LQX25" s="829"/>
      <c r="LQY25" s="829"/>
      <c r="LQZ25" s="829"/>
      <c r="LRA25" s="829"/>
      <c r="LRB25" s="829"/>
      <c r="LRC25" s="829"/>
      <c r="LRD25" s="830"/>
      <c r="LRE25" s="830"/>
      <c r="LRF25" s="830"/>
      <c r="LRG25" s="830"/>
      <c r="LRH25" s="830"/>
      <c r="LRI25" s="830"/>
      <c r="LRJ25" s="830"/>
      <c r="LRK25" s="830"/>
      <c r="LRL25" s="844"/>
      <c r="LRM25" s="845"/>
      <c r="LRN25" s="829"/>
      <c r="LRO25" s="829"/>
      <c r="LRP25" s="829"/>
      <c r="LRQ25" s="829"/>
      <c r="LRR25" s="829"/>
      <c r="LRS25" s="829"/>
      <c r="LRT25" s="830"/>
      <c r="LRU25" s="830"/>
      <c r="LRV25" s="830"/>
      <c r="LRW25" s="830"/>
      <c r="LRX25" s="830"/>
      <c r="LRY25" s="830"/>
      <c r="LRZ25" s="830"/>
      <c r="LSA25" s="830"/>
      <c r="LSB25" s="844"/>
      <c r="LSC25" s="845"/>
      <c r="LSD25" s="829"/>
      <c r="LSE25" s="829"/>
      <c r="LSF25" s="829"/>
      <c r="LSG25" s="829"/>
      <c r="LSH25" s="829"/>
      <c r="LSI25" s="829"/>
      <c r="LSJ25" s="830"/>
      <c r="LSK25" s="830"/>
      <c r="LSL25" s="830"/>
      <c r="LSM25" s="830"/>
      <c r="LSN25" s="830"/>
      <c r="LSO25" s="830"/>
      <c r="LSP25" s="830"/>
      <c r="LSQ25" s="830"/>
      <c r="LSR25" s="844"/>
      <c r="LSS25" s="845"/>
      <c r="LST25" s="829"/>
      <c r="LSU25" s="829"/>
      <c r="LSV25" s="829"/>
      <c r="LSW25" s="829"/>
      <c r="LSX25" s="829"/>
      <c r="LSY25" s="829"/>
      <c r="LSZ25" s="830"/>
      <c r="LTA25" s="830"/>
      <c r="LTB25" s="830"/>
      <c r="LTC25" s="830"/>
      <c r="LTD25" s="830"/>
      <c r="LTE25" s="830"/>
      <c r="LTF25" s="830"/>
      <c r="LTG25" s="830"/>
      <c r="LTH25" s="844"/>
      <c r="LTI25" s="845"/>
      <c r="LTJ25" s="829"/>
      <c r="LTK25" s="829"/>
      <c r="LTL25" s="829"/>
      <c r="LTM25" s="829"/>
      <c r="LTN25" s="829"/>
      <c r="LTO25" s="829"/>
      <c r="LTP25" s="830"/>
      <c r="LTQ25" s="830"/>
      <c r="LTR25" s="830"/>
      <c r="LTS25" s="830"/>
      <c r="LTT25" s="830"/>
      <c r="LTU25" s="830"/>
      <c r="LTV25" s="830"/>
      <c r="LTW25" s="830"/>
      <c r="LTX25" s="844"/>
      <c r="LTY25" s="845"/>
      <c r="LTZ25" s="829"/>
      <c r="LUA25" s="829"/>
      <c r="LUB25" s="829"/>
      <c r="LUC25" s="829"/>
      <c r="LUD25" s="829"/>
      <c r="LUE25" s="829"/>
      <c r="LUF25" s="830"/>
      <c r="LUG25" s="830"/>
      <c r="LUH25" s="830"/>
      <c r="LUI25" s="830"/>
      <c r="LUJ25" s="830"/>
      <c r="LUK25" s="830"/>
      <c r="LUL25" s="830"/>
      <c r="LUM25" s="830"/>
      <c r="LUN25" s="844"/>
      <c r="LUO25" s="845"/>
      <c r="LUP25" s="829"/>
      <c r="LUQ25" s="829"/>
      <c r="LUR25" s="829"/>
      <c r="LUS25" s="829"/>
      <c r="LUT25" s="829"/>
      <c r="LUU25" s="829"/>
      <c r="LUV25" s="830"/>
      <c r="LUW25" s="830"/>
      <c r="LUX25" s="830"/>
      <c r="LUY25" s="830"/>
      <c r="LUZ25" s="830"/>
      <c r="LVA25" s="830"/>
      <c r="LVB25" s="830"/>
      <c r="LVC25" s="830"/>
      <c r="LVD25" s="844"/>
      <c r="LVE25" s="845"/>
      <c r="LVF25" s="829"/>
      <c r="LVG25" s="829"/>
      <c r="LVH25" s="829"/>
      <c r="LVI25" s="829"/>
      <c r="LVJ25" s="829"/>
      <c r="LVK25" s="829"/>
      <c r="LVL25" s="830"/>
      <c r="LVM25" s="830"/>
      <c r="LVN25" s="830"/>
      <c r="LVO25" s="830"/>
      <c r="LVP25" s="830"/>
      <c r="LVQ25" s="830"/>
      <c r="LVR25" s="830"/>
      <c r="LVS25" s="830"/>
      <c r="LVT25" s="844"/>
      <c r="LVU25" s="845"/>
      <c r="LVV25" s="829"/>
      <c r="LVW25" s="829"/>
      <c r="LVX25" s="829"/>
      <c r="LVY25" s="829"/>
      <c r="LVZ25" s="829"/>
      <c r="LWA25" s="829"/>
      <c r="LWB25" s="830"/>
      <c r="LWC25" s="830"/>
      <c r="LWD25" s="830"/>
      <c r="LWE25" s="830"/>
      <c r="LWF25" s="830"/>
      <c r="LWG25" s="830"/>
      <c r="LWH25" s="830"/>
      <c r="LWI25" s="830"/>
      <c r="LWJ25" s="844"/>
      <c r="LWK25" s="845"/>
      <c r="LWL25" s="829"/>
      <c r="LWM25" s="829"/>
      <c r="LWN25" s="829"/>
      <c r="LWO25" s="829"/>
      <c r="LWP25" s="829"/>
      <c r="LWQ25" s="829"/>
      <c r="LWR25" s="830"/>
      <c r="LWS25" s="830"/>
      <c r="LWT25" s="830"/>
      <c r="LWU25" s="830"/>
      <c r="LWV25" s="830"/>
      <c r="LWW25" s="830"/>
      <c r="LWX25" s="830"/>
      <c r="LWY25" s="830"/>
      <c r="LWZ25" s="844"/>
      <c r="LXA25" s="845"/>
      <c r="LXB25" s="829"/>
      <c r="LXC25" s="829"/>
      <c r="LXD25" s="829"/>
      <c r="LXE25" s="829"/>
      <c r="LXF25" s="829"/>
      <c r="LXG25" s="829"/>
      <c r="LXH25" s="830"/>
      <c r="LXI25" s="830"/>
      <c r="LXJ25" s="830"/>
      <c r="LXK25" s="830"/>
      <c r="LXL25" s="830"/>
      <c r="LXM25" s="830"/>
      <c r="LXN25" s="830"/>
      <c r="LXO25" s="830"/>
      <c r="LXP25" s="844"/>
      <c r="LXQ25" s="845"/>
      <c r="LXR25" s="829"/>
      <c r="LXS25" s="829"/>
      <c r="LXT25" s="829"/>
      <c r="LXU25" s="829"/>
      <c r="LXV25" s="829"/>
      <c r="LXW25" s="829"/>
      <c r="LXX25" s="830"/>
      <c r="LXY25" s="830"/>
      <c r="LXZ25" s="830"/>
      <c r="LYA25" s="830"/>
      <c r="LYB25" s="830"/>
      <c r="LYC25" s="830"/>
      <c r="LYD25" s="830"/>
      <c r="LYE25" s="830"/>
      <c r="LYF25" s="844"/>
      <c r="LYG25" s="845"/>
      <c r="LYH25" s="829"/>
      <c r="LYI25" s="829"/>
      <c r="LYJ25" s="829"/>
      <c r="LYK25" s="829"/>
      <c r="LYL25" s="829"/>
      <c r="LYM25" s="829"/>
      <c r="LYN25" s="830"/>
      <c r="LYO25" s="830"/>
      <c r="LYP25" s="830"/>
      <c r="LYQ25" s="830"/>
      <c r="LYR25" s="830"/>
      <c r="LYS25" s="830"/>
      <c r="LYT25" s="830"/>
      <c r="LYU25" s="830"/>
      <c r="LYV25" s="844"/>
      <c r="LYW25" s="845"/>
      <c r="LYX25" s="829"/>
      <c r="LYY25" s="829"/>
      <c r="LYZ25" s="829"/>
      <c r="LZA25" s="829"/>
      <c r="LZB25" s="829"/>
      <c r="LZC25" s="829"/>
      <c r="LZD25" s="830"/>
      <c r="LZE25" s="830"/>
      <c r="LZF25" s="830"/>
      <c r="LZG25" s="830"/>
      <c r="LZH25" s="830"/>
      <c r="LZI25" s="830"/>
      <c r="LZJ25" s="830"/>
      <c r="LZK25" s="830"/>
      <c r="LZL25" s="844"/>
      <c r="LZM25" s="845"/>
      <c r="LZN25" s="829"/>
      <c r="LZO25" s="829"/>
      <c r="LZP25" s="829"/>
      <c r="LZQ25" s="829"/>
      <c r="LZR25" s="829"/>
      <c r="LZS25" s="829"/>
      <c r="LZT25" s="830"/>
      <c r="LZU25" s="830"/>
      <c r="LZV25" s="830"/>
      <c r="LZW25" s="830"/>
      <c r="LZX25" s="830"/>
      <c r="LZY25" s="830"/>
      <c r="LZZ25" s="830"/>
      <c r="MAA25" s="830"/>
      <c r="MAB25" s="844"/>
      <c r="MAC25" s="845"/>
      <c r="MAD25" s="829"/>
      <c r="MAE25" s="829"/>
      <c r="MAF25" s="829"/>
      <c r="MAG25" s="829"/>
      <c r="MAH25" s="829"/>
      <c r="MAI25" s="829"/>
      <c r="MAJ25" s="830"/>
      <c r="MAK25" s="830"/>
      <c r="MAL25" s="830"/>
      <c r="MAM25" s="830"/>
      <c r="MAN25" s="830"/>
      <c r="MAO25" s="830"/>
      <c r="MAP25" s="830"/>
      <c r="MAQ25" s="830"/>
      <c r="MAR25" s="844"/>
      <c r="MAS25" s="845"/>
      <c r="MAT25" s="829"/>
      <c r="MAU25" s="829"/>
      <c r="MAV25" s="829"/>
      <c r="MAW25" s="829"/>
      <c r="MAX25" s="829"/>
      <c r="MAY25" s="829"/>
      <c r="MAZ25" s="830"/>
      <c r="MBA25" s="830"/>
      <c r="MBB25" s="830"/>
      <c r="MBC25" s="830"/>
      <c r="MBD25" s="830"/>
      <c r="MBE25" s="830"/>
      <c r="MBF25" s="830"/>
      <c r="MBG25" s="830"/>
      <c r="MBH25" s="844"/>
      <c r="MBI25" s="845"/>
      <c r="MBJ25" s="829"/>
      <c r="MBK25" s="829"/>
      <c r="MBL25" s="829"/>
      <c r="MBM25" s="829"/>
      <c r="MBN25" s="829"/>
      <c r="MBO25" s="829"/>
      <c r="MBP25" s="830"/>
      <c r="MBQ25" s="830"/>
      <c r="MBR25" s="830"/>
      <c r="MBS25" s="830"/>
      <c r="MBT25" s="830"/>
      <c r="MBU25" s="830"/>
      <c r="MBV25" s="830"/>
      <c r="MBW25" s="830"/>
      <c r="MBX25" s="844"/>
      <c r="MBY25" s="845"/>
      <c r="MBZ25" s="829"/>
      <c r="MCA25" s="829"/>
      <c r="MCB25" s="829"/>
      <c r="MCC25" s="829"/>
      <c r="MCD25" s="829"/>
      <c r="MCE25" s="829"/>
      <c r="MCF25" s="830"/>
      <c r="MCG25" s="830"/>
      <c r="MCH25" s="830"/>
      <c r="MCI25" s="830"/>
      <c r="MCJ25" s="830"/>
      <c r="MCK25" s="830"/>
      <c r="MCL25" s="830"/>
      <c r="MCM25" s="830"/>
      <c r="MCN25" s="844"/>
      <c r="MCO25" s="845"/>
      <c r="MCP25" s="829"/>
      <c r="MCQ25" s="829"/>
      <c r="MCR25" s="829"/>
      <c r="MCS25" s="829"/>
      <c r="MCT25" s="829"/>
      <c r="MCU25" s="829"/>
      <c r="MCV25" s="830"/>
      <c r="MCW25" s="830"/>
      <c r="MCX25" s="830"/>
      <c r="MCY25" s="830"/>
      <c r="MCZ25" s="830"/>
      <c r="MDA25" s="830"/>
      <c r="MDB25" s="830"/>
      <c r="MDC25" s="830"/>
      <c r="MDD25" s="844"/>
      <c r="MDE25" s="845"/>
      <c r="MDF25" s="829"/>
      <c r="MDG25" s="829"/>
      <c r="MDH25" s="829"/>
      <c r="MDI25" s="829"/>
      <c r="MDJ25" s="829"/>
      <c r="MDK25" s="829"/>
      <c r="MDL25" s="830"/>
      <c r="MDM25" s="830"/>
      <c r="MDN25" s="830"/>
      <c r="MDO25" s="830"/>
      <c r="MDP25" s="830"/>
      <c r="MDQ25" s="830"/>
      <c r="MDR25" s="830"/>
      <c r="MDS25" s="830"/>
      <c r="MDT25" s="844"/>
      <c r="MDU25" s="845"/>
      <c r="MDV25" s="829"/>
      <c r="MDW25" s="829"/>
      <c r="MDX25" s="829"/>
      <c r="MDY25" s="829"/>
      <c r="MDZ25" s="829"/>
      <c r="MEA25" s="829"/>
      <c r="MEB25" s="830"/>
      <c r="MEC25" s="830"/>
      <c r="MED25" s="830"/>
      <c r="MEE25" s="830"/>
      <c r="MEF25" s="830"/>
      <c r="MEG25" s="830"/>
      <c r="MEH25" s="830"/>
      <c r="MEI25" s="830"/>
      <c r="MEJ25" s="844"/>
      <c r="MEK25" s="845"/>
      <c r="MEL25" s="829"/>
      <c r="MEM25" s="829"/>
      <c r="MEN25" s="829"/>
      <c r="MEO25" s="829"/>
      <c r="MEP25" s="829"/>
      <c r="MEQ25" s="829"/>
      <c r="MER25" s="830"/>
      <c r="MES25" s="830"/>
      <c r="MET25" s="830"/>
      <c r="MEU25" s="830"/>
      <c r="MEV25" s="830"/>
      <c r="MEW25" s="830"/>
      <c r="MEX25" s="830"/>
      <c r="MEY25" s="830"/>
      <c r="MEZ25" s="844"/>
      <c r="MFA25" s="845"/>
      <c r="MFB25" s="829"/>
      <c r="MFC25" s="829"/>
      <c r="MFD25" s="829"/>
      <c r="MFE25" s="829"/>
      <c r="MFF25" s="829"/>
      <c r="MFG25" s="829"/>
      <c r="MFH25" s="830"/>
      <c r="MFI25" s="830"/>
      <c r="MFJ25" s="830"/>
      <c r="MFK25" s="830"/>
      <c r="MFL25" s="830"/>
      <c r="MFM25" s="830"/>
      <c r="MFN25" s="830"/>
      <c r="MFO25" s="830"/>
      <c r="MFP25" s="844"/>
      <c r="MFQ25" s="845"/>
      <c r="MFR25" s="829"/>
      <c r="MFS25" s="829"/>
      <c r="MFT25" s="829"/>
      <c r="MFU25" s="829"/>
      <c r="MFV25" s="829"/>
      <c r="MFW25" s="829"/>
      <c r="MFX25" s="830"/>
      <c r="MFY25" s="830"/>
      <c r="MFZ25" s="830"/>
      <c r="MGA25" s="830"/>
      <c r="MGB25" s="830"/>
      <c r="MGC25" s="830"/>
      <c r="MGD25" s="830"/>
      <c r="MGE25" s="830"/>
      <c r="MGF25" s="844"/>
      <c r="MGG25" s="845"/>
      <c r="MGH25" s="829"/>
      <c r="MGI25" s="829"/>
      <c r="MGJ25" s="829"/>
      <c r="MGK25" s="829"/>
      <c r="MGL25" s="829"/>
      <c r="MGM25" s="829"/>
      <c r="MGN25" s="830"/>
      <c r="MGO25" s="830"/>
      <c r="MGP25" s="830"/>
      <c r="MGQ25" s="830"/>
      <c r="MGR25" s="830"/>
      <c r="MGS25" s="830"/>
      <c r="MGT25" s="830"/>
      <c r="MGU25" s="830"/>
      <c r="MGV25" s="844"/>
      <c r="MGW25" s="845"/>
      <c r="MGX25" s="829"/>
      <c r="MGY25" s="829"/>
      <c r="MGZ25" s="829"/>
      <c r="MHA25" s="829"/>
      <c r="MHB25" s="829"/>
      <c r="MHC25" s="829"/>
      <c r="MHD25" s="830"/>
      <c r="MHE25" s="830"/>
      <c r="MHF25" s="830"/>
      <c r="MHG25" s="830"/>
      <c r="MHH25" s="830"/>
      <c r="MHI25" s="830"/>
      <c r="MHJ25" s="830"/>
      <c r="MHK25" s="830"/>
      <c r="MHL25" s="844"/>
      <c r="MHM25" s="845"/>
      <c r="MHN25" s="829"/>
      <c r="MHO25" s="829"/>
      <c r="MHP25" s="829"/>
      <c r="MHQ25" s="829"/>
      <c r="MHR25" s="829"/>
      <c r="MHS25" s="829"/>
      <c r="MHT25" s="830"/>
      <c r="MHU25" s="830"/>
      <c r="MHV25" s="830"/>
      <c r="MHW25" s="830"/>
      <c r="MHX25" s="830"/>
      <c r="MHY25" s="830"/>
      <c r="MHZ25" s="830"/>
      <c r="MIA25" s="830"/>
      <c r="MIB25" s="844"/>
      <c r="MIC25" s="845"/>
      <c r="MID25" s="829"/>
      <c r="MIE25" s="829"/>
      <c r="MIF25" s="829"/>
      <c r="MIG25" s="829"/>
      <c r="MIH25" s="829"/>
      <c r="MII25" s="829"/>
      <c r="MIJ25" s="830"/>
      <c r="MIK25" s="830"/>
      <c r="MIL25" s="830"/>
      <c r="MIM25" s="830"/>
      <c r="MIN25" s="830"/>
      <c r="MIO25" s="830"/>
      <c r="MIP25" s="830"/>
      <c r="MIQ25" s="830"/>
      <c r="MIR25" s="844"/>
      <c r="MIS25" s="845"/>
      <c r="MIT25" s="829"/>
      <c r="MIU25" s="829"/>
      <c r="MIV25" s="829"/>
      <c r="MIW25" s="829"/>
      <c r="MIX25" s="829"/>
      <c r="MIY25" s="829"/>
      <c r="MIZ25" s="830"/>
      <c r="MJA25" s="830"/>
      <c r="MJB25" s="830"/>
      <c r="MJC25" s="830"/>
      <c r="MJD25" s="830"/>
      <c r="MJE25" s="830"/>
      <c r="MJF25" s="830"/>
      <c r="MJG25" s="830"/>
      <c r="MJH25" s="844"/>
      <c r="MJI25" s="845"/>
      <c r="MJJ25" s="829"/>
      <c r="MJK25" s="829"/>
      <c r="MJL25" s="829"/>
      <c r="MJM25" s="829"/>
      <c r="MJN25" s="829"/>
      <c r="MJO25" s="829"/>
      <c r="MJP25" s="830"/>
      <c r="MJQ25" s="830"/>
      <c r="MJR25" s="830"/>
      <c r="MJS25" s="830"/>
      <c r="MJT25" s="830"/>
      <c r="MJU25" s="830"/>
      <c r="MJV25" s="830"/>
      <c r="MJW25" s="830"/>
      <c r="MJX25" s="844"/>
      <c r="MJY25" s="845"/>
      <c r="MJZ25" s="829"/>
      <c r="MKA25" s="829"/>
      <c r="MKB25" s="829"/>
      <c r="MKC25" s="829"/>
      <c r="MKD25" s="829"/>
      <c r="MKE25" s="829"/>
      <c r="MKF25" s="830"/>
      <c r="MKG25" s="830"/>
      <c r="MKH25" s="830"/>
      <c r="MKI25" s="830"/>
      <c r="MKJ25" s="830"/>
      <c r="MKK25" s="830"/>
      <c r="MKL25" s="830"/>
      <c r="MKM25" s="830"/>
      <c r="MKN25" s="844"/>
      <c r="MKO25" s="845"/>
      <c r="MKP25" s="829"/>
      <c r="MKQ25" s="829"/>
      <c r="MKR25" s="829"/>
      <c r="MKS25" s="829"/>
      <c r="MKT25" s="829"/>
      <c r="MKU25" s="829"/>
      <c r="MKV25" s="830"/>
      <c r="MKW25" s="830"/>
      <c r="MKX25" s="830"/>
      <c r="MKY25" s="830"/>
      <c r="MKZ25" s="830"/>
      <c r="MLA25" s="830"/>
      <c r="MLB25" s="830"/>
      <c r="MLC25" s="830"/>
      <c r="MLD25" s="844"/>
      <c r="MLE25" s="845"/>
      <c r="MLF25" s="829"/>
      <c r="MLG25" s="829"/>
      <c r="MLH25" s="829"/>
      <c r="MLI25" s="829"/>
      <c r="MLJ25" s="829"/>
      <c r="MLK25" s="829"/>
      <c r="MLL25" s="830"/>
      <c r="MLM25" s="830"/>
      <c r="MLN25" s="830"/>
      <c r="MLO25" s="830"/>
      <c r="MLP25" s="830"/>
      <c r="MLQ25" s="830"/>
      <c r="MLR25" s="830"/>
      <c r="MLS25" s="830"/>
      <c r="MLT25" s="844"/>
      <c r="MLU25" s="845"/>
      <c r="MLV25" s="829"/>
      <c r="MLW25" s="829"/>
      <c r="MLX25" s="829"/>
      <c r="MLY25" s="829"/>
      <c r="MLZ25" s="829"/>
      <c r="MMA25" s="829"/>
      <c r="MMB25" s="830"/>
      <c r="MMC25" s="830"/>
      <c r="MMD25" s="830"/>
      <c r="MME25" s="830"/>
      <c r="MMF25" s="830"/>
      <c r="MMG25" s="830"/>
      <c r="MMH25" s="830"/>
      <c r="MMI25" s="830"/>
      <c r="MMJ25" s="844"/>
      <c r="MMK25" s="845"/>
      <c r="MML25" s="829"/>
      <c r="MMM25" s="829"/>
      <c r="MMN25" s="829"/>
      <c r="MMO25" s="829"/>
      <c r="MMP25" s="829"/>
      <c r="MMQ25" s="829"/>
      <c r="MMR25" s="830"/>
      <c r="MMS25" s="830"/>
      <c r="MMT25" s="830"/>
      <c r="MMU25" s="830"/>
      <c r="MMV25" s="830"/>
      <c r="MMW25" s="830"/>
      <c r="MMX25" s="830"/>
      <c r="MMY25" s="830"/>
      <c r="MMZ25" s="844"/>
      <c r="MNA25" s="845"/>
      <c r="MNB25" s="829"/>
      <c r="MNC25" s="829"/>
      <c r="MND25" s="829"/>
      <c r="MNE25" s="829"/>
      <c r="MNF25" s="829"/>
      <c r="MNG25" s="829"/>
      <c r="MNH25" s="830"/>
      <c r="MNI25" s="830"/>
      <c r="MNJ25" s="830"/>
      <c r="MNK25" s="830"/>
      <c r="MNL25" s="830"/>
      <c r="MNM25" s="830"/>
      <c r="MNN25" s="830"/>
      <c r="MNO25" s="830"/>
      <c r="MNP25" s="844"/>
      <c r="MNQ25" s="845"/>
      <c r="MNR25" s="829"/>
      <c r="MNS25" s="829"/>
      <c r="MNT25" s="829"/>
      <c r="MNU25" s="829"/>
      <c r="MNV25" s="829"/>
      <c r="MNW25" s="829"/>
      <c r="MNX25" s="830"/>
      <c r="MNY25" s="830"/>
      <c r="MNZ25" s="830"/>
      <c r="MOA25" s="830"/>
      <c r="MOB25" s="830"/>
      <c r="MOC25" s="830"/>
      <c r="MOD25" s="830"/>
      <c r="MOE25" s="830"/>
      <c r="MOF25" s="844"/>
      <c r="MOG25" s="845"/>
      <c r="MOH25" s="829"/>
      <c r="MOI25" s="829"/>
      <c r="MOJ25" s="829"/>
      <c r="MOK25" s="829"/>
      <c r="MOL25" s="829"/>
      <c r="MOM25" s="829"/>
      <c r="MON25" s="830"/>
      <c r="MOO25" s="830"/>
      <c r="MOP25" s="830"/>
      <c r="MOQ25" s="830"/>
      <c r="MOR25" s="830"/>
      <c r="MOS25" s="830"/>
      <c r="MOT25" s="830"/>
      <c r="MOU25" s="830"/>
      <c r="MOV25" s="844"/>
      <c r="MOW25" s="845"/>
      <c r="MOX25" s="829"/>
      <c r="MOY25" s="829"/>
      <c r="MOZ25" s="829"/>
      <c r="MPA25" s="829"/>
      <c r="MPB25" s="829"/>
      <c r="MPC25" s="829"/>
      <c r="MPD25" s="830"/>
      <c r="MPE25" s="830"/>
      <c r="MPF25" s="830"/>
      <c r="MPG25" s="830"/>
      <c r="MPH25" s="830"/>
      <c r="MPI25" s="830"/>
      <c r="MPJ25" s="830"/>
      <c r="MPK25" s="830"/>
      <c r="MPL25" s="844"/>
      <c r="MPM25" s="845"/>
      <c r="MPN25" s="829"/>
      <c r="MPO25" s="829"/>
      <c r="MPP25" s="829"/>
      <c r="MPQ25" s="829"/>
      <c r="MPR25" s="829"/>
      <c r="MPS25" s="829"/>
      <c r="MPT25" s="830"/>
      <c r="MPU25" s="830"/>
      <c r="MPV25" s="830"/>
      <c r="MPW25" s="830"/>
      <c r="MPX25" s="830"/>
      <c r="MPY25" s="830"/>
      <c r="MPZ25" s="830"/>
      <c r="MQA25" s="830"/>
      <c r="MQB25" s="844"/>
      <c r="MQC25" s="845"/>
      <c r="MQD25" s="829"/>
      <c r="MQE25" s="829"/>
      <c r="MQF25" s="829"/>
      <c r="MQG25" s="829"/>
      <c r="MQH25" s="829"/>
      <c r="MQI25" s="829"/>
      <c r="MQJ25" s="830"/>
      <c r="MQK25" s="830"/>
      <c r="MQL25" s="830"/>
      <c r="MQM25" s="830"/>
      <c r="MQN25" s="830"/>
      <c r="MQO25" s="830"/>
      <c r="MQP25" s="830"/>
      <c r="MQQ25" s="830"/>
      <c r="MQR25" s="844"/>
      <c r="MQS25" s="845"/>
      <c r="MQT25" s="829"/>
      <c r="MQU25" s="829"/>
      <c r="MQV25" s="829"/>
      <c r="MQW25" s="829"/>
      <c r="MQX25" s="829"/>
      <c r="MQY25" s="829"/>
      <c r="MQZ25" s="830"/>
      <c r="MRA25" s="830"/>
      <c r="MRB25" s="830"/>
      <c r="MRC25" s="830"/>
      <c r="MRD25" s="830"/>
      <c r="MRE25" s="830"/>
      <c r="MRF25" s="830"/>
      <c r="MRG25" s="830"/>
      <c r="MRH25" s="844"/>
      <c r="MRI25" s="845"/>
      <c r="MRJ25" s="829"/>
      <c r="MRK25" s="829"/>
      <c r="MRL25" s="829"/>
      <c r="MRM25" s="829"/>
      <c r="MRN25" s="829"/>
      <c r="MRO25" s="829"/>
      <c r="MRP25" s="830"/>
      <c r="MRQ25" s="830"/>
      <c r="MRR25" s="830"/>
      <c r="MRS25" s="830"/>
      <c r="MRT25" s="830"/>
      <c r="MRU25" s="830"/>
      <c r="MRV25" s="830"/>
      <c r="MRW25" s="830"/>
      <c r="MRX25" s="844"/>
      <c r="MRY25" s="845"/>
      <c r="MRZ25" s="829"/>
      <c r="MSA25" s="829"/>
      <c r="MSB25" s="829"/>
      <c r="MSC25" s="829"/>
      <c r="MSD25" s="829"/>
      <c r="MSE25" s="829"/>
      <c r="MSF25" s="830"/>
      <c r="MSG25" s="830"/>
      <c r="MSH25" s="830"/>
      <c r="MSI25" s="830"/>
      <c r="MSJ25" s="830"/>
      <c r="MSK25" s="830"/>
      <c r="MSL25" s="830"/>
      <c r="MSM25" s="830"/>
      <c r="MSN25" s="844"/>
      <c r="MSO25" s="845"/>
      <c r="MSP25" s="829"/>
      <c r="MSQ25" s="829"/>
      <c r="MSR25" s="829"/>
      <c r="MSS25" s="829"/>
      <c r="MST25" s="829"/>
      <c r="MSU25" s="829"/>
      <c r="MSV25" s="830"/>
      <c r="MSW25" s="830"/>
      <c r="MSX25" s="830"/>
      <c r="MSY25" s="830"/>
      <c r="MSZ25" s="830"/>
      <c r="MTA25" s="830"/>
      <c r="MTB25" s="830"/>
      <c r="MTC25" s="830"/>
      <c r="MTD25" s="844"/>
      <c r="MTE25" s="845"/>
      <c r="MTF25" s="829"/>
      <c r="MTG25" s="829"/>
      <c r="MTH25" s="829"/>
      <c r="MTI25" s="829"/>
      <c r="MTJ25" s="829"/>
      <c r="MTK25" s="829"/>
      <c r="MTL25" s="830"/>
      <c r="MTM25" s="830"/>
      <c r="MTN25" s="830"/>
      <c r="MTO25" s="830"/>
      <c r="MTP25" s="830"/>
      <c r="MTQ25" s="830"/>
      <c r="MTR25" s="830"/>
      <c r="MTS25" s="830"/>
      <c r="MTT25" s="844"/>
      <c r="MTU25" s="845"/>
      <c r="MTV25" s="829"/>
      <c r="MTW25" s="829"/>
      <c r="MTX25" s="829"/>
      <c r="MTY25" s="829"/>
      <c r="MTZ25" s="829"/>
      <c r="MUA25" s="829"/>
      <c r="MUB25" s="830"/>
      <c r="MUC25" s="830"/>
      <c r="MUD25" s="830"/>
      <c r="MUE25" s="830"/>
      <c r="MUF25" s="830"/>
      <c r="MUG25" s="830"/>
      <c r="MUH25" s="830"/>
      <c r="MUI25" s="830"/>
      <c r="MUJ25" s="844"/>
      <c r="MUK25" s="845"/>
      <c r="MUL25" s="829"/>
      <c r="MUM25" s="829"/>
      <c r="MUN25" s="829"/>
      <c r="MUO25" s="829"/>
      <c r="MUP25" s="829"/>
      <c r="MUQ25" s="829"/>
      <c r="MUR25" s="830"/>
      <c r="MUS25" s="830"/>
      <c r="MUT25" s="830"/>
      <c r="MUU25" s="830"/>
      <c r="MUV25" s="830"/>
      <c r="MUW25" s="830"/>
      <c r="MUX25" s="830"/>
      <c r="MUY25" s="830"/>
      <c r="MUZ25" s="844"/>
      <c r="MVA25" s="845"/>
      <c r="MVB25" s="829"/>
      <c r="MVC25" s="829"/>
      <c r="MVD25" s="829"/>
      <c r="MVE25" s="829"/>
      <c r="MVF25" s="829"/>
      <c r="MVG25" s="829"/>
      <c r="MVH25" s="830"/>
      <c r="MVI25" s="830"/>
      <c r="MVJ25" s="830"/>
      <c r="MVK25" s="830"/>
      <c r="MVL25" s="830"/>
      <c r="MVM25" s="830"/>
      <c r="MVN25" s="830"/>
      <c r="MVO25" s="830"/>
      <c r="MVP25" s="844"/>
      <c r="MVQ25" s="845"/>
      <c r="MVR25" s="829"/>
      <c r="MVS25" s="829"/>
      <c r="MVT25" s="829"/>
      <c r="MVU25" s="829"/>
      <c r="MVV25" s="829"/>
      <c r="MVW25" s="829"/>
      <c r="MVX25" s="830"/>
      <c r="MVY25" s="830"/>
      <c r="MVZ25" s="830"/>
      <c r="MWA25" s="830"/>
      <c r="MWB25" s="830"/>
      <c r="MWC25" s="830"/>
      <c r="MWD25" s="830"/>
      <c r="MWE25" s="830"/>
      <c r="MWF25" s="844"/>
      <c r="MWG25" s="845"/>
      <c r="MWH25" s="829"/>
      <c r="MWI25" s="829"/>
      <c r="MWJ25" s="829"/>
      <c r="MWK25" s="829"/>
      <c r="MWL25" s="829"/>
      <c r="MWM25" s="829"/>
      <c r="MWN25" s="830"/>
      <c r="MWO25" s="830"/>
      <c r="MWP25" s="830"/>
      <c r="MWQ25" s="830"/>
      <c r="MWR25" s="830"/>
      <c r="MWS25" s="830"/>
      <c r="MWT25" s="830"/>
      <c r="MWU25" s="830"/>
      <c r="MWV25" s="844"/>
      <c r="MWW25" s="845"/>
      <c r="MWX25" s="829"/>
      <c r="MWY25" s="829"/>
      <c r="MWZ25" s="829"/>
      <c r="MXA25" s="829"/>
      <c r="MXB25" s="829"/>
      <c r="MXC25" s="829"/>
      <c r="MXD25" s="830"/>
      <c r="MXE25" s="830"/>
      <c r="MXF25" s="830"/>
      <c r="MXG25" s="830"/>
      <c r="MXH25" s="830"/>
      <c r="MXI25" s="830"/>
      <c r="MXJ25" s="830"/>
      <c r="MXK25" s="830"/>
      <c r="MXL25" s="844"/>
      <c r="MXM25" s="845"/>
      <c r="MXN25" s="829"/>
      <c r="MXO25" s="829"/>
      <c r="MXP25" s="829"/>
      <c r="MXQ25" s="829"/>
      <c r="MXR25" s="829"/>
      <c r="MXS25" s="829"/>
      <c r="MXT25" s="830"/>
      <c r="MXU25" s="830"/>
      <c r="MXV25" s="830"/>
      <c r="MXW25" s="830"/>
      <c r="MXX25" s="830"/>
      <c r="MXY25" s="830"/>
      <c r="MXZ25" s="830"/>
      <c r="MYA25" s="830"/>
      <c r="MYB25" s="844"/>
      <c r="MYC25" s="845"/>
      <c r="MYD25" s="829"/>
      <c r="MYE25" s="829"/>
      <c r="MYF25" s="829"/>
      <c r="MYG25" s="829"/>
      <c r="MYH25" s="829"/>
      <c r="MYI25" s="829"/>
      <c r="MYJ25" s="830"/>
      <c r="MYK25" s="830"/>
      <c r="MYL25" s="830"/>
      <c r="MYM25" s="830"/>
      <c r="MYN25" s="830"/>
      <c r="MYO25" s="830"/>
      <c r="MYP25" s="830"/>
      <c r="MYQ25" s="830"/>
      <c r="MYR25" s="844"/>
      <c r="MYS25" s="845"/>
      <c r="MYT25" s="829"/>
      <c r="MYU25" s="829"/>
      <c r="MYV25" s="829"/>
      <c r="MYW25" s="829"/>
      <c r="MYX25" s="829"/>
      <c r="MYY25" s="829"/>
      <c r="MYZ25" s="830"/>
      <c r="MZA25" s="830"/>
      <c r="MZB25" s="830"/>
      <c r="MZC25" s="830"/>
      <c r="MZD25" s="830"/>
      <c r="MZE25" s="830"/>
      <c r="MZF25" s="830"/>
      <c r="MZG25" s="830"/>
      <c r="MZH25" s="844"/>
      <c r="MZI25" s="845"/>
      <c r="MZJ25" s="829"/>
      <c r="MZK25" s="829"/>
      <c r="MZL25" s="829"/>
      <c r="MZM25" s="829"/>
      <c r="MZN25" s="829"/>
      <c r="MZO25" s="829"/>
      <c r="MZP25" s="830"/>
      <c r="MZQ25" s="830"/>
      <c r="MZR25" s="830"/>
      <c r="MZS25" s="830"/>
      <c r="MZT25" s="830"/>
      <c r="MZU25" s="830"/>
      <c r="MZV25" s="830"/>
      <c r="MZW25" s="830"/>
      <c r="MZX25" s="844"/>
      <c r="MZY25" s="845"/>
      <c r="MZZ25" s="829"/>
      <c r="NAA25" s="829"/>
      <c r="NAB25" s="829"/>
      <c r="NAC25" s="829"/>
      <c r="NAD25" s="829"/>
      <c r="NAE25" s="829"/>
      <c r="NAF25" s="830"/>
      <c r="NAG25" s="830"/>
      <c r="NAH25" s="830"/>
      <c r="NAI25" s="830"/>
      <c r="NAJ25" s="830"/>
      <c r="NAK25" s="830"/>
      <c r="NAL25" s="830"/>
      <c r="NAM25" s="830"/>
      <c r="NAN25" s="844"/>
      <c r="NAO25" s="845"/>
      <c r="NAP25" s="829"/>
      <c r="NAQ25" s="829"/>
      <c r="NAR25" s="829"/>
      <c r="NAS25" s="829"/>
      <c r="NAT25" s="829"/>
      <c r="NAU25" s="829"/>
      <c r="NAV25" s="830"/>
      <c r="NAW25" s="830"/>
      <c r="NAX25" s="830"/>
      <c r="NAY25" s="830"/>
      <c r="NAZ25" s="830"/>
      <c r="NBA25" s="830"/>
      <c r="NBB25" s="830"/>
      <c r="NBC25" s="830"/>
      <c r="NBD25" s="844"/>
      <c r="NBE25" s="845"/>
      <c r="NBF25" s="829"/>
      <c r="NBG25" s="829"/>
      <c r="NBH25" s="829"/>
      <c r="NBI25" s="829"/>
      <c r="NBJ25" s="829"/>
      <c r="NBK25" s="829"/>
      <c r="NBL25" s="830"/>
      <c r="NBM25" s="830"/>
      <c r="NBN25" s="830"/>
      <c r="NBO25" s="830"/>
      <c r="NBP25" s="830"/>
      <c r="NBQ25" s="830"/>
      <c r="NBR25" s="830"/>
      <c r="NBS25" s="830"/>
      <c r="NBT25" s="844"/>
      <c r="NBU25" s="845"/>
      <c r="NBV25" s="829"/>
      <c r="NBW25" s="829"/>
      <c r="NBX25" s="829"/>
      <c r="NBY25" s="829"/>
      <c r="NBZ25" s="829"/>
      <c r="NCA25" s="829"/>
      <c r="NCB25" s="830"/>
      <c r="NCC25" s="830"/>
      <c r="NCD25" s="830"/>
      <c r="NCE25" s="830"/>
      <c r="NCF25" s="830"/>
      <c r="NCG25" s="830"/>
      <c r="NCH25" s="830"/>
      <c r="NCI25" s="830"/>
      <c r="NCJ25" s="844"/>
      <c r="NCK25" s="845"/>
      <c r="NCL25" s="829"/>
      <c r="NCM25" s="829"/>
      <c r="NCN25" s="829"/>
      <c r="NCO25" s="829"/>
      <c r="NCP25" s="829"/>
      <c r="NCQ25" s="829"/>
      <c r="NCR25" s="830"/>
      <c r="NCS25" s="830"/>
      <c r="NCT25" s="830"/>
      <c r="NCU25" s="830"/>
      <c r="NCV25" s="830"/>
      <c r="NCW25" s="830"/>
      <c r="NCX25" s="830"/>
      <c r="NCY25" s="830"/>
      <c r="NCZ25" s="844"/>
      <c r="NDA25" s="845"/>
      <c r="NDB25" s="829"/>
      <c r="NDC25" s="829"/>
      <c r="NDD25" s="829"/>
      <c r="NDE25" s="829"/>
      <c r="NDF25" s="829"/>
      <c r="NDG25" s="829"/>
      <c r="NDH25" s="830"/>
      <c r="NDI25" s="830"/>
      <c r="NDJ25" s="830"/>
      <c r="NDK25" s="830"/>
      <c r="NDL25" s="830"/>
      <c r="NDM25" s="830"/>
      <c r="NDN25" s="830"/>
      <c r="NDO25" s="830"/>
      <c r="NDP25" s="844"/>
      <c r="NDQ25" s="845"/>
      <c r="NDR25" s="829"/>
      <c r="NDS25" s="829"/>
      <c r="NDT25" s="829"/>
      <c r="NDU25" s="829"/>
      <c r="NDV25" s="829"/>
      <c r="NDW25" s="829"/>
      <c r="NDX25" s="830"/>
      <c r="NDY25" s="830"/>
      <c r="NDZ25" s="830"/>
      <c r="NEA25" s="830"/>
      <c r="NEB25" s="830"/>
      <c r="NEC25" s="830"/>
      <c r="NED25" s="830"/>
      <c r="NEE25" s="830"/>
      <c r="NEF25" s="844"/>
      <c r="NEG25" s="845"/>
      <c r="NEH25" s="829"/>
      <c r="NEI25" s="829"/>
      <c r="NEJ25" s="829"/>
      <c r="NEK25" s="829"/>
      <c r="NEL25" s="829"/>
      <c r="NEM25" s="829"/>
      <c r="NEN25" s="830"/>
      <c r="NEO25" s="830"/>
      <c r="NEP25" s="830"/>
      <c r="NEQ25" s="830"/>
      <c r="NER25" s="830"/>
      <c r="NES25" s="830"/>
      <c r="NET25" s="830"/>
      <c r="NEU25" s="830"/>
      <c r="NEV25" s="844"/>
      <c r="NEW25" s="845"/>
      <c r="NEX25" s="829"/>
      <c r="NEY25" s="829"/>
      <c r="NEZ25" s="829"/>
      <c r="NFA25" s="829"/>
      <c r="NFB25" s="829"/>
      <c r="NFC25" s="829"/>
      <c r="NFD25" s="830"/>
      <c r="NFE25" s="830"/>
      <c r="NFF25" s="830"/>
      <c r="NFG25" s="830"/>
      <c r="NFH25" s="830"/>
      <c r="NFI25" s="830"/>
      <c r="NFJ25" s="830"/>
      <c r="NFK25" s="830"/>
      <c r="NFL25" s="844"/>
      <c r="NFM25" s="845"/>
      <c r="NFN25" s="829"/>
      <c r="NFO25" s="829"/>
      <c r="NFP25" s="829"/>
      <c r="NFQ25" s="829"/>
      <c r="NFR25" s="829"/>
      <c r="NFS25" s="829"/>
      <c r="NFT25" s="830"/>
      <c r="NFU25" s="830"/>
      <c r="NFV25" s="830"/>
      <c r="NFW25" s="830"/>
      <c r="NFX25" s="830"/>
      <c r="NFY25" s="830"/>
      <c r="NFZ25" s="830"/>
      <c r="NGA25" s="830"/>
      <c r="NGB25" s="844"/>
      <c r="NGC25" s="845"/>
      <c r="NGD25" s="829"/>
      <c r="NGE25" s="829"/>
      <c r="NGF25" s="829"/>
      <c r="NGG25" s="829"/>
      <c r="NGH25" s="829"/>
      <c r="NGI25" s="829"/>
      <c r="NGJ25" s="830"/>
      <c r="NGK25" s="830"/>
      <c r="NGL25" s="830"/>
      <c r="NGM25" s="830"/>
      <c r="NGN25" s="830"/>
      <c r="NGO25" s="830"/>
      <c r="NGP25" s="830"/>
      <c r="NGQ25" s="830"/>
      <c r="NGR25" s="844"/>
      <c r="NGS25" s="845"/>
      <c r="NGT25" s="829"/>
      <c r="NGU25" s="829"/>
      <c r="NGV25" s="829"/>
      <c r="NGW25" s="829"/>
      <c r="NGX25" s="829"/>
      <c r="NGY25" s="829"/>
      <c r="NGZ25" s="830"/>
      <c r="NHA25" s="830"/>
      <c r="NHB25" s="830"/>
      <c r="NHC25" s="830"/>
      <c r="NHD25" s="830"/>
      <c r="NHE25" s="830"/>
      <c r="NHF25" s="830"/>
      <c r="NHG25" s="830"/>
      <c r="NHH25" s="844"/>
      <c r="NHI25" s="845"/>
      <c r="NHJ25" s="829"/>
      <c r="NHK25" s="829"/>
      <c r="NHL25" s="829"/>
      <c r="NHM25" s="829"/>
      <c r="NHN25" s="829"/>
      <c r="NHO25" s="829"/>
      <c r="NHP25" s="830"/>
      <c r="NHQ25" s="830"/>
      <c r="NHR25" s="830"/>
      <c r="NHS25" s="830"/>
      <c r="NHT25" s="830"/>
      <c r="NHU25" s="830"/>
      <c r="NHV25" s="830"/>
      <c r="NHW25" s="830"/>
      <c r="NHX25" s="844"/>
      <c r="NHY25" s="845"/>
      <c r="NHZ25" s="829"/>
      <c r="NIA25" s="829"/>
      <c r="NIB25" s="829"/>
      <c r="NIC25" s="829"/>
      <c r="NID25" s="829"/>
      <c r="NIE25" s="829"/>
      <c r="NIF25" s="830"/>
      <c r="NIG25" s="830"/>
      <c r="NIH25" s="830"/>
      <c r="NII25" s="830"/>
      <c r="NIJ25" s="830"/>
      <c r="NIK25" s="830"/>
      <c r="NIL25" s="830"/>
      <c r="NIM25" s="830"/>
      <c r="NIN25" s="844"/>
      <c r="NIO25" s="845"/>
      <c r="NIP25" s="829"/>
      <c r="NIQ25" s="829"/>
      <c r="NIR25" s="829"/>
      <c r="NIS25" s="829"/>
      <c r="NIT25" s="829"/>
      <c r="NIU25" s="829"/>
      <c r="NIV25" s="830"/>
      <c r="NIW25" s="830"/>
      <c r="NIX25" s="830"/>
      <c r="NIY25" s="830"/>
      <c r="NIZ25" s="830"/>
      <c r="NJA25" s="830"/>
      <c r="NJB25" s="830"/>
      <c r="NJC25" s="830"/>
      <c r="NJD25" s="844"/>
      <c r="NJE25" s="845"/>
      <c r="NJF25" s="829"/>
      <c r="NJG25" s="829"/>
      <c r="NJH25" s="829"/>
      <c r="NJI25" s="829"/>
      <c r="NJJ25" s="829"/>
      <c r="NJK25" s="829"/>
      <c r="NJL25" s="830"/>
      <c r="NJM25" s="830"/>
      <c r="NJN25" s="830"/>
      <c r="NJO25" s="830"/>
      <c r="NJP25" s="830"/>
      <c r="NJQ25" s="830"/>
      <c r="NJR25" s="830"/>
      <c r="NJS25" s="830"/>
      <c r="NJT25" s="844"/>
      <c r="NJU25" s="845"/>
      <c r="NJV25" s="829"/>
      <c r="NJW25" s="829"/>
      <c r="NJX25" s="829"/>
      <c r="NJY25" s="829"/>
      <c r="NJZ25" s="829"/>
      <c r="NKA25" s="829"/>
      <c r="NKB25" s="830"/>
      <c r="NKC25" s="830"/>
      <c r="NKD25" s="830"/>
      <c r="NKE25" s="830"/>
      <c r="NKF25" s="830"/>
      <c r="NKG25" s="830"/>
      <c r="NKH25" s="830"/>
      <c r="NKI25" s="830"/>
      <c r="NKJ25" s="844"/>
      <c r="NKK25" s="845"/>
      <c r="NKL25" s="829"/>
      <c r="NKM25" s="829"/>
      <c r="NKN25" s="829"/>
      <c r="NKO25" s="829"/>
      <c r="NKP25" s="829"/>
      <c r="NKQ25" s="829"/>
      <c r="NKR25" s="830"/>
      <c r="NKS25" s="830"/>
      <c r="NKT25" s="830"/>
      <c r="NKU25" s="830"/>
      <c r="NKV25" s="830"/>
      <c r="NKW25" s="830"/>
      <c r="NKX25" s="830"/>
      <c r="NKY25" s="830"/>
      <c r="NKZ25" s="844"/>
      <c r="NLA25" s="845"/>
      <c r="NLB25" s="829"/>
      <c r="NLC25" s="829"/>
      <c r="NLD25" s="829"/>
      <c r="NLE25" s="829"/>
      <c r="NLF25" s="829"/>
      <c r="NLG25" s="829"/>
      <c r="NLH25" s="830"/>
      <c r="NLI25" s="830"/>
      <c r="NLJ25" s="830"/>
      <c r="NLK25" s="830"/>
      <c r="NLL25" s="830"/>
      <c r="NLM25" s="830"/>
      <c r="NLN25" s="830"/>
      <c r="NLO25" s="830"/>
      <c r="NLP25" s="844"/>
      <c r="NLQ25" s="845"/>
      <c r="NLR25" s="829"/>
      <c r="NLS25" s="829"/>
      <c r="NLT25" s="829"/>
      <c r="NLU25" s="829"/>
      <c r="NLV25" s="829"/>
      <c r="NLW25" s="829"/>
      <c r="NLX25" s="830"/>
      <c r="NLY25" s="830"/>
      <c r="NLZ25" s="830"/>
      <c r="NMA25" s="830"/>
      <c r="NMB25" s="830"/>
      <c r="NMC25" s="830"/>
      <c r="NMD25" s="830"/>
      <c r="NME25" s="830"/>
      <c r="NMF25" s="844"/>
      <c r="NMG25" s="845"/>
      <c r="NMH25" s="829"/>
      <c r="NMI25" s="829"/>
      <c r="NMJ25" s="829"/>
      <c r="NMK25" s="829"/>
      <c r="NML25" s="829"/>
      <c r="NMM25" s="829"/>
      <c r="NMN25" s="830"/>
      <c r="NMO25" s="830"/>
      <c r="NMP25" s="830"/>
      <c r="NMQ25" s="830"/>
      <c r="NMR25" s="830"/>
      <c r="NMS25" s="830"/>
      <c r="NMT25" s="830"/>
      <c r="NMU25" s="830"/>
      <c r="NMV25" s="844"/>
      <c r="NMW25" s="845"/>
      <c r="NMX25" s="829"/>
      <c r="NMY25" s="829"/>
      <c r="NMZ25" s="829"/>
      <c r="NNA25" s="829"/>
      <c r="NNB25" s="829"/>
      <c r="NNC25" s="829"/>
      <c r="NND25" s="830"/>
      <c r="NNE25" s="830"/>
      <c r="NNF25" s="830"/>
      <c r="NNG25" s="830"/>
      <c r="NNH25" s="830"/>
      <c r="NNI25" s="830"/>
      <c r="NNJ25" s="830"/>
      <c r="NNK25" s="830"/>
      <c r="NNL25" s="844"/>
      <c r="NNM25" s="845"/>
      <c r="NNN25" s="829"/>
      <c r="NNO25" s="829"/>
      <c r="NNP25" s="829"/>
      <c r="NNQ25" s="829"/>
      <c r="NNR25" s="829"/>
      <c r="NNS25" s="829"/>
      <c r="NNT25" s="830"/>
      <c r="NNU25" s="830"/>
      <c r="NNV25" s="830"/>
      <c r="NNW25" s="830"/>
      <c r="NNX25" s="830"/>
      <c r="NNY25" s="830"/>
      <c r="NNZ25" s="830"/>
      <c r="NOA25" s="830"/>
      <c r="NOB25" s="844"/>
      <c r="NOC25" s="845"/>
      <c r="NOD25" s="829"/>
      <c r="NOE25" s="829"/>
      <c r="NOF25" s="829"/>
      <c r="NOG25" s="829"/>
      <c r="NOH25" s="829"/>
      <c r="NOI25" s="829"/>
      <c r="NOJ25" s="830"/>
      <c r="NOK25" s="830"/>
      <c r="NOL25" s="830"/>
      <c r="NOM25" s="830"/>
      <c r="NON25" s="830"/>
      <c r="NOO25" s="830"/>
      <c r="NOP25" s="830"/>
      <c r="NOQ25" s="830"/>
      <c r="NOR25" s="844"/>
      <c r="NOS25" s="845"/>
      <c r="NOT25" s="829"/>
      <c r="NOU25" s="829"/>
      <c r="NOV25" s="829"/>
      <c r="NOW25" s="829"/>
      <c r="NOX25" s="829"/>
      <c r="NOY25" s="829"/>
      <c r="NOZ25" s="830"/>
      <c r="NPA25" s="830"/>
      <c r="NPB25" s="830"/>
      <c r="NPC25" s="830"/>
      <c r="NPD25" s="830"/>
      <c r="NPE25" s="830"/>
      <c r="NPF25" s="830"/>
      <c r="NPG25" s="830"/>
      <c r="NPH25" s="844"/>
      <c r="NPI25" s="845"/>
      <c r="NPJ25" s="829"/>
      <c r="NPK25" s="829"/>
      <c r="NPL25" s="829"/>
      <c r="NPM25" s="829"/>
      <c r="NPN25" s="829"/>
      <c r="NPO25" s="829"/>
      <c r="NPP25" s="830"/>
      <c r="NPQ25" s="830"/>
      <c r="NPR25" s="830"/>
      <c r="NPS25" s="830"/>
      <c r="NPT25" s="830"/>
      <c r="NPU25" s="830"/>
      <c r="NPV25" s="830"/>
      <c r="NPW25" s="830"/>
      <c r="NPX25" s="844"/>
      <c r="NPY25" s="845"/>
      <c r="NPZ25" s="829"/>
      <c r="NQA25" s="829"/>
      <c r="NQB25" s="829"/>
      <c r="NQC25" s="829"/>
      <c r="NQD25" s="829"/>
      <c r="NQE25" s="829"/>
      <c r="NQF25" s="830"/>
      <c r="NQG25" s="830"/>
      <c r="NQH25" s="830"/>
      <c r="NQI25" s="830"/>
      <c r="NQJ25" s="830"/>
      <c r="NQK25" s="830"/>
      <c r="NQL25" s="830"/>
      <c r="NQM25" s="830"/>
      <c r="NQN25" s="844"/>
      <c r="NQO25" s="845"/>
      <c r="NQP25" s="829"/>
      <c r="NQQ25" s="829"/>
      <c r="NQR25" s="829"/>
      <c r="NQS25" s="829"/>
      <c r="NQT25" s="829"/>
      <c r="NQU25" s="829"/>
      <c r="NQV25" s="830"/>
      <c r="NQW25" s="830"/>
      <c r="NQX25" s="830"/>
      <c r="NQY25" s="830"/>
      <c r="NQZ25" s="830"/>
      <c r="NRA25" s="830"/>
      <c r="NRB25" s="830"/>
      <c r="NRC25" s="830"/>
      <c r="NRD25" s="844"/>
      <c r="NRE25" s="845"/>
      <c r="NRF25" s="829"/>
      <c r="NRG25" s="829"/>
      <c r="NRH25" s="829"/>
      <c r="NRI25" s="829"/>
      <c r="NRJ25" s="829"/>
      <c r="NRK25" s="829"/>
      <c r="NRL25" s="830"/>
      <c r="NRM25" s="830"/>
      <c r="NRN25" s="830"/>
      <c r="NRO25" s="830"/>
      <c r="NRP25" s="830"/>
      <c r="NRQ25" s="830"/>
      <c r="NRR25" s="830"/>
      <c r="NRS25" s="830"/>
      <c r="NRT25" s="844"/>
      <c r="NRU25" s="845"/>
      <c r="NRV25" s="829"/>
      <c r="NRW25" s="829"/>
      <c r="NRX25" s="829"/>
      <c r="NRY25" s="829"/>
      <c r="NRZ25" s="829"/>
      <c r="NSA25" s="829"/>
      <c r="NSB25" s="830"/>
      <c r="NSC25" s="830"/>
      <c r="NSD25" s="830"/>
      <c r="NSE25" s="830"/>
      <c r="NSF25" s="830"/>
      <c r="NSG25" s="830"/>
      <c r="NSH25" s="830"/>
      <c r="NSI25" s="830"/>
      <c r="NSJ25" s="844"/>
      <c r="NSK25" s="845"/>
      <c r="NSL25" s="829"/>
      <c r="NSM25" s="829"/>
      <c r="NSN25" s="829"/>
      <c r="NSO25" s="829"/>
      <c r="NSP25" s="829"/>
      <c r="NSQ25" s="829"/>
      <c r="NSR25" s="830"/>
      <c r="NSS25" s="830"/>
      <c r="NST25" s="830"/>
      <c r="NSU25" s="830"/>
      <c r="NSV25" s="830"/>
      <c r="NSW25" s="830"/>
      <c r="NSX25" s="830"/>
      <c r="NSY25" s="830"/>
      <c r="NSZ25" s="844"/>
      <c r="NTA25" s="845"/>
      <c r="NTB25" s="829"/>
      <c r="NTC25" s="829"/>
      <c r="NTD25" s="829"/>
      <c r="NTE25" s="829"/>
      <c r="NTF25" s="829"/>
      <c r="NTG25" s="829"/>
      <c r="NTH25" s="830"/>
      <c r="NTI25" s="830"/>
      <c r="NTJ25" s="830"/>
      <c r="NTK25" s="830"/>
      <c r="NTL25" s="830"/>
      <c r="NTM25" s="830"/>
      <c r="NTN25" s="830"/>
      <c r="NTO25" s="830"/>
      <c r="NTP25" s="844"/>
      <c r="NTQ25" s="845"/>
      <c r="NTR25" s="829"/>
      <c r="NTS25" s="829"/>
      <c r="NTT25" s="829"/>
      <c r="NTU25" s="829"/>
      <c r="NTV25" s="829"/>
      <c r="NTW25" s="829"/>
      <c r="NTX25" s="830"/>
      <c r="NTY25" s="830"/>
      <c r="NTZ25" s="830"/>
      <c r="NUA25" s="830"/>
      <c r="NUB25" s="830"/>
      <c r="NUC25" s="830"/>
      <c r="NUD25" s="830"/>
      <c r="NUE25" s="830"/>
      <c r="NUF25" s="844"/>
      <c r="NUG25" s="845"/>
      <c r="NUH25" s="829"/>
      <c r="NUI25" s="829"/>
      <c r="NUJ25" s="829"/>
      <c r="NUK25" s="829"/>
      <c r="NUL25" s="829"/>
      <c r="NUM25" s="829"/>
      <c r="NUN25" s="830"/>
      <c r="NUO25" s="830"/>
      <c r="NUP25" s="830"/>
      <c r="NUQ25" s="830"/>
      <c r="NUR25" s="830"/>
      <c r="NUS25" s="830"/>
      <c r="NUT25" s="830"/>
      <c r="NUU25" s="830"/>
      <c r="NUV25" s="844"/>
      <c r="NUW25" s="845"/>
      <c r="NUX25" s="829"/>
      <c r="NUY25" s="829"/>
      <c r="NUZ25" s="829"/>
      <c r="NVA25" s="829"/>
      <c r="NVB25" s="829"/>
      <c r="NVC25" s="829"/>
      <c r="NVD25" s="830"/>
      <c r="NVE25" s="830"/>
      <c r="NVF25" s="830"/>
      <c r="NVG25" s="830"/>
      <c r="NVH25" s="830"/>
      <c r="NVI25" s="830"/>
      <c r="NVJ25" s="830"/>
      <c r="NVK25" s="830"/>
      <c r="NVL25" s="844"/>
      <c r="NVM25" s="845"/>
      <c r="NVN25" s="829"/>
      <c r="NVO25" s="829"/>
      <c r="NVP25" s="829"/>
      <c r="NVQ25" s="829"/>
      <c r="NVR25" s="829"/>
      <c r="NVS25" s="829"/>
      <c r="NVT25" s="830"/>
      <c r="NVU25" s="830"/>
      <c r="NVV25" s="830"/>
      <c r="NVW25" s="830"/>
      <c r="NVX25" s="830"/>
      <c r="NVY25" s="830"/>
      <c r="NVZ25" s="830"/>
      <c r="NWA25" s="830"/>
      <c r="NWB25" s="844"/>
      <c r="NWC25" s="845"/>
      <c r="NWD25" s="829"/>
      <c r="NWE25" s="829"/>
      <c r="NWF25" s="829"/>
      <c r="NWG25" s="829"/>
      <c r="NWH25" s="829"/>
      <c r="NWI25" s="829"/>
      <c r="NWJ25" s="830"/>
      <c r="NWK25" s="830"/>
      <c r="NWL25" s="830"/>
      <c r="NWM25" s="830"/>
      <c r="NWN25" s="830"/>
      <c r="NWO25" s="830"/>
      <c r="NWP25" s="830"/>
      <c r="NWQ25" s="830"/>
      <c r="NWR25" s="844"/>
      <c r="NWS25" s="845"/>
      <c r="NWT25" s="829"/>
      <c r="NWU25" s="829"/>
      <c r="NWV25" s="829"/>
      <c r="NWW25" s="829"/>
      <c r="NWX25" s="829"/>
      <c r="NWY25" s="829"/>
      <c r="NWZ25" s="830"/>
      <c r="NXA25" s="830"/>
      <c r="NXB25" s="830"/>
      <c r="NXC25" s="830"/>
      <c r="NXD25" s="830"/>
      <c r="NXE25" s="830"/>
      <c r="NXF25" s="830"/>
      <c r="NXG25" s="830"/>
      <c r="NXH25" s="844"/>
      <c r="NXI25" s="845"/>
      <c r="NXJ25" s="829"/>
      <c r="NXK25" s="829"/>
      <c r="NXL25" s="829"/>
      <c r="NXM25" s="829"/>
      <c r="NXN25" s="829"/>
      <c r="NXO25" s="829"/>
      <c r="NXP25" s="830"/>
      <c r="NXQ25" s="830"/>
      <c r="NXR25" s="830"/>
      <c r="NXS25" s="830"/>
      <c r="NXT25" s="830"/>
      <c r="NXU25" s="830"/>
      <c r="NXV25" s="830"/>
      <c r="NXW25" s="830"/>
      <c r="NXX25" s="844"/>
      <c r="NXY25" s="845"/>
      <c r="NXZ25" s="829"/>
      <c r="NYA25" s="829"/>
      <c r="NYB25" s="829"/>
      <c r="NYC25" s="829"/>
      <c r="NYD25" s="829"/>
      <c r="NYE25" s="829"/>
      <c r="NYF25" s="830"/>
      <c r="NYG25" s="830"/>
      <c r="NYH25" s="830"/>
      <c r="NYI25" s="830"/>
      <c r="NYJ25" s="830"/>
      <c r="NYK25" s="830"/>
      <c r="NYL25" s="830"/>
      <c r="NYM25" s="830"/>
      <c r="NYN25" s="844"/>
      <c r="NYO25" s="845"/>
      <c r="NYP25" s="829"/>
      <c r="NYQ25" s="829"/>
      <c r="NYR25" s="829"/>
      <c r="NYS25" s="829"/>
      <c r="NYT25" s="829"/>
      <c r="NYU25" s="829"/>
      <c r="NYV25" s="830"/>
      <c r="NYW25" s="830"/>
      <c r="NYX25" s="830"/>
      <c r="NYY25" s="830"/>
      <c r="NYZ25" s="830"/>
      <c r="NZA25" s="830"/>
      <c r="NZB25" s="830"/>
      <c r="NZC25" s="830"/>
      <c r="NZD25" s="844"/>
      <c r="NZE25" s="845"/>
      <c r="NZF25" s="829"/>
      <c r="NZG25" s="829"/>
      <c r="NZH25" s="829"/>
      <c r="NZI25" s="829"/>
      <c r="NZJ25" s="829"/>
      <c r="NZK25" s="829"/>
      <c r="NZL25" s="830"/>
      <c r="NZM25" s="830"/>
      <c r="NZN25" s="830"/>
      <c r="NZO25" s="830"/>
      <c r="NZP25" s="830"/>
      <c r="NZQ25" s="830"/>
      <c r="NZR25" s="830"/>
      <c r="NZS25" s="830"/>
      <c r="NZT25" s="844"/>
      <c r="NZU25" s="845"/>
      <c r="NZV25" s="829"/>
      <c r="NZW25" s="829"/>
      <c r="NZX25" s="829"/>
      <c r="NZY25" s="829"/>
      <c r="NZZ25" s="829"/>
      <c r="OAA25" s="829"/>
      <c r="OAB25" s="830"/>
      <c r="OAC25" s="830"/>
      <c r="OAD25" s="830"/>
      <c r="OAE25" s="830"/>
      <c r="OAF25" s="830"/>
      <c r="OAG25" s="830"/>
      <c r="OAH25" s="830"/>
      <c r="OAI25" s="830"/>
      <c r="OAJ25" s="844"/>
      <c r="OAK25" s="845"/>
      <c r="OAL25" s="829"/>
      <c r="OAM25" s="829"/>
      <c r="OAN25" s="829"/>
      <c r="OAO25" s="829"/>
      <c r="OAP25" s="829"/>
      <c r="OAQ25" s="829"/>
      <c r="OAR25" s="830"/>
      <c r="OAS25" s="830"/>
      <c r="OAT25" s="830"/>
      <c r="OAU25" s="830"/>
      <c r="OAV25" s="830"/>
      <c r="OAW25" s="830"/>
      <c r="OAX25" s="830"/>
      <c r="OAY25" s="830"/>
      <c r="OAZ25" s="844"/>
      <c r="OBA25" s="845"/>
      <c r="OBB25" s="829"/>
      <c r="OBC25" s="829"/>
      <c r="OBD25" s="829"/>
      <c r="OBE25" s="829"/>
      <c r="OBF25" s="829"/>
      <c r="OBG25" s="829"/>
      <c r="OBH25" s="830"/>
      <c r="OBI25" s="830"/>
      <c r="OBJ25" s="830"/>
      <c r="OBK25" s="830"/>
      <c r="OBL25" s="830"/>
      <c r="OBM25" s="830"/>
      <c r="OBN25" s="830"/>
      <c r="OBO25" s="830"/>
      <c r="OBP25" s="844"/>
      <c r="OBQ25" s="845"/>
      <c r="OBR25" s="829"/>
      <c r="OBS25" s="829"/>
      <c r="OBT25" s="829"/>
      <c r="OBU25" s="829"/>
      <c r="OBV25" s="829"/>
      <c r="OBW25" s="829"/>
      <c r="OBX25" s="830"/>
      <c r="OBY25" s="830"/>
      <c r="OBZ25" s="830"/>
      <c r="OCA25" s="830"/>
      <c r="OCB25" s="830"/>
      <c r="OCC25" s="830"/>
      <c r="OCD25" s="830"/>
      <c r="OCE25" s="830"/>
      <c r="OCF25" s="844"/>
      <c r="OCG25" s="845"/>
      <c r="OCH25" s="829"/>
      <c r="OCI25" s="829"/>
      <c r="OCJ25" s="829"/>
      <c r="OCK25" s="829"/>
      <c r="OCL25" s="829"/>
      <c r="OCM25" s="829"/>
      <c r="OCN25" s="830"/>
      <c r="OCO25" s="830"/>
      <c r="OCP25" s="830"/>
      <c r="OCQ25" s="830"/>
      <c r="OCR25" s="830"/>
      <c r="OCS25" s="830"/>
      <c r="OCT25" s="830"/>
      <c r="OCU25" s="830"/>
      <c r="OCV25" s="844"/>
      <c r="OCW25" s="845"/>
      <c r="OCX25" s="829"/>
      <c r="OCY25" s="829"/>
      <c r="OCZ25" s="829"/>
      <c r="ODA25" s="829"/>
      <c r="ODB25" s="829"/>
      <c r="ODC25" s="829"/>
      <c r="ODD25" s="830"/>
      <c r="ODE25" s="830"/>
      <c r="ODF25" s="830"/>
      <c r="ODG25" s="830"/>
      <c r="ODH25" s="830"/>
      <c r="ODI25" s="830"/>
      <c r="ODJ25" s="830"/>
      <c r="ODK25" s="830"/>
      <c r="ODL25" s="844"/>
      <c r="ODM25" s="845"/>
      <c r="ODN25" s="829"/>
      <c r="ODO25" s="829"/>
      <c r="ODP25" s="829"/>
      <c r="ODQ25" s="829"/>
      <c r="ODR25" s="829"/>
      <c r="ODS25" s="829"/>
      <c r="ODT25" s="830"/>
      <c r="ODU25" s="830"/>
      <c r="ODV25" s="830"/>
      <c r="ODW25" s="830"/>
      <c r="ODX25" s="830"/>
      <c r="ODY25" s="830"/>
      <c r="ODZ25" s="830"/>
      <c r="OEA25" s="830"/>
      <c r="OEB25" s="844"/>
      <c r="OEC25" s="845"/>
      <c r="OED25" s="829"/>
      <c r="OEE25" s="829"/>
      <c r="OEF25" s="829"/>
      <c r="OEG25" s="829"/>
      <c r="OEH25" s="829"/>
      <c r="OEI25" s="829"/>
      <c r="OEJ25" s="830"/>
      <c r="OEK25" s="830"/>
      <c r="OEL25" s="830"/>
      <c r="OEM25" s="830"/>
      <c r="OEN25" s="830"/>
      <c r="OEO25" s="830"/>
      <c r="OEP25" s="830"/>
      <c r="OEQ25" s="830"/>
      <c r="OER25" s="844"/>
      <c r="OES25" s="845"/>
      <c r="OET25" s="829"/>
      <c r="OEU25" s="829"/>
      <c r="OEV25" s="829"/>
      <c r="OEW25" s="829"/>
      <c r="OEX25" s="829"/>
      <c r="OEY25" s="829"/>
      <c r="OEZ25" s="830"/>
      <c r="OFA25" s="830"/>
      <c r="OFB25" s="830"/>
      <c r="OFC25" s="830"/>
      <c r="OFD25" s="830"/>
      <c r="OFE25" s="830"/>
      <c r="OFF25" s="830"/>
      <c r="OFG25" s="830"/>
      <c r="OFH25" s="844"/>
      <c r="OFI25" s="845"/>
      <c r="OFJ25" s="829"/>
      <c r="OFK25" s="829"/>
      <c r="OFL25" s="829"/>
      <c r="OFM25" s="829"/>
      <c r="OFN25" s="829"/>
      <c r="OFO25" s="829"/>
      <c r="OFP25" s="830"/>
      <c r="OFQ25" s="830"/>
      <c r="OFR25" s="830"/>
      <c r="OFS25" s="830"/>
      <c r="OFT25" s="830"/>
      <c r="OFU25" s="830"/>
      <c r="OFV25" s="830"/>
      <c r="OFW25" s="830"/>
      <c r="OFX25" s="844"/>
      <c r="OFY25" s="845"/>
      <c r="OFZ25" s="829"/>
      <c r="OGA25" s="829"/>
      <c r="OGB25" s="829"/>
      <c r="OGC25" s="829"/>
      <c r="OGD25" s="829"/>
      <c r="OGE25" s="829"/>
      <c r="OGF25" s="830"/>
      <c r="OGG25" s="830"/>
      <c r="OGH25" s="830"/>
      <c r="OGI25" s="830"/>
      <c r="OGJ25" s="830"/>
      <c r="OGK25" s="830"/>
      <c r="OGL25" s="830"/>
      <c r="OGM25" s="830"/>
      <c r="OGN25" s="844"/>
      <c r="OGO25" s="845"/>
      <c r="OGP25" s="829"/>
      <c r="OGQ25" s="829"/>
      <c r="OGR25" s="829"/>
      <c r="OGS25" s="829"/>
      <c r="OGT25" s="829"/>
      <c r="OGU25" s="829"/>
      <c r="OGV25" s="830"/>
      <c r="OGW25" s="830"/>
      <c r="OGX25" s="830"/>
      <c r="OGY25" s="830"/>
      <c r="OGZ25" s="830"/>
      <c r="OHA25" s="830"/>
      <c r="OHB25" s="830"/>
      <c r="OHC25" s="830"/>
      <c r="OHD25" s="844"/>
      <c r="OHE25" s="845"/>
      <c r="OHF25" s="829"/>
      <c r="OHG25" s="829"/>
      <c r="OHH25" s="829"/>
      <c r="OHI25" s="829"/>
      <c r="OHJ25" s="829"/>
      <c r="OHK25" s="829"/>
      <c r="OHL25" s="830"/>
      <c r="OHM25" s="830"/>
      <c r="OHN25" s="830"/>
      <c r="OHO25" s="830"/>
      <c r="OHP25" s="830"/>
      <c r="OHQ25" s="830"/>
      <c r="OHR25" s="830"/>
      <c r="OHS25" s="830"/>
      <c r="OHT25" s="844"/>
      <c r="OHU25" s="845"/>
      <c r="OHV25" s="829"/>
      <c r="OHW25" s="829"/>
      <c r="OHX25" s="829"/>
      <c r="OHY25" s="829"/>
      <c r="OHZ25" s="829"/>
      <c r="OIA25" s="829"/>
      <c r="OIB25" s="830"/>
      <c r="OIC25" s="830"/>
      <c r="OID25" s="830"/>
      <c r="OIE25" s="830"/>
      <c r="OIF25" s="830"/>
      <c r="OIG25" s="830"/>
      <c r="OIH25" s="830"/>
      <c r="OII25" s="830"/>
      <c r="OIJ25" s="844"/>
      <c r="OIK25" s="845"/>
      <c r="OIL25" s="829"/>
      <c r="OIM25" s="829"/>
      <c r="OIN25" s="829"/>
      <c r="OIO25" s="829"/>
      <c r="OIP25" s="829"/>
      <c r="OIQ25" s="829"/>
      <c r="OIR25" s="830"/>
      <c r="OIS25" s="830"/>
      <c r="OIT25" s="830"/>
      <c r="OIU25" s="830"/>
      <c r="OIV25" s="830"/>
      <c r="OIW25" s="830"/>
      <c r="OIX25" s="830"/>
      <c r="OIY25" s="830"/>
      <c r="OIZ25" s="844"/>
      <c r="OJA25" s="845"/>
      <c r="OJB25" s="829"/>
      <c r="OJC25" s="829"/>
      <c r="OJD25" s="829"/>
      <c r="OJE25" s="829"/>
      <c r="OJF25" s="829"/>
      <c r="OJG25" s="829"/>
      <c r="OJH25" s="830"/>
      <c r="OJI25" s="830"/>
      <c r="OJJ25" s="830"/>
      <c r="OJK25" s="830"/>
      <c r="OJL25" s="830"/>
      <c r="OJM25" s="830"/>
      <c r="OJN25" s="830"/>
      <c r="OJO25" s="830"/>
      <c r="OJP25" s="844"/>
      <c r="OJQ25" s="845"/>
      <c r="OJR25" s="829"/>
      <c r="OJS25" s="829"/>
      <c r="OJT25" s="829"/>
      <c r="OJU25" s="829"/>
      <c r="OJV25" s="829"/>
      <c r="OJW25" s="829"/>
      <c r="OJX25" s="830"/>
      <c r="OJY25" s="830"/>
      <c r="OJZ25" s="830"/>
      <c r="OKA25" s="830"/>
      <c r="OKB25" s="830"/>
      <c r="OKC25" s="830"/>
      <c r="OKD25" s="830"/>
      <c r="OKE25" s="830"/>
      <c r="OKF25" s="844"/>
      <c r="OKG25" s="845"/>
      <c r="OKH25" s="829"/>
      <c r="OKI25" s="829"/>
      <c r="OKJ25" s="829"/>
      <c r="OKK25" s="829"/>
      <c r="OKL25" s="829"/>
      <c r="OKM25" s="829"/>
      <c r="OKN25" s="830"/>
      <c r="OKO25" s="830"/>
      <c r="OKP25" s="830"/>
      <c r="OKQ25" s="830"/>
      <c r="OKR25" s="830"/>
      <c r="OKS25" s="830"/>
      <c r="OKT25" s="830"/>
      <c r="OKU25" s="830"/>
      <c r="OKV25" s="844"/>
      <c r="OKW25" s="845"/>
      <c r="OKX25" s="829"/>
      <c r="OKY25" s="829"/>
      <c r="OKZ25" s="829"/>
      <c r="OLA25" s="829"/>
      <c r="OLB25" s="829"/>
      <c r="OLC25" s="829"/>
      <c r="OLD25" s="830"/>
      <c r="OLE25" s="830"/>
      <c r="OLF25" s="830"/>
      <c r="OLG25" s="830"/>
      <c r="OLH25" s="830"/>
      <c r="OLI25" s="830"/>
      <c r="OLJ25" s="830"/>
      <c r="OLK25" s="830"/>
      <c r="OLL25" s="844"/>
      <c r="OLM25" s="845"/>
      <c r="OLN25" s="829"/>
      <c r="OLO25" s="829"/>
      <c r="OLP25" s="829"/>
      <c r="OLQ25" s="829"/>
      <c r="OLR25" s="829"/>
      <c r="OLS25" s="829"/>
      <c r="OLT25" s="830"/>
      <c r="OLU25" s="830"/>
      <c r="OLV25" s="830"/>
      <c r="OLW25" s="830"/>
      <c r="OLX25" s="830"/>
      <c r="OLY25" s="830"/>
      <c r="OLZ25" s="830"/>
      <c r="OMA25" s="830"/>
      <c r="OMB25" s="844"/>
      <c r="OMC25" s="845"/>
      <c r="OMD25" s="829"/>
      <c r="OME25" s="829"/>
      <c r="OMF25" s="829"/>
      <c r="OMG25" s="829"/>
      <c r="OMH25" s="829"/>
      <c r="OMI25" s="829"/>
      <c r="OMJ25" s="830"/>
      <c r="OMK25" s="830"/>
      <c r="OML25" s="830"/>
      <c r="OMM25" s="830"/>
      <c r="OMN25" s="830"/>
      <c r="OMO25" s="830"/>
      <c r="OMP25" s="830"/>
      <c r="OMQ25" s="830"/>
      <c r="OMR25" s="844"/>
      <c r="OMS25" s="845"/>
      <c r="OMT25" s="829"/>
      <c r="OMU25" s="829"/>
      <c r="OMV25" s="829"/>
      <c r="OMW25" s="829"/>
      <c r="OMX25" s="829"/>
      <c r="OMY25" s="829"/>
      <c r="OMZ25" s="830"/>
      <c r="ONA25" s="830"/>
      <c r="ONB25" s="830"/>
      <c r="ONC25" s="830"/>
      <c r="OND25" s="830"/>
      <c r="ONE25" s="830"/>
      <c r="ONF25" s="830"/>
      <c r="ONG25" s="830"/>
      <c r="ONH25" s="844"/>
      <c r="ONI25" s="845"/>
      <c r="ONJ25" s="829"/>
      <c r="ONK25" s="829"/>
      <c r="ONL25" s="829"/>
      <c r="ONM25" s="829"/>
      <c r="ONN25" s="829"/>
      <c r="ONO25" s="829"/>
      <c r="ONP25" s="830"/>
      <c r="ONQ25" s="830"/>
      <c r="ONR25" s="830"/>
      <c r="ONS25" s="830"/>
      <c r="ONT25" s="830"/>
      <c r="ONU25" s="830"/>
      <c r="ONV25" s="830"/>
      <c r="ONW25" s="830"/>
      <c r="ONX25" s="844"/>
      <c r="ONY25" s="845"/>
      <c r="ONZ25" s="829"/>
      <c r="OOA25" s="829"/>
      <c r="OOB25" s="829"/>
      <c r="OOC25" s="829"/>
      <c r="OOD25" s="829"/>
      <c r="OOE25" s="829"/>
      <c r="OOF25" s="830"/>
      <c r="OOG25" s="830"/>
      <c r="OOH25" s="830"/>
      <c r="OOI25" s="830"/>
      <c r="OOJ25" s="830"/>
      <c r="OOK25" s="830"/>
      <c r="OOL25" s="830"/>
      <c r="OOM25" s="830"/>
      <c r="OON25" s="844"/>
      <c r="OOO25" s="845"/>
      <c r="OOP25" s="829"/>
      <c r="OOQ25" s="829"/>
      <c r="OOR25" s="829"/>
      <c r="OOS25" s="829"/>
      <c r="OOT25" s="829"/>
      <c r="OOU25" s="829"/>
      <c r="OOV25" s="830"/>
      <c r="OOW25" s="830"/>
      <c r="OOX25" s="830"/>
      <c r="OOY25" s="830"/>
      <c r="OOZ25" s="830"/>
      <c r="OPA25" s="830"/>
      <c r="OPB25" s="830"/>
      <c r="OPC25" s="830"/>
      <c r="OPD25" s="844"/>
      <c r="OPE25" s="845"/>
      <c r="OPF25" s="829"/>
      <c r="OPG25" s="829"/>
      <c r="OPH25" s="829"/>
      <c r="OPI25" s="829"/>
      <c r="OPJ25" s="829"/>
      <c r="OPK25" s="829"/>
      <c r="OPL25" s="830"/>
      <c r="OPM25" s="830"/>
      <c r="OPN25" s="830"/>
      <c r="OPO25" s="830"/>
      <c r="OPP25" s="830"/>
      <c r="OPQ25" s="830"/>
      <c r="OPR25" s="830"/>
      <c r="OPS25" s="830"/>
      <c r="OPT25" s="844"/>
      <c r="OPU25" s="845"/>
      <c r="OPV25" s="829"/>
      <c r="OPW25" s="829"/>
      <c r="OPX25" s="829"/>
      <c r="OPY25" s="829"/>
      <c r="OPZ25" s="829"/>
      <c r="OQA25" s="829"/>
      <c r="OQB25" s="830"/>
      <c r="OQC25" s="830"/>
      <c r="OQD25" s="830"/>
      <c r="OQE25" s="830"/>
      <c r="OQF25" s="830"/>
      <c r="OQG25" s="830"/>
      <c r="OQH25" s="830"/>
      <c r="OQI25" s="830"/>
      <c r="OQJ25" s="844"/>
      <c r="OQK25" s="845"/>
      <c r="OQL25" s="829"/>
      <c r="OQM25" s="829"/>
      <c r="OQN25" s="829"/>
      <c r="OQO25" s="829"/>
      <c r="OQP25" s="829"/>
      <c r="OQQ25" s="829"/>
      <c r="OQR25" s="830"/>
      <c r="OQS25" s="830"/>
      <c r="OQT25" s="830"/>
      <c r="OQU25" s="830"/>
      <c r="OQV25" s="830"/>
      <c r="OQW25" s="830"/>
      <c r="OQX25" s="830"/>
      <c r="OQY25" s="830"/>
      <c r="OQZ25" s="844"/>
      <c r="ORA25" s="845"/>
      <c r="ORB25" s="829"/>
      <c r="ORC25" s="829"/>
      <c r="ORD25" s="829"/>
      <c r="ORE25" s="829"/>
      <c r="ORF25" s="829"/>
      <c r="ORG25" s="829"/>
      <c r="ORH25" s="830"/>
      <c r="ORI25" s="830"/>
      <c r="ORJ25" s="830"/>
      <c r="ORK25" s="830"/>
      <c r="ORL25" s="830"/>
      <c r="ORM25" s="830"/>
      <c r="ORN25" s="830"/>
      <c r="ORO25" s="830"/>
      <c r="ORP25" s="844"/>
      <c r="ORQ25" s="845"/>
      <c r="ORR25" s="829"/>
      <c r="ORS25" s="829"/>
      <c r="ORT25" s="829"/>
      <c r="ORU25" s="829"/>
      <c r="ORV25" s="829"/>
      <c r="ORW25" s="829"/>
      <c r="ORX25" s="830"/>
      <c r="ORY25" s="830"/>
      <c r="ORZ25" s="830"/>
      <c r="OSA25" s="830"/>
      <c r="OSB25" s="830"/>
      <c r="OSC25" s="830"/>
      <c r="OSD25" s="830"/>
      <c r="OSE25" s="830"/>
      <c r="OSF25" s="844"/>
      <c r="OSG25" s="845"/>
      <c r="OSH25" s="829"/>
      <c r="OSI25" s="829"/>
      <c r="OSJ25" s="829"/>
      <c r="OSK25" s="829"/>
      <c r="OSL25" s="829"/>
      <c r="OSM25" s="829"/>
      <c r="OSN25" s="830"/>
      <c r="OSO25" s="830"/>
      <c r="OSP25" s="830"/>
      <c r="OSQ25" s="830"/>
      <c r="OSR25" s="830"/>
      <c r="OSS25" s="830"/>
      <c r="OST25" s="830"/>
      <c r="OSU25" s="830"/>
      <c r="OSV25" s="844"/>
      <c r="OSW25" s="845"/>
      <c r="OSX25" s="829"/>
      <c r="OSY25" s="829"/>
      <c r="OSZ25" s="829"/>
      <c r="OTA25" s="829"/>
      <c r="OTB25" s="829"/>
      <c r="OTC25" s="829"/>
      <c r="OTD25" s="830"/>
      <c r="OTE25" s="830"/>
      <c r="OTF25" s="830"/>
      <c r="OTG25" s="830"/>
      <c r="OTH25" s="830"/>
      <c r="OTI25" s="830"/>
      <c r="OTJ25" s="830"/>
      <c r="OTK25" s="830"/>
      <c r="OTL25" s="844"/>
      <c r="OTM25" s="845"/>
      <c r="OTN25" s="829"/>
      <c r="OTO25" s="829"/>
      <c r="OTP25" s="829"/>
      <c r="OTQ25" s="829"/>
      <c r="OTR25" s="829"/>
      <c r="OTS25" s="829"/>
      <c r="OTT25" s="830"/>
      <c r="OTU25" s="830"/>
      <c r="OTV25" s="830"/>
      <c r="OTW25" s="830"/>
      <c r="OTX25" s="830"/>
      <c r="OTY25" s="830"/>
      <c r="OTZ25" s="830"/>
      <c r="OUA25" s="830"/>
      <c r="OUB25" s="844"/>
      <c r="OUC25" s="845"/>
      <c r="OUD25" s="829"/>
      <c r="OUE25" s="829"/>
      <c r="OUF25" s="829"/>
      <c r="OUG25" s="829"/>
      <c r="OUH25" s="829"/>
      <c r="OUI25" s="829"/>
      <c r="OUJ25" s="830"/>
      <c r="OUK25" s="830"/>
      <c r="OUL25" s="830"/>
      <c r="OUM25" s="830"/>
      <c r="OUN25" s="830"/>
      <c r="OUO25" s="830"/>
      <c r="OUP25" s="830"/>
      <c r="OUQ25" s="830"/>
      <c r="OUR25" s="844"/>
      <c r="OUS25" s="845"/>
      <c r="OUT25" s="829"/>
      <c r="OUU25" s="829"/>
      <c r="OUV25" s="829"/>
      <c r="OUW25" s="829"/>
      <c r="OUX25" s="829"/>
      <c r="OUY25" s="829"/>
      <c r="OUZ25" s="830"/>
      <c r="OVA25" s="830"/>
      <c r="OVB25" s="830"/>
      <c r="OVC25" s="830"/>
      <c r="OVD25" s="830"/>
      <c r="OVE25" s="830"/>
      <c r="OVF25" s="830"/>
      <c r="OVG25" s="830"/>
      <c r="OVH25" s="844"/>
      <c r="OVI25" s="845"/>
      <c r="OVJ25" s="829"/>
      <c r="OVK25" s="829"/>
      <c r="OVL25" s="829"/>
      <c r="OVM25" s="829"/>
      <c r="OVN25" s="829"/>
      <c r="OVO25" s="829"/>
      <c r="OVP25" s="830"/>
      <c r="OVQ25" s="830"/>
      <c r="OVR25" s="830"/>
      <c r="OVS25" s="830"/>
      <c r="OVT25" s="830"/>
      <c r="OVU25" s="830"/>
      <c r="OVV25" s="830"/>
      <c r="OVW25" s="830"/>
      <c r="OVX25" s="844"/>
      <c r="OVY25" s="845"/>
      <c r="OVZ25" s="829"/>
      <c r="OWA25" s="829"/>
      <c r="OWB25" s="829"/>
      <c r="OWC25" s="829"/>
      <c r="OWD25" s="829"/>
      <c r="OWE25" s="829"/>
      <c r="OWF25" s="830"/>
      <c r="OWG25" s="830"/>
      <c r="OWH25" s="830"/>
      <c r="OWI25" s="830"/>
      <c r="OWJ25" s="830"/>
      <c r="OWK25" s="830"/>
      <c r="OWL25" s="830"/>
      <c r="OWM25" s="830"/>
      <c r="OWN25" s="844"/>
      <c r="OWO25" s="845"/>
      <c r="OWP25" s="829"/>
      <c r="OWQ25" s="829"/>
      <c r="OWR25" s="829"/>
      <c r="OWS25" s="829"/>
      <c r="OWT25" s="829"/>
      <c r="OWU25" s="829"/>
      <c r="OWV25" s="830"/>
      <c r="OWW25" s="830"/>
      <c r="OWX25" s="830"/>
      <c r="OWY25" s="830"/>
      <c r="OWZ25" s="830"/>
      <c r="OXA25" s="830"/>
      <c r="OXB25" s="830"/>
      <c r="OXC25" s="830"/>
      <c r="OXD25" s="844"/>
      <c r="OXE25" s="845"/>
      <c r="OXF25" s="829"/>
      <c r="OXG25" s="829"/>
      <c r="OXH25" s="829"/>
      <c r="OXI25" s="829"/>
      <c r="OXJ25" s="829"/>
      <c r="OXK25" s="829"/>
      <c r="OXL25" s="830"/>
      <c r="OXM25" s="830"/>
      <c r="OXN25" s="830"/>
      <c r="OXO25" s="830"/>
      <c r="OXP25" s="830"/>
      <c r="OXQ25" s="830"/>
      <c r="OXR25" s="830"/>
      <c r="OXS25" s="830"/>
      <c r="OXT25" s="844"/>
      <c r="OXU25" s="845"/>
      <c r="OXV25" s="829"/>
      <c r="OXW25" s="829"/>
      <c r="OXX25" s="829"/>
      <c r="OXY25" s="829"/>
      <c r="OXZ25" s="829"/>
      <c r="OYA25" s="829"/>
      <c r="OYB25" s="830"/>
      <c r="OYC25" s="830"/>
      <c r="OYD25" s="830"/>
      <c r="OYE25" s="830"/>
      <c r="OYF25" s="830"/>
      <c r="OYG25" s="830"/>
      <c r="OYH25" s="830"/>
      <c r="OYI25" s="830"/>
      <c r="OYJ25" s="844"/>
      <c r="OYK25" s="845"/>
      <c r="OYL25" s="829"/>
      <c r="OYM25" s="829"/>
      <c r="OYN25" s="829"/>
      <c r="OYO25" s="829"/>
      <c r="OYP25" s="829"/>
      <c r="OYQ25" s="829"/>
      <c r="OYR25" s="830"/>
      <c r="OYS25" s="830"/>
      <c r="OYT25" s="830"/>
      <c r="OYU25" s="830"/>
      <c r="OYV25" s="830"/>
      <c r="OYW25" s="830"/>
      <c r="OYX25" s="830"/>
      <c r="OYY25" s="830"/>
      <c r="OYZ25" s="844"/>
      <c r="OZA25" s="845"/>
      <c r="OZB25" s="829"/>
      <c r="OZC25" s="829"/>
      <c r="OZD25" s="829"/>
      <c r="OZE25" s="829"/>
      <c r="OZF25" s="829"/>
      <c r="OZG25" s="829"/>
      <c r="OZH25" s="830"/>
      <c r="OZI25" s="830"/>
      <c r="OZJ25" s="830"/>
      <c r="OZK25" s="830"/>
      <c r="OZL25" s="830"/>
      <c r="OZM25" s="830"/>
      <c r="OZN25" s="830"/>
      <c r="OZO25" s="830"/>
      <c r="OZP25" s="844"/>
      <c r="OZQ25" s="845"/>
      <c r="OZR25" s="829"/>
      <c r="OZS25" s="829"/>
      <c r="OZT25" s="829"/>
      <c r="OZU25" s="829"/>
      <c r="OZV25" s="829"/>
      <c r="OZW25" s="829"/>
      <c r="OZX25" s="830"/>
      <c r="OZY25" s="830"/>
      <c r="OZZ25" s="830"/>
      <c r="PAA25" s="830"/>
      <c r="PAB25" s="830"/>
      <c r="PAC25" s="830"/>
      <c r="PAD25" s="830"/>
      <c r="PAE25" s="830"/>
      <c r="PAF25" s="844"/>
      <c r="PAG25" s="845"/>
      <c r="PAH25" s="829"/>
      <c r="PAI25" s="829"/>
      <c r="PAJ25" s="829"/>
      <c r="PAK25" s="829"/>
      <c r="PAL25" s="829"/>
      <c r="PAM25" s="829"/>
      <c r="PAN25" s="830"/>
      <c r="PAO25" s="830"/>
      <c r="PAP25" s="830"/>
      <c r="PAQ25" s="830"/>
      <c r="PAR25" s="830"/>
      <c r="PAS25" s="830"/>
      <c r="PAT25" s="830"/>
      <c r="PAU25" s="830"/>
      <c r="PAV25" s="844"/>
      <c r="PAW25" s="845"/>
      <c r="PAX25" s="829"/>
      <c r="PAY25" s="829"/>
      <c r="PAZ25" s="829"/>
      <c r="PBA25" s="829"/>
      <c r="PBB25" s="829"/>
      <c r="PBC25" s="829"/>
      <c r="PBD25" s="830"/>
      <c r="PBE25" s="830"/>
      <c r="PBF25" s="830"/>
      <c r="PBG25" s="830"/>
      <c r="PBH25" s="830"/>
      <c r="PBI25" s="830"/>
      <c r="PBJ25" s="830"/>
      <c r="PBK25" s="830"/>
      <c r="PBL25" s="844"/>
      <c r="PBM25" s="845"/>
      <c r="PBN25" s="829"/>
      <c r="PBO25" s="829"/>
      <c r="PBP25" s="829"/>
      <c r="PBQ25" s="829"/>
      <c r="PBR25" s="829"/>
      <c r="PBS25" s="829"/>
      <c r="PBT25" s="830"/>
      <c r="PBU25" s="830"/>
      <c r="PBV25" s="830"/>
      <c r="PBW25" s="830"/>
      <c r="PBX25" s="830"/>
      <c r="PBY25" s="830"/>
      <c r="PBZ25" s="830"/>
      <c r="PCA25" s="830"/>
      <c r="PCB25" s="844"/>
      <c r="PCC25" s="845"/>
      <c r="PCD25" s="829"/>
      <c r="PCE25" s="829"/>
      <c r="PCF25" s="829"/>
      <c r="PCG25" s="829"/>
      <c r="PCH25" s="829"/>
      <c r="PCI25" s="829"/>
      <c r="PCJ25" s="830"/>
      <c r="PCK25" s="830"/>
      <c r="PCL25" s="830"/>
      <c r="PCM25" s="830"/>
      <c r="PCN25" s="830"/>
      <c r="PCO25" s="830"/>
      <c r="PCP25" s="830"/>
      <c r="PCQ25" s="830"/>
      <c r="PCR25" s="844"/>
      <c r="PCS25" s="845"/>
      <c r="PCT25" s="829"/>
      <c r="PCU25" s="829"/>
      <c r="PCV25" s="829"/>
      <c r="PCW25" s="829"/>
      <c r="PCX25" s="829"/>
      <c r="PCY25" s="829"/>
      <c r="PCZ25" s="830"/>
      <c r="PDA25" s="830"/>
      <c r="PDB25" s="830"/>
      <c r="PDC25" s="830"/>
      <c r="PDD25" s="830"/>
      <c r="PDE25" s="830"/>
      <c r="PDF25" s="830"/>
      <c r="PDG25" s="830"/>
      <c r="PDH25" s="844"/>
      <c r="PDI25" s="845"/>
      <c r="PDJ25" s="829"/>
      <c r="PDK25" s="829"/>
      <c r="PDL25" s="829"/>
      <c r="PDM25" s="829"/>
      <c r="PDN25" s="829"/>
      <c r="PDO25" s="829"/>
      <c r="PDP25" s="830"/>
      <c r="PDQ25" s="830"/>
      <c r="PDR25" s="830"/>
      <c r="PDS25" s="830"/>
      <c r="PDT25" s="830"/>
      <c r="PDU25" s="830"/>
      <c r="PDV25" s="830"/>
      <c r="PDW25" s="830"/>
      <c r="PDX25" s="844"/>
      <c r="PDY25" s="845"/>
      <c r="PDZ25" s="829"/>
      <c r="PEA25" s="829"/>
      <c r="PEB25" s="829"/>
      <c r="PEC25" s="829"/>
      <c r="PED25" s="829"/>
      <c r="PEE25" s="829"/>
      <c r="PEF25" s="830"/>
      <c r="PEG25" s="830"/>
      <c r="PEH25" s="830"/>
      <c r="PEI25" s="830"/>
      <c r="PEJ25" s="830"/>
      <c r="PEK25" s="830"/>
      <c r="PEL25" s="830"/>
      <c r="PEM25" s="830"/>
      <c r="PEN25" s="844"/>
      <c r="PEO25" s="845"/>
      <c r="PEP25" s="829"/>
      <c r="PEQ25" s="829"/>
      <c r="PER25" s="829"/>
      <c r="PES25" s="829"/>
      <c r="PET25" s="829"/>
      <c r="PEU25" s="829"/>
      <c r="PEV25" s="830"/>
      <c r="PEW25" s="830"/>
      <c r="PEX25" s="830"/>
      <c r="PEY25" s="830"/>
      <c r="PEZ25" s="830"/>
      <c r="PFA25" s="830"/>
      <c r="PFB25" s="830"/>
      <c r="PFC25" s="830"/>
      <c r="PFD25" s="844"/>
      <c r="PFE25" s="845"/>
      <c r="PFF25" s="829"/>
      <c r="PFG25" s="829"/>
      <c r="PFH25" s="829"/>
      <c r="PFI25" s="829"/>
      <c r="PFJ25" s="829"/>
      <c r="PFK25" s="829"/>
      <c r="PFL25" s="830"/>
      <c r="PFM25" s="830"/>
      <c r="PFN25" s="830"/>
      <c r="PFO25" s="830"/>
      <c r="PFP25" s="830"/>
      <c r="PFQ25" s="830"/>
      <c r="PFR25" s="830"/>
      <c r="PFS25" s="830"/>
      <c r="PFT25" s="844"/>
      <c r="PFU25" s="845"/>
      <c r="PFV25" s="829"/>
      <c r="PFW25" s="829"/>
      <c r="PFX25" s="829"/>
      <c r="PFY25" s="829"/>
      <c r="PFZ25" s="829"/>
      <c r="PGA25" s="829"/>
      <c r="PGB25" s="830"/>
      <c r="PGC25" s="830"/>
      <c r="PGD25" s="830"/>
      <c r="PGE25" s="830"/>
      <c r="PGF25" s="830"/>
      <c r="PGG25" s="830"/>
      <c r="PGH25" s="830"/>
      <c r="PGI25" s="830"/>
      <c r="PGJ25" s="844"/>
      <c r="PGK25" s="845"/>
      <c r="PGL25" s="829"/>
      <c r="PGM25" s="829"/>
      <c r="PGN25" s="829"/>
      <c r="PGO25" s="829"/>
      <c r="PGP25" s="829"/>
      <c r="PGQ25" s="829"/>
      <c r="PGR25" s="830"/>
      <c r="PGS25" s="830"/>
      <c r="PGT25" s="830"/>
      <c r="PGU25" s="830"/>
      <c r="PGV25" s="830"/>
      <c r="PGW25" s="830"/>
      <c r="PGX25" s="830"/>
      <c r="PGY25" s="830"/>
      <c r="PGZ25" s="844"/>
      <c r="PHA25" s="845"/>
      <c r="PHB25" s="829"/>
      <c r="PHC25" s="829"/>
      <c r="PHD25" s="829"/>
      <c r="PHE25" s="829"/>
      <c r="PHF25" s="829"/>
      <c r="PHG25" s="829"/>
      <c r="PHH25" s="830"/>
      <c r="PHI25" s="830"/>
      <c r="PHJ25" s="830"/>
      <c r="PHK25" s="830"/>
      <c r="PHL25" s="830"/>
      <c r="PHM25" s="830"/>
      <c r="PHN25" s="830"/>
      <c r="PHO25" s="830"/>
      <c r="PHP25" s="844"/>
      <c r="PHQ25" s="845"/>
      <c r="PHR25" s="829"/>
      <c r="PHS25" s="829"/>
      <c r="PHT25" s="829"/>
      <c r="PHU25" s="829"/>
      <c r="PHV25" s="829"/>
      <c r="PHW25" s="829"/>
      <c r="PHX25" s="830"/>
      <c r="PHY25" s="830"/>
      <c r="PHZ25" s="830"/>
      <c r="PIA25" s="830"/>
      <c r="PIB25" s="830"/>
      <c r="PIC25" s="830"/>
      <c r="PID25" s="830"/>
      <c r="PIE25" s="830"/>
      <c r="PIF25" s="844"/>
      <c r="PIG25" s="845"/>
      <c r="PIH25" s="829"/>
      <c r="PII25" s="829"/>
      <c r="PIJ25" s="829"/>
      <c r="PIK25" s="829"/>
      <c r="PIL25" s="829"/>
      <c r="PIM25" s="829"/>
      <c r="PIN25" s="830"/>
      <c r="PIO25" s="830"/>
      <c r="PIP25" s="830"/>
      <c r="PIQ25" s="830"/>
      <c r="PIR25" s="830"/>
      <c r="PIS25" s="830"/>
      <c r="PIT25" s="830"/>
      <c r="PIU25" s="830"/>
      <c r="PIV25" s="844"/>
      <c r="PIW25" s="845"/>
      <c r="PIX25" s="829"/>
      <c r="PIY25" s="829"/>
      <c r="PIZ25" s="829"/>
      <c r="PJA25" s="829"/>
      <c r="PJB25" s="829"/>
      <c r="PJC25" s="829"/>
      <c r="PJD25" s="830"/>
      <c r="PJE25" s="830"/>
      <c r="PJF25" s="830"/>
      <c r="PJG25" s="830"/>
      <c r="PJH25" s="830"/>
      <c r="PJI25" s="830"/>
      <c r="PJJ25" s="830"/>
      <c r="PJK25" s="830"/>
      <c r="PJL25" s="844"/>
      <c r="PJM25" s="845"/>
      <c r="PJN25" s="829"/>
      <c r="PJO25" s="829"/>
      <c r="PJP25" s="829"/>
      <c r="PJQ25" s="829"/>
      <c r="PJR25" s="829"/>
      <c r="PJS25" s="829"/>
      <c r="PJT25" s="830"/>
      <c r="PJU25" s="830"/>
      <c r="PJV25" s="830"/>
      <c r="PJW25" s="830"/>
      <c r="PJX25" s="830"/>
      <c r="PJY25" s="830"/>
      <c r="PJZ25" s="830"/>
      <c r="PKA25" s="830"/>
      <c r="PKB25" s="844"/>
      <c r="PKC25" s="845"/>
      <c r="PKD25" s="829"/>
      <c r="PKE25" s="829"/>
      <c r="PKF25" s="829"/>
      <c r="PKG25" s="829"/>
      <c r="PKH25" s="829"/>
      <c r="PKI25" s="829"/>
      <c r="PKJ25" s="830"/>
      <c r="PKK25" s="830"/>
      <c r="PKL25" s="830"/>
      <c r="PKM25" s="830"/>
      <c r="PKN25" s="830"/>
      <c r="PKO25" s="830"/>
      <c r="PKP25" s="830"/>
      <c r="PKQ25" s="830"/>
      <c r="PKR25" s="844"/>
      <c r="PKS25" s="845"/>
      <c r="PKT25" s="829"/>
      <c r="PKU25" s="829"/>
      <c r="PKV25" s="829"/>
      <c r="PKW25" s="829"/>
      <c r="PKX25" s="829"/>
      <c r="PKY25" s="829"/>
      <c r="PKZ25" s="830"/>
      <c r="PLA25" s="830"/>
      <c r="PLB25" s="830"/>
      <c r="PLC25" s="830"/>
      <c r="PLD25" s="830"/>
      <c r="PLE25" s="830"/>
      <c r="PLF25" s="830"/>
      <c r="PLG25" s="830"/>
      <c r="PLH25" s="844"/>
      <c r="PLI25" s="845"/>
      <c r="PLJ25" s="829"/>
      <c r="PLK25" s="829"/>
      <c r="PLL25" s="829"/>
      <c r="PLM25" s="829"/>
      <c r="PLN25" s="829"/>
      <c r="PLO25" s="829"/>
      <c r="PLP25" s="830"/>
      <c r="PLQ25" s="830"/>
      <c r="PLR25" s="830"/>
      <c r="PLS25" s="830"/>
      <c r="PLT25" s="830"/>
      <c r="PLU25" s="830"/>
      <c r="PLV25" s="830"/>
      <c r="PLW25" s="830"/>
      <c r="PLX25" s="844"/>
      <c r="PLY25" s="845"/>
      <c r="PLZ25" s="829"/>
      <c r="PMA25" s="829"/>
      <c r="PMB25" s="829"/>
      <c r="PMC25" s="829"/>
      <c r="PMD25" s="829"/>
      <c r="PME25" s="829"/>
      <c r="PMF25" s="830"/>
      <c r="PMG25" s="830"/>
      <c r="PMH25" s="830"/>
      <c r="PMI25" s="830"/>
      <c r="PMJ25" s="830"/>
      <c r="PMK25" s="830"/>
      <c r="PML25" s="830"/>
      <c r="PMM25" s="830"/>
      <c r="PMN25" s="844"/>
      <c r="PMO25" s="845"/>
      <c r="PMP25" s="829"/>
      <c r="PMQ25" s="829"/>
      <c r="PMR25" s="829"/>
      <c r="PMS25" s="829"/>
      <c r="PMT25" s="829"/>
      <c r="PMU25" s="829"/>
      <c r="PMV25" s="830"/>
      <c r="PMW25" s="830"/>
      <c r="PMX25" s="830"/>
      <c r="PMY25" s="830"/>
      <c r="PMZ25" s="830"/>
      <c r="PNA25" s="830"/>
      <c r="PNB25" s="830"/>
      <c r="PNC25" s="830"/>
      <c r="PND25" s="844"/>
      <c r="PNE25" s="845"/>
      <c r="PNF25" s="829"/>
      <c r="PNG25" s="829"/>
      <c r="PNH25" s="829"/>
      <c r="PNI25" s="829"/>
      <c r="PNJ25" s="829"/>
      <c r="PNK25" s="829"/>
      <c r="PNL25" s="830"/>
      <c r="PNM25" s="830"/>
      <c r="PNN25" s="830"/>
      <c r="PNO25" s="830"/>
      <c r="PNP25" s="830"/>
      <c r="PNQ25" s="830"/>
      <c r="PNR25" s="830"/>
      <c r="PNS25" s="830"/>
      <c r="PNT25" s="844"/>
      <c r="PNU25" s="845"/>
      <c r="PNV25" s="829"/>
      <c r="PNW25" s="829"/>
      <c r="PNX25" s="829"/>
      <c r="PNY25" s="829"/>
      <c r="PNZ25" s="829"/>
      <c r="POA25" s="829"/>
      <c r="POB25" s="830"/>
      <c r="POC25" s="830"/>
      <c r="POD25" s="830"/>
      <c r="POE25" s="830"/>
      <c r="POF25" s="830"/>
      <c r="POG25" s="830"/>
      <c r="POH25" s="830"/>
      <c r="POI25" s="830"/>
      <c r="POJ25" s="844"/>
      <c r="POK25" s="845"/>
      <c r="POL25" s="829"/>
      <c r="POM25" s="829"/>
      <c r="PON25" s="829"/>
      <c r="POO25" s="829"/>
      <c r="POP25" s="829"/>
      <c r="POQ25" s="829"/>
      <c r="POR25" s="830"/>
      <c r="POS25" s="830"/>
      <c r="POT25" s="830"/>
      <c r="POU25" s="830"/>
      <c r="POV25" s="830"/>
      <c r="POW25" s="830"/>
      <c r="POX25" s="830"/>
      <c r="POY25" s="830"/>
      <c r="POZ25" s="844"/>
      <c r="PPA25" s="845"/>
      <c r="PPB25" s="829"/>
      <c r="PPC25" s="829"/>
      <c r="PPD25" s="829"/>
      <c r="PPE25" s="829"/>
      <c r="PPF25" s="829"/>
      <c r="PPG25" s="829"/>
      <c r="PPH25" s="830"/>
      <c r="PPI25" s="830"/>
      <c r="PPJ25" s="830"/>
      <c r="PPK25" s="830"/>
      <c r="PPL25" s="830"/>
      <c r="PPM25" s="830"/>
      <c r="PPN25" s="830"/>
      <c r="PPO25" s="830"/>
      <c r="PPP25" s="844"/>
      <c r="PPQ25" s="845"/>
      <c r="PPR25" s="829"/>
      <c r="PPS25" s="829"/>
      <c r="PPT25" s="829"/>
      <c r="PPU25" s="829"/>
      <c r="PPV25" s="829"/>
      <c r="PPW25" s="829"/>
      <c r="PPX25" s="830"/>
      <c r="PPY25" s="830"/>
      <c r="PPZ25" s="830"/>
      <c r="PQA25" s="830"/>
      <c r="PQB25" s="830"/>
      <c r="PQC25" s="830"/>
      <c r="PQD25" s="830"/>
      <c r="PQE25" s="830"/>
      <c r="PQF25" s="844"/>
      <c r="PQG25" s="845"/>
      <c r="PQH25" s="829"/>
      <c r="PQI25" s="829"/>
      <c r="PQJ25" s="829"/>
      <c r="PQK25" s="829"/>
      <c r="PQL25" s="829"/>
      <c r="PQM25" s="829"/>
      <c r="PQN25" s="830"/>
      <c r="PQO25" s="830"/>
      <c r="PQP25" s="830"/>
      <c r="PQQ25" s="830"/>
      <c r="PQR25" s="830"/>
      <c r="PQS25" s="830"/>
      <c r="PQT25" s="830"/>
      <c r="PQU25" s="830"/>
      <c r="PQV25" s="844"/>
      <c r="PQW25" s="845"/>
      <c r="PQX25" s="829"/>
      <c r="PQY25" s="829"/>
      <c r="PQZ25" s="829"/>
      <c r="PRA25" s="829"/>
      <c r="PRB25" s="829"/>
      <c r="PRC25" s="829"/>
      <c r="PRD25" s="830"/>
      <c r="PRE25" s="830"/>
      <c r="PRF25" s="830"/>
      <c r="PRG25" s="830"/>
      <c r="PRH25" s="830"/>
      <c r="PRI25" s="830"/>
      <c r="PRJ25" s="830"/>
      <c r="PRK25" s="830"/>
      <c r="PRL25" s="844"/>
      <c r="PRM25" s="845"/>
      <c r="PRN25" s="829"/>
      <c r="PRO25" s="829"/>
      <c r="PRP25" s="829"/>
      <c r="PRQ25" s="829"/>
      <c r="PRR25" s="829"/>
      <c r="PRS25" s="829"/>
      <c r="PRT25" s="830"/>
      <c r="PRU25" s="830"/>
      <c r="PRV25" s="830"/>
      <c r="PRW25" s="830"/>
      <c r="PRX25" s="830"/>
      <c r="PRY25" s="830"/>
      <c r="PRZ25" s="830"/>
      <c r="PSA25" s="830"/>
      <c r="PSB25" s="844"/>
      <c r="PSC25" s="845"/>
      <c r="PSD25" s="829"/>
      <c r="PSE25" s="829"/>
      <c r="PSF25" s="829"/>
      <c r="PSG25" s="829"/>
      <c r="PSH25" s="829"/>
      <c r="PSI25" s="829"/>
      <c r="PSJ25" s="830"/>
      <c r="PSK25" s="830"/>
      <c r="PSL25" s="830"/>
      <c r="PSM25" s="830"/>
      <c r="PSN25" s="830"/>
      <c r="PSO25" s="830"/>
      <c r="PSP25" s="830"/>
      <c r="PSQ25" s="830"/>
      <c r="PSR25" s="844"/>
      <c r="PSS25" s="845"/>
      <c r="PST25" s="829"/>
      <c r="PSU25" s="829"/>
      <c r="PSV25" s="829"/>
      <c r="PSW25" s="829"/>
      <c r="PSX25" s="829"/>
      <c r="PSY25" s="829"/>
      <c r="PSZ25" s="830"/>
      <c r="PTA25" s="830"/>
      <c r="PTB25" s="830"/>
      <c r="PTC25" s="830"/>
      <c r="PTD25" s="830"/>
      <c r="PTE25" s="830"/>
      <c r="PTF25" s="830"/>
      <c r="PTG25" s="830"/>
      <c r="PTH25" s="844"/>
      <c r="PTI25" s="845"/>
      <c r="PTJ25" s="829"/>
      <c r="PTK25" s="829"/>
      <c r="PTL25" s="829"/>
      <c r="PTM25" s="829"/>
      <c r="PTN25" s="829"/>
      <c r="PTO25" s="829"/>
      <c r="PTP25" s="830"/>
      <c r="PTQ25" s="830"/>
      <c r="PTR25" s="830"/>
      <c r="PTS25" s="830"/>
      <c r="PTT25" s="830"/>
      <c r="PTU25" s="830"/>
      <c r="PTV25" s="830"/>
      <c r="PTW25" s="830"/>
      <c r="PTX25" s="844"/>
      <c r="PTY25" s="845"/>
      <c r="PTZ25" s="829"/>
      <c r="PUA25" s="829"/>
      <c r="PUB25" s="829"/>
      <c r="PUC25" s="829"/>
      <c r="PUD25" s="829"/>
      <c r="PUE25" s="829"/>
      <c r="PUF25" s="830"/>
      <c r="PUG25" s="830"/>
      <c r="PUH25" s="830"/>
      <c r="PUI25" s="830"/>
      <c r="PUJ25" s="830"/>
      <c r="PUK25" s="830"/>
      <c r="PUL25" s="830"/>
      <c r="PUM25" s="830"/>
      <c r="PUN25" s="844"/>
      <c r="PUO25" s="845"/>
      <c r="PUP25" s="829"/>
      <c r="PUQ25" s="829"/>
      <c r="PUR25" s="829"/>
      <c r="PUS25" s="829"/>
      <c r="PUT25" s="829"/>
      <c r="PUU25" s="829"/>
      <c r="PUV25" s="830"/>
      <c r="PUW25" s="830"/>
      <c r="PUX25" s="830"/>
      <c r="PUY25" s="830"/>
      <c r="PUZ25" s="830"/>
      <c r="PVA25" s="830"/>
      <c r="PVB25" s="830"/>
      <c r="PVC25" s="830"/>
      <c r="PVD25" s="844"/>
      <c r="PVE25" s="845"/>
      <c r="PVF25" s="829"/>
      <c r="PVG25" s="829"/>
      <c r="PVH25" s="829"/>
      <c r="PVI25" s="829"/>
      <c r="PVJ25" s="829"/>
      <c r="PVK25" s="829"/>
      <c r="PVL25" s="830"/>
      <c r="PVM25" s="830"/>
      <c r="PVN25" s="830"/>
      <c r="PVO25" s="830"/>
      <c r="PVP25" s="830"/>
      <c r="PVQ25" s="830"/>
      <c r="PVR25" s="830"/>
      <c r="PVS25" s="830"/>
      <c r="PVT25" s="844"/>
      <c r="PVU25" s="845"/>
      <c r="PVV25" s="829"/>
      <c r="PVW25" s="829"/>
      <c r="PVX25" s="829"/>
      <c r="PVY25" s="829"/>
      <c r="PVZ25" s="829"/>
      <c r="PWA25" s="829"/>
      <c r="PWB25" s="830"/>
      <c r="PWC25" s="830"/>
      <c r="PWD25" s="830"/>
      <c r="PWE25" s="830"/>
      <c r="PWF25" s="830"/>
      <c r="PWG25" s="830"/>
      <c r="PWH25" s="830"/>
      <c r="PWI25" s="830"/>
      <c r="PWJ25" s="844"/>
      <c r="PWK25" s="845"/>
      <c r="PWL25" s="829"/>
      <c r="PWM25" s="829"/>
      <c r="PWN25" s="829"/>
      <c r="PWO25" s="829"/>
      <c r="PWP25" s="829"/>
      <c r="PWQ25" s="829"/>
      <c r="PWR25" s="830"/>
      <c r="PWS25" s="830"/>
      <c r="PWT25" s="830"/>
      <c r="PWU25" s="830"/>
      <c r="PWV25" s="830"/>
      <c r="PWW25" s="830"/>
      <c r="PWX25" s="830"/>
      <c r="PWY25" s="830"/>
      <c r="PWZ25" s="844"/>
      <c r="PXA25" s="845"/>
      <c r="PXB25" s="829"/>
      <c r="PXC25" s="829"/>
      <c r="PXD25" s="829"/>
      <c r="PXE25" s="829"/>
      <c r="PXF25" s="829"/>
      <c r="PXG25" s="829"/>
      <c r="PXH25" s="830"/>
      <c r="PXI25" s="830"/>
      <c r="PXJ25" s="830"/>
      <c r="PXK25" s="830"/>
      <c r="PXL25" s="830"/>
      <c r="PXM25" s="830"/>
      <c r="PXN25" s="830"/>
      <c r="PXO25" s="830"/>
      <c r="PXP25" s="844"/>
      <c r="PXQ25" s="845"/>
      <c r="PXR25" s="829"/>
      <c r="PXS25" s="829"/>
      <c r="PXT25" s="829"/>
      <c r="PXU25" s="829"/>
      <c r="PXV25" s="829"/>
      <c r="PXW25" s="829"/>
      <c r="PXX25" s="830"/>
      <c r="PXY25" s="830"/>
      <c r="PXZ25" s="830"/>
      <c r="PYA25" s="830"/>
      <c r="PYB25" s="830"/>
      <c r="PYC25" s="830"/>
      <c r="PYD25" s="830"/>
      <c r="PYE25" s="830"/>
      <c r="PYF25" s="844"/>
      <c r="PYG25" s="845"/>
      <c r="PYH25" s="829"/>
      <c r="PYI25" s="829"/>
      <c r="PYJ25" s="829"/>
      <c r="PYK25" s="829"/>
      <c r="PYL25" s="829"/>
      <c r="PYM25" s="829"/>
      <c r="PYN25" s="830"/>
      <c r="PYO25" s="830"/>
      <c r="PYP25" s="830"/>
      <c r="PYQ25" s="830"/>
      <c r="PYR25" s="830"/>
      <c r="PYS25" s="830"/>
      <c r="PYT25" s="830"/>
      <c r="PYU25" s="830"/>
      <c r="PYV25" s="844"/>
      <c r="PYW25" s="845"/>
      <c r="PYX25" s="829"/>
      <c r="PYY25" s="829"/>
      <c r="PYZ25" s="829"/>
      <c r="PZA25" s="829"/>
      <c r="PZB25" s="829"/>
      <c r="PZC25" s="829"/>
      <c r="PZD25" s="830"/>
      <c r="PZE25" s="830"/>
      <c r="PZF25" s="830"/>
      <c r="PZG25" s="830"/>
      <c r="PZH25" s="830"/>
      <c r="PZI25" s="830"/>
      <c r="PZJ25" s="830"/>
      <c r="PZK25" s="830"/>
      <c r="PZL25" s="844"/>
      <c r="PZM25" s="845"/>
      <c r="PZN25" s="829"/>
      <c r="PZO25" s="829"/>
      <c r="PZP25" s="829"/>
      <c r="PZQ25" s="829"/>
      <c r="PZR25" s="829"/>
      <c r="PZS25" s="829"/>
      <c r="PZT25" s="830"/>
      <c r="PZU25" s="830"/>
      <c r="PZV25" s="830"/>
      <c r="PZW25" s="830"/>
      <c r="PZX25" s="830"/>
      <c r="PZY25" s="830"/>
      <c r="PZZ25" s="830"/>
      <c r="QAA25" s="830"/>
      <c r="QAB25" s="844"/>
      <c r="QAC25" s="845"/>
      <c r="QAD25" s="829"/>
      <c r="QAE25" s="829"/>
      <c r="QAF25" s="829"/>
      <c r="QAG25" s="829"/>
      <c r="QAH25" s="829"/>
      <c r="QAI25" s="829"/>
      <c r="QAJ25" s="830"/>
      <c r="QAK25" s="830"/>
      <c r="QAL25" s="830"/>
      <c r="QAM25" s="830"/>
      <c r="QAN25" s="830"/>
      <c r="QAO25" s="830"/>
      <c r="QAP25" s="830"/>
      <c r="QAQ25" s="830"/>
      <c r="QAR25" s="844"/>
      <c r="QAS25" s="845"/>
      <c r="QAT25" s="829"/>
      <c r="QAU25" s="829"/>
      <c r="QAV25" s="829"/>
      <c r="QAW25" s="829"/>
      <c r="QAX25" s="829"/>
      <c r="QAY25" s="829"/>
      <c r="QAZ25" s="830"/>
      <c r="QBA25" s="830"/>
      <c r="QBB25" s="830"/>
      <c r="QBC25" s="830"/>
      <c r="QBD25" s="830"/>
      <c r="QBE25" s="830"/>
      <c r="QBF25" s="830"/>
      <c r="QBG25" s="830"/>
      <c r="QBH25" s="844"/>
      <c r="QBI25" s="845"/>
      <c r="QBJ25" s="829"/>
      <c r="QBK25" s="829"/>
      <c r="QBL25" s="829"/>
      <c r="QBM25" s="829"/>
      <c r="QBN25" s="829"/>
      <c r="QBO25" s="829"/>
      <c r="QBP25" s="830"/>
      <c r="QBQ25" s="830"/>
      <c r="QBR25" s="830"/>
      <c r="QBS25" s="830"/>
      <c r="QBT25" s="830"/>
      <c r="QBU25" s="830"/>
      <c r="QBV25" s="830"/>
      <c r="QBW25" s="830"/>
      <c r="QBX25" s="844"/>
      <c r="QBY25" s="845"/>
      <c r="QBZ25" s="829"/>
      <c r="QCA25" s="829"/>
      <c r="QCB25" s="829"/>
      <c r="QCC25" s="829"/>
      <c r="QCD25" s="829"/>
      <c r="QCE25" s="829"/>
      <c r="QCF25" s="830"/>
      <c r="QCG25" s="830"/>
      <c r="QCH25" s="830"/>
      <c r="QCI25" s="830"/>
      <c r="QCJ25" s="830"/>
      <c r="QCK25" s="830"/>
      <c r="QCL25" s="830"/>
      <c r="QCM25" s="830"/>
      <c r="QCN25" s="844"/>
      <c r="QCO25" s="845"/>
      <c r="QCP25" s="829"/>
      <c r="QCQ25" s="829"/>
      <c r="QCR25" s="829"/>
      <c r="QCS25" s="829"/>
      <c r="QCT25" s="829"/>
      <c r="QCU25" s="829"/>
      <c r="QCV25" s="830"/>
      <c r="QCW25" s="830"/>
      <c r="QCX25" s="830"/>
      <c r="QCY25" s="830"/>
      <c r="QCZ25" s="830"/>
      <c r="QDA25" s="830"/>
      <c r="QDB25" s="830"/>
      <c r="QDC25" s="830"/>
      <c r="QDD25" s="844"/>
      <c r="QDE25" s="845"/>
      <c r="QDF25" s="829"/>
      <c r="QDG25" s="829"/>
      <c r="QDH25" s="829"/>
      <c r="QDI25" s="829"/>
      <c r="QDJ25" s="829"/>
      <c r="QDK25" s="829"/>
      <c r="QDL25" s="830"/>
      <c r="QDM25" s="830"/>
      <c r="QDN25" s="830"/>
      <c r="QDO25" s="830"/>
      <c r="QDP25" s="830"/>
      <c r="QDQ25" s="830"/>
      <c r="QDR25" s="830"/>
      <c r="QDS25" s="830"/>
      <c r="QDT25" s="844"/>
      <c r="QDU25" s="845"/>
      <c r="QDV25" s="829"/>
      <c r="QDW25" s="829"/>
      <c r="QDX25" s="829"/>
      <c r="QDY25" s="829"/>
      <c r="QDZ25" s="829"/>
      <c r="QEA25" s="829"/>
      <c r="QEB25" s="830"/>
      <c r="QEC25" s="830"/>
      <c r="QED25" s="830"/>
      <c r="QEE25" s="830"/>
      <c r="QEF25" s="830"/>
      <c r="QEG25" s="830"/>
      <c r="QEH25" s="830"/>
      <c r="QEI25" s="830"/>
      <c r="QEJ25" s="844"/>
      <c r="QEK25" s="845"/>
      <c r="QEL25" s="829"/>
      <c r="QEM25" s="829"/>
      <c r="QEN25" s="829"/>
      <c r="QEO25" s="829"/>
      <c r="QEP25" s="829"/>
      <c r="QEQ25" s="829"/>
      <c r="QER25" s="830"/>
      <c r="QES25" s="830"/>
      <c r="QET25" s="830"/>
      <c r="QEU25" s="830"/>
      <c r="QEV25" s="830"/>
      <c r="QEW25" s="830"/>
      <c r="QEX25" s="830"/>
      <c r="QEY25" s="830"/>
      <c r="QEZ25" s="844"/>
      <c r="QFA25" s="845"/>
      <c r="QFB25" s="829"/>
      <c r="QFC25" s="829"/>
      <c r="QFD25" s="829"/>
      <c r="QFE25" s="829"/>
      <c r="QFF25" s="829"/>
      <c r="QFG25" s="829"/>
      <c r="QFH25" s="830"/>
      <c r="QFI25" s="830"/>
      <c r="QFJ25" s="830"/>
      <c r="QFK25" s="830"/>
      <c r="QFL25" s="830"/>
      <c r="QFM25" s="830"/>
      <c r="QFN25" s="830"/>
      <c r="QFO25" s="830"/>
      <c r="QFP25" s="844"/>
      <c r="QFQ25" s="845"/>
      <c r="QFR25" s="829"/>
      <c r="QFS25" s="829"/>
      <c r="QFT25" s="829"/>
      <c r="QFU25" s="829"/>
      <c r="QFV25" s="829"/>
      <c r="QFW25" s="829"/>
      <c r="QFX25" s="830"/>
      <c r="QFY25" s="830"/>
      <c r="QFZ25" s="830"/>
      <c r="QGA25" s="830"/>
      <c r="QGB25" s="830"/>
      <c r="QGC25" s="830"/>
      <c r="QGD25" s="830"/>
      <c r="QGE25" s="830"/>
      <c r="QGF25" s="844"/>
      <c r="QGG25" s="845"/>
      <c r="QGH25" s="829"/>
      <c r="QGI25" s="829"/>
      <c r="QGJ25" s="829"/>
      <c r="QGK25" s="829"/>
      <c r="QGL25" s="829"/>
      <c r="QGM25" s="829"/>
      <c r="QGN25" s="830"/>
      <c r="QGO25" s="830"/>
      <c r="QGP25" s="830"/>
      <c r="QGQ25" s="830"/>
      <c r="QGR25" s="830"/>
      <c r="QGS25" s="830"/>
      <c r="QGT25" s="830"/>
      <c r="QGU25" s="830"/>
      <c r="QGV25" s="844"/>
      <c r="QGW25" s="845"/>
      <c r="QGX25" s="829"/>
      <c r="QGY25" s="829"/>
      <c r="QGZ25" s="829"/>
      <c r="QHA25" s="829"/>
      <c r="QHB25" s="829"/>
      <c r="QHC25" s="829"/>
      <c r="QHD25" s="830"/>
      <c r="QHE25" s="830"/>
      <c r="QHF25" s="830"/>
      <c r="QHG25" s="830"/>
      <c r="QHH25" s="830"/>
      <c r="QHI25" s="830"/>
      <c r="QHJ25" s="830"/>
      <c r="QHK25" s="830"/>
      <c r="QHL25" s="844"/>
      <c r="QHM25" s="845"/>
      <c r="QHN25" s="829"/>
      <c r="QHO25" s="829"/>
      <c r="QHP25" s="829"/>
      <c r="QHQ25" s="829"/>
      <c r="QHR25" s="829"/>
      <c r="QHS25" s="829"/>
      <c r="QHT25" s="830"/>
      <c r="QHU25" s="830"/>
      <c r="QHV25" s="830"/>
      <c r="QHW25" s="830"/>
      <c r="QHX25" s="830"/>
      <c r="QHY25" s="830"/>
      <c r="QHZ25" s="830"/>
      <c r="QIA25" s="830"/>
      <c r="QIB25" s="844"/>
      <c r="QIC25" s="845"/>
      <c r="QID25" s="829"/>
      <c r="QIE25" s="829"/>
      <c r="QIF25" s="829"/>
      <c r="QIG25" s="829"/>
      <c r="QIH25" s="829"/>
      <c r="QII25" s="829"/>
      <c r="QIJ25" s="830"/>
      <c r="QIK25" s="830"/>
      <c r="QIL25" s="830"/>
      <c r="QIM25" s="830"/>
      <c r="QIN25" s="830"/>
      <c r="QIO25" s="830"/>
      <c r="QIP25" s="830"/>
      <c r="QIQ25" s="830"/>
      <c r="QIR25" s="844"/>
      <c r="QIS25" s="845"/>
      <c r="QIT25" s="829"/>
      <c r="QIU25" s="829"/>
      <c r="QIV25" s="829"/>
      <c r="QIW25" s="829"/>
      <c r="QIX25" s="829"/>
      <c r="QIY25" s="829"/>
      <c r="QIZ25" s="830"/>
      <c r="QJA25" s="830"/>
      <c r="QJB25" s="830"/>
      <c r="QJC25" s="830"/>
      <c r="QJD25" s="830"/>
      <c r="QJE25" s="830"/>
      <c r="QJF25" s="830"/>
      <c r="QJG25" s="830"/>
      <c r="QJH25" s="844"/>
      <c r="QJI25" s="845"/>
      <c r="QJJ25" s="829"/>
      <c r="QJK25" s="829"/>
      <c r="QJL25" s="829"/>
      <c r="QJM25" s="829"/>
      <c r="QJN25" s="829"/>
      <c r="QJO25" s="829"/>
      <c r="QJP25" s="830"/>
      <c r="QJQ25" s="830"/>
      <c r="QJR25" s="830"/>
      <c r="QJS25" s="830"/>
      <c r="QJT25" s="830"/>
      <c r="QJU25" s="830"/>
      <c r="QJV25" s="830"/>
      <c r="QJW25" s="830"/>
      <c r="QJX25" s="844"/>
      <c r="QJY25" s="845"/>
      <c r="QJZ25" s="829"/>
      <c r="QKA25" s="829"/>
      <c r="QKB25" s="829"/>
      <c r="QKC25" s="829"/>
      <c r="QKD25" s="829"/>
      <c r="QKE25" s="829"/>
      <c r="QKF25" s="830"/>
      <c r="QKG25" s="830"/>
      <c r="QKH25" s="830"/>
      <c r="QKI25" s="830"/>
      <c r="QKJ25" s="830"/>
      <c r="QKK25" s="830"/>
      <c r="QKL25" s="830"/>
      <c r="QKM25" s="830"/>
      <c r="QKN25" s="844"/>
      <c r="QKO25" s="845"/>
      <c r="QKP25" s="829"/>
      <c r="QKQ25" s="829"/>
      <c r="QKR25" s="829"/>
      <c r="QKS25" s="829"/>
      <c r="QKT25" s="829"/>
      <c r="QKU25" s="829"/>
      <c r="QKV25" s="830"/>
      <c r="QKW25" s="830"/>
      <c r="QKX25" s="830"/>
      <c r="QKY25" s="830"/>
      <c r="QKZ25" s="830"/>
      <c r="QLA25" s="830"/>
      <c r="QLB25" s="830"/>
      <c r="QLC25" s="830"/>
      <c r="QLD25" s="844"/>
      <c r="QLE25" s="845"/>
      <c r="QLF25" s="829"/>
      <c r="QLG25" s="829"/>
      <c r="QLH25" s="829"/>
      <c r="QLI25" s="829"/>
      <c r="QLJ25" s="829"/>
      <c r="QLK25" s="829"/>
      <c r="QLL25" s="830"/>
      <c r="QLM25" s="830"/>
      <c r="QLN25" s="830"/>
      <c r="QLO25" s="830"/>
      <c r="QLP25" s="830"/>
      <c r="QLQ25" s="830"/>
      <c r="QLR25" s="830"/>
      <c r="QLS25" s="830"/>
      <c r="QLT25" s="844"/>
      <c r="QLU25" s="845"/>
      <c r="QLV25" s="829"/>
      <c r="QLW25" s="829"/>
      <c r="QLX25" s="829"/>
      <c r="QLY25" s="829"/>
      <c r="QLZ25" s="829"/>
      <c r="QMA25" s="829"/>
      <c r="QMB25" s="830"/>
      <c r="QMC25" s="830"/>
      <c r="QMD25" s="830"/>
      <c r="QME25" s="830"/>
      <c r="QMF25" s="830"/>
      <c r="QMG25" s="830"/>
      <c r="QMH25" s="830"/>
      <c r="QMI25" s="830"/>
      <c r="QMJ25" s="844"/>
      <c r="QMK25" s="845"/>
      <c r="QML25" s="829"/>
      <c r="QMM25" s="829"/>
      <c r="QMN25" s="829"/>
      <c r="QMO25" s="829"/>
      <c r="QMP25" s="829"/>
      <c r="QMQ25" s="829"/>
      <c r="QMR25" s="830"/>
      <c r="QMS25" s="830"/>
      <c r="QMT25" s="830"/>
      <c r="QMU25" s="830"/>
      <c r="QMV25" s="830"/>
      <c r="QMW25" s="830"/>
      <c r="QMX25" s="830"/>
      <c r="QMY25" s="830"/>
      <c r="QMZ25" s="844"/>
      <c r="QNA25" s="845"/>
      <c r="QNB25" s="829"/>
      <c r="QNC25" s="829"/>
      <c r="QND25" s="829"/>
      <c r="QNE25" s="829"/>
      <c r="QNF25" s="829"/>
      <c r="QNG25" s="829"/>
      <c r="QNH25" s="830"/>
      <c r="QNI25" s="830"/>
      <c r="QNJ25" s="830"/>
      <c r="QNK25" s="830"/>
      <c r="QNL25" s="830"/>
      <c r="QNM25" s="830"/>
      <c r="QNN25" s="830"/>
      <c r="QNO25" s="830"/>
      <c r="QNP25" s="844"/>
      <c r="QNQ25" s="845"/>
      <c r="QNR25" s="829"/>
      <c r="QNS25" s="829"/>
      <c r="QNT25" s="829"/>
      <c r="QNU25" s="829"/>
      <c r="QNV25" s="829"/>
      <c r="QNW25" s="829"/>
      <c r="QNX25" s="830"/>
      <c r="QNY25" s="830"/>
      <c r="QNZ25" s="830"/>
      <c r="QOA25" s="830"/>
      <c r="QOB25" s="830"/>
      <c r="QOC25" s="830"/>
      <c r="QOD25" s="830"/>
      <c r="QOE25" s="830"/>
      <c r="QOF25" s="844"/>
      <c r="QOG25" s="845"/>
      <c r="QOH25" s="829"/>
      <c r="QOI25" s="829"/>
      <c r="QOJ25" s="829"/>
      <c r="QOK25" s="829"/>
      <c r="QOL25" s="829"/>
      <c r="QOM25" s="829"/>
      <c r="QON25" s="830"/>
      <c r="QOO25" s="830"/>
      <c r="QOP25" s="830"/>
      <c r="QOQ25" s="830"/>
      <c r="QOR25" s="830"/>
      <c r="QOS25" s="830"/>
      <c r="QOT25" s="830"/>
      <c r="QOU25" s="830"/>
      <c r="QOV25" s="844"/>
      <c r="QOW25" s="845"/>
      <c r="QOX25" s="829"/>
      <c r="QOY25" s="829"/>
      <c r="QOZ25" s="829"/>
      <c r="QPA25" s="829"/>
      <c r="QPB25" s="829"/>
      <c r="QPC25" s="829"/>
      <c r="QPD25" s="830"/>
      <c r="QPE25" s="830"/>
      <c r="QPF25" s="830"/>
      <c r="QPG25" s="830"/>
      <c r="QPH25" s="830"/>
      <c r="QPI25" s="830"/>
      <c r="QPJ25" s="830"/>
      <c r="QPK25" s="830"/>
      <c r="QPL25" s="844"/>
      <c r="QPM25" s="845"/>
      <c r="QPN25" s="829"/>
      <c r="QPO25" s="829"/>
      <c r="QPP25" s="829"/>
      <c r="QPQ25" s="829"/>
      <c r="QPR25" s="829"/>
      <c r="QPS25" s="829"/>
      <c r="QPT25" s="830"/>
      <c r="QPU25" s="830"/>
      <c r="QPV25" s="830"/>
      <c r="QPW25" s="830"/>
      <c r="QPX25" s="830"/>
      <c r="QPY25" s="830"/>
      <c r="QPZ25" s="830"/>
      <c r="QQA25" s="830"/>
      <c r="QQB25" s="844"/>
      <c r="QQC25" s="845"/>
      <c r="QQD25" s="829"/>
      <c r="QQE25" s="829"/>
      <c r="QQF25" s="829"/>
      <c r="QQG25" s="829"/>
      <c r="QQH25" s="829"/>
      <c r="QQI25" s="829"/>
      <c r="QQJ25" s="830"/>
      <c r="QQK25" s="830"/>
      <c r="QQL25" s="830"/>
      <c r="QQM25" s="830"/>
      <c r="QQN25" s="830"/>
      <c r="QQO25" s="830"/>
      <c r="QQP25" s="830"/>
      <c r="QQQ25" s="830"/>
      <c r="QQR25" s="844"/>
      <c r="QQS25" s="845"/>
      <c r="QQT25" s="829"/>
      <c r="QQU25" s="829"/>
      <c r="QQV25" s="829"/>
      <c r="QQW25" s="829"/>
      <c r="QQX25" s="829"/>
      <c r="QQY25" s="829"/>
      <c r="QQZ25" s="830"/>
      <c r="QRA25" s="830"/>
      <c r="QRB25" s="830"/>
      <c r="QRC25" s="830"/>
      <c r="QRD25" s="830"/>
      <c r="QRE25" s="830"/>
      <c r="QRF25" s="830"/>
      <c r="QRG25" s="830"/>
      <c r="QRH25" s="844"/>
      <c r="QRI25" s="845"/>
      <c r="QRJ25" s="829"/>
      <c r="QRK25" s="829"/>
      <c r="QRL25" s="829"/>
      <c r="QRM25" s="829"/>
      <c r="QRN25" s="829"/>
      <c r="QRO25" s="829"/>
      <c r="QRP25" s="830"/>
      <c r="QRQ25" s="830"/>
      <c r="QRR25" s="830"/>
      <c r="QRS25" s="830"/>
      <c r="QRT25" s="830"/>
      <c r="QRU25" s="830"/>
      <c r="QRV25" s="830"/>
      <c r="QRW25" s="830"/>
      <c r="QRX25" s="844"/>
      <c r="QRY25" s="845"/>
      <c r="QRZ25" s="829"/>
      <c r="QSA25" s="829"/>
      <c r="QSB25" s="829"/>
      <c r="QSC25" s="829"/>
      <c r="QSD25" s="829"/>
      <c r="QSE25" s="829"/>
      <c r="QSF25" s="830"/>
      <c r="QSG25" s="830"/>
      <c r="QSH25" s="830"/>
      <c r="QSI25" s="830"/>
      <c r="QSJ25" s="830"/>
      <c r="QSK25" s="830"/>
      <c r="QSL25" s="830"/>
      <c r="QSM25" s="830"/>
      <c r="QSN25" s="844"/>
      <c r="QSO25" s="845"/>
      <c r="QSP25" s="829"/>
      <c r="QSQ25" s="829"/>
      <c r="QSR25" s="829"/>
      <c r="QSS25" s="829"/>
      <c r="QST25" s="829"/>
      <c r="QSU25" s="829"/>
      <c r="QSV25" s="830"/>
      <c r="QSW25" s="830"/>
      <c r="QSX25" s="830"/>
      <c r="QSY25" s="830"/>
      <c r="QSZ25" s="830"/>
      <c r="QTA25" s="830"/>
      <c r="QTB25" s="830"/>
      <c r="QTC25" s="830"/>
      <c r="QTD25" s="844"/>
      <c r="QTE25" s="845"/>
      <c r="QTF25" s="829"/>
      <c r="QTG25" s="829"/>
      <c r="QTH25" s="829"/>
      <c r="QTI25" s="829"/>
      <c r="QTJ25" s="829"/>
      <c r="QTK25" s="829"/>
      <c r="QTL25" s="830"/>
      <c r="QTM25" s="830"/>
      <c r="QTN25" s="830"/>
      <c r="QTO25" s="830"/>
      <c r="QTP25" s="830"/>
      <c r="QTQ25" s="830"/>
      <c r="QTR25" s="830"/>
      <c r="QTS25" s="830"/>
      <c r="QTT25" s="844"/>
      <c r="QTU25" s="845"/>
      <c r="QTV25" s="829"/>
      <c r="QTW25" s="829"/>
      <c r="QTX25" s="829"/>
      <c r="QTY25" s="829"/>
      <c r="QTZ25" s="829"/>
      <c r="QUA25" s="829"/>
      <c r="QUB25" s="830"/>
      <c r="QUC25" s="830"/>
      <c r="QUD25" s="830"/>
      <c r="QUE25" s="830"/>
      <c r="QUF25" s="830"/>
      <c r="QUG25" s="830"/>
      <c r="QUH25" s="830"/>
      <c r="QUI25" s="830"/>
      <c r="QUJ25" s="844"/>
      <c r="QUK25" s="845"/>
      <c r="QUL25" s="829"/>
      <c r="QUM25" s="829"/>
      <c r="QUN25" s="829"/>
      <c r="QUO25" s="829"/>
      <c r="QUP25" s="829"/>
      <c r="QUQ25" s="829"/>
      <c r="QUR25" s="830"/>
      <c r="QUS25" s="830"/>
      <c r="QUT25" s="830"/>
      <c r="QUU25" s="830"/>
      <c r="QUV25" s="830"/>
      <c r="QUW25" s="830"/>
      <c r="QUX25" s="830"/>
      <c r="QUY25" s="830"/>
      <c r="QUZ25" s="844"/>
      <c r="QVA25" s="845"/>
      <c r="QVB25" s="829"/>
      <c r="QVC25" s="829"/>
      <c r="QVD25" s="829"/>
      <c r="QVE25" s="829"/>
      <c r="QVF25" s="829"/>
      <c r="QVG25" s="829"/>
      <c r="QVH25" s="830"/>
      <c r="QVI25" s="830"/>
      <c r="QVJ25" s="830"/>
      <c r="QVK25" s="830"/>
      <c r="QVL25" s="830"/>
      <c r="QVM25" s="830"/>
      <c r="QVN25" s="830"/>
      <c r="QVO25" s="830"/>
      <c r="QVP25" s="844"/>
      <c r="QVQ25" s="845"/>
      <c r="QVR25" s="829"/>
      <c r="QVS25" s="829"/>
      <c r="QVT25" s="829"/>
      <c r="QVU25" s="829"/>
      <c r="QVV25" s="829"/>
      <c r="QVW25" s="829"/>
      <c r="QVX25" s="830"/>
      <c r="QVY25" s="830"/>
      <c r="QVZ25" s="830"/>
      <c r="QWA25" s="830"/>
      <c r="QWB25" s="830"/>
      <c r="QWC25" s="830"/>
      <c r="QWD25" s="830"/>
      <c r="QWE25" s="830"/>
      <c r="QWF25" s="844"/>
      <c r="QWG25" s="845"/>
      <c r="QWH25" s="829"/>
      <c r="QWI25" s="829"/>
      <c r="QWJ25" s="829"/>
      <c r="QWK25" s="829"/>
      <c r="QWL25" s="829"/>
      <c r="QWM25" s="829"/>
      <c r="QWN25" s="830"/>
      <c r="QWO25" s="830"/>
      <c r="QWP25" s="830"/>
      <c r="QWQ25" s="830"/>
      <c r="QWR25" s="830"/>
      <c r="QWS25" s="830"/>
      <c r="QWT25" s="830"/>
      <c r="QWU25" s="830"/>
      <c r="QWV25" s="844"/>
      <c r="QWW25" s="845"/>
      <c r="QWX25" s="829"/>
      <c r="QWY25" s="829"/>
      <c r="QWZ25" s="829"/>
      <c r="QXA25" s="829"/>
      <c r="QXB25" s="829"/>
      <c r="QXC25" s="829"/>
      <c r="QXD25" s="830"/>
      <c r="QXE25" s="830"/>
      <c r="QXF25" s="830"/>
      <c r="QXG25" s="830"/>
      <c r="QXH25" s="830"/>
      <c r="QXI25" s="830"/>
      <c r="QXJ25" s="830"/>
      <c r="QXK25" s="830"/>
      <c r="QXL25" s="844"/>
      <c r="QXM25" s="845"/>
      <c r="QXN25" s="829"/>
      <c r="QXO25" s="829"/>
      <c r="QXP25" s="829"/>
      <c r="QXQ25" s="829"/>
      <c r="QXR25" s="829"/>
      <c r="QXS25" s="829"/>
      <c r="QXT25" s="830"/>
      <c r="QXU25" s="830"/>
      <c r="QXV25" s="830"/>
      <c r="QXW25" s="830"/>
      <c r="QXX25" s="830"/>
      <c r="QXY25" s="830"/>
      <c r="QXZ25" s="830"/>
      <c r="QYA25" s="830"/>
      <c r="QYB25" s="844"/>
      <c r="QYC25" s="845"/>
      <c r="QYD25" s="829"/>
      <c r="QYE25" s="829"/>
      <c r="QYF25" s="829"/>
      <c r="QYG25" s="829"/>
      <c r="QYH25" s="829"/>
      <c r="QYI25" s="829"/>
      <c r="QYJ25" s="830"/>
      <c r="QYK25" s="830"/>
      <c r="QYL25" s="830"/>
      <c r="QYM25" s="830"/>
      <c r="QYN25" s="830"/>
      <c r="QYO25" s="830"/>
      <c r="QYP25" s="830"/>
      <c r="QYQ25" s="830"/>
      <c r="QYR25" s="844"/>
      <c r="QYS25" s="845"/>
      <c r="QYT25" s="829"/>
      <c r="QYU25" s="829"/>
      <c r="QYV25" s="829"/>
      <c r="QYW25" s="829"/>
      <c r="QYX25" s="829"/>
      <c r="QYY25" s="829"/>
      <c r="QYZ25" s="830"/>
      <c r="QZA25" s="830"/>
      <c r="QZB25" s="830"/>
      <c r="QZC25" s="830"/>
      <c r="QZD25" s="830"/>
      <c r="QZE25" s="830"/>
      <c r="QZF25" s="830"/>
      <c r="QZG25" s="830"/>
      <c r="QZH25" s="844"/>
      <c r="QZI25" s="845"/>
      <c r="QZJ25" s="829"/>
      <c r="QZK25" s="829"/>
      <c r="QZL25" s="829"/>
      <c r="QZM25" s="829"/>
      <c r="QZN25" s="829"/>
      <c r="QZO25" s="829"/>
      <c r="QZP25" s="830"/>
      <c r="QZQ25" s="830"/>
      <c r="QZR25" s="830"/>
      <c r="QZS25" s="830"/>
      <c r="QZT25" s="830"/>
      <c r="QZU25" s="830"/>
      <c r="QZV25" s="830"/>
      <c r="QZW25" s="830"/>
      <c r="QZX25" s="844"/>
      <c r="QZY25" s="845"/>
      <c r="QZZ25" s="829"/>
      <c r="RAA25" s="829"/>
      <c r="RAB25" s="829"/>
      <c r="RAC25" s="829"/>
      <c r="RAD25" s="829"/>
      <c r="RAE25" s="829"/>
      <c r="RAF25" s="830"/>
      <c r="RAG25" s="830"/>
      <c r="RAH25" s="830"/>
      <c r="RAI25" s="830"/>
      <c r="RAJ25" s="830"/>
      <c r="RAK25" s="830"/>
      <c r="RAL25" s="830"/>
      <c r="RAM25" s="830"/>
      <c r="RAN25" s="844"/>
      <c r="RAO25" s="845"/>
      <c r="RAP25" s="829"/>
      <c r="RAQ25" s="829"/>
      <c r="RAR25" s="829"/>
      <c r="RAS25" s="829"/>
      <c r="RAT25" s="829"/>
      <c r="RAU25" s="829"/>
      <c r="RAV25" s="830"/>
      <c r="RAW25" s="830"/>
      <c r="RAX25" s="830"/>
      <c r="RAY25" s="830"/>
      <c r="RAZ25" s="830"/>
      <c r="RBA25" s="830"/>
      <c r="RBB25" s="830"/>
      <c r="RBC25" s="830"/>
      <c r="RBD25" s="844"/>
      <c r="RBE25" s="845"/>
      <c r="RBF25" s="829"/>
      <c r="RBG25" s="829"/>
      <c r="RBH25" s="829"/>
      <c r="RBI25" s="829"/>
      <c r="RBJ25" s="829"/>
      <c r="RBK25" s="829"/>
      <c r="RBL25" s="830"/>
      <c r="RBM25" s="830"/>
      <c r="RBN25" s="830"/>
      <c r="RBO25" s="830"/>
      <c r="RBP25" s="830"/>
      <c r="RBQ25" s="830"/>
      <c r="RBR25" s="830"/>
      <c r="RBS25" s="830"/>
      <c r="RBT25" s="844"/>
      <c r="RBU25" s="845"/>
      <c r="RBV25" s="829"/>
      <c r="RBW25" s="829"/>
      <c r="RBX25" s="829"/>
      <c r="RBY25" s="829"/>
      <c r="RBZ25" s="829"/>
      <c r="RCA25" s="829"/>
      <c r="RCB25" s="830"/>
      <c r="RCC25" s="830"/>
      <c r="RCD25" s="830"/>
      <c r="RCE25" s="830"/>
      <c r="RCF25" s="830"/>
      <c r="RCG25" s="830"/>
      <c r="RCH25" s="830"/>
      <c r="RCI25" s="830"/>
      <c r="RCJ25" s="844"/>
      <c r="RCK25" s="845"/>
      <c r="RCL25" s="829"/>
      <c r="RCM25" s="829"/>
      <c r="RCN25" s="829"/>
      <c r="RCO25" s="829"/>
      <c r="RCP25" s="829"/>
      <c r="RCQ25" s="829"/>
      <c r="RCR25" s="830"/>
      <c r="RCS25" s="830"/>
      <c r="RCT25" s="830"/>
      <c r="RCU25" s="830"/>
      <c r="RCV25" s="830"/>
      <c r="RCW25" s="830"/>
      <c r="RCX25" s="830"/>
      <c r="RCY25" s="830"/>
      <c r="RCZ25" s="844"/>
      <c r="RDA25" s="845"/>
      <c r="RDB25" s="829"/>
      <c r="RDC25" s="829"/>
      <c r="RDD25" s="829"/>
      <c r="RDE25" s="829"/>
      <c r="RDF25" s="829"/>
      <c r="RDG25" s="829"/>
      <c r="RDH25" s="830"/>
      <c r="RDI25" s="830"/>
      <c r="RDJ25" s="830"/>
      <c r="RDK25" s="830"/>
      <c r="RDL25" s="830"/>
      <c r="RDM25" s="830"/>
      <c r="RDN25" s="830"/>
      <c r="RDO25" s="830"/>
      <c r="RDP25" s="844"/>
      <c r="RDQ25" s="845"/>
      <c r="RDR25" s="829"/>
      <c r="RDS25" s="829"/>
      <c r="RDT25" s="829"/>
      <c r="RDU25" s="829"/>
      <c r="RDV25" s="829"/>
      <c r="RDW25" s="829"/>
      <c r="RDX25" s="830"/>
      <c r="RDY25" s="830"/>
      <c r="RDZ25" s="830"/>
      <c r="REA25" s="830"/>
      <c r="REB25" s="830"/>
      <c r="REC25" s="830"/>
      <c r="RED25" s="830"/>
      <c r="REE25" s="830"/>
      <c r="REF25" s="844"/>
      <c r="REG25" s="845"/>
      <c r="REH25" s="829"/>
      <c r="REI25" s="829"/>
      <c r="REJ25" s="829"/>
      <c r="REK25" s="829"/>
      <c r="REL25" s="829"/>
      <c r="REM25" s="829"/>
      <c r="REN25" s="830"/>
      <c r="REO25" s="830"/>
      <c r="REP25" s="830"/>
      <c r="REQ25" s="830"/>
      <c r="RER25" s="830"/>
      <c r="RES25" s="830"/>
      <c r="RET25" s="830"/>
      <c r="REU25" s="830"/>
      <c r="REV25" s="844"/>
      <c r="REW25" s="845"/>
      <c r="REX25" s="829"/>
      <c r="REY25" s="829"/>
      <c r="REZ25" s="829"/>
      <c r="RFA25" s="829"/>
      <c r="RFB25" s="829"/>
      <c r="RFC25" s="829"/>
      <c r="RFD25" s="830"/>
      <c r="RFE25" s="830"/>
      <c r="RFF25" s="830"/>
      <c r="RFG25" s="830"/>
      <c r="RFH25" s="830"/>
      <c r="RFI25" s="830"/>
      <c r="RFJ25" s="830"/>
      <c r="RFK25" s="830"/>
      <c r="RFL25" s="844"/>
      <c r="RFM25" s="845"/>
      <c r="RFN25" s="829"/>
      <c r="RFO25" s="829"/>
      <c r="RFP25" s="829"/>
      <c r="RFQ25" s="829"/>
      <c r="RFR25" s="829"/>
      <c r="RFS25" s="829"/>
      <c r="RFT25" s="830"/>
      <c r="RFU25" s="830"/>
      <c r="RFV25" s="830"/>
      <c r="RFW25" s="830"/>
      <c r="RFX25" s="830"/>
      <c r="RFY25" s="830"/>
      <c r="RFZ25" s="830"/>
      <c r="RGA25" s="830"/>
      <c r="RGB25" s="844"/>
      <c r="RGC25" s="845"/>
      <c r="RGD25" s="829"/>
      <c r="RGE25" s="829"/>
      <c r="RGF25" s="829"/>
      <c r="RGG25" s="829"/>
      <c r="RGH25" s="829"/>
      <c r="RGI25" s="829"/>
      <c r="RGJ25" s="830"/>
      <c r="RGK25" s="830"/>
      <c r="RGL25" s="830"/>
      <c r="RGM25" s="830"/>
      <c r="RGN25" s="830"/>
      <c r="RGO25" s="830"/>
      <c r="RGP25" s="830"/>
      <c r="RGQ25" s="830"/>
      <c r="RGR25" s="844"/>
      <c r="RGS25" s="845"/>
      <c r="RGT25" s="829"/>
      <c r="RGU25" s="829"/>
      <c r="RGV25" s="829"/>
      <c r="RGW25" s="829"/>
      <c r="RGX25" s="829"/>
      <c r="RGY25" s="829"/>
      <c r="RGZ25" s="830"/>
      <c r="RHA25" s="830"/>
      <c r="RHB25" s="830"/>
      <c r="RHC25" s="830"/>
      <c r="RHD25" s="830"/>
      <c r="RHE25" s="830"/>
      <c r="RHF25" s="830"/>
      <c r="RHG25" s="830"/>
      <c r="RHH25" s="844"/>
      <c r="RHI25" s="845"/>
      <c r="RHJ25" s="829"/>
      <c r="RHK25" s="829"/>
      <c r="RHL25" s="829"/>
      <c r="RHM25" s="829"/>
      <c r="RHN25" s="829"/>
      <c r="RHO25" s="829"/>
      <c r="RHP25" s="830"/>
      <c r="RHQ25" s="830"/>
      <c r="RHR25" s="830"/>
      <c r="RHS25" s="830"/>
      <c r="RHT25" s="830"/>
      <c r="RHU25" s="830"/>
      <c r="RHV25" s="830"/>
      <c r="RHW25" s="830"/>
      <c r="RHX25" s="844"/>
      <c r="RHY25" s="845"/>
      <c r="RHZ25" s="829"/>
      <c r="RIA25" s="829"/>
      <c r="RIB25" s="829"/>
      <c r="RIC25" s="829"/>
      <c r="RID25" s="829"/>
      <c r="RIE25" s="829"/>
      <c r="RIF25" s="830"/>
      <c r="RIG25" s="830"/>
      <c r="RIH25" s="830"/>
      <c r="RII25" s="830"/>
      <c r="RIJ25" s="830"/>
      <c r="RIK25" s="830"/>
      <c r="RIL25" s="830"/>
      <c r="RIM25" s="830"/>
      <c r="RIN25" s="844"/>
      <c r="RIO25" s="845"/>
      <c r="RIP25" s="829"/>
      <c r="RIQ25" s="829"/>
      <c r="RIR25" s="829"/>
      <c r="RIS25" s="829"/>
      <c r="RIT25" s="829"/>
      <c r="RIU25" s="829"/>
      <c r="RIV25" s="830"/>
      <c r="RIW25" s="830"/>
      <c r="RIX25" s="830"/>
      <c r="RIY25" s="830"/>
      <c r="RIZ25" s="830"/>
      <c r="RJA25" s="830"/>
      <c r="RJB25" s="830"/>
      <c r="RJC25" s="830"/>
      <c r="RJD25" s="844"/>
      <c r="RJE25" s="845"/>
      <c r="RJF25" s="829"/>
      <c r="RJG25" s="829"/>
      <c r="RJH25" s="829"/>
      <c r="RJI25" s="829"/>
      <c r="RJJ25" s="829"/>
      <c r="RJK25" s="829"/>
      <c r="RJL25" s="830"/>
      <c r="RJM25" s="830"/>
      <c r="RJN25" s="830"/>
      <c r="RJO25" s="830"/>
      <c r="RJP25" s="830"/>
      <c r="RJQ25" s="830"/>
      <c r="RJR25" s="830"/>
      <c r="RJS25" s="830"/>
      <c r="RJT25" s="844"/>
      <c r="RJU25" s="845"/>
      <c r="RJV25" s="829"/>
      <c r="RJW25" s="829"/>
      <c r="RJX25" s="829"/>
      <c r="RJY25" s="829"/>
      <c r="RJZ25" s="829"/>
      <c r="RKA25" s="829"/>
      <c r="RKB25" s="830"/>
      <c r="RKC25" s="830"/>
      <c r="RKD25" s="830"/>
      <c r="RKE25" s="830"/>
      <c r="RKF25" s="830"/>
      <c r="RKG25" s="830"/>
      <c r="RKH25" s="830"/>
      <c r="RKI25" s="830"/>
      <c r="RKJ25" s="844"/>
      <c r="RKK25" s="845"/>
      <c r="RKL25" s="829"/>
      <c r="RKM25" s="829"/>
      <c r="RKN25" s="829"/>
      <c r="RKO25" s="829"/>
      <c r="RKP25" s="829"/>
      <c r="RKQ25" s="829"/>
      <c r="RKR25" s="830"/>
      <c r="RKS25" s="830"/>
      <c r="RKT25" s="830"/>
      <c r="RKU25" s="830"/>
      <c r="RKV25" s="830"/>
      <c r="RKW25" s="830"/>
      <c r="RKX25" s="830"/>
      <c r="RKY25" s="830"/>
      <c r="RKZ25" s="844"/>
      <c r="RLA25" s="845"/>
      <c r="RLB25" s="829"/>
      <c r="RLC25" s="829"/>
      <c r="RLD25" s="829"/>
      <c r="RLE25" s="829"/>
      <c r="RLF25" s="829"/>
      <c r="RLG25" s="829"/>
      <c r="RLH25" s="830"/>
      <c r="RLI25" s="830"/>
      <c r="RLJ25" s="830"/>
      <c r="RLK25" s="830"/>
      <c r="RLL25" s="830"/>
      <c r="RLM25" s="830"/>
      <c r="RLN25" s="830"/>
      <c r="RLO25" s="830"/>
      <c r="RLP25" s="844"/>
      <c r="RLQ25" s="845"/>
      <c r="RLR25" s="829"/>
      <c r="RLS25" s="829"/>
      <c r="RLT25" s="829"/>
      <c r="RLU25" s="829"/>
      <c r="RLV25" s="829"/>
      <c r="RLW25" s="829"/>
      <c r="RLX25" s="830"/>
      <c r="RLY25" s="830"/>
      <c r="RLZ25" s="830"/>
      <c r="RMA25" s="830"/>
      <c r="RMB25" s="830"/>
      <c r="RMC25" s="830"/>
      <c r="RMD25" s="830"/>
      <c r="RME25" s="830"/>
      <c r="RMF25" s="844"/>
      <c r="RMG25" s="845"/>
      <c r="RMH25" s="829"/>
      <c r="RMI25" s="829"/>
      <c r="RMJ25" s="829"/>
      <c r="RMK25" s="829"/>
      <c r="RML25" s="829"/>
      <c r="RMM25" s="829"/>
      <c r="RMN25" s="830"/>
      <c r="RMO25" s="830"/>
      <c r="RMP25" s="830"/>
      <c r="RMQ25" s="830"/>
      <c r="RMR25" s="830"/>
      <c r="RMS25" s="830"/>
      <c r="RMT25" s="830"/>
      <c r="RMU25" s="830"/>
      <c r="RMV25" s="844"/>
      <c r="RMW25" s="845"/>
      <c r="RMX25" s="829"/>
      <c r="RMY25" s="829"/>
      <c r="RMZ25" s="829"/>
      <c r="RNA25" s="829"/>
      <c r="RNB25" s="829"/>
      <c r="RNC25" s="829"/>
      <c r="RND25" s="830"/>
      <c r="RNE25" s="830"/>
      <c r="RNF25" s="830"/>
      <c r="RNG25" s="830"/>
      <c r="RNH25" s="830"/>
      <c r="RNI25" s="830"/>
      <c r="RNJ25" s="830"/>
      <c r="RNK25" s="830"/>
      <c r="RNL25" s="844"/>
      <c r="RNM25" s="845"/>
      <c r="RNN25" s="829"/>
      <c r="RNO25" s="829"/>
      <c r="RNP25" s="829"/>
      <c r="RNQ25" s="829"/>
      <c r="RNR25" s="829"/>
      <c r="RNS25" s="829"/>
      <c r="RNT25" s="830"/>
      <c r="RNU25" s="830"/>
      <c r="RNV25" s="830"/>
      <c r="RNW25" s="830"/>
      <c r="RNX25" s="830"/>
      <c r="RNY25" s="830"/>
      <c r="RNZ25" s="830"/>
      <c r="ROA25" s="830"/>
      <c r="ROB25" s="844"/>
      <c r="ROC25" s="845"/>
      <c r="ROD25" s="829"/>
      <c r="ROE25" s="829"/>
      <c r="ROF25" s="829"/>
      <c r="ROG25" s="829"/>
      <c r="ROH25" s="829"/>
      <c r="ROI25" s="829"/>
      <c r="ROJ25" s="830"/>
      <c r="ROK25" s="830"/>
      <c r="ROL25" s="830"/>
      <c r="ROM25" s="830"/>
      <c r="RON25" s="830"/>
      <c r="ROO25" s="830"/>
      <c r="ROP25" s="830"/>
      <c r="ROQ25" s="830"/>
      <c r="ROR25" s="844"/>
      <c r="ROS25" s="845"/>
      <c r="ROT25" s="829"/>
      <c r="ROU25" s="829"/>
      <c r="ROV25" s="829"/>
      <c r="ROW25" s="829"/>
      <c r="ROX25" s="829"/>
      <c r="ROY25" s="829"/>
      <c r="ROZ25" s="830"/>
      <c r="RPA25" s="830"/>
      <c r="RPB25" s="830"/>
      <c r="RPC25" s="830"/>
      <c r="RPD25" s="830"/>
      <c r="RPE25" s="830"/>
      <c r="RPF25" s="830"/>
      <c r="RPG25" s="830"/>
      <c r="RPH25" s="844"/>
      <c r="RPI25" s="845"/>
      <c r="RPJ25" s="829"/>
      <c r="RPK25" s="829"/>
      <c r="RPL25" s="829"/>
      <c r="RPM25" s="829"/>
      <c r="RPN25" s="829"/>
      <c r="RPO25" s="829"/>
      <c r="RPP25" s="830"/>
      <c r="RPQ25" s="830"/>
      <c r="RPR25" s="830"/>
      <c r="RPS25" s="830"/>
      <c r="RPT25" s="830"/>
      <c r="RPU25" s="830"/>
      <c r="RPV25" s="830"/>
      <c r="RPW25" s="830"/>
      <c r="RPX25" s="844"/>
      <c r="RPY25" s="845"/>
      <c r="RPZ25" s="829"/>
      <c r="RQA25" s="829"/>
      <c r="RQB25" s="829"/>
      <c r="RQC25" s="829"/>
      <c r="RQD25" s="829"/>
      <c r="RQE25" s="829"/>
      <c r="RQF25" s="830"/>
      <c r="RQG25" s="830"/>
      <c r="RQH25" s="830"/>
      <c r="RQI25" s="830"/>
      <c r="RQJ25" s="830"/>
      <c r="RQK25" s="830"/>
      <c r="RQL25" s="830"/>
      <c r="RQM25" s="830"/>
      <c r="RQN25" s="844"/>
      <c r="RQO25" s="845"/>
      <c r="RQP25" s="829"/>
      <c r="RQQ25" s="829"/>
      <c r="RQR25" s="829"/>
      <c r="RQS25" s="829"/>
      <c r="RQT25" s="829"/>
      <c r="RQU25" s="829"/>
      <c r="RQV25" s="830"/>
      <c r="RQW25" s="830"/>
      <c r="RQX25" s="830"/>
      <c r="RQY25" s="830"/>
      <c r="RQZ25" s="830"/>
      <c r="RRA25" s="830"/>
      <c r="RRB25" s="830"/>
      <c r="RRC25" s="830"/>
      <c r="RRD25" s="844"/>
      <c r="RRE25" s="845"/>
      <c r="RRF25" s="829"/>
      <c r="RRG25" s="829"/>
      <c r="RRH25" s="829"/>
      <c r="RRI25" s="829"/>
      <c r="RRJ25" s="829"/>
      <c r="RRK25" s="829"/>
      <c r="RRL25" s="830"/>
      <c r="RRM25" s="830"/>
      <c r="RRN25" s="830"/>
      <c r="RRO25" s="830"/>
      <c r="RRP25" s="830"/>
      <c r="RRQ25" s="830"/>
      <c r="RRR25" s="830"/>
      <c r="RRS25" s="830"/>
      <c r="RRT25" s="844"/>
      <c r="RRU25" s="845"/>
      <c r="RRV25" s="829"/>
      <c r="RRW25" s="829"/>
      <c r="RRX25" s="829"/>
      <c r="RRY25" s="829"/>
      <c r="RRZ25" s="829"/>
      <c r="RSA25" s="829"/>
      <c r="RSB25" s="830"/>
      <c r="RSC25" s="830"/>
      <c r="RSD25" s="830"/>
      <c r="RSE25" s="830"/>
      <c r="RSF25" s="830"/>
      <c r="RSG25" s="830"/>
      <c r="RSH25" s="830"/>
      <c r="RSI25" s="830"/>
      <c r="RSJ25" s="844"/>
      <c r="RSK25" s="845"/>
      <c r="RSL25" s="829"/>
      <c r="RSM25" s="829"/>
      <c r="RSN25" s="829"/>
      <c r="RSO25" s="829"/>
      <c r="RSP25" s="829"/>
      <c r="RSQ25" s="829"/>
      <c r="RSR25" s="830"/>
      <c r="RSS25" s="830"/>
      <c r="RST25" s="830"/>
      <c r="RSU25" s="830"/>
      <c r="RSV25" s="830"/>
      <c r="RSW25" s="830"/>
      <c r="RSX25" s="830"/>
      <c r="RSY25" s="830"/>
      <c r="RSZ25" s="844"/>
      <c r="RTA25" s="845"/>
      <c r="RTB25" s="829"/>
      <c r="RTC25" s="829"/>
      <c r="RTD25" s="829"/>
      <c r="RTE25" s="829"/>
      <c r="RTF25" s="829"/>
      <c r="RTG25" s="829"/>
      <c r="RTH25" s="830"/>
      <c r="RTI25" s="830"/>
      <c r="RTJ25" s="830"/>
      <c r="RTK25" s="830"/>
      <c r="RTL25" s="830"/>
      <c r="RTM25" s="830"/>
      <c r="RTN25" s="830"/>
      <c r="RTO25" s="830"/>
      <c r="RTP25" s="844"/>
      <c r="RTQ25" s="845"/>
      <c r="RTR25" s="829"/>
      <c r="RTS25" s="829"/>
      <c r="RTT25" s="829"/>
      <c r="RTU25" s="829"/>
      <c r="RTV25" s="829"/>
      <c r="RTW25" s="829"/>
      <c r="RTX25" s="830"/>
      <c r="RTY25" s="830"/>
      <c r="RTZ25" s="830"/>
      <c r="RUA25" s="830"/>
      <c r="RUB25" s="830"/>
      <c r="RUC25" s="830"/>
      <c r="RUD25" s="830"/>
      <c r="RUE25" s="830"/>
      <c r="RUF25" s="844"/>
      <c r="RUG25" s="845"/>
      <c r="RUH25" s="829"/>
      <c r="RUI25" s="829"/>
      <c r="RUJ25" s="829"/>
      <c r="RUK25" s="829"/>
      <c r="RUL25" s="829"/>
      <c r="RUM25" s="829"/>
      <c r="RUN25" s="830"/>
      <c r="RUO25" s="830"/>
      <c r="RUP25" s="830"/>
      <c r="RUQ25" s="830"/>
      <c r="RUR25" s="830"/>
      <c r="RUS25" s="830"/>
      <c r="RUT25" s="830"/>
      <c r="RUU25" s="830"/>
      <c r="RUV25" s="844"/>
      <c r="RUW25" s="845"/>
      <c r="RUX25" s="829"/>
      <c r="RUY25" s="829"/>
      <c r="RUZ25" s="829"/>
      <c r="RVA25" s="829"/>
      <c r="RVB25" s="829"/>
      <c r="RVC25" s="829"/>
      <c r="RVD25" s="830"/>
      <c r="RVE25" s="830"/>
      <c r="RVF25" s="830"/>
      <c r="RVG25" s="830"/>
      <c r="RVH25" s="830"/>
      <c r="RVI25" s="830"/>
      <c r="RVJ25" s="830"/>
      <c r="RVK25" s="830"/>
      <c r="RVL25" s="844"/>
      <c r="RVM25" s="845"/>
      <c r="RVN25" s="829"/>
      <c r="RVO25" s="829"/>
      <c r="RVP25" s="829"/>
      <c r="RVQ25" s="829"/>
      <c r="RVR25" s="829"/>
      <c r="RVS25" s="829"/>
      <c r="RVT25" s="830"/>
      <c r="RVU25" s="830"/>
      <c r="RVV25" s="830"/>
      <c r="RVW25" s="830"/>
      <c r="RVX25" s="830"/>
      <c r="RVY25" s="830"/>
      <c r="RVZ25" s="830"/>
      <c r="RWA25" s="830"/>
      <c r="RWB25" s="844"/>
      <c r="RWC25" s="845"/>
      <c r="RWD25" s="829"/>
      <c r="RWE25" s="829"/>
      <c r="RWF25" s="829"/>
      <c r="RWG25" s="829"/>
      <c r="RWH25" s="829"/>
      <c r="RWI25" s="829"/>
      <c r="RWJ25" s="830"/>
      <c r="RWK25" s="830"/>
      <c r="RWL25" s="830"/>
      <c r="RWM25" s="830"/>
      <c r="RWN25" s="830"/>
      <c r="RWO25" s="830"/>
      <c r="RWP25" s="830"/>
      <c r="RWQ25" s="830"/>
      <c r="RWR25" s="844"/>
      <c r="RWS25" s="845"/>
      <c r="RWT25" s="829"/>
      <c r="RWU25" s="829"/>
      <c r="RWV25" s="829"/>
      <c r="RWW25" s="829"/>
      <c r="RWX25" s="829"/>
      <c r="RWY25" s="829"/>
      <c r="RWZ25" s="830"/>
      <c r="RXA25" s="830"/>
      <c r="RXB25" s="830"/>
      <c r="RXC25" s="830"/>
      <c r="RXD25" s="830"/>
      <c r="RXE25" s="830"/>
      <c r="RXF25" s="830"/>
      <c r="RXG25" s="830"/>
      <c r="RXH25" s="844"/>
      <c r="RXI25" s="845"/>
      <c r="RXJ25" s="829"/>
      <c r="RXK25" s="829"/>
      <c r="RXL25" s="829"/>
      <c r="RXM25" s="829"/>
      <c r="RXN25" s="829"/>
      <c r="RXO25" s="829"/>
      <c r="RXP25" s="830"/>
      <c r="RXQ25" s="830"/>
      <c r="RXR25" s="830"/>
      <c r="RXS25" s="830"/>
      <c r="RXT25" s="830"/>
      <c r="RXU25" s="830"/>
      <c r="RXV25" s="830"/>
      <c r="RXW25" s="830"/>
      <c r="RXX25" s="844"/>
      <c r="RXY25" s="845"/>
      <c r="RXZ25" s="829"/>
      <c r="RYA25" s="829"/>
      <c r="RYB25" s="829"/>
      <c r="RYC25" s="829"/>
      <c r="RYD25" s="829"/>
      <c r="RYE25" s="829"/>
      <c r="RYF25" s="830"/>
      <c r="RYG25" s="830"/>
      <c r="RYH25" s="830"/>
      <c r="RYI25" s="830"/>
      <c r="RYJ25" s="830"/>
      <c r="RYK25" s="830"/>
      <c r="RYL25" s="830"/>
      <c r="RYM25" s="830"/>
      <c r="RYN25" s="844"/>
      <c r="RYO25" s="845"/>
      <c r="RYP25" s="829"/>
      <c r="RYQ25" s="829"/>
      <c r="RYR25" s="829"/>
      <c r="RYS25" s="829"/>
      <c r="RYT25" s="829"/>
      <c r="RYU25" s="829"/>
      <c r="RYV25" s="830"/>
      <c r="RYW25" s="830"/>
      <c r="RYX25" s="830"/>
      <c r="RYY25" s="830"/>
      <c r="RYZ25" s="830"/>
      <c r="RZA25" s="830"/>
      <c r="RZB25" s="830"/>
      <c r="RZC25" s="830"/>
      <c r="RZD25" s="844"/>
      <c r="RZE25" s="845"/>
      <c r="RZF25" s="829"/>
      <c r="RZG25" s="829"/>
      <c r="RZH25" s="829"/>
      <c r="RZI25" s="829"/>
      <c r="RZJ25" s="829"/>
      <c r="RZK25" s="829"/>
      <c r="RZL25" s="830"/>
      <c r="RZM25" s="830"/>
      <c r="RZN25" s="830"/>
      <c r="RZO25" s="830"/>
      <c r="RZP25" s="830"/>
      <c r="RZQ25" s="830"/>
      <c r="RZR25" s="830"/>
      <c r="RZS25" s="830"/>
      <c r="RZT25" s="844"/>
      <c r="RZU25" s="845"/>
      <c r="RZV25" s="829"/>
      <c r="RZW25" s="829"/>
      <c r="RZX25" s="829"/>
      <c r="RZY25" s="829"/>
      <c r="RZZ25" s="829"/>
      <c r="SAA25" s="829"/>
      <c r="SAB25" s="830"/>
      <c r="SAC25" s="830"/>
      <c r="SAD25" s="830"/>
      <c r="SAE25" s="830"/>
      <c r="SAF25" s="830"/>
      <c r="SAG25" s="830"/>
      <c r="SAH25" s="830"/>
      <c r="SAI25" s="830"/>
      <c r="SAJ25" s="844"/>
      <c r="SAK25" s="845"/>
      <c r="SAL25" s="829"/>
      <c r="SAM25" s="829"/>
      <c r="SAN25" s="829"/>
      <c r="SAO25" s="829"/>
      <c r="SAP25" s="829"/>
      <c r="SAQ25" s="829"/>
      <c r="SAR25" s="830"/>
      <c r="SAS25" s="830"/>
      <c r="SAT25" s="830"/>
      <c r="SAU25" s="830"/>
      <c r="SAV25" s="830"/>
      <c r="SAW25" s="830"/>
      <c r="SAX25" s="830"/>
      <c r="SAY25" s="830"/>
      <c r="SAZ25" s="844"/>
      <c r="SBA25" s="845"/>
      <c r="SBB25" s="829"/>
      <c r="SBC25" s="829"/>
      <c r="SBD25" s="829"/>
      <c r="SBE25" s="829"/>
      <c r="SBF25" s="829"/>
      <c r="SBG25" s="829"/>
      <c r="SBH25" s="830"/>
      <c r="SBI25" s="830"/>
      <c r="SBJ25" s="830"/>
      <c r="SBK25" s="830"/>
      <c r="SBL25" s="830"/>
      <c r="SBM25" s="830"/>
      <c r="SBN25" s="830"/>
      <c r="SBO25" s="830"/>
      <c r="SBP25" s="844"/>
      <c r="SBQ25" s="845"/>
      <c r="SBR25" s="829"/>
      <c r="SBS25" s="829"/>
      <c r="SBT25" s="829"/>
      <c r="SBU25" s="829"/>
      <c r="SBV25" s="829"/>
      <c r="SBW25" s="829"/>
      <c r="SBX25" s="830"/>
      <c r="SBY25" s="830"/>
      <c r="SBZ25" s="830"/>
      <c r="SCA25" s="830"/>
      <c r="SCB25" s="830"/>
      <c r="SCC25" s="830"/>
      <c r="SCD25" s="830"/>
      <c r="SCE25" s="830"/>
      <c r="SCF25" s="844"/>
      <c r="SCG25" s="845"/>
      <c r="SCH25" s="829"/>
      <c r="SCI25" s="829"/>
      <c r="SCJ25" s="829"/>
      <c r="SCK25" s="829"/>
      <c r="SCL25" s="829"/>
      <c r="SCM25" s="829"/>
      <c r="SCN25" s="830"/>
      <c r="SCO25" s="830"/>
      <c r="SCP25" s="830"/>
      <c r="SCQ25" s="830"/>
      <c r="SCR25" s="830"/>
      <c r="SCS25" s="830"/>
      <c r="SCT25" s="830"/>
      <c r="SCU25" s="830"/>
      <c r="SCV25" s="844"/>
      <c r="SCW25" s="845"/>
      <c r="SCX25" s="829"/>
      <c r="SCY25" s="829"/>
      <c r="SCZ25" s="829"/>
      <c r="SDA25" s="829"/>
      <c r="SDB25" s="829"/>
      <c r="SDC25" s="829"/>
      <c r="SDD25" s="830"/>
      <c r="SDE25" s="830"/>
      <c r="SDF25" s="830"/>
      <c r="SDG25" s="830"/>
      <c r="SDH25" s="830"/>
      <c r="SDI25" s="830"/>
      <c r="SDJ25" s="830"/>
      <c r="SDK25" s="830"/>
      <c r="SDL25" s="844"/>
      <c r="SDM25" s="845"/>
      <c r="SDN25" s="829"/>
      <c r="SDO25" s="829"/>
      <c r="SDP25" s="829"/>
      <c r="SDQ25" s="829"/>
      <c r="SDR25" s="829"/>
      <c r="SDS25" s="829"/>
      <c r="SDT25" s="830"/>
      <c r="SDU25" s="830"/>
      <c r="SDV25" s="830"/>
      <c r="SDW25" s="830"/>
      <c r="SDX25" s="830"/>
      <c r="SDY25" s="830"/>
      <c r="SDZ25" s="830"/>
      <c r="SEA25" s="830"/>
      <c r="SEB25" s="844"/>
      <c r="SEC25" s="845"/>
      <c r="SED25" s="829"/>
      <c r="SEE25" s="829"/>
      <c r="SEF25" s="829"/>
      <c r="SEG25" s="829"/>
      <c r="SEH25" s="829"/>
      <c r="SEI25" s="829"/>
      <c r="SEJ25" s="830"/>
      <c r="SEK25" s="830"/>
      <c r="SEL25" s="830"/>
      <c r="SEM25" s="830"/>
      <c r="SEN25" s="830"/>
      <c r="SEO25" s="830"/>
      <c r="SEP25" s="830"/>
      <c r="SEQ25" s="830"/>
      <c r="SER25" s="844"/>
      <c r="SES25" s="845"/>
      <c r="SET25" s="829"/>
      <c r="SEU25" s="829"/>
      <c r="SEV25" s="829"/>
      <c r="SEW25" s="829"/>
      <c r="SEX25" s="829"/>
      <c r="SEY25" s="829"/>
      <c r="SEZ25" s="830"/>
      <c r="SFA25" s="830"/>
      <c r="SFB25" s="830"/>
      <c r="SFC25" s="830"/>
      <c r="SFD25" s="830"/>
      <c r="SFE25" s="830"/>
      <c r="SFF25" s="830"/>
      <c r="SFG25" s="830"/>
      <c r="SFH25" s="844"/>
      <c r="SFI25" s="845"/>
      <c r="SFJ25" s="829"/>
      <c r="SFK25" s="829"/>
      <c r="SFL25" s="829"/>
      <c r="SFM25" s="829"/>
      <c r="SFN25" s="829"/>
      <c r="SFO25" s="829"/>
      <c r="SFP25" s="830"/>
      <c r="SFQ25" s="830"/>
      <c r="SFR25" s="830"/>
      <c r="SFS25" s="830"/>
      <c r="SFT25" s="830"/>
      <c r="SFU25" s="830"/>
      <c r="SFV25" s="830"/>
      <c r="SFW25" s="830"/>
      <c r="SFX25" s="844"/>
      <c r="SFY25" s="845"/>
      <c r="SFZ25" s="829"/>
      <c r="SGA25" s="829"/>
      <c r="SGB25" s="829"/>
      <c r="SGC25" s="829"/>
      <c r="SGD25" s="829"/>
      <c r="SGE25" s="829"/>
      <c r="SGF25" s="830"/>
      <c r="SGG25" s="830"/>
      <c r="SGH25" s="830"/>
      <c r="SGI25" s="830"/>
      <c r="SGJ25" s="830"/>
      <c r="SGK25" s="830"/>
      <c r="SGL25" s="830"/>
      <c r="SGM25" s="830"/>
      <c r="SGN25" s="844"/>
      <c r="SGO25" s="845"/>
      <c r="SGP25" s="829"/>
      <c r="SGQ25" s="829"/>
      <c r="SGR25" s="829"/>
      <c r="SGS25" s="829"/>
      <c r="SGT25" s="829"/>
      <c r="SGU25" s="829"/>
      <c r="SGV25" s="830"/>
      <c r="SGW25" s="830"/>
      <c r="SGX25" s="830"/>
      <c r="SGY25" s="830"/>
      <c r="SGZ25" s="830"/>
      <c r="SHA25" s="830"/>
      <c r="SHB25" s="830"/>
      <c r="SHC25" s="830"/>
      <c r="SHD25" s="844"/>
      <c r="SHE25" s="845"/>
      <c r="SHF25" s="829"/>
      <c r="SHG25" s="829"/>
      <c r="SHH25" s="829"/>
      <c r="SHI25" s="829"/>
      <c r="SHJ25" s="829"/>
      <c r="SHK25" s="829"/>
      <c r="SHL25" s="830"/>
      <c r="SHM25" s="830"/>
      <c r="SHN25" s="830"/>
      <c r="SHO25" s="830"/>
      <c r="SHP25" s="830"/>
      <c r="SHQ25" s="830"/>
      <c r="SHR25" s="830"/>
      <c r="SHS25" s="830"/>
      <c r="SHT25" s="844"/>
      <c r="SHU25" s="845"/>
      <c r="SHV25" s="829"/>
      <c r="SHW25" s="829"/>
      <c r="SHX25" s="829"/>
      <c r="SHY25" s="829"/>
      <c r="SHZ25" s="829"/>
      <c r="SIA25" s="829"/>
      <c r="SIB25" s="830"/>
      <c r="SIC25" s="830"/>
      <c r="SID25" s="830"/>
      <c r="SIE25" s="830"/>
      <c r="SIF25" s="830"/>
      <c r="SIG25" s="830"/>
      <c r="SIH25" s="830"/>
      <c r="SII25" s="830"/>
      <c r="SIJ25" s="844"/>
      <c r="SIK25" s="845"/>
      <c r="SIL25" s="829"/>
      <c r="SIM25" s="829"/>
      <c r="SIN25" s="829"/>
      <c r="SIO25" s="829"/>
      <c r="SIP25" s="829"/>
      <c r="SIQ25" s="829"/>
      <c r="SIR25" s="830"/>
      <c r="SIS25" s="830"/>
      <c r="SIT25" s="830"/>
      <c r="SIU25" s="830"/>
      <c r="SIV25" s="830"/>
      <c r="SIW25" s="830"/>
      <c r="SIX25" s="830"/>
      <c r="SIY25" s="830"/>
      <c r="SIZ25" s="844"/>
      <c r="SJA25" s="845"/>
      <c r="SJB25" s="829"/>
      <c r="SJC25" s="829"/>
      <c r="SJD25" s="829"/>
      <c r="SJE25" s="829"/>
      <c r="SJF25" s="829"/>
      <c r="SJG25" s="829"/>
      <c r="SJH25" s="830"/>
      <c r="SJI25" s="830"/>
      <c r="SJJ25" s="830"/>
      <c r="SJK25" s="830"/>
      <c r="SJL25" s="830"/>
      <c r="SJM25" s="830"/>
      <c r="SJN25" s="830"/>
      <c r="SJO25" s="830"/>
      <c r="SJP25" s="844"/>
      <c r="SJQ25" s="845"/>
      <c r="SJR25" s="829"/>
      <c r="SJS25" s="829"/>
      <c r="SJT25" s="829"/>
      <c r="SJU25" s="829"/>
      <c r="SJV25" s="829"/>
      <c r="SJW25" s="829"/>
      <c r="SJX25" s="830"/>
      <c r="SJY25" s="830"/>
      <c r="SJZ25" s="830"/>
      <c r="SKA25" s="830"/>
      <c r="SKB25" s="830"/>
      <c r="SKC25" s="830"/>
      <c r="SKD25" s="830"/>
      <c r="SKE25" s="830"/>
      <c r="SKF25" s="844"/>
      <c r="SKG25" s="845"/>
      <c r="SKH25" s="829"/>
      <c r="SKI25" s="829"/>
      <c r="SKJ25" s="829"/>
      <c r="SKK25" s="829"/>
      <c r="SKL25" s="829"/>
      <c r="SKM25" s="829"/>
      <c r="SKN25" s="830"/>
      <c r="SKO25" s="830"/>
      <c r="SKP25" s="830"/>
      <c r="SKQ25" s="830"/>
      <c r="SKR25" s="830"/>
      <c r="SKS25" s="830"/>
      <c r="SKT25" s="830"/>
      <c r="SKU25" s="830"/>
      <c r="SKV25" s="844"/>
      <c r="SKW25" s="845"/>
      <c r="SKX25" s="829"/>
      <c r="SKY25" s="829"/>
      <c r="SKZ25" s="829"/>
      <c r="SLA25" s="829"/>
      <c r="SLB25" s="829"/>
      <c r="SLC25" s="829"/>
      <c r="SLD25" s="830"/>
      <c r="SLE25" s="830"/>
      <c r="SLF25" s="830"/>
      <c r="SLG25" s="830"/>
      <c r="SLH25" s="830"/>
      <c r="SLI25" s="830"/>
      <c r="SLJ25" s="830"/>
      <c r="SLK25" s="830"/>
      <c r="SLL25" s="844"/>
      <c r="SLM25" s="845"/>
      <c r="SLN25" s="829"/>
      <c r="SLO25" s="829"/>
      <c r="SLP25" s="829"/>
      <c r="SLQ25" s="829"/>
      <c r="SLR25" s="829"/>
      <c r="SLS25" s="829"/>
      <c r="SLT25" s="830"/>
      <c r="SLU25" s="830"/>
      <c r="SLV25" s="830"/>
      <c r="SLW25" s="830"/>
      <c r="SLX25" s="830"/>
      <c r="SLY25" s="830"/>
      <c r="SLZ25" s="830"/>
      <c r="SMA25" s="830"/>
      <c r="SMB25" s="844"/>
      <c r="SMC25" s="845"/>
      <c r="SMD25" s="829"/>
      <c r="SME25" s="829"/>
      <c r="SMF25" s="829"/>
      <c r="SMG25" s="829"/>
      <c r="SMH25" s="829"/>
      <c r="SMI25" s="829"/>
      <c r="SMJ25" s="830"/>
      <c r="SMK25" s="830"/>
      <c r="SML25" s="830"/>
      <c r="SMM25" s="830"/>
      <c r="SMN25" s="830"/>
      <c r="SMO25" s="830"/>
      <c r="SMP25" s="830"/>
      <c r="SMQ25" s="830"/>
      <c r="SMR25" s="844"/>
      <c r="SMS25" s="845"/>
      <c r="SMT25" s="829"/>
      <c r="SMU25" s="829"/>
      <c r="SMV25" s="829"/>
      <c r="SMW25" s="829"/>
      <c r="SMX25" s="829"/>
      <c r="SMY25" s="829"/>
      <c r="SMZ25" s="830"/>
      <c r="SNA25" s="830"/>
      <c r="SNB25" s="830"/>
      <c r="SNC25" s="830"/>
      <c r="SND25" s="830"/>
      <c r="SNE25" s="830"/>
      <c r="SNF25" s="830"/>
      <c r="SNG25" s="830"/>
      <c r="SNH25" s="844"/>
      <c r="SNI25" s="845"/>
      <c r="SNJ25" s="829"/>
      <c r="SNK25" s="829"/>
      <c r="SNL25" s="829"/>
      <c r="SNM25" s="829"/>
      <c r="SNN25" s="829"/>
      <c r="SNO25" s="829"/>
      <c r="SNP25" s="830"/>
      <c r="SNQ25" s="830"/>
      <c r="SNR25" s="830"/>
      <c r="SNS25" s="830"/>
      <c r="SNT25" s="830"/>
      <c r="SNU25" s="830"/>
      <c r="SNV25" s="830"/>
      <c r="SNW25" s="830"/>
      <c r="SNX25" s="844"/>
      <c r="SNY25" s="845"/>
      <c r="SNZ25" s="829"/>
      <c r="SOA25" s="829"/>
      <c r="SOB25" s="829"/>
      <c r="SOC25" s="829"/>
      <c r="SOD25" s="829"/>
      <c r="SOE25" s="829"/>
      <c r="SOF25" s="830"/>
      <c r="SOG25" s="830"/>
      <c r="SOH25" s="830"/>
      <c r="SOI25" s="830"/>
      <c r="SOJ25" s="830"/>
      <c r="SOK25" s="830"/>
      <c r="SOL25" s="830"/>
      <c r="SOM25" s="830"/>
      <c r="SON25" s="844"/>
      <c r="SOO25" s="845"/>
      <c r="SOP25" s="829"/>
      <c r="SOQ25" s="829"/>
      <c r="SOR25" s="829"/>
      <c r="SOS25" s="829"/>
      <c r="SOT25" s="829"/>
      <c r="SOU25" s="829"/>
      <c r="SOV25" s="830"/>
      <c r="SOW25" s="830"/>
      <c r="SOX25" s="830"/>
      <c r="SOY25" s="830"/>
      <c r="SOZ25" s="830"/>
      <c r="SPA25" s="830"/>
      <c r="SPB25" s="830"/>
      <c r="SPC25" s="830"/>
      <c r="SPD25" s="844"/>
      <c r="SPE25" s="845"/>
      <c r="SPF25" s="829"/>
      <c r="SPG25" s="829"/>
      <c r="SPH25" s="829"/>
      <c r="SPI25" s="829"/>
      <c r="SPJ25" s="829"/>
      <c r="SPK25" s="829"/>
      <c r="SPL25" s="830"/>
      <c r="SPM25" s="830"/>
      <c r="SPN25" s="830"/>
      <c r="SPO25" s="830"/>
      <c r="SPP25" s="830"/>
      <c r="SPQ25" s="830"/>
      <c r="SPR25" s="830"/>
      <c r="SPS25" s="830"/>
      <c r="SPT25" s="844"/>
      <c r="SPU25" s="845"/>
      <c r="SPV25" s="829"/>
      <c r="SPW25" s="829"/>
      <c r="SPX25" s="829"/>
      <c r="SPY25" s="829"/>
      <c r="SPZ25" s="829"/>
      <c r="SQA25" s="829"/>
      <c r="SQB25" s="830"/>
      <c r="SQC25" s="830"/>
      <c r="SQD25" s="830"/>
      <c r="SQE25" s="830"/>
      <c r="SQF25" s="830"/>
      <c r="SQG25" s="830"/>
      <c r="SQH25" s="830"/>
      <c r="SQI25" s="830"/>
      <c r="SQJ25" s="844"/>
      <c r="SQK25" s="845"/>
      <c r="SQL25" s="829"/>
      <c r="SQM25" s="829"/>
      <c r="SQN25" s="829"/>
      <c r="SQO25" s="829"/>
      <c r="SQP25" s="829"/>
      <c r="SQQ25" s="829"/>
      <c r="SQR25" s="830"/>
      <c r="SQS25" s="830"/>
      <c r="SQT25" s="830"/>
      <c r="SQU25" s="830"/>
      <c r="SQV25" s="830"/>
      <c r="SQW25" s="830"/>
      <c r="SQX25" s="830"/>
      <c r="SQY25" s="830"/>
      <c r="SQZ25" s="844"/>
      <c r="SRA25" s="845"/>
      <c r="SRB25" s="829"/>
      <c r="SRC25" s="829"/>
      <c r="SRD25" s="829"/>
      <c r="SRE25" s="829"/>
      <c r="SRF25" s="829"/>
      <c r="SRG25" s="829"/>
      <c r="SRH25" s="830"/>
      <c r="SRI25" s="830"/>
      <c r="SRJ25" s="830"/>
      <c r="SRK25" s="830"/>
      <c r="SRL25" s="830"/>
      <c r="SRM25" s="830"/>
      <c r="SRN25" s="830"/>
      <c r="SRO25" s="830"/>
      <c r="SRP25" s="844"/>
      <c r="SRQ25" s="845"/>
      <c r="SRR25" s="829"/>
      <c r="SRS25" s="829"/>
      <c r="SRT25" s="829"/>
      <c r="SRU25" s="829"/>
      <c r="SRV25" s="829"/>
      <c r="SRW25" s="829"/>
      <c r="SRX25" s="830"/>
      <c r="SRY25" s="830"/>
      <c r="SRZ25" s="830"/>
      <c r="SSA25" s="830"/>
      <c r="SSB25" s="830"/>
      <c r="SSC25" s="830"/>
      <c r="SSD25" s="830"/>
      <c r="SSE25" s="830"/>
      <c r="SSF25" s="844"/>
      <c r="SSG25" s="845"/>
      <c r="SSH25" s="829"/>
      <c r="SSI25" s="829"/>
      <c r="SSJ25" s="829"/>
      <c r="SSK25" s="829"/>
      <c r="SSL25" s="829"/>
      <c r="SSM25" s="829"/>
      <c r="SSN25" s="830"/>
      <c r="SSO25" s="830"/>
      <c r="SSP25" s="830"/>
      <c r="SSQ25" s="830"/>
      <c r="SSR25" s="830"/>
      <c r="SSS25" s="830"/>
      <c r="SST25" s="830"/>
      <c r="SSU25" s="830"/>
      <c r="SSV25" s="844"/>
      <c r="SSW25" s="845"/>
      <c r="SSX25" s="829"/>
      <c r="SSY25" s="829"/>
      <c r="SSZ25" s="829"/>
      <c r="STA25" s="829"/>
      <c r="STB25" s="829"/>
      <c r="STC25" s="829"/>
      <c r="STD25" s="830"/>
      <c r="STE25" s="830"/>
      <c r="STF25" s="830"/>
      <c r="STG25" s="830"/>
      <c r="STH25" s="830"/>
      <c r="STI25" s="830"/>
      <c r="STJ25" s="830"/>
      <c r="STK25" s="830"/>
      <c r="STL25" s="844"/>
      <c r="STM25" s="845"/>
      <c r="STN25" s="829"/>
      <c r="STO25" s="829"/>
      <c r="STP25" s="829"/>
      <c r="STQ25" s="829"/>
      <c r="STR25" s="829"/>
      <c r="STS25" s="829"/>
      <c r="STT25" s="830"/>
      <c r="STU25" s="830"/>
      <c r="STV25" s="830"/>
      <c r="STW25" s="830"/>
      <c r="STX25" s="830"/>
      <c r="STY25" s="830"/>
      <c r="STZ25" s="830"/>
      <c r="SUA25" s="830"/>
      <c r="SUB25" s="844"/>
      <c r="SUC25" s="845"/>
      <c r="SUD25" s="829"/>
      <c r="SUE25" s="829"/>
      <c r="SUF25" s="829"/>
      <c r="SUG25" s="829"/>
      <c r="SUH25" s="829"/>
      <c r="SUI25" s="829"/>
      <c r="SUJ25" s="830"/>
      <c r="SUK25" s="830"/>
      <c r="SUL25" s="830"/>
      <c r="SUM25" s="830"/>
      <c r="SUN25" s="830"/>
      <c r="SUO25" s="830"/>
      <c r="SUP25" s="830"/>
      <c r="SUQ25" s="830"/>
      <c r="SUR25" s="844"/>
      <c r="SUS25" s="845"/>
      <c r="SUT25" s="829"/>
      <c r="SUU25" s="829"/>
      <c r="SUV25" s="829"/>
      <c r="SUW25" s="829"/>
      <c r="SUX25" s="829"/>
      <c r="SUY25" s="829"/>
      <c r="SUZ25" s="830"/>
      <c r="SVA25" s="830"/>
      <c r="SVB25" s="830"/>
      <c r="SVC25" s="830"/>
      <c r="SVD25" s="830"/>
      <c r="SVE25" s="830"/>
      <c r="SVF25" s="830"/>
      <c r="SVG25" s="830"/>
      <c r="SVH25" s="844"/>
      <c r="SVI25" s="845"/>
      <c r="SVJ25" s="829"/>
      <c r="SVK25" s="829"/>
      <c r="SVL25" s="829"/>
      <c r="SVM25" s="829"/>
      <c r="SVN25" s="829"/>
      <c r="SVO25" s="829"/>
      <c r="SVP25" s="830"/>
      <c r="SVQ25" s="830"/>
      <c r="SVR25" s="830"/>
      <c r="SVS25" s="830"/>
      <c r="SVT25" s="830"/>
      <c r="SVU25" s="830"/>
      <c r="SVV25" s="830"/>
      <c r="SVW25" s="830"/>
      <c r="SVX25" s="844"/>
      <c r="SVY25" s="845"/>
      <c r="SVZ25" s="829"/>
      <c r="SWA25" s="829"/>
      <c r="SWB25" s="829"/>
      <c r="SWC25" s="829"/>
      <c r="SWD25" s="829"/>
      <c r="SWE25" s="829"/>
      <c r="SWF25" s="830"/>
      <c r="SWG25" s="830"/>
      <c r="SWH25" s="830"/>
      <c r="SWI25" s="830"/>
      <c r="SWJ25" s="830"/>
      <c r="SWK25" s="830"/>
      <c r="SWL25" s="830"/>
      <c r="SWM25" s="830"/>
      <c r="SWN25" s="844"/>
      <c r="SWO25" s="845"/>
      <c r="SWP25" s="829"/>
      <c r="SWQ25" s="829"/>
      <c r="SWR25" s="829"/>
      <c r="SWS25" s="829"/>
      <c r="SWT25" s="829"/>
      <c r="SWU25" s="829"/>
      <c r="SWV25" s="830"/>
      <c r="SWW25" s="830"/>
      <c r="SWX25" s="830"/>
      <c r="SWY25" s="830"/>
      <c r="SWZ25" s="830"/>
      <c r="SXA25" s="830"/>
      <c r="SXB25" s="830"/>
      <c r="SXC25" s="830"/>
      <c r="SXD25" s="844"/>
      <c r="SXE25" s="845"/>
      <c r="SXF25" s="829"/>
      <c r="SXG25" s="829"/>
      <c r="SXH25" s="829"/>
      <c r="SXI25" s="829"/>
      <c r="SXJ25" s="829"/>
      <c r="SXK25" s="829"/>
      <c r="SXL25" s="830"/>
      <c r="SXM25" s="830"/>
      <c r="SXN25" s="830"/>
      <c r="SXO25" s="830"/>
      <c r="SXP25" s="830"/>
      <c r="SXQ25" s="830"/>
      <c r="SXR25" s="830"/>
      <c r="SXS25" s="830"/>
      <c r="SXT25" s="844"/>
      <c r="SXU25" s="845"/>
      <c r="SXV25" s="829"/>
      <c r="SXW25" s="829"/>
      <c r="SXX25" s="829"/>
      <c r="SXY25" s="829"/>
      <c r="SXZ25" s="829"/>
      <c r="SYA25" s="829"/>
      <c r="SYB25" s="830"/>
      <c r="SYC25" s="830"/>
      <c r="SYD25" s="830"/>
      <c r="SYE25" s="830"/>
      <c r="SYF25" s="830"/>
      <c r="SYG25" s="830"/>
      <c r="SYH25" s="830"/>
      <c r="SYI25" s="830"/>
      <c r="SYJ25" s="844"/>
      <c r="SYK25" s="845"/>
      <c r="SYL25" s="829"/>
      <c r="SYM25" s="829"/>
      <c r="SYN25" s="829"/>
      <c r="SYO25" s="829"/>
      <c r="SYP25" s="829"/>
      <c r="SYQ25" s="829"/>
      <c r="SYR25" s="830"/>
      <c r="SYS25" s="830"/>
      <c r="SYT25" s="830"/>
      <c r="SYU25" s="830"/>
      <c r="SYV25" s="830"/>
      <c r="SYW25" s="830"/>
      <c r="SYX25" s="830"/>
      <c r="SYY25" s="830"/>
      <c r="SYZ25" s="844"/>
      <c r="SZA25" s="845"/>
      <c r="SZB25" s="829"/>
      <c r="SZC25" s="829"/>
      <c r="SZD25" s="829"/>
      <c r="SZE25" s="829"/>
      <c r="SZF25" s="829"/>
      <c r="SZG25" s="829"/>
      <c r="SZH25" s="830"/>
      <c r="SZI25" s="830"/>
      <c r="SZJ25" s="830"/>
      <c r="SZK25" s="830"/>
      <c r="SZL25" s="830"/>
      <c r="SZM25" s="830"/>
      <c r="SZN25" s="830"/>
      <c r="SZO25" s="830"/>
      <c r="SZP25" s="844"/>
      <c r="SZQ25" s="845"/>
      <c r="SZR25" s="829"/>
      <c r="SZS25" s="829"/>
      <c r="SZT25" s="829"/>
      <c r="SZU25" s="829"/>
      <c r="SZV25" s="829"/>
      <c r="SZW25" s="829"/>
      <c r="SZX25" s="830"/>
      <c r="SZY25" s="830"/>
      <c r="SZZ25" s="830"/>
      <c r="TAA25" s="830"/>
      <c r="TAB25" s="830"/>
      <c r="TAC25" s="830"/>
      <c r="TAD25" s="830"/>
      <c r="TAE25" s="830"/>
      <c r="TAF25" s="844"/>
      <c r="TAG25" s="845"/>
      <c r="TAH25" s="829"/>
      <c r="TAI25" s="829"/>
      <c r="TAJ25" s="829"/>
      <c r="TAK25" s="829"/>
      <c r="TAL25" s="829"/>
      <c r="TAM25" s="829"/>
      <c r="TAN25" s="830"/>
      <c r="TAO25" s="830"/>
      <c r="TAP25" s="830"/>
      <c r="TAQ25" s="830"/>
      <c r="TAR25" s="830"/>
      <c r="TAS25" s="830"/>
      <c r="TAT25" s="830"/>
      <c r="TAU25" s="830"/>
      <c r="TAV25" s="844"/>
      <c r="TAW25" s="845"/>
      <c r="TAX25" s="829"/>
      <c r="TAY25" s="829"/>
      <c r="TAZ25" s="829"/>
      <c r="TBA25" s="829"/>
      <c r="TBB25" s="829"/>
      <c r="TBC25" s="829"/>
      <c r="TBD25" s="830"/>
      <c r="TBE25" s="830"/>
      <c r="TBF25" s="830"/>
      <c r="TBG25" s="830"/>
      <c r="TBH25" s="830"/>
      <c r="TBI25" s="830"/>
      <c r="TBJ25" s="830"/>
      <c r="TBK25" s="830"/>
      <c r="TBL25" s="844"/>
      <c r="TBM25" s="845"/>
      <c r="TBN25" s="829"/>
      <c r="TBO25" s="829"/>
      <c r="TBP25" s="829"/>
      <c r="TBQ25" s="829"/>
      <c r="TBR25" s="829"/>
      <c r="TBS25" s="829"/>
      <c r="TBT25" s="830"/>
      <c r="TBU25" s="830"/>
      <c r="TBV25" s="830"/>
      <c r="TBW25" s="830"/>
      <c r="TBX25" s="830"/>
      <c r="TBY25" s="830"/>
      <c r="TBZ25" s="830"/>
      <c r="TCA25" s="830"/>
      <c r="TCB25" s="844"/>
      <c r="TCC25" s="845"/>
      <c r="TCD25" s="829"/>
      <c r="TCE25" s="829"/>
      <c r="TCF25" s="829"/>
      <c r="TCG25" s="829"/>
      <c r="TCH25" s="829"/>
      <c r="TCI25" s="829"/>
      <c r="TCJ25" s="830"/>
      <c r="TCK25" s="830"/>
      <c r="TCL25" s="830"/>
      <c r="TCM25" s="830"/>
      <c r="TCN25" s="830"/>
      <c r="TCO25" s="830"/>
      <c r="TCP25" s="830"/>
      <c r="TCQ25" s="830"/>
      <c r="TCR25" s="844"/>
      <c r="TCS25" s="845"/>
      <c r="TCT25" s="829"/>
      <c r="TCU25" s="829"/>
      <c r="TCV25" s="829"/>
      <c r="TCW25" s="829"/>
      <c r="TCX25" s="829"/>
      <c r="TCY25" s="829"/>
      <c r="TCZ25" s="830"/>
      <c r="TDA25" s="830"/>
      <c r="TDB25" s="830"/>
      <c r="TDC25" s="830"/>
      <c r="TDD25" s="830"/>
      <c r="TDE25" s="830"/>
      <c r="TDF25" s="830"/>
      <c r="TDG25" s="830"/>
      <c r="TDH25" s="844"/>
      <c r="TDI25" s="845"/>
      <c r="TDJ25" s="829"/>
      <c r="TDK25" s="829"/>
      <c r="TDL25" s="829"/>
      <c r="TDM25" s="829"/>
      <c r="TDN25" s="829"/>
      <c r="TDO25" s="829"/>
      <c r="TDP25" s="830"/>
      <c r="TDQ25" s="830"/>
      <c r="TDR25" s="830"/>
      <c r="TDS25" s="830"/>
      <c r="TDT25" s="830"/>
      <c r="TDU25" s="830"/>
      <c r="TDV25" s="830"/>
      <c r="TDW25" s="830"/>
      <c r="TDX25" s="844"/>
      <c r="TDY25" s="845"/>
      <c r="TDZ25" s="829"/>
      <c r="TEA25" s="829"/>
      <c r="TEB25" s="829"/>
      <c r="TEC25" s="829"/>
      <c r="TED25" s="829"/>
      <c r="TEE25" s="829"/>
      <c r="TEF25" s="830"/>
      <c r="TEG25" s="830"/>
      <c r="TEH25" s="830"/>
      <c r="TEI25" s="830"/>
      <c r="TEJ25" s="830"/>
      <c r="TEK25" s="830"/>
      <c r="TEL25" s="830"/>
      <c r="TEM25" s="830"/>
      <c r="TEN25" s="844"/>
      <c r="TEO25" s="845"/>
      <c r="TEP25" s="829"/>
      <c r="TEQ25" s="829"/>
      <c r="TER25" s="829"/>
      <c r="TES25" s="829"/>
      <c r="TET25" s="829"/>
      <c r="TEU25" s="829"/>
      <c r="TEV25" s="830"/>
      <c r="TEW25" s="830"/>
      <c r="TEX25" s="830"/>
      <c r="TEY25" s="830"/>
      <c r="TEZ25" s="830"/>
      <c r="TFA25" s="830"/>
      <c r="TFB25" s="830"/>
      <c r="TFC25" s="830"/>
      <c r="TFD25" s="844"/>
      <c r="TFE25" s="845"/>
      <c r="TFF25" s="829"/>
      <c r="TFG25" s="829"/>
      <c r="TFH25" s="829"/>
      <c r="TFI25" s="829"/>
      <c r="TFJ25" s="829"/>
      <c r="TFK25" s="829"/>
      <c r="TFL25" s="830"/>
      <c r="TFM25" s="830"/>
      <c r="TFN25" s="830"/>
      <c r="TFO25" s="830"/>
      <c r="TFP25" s="830"/>
      <c r="TFQ25" s="830"/>
      <c r="TFR25" s="830"/>
      <c r="TFS25" s="830"/>
      <c r="TFT25" s="844"/>
      <c r="TFU25" s="845"/>
      <c r="TFV25" s="829"/>
      <c r="TFW25" s="829"/>
      <c r="TFX25" s="829"/>
      <c r="TFY25" s="829"/>
      <c r="TFZ25" s="829"/>
      <c r="TGA25" s="829"/>
      <c r="TGB25" s="830"/>
      <c r="TGC25" s="830"/>
      <c r="TGD25" s="830"/>
      <c r="TGE25" s="830"/>
      <c r="TGF25" s="830"/>
      <c r="TGG25" s="830"/>
      <c r="TGH25" s="830"/>
      <c r="TGI25" s="830"/>
      <c r="TGJ25" s="844"/>
      <c r="TGK25" s="845"/>
      <c r="TGL25" s="829"/>
      <c r="TGM25" s="829"/>
      <c r="TGN25" s="829"/>
      <c r="TGO25" s="829"/>
      <c r="TGP25" s="829"/>
      <c r="TGQ25" s="829"/>
      <c r="TGR25" s="830"/>
      <c r="TGS25" s="830"/>
      <c r="TGT25" s="830"/>
      <c r="TGU25" s="830"/>
      <c r="TGV25" s="830"/>
      <c r="TGW25" s="830"/>
      <c r="TGX25" s="830"/>
      <c r="TGY25" s="830"/>
      <c r="TGZ25" s="844"/>
      <c r="THA25" s="845"/>
      <c r="THB25" s="829"/>
      <c r="THC25" s="829"/>
      <c r="THD25" s="829"/>
      <c r="THE25" s="829"/>
      <c r="THF25" s="829"/>
      <c r="THG25" s="829"/>
      <c r="THH25" s="830"/>
      <c r="THI25" s="830"/>
      <c r="THJ25" s="830"/>
      <c r="THK25" s="830"/>
      <c r="THL25" s="830"/>
      <c r="THM25" s="830"/>
      <c r="THN25" s="830"/>
      <c r="THO25" s="830"/>
      <c r="THP25" s="844"/>
      <c r="THQ25" s="845"/>
      <c r="THR25" s="829"/>
      <c r="THS25" s="829"/>
      <c r="THT25" s="829"/>
      <c r="THU25" s="829"/>
      <c r="THV25" s="829"/>
      <c r="THW25" s="829"/>
      <c r="THX25" s="830"/>
      <c r="THY25" s="830"/>
      <c r="THZ25" s="830"/>
      <c r="TIA25" s="830"/>
      <c r="TIB25" s="830"/>
      <c r="TIC25" s="830"/>
      <c r="TID25" s="830"/>
      <c r="TIE25" s="830"/>
      <c r="TIF25" s="844"/>
      <c r="TIG25" s="845"/>
      <c r="TIH25" s="829"/>
      <c r="TII25" s="829"/>
      <c r="TIJ25" s="829"/>
      <c r="TIK25" s="829"/>
      <c r="TIL25" s="829"/>
      <c r="TIM25" s="829"/>
      <c r="TIN25" s="830"/>
      <c r="TIO25" s="830"/>
      <c r="TIP25" s="830"/>
      <c r="TIQ25" s="830"/>
      <c r="TIR25" s="830"/>
      <c r="TIS25" s="830"/>
      <c r="TIT25" s="830"/>
      <c r="TIU25" s="830"/>
      <c r="TIV25" s="844"/>
      <c r="TIW25" s="845"/>
      <c r="TIX25" s="829"/>
      <c r="TIY25" s="829"/>
      <c r="TIZ25" s="829"/>
      <c r="TJA25" s="829"/>
      <c r="TJB25" s="829"/>
      <c r="TJC25" s="829"/>
      <c r="TJD25" s="830"/>
      <c r="TJE25" s="830"/>
      <c r="TJF25" s="830"/>
      <c r="TJG25" s="830"/>
      <c r="TJH25" s="830"/>
      <c r="TJI25" s="830"/>
      <c r="TJJ25" s="830"/>
      <c r="TJK25" s="830"/>
      <c r="TJL25" s="844"/>
      <c r="TJM25" s="845"/>
      <c r="TJN25" s="829"/>
      <c r="TJO25" s="829"/>
      <c r="TJP25" s="829"/>
      <c r="TJQ25" s="829"/>
      <c r="TJR25" s="829"/>
      <c r="TJS25" s="829"/>
      <c r="TJT25" s="830"/>
      <c r="TJU25" s="830"/>
      <c r="TJV25" s="830"/>
      <c r="TJW25" s="830"/>
      <c r="TJX25" s="830"/>
      <c r="TJY25" s="830"/>
      <c r="TJZ25" s="830"/>
      <c r="TKA25" s="830"/>
      <c r="TKB25" s="844"/>
      <c r="TKC25" s="845"/>
      <c r="TKD25" s="829"/>
      <c r="TKE25" s="829"/>
      <c r="TKF25" s="829"/>
      <c r="TKG25" s="829"/>
      <c r="TKH25" s="829"/>
      <c r="TKI25" s="829"/>
      <c r="TKJ25" s="830"/>
      <c r="TKK25" s="830"/>
      <c r="TKL25" s="830"/>
      <c r="TKM25" s="830"/>
      <c r="TKN25" s="830"/>
      <c r="TKO25" s="830"/>
      <c r="TKP25" s="830"/>
      <c r="TKQ25" s="830"/>
      <c r="TKR25" s="844"/>
      <c r="TKS25" s="845"/>
      <c r="TKT25" s="829"/>
      <c r="TKU25" s="829"/>
      <c r="TKV25" s="829"/>
      <c r="TKW25" s="829"/>
      <c r="TKX25" s="829"/>
      <c r="TKY25" s="829"/>
      <c r="TKZ25" s="830"/>
      <c r="TLA25" s="830"/>
      <c r="TLB25" s="830"/>
      <c r="TLC25" s="830"/>
      <c r="TLD25" s="830"/>
      <c r="TLE25" s="830"/>
      <c r="TLF25" s="830"/>
      <c r="TLG25" s="830"/>
      <c r="TLH25" s="844"/>
      <c r="TLI25" s="845"/>
      <c r="TLJ25" s="829"/>
      <c r="TLK25" s="829"/>
      <c r="TLL25" s="829"/>
      <c r="TLM25" s="829"/>
      <c r="TLN25" s="829"/>
      <c r="TLO25" s="829"/>
      <c r="TLP25" s="830"/>
      <c r="TLQ25" s="830"/>
      <c r="TLR25" s="830"/>
      <c r="TLS25" s="830"/>
      <c r="TLT25" s="830"/>
      <c r="TLU25" s="830"/>
      <c r="TLV25" s="830"/>
      <c r="TLW25" s="830"/>
      <c r="TLX25" s="844"/>
      <c r="TLY25" s="845"/>
      <c r="TLZ25" s="829"/>
      <c r="TMA25" s="829"/>
      <c r="TMB25" s="829"/>
      <c r="TMC25" s="829"/>
      <c r="TMD25" s="829"/>
      <c r="TME25" s="829"/>
      <c r="TMF25" s="830"/>
      <c r="TMG25" s="830"/>
      <c r="TMH25" s="830"/>
      <c r="TMI25" s="830"/>
      <c r="TMJ25" s="830"/>
      <c r="TMK25" s="830"/>
      <c r="TML25" s="830"/>
      <c r="TMM25" s="830"/>
      <c r="TMN25" s="844"/>
      <c r="TMO25" s="845"/>
      <c r="TMP25" s="829"/>
      <c r="TMQ25" s="829"/>
      <c r="TMR25" s="829"/>
      <c r="TMS25" s="829"/>
      <c r="TMT25" s="829"/>
      <c r="TMU25" s="829"/>
      <c r="TMV25" s="830"/>
      <c r="TMW25" s="830"/>
      <c r="TMX25" s="830"/>
      <c r="TMY25" s="830"/>
      <c r="TMZ25" s="830"/>
      <c r="TNA25" s="830"/>
      <c r="TNB25" s="830"/>
      <c r="TNC25" s="830"/>
      <c r="TND25" s="844"/>
      <c r="TNE25" s="845"/>
      <c r="TNF25" s="829"/>
      <c r="TNG25" s="829"/>
      <c r="TNH25" s="829"/>
      <c r="TNI25" s="829"/>
      <c r="TNJ25" s="829"/>
      <c r="TNK25" s="829"/>
      <c r="TNL25" s="830"/>
      <c r="TNM25" s="830"/>
      <c r="TNN25" s="830"/>
      <c r="TNO25" s="830"/>
      <c r="TNP25" s="830"/>
      <c r="TNQ25" s="830"/>
      <c r="TNR25" s="830"/>
      <c r="TNS25" s="830"/>
      <c r="TNT25" s="844"/>
      <c r="TNU25" s="845"/>
      <c r="TNV25" s="829"/>
      <c r="TNW25" s="829"/>
      <c r="TNX25" s="829"/>
      <c r="TNY25" s="829"/>
      <c r="TNZ25" s="829"/>
      <c r="TOA25" s="829"/>
      <c r="TOB25" s="830"/>
      <c r="TOC25" s="830"/>
      <c r="TOD25" s="830"/>
      <c r="TOE25" s="830"/>
      <c r="TOF25" s="830"/>
      <c r="TOG25" s="830"/>
      <c r="TOH25" s="830"/>
      <c r="TOI25" s="830"/>
      <c r="TOJ25" s="844"/>
      <c r="TOK25" s="845"/>
      <c r="TOL25" s="829"/>
      <c r="TOM25" s="829"/>
      <c r="TON25" s="829"/>
      <c r="TOO25" s="829"/>
      <c r="TOP25" s="829"/>
      <c r="TOQ25" s="829"/>
      <c r="TOR25" s="830"/>
      <c r="TOS25" s="830"/>
      <c r="TOT25" s="830"/>
      <c r="TOU25" s="830"/>
      <c r="TOV25" s="830"/>
      <c r="TOW25" s="830"/>
      <c r="TOX25" s="830"/>
      <c r="TOY25" s="830"/>
      <c r="TOZ25" s="844"/>
      <c r="TPA25" s="845"/>
      <c r="TPB25" s="829"/>
      <c r="TPC25" s="829"/>
      <c r="TPD25" s="829"/>
      <c r="TPE25" s="829"/>
      <c r="TPF25" s="829"/>
      <c r="TPG25" s="829"/>
      <c r="TPH25" s="830"/>
      <c r="TPI25" s="830"/>
      <c r="TPJ25" s="830"/>
      <c r="TPK25" s="830"/>
      <c r="TPL25" s="830"/>
      <c r="TPM25" s="830"/>
      <c r="TPN25" s="830"/>
      <c r="TPO25" s="830"/>
      <c r="TPP25" s="844"/>
      <c r="TPQ25" s="845"/>
      <c r="TPR25" s="829"/>
      <c r="TPS25" s="829"/>
      <c r="TPT25" s="829"/>
      <c r="TPU25" s="829"/>
      <c r="TPV25" s="829"/>
      <c r="TPW25" s="829"/>
      <c r="TPX25" s="830"/>
      <c r="TPY25" s="830"/>
      <c r="TPZ25" s="830"/>
      <c r="TQA25" s="830"/>
      <c r="TQB25" s="830"/>
      <c r="TQC25" s="830"/>
      <c r="TQD25" s="830"/>
      <c r="TQE25" s="830"/>
      <c r="TQF25" s="844"/>
      <c r="TQG25" s="845"/>
      <c r="TQH25" s="829"/>
      <c r="TQI25" s="829"/>
      <c r="TQJ25" s="829"/>
      <c r="TQK25" s="829"/>
      <c r="TQL25" s="829"/>
      <c r="TQM25" s="829"/>
      <c r="TQN25" s="830"/>
      <c r="TQO25" s="830"/>
      <c r="TQP25" s="830"/>
      <c r="TQQ25" s="830"/>
      <c r="TQR25" s="830"/>
      <c r="TQS25" s="830"/>
      <c r="TQT25" s="830"/>
      <c r="TQU25" s="830"/>
      <c r="TQV25" s="844"/>
      <c r="TQW25" s="845"/>
      <c r="TQX25" s="829"/>
      <c r="TQY25" s="829"/>
      <c r="TQZ25" s="829"/>
      <c r="TRA25" s="829"/>
      <c r="TRB25" s="829"/>
      <c r="TRC25" s="829"/>
      <c r="TRD25" s="830"/>
      <c r="TRE25" s="830"/>
      <c r="TRF25" s="830"/>
      <c r="TRG25" s="830"/>
      <c r="TRH25" s="830"/>
      <c r="TRI25" s="830"/>
      <c r="TRJ25" s="830"/>
      <c r="TRK25" s="830"/>
      <c r="TRL25" s="844"/>
      <c r="TRM25" s="845"/>
      <c r="TRN25" s="829"/>
      <c r="TRO25" s="829"/>
      <c r="TRP25" s="829"/>
      <c r="TRQ25" s="829"/>
      <c r="TRR25" s="829"/>
      <c r="TRS25" s="829"/>
      <c r="TRT25" s="830"/>
      <c r="TRU25" s="830"/>
      <c r="TRV25" s="830"/>
      <c r="TRW25" s="830"/>
      <c r="TRX25" s="830"/>
      <c r="TRY25" s="830"/>
      <c r="TRZ25" s="830"/>
      <c r="TSA25" s="830"/>
      <c r="TSB25" s="844"/>
      <c r="TSC25" s="845"/>
      <c r="TSD25" s="829"/>
      <c r="TSE25" s="829"/>
      <c r="TSF25" s="829"/>
      <c r="TSG25" s="829"/>
      <c r="TSH25" s="829"/>
      <c r="TSI25" s="829"/>
      <c r="TSJ25" s="830"/>
      <c r="TSK25" s="830"/>
      <c r="TSL25" s="830"/>
      <c r="TSM25" s="830"/>
      <c r="TSN25" s="830"/>
      <c r="TSO25" s="830"/>
      <c r="TSP25" s="830"/>
      <c r="TSQ25" s="830"/>
      <c r="TSR25" s="844"/>
      <c r="TSS25" s="845"/>
      <c r="TST25" s="829"/>
      <c r="TSU25" s="829"/>
      <c r="TSV25" s="829"/>
      <c r="TSW25" s="829"/>
      <c r="TSX25" s="829"/>
      <c r="TSY25" s="829"/>
      <c r="TSZ25" s="830"/>
      <c r="TTA25" s="830"/>
      <c r="TTB25" s="830"/>
      <c r="TTC25" s="830"/>
      <c r="TTD25" s="830"/>
      <c r="TTE25" s="830"/>
      <c r="TTF25" s="830"/>
      <c r="TTG25" s="830"/>
      <c r="TTH25" s="844"/>
      <c r="TTI25" s="845"/>
      <c r="TTJ25" s="829"/>
      <c r="TTK25" s="829"/>
      <c r="TTL25" s="829"/>
      <c r="TTM25" s="829"/>
      <c r="TTN25" s="829"/>
      <c r="TTO25" s="829"/>
      <c r="TTP25" s="830"/>
      <c r="TTQ25" s="830"/>
      <c r="TTR25" s="830"/>
      <c r="TTS25" s="830"/>
      <c r="TTT25" s="830"/>
      <c r="TTU25" s="830"/>
      <c r="TTV25" s="830"/>
      <c r="TTW25" s="830"/>
      <c r="TTX25" s="844"/>
      <c r="TTY25" s="845"/>
      <c r="TTZ25" s="829"/>
      <c r="TUA25" s="829"/>
      <c r="TUB25" s="829"/>
      <c r="TUC25" s="829"/>
      <c r="TUD25" s="829"/>
      <c r="TUE25" s="829"/>
      <c r="TUF25" s="830"/>
      <c r="TUG25" s="830"/>
      <c r="TUH25" s="830"/>
      <c r="TUI25" s="830"/>
      <c r="TUJ25" s="830"/>
      <c r="TUK25" s="830"/>
      <c r="TUL25" s="830"/>
      <c r="TUM25" s="830"/>
      <c r="TUN25" s="844"/>
      <c r="TUO25" s="845"/>
      <c r="TUP25" s="829"/>
      <c r="TUQ25" s="829"/>
      <c r="TUR25" s="829"/>
      <c r="TUS25" s="829"/>
      <c r="TUT25" s="829"/>
      <c r="TUU25" s="829"/>
      <c r="TUV25" s="830"/>
      <c r="TUW25" s="830"/>
      <c r="TUX25" s="830"/>
      <c r="TUY25" s="830"/>
      <c r="TUZ25" s="830"/>
      <c r="TVA25" s="830"/>
      <c r="TVB25" s="830"/>
      <c r="TVC25" s="830"/>
      <c r="TVD25" s="844"/>
      <c r="TVE25" s="845"/>
      <c r="TVF25" s="829"/>
      <c r="TVG25" s="829"/>
      <c r="TVH25" s="829"/>
      <c r="TVI25" s="829"/>
      <c r="TVJ25" s="829"/>
      <c r="TVK25" s="829"/>
      <c r="TVL25" s="830"/>
      <c r="TVM25" s="830"/>
      <c r="TVN25" s="830"/>
      <c r="TVO25" s="830"/>
      <c r="TVP25" s="830"/>
      <c r="TVQ25" s="830"/>
      <c r="TVR25" s="830"/>
      <c r="TVS25" s="830"/>
      <c r="TVT25" s="844"/>
      <c r="TVU25" s="845"/>
      <c r="TVV25" s="829"/>
      <c r="TVW25" s="829"/>
      <c r="TVX25" s="829"/>
      <c r="TVY25" s="829"/>
      <c r="TVZ25" s="829"/>
      <c r="TWA25" s="829"/>
      <c r="TWB25" s="830"/>
      <c r="TWC25" s="830"/>
      <c r="TWD25" s="830"/>
      <c r="TWE25" s="830"/>
      <c r="TWF25" s="830"/>
      <c r="TWG25" s="830"/>
      <c r="TWH25" s="830"/>
      <c r="TWI25" s="830"/>
      <c r="TWJ25" s="844"/>
      <c r="TWK25" s="845"/>
      <c r="TWL25" s="829"/>
      <c r="TWM25" s="829"/>
      <c r="TWN25" s="829"/>
      <c r="TWO25" s="829"/>
      <c r="TWP25" s="829"/>
      <c r="TWQ25" s="829"/>
      <c r="TWR25" s="830"/>
      <c r="TWS25" s="830"/>
      <c r="TWT25" s="830"/>
      <c r="TWU25" s="830"/>
      <c r="TWV25" s="830"/>
      <c r="TWW25" s="830"/>
      <c r="TWX25" s="830"/>
      <c r="TWY25" s="830"/>
      <c r="TWZ25" s="844"/>
      <c r="TXA25" s="845"/>
      <c r="TXB25" s="829"/>
      <c r="TXC25" s="829"/>
      <c r="TXD25" s="829"/>
      <c r="TXE25" s="829"/>
      <c r="TXF25" s="829"/>
      <c r="TXG25" s="829"/>
      <c r="TXH25" s="830"/>
      <c r="TXI25" s="830"/>
      <c r="TXJ25" s="830"/>
      <c r="TXK25" s="830"/>
      <c r="TXL25" s="830"/>
      <c r="TXM25" s="830"/>
      <c r="TXN25" s="830"/>
      <c r="TXO25" s="830"/>
      <c r="TXP25" s="844"/>
      <c r="TXQ25" s="845"/>
      <c r="TXR25" s="829"/>
      <c r="TXS25" s="829"/>
      <c r="TXT25" s="829"/>
      <c r="TXU25" s="829"/>
      <c r="TXV25" s="829"/>
      <c r="TXW25" s="829"/>
      <c r="TXX25" s="830"/>
      <c r="TXY25" s="830"/>
      <c r="TXZ25" s="830"/>
      <c r="TYA25" s="830"/>
      <c r="TYB25" s="830"/>
      <c r="TYC25" s="830"/>
      <c r="TYD25" s="830"/>
      <c r="TYE25" s="830"/>
      <c r="TYF25" s="844"/>
      <c r="TYG25" s="845"/>
      <c r="TYH25" s="829"/>
      <c r="TYI25" s="829"/>
      <c r="TYJ25" s="829"/>
      <c r="TYK25" s="829"/>
      <c r="TYL25" s="829"/>
      <c r="TYM25" s="829"/>
      <c r="TYN25" s="830"/>
      <c r="TYO25" s="830"/>
      <c r="TYP25" s="830"/>
      <c r="TYQ25" s="830"/>
      <c r="TYR25" s="830"/>
      <c r="TYS25" s="830"/>
      <c r="TYT25" s="830"/>
      <c r="TYU25" s="830"/>
      <c r="TYV25" s="844"/>
      <c r="TYW25" s="845"/>
      <c r="TYX25" s="829"/>
      <c r="TYY25" s="829"/>
      <c r="TYZ25" s="829"/>
      <c r="TZA25" s="829"/>
      <c r="TZB25" s="829"/>
      <c r="TZC25" s="829"/>
      <c r="TZD25" s="830"/>
      <c r="TZE25" s="830"/>
      <c r="TZF25" s="830"/>
      <c r="TZG25" s="830"/>
      <c r="TZH25" s="830"/>
      <c r="TZI25" s="830"/>
      <c r="TZJ25" s="830"/>
      <c r="TZK25" s="830"/>
      <c r="TZL25" s="844"/>
      <c r="TZM25" s="845"/>
      <c r="TZN25" s="829"/>
      <c r="TZO25" s="829"/>
      <c r="TZP25" s="829"/>
      <c r="TZQ25" s="829"/>
      <c r="TZR25" s="829"/>
      <c r="TZS25" s="829"/>
      <c r="TZT25" s="830"/>
      <c r="TZU25" s="830"/>
      <c r="TZV25" s="830"/>
      <c r="TZW25" s="830"/>
      <c r="TZX25" s="830"/>
      <c r="TZY25" s="830"/>
      <c r="TZZ25" s="830"/>
      <c r="UAA25" s="830"/>
      <c r="UAB25" s="844"/>
      <c r="UAC25" s="845"/>
      <c r="UAD25" s="829"/>
      <c r="UAE25" s="829"/>
      <c r="UAF25" s="829"/>
      <c r="UAG25" s="829"/>
      <c r="UAH25" s="829"/>
      <c r="UAI25" s="829"/>
      <c r="UAJ25" s="830"/>
      <c r="UAK25" s="830"/>
      <c r="UAL25" s="830"/>
      <c r="UAM25" s="830"/>
      <c r="UAN25" s="830"/>
      <c r="UAO25" s="830"/>
      <c r="UAP25" s="830"/>
      <c r="UAQ25" s="830"/>
      <c r="UAR25" s="844"/>
      <c r="UAS25" s="845"/>
      <c r="UAT25" s="829"/>
      <c r="UAU25" s="829"/>
      <c r="UAV25" s="829"/>
      <c r="UAW25" s="829"/>
      <c r="UAX25" s="829"/>
      <c r="UAY25" s="829"/>
      <c r="UAZ25" s="830"/>
      <c r="UBA25" s="830"/>
      <c r="UBB25" s="830"/>
      <c r="UBC25" s="830"/>
      <c r="UBD25" s="830"/>
      <c r="UBE25" s="830"/>
      <c r="UBF25" s="830"/>
      <c r="UBG25" s="830"/>
      <c r="UBH25" s="844"/>
      <c r="UBI25" s="845"/>
      <c r="UBJ25" s="829"/>
      <c r="UBK25" s="829"/>
      <c r="UBL25" s="829"/>
      <c r="UBM25" s="829"/>
      <c r="UBN25" s="829"/>
      <c r="UBO25" s="829"/>
      <c r="UBP25" s="830"/>
      <c r="UBQ25" s="830"/>
      <c r="UBR25" s="830"/>
      <c r="UBS25" s="830"/>
      <c r="UBT25" s="830"/>
      <c r="UBU25" s="830"/>
      <c r="UBV25" s="830"/>
      <c r="UBW25" s="830"/>
      <c r="UBX25" s="844"/>
      <c r="UBY25" s="845"/>
      <c r="UBZ25" s="829"/>
      <c r="UCA25" s="829"/>
      <c r="UCB25" s="829"/>
      <c r="UCC25" s="829"/>
      <c r="UCD25" s="829"/>
      <c r="UCE25" s="829"/>
      <c r="UCF25" s="830"/>
      <c r="UCG25" s="830"/>
      <c r="UCH25" s="830"/>
      <c r="UCI25" s="830"/>
      <c r="UCJ25" s="830"/>
      <c r="UCK25" s="830"/>
      <c r="UCL25" s="830"/>
      <c r="UCM25" s="830"/>
      <c r="UCN25" s="844"/>
      <c r="UCO25" s="845"/>
      <c r="UCP25" s="829"/>
      <c r="UCQ25" s="829"/>
      <c r="UCR25" s="829"/>
      <c r="UCS25" s="829"/>
      <c r="UCT25" s="829"/>
      <c r="UCU25" s="829"/>
      <c r="UCV25" s="830"/>
      <c r="UCW25" s="830"/>
      <c r="UCX25" s="830"/>
      <c r="UCY25" s="830"/>
      <c r="UCZ25" s="830"/>
      <c r="UDA25" s="830"/>
      <c r="UDB25" s="830"/>
      <c r="UDC25" s="830"/>
      <c r="UDD25" s="844"/>
      <c r="UDE25" s="845"/>
      <c r="UDF25" s="829"/>
      <c r="UDG25" s="829"/>
      <c r="UDH25" s="829"/>
      <c r="UDI25" s="829"/>
      <c r="UDJ25" s="829"/>
      <c r="UDK25" s="829"/>
      <c r="UDL25" s="830"/>
      <c r="UDM25" s="830"/>
      <c r="UDN25" s="830"/>
      <c r="UDO25" s="830"/>
      <c r="UDP25" s="830"/>
      <c r="UDQ25" s="830"/>
      <c r="UDR25" s="830"/>
      <c r="UDS25" s="830"/>
      <c r="UDT25" s="844"/>
      <c r="UDU25" s="845"/>
      <c r="UDV25" s="829"/>
      <c r="UDW25" s="829"/>
      <c r="UDX25" s="829"/>
      <c r="UDY25" s="829"/>
      <c r="UDZ25" s="829"/>
      <c r="UEA25" s="829"/>
      <c r="UEB25" s="830"/>
      <c r="UEC25" s="830"/>
      <c r="UED25" s="830"/>
      <c r="UEE25" s="830"/>
      <c r="UEF25" s="830"/>
      <c r="UEG25" s="830"/>
      <c r="UEH25" s="830"/>
      <c r="UEI25" s="830"/>
      <c r="UEJ25" s="844"/>
      <c r="UEK25" s="845"/>
      <c r="UEL25" s="829"/>
      <c r="UEM25" s="829"/>
      <c r="UEN25" s="829"/>
      <c r="UEO25" s="829"/>
      <c r="UEP25" s="829"/>
      <c r="UEQ25" s="829"/>
      <c r="UER25" s="830"/>
      <c r="UES25" s="830"/>
      <c r="UET25" s="830"/>
      <c r="UEU25" s="830"/>
      <c r="UEV25" s="830"/>
      <c r="UEW25" s="830"/>
      <c r="UEX25" s="830"/>
      <c r="UEY25" s="830"/>
      <c r="UEZ25" s="844"/>
      <c r="UFA25" s="845"/>
      <c r="UFB25" s="829"/>
      <c r="UFC25" s="829"/>
      <c r="UFD25" s="829"/>
      <c r="UFE25" s="829"/>
      <c r="UFF25" s="829"/>
      <c r="UFG25" s="829"/>
      <c r="UFH25" s="830"/>
      <c r="UFI25" s="830"/>
      <c r="UFJ25" s="830"/>
      <c r="UFK25" s="830"/>
      <c r="UFL25" s="830"/>
      <c r="UFM25" s="830"/>
      <c r="UFN25" s="830"/>
      <c r="UFO25" s="830"/>
      <c r="UFP25" s="844"/>
      <c r="UFQ25" s="845"/>
      <c r="UFR25" s="829"/>
      <c r="UFS25" s="829"/>
      <c r="UFT25" s="829"/>
      <c r="UFU25" s="829"/>
      <c r="UFV25" s="829"/>
      <c r="UFW25" s="829"/>
      <c r="UFX25" s="830"/>
      <c r="UFY25" s="830"/>
      <c r="UFZ25" s="830"/>
      <c r="UGA25" s="830"/>
      <c r="UGB25" s="830"/>
      <c r="UGC25" s="830"/>
      <c r="UGD25" s="830"/>
      <c r="UGE25" s="830"/>
      <c r="UGF25" s="844"/>
      <c r="UGG25" s="845"/>
      <c r="UGH25" s="829"/>
      <c r="UGI25" s="829"/>
      <c r="UGJ25" s="829"/>
      <c r="UGK25" s="829"/>
      <c r="UGL25" s="829"/>
      <c r="UGM25" s="829"/>
      <c r="UGN25" s="830"/>
      <c r="UGO25" s="830"/>
      <c r="UGP25" s="830"/>
      <c r="UGQ25" s="830"/>
      <c r="UGR25" s="830"/>
      <c r="UGS25" s="830"/>
      <c r="UGT25" s="830"/>
      <c r="UGU25" s="830"/>
      <c r="UGV25" s="844"/>
      <c r="UGW25" s="845"/>
      <c r="UGX25" s="829"/>
      <c r="UGY25" s="829"/>
      <c r="UGZ25" s="829"/>
      <c r="UHA25" s="829"/>
      <c r="UHB25" s="829"/>
      <c r="UHC25" s="829"/>
      <c r="UHD25" s="830"/>
      <c r="UHE25" s="830"/>
      <c r="UHF25" s="830"/>
      <c r="UHG25" s="830"/>
      <c r="UHH25" s="830"/>
      <c r="UHI25" s="830"/>
      <c r="UHJ25" s="830"/>
      <c r="UHK25" s="830"/>
      <c r="UHL25" s="844"/>
      <c r="UHM25" s="845"/>
      <c r="UHN25" s="829"/>
      <c r="UHO25" s="829"/>
      <c r="UHP25" s="829"/>
      <c r="UHQ25" s="829"/>
      <c r="UHR25" s="829"/>
      <c r="UHS25" s="829"/>
      <c r="UHT25" s="830"/>
      <c r="UHU25" s="830"/>
      <c r="UHV25" s="830"/>
      <c r="UHW25" s="830"/>
      <c r="UHX25" s="830"/>
      <c r="UHY25" s="830"/>
      <c r="UHZ25" s="830"/>
      <c r="UIA25" s="830"/>
      <c r="UIB25" s="844"/>
      <c r="UIC25" s="845"/>
      <c r="UID25" s="829"/>
      <c r="UIE25" s="829"/>
      <c r="UIF25" s="829"/>
      <c r="UIG25" s="829"/>
      <c r="UIH25" s="829"/>
      <c r="UII25" s="829"/>
      <c r="UIJ25" s="830"/>
      <c r="UIK25" s="830"/>
      <c r="UIL25" s="830"/>
      <c r="UIM25" s="830"/>
      <c r="UIN25" s="830"/>
      <c r="UIO25" s="830"/>
      <c r="UIP25" s="830"/>
      <c r="UIQ25" s="830"/>
      <c r="UIR25" s="844"/>
      <c r="UIS25" s="845"/>
      <c r="UIT25" s="829"/>
      <c r="UIU25" s="829"/>
      <c r="UIV25" s="829"/>
      <c r="UIW25" s="829"/>
      <c r="UIX25" s="829"/>
      <c r="UIY25" s="829"/>
      <c r="UIZ25" s="830"/>
      <c r="UJA25" s="830"/>
      <c r="UJB25" s="830"/>
      <c r="UJC25" s="830"/>
      <c r="UJD25" s="830"/>
      <c r="UJE25" s="830"/>
      <c r="UJF25" s="830"/>
      <c r="UJG25" s="830"/>
      <c r="UJH25" s="844"/>
      <c r="UJI25" s="845"/>
      <c r="UJJ25" s="829"/>
      <c r="UJK25" s="829"/>
      <c r="UJL25" s="829"/>
      <c r="UJM25" s="829"/>
      <c r="UJN25" s="829"/>
      <c r="UJO25" s="829"/>
      <c r="UJP25" s="830"/>
      <c r="UJQ25" s="830"/>
      <c r="UJR25" s="830"/>
      <c r="UJS25" s="830"/>
      <c r="UJT25" s="830"/>
      <c r="UJU25" s="830"/>
      <c r="UJV25" s="830"/>
      <c r="UJW25" s="830"/>
      <c r="UJX25" s="844"/>
      <c r="UJY25" s="845"/>
      <c r="UJZ25" s="829"/>
      <c r="UKA25" s="829"/>
      <c r="UKB25" s="829"/>
      <c r="UKC25" s="829"/>
      <c r="UKD25" s="829"/>
      <c r="UKE25" s="829"/>
      <c r="UKF25" s="830"/>
      <c r="UKG25" s="830"/>
      <c r="UKH25" s="830"/>
      <c r="UKI25" s="830"/>
      <c r="UKJ25" s="830"/>
      <c r="UKK25" s="830"/>
      <c r="UKL25" s="830"/>
      <c r="UKM25" s="830"/>
      <c r="UKN25" s="844"/>
      <c r="UKO25" s="845"/>
      <c r="UKP25" s="829"/>
      <c r="UKQ25" s="829"/>
      <c r="UKR25" s="829"/>
      <c r="UKS25" s="829"/>
      <c r="UKT25" s="829"/>
      <c r="UKU25" s="829"/>
      <c r="UKV25" s="830"/>
      <c r="UKW25" s="830"/>
      <c r="UKX25" s="830"/>
      <c r="UKY25" s="830"/>
      <c r="UKZ25" s="830"/>
      <c r="ULA25" s="830"/>
      <c r="ULB25" s="830"/>
      <c r="ULC25" s="830"/>
      <c r="ULD25" s="844"/>
      <c r="ULE25" s="845"/>
      <c r="ULF25" s="829"/>
      <c r="ULG25" s="829"/>
      <c r="ULH25" s="829"/>
      <c r="ULI25" s="829"/>
      <c r="ULJ25" s="829"/>
      <c r="ULK25" s="829"/>
      <c r="ULL25" s="830"/>
      <c r="ULM25" s="830"/>
      <c r="ULN25" s="830"/>
      <c r="ULO25" s="830"/>
      <c r="ULP25" s="830"/>
      <c r="ULQ25" s="830"/>
      <c r="ULR25" s="830"/>
      <c r="ULS25" s="830"/>
      <c r="ULT25" s="844"/>
      <c r="ULU25" s="845"/>
      <c r="ULV25" s="829"/>
      <c r="ULW25" s="829"/>
      <c r="ULX25" s="829"/>
      <c r="ULY25" s="829"/>
      <c r="ULZ25" s="829"/>
      <c r="UMA25" s="829"/>
      <c r="UMB25" s="830"/>
      <c r="UMC25" s="830"/>
      <c r="UMD25" s="830"/>
      <c r="UME25" s="830"/>
      <c r="UMF25" s="830"/>
      <c r="UMG25" s="830"/>
      <c r="UMH25" s="830"/>
      <c r="UMI25" s="830"/>
      <c r="UMJ25" s="844"/>
      <c r="UMK25" s="845"/>
      <c r="UML25" s="829"/>
      <c r="UMM25" s="829"/>
      <c r="UMN25" s="829"/>
      <c r="UMO25" s="829"/>
      <c r="UMP25" s="829"/>
      <c r="UMQ25" s="829"/>
      <c r="UMR25" s="830"/>
      <c r="UMS25" s="830"/>
      <c r="UMT25" s="830"/>
      <c r="UMU25" s="830"/>
      <c r="UMV25" s="830"/>
      <c r="UMW25" s="830"/>
      <c r="UMX25" s="830"/>
      <c r="UMY25" s="830"/>
      <c r="UMZ25" s="844"/>
      <c r="UNA25" s="845"/>
      <c r="UNB25" s="829"/>
      <c r="UNC25" s="829"/>
      <c r="UND25" s="829"/>
      <c r="UNE25" s="829"/>
      <c r="UNF25" s="829"/>
      <c r="UNG25" s="829"/>
      <c r="UNH25" s="830"/>
      <c r="UNI25" s="830"/>
      <c r="UNJ25" s="830"/>
      <c r="UNK25" s="830"/>
      <c r="UNL25" s="830"/>
      <c r="UNM25" s="830"/>
      <c r="UNN25" s="830"/>
      <c r="UNO25" s="830"/>
      <c r="UNP25" s="844"/>
      <c r="UNQ25" s="845"/>
      <c r="UNR25" s="829"/>
      <c r="UNS25" s="829"/>
      <c r="UNT25" s="829"/>
      <c r="UNU25" s="829"/>
      <c r="UNV25" s="829"/>
      <c r="UNW25" s="829"/>
      <c r="UNX25" s="830"/>
      <c r="UNY25" s="830"/>
      <c r="UNZ25" s="830"/>
      <c r="UOA25" s="830"/>
      <c r="UOB25" s="830"/>
      <c r="UOC25" s="830"/>
      <c r="UOD25" s="830"/>
      <c r="UOE25" s="830"/>
      <c r="UOF25" s="844"/>
      <c r="UOG25" s="845"/>
      <c r="UOH25" s="829"/>
      <c r="UOI25" s="829"/>
      <c r="UOJ25" s="829"/>
      <c r="UOK25" s="829"/>
      <c r="UOL25" s="829"/>
      <c r="UOM25" s="829"/>
      <c r="UON25" s="830"/>
      <c r="UOO25" s="830"/>
      <c r="UOP25" s="830"/>
      <c r="UOQ25" s="830"/>
      <c r="UOR25" s="830"/>
      <c r="UOS25" s="830"/>
      <c r="UOT25" s="830"/>
      <c r="UOU25" s="830"/>
      <c r="UOV25" s="844"/>
      <c r="UOW25" s="845"/>
      <c r="UOX25" s="829"/>
      <c r="UOY25" s="829"/>
      <c r="UOZ25" s="829"/>
      <c r="UPA25" s="829"/>
      <c r="UPB25" s="829"/>
      <c r="UPC25" s="829"/>
      <c r="UPD25" s="830"/>
      <c r="UPE25" s="830"/>
      <c r="UPF25" s="830"/>
      <c r="UPG25" s="830"/>
      <c r="UPH25" s="830"/>
      <c r="UPI25" s="830"/>
      <c r="UPJ25" s="830"/>
      <c r="UPK25" s="830"/>
      <c r="UPL25" s="844"/>
      <c r="UPM25" s="845"/>
      <c r="UPN25" s="829"/>
      <c r="UPO25" s="829"/>
      <c r="UPP25" s="829"/>
      <c r="UPQ25" s="829"/>
      <c r="UPR25" s="829"/>
      <c r="UPS25" s="829"/>
      <c r="UPT25" s="830"/>
      <c r="UPU25" s="830"/>
      <c r="UPV25" s="830"/>
      <c r="UPW25" s="830"/>
      <c r="UPX25" s="830"/>
      <c r="UPY25" s="830"/>
      <c r="UPZ25" s="830"/>
      <c r="UQA25" s="830"/>
      <c r="UQB25" s="844"/>
      <c r="UQC25" s="845"/>
      <c r="UQD25" s="829"/>
      <c r="UQE25" s="829"/>
      <c r="UQF25" s="829"/>
      <c r="UQG25" s="829"/>
      <c r="UQH25" s="829"/>
      <c r="UQI25" s="829"/>
      <c r="UQJ25" s="830"/>
      <c r="UQK25" s="830"/>
      <c r="UQL25" s="830"/>
      <c r="UQM25" s="830"/>
      <c r="UQN25" s="830"/>
      <c r="UQO25" s="830"/>
      <c r="UQP25" s="830"/>
      <c r="UQQ25" s="830"/>
      <c r="UQR25" s="844"/>
      <c r="UQS25" s="845"/>
      <c r="UQT25" s="829"/>
      <c r="UQU25" s="829"/>
      <c r="UQV25" s="829"/>
      <c r="UQW25" s="829"/>
      <c r="UQX25" s="829"/>
      <c r="UQY25" s="829"/>
      <c r="UQZ25" s="830"/>
      <c r="URA25" s="830"/>
      <c r="URB25" s="830"/>
      <c r="URC25" s="830"/>
      <c r="URD25" s="830"/>
      <c r="URE25" s="830"/>
      <c r="URF25" s="830"/>
      <c r="URG25" s="830"/>
      <c r="URH25" s="844"/>
      <c r="URI25" s="845"/>
      <c r="URJ25" s="829"/>
      <c r="URK25" s="829"/>
      <c r="URL25" s="829"/>
      <c r="URM25" s="829"/>
      <c r="URN25" s="829"/>
      <c r="URO25" s="829"/>
      <c r="URP25" s="830"/>
      <c r="URQ25" s="830"/>
      <c r="URR25" s="830"/>
      <c r="URS25" s="830"/>
      <c r="URT25" s="830"/>
      <c r="URU25" s="830"/>
      <c r="URV25" s="830"/>
      <c r="URW25" s="830"/>
      <c r="URX25" s="844"/>
      <c r="URY25" s="845"/>
      <c r="URZ25" s="829"/>
      <c r="USA25" s="829"/>
      <c r="USB25" s="829"/>
      <c r="USC25" s="829"/>
      <c r="USD25" s="829"/>
      <c r="USE25" s="829"/>
      <c r="USF25" s="830"/>
      <c r="USG25" s="830"/>
      <c r="USH25" s="830"/>
      <c r="USI25" s="830"/>
      <c r="USJ25" s="830"/>
      <c r="USK25" s="830"/>
      <c r="USL25" s="830"/>
      <c r="USM25" s="830"/>
      <c r="USN25" s="844"/>
      <c r="USO25" s="845"/>
      <c r="USP25" s="829"/>
      <c r="USQ25" s="829"/>
      <c r="USR25" s="829"/>
      <c r="USS25" s="829"/>
      <c r="UST25" s="829"/>
      <c r="USU25" s="829"/>
      <c r="USV25" s="830"/>
      <c r="USW25" s="830"/>
      <c r="USX25" s="830"/>
      <c r="USY25" s="830"/>
      <c r="USZ25" s="830"/>
      <c r="UTA25" s="830"/>
      <c r="UTB25" s="830"/>
      <c r="UTC25" s="830"/>
      <c r="UTD25" s="844"/>
      <c r="UTE25" s="845"/>
      <c r="UTF25" s="829"/>
      <c r="UTG25" s="829"/>
      <c r="UTH25" s="829"/>
      <c r="UTI25" s="829"/>
      <c r="UTJ25" s="829"/>
      <c r="UTK25" s="829"/>
      <c r="UTL25" s="830"/>
      <c r="UTM25" s="830"/>
      <c r="UTN25" s="830"/>
      <c r="UTO25" s="830"/>
      <c r="UTP25" s="830"/>
      <c r="UTQ25" s="830"/>
      <c r="UTR25" s="830"/>
      <c r="UTS25" s="830"/>
      <c r="UTT25" s="844"/>
      <c r="UTU25" s="845"/>
      <c r="UTV25" s="829"/>
      <c r="UTW25" s="829"/>
      <c r="UTX25" s="829"/>
      <c r="UTY25" s="829"/>
      <c r="UTZ25" s="829"/>
      <c r="UUA25" s="829"/>
      <c r="UUB25" s="830"/>
      <c r="UUC25" s="830"/>
      <c r="UUD25" s="830"/>
      <c r="UUE25" s="830"/>
      <c r="UUF25" s="830"/>
      <c r="UUG25" s="830"/>
      <c r="UUH25" s="830"/>
      <c r="UUI25" s="830"/>
      <c r="UUJ25" s="844"/>
      <c r="UUK25" s="845"/>
      <c r="UUL25" s="829"/>
      <c r="UUM25" s="829"/>
      <c r="UUN25" s="829"/>
      <c r="UUO25" s="829"/>
      <c r="UUP25" s="829"/>
      <c r="UUQ25" s="829"/>
      <c r="UUR25" s="830"/>
      <c r="UUS25" s="830"/>
      <c r="UUT25" s="830"/>
      <c r="UUU25" s="830"/>
      <c r="UUV25" s="830"/>
      <c r="UUW25" s="830"/>
      <c r="UUX25" s="830"/>
      <c r="UUY25" s="830"/>
      <c r="UUZ25" s="844"/>
      <c r="UVA25" s="845"/>
      <c r="UVB25" s="829"/>
      <c r="UVC25" s="829"/>
      <c r="UVD25" s="829"/>
      <c r="UVE25" s="829"/>
      <c r="UVF25" s="829"/>
      <c r="UVG25" s="829"/>
      <c r="UVH25" s="830"/>
      <c r="UVI25" s="830"/>
      <c r="UVJ25" s="830"/>
      <c r="UVK25" s="830"/>
      <c r="UVL25" s="830"/>
      <c r="UVM25" s="830"/>
      <c r="UVN25" s="830"/>
      <c r="UVO25" s="830"/>
      <c r="UVP25" s="844"/>
      <c r="UVQ25" s="845"/>
      <c r="UVR25" s="829"/>
      <c r="UVS25" s="829"/>
      <c r="UVT25" s="829"/>
      <c r="UVU25" s="829"/>
      <c r="UVV25" s="829"/>
      <c r="UVW25" s="829"/>
      <c r="UVX25" s="830"/>
      <c r="UVY25" s="830"/>
      <c r="UVZ25" s="830"/>
      <c r="UWA25" s="830"/>
      <c r="UWB25" s="830"/>
      <c r="UWC25" s="830"/>
      <c r="UWD25" s="830"/>
      <c r="UWE25" s="830"/>
      <c r="UWF25" s="844"/>
      <c r="UWG25" s="845"/>
      <c r="UWH25" s="829"/>
      <c r="UWI25" s="829"/>
      <c r="UWJ25" s="829"/>
      <c r="UWK25" s="829"/>
      <c r="UWL25" s="829"/>
      <c r="UWM25" s="829"/>
      <c r="UWN25" s="830"/>
      <c r="UWO25" s="830"/>
      <c r="UWP25" s="830"/>
      <c r="UWQ25" s="830"/>
      <c r="UWR25" s="830"/>
      <c r="UWS25" s="830"/>
      <c r="UWT25" s="830"/>
      <c r="UWU25" s="830"/>
      <c r="UWV25" s="844"/>
      <c r="UWW25" s="845"/>
      <c r="UWX25" s="829"/>
      <c r="UWY25" s="829"/>
      <c r="UWZ25" s="829"/>
      <c r="UXA25" s="829"/>
      <c r="UXB25" s="829"/>
      <c r="UXC25" s="829"/>
      <c r="UXD25" s="830"/>
      <c r="UXE25" s="830"/>
      <c r="UXF25" s="830"/>
      <c r="UXG25" s="830"/>
      <c r="UXH25" s="830"/>
      <c r="UXI25" s="830"/>
      <c r="UXJ25" s="830"/>
      <c r="UXK25" s="830"/>
      <c r="UXL25" s="844"/>
      <c r="UXM25" s="845"/>
      <c r="UXN25" s="829"/>
      <c r="UXO25" s="829"/>
      <c r="UXP25" s="829"/>
      <c r="UXQ25" s="829"/>
      <c r="UXR25" s="829"/>
      <c r="UXS25" s="829"/>
      <c r="UXT25" s="830"/>
      <c r="UXU25" s="830"/>
      <c r="UXV25" s="830"/>
      <c r="UXW25" s="830"/>
      <c r="UXX25" s="830"/>
      <c r="UXY25" s="830"/>
      <c r="UXZ25" s="830"/>
      <c r="UYA25" s="830"/>
      <c r="UYB25" s="844"/>
      <c r="UYC25" s="845"/>
      <c r="UYD25" s="829"/>
      <c r="UYE25" s="829"/>
      <c r="UYF25" s="829"/>
      <c r="UYG25" s="829"/>
      <c r="UYH25" s="829"/>
      <c r="UYI25" s="829"/>
      <c r="UYJ25" s="830"/>
      <c r="UYK25" s="830"/>
      <c r="UYL25" s="830"/>
      <c r="UYM25" s="830"/>
      <c r="UYN25" s="830"/>
      <c r="UYO25" s="830"/>
      <c r="UYP25" s="830"/>
      <c r="UYQ25" s="830"/>
      <c r="UYR25" s="844"/>
      <c r="UYS25" s="845"/>
      <c r="UYT25" s="829"/>
      <c r="UYU25" s="829"/>
      <c r="UYV25" s="829"/>
      <c r="UYW25" s="829"/>
      <c r="UYX25" s="829"/>
      <c r="UYY25" s="829"/>
      <c r="UYZ25" s="830"/>
      <c r="UZA25" s="830"/>
      <c r="UZB25" s="830"/>
      <c r="UZC25" s="830"/>
      <c r="UZD25" s="830"/>
      <c r="UZE25" s="830"/>
      <c r="UZF25" s="830"/>
      <c r="UZG25" s="830"/>
      <c r="UZH25" s="844"/>
      <c r="UZI25" s="845"/>
      <c r="UZJ25" s="829"/>
      <c r="UZK25" s="829"/>
      <c r="UZL25" s="829"/>
      <c r="UZM25" s="829"/>
      <c r="UZN25" s="829"/>
      <c r="UZO25" s="829"/>
      <c r="UZP25" s="830"/>
      <c r="UZQ25" s="830"/>
      <c r="UZR25" s="830"/>
      <c r="UZS25" s="830"/>
      <c r="UZT25" s="830"/>
      <c r="UZU25" s="830"/>
      <c r="UZV25" s="830"/>
      <c r="UZW25" s="830"/>
      <c r="UZX25" s="844"/>
      <c r="UZY25" s="845"/>
      <c r="UZZ25" s="829"/>
      <c r="VAA25" s="829"/>
      <c r="VAB25" s="829"/>
      <c r="VAC25" s="829"/>
      <c r="VAD25" s="829"/>
      <c r="VAE25" s="829"/>
      <c r="VAF25" s="830"/>
      <c r="VAG25" s="830"/>
      <c r="VAH25" s="830"/>
      <c r="VAI25" s="830"/>
      <c r="VAJ25" s="830"/>
      <c r="VAK25" s="830"/>
      <c r="VAL25" s="830"/>
      <c r="VAM25" s="830"/>
      <c r="VAN25" s="844"/>
      <c r="VAO25" s="845"/>
      <c r="VAP25" s="829"/>
      <c r="VAQ25" s="829"/>
      <c r="VAR25" s="829"/>
      <c r="VAS25" s="829"/>
      <c r="VAT25" s="829"/>
      <c r="VAU25" s="829"/>
      <c r="VAV25" s="830"/>
      <c r="VAW25" s="830"/>
      <c r="VAX25" s="830"/>
      <c r="VAY25" s="830"/>
      <c r="VAZ25" s="830"/>
      <c r="VBA25" s="830"/>
      <c r="VBB25" s="830"/>
      <c r="VBC25" s="830"/>
      <c r="VBD25" s="844"/>
      <c r="VBE25" s="845"/>
      <c r="VBF25" s="829"/>
      <c r="VBG25" s="829"/>
      <c r="VBH25" s="829"/>
      <c r="VBI25" s="829"/>
      <c r="VBJ25" s="829"/>
      <c r="VBK25" s="829"/>
      <c r="VBL25" s="830"/>
      <c r="VBM25" s="830"/>
      <c r="VBN25" s="830"/>
      <c r="VBO25" s="830"/>
      <c r="VBP25" s="830"/>
      <c r="VBQ25" s="830"/>
      <c r="VBR25" s="830"/>
      <c r="VBS25" s="830"/>
      <c r="VBT25" s="844"/>
      <c r="VBU25" s="845"/>
      <c r="VBV25" s="829"/>
      <c r="VBW25" s="829"/>
      <c r="VBX25" s="829"/>
      <c r="VBY25" s="829"/>
      <c r="VBZ25" s="829"/>
      <c r="VCA25" s="829"/>
      <c r="VCB25" s="830"/>
      <c r="VCC25" s="830"/>
      <c r="VCD25" s="830"/>
      <c r="VCE25" s="830"/>
      <c r="VCF25" s="830"/>
      <c r="VCG25" s="830"/>
      <c r="VCH25" s="830"/>
      <c r="VCI25" s="830"/>
      <c r="VCJ25" s="844"/>
      <c r="VCK25" s="845"/>
      <c r="VCL25" s="829"/>
      <c r="VCM25" s="829"/>
      <c r="VCN25" s="829"/>
      <c r="VCO25" s="829"/>
      <c r="VCP25" s="829"/>
      <c r="VCQ25" s="829"/>
      <c r="VCR25" s="830"/>
      <c r="VCS25" s="830"/>
      <c r="VCT25" s="830"/>
      <c r="VCU25" s="830"/>
      <c r="VCV25" s="830"/>
      <c r="VCW25" s="830"/>
      <c r="VCX25" s="830"/>
      <c r="VCY25" s="830"/>
      <c r="VCZ25" s="844"/>
      <c r="VDA25" s="845"/>
      <c r="VDB25" s="829"/>
      <c r="VDC25" s="829"/>
      <c r="VDD25" s="829"/>
      <c r="VDE25" s="829"/>
      <c r="VDF25" s="829"/>
      <c r="VDG25" s="829"/>
      <c r="VDH25" s="830"/>
      <c r="VDI25" s="830"/>
      <c r="VDJ25" s="830"/>
      <c r="VDK25" s="830"/>
      <c r="VDL25" s="830"/>
      <c r="VDM25" s="830"/>
      <c r="VDN25" s="830"/>
      <c r="VDO25" s="830"/>
      <c r="VDP25" s="844"/>
      <c r="VDQ25" s="845"/>
      <c r="VDR25" s="829"/>
      <c r="VDS25" s="829"/>
      <c r="VDT25" s="829"/>
      <c r="VDU25" s="829"/>
      <c r="VDV25" s="829"/>
      <c r="VDW25" s="829"/>
      <c r="VDX25" s="830"/>
      <c r="VDY25" s="830"/>
      <c r="VDZ25" s="830"/>
      <c r="VEA25" s="830"/>
      <c r="VEB25" s="830"/>
      <c r="VEC25" s="830"/>
      <c r="VED25" s="830"/>
      <c r="VEE25" s="830"/>
      <c r="VEF25" s="844"/>
      <c r="VEG25" s="845"/>
      <c r="VEH25" s="829"/>
      <c r="VEI25" s="829"/>
      <c r="VEJ25" s="829"/>
      <c r="VEK25" s="829"/>
      <c r="VEL25" s="829"/>
      <c r="VEM25" s="829"/>
      <c r="VEN25" s="830"/>
      <c r="VEO25" s="830"/>
      <c r="VEP25" s="830"/>
      <c r="VEQ25" s="830"/>
      <c r="VER25" s="830"/>
      <c r="VES25" s="830"/>
      <c r="VET25" s="830"/>
      <c r="VEU25" s="830"/>
      <c r="VEV25" s="844"/>
      <c r="VEW25" s="845"/>
      <c r="VEX25" s="829"/>
      <c r="VEY25" s="829"/>
      <c r="VEZ25" s="829"/>
      <c r="VFA25" s="829"/>
      <c r="VFB25" s="829"/>
      <c r="VFC25" s="829"/>
      <c r="VFD25" s="830"/>
      <c r="VFE25" s="830"/>
      <c r="VFF25" s="830"/>
      <c r="VFG25" s="830"/>
      <c r="VFH25" s="830"/>
      <c r="VFI25" s="830"/>
      <c r="VFJ25" s="830"/>
      <c r="VFK25" s="830"/>
      <c r="VFL25" s="844"/>
      <c r="VFM25" s="845"/>
      <c r="VFN25" s="829"/>
      <c r="VFO25" s="829"/>
      <c r="VFP25" s="829"/>
      <c r="VFQ25" s="829"/>
      <c r="VFR25" s="829"/>
      <c r="VFS25" s="829"/>
      <c r="VFT25" s="830"/>
      <c r="VFU25" s="830"/>
      <c r="VFV25" s="830"/>
      <c r="VFW25" s="830"/>
      <c r="VFX25" s="830"/>
      <c r="VFY25" s="830"/>
      <c r="VFZ25" s="830"/>
      <c r="VGA25" s="830"/>
      <c r="VGB25" s="844"/>
      <c r="VGC25" s="845"/>
      <c r="VGD25" s="829"/>
      <c r="VGE25" s="829"/>
      <c r="VGF25" s="829"/>
      <c r="VGG25" s="829"/>
      <c r="VGH25" s="829"/>
      <c r="VGI25" s="829"/>
      <c r="VGJ25" s="830"/>
      <c r="VGK25" s="830"/>
      <c r="VGL25" s="830"/>
      <c r="VGM25" s="830"/>
      <c r="VGN25" s="830"/>
      <c r="VGO25" s="830"/>
      <c r="VGP25" s="830"/>
      <c r="VGQ25" s="830"/>
      <c r="VGR25" s="844"/>
      <c r="VGS25" s="845"/>
      <c r="VGT25" s="829"/>
      <c r="VGU25" s="829"/>
      <c r="VGV25" s="829"/>
      <c r="VGW25" s="829"/>
      <c r="VGX25" s="829"/>
      <c r="VGY25" s="829"/>
      <c r="VGZ25" s="830"/>
      <c r="VHA25" s="830"/>
      <c r="VHB25" s="830"/>
      <c r="VHC25" s="830"/>
      <c r="VHD25" s="830"/>
      <c r="VHE25" s="830"/>
      <c r="VHF25" s="830"/>
      <c r="VHG25" s="830"/>
      <c r="VHH25" s="844"/>
      <c r="VHI25" s="845"/>
      <c r="VHJ25" s="829"/>
      <c r="VHK25" s="829"/>
      <c r="VHL25" s="829"/>
      <c r="VHM25" s="829"/>
      <c r="VHN25" s="829"/>
      <c r="VHO25" s="829"/>
      <c r="VHP25" s="830"/>
      <c r="VHQ25" s="830"/>
      <c r="VHR25" s="830"/>
      <c r="VHS25" s="830"/>
      <c r="VHT25" s="830"/>
      <c r="VHU25" s="830"/>
      <c r="VHV25" s="830"/>
      <c r="VHW25" s="830"/>
      <c r="VHX25" s="844"/>
      <c r="VHY25" s="845"/>
      <c r="VHZ25" s="829"/>
      <c r="VIA25" s="829"/>
      <c r="VIB25" s="829"/>
      <c r="VIC25" s="829"/>
      <c r="VID25" s="829"/>
      <c r="VIE25" s="829"/>
      <c r="VIF25" s="830"/>
      <c r="VIG25" s="830"/>
      <c r="VIH25" s="830"/>
      <c r="VII25" s="830"/>
      <c r="VIJ25" s="830"/>
      <c r="VIK25" s="830"/>
      <c r="VIL25" s="830"/>
      <c r="VIM25" s="830"/>
      <c r="VIN25" s="844"/>
      <c r="VIO25" s="845"/>
      <c r="VIP25" s="829"/>
      <c r="VIQ25" s="829"/>
      <c r="VIR25" s="829"/>
      <c r="VIS25" s="829"/>
      <c r="VIT25" s="829"/>
      <c r="VIU25" s="829"/>
      <c r="VIV25" s="830"/>
      <c r="VIW25" s="830"/>
      <c r="VIX25" s="830"/>
      <c r="VIY25" s="830"/>
      <c r="VIZ25" s="830"/>
      <c r="VJA25" s="830"/>
      <c r="VJB25" s="830"/>
      <c r="VJC25" s="830"/>
      <c r="VJD25" s="844"/>
      <c r="VJE25" s="845"/>
      <c r="VJF25" s="829"/>
      <c r="VJG25" s="829"/>
      <c r="VJH25" s="829"/>
      <c r="VJI25" s="829"/>
      <c r="VJJ25" s="829"/>
      <c r="VJK25" s="829"/>
      <c r="VJL25" s="830"/>
      <c r="VJM25" s="830"/>
      <c r="VJN25" s="830"/>
      <c r="VJO25" s="830"/>
      <c r="VJP25" s="830"/>
      <c r="VJQ25" s="830"/>
      <c r="VJR25" s="830"/>
      <c r="VJS25" s="830"/>
      <c r="VJT25" s="844"/>
      <c r="VJU25" s="845"/>
      <c r="VJV25" s="829"/>
      <c r="VJW25" s="829"/>
      <c r="VJX25" s="829"/>
      <c r="VJY25" s="829"/>
      <c r="VJZ25" s="829"/>
      <c r="VKA25" s="829"/>
      <c r="VKB25" s="830"/>
      <c r="VKC25" s="830"/>
      <c r="VKD25" s="830"/>
      <c r="VKE25" s="830"/>
      <c r="VKF25" s="830"/>
      <c r="VKG25" s="830"/>
      <c r="VKH25" s="830"/>
      <c r="VKI25" s="830"/>
      <c r="VKJ25" s="844"/>
      <c r="VKK25" s="845"/>
      <c r="VKL25" s="829"/>
      <c r="VKM25" s="829"/>
      <c r="VKN25" s="829"/>
      <c r="VKO25" s="829"/>
      <c r="VKP25" s="829"/>
      <c r="VKQ25" s="829"/>
      <c r="VKR25" s="830"/>
      <c r="VKS25" s="830"/>
      <c r="VKT25" s="830"/>
      <c r="VKU25" s="830"/>
      <c r="VKV25" s="830"/>
      <c r="VKW25" s="830"/>
      <c r="VKX25" s="830"/>
      <c r="VKY25" s="830"/>
      <c r="VKZ25" s="844"/>
      <c r="VLA25" s="845"/>
      <c r="VLB25" s="829"/>
      <c r="VLC25" s="829"/>
      <c r="VLD25" s="829"/>
      <c r="VLE25" s="829"/>
      <c r="VLF25" s="829"/>
      <c r="VLG25" s="829"/>
      <c r="VLH25" s="830"/>
      <c r="VLI25" s="830"/>
      <c r="VLJ25" s="830"/>
      <c r="VLK25" s="830"/>
      <c r="VLL25" s="830"/>
      <c r="VLM25" s="830"/>
      <c r="VLN25" s="830"/>
      <c r="VLO25" s="830"/>
      <c r="VLP25" s="844"/>
      <c r="VLQ25" s="845"/>
      <c r="VLR25" s="829"/>
      <c r="VLS25" s="829"/>
      <c r="VLT25" s="829"/>
      <c r="VLU25" s="829"/>
      <c r="VLV25" s="829"/>
      <c r="VLW25" s="829"/>
      <c r="VLX25" s="830"/>
      <c r="VLY25" s="830"/>
      <c r="VLZ25" s="830"/>
      <c r="VMA25" s="830"/>
      <c r="VMB25" s="830"/>
      <c r="VMC25" s="830"/>
      <c r="VMD25" s="830"/>
      <c r="VME25" s="830"/>
      <c r="VMF25" s="844"/>
      <c r="VMG25" s="845"/>
      <c r="VMH25" s="829"/>
      <c r="VMI25" s="829"/>
      <c r="VMJ25" s="829"/>
      <c r="VMK25" s="829"/>
      <c r="VML25" s="829"/>
      <c r="VMM25" s="829"/>
      <c r="VMN25" s="830"/>
      <c r="VMO25" s="830"/>
      <c r="VMP25" s="830"/>
      <c r="VMQ25" s="830"/>
      <c r="VMR25" s="830"/>
      <c r="VMS25" s="830"/>
      <c r="VMT25" s="830"/>
      <c r="VMU25" s="830"/>
      <c r="VMV25" s="844"/>
      <c r="VMW25" s="845"/>
      <c r="VMX25" s="829"/>
      <c r="VMY25" s="829"/>
      <c r="VMZ25" s="829"/>
      <c r="VNA25" s="829"/>
      <c r="VNB25" s="829"/>
      <c r="VNC25" s="829"/>
      <c r="VND25" s="830"/>
      <c r="VNE25" s="830"/>
      <c r="VNF25" s="830"/>
      <c r="VNG25" s="830"/>
      <c r="VNH25" s="830"/>
      <c r="VNI25" s="830"/>
      <c r="VNJ25" s="830"/>
      <c r="VNK25" s="830"/>
      <c r="VNL25" s="844"/>
      <c r="VNM25" s="845"/>
      <c r="VNN25" s="829"/>
      <c r="VNO25" s="829"/>
      <c r="VNP25" s="829"/>
      <c r="VNQ25" s="829"/>
      <c r="VNR25" s="829"/>
      <c r="VNS25" s="829"/>
      <c r="VNT25" s="830"/>
      <c r="VNU25" s="830"/>
      <c r="VNV25" s="830"/>
      <c r="VNW25" s="830"/>
      <c r="VNX25" s="830"/>
      <c r="VNY25" s="830"/>
      <c r="VNZ25" s="830"/>
      <c r="VOA25" s="830"/>
      <c r="VOB25" s="844"/>
      <c r="VOC25" s="845"/>
      <c r="VOD25" s="829"/>
      <c r="VOE25" s="829"/>
      <c r="VOF25" s="829"/>
      <c r="VOG25" s="829"/>
      <c r="VOH25" s="829"/>
      <c r="VOI25" s="829"/>
      <c r="VOJ25" s="830"/>
      <c r="VOK25" s="830"/>
      <c r="VOL25" s="830"/>
      <c r="VOM25" s="830"/>
      <c r="VON25" s="830"/>
      <c r="VOO25" s="830"/>
      <c r="VOP25" s="830"/>
      <c r="VOQ25" s="830"/>
      <c r="VOR25" s="844"/>
      <c r="VOS25" s="845"/>
      <c r="VOT25" s="829"/>
      <c r="VOU25" s="829"/>
      <c r="VOV25" s="829"/>
      <c r="VOW25" s="829"/>
      <c r="VOX25" s="829"/>
      <c r="VOY25" s="829"/>
      <c r="VOZ25" s="830"/>
      <c r="VPA25" s="830"/>
      <c r="VPB25" s="830"/>
      <c r="VPC25" s="830"/>
      <c r="VPD25" s="830"/>
      <c r="VPE25" s="830"/>
      <c r="VPF25" s="830"/>
      <c r="VPG25" s="830"/>
      <c r="VPH25" s="844"/>
      <c r="VPI25" s="845"/>
      <c r="VPJ25" s="829"/>
      <c r="VPK25" s="829"/>
      <c r="VPL25" s="829"/>
      <c r="VPM25" s="829"/>
      <c r="VPN25" s="829"/>
      <c r="VPO25" s="829"/>
      <c r="VPP25" s="830"/>
      <c r="VPQ25" s="830"/>
      <c r="VPR25" s="830"/>
      <c r="VPS25" s="830"/>
      <c r="VPT25" s="830"/>
      <c r="VPU25" s="830"/>
      <c r="VPV25" s="830"/>
      <c r="VPW25" s="830"/>
      <c r="VPX25" s="844"/>
      <c r="VPY25" s="845"/>
      <c r="VPZ25" s="829"/>
      <c r="VQA25" s="829"/>
      <c r="VQB25" s="829"/>
      <c r="VQC25" s="829"/>
      <c r="VQD25" s="829"/>
      <c r="VQE25" s="829"/>
      <c r="VQF25" s="830"/>
      <c r="VQG25" s="830"/>
      <c r="VQH25" s="830"/>
      <c r="VQI25" s="830"/>
      <c r="VQJ25" s="830"/>
      <c r="VQK25" s="830"/>
      <c r="VQL25" s="830"/>
      <c r="VQM25" s="830"/>
      <c r="VQN25" s="844"/>
      <c r="VQO25" s="845"/>
      <c r="VQP25" s="829"/>
      <c r="VQQ25" s="829"/>
      <c r="VQR25" s="829"/>
      <c r="VQS25" s="829"/>
      <c r="VQT25" s="829"/>
      <c r="VQU25" s="829"/>
      <c r="VQV25" s="830"/>
      <c r="VQW25" s="830"/>
      <c r="VQX25" s="830"/>
      <c r="VQY25" s="830"/>
      <c r="VQZ25" s="830"/>
      <c r="VRA25" s="830"/>
      <c r="VRB25" s="830"/>
      <c r="VRC25" s="830"/>
      <c r="VRD25" s="844"/>
      <c r="VRE25" s="845"/>
      <c r="VRF25" s="829"/>
      <c r="VRG25" s="829"/>
      <c r="VRH25" s="829"/>
      <c r="VRI25" s="829"/>
      <c r="VRJ25" s="829"/>
      <c r="VRK25" s="829"/>
      <c r="VRL25" s="830"/>
      <c r="VRM25" s="830"/>
      <c r="VRN25" s="830"/>
      <c r="VRO25" s="830"/>
      <c r="VRP25" s="830"/>
      <c r="VRQ25" s="830"/>
      <c r="VRR25" s="830"/>
      <c r="VRS25" s="830"/>
      <c r="VRT25" s="844"/>
      <c r="VRU25" s="845"/>
      <c r="VRV25" s="829"/>
      <c r="VRW25" s="829"/>
      <c r="VRX25" s="829"/>
      <c r="VRY25" s="829"/>
      <c r="VRZ25" s="829"/>
      <c r="VSA25" s="829"/>
      <c r="VSB25" s="830"/>
      <c r="VSC25" s="830"/>
      <c r="VSD25" s="830"/>
      <c r="VSE25" s="830"/>
      <c r="VSF25" s="830"/>
      <c r="VSG25" s="830"/>
      <c r="VSH25" s="830"/>
      <c r="VSI25" s="830"/>
      <c r="VSJ25" s="844"/>
      <c r="VSK25" s="845"/>
      <c r="VSL25" s="829"/>
      <c r="VSM25" s="829"/>
      <c r="VSN25" s="829"/>
      <c r="VSO25" s="829"/>
      <c r="VSP25" s="829"/>
      <c r="VSQ25" s="829"/>
      <c r="VSR25" s="830"/>
      <c r="VSS25" s="830"/>
      <c r="VST25" s="830"/>
      <c r="VSU25" s="830"/>
      <c r="VSV25" s="830"/>
      <c r="VSW25" s="830"/>
      <c r="VSX25" s="830"/>
      <c r="VSY25" s="830"/>
      <c r="VSZ25" s="844"/>
      <c r="VTA25" s="845"/>
      <c r="VTB25" s="829"/>
      <c r="VTC25" s="829"/>
      <c r="VTD25" s="829"/>
      <c r="VTE25" s="829"/>
      <c r="VTF25" s="829"/>
      <c r="VTG25" s="829"/>
      <c r="VTH25" s="830"/>
      <c r="VTI25" s="830"/>
      <c r="VTJ25" s="830"/>
      <c r="VTK25" s="830"/>
      <c r="VTL25" s="830"/>
      <c r="VTM25" s="830"/>
      <c r="VTN25" s="830"/>
      <c r="VTO25" s="830"/>
      <c r="VTP25" s="844"/>
      <c r="VTQ25" s="845"/>
      <c r="VTR25" s="829"/>
      <c r="VTS25" s="829"/>
      <c r="VTT25" s="829"/>
      <c r="VTU25" s="829"/>
      <c r="VTV25" s="829"/>
      <c r="VTW25" s="829"/>
      <c r="VTX25" s="830"/>
      <c r="VTY25" s="830"/>
      <c r="VTZ25" s="830"/>
      <c r="VUA25" s="830"/>
      <c r="VUB25" s="830"/>
      <c r="VUC25" s="830"/>
      <c r="VUD25" s="830"/>
      <c r="VUE25" s="830"/>
      <c r="VUF25" s="844"/>
      <c r="VUG25" s="845"/>
      <c r="VUH25" s="829"/>
      <c r="VUI25" s="829"/>
      <c r="VUJ25" s="829"/>
      <c r="VUK25" s="829"/>
      <c r="VUL25" s="829"/>
      <c r="VUM25" s="829"/>
      <c r="VUN25" s="830"/>
      <c r="VUO25" s="830"/>
      <c r="VUP25" s="830"/>
      <c r="VUQ25" s="830"/>
      <c r="VUR25" s="830"/>
      <c r="VUS25" s="830"/>
      <c r="VUT25" s="830"/>
      <c r="VUU25" s="830"/>
      <c r="VUV25" s="844"/>
      <c r="VUW25" s="845"/>
      <c r="VUX25" s="829"/>
      <c r="VUY25" s="829"/>
      <c r="VUZ25" s="829"/>
      <c r="VVA25" s="829"/>
      <c r="VVB25" s="829"/>
      <c r="VVC25" s="829"/>
      <c r="VVD25" s="830"/>
      <c r="VVE25" s="830"/>
      <c r="VVF25" s="830"/>
      <c r="VVG25" s="830"/>
      <c r="VVH25" s="830"/>
      <c r="VVI25" s="830"/>
      <c r="VVJ25" s="830"/>
      <c r="VVK25" s="830"/>
      <c r="VVL25" s="844"/>
      <c r="VVM25" s="845"/>
      <c r="VVN25" s="829"/>
      <c r="VVO25" s="829"/>
      <c r="VVP25" s="829"/>
      <c r="VVQ25" s="829"/>
      <c r="VVR25" s="829"/>
      <c r="VVS25" s="829"/>
      <c r="VVT25" s="830"/>
      <c r="VVU25" s="830"/>
      <c r="VVV25" s="830"/>
      <c r="VVW25" s="830"/>
      <c r="VVX25" s="830"/>
      <c r="VVY25" s="830"/>
      <c r="VVZ25" s="830"/>
      <c r="VWA25" s="830"/>
      <c r="VWB25" s="844"/>
      <c r="VWC25" s="845"/>
      <c r="VWD25" s="829"/>
      <c r="VWE25" s="829"/>
      <c r="VWF25" s="829"/>
      <c r="VWG25" s="829"/>
      <c r="VWH25" s="829"/>
      <c r="VWI25" s="829"/>
      <c r="VWJ25" s="830"/>
      <c r="VWK25" s="830"/>
      <c r="VWL25" s="830"/>
      <c r="VWM25" s="830"/>
      <c r="VWN25" s="830"/>
      <c r="VWO25" s="830"/>
      <c r="VWP25" s="830"/>
      <c r="VWQ25" s="830"/>
      <c r="VWR25" s="844"/>
      <c r="VWS25" s="845"/>
      <c r="VWT25" s="829"/>
      <c r="VWU25" s="829"/>
      <c r="VWV25" s="829"/>
      <c r="VWW25" s="829"/>
      <c r="VWX25" s="829"/>
      <c r="VWY25" s="829"/>
      <c r="VWZ25" s="830"/>
      <c r="VXA25" s="830"/>
      <c r="VXB25" s="830"/>
      <c r="VXC25" s="830"/>
      <c r="VXD25" s="830"/>
      <c r="VXE25" s="830"/>
      <c r="VXF25" s="830"/>
      <c r="VXG25" s="830"/>
      <c r="VXH25" s="844"/>
      <c r="VXI25" s="845"/>
      <c r="VXJ25" s="829"/>
      <c r="VXK25" s="829"/>
      <c r="VXL25" s="829"/>
      <c r="VXM25" s="829"/>
      <c r="VXN25" s="829"/>
      <c r="VXO25" s="829"/>
      <c r="VXP25" s="830"/>
      <c r="VXQ25" s="830"/>
      <c r="VXR25" s="830"/>
      <c r="VXS25" s="830"/>
      <c r="VXT25" s="830"/>
      <c r="VXU25" s="830"/>
      <c r="VXV25" s="830"/>
      <c r="VXW25" s="830"/>
      <c r="VXX25" s="844"/>
      <c r="VXY25" s="845"/>
      <c r="VXZ25" s="829"/>
      <c r="VYA25" s="829"/>
      <c r="VYB25" s="829"/>
      <c r="VYC25" s="829"/>
      <c r="VYD25" s="829"/>
      <c r="VYE25" s="829"/>
      <c r="VYF25" s="830"/>
      <c r="VYG25" s="830"/>
      <c r="VYH25" s="830"/>
      <c r="VYI25" s="830"/>
      <c r="VYJ25" s="830"/>
      <c r="VYK25" s="830"/>
      <c r="VYL25" s="830"/>
      <c r="VYM25" s="830"/>
      <c r="VYN25" s="844"/>
      <c r="VYO25" s="845"/>
      <c r="VYP25" s="829"/>
      <c r="VYQ25" s="829"/>
      <c r="VYR25" s="829"/>
      <c r="VYS25" s="829"/>
      <c r="VYT25" s="829"/>
      <c r="VYU25" s="829"/>
      <c r="VYV25" s="830"/>
      <c r="VYW25" s="830"/>
      <c r="VYX25" s="830"/>
      <c r="VYY25" s="830"/>
      <c r="VYZ25" s="830"/>
      <c r="VZA25" s="830"/>
      <c r="VZB25" s="830"/>
      <c r="VZC25" s="830"/>
      <c r="VZD25" s="844"/>
      <c r="VZE25" s="845"/>
      <c r="VZF25" s="829"/>
      <c r="VZG25" s="829"/>
      <c r="VZH25" s="829"/>
      <c r="VZI25" s="829"/>
      <c r="VZJ25" s="829"/>
      <c r="VZK25" s="829"/>
      <c r="VZL25" s="830"/>
      <c r="VZM25" s="830"/>
      <c r="VZN25" s="830"/>
      <c r="VZO25" s="830"/>
      <c r="VZP25" s="830"/>
      <c r="VZQ25" s="830"/>
      <c r="VZR25" s="830"/>
      <c r="VZS25" s="830"/>
      <c r="VZT25" s="844"/>
      <c r="VZU25" s="845"/>
      <c r="VZV25" s="829"/>
      <c r="VZW25" s="829"/>
      <c r="VZX25" s="829"/>
      <c r="VZY25" s="829"/>
      <c r="VZZ25" s="829"/>
      <c r="WAA25" s="829"/>
      <c r="WAB25" s="830"/>
      <c r="WAC25" s="830"/>
      <c r="WAD25" s="830"/>
      <c r="WAE25" s="830"/>
      <c r="WAF25" s="830"/>
      <c r="WAG25" s="830"/>
      <c r="WAH25" s="830"/>
      <c r="WAI25" s="830"/>
      <c r="WAJ25" s="844"/>
      <c r="WAK25" s="845"/>
      <c r="WAL25" s="829"/>
      <c r="WAM25" s="829"/>
      <c r="WAN25" s="829"/>
      <c r="WAO25" s="829"/>
      <c r="WAP25" s="829"/>
      <c r="WAQ25" s="829"/>
      <c r="WAR25" s="830"/>
      <c r="WAS25" s="830"/>
      <c r="WAT25" s="830"/>
      <c r="WAU25" s="830"/>
      <c r="WAV25" s="830"/>
      <c r="WAW25" s="830"/>
      <c r="WAX25" s="830"/>
      <c r="WAY25" s="830"/>
      <c r="WAZ25" s="844"/>
      <c r="WBA25" s="845"/>
      <c r="WBB25" s="829"/>
      <c r="WBC25" s="829"/>
      <c r="WBD25" s="829"/>
      <c r="WBE25" s="829"/>
      <c r="WBF25" s="829"/>
      <c r="WBG25" s="829"/>
      <c r="WBH25" s="830"/>
      <c r="WBI25" s="830"/>
      <c r="WBJ25" s="830"/>
      <c r="WBK25" s="830"/>
      <c r="WBL25" s="830"/>
      <c r="WBM25" s="830"/>
      <c r="WBN25" s="830"/>
      <c r="WBO25" s="830"/>
      <c r="WBP25" s="844"/>
      <c r="WBQ25" s="845"/>
      <c r="WBR25" s="829"/>
      <c r="WBS25" s="829"/>
      <c r="WBT25" s="829"/>
      <c r="WBU25" s="829"/>
      <c r="WBV25" s="829"/>
      <c r="WBW25" s="829"/>
      <c r="WBX25" s="830"/>
      <c r="WBY25" s="830"/>
      <c r="WBZ25" s="830"/>
      <c r="WCA25" s="830"/>
      <c r="WCB25" s="830"/>
      <c r="WCC25" s="830"/>
      <c r="WCD25" s="830"/>
      <c r="WCE25" s="830"/>
      <c r="WCF25" s="844"/>
      <c r="WCG25" s="845"/>
      <c r="WCH25" s="829"/>
      <c r="WCI25" s="829"/>
      <c r="WCJ25" s="829"/>
      <c r="WCK25" s="829"/>
      <c r="WCL25" s="829"/>
      <c r="WCM25" s="829"/>
      <c r="WCN25" s="830"/>
      <c r="WCO25" s="830"/>
      <c r="WCP25" s="830"/>
      <c r="WCQ25" s="830"/>
      <c r="WCR25" s="830"/>
      <c r="WCS25" s="830"/>
      <c r="WCT25" s="830"/>
      <c r="WCU25" s="830"/>
      <c r="WCV25" s="844"/>
      <c r="WCW25" s="845"/>
      <c r="WCX25" s="829"/>
      <c r="WCY25" s="829"/>
      <c r="WCZ25" s="829"/>
      <c r="WDA25" s="829"/>
      <c r="WDB25" s="829"/>
      <c r="WDC25" s="829"/>
      <c r="WDD25" s="830"/>
      <c r="WDE25" s="830"/>
      <c r="WDF25" s="830"/>
      <c r="WDG25" s="830"/>
      <c r="WDH25" s="830"/>
      <c r="WDI25" s="830"/>
      <c r="WDJ25" s="830"/>
      <c r="WDK25" s="830"/>
      <c r="WDL25" s="844"/>
      <c r="WDM25" s="845"/>
      <c r="WDN25" s="829"/>
      <c r="WDO25" s="829"/>
      <c r="WDP25" s="829"/>
      <c r="WDQ25" s="829"/>
      <c r="WDR25" s="829"/>
      <c r="WDS25" s="829"/>
      <c r="WDT25" s="830"/>
      <c r="WDU25" s="830"/>
      <c r="WDV25" s="830"/>
      <c r="WDW25" s="830"/>
      <c r="WDX25" s="830"/>
      <c r="WDY25" s="830"/>
      <c r="WDZ25" s="830"/>
      <c r="WEA25" s="830"/>
      <c r="WEB25" s="844"/>
      <c r="WEC25" s="845"/>
      <c r="WED25" s="829"/>
      <c r="WEE25" s="829"/>
      <c r="WEF25" s="829"/>
      <c r="WEG25" s="829"/>
      <c r="WEH25" s="829"/>
      <c r="WEI25" s="829"/>
      <c r="WEJ25" s="830"/>
      <c r="WEK25" s="830"/>
      <c r="WEL25" s="830"/>
      <c r="WEM25" s="830"/>
      <c r="WEN25" s="830"/>
      <c r="WEO25" s="830"/>
      <c r="WEP25" s="830"/>
      <c r="WEQ25" s="830"/>
      <c r="WER25" s="844"/>
      <c r="WES25" s="845"/>
      <c r="WET25" s="829"/>
      <c r="WEU25" s="829"/>
      <c r="WEV25" s="829"/>
      <c r="WEW25" s="829"/>
      <c r="WEX25" s="829"/>
      <c r="WEY25" s="829"/>
      <c r="WEZ25" s="830"/>
      <c r="WFA25" s="830"/>
      <c r="WFB25" s="830"/>
      <c r="WFC25" s="830"/>
      <c r="WFD25" s="830"/>
      <c r="WFE25" s="830"/>
      <c r="WFF25" s="830"/>
      <c r="WFG25" s="830"/>
      <c r="WFH25" s="844"/>
      <c r="WFI25" s="845"/>
      <c r="WFJ25" s="829"/>
      <c r="WFK25" s="829"/>
      <c r="WFL25" s="829"/>
      <c r="WFM25" s="829"/>
      <c r="WFN25" s="829"/>
      <c r="WFO25" s="829"/>
      <c r="WFP25" s="830"/>
      <c r="WFQ25" s="830"/>
      <c r="WFR25" s="830"/>
      <c r="WFS25" s="830"/>
      <c r="WFT25" s="830"/>
      <c r="WFU25" s="830"/>
      <c r="WFV25" s="830"/>
      <c r="WFW25" s="830"/>
      <c r="WFX25" s="844"/>
      <c r="WFY25" s="845"/>
      <c r="WFZ25" s="829"/>
      <c r="WGA25" s="829"/>
      <c r="WGB25" s="829"/>
      <c r="WGC25" s="829"/>
      <c r="WGD25" s="829"/>
      <c r="WGE25" s="829"/>
      <c r="WGF25" s="830"/>
      <c r="WGG25" s="830"/>
      <c r="WGH25" s="830"/>
      <c r="WGI25" s="830"/>
      <c r="WGJ25" s="830"/>
      <c r="WGK25" s="830"/>
      <c r="WGL25" s="830"/>
      <c r="WGM25" s="830"/>
      <c r="WGN25" s="844"/>
      <c r="WGO25" s="845"/>
      <c r="WGP25" s="829"/>
      <c r="WGQ25" s="829"/>
      <c r="WGR25" s="829"/>
      <c r="WGS25" s="829"/>
      <c r="WGT25" s="829"/>
      <c r="WGU25" s="829"/>
      <c r="WGV25" s="830"/>
      <c r="WGW25" s="830"/>
      <c r="WGX25" s="830"/>
      <c r="WGY25" s="830"/>
      <c r="WGZ25" s="830"/>
      <c r="WHA25" s="830"/>
      <c r="WHB25" s="830"/>
      <c r="WHC25" s="830"/>
      <c r="WHD25" s="844"/>
      <c r="WHE25" s="845"/>
      <c r="WHF25" s="829"/>
      <c r="WHG25" s="829"/>
      <c r="WHH25" s="829"/>
      <c r="WHI25" s="829"/>
      <c r="WHJ25" s="829"/>
      <c r="WHK25" s="829"/>
      <c r="WHL25" s="830"/>
      <c r="WHM25" s="830"/>
      <c r="WHN25" s="830"/>
      <c r="WHO25" s="830"/>
      <c r="WHP25" s="830"/>
      <c r="WHQ25" s="830"/>
      <c r="WHR25" s="830"/>
      <c r="WHS25" s="830"/>
      <c r="WHT25" s="844"/>
      <c r="WHU25" s="845"/>
      <c r="WHV25" s="829"/>
      <c r="WHW25" s="829"/>
      <c r="WHX25" s="829"/>
      <c r="WHY25" s="829"/>
      <c r="WHZ25" s="829"/>
      <c r="WIA25" s="829"/>
      <c r="WIB25" s="830"/>
      <c r="WIC25" s="830"/>
      <c r="WID25" s="830"/>
      <c r="WIE25" s="830"/>
      <c r="WIF25" s="830"/>
      <c r="WIG25" s="830"/>
      <c r="WIH25" s="830"/>
      <c r="WII25" s="830"/>
      <c r="WIJ25" s="844"/>
      <c r="WIK25" s="845"/>
      <c r="WIL25" s="829"/>
      <c r="WIM25" s="829"/>
      <c r="WIN25" s="829"/>
      <c r="WIO25" s="829"/>
      <c r="WIP25" s="829"/>
      <c r="WIQ25" s="829"/>
      <c r="WIR25" s="830"/>
      <c r="WIS25" s="830"/>
      <c r="WIT25" s="830"/>
      <c r="WIU25" s="830"/>
      <c r="WIV25" s="830"/>
      <c r="WIW25" s="830"/>
      <c r="WIX25" s="830"/>
      <c r="WIY25" s="830"/>
      <c r="WIZ25" s="844"/>
      <c r="WJA25" s="845"/>
      <c r="WJB25" s="829"/>
      <c r="WJC25" s="829"/>
      <c r="WJD25" s="829"/>
      <c r="WJE25" s="829"/>
      <c r="WJF25" s="829"/>
      <c r="WJG25" s="829"/>
      <c r="WJH25" s="830"/>
      <c r="WJI25" s="830"/>
      <c r="WJJ25" s="830"/>
      <c r="WJK25" s="830"/>
      <c r="WJL25" s="830"/>
      <c r="WJM25" s="830"/>
      <c r="WJN25" s="830"/>
      <c r="WJO25" s="830"/>
      <c r="WJP25" s="844"/>
      <c r="WJQ25" s="845"/>
      <c r="WJR25" s="829"/>
      <c r="WJS25" s="829"/>
      <c r="WJT25" s="829"/>
      <c r="WJU25" s="829"/>
      <c r="WJV25" s="829"/>
      <c r="WJW25" s="829"/>
      <c r="WJX25" s="830"/>
      <c r="WJY25" s="830"/>
      <c r="WJZ25" s="830"/>
      <c r="WKA25" s="830"/>
      <c r="WKB25" s="830"/>
      <c r="WKC25" s="830"/>
      <c r="WKD25" s="830"/>
      <c r="WKE25" s="830"/>
      <c r="WKF25" s="844"/>
      <c r="WKG25" s="845"/>
      <c r="WKH25" s="829"/>
      <c r="WKI25" s="829"/>
      <c r="WKJ25" s="829"/>
      <c r="WKK25" s="829"/>
      <c r="WKL25" s="829"/>
      <c r="WKM25" s="829"/>
      <c r="WKN25" s="830"/>
      <c r="WKO25" s="830"/>
      <c r="WKP25" s="830"/>
      <c r="WKQ25" s="830"/>
      <c r="WKR25" s="830"/>
      <c r="WKS25" s="830"/>
      <c r="WKT25" s="830"/>
      <c r="WKU25" s="830"/>
      <c r="WKV25" s="844"/>
      <c r="WKW25" s="845"/>
      <c r="WKX25" s="829"/>
      <c r="WKY25" s="829"/>
      <c r="WKZ25" s="829"/>
      <c r="WLA25" s="829"/>
      <c r="WLB25" s="829"/>
      <c r="WLC25" s="829"/>
      <c r="WLD25" s="830"/>
      <c r="WLE25" s="830"/>
      <c r="WLF25" s="830"/>
      <c r="WLG25" s="830"/>
      <c r="WLH25" s="830"/>
      <c r="WLI25" s="830"/>
      <c r="WLJ25" s="830"/>
      <c r="WLK25" s="830"/>
      <c r="WLL25" s="844"/>
      <c r="WLM25" s="845"/>
      <c r="WLN25" s="829"/>
      <c r="WLO25" s="829"/>
      <c r="WLP25" s="829"/>
      <c r="WLQ25" s="829"/>
      <c r="WLR25" s="829"/>
      <c r="WLS25" s="829"/>
      <c r="WLT25" s="830"/>
      <c r="WLU25" s="830"/>
      <c r="WLV25" s="830"/>
      <c r="WLW25" s="830"/>
      <c r="WLX25" s="830"/>
      <c r="WLY25" s="830"/>
      <c r="WLZ25" s="830"/>
      <c r="WMA25" s="830"/>
      <c r="WMB25" s="844"/>
      <c r="WMC25" s="845"/>
      <c r="WMD25" s="829"/>
      <c r="WME25" s="829"/>
      <c r="WMF25" s="829"/>
      <c r="WMG25" s="829"/>
      <c r="WMH25" s="829"/>
      <c r="WMI25" s="829"/>
      <c r="WMJ25" s="830"/>
      <c r="WMK25" s="830"/>
      <c r="WML25" s="830"/>
      <c r="WMM25" s="830"/>
      <c r="WMN25" s="830"/>
      <c r="WMO25" s="830"/>
      <c r="WMP25" s="830"/>
      <c r="WMQ25" s="830"/>
      <c r="WMR25" s="844"/>
      <c r="WMS25" s="845"/>
      <c r="WMT25" s="829"/>
      <c r="WMU25" s="829"/>
      <c r="WMV25" s="829"/>
      <c r="WMW25" s="829"/>
      <c r="WMX25" s="829"/>
      <c r="WMY25" s="829"/>
      <c r="WMZ25" s="830"/>
      <c r="WNA25" s="830"/>
      <c r="WNB25" s="830"/>
      <c r="WNC25" s="830"/>
      <c r="WND25" s="830"/>
      <c r="WNE25" s="830"/>
      <c r="WNF25" s="830"/>
      <c r="WNG25" s="830"/>
      <c r="WNH25" s="844"/>
      <c r="WNI25" s="845"/>
      <c r="WNJ25" s="829"/>
      <c r="WNK25" s="829"/>
      <c r="WNL25" s="829"/>
      <c r="WNM25" s="829"/>
      <c r="WNN25" s="829"/>
      <c r="WNO25" s="829"/>
      <c r="WNP25" s="830"/>
      <c r="WNQ25" s="830"/>
      <c r="WNR25" s="830"/>
      <c r="WNS25" s="830"/>
      <c r="WNT25" s="830"/>
      <c r="WNU25" s="830"/>
      <c r="WNV25" s="830"/>
      <c r="WNW25" s="830"/>
      <c r="WNX25" s="844"/>
      <c r="WNY25" s="845"/>
      <c r="WNZ25" s="829"/>
      <c r="WOA25" s="829"/>
      <c r="WOB25" s="829"/>
      <c r="WOC25" s="829"/>
      <c r="WOD25" s="829"/>
      <c r="WOE25" s="829"/>
      <c r="WOF25" s="830"/>
      <c r="WOG25" s="830"/>
      <c r="WOH25" s="830"/>
      <c r="WOI25" s="830"/>
      <c r="WOJ25" s="830"/>
      <c r="WOK25" s="830"/>
      <c r="WOL25" s="830"/>
      <c r="WOM25" s="830"/>
      <c r="WON25" s="844"/>
      <c r="WOO25" s="845"/>
      <c r="WOP25" s="829"/>
      <c r="WOQ25" s="829"/>
      <c r="WOR25" s="829"/>
      <c r="WOS25" s="829"/>
      <c r="WOT25" s="829"/>
      <c r="WOU25" s="829"/>
      <c r="WOV25" s="830"/>
      <c r="WOW25" s="830"/>
      <c r="WOX25" s="830"/>
      <c r="WOY25" s="830"/>
      <c r="WOZ25" s="830"/>
      <c r="WPA25" s="830"/>
      <c r="WPB25" s="830"/>
      <c r="WPC25" s="830"/>
      <c r="WPD25" s="844"/>
      <c r="WPE25" s="845"/>
      <c r="WPF25" s="829"/>
      <c r="WPG25" s="829"/>
      <c r="WPH25" s="829"/>
      <c r="WPI25" s="829"/>
      <c r="WPJ25" s="829"/>
      <c r="WPK25" s="829"/>
      <c r="WPL25" s="830"/>
      <c r="WPM25" s="830"/>
      <c r="WPN25" s="830"/>
      <c r="WPO25" s="830"/>
      <c r="WPP25" s="830"/>
      <c r="WPQ25" s="830"/>
      <c r="WPR25" s="830"/>
      <c r="WPS25" s="830"/>
      <c r="WPT25" s="844"/>
      <c r="WPU25" s="845"/>
      <c r="WPV25" s="829"/>
      <c r="WPW25" s="829"/>
      <c r="WPX25" s="829"/>
      <c r="WPY25" s="829"/>
      <c r="WPZ25" s="829"/>
      <c r="WQA25" s="829"/>
      <c r="WQB25" s="830"/>
      <c r="WQC25" s="830"/>
      <c r="WQD25" s="830"/>
      <c r="WQE25" s="830"/>
      <c r="WQF25" s="830"/>
      <c r="WQG25" s="830"/>
      <c r="WQH25" s="830"/>
      <c r="WQI25" s="830"/>
      <c r="WQJ25" s="844"/>
      <c r="WQK25" s="845"/>
      <c r="WQL25" s="829"/>
      <c r="WQM25" s="829"/>
      <c r="WQN25" s="829"/>
      <c r="WQO25" s="829"/>
      <c r="WQP25" s="829"/>
      <c r="WQQ25" s="829"/>
      <c r="WQR25" s="830"/>
      <c r="WQS25" s="830"/>
      <c r="WQT25" s="830"/>
      <c r="WQU25" s="830"/>
      <c r="WQV25" s="830"/>
      <c r="WQW25" s="830"/>
      <c r="WQX25" s="830"/>
      <c r="WQY25" s="830"/>
      <c r="WQZ25" s="844"/>
      <c r="WRA25" s="845"/>
      <c r="WRB25" s="829"/>
      <c r="WRC25" s="829"/>
      <c r="WRD25" s="829"/>
      <c r="WRE25" s="829"/>
      <c r="WRF25" s="829"/>
      <c r="WRG25" s="829"/>
      <c r="WRH25" s="830"/>
      <c r="WRI25" s="830"/>
      <c r="WRJ25" s="830"/>
      <c r="WRK25" s="830"/>
      <c r="WRL25" s="830"/>
      <c r="WRM25" s="830"/>
      <c r="WRN25" s="830"/>
      <c r="WRO25" s="830"/>
      <c r="WRP25" s="844"/>
      <c r="WRQ25" s="845"/>
      <c r="WRR25" s="829"/>
      <c r="WRS25" s="829"/>
      <c r="WRT25" s="829"/>
      <c r="WRU25" s="829"/>
      <c r="WRV25" s="829"/>
      <c r="WRW25" s="829"/>
      <c r="WRX25" s="830"/>
      <c r="WRY25" s="830"/>
      <c r="WRZ25" s="830"/>
      <c r="WSA25" s="830"/>
      <c r="WSB25" s="830"/>
      <c r="WSC25" s="830"/>
      <c r="WSD25" s="830"/>
      <c r="WSE25" s="830"/>
      <c r="WSF25" s="844"/>
      <c r="WSG25" s="845"/>
      <c r="WSH25" s="829"/>
      <c r="WSI25" s="829"/>
      <c r="WSJ25" s="829"/>
      <c r="WSK25" s="829"/>
      <c r="WSL25" s="829"/>
      <c r="WSM25" s="829"/>
      <c r="WSN25" s="830"/>
      <c r="WSO25" s="830"/>
      <c r="WSP25" s="830"/>
      <c r="WSQ25" s="830"/>
      <c r="WSR25" s="830"/>
      <c r="WSS25" s="830"/>
      <c r="WST25" s="830"/>
      <c r="WSU25" s="830"/>
      <c r="WSV25" s="844"/>
      <c r="WSW25" s="845"/>
      <c r="WSX25" s="829"/>
      <c r="WSY25" s="829"/>
      <c r="WSZ25" s="829"/>
      <c r="WTA25" s="829"/>
      <c r="WTB25" s="829"/>
      <c r="WTC25" s="829"/>
      <c r="WTD25" s="830"/>
      <c r="WTE25" s="830"/>
      <c r="WTF25" s="830"/>
      <c r="WTG25" s="830"/>
      <c r="WTH25" s="830"/>
      <c r="WTI25" s="830"/>
      <c r="WTJ25" s="830"/>
      <c r="WTK25" s="830"/>
      <c r="WTL25" s="844"/>
      <c r="WTM25" s="845"/>
      <c r="WTN25" s="829"/>
      <c r="WTO25" s="829"/>
      <c r="WTP25" s="829"/>
      <c r="WTQ25" s="829"/>
      <c r="WTR25" s="829"/>
      <c r="WTS25" s="829"/>
      <c r="WTT25" s="830"/>
      <c r="WTU25" s="830"/>
      <c r="WTV25" s="830"/>
      <c r="WTW25" s="830"/>
      <c r="WTX25" s="830"/>
      <c r="WTY25" s="830"/>
      <c r="WTZ25" s="830"/>
      <c r="WUA25" s="830"/>
      <c r="WUB25" s="844"/>
      <c r="WUC25" s="845"/>
      <c r="WUD25" s="829"/>
      <c r="WUE25" s="829"/>
      <c r="WUF25" s="829"/>
      <c r="WUG25" s="829"/>
      <c r="WUH25" s="829"/>
      <c r="WUI25" s="829"/>
      <c r="WUJ25" s="830"/>
      <c r="WUK25" s="830"/>
      <c r="WUL25" s="830"/>
      <c r="WUM25" s="830"/>
      <c r="WUN25" s="830"/>
      <c r="WUO25" s="830"/>
      <c r="WUP25" s="830"/>
      <c r="WUQ25" s="830"/>
      <c r="WUR25" s="844"/>
      <c r="WUS25" s="845"/>
      <c r="WUT25" s="829"/>
      <c r="WUU25" s="829"/>
      <c r="WUV25" s="829"/>
      <c r="WUW25" s="829"/>
      <c r="WUX25" s="829"/>
      <c r="WUY25" s="829"/>
      <c r="WUZ25" s="830"/>
      <c r="WVA25" s="830"/>
      <c r="WVB25" s="830"/>
      <c r="WVC25" s="830"/>
      <c r="WVD25" s="830"/>
      <c r="WVE25" s="830"/>
      <c r="WVF25" s="830"/>
      <c r="WVG25" s="830"/>
      <c r="WVH25" s="844"/>
      <c r="WVI25" s="845"/>
      <c r="WVJ25" s="829"/>
      <c r="WVK25" s="829"/>
      <c r="WVL25" s="829"/>
      <c r="WVM25" s="829"/>
      <c r="WVN25" s="829"/>
      <c r="WVO25" s="829"/>
      <c r="WVP25" s="830"/>
      <c r="WVQ25" s="830"/>
      <c r="WVR25" s="830"/>
      <c r="WVS25" s="830"/>
      <c r="WVT25" s="830"/>
      <c r="WVU25" s="830"/>
      <c r="WVV25" s="830"/>
      <c r="WVW25" s="830"/>
      <c r="WVX25" s="844"/>
      <c r="WVY25" s="845"/>
      <c r="WVZ25" s="829"/>
      <c r="WWA25" s="829"/>
      <c r="WWB25" s="829"/>
      <c r="WWC25" s="829"/>
      <c r="WWD25" s="829"/>
      <c r="WWE25" s="829"/>
      <c r="WWF25" s="830"/>
      <c r="WWG25" s="830"/>
      <c r="WWH25" s="830"/>
      <c r="WWI25" s="830"/>
      <c r="WWJ25" s="830"/>
      <c r="WWK25" s="830"/>
      <c r="WWL25" s="830"/>
      <c r="WWM25" s="830"/>
      <c r="WWN25" s="844"/>
      <c r="WWO25" s="845"/>
      <c r="WWP25" s="829"/>
      <c r="WWQ25" s="829"/>
      <c r="WWR25" s="829"/>
      <c r="WWS25" s="829"/>
      <c r="WWT25" s="829"/>
      <c r="WWU25" s="829"/>
      <c r="WWV25" s="830"/>
      <c r="WWW25" s="830"/>
      <c r="WWX25" s="830"/>
      <c r="WWY25" s="830"/>
      <c r="WWZ25" s="830"/>
      <c r="WXA25" s="830"/>
      <c r="WXB25" s="830"/>
      <c r="WXC25" s="830"/>
      <c r="WXD25" s="844"/>
      <c r="WXE25" s="845"/>
      <c r="WXF25" s="829"/>
      <c r="WXG25" s="829"/>
      <c r="WXH25" s="829"/>
      <c r="WXI25" s="829"/>
      <c r="WXJ25" s="829"/>
      <c r="WXK25" s="829"/>
      <c r="WXL25" s="830"/>
      <c r="WXM25" s="830"/>
      <c r="WXN25" s="830"/>
      <c r="WXO25" s="830"/>
      <c r="WXP25" s="830"/>
      <c r="WXQ25" s="830"/>
      <c r="WXR25" s="830"/>
      <c r="WXS25" s="830"/>
      <c r="WXT25" s="844"/>
      <c r="WXU25" s="845"/>
      <c r="WXV25" s="829"/>
      <c r="WXW25" s="829"/>
      <c r="WXX25" s="829"/>
      <c r="WXY25" s="829"/>
      <c r="WXZ25" s="829"/>
      <c r="WYA25" s="829"/>
      <c r="WYB25" s="830"/>
      <c r="WYC25" s="830"/>
      <c r="WYD25" s="830"/>
      <c r="WYE25" s="830"/>
      <c r="WYF25" s="830"/>
      <c r="WYG25" s="830"/>
      <c r="WYH25" s="830"/>
      <c r="WYI25" s="830"/>
      <c r="WYJ25" s="844"/>
      <c r="WYK25" s="845"/>
      <c r="WYL25" s="829"/>
      <c r="WYM25" s="829"/>
      <c r="WYN25" s="829"/>
      <c r="WYO25" s="829"/>
      <c r="WYP25" s="829"/>
      <c r="WYQ25" s="829"/>
      <c r="WYR25" s="830"/>
      <c r="WYS25" s="830"/>
      <c r="WYT25" s="830"/>
      <c r="WYU25" s="830"/>
      <c r="WYV25" s="830"/>
      <c r="WYW25" s="830"/>
      <c r="WYX25" s="830"/>
      <c r="WYY25" s="830"/>
      <c r="WYZ25" s="844"/>
      <c r="WZA25" s="845"/>
      <c r="WZB25" s="829"/>
      <c r="WZC25" s="829"/>
      <c r="WZD25" s="829"/>
      <c r="WZE25" s="829"/>
      <c r="WZF25" s="829"/>
      <c r="WZG25" s="829"/>
      <c r="WZH25" s="830"/>
      <c r="WZI25" s="830"/>
      <c r="WZJ25" s="830"/>
      <c r="WZK25" s="830"/>
      <c r="WZL25" s="830"/>
      <c r="WZM25" s="830"/>
      <c r="WZN25" s="830"/>
      <c r="WZO25" s="830"/>
      <c r="WZP25" s="844"/>
      <c r="WZQ25" s="845"/>
      <c r="WZR25" s="829"/>
      <c r="WZS25" s="829"/>
      <c r="WZT25" s="829"/>
      <c r="WZU25" s="829"/>
      <c r="WZV25" s="829"/>
      <c r="WZW25" s="829"/>
      <c r="WZX25" s="830"/>
      <c r="WZY25" s="830"/>
      <c r="WZZ25" s="830"/>
      <c r="XAA25" s="830"/>
      <c r="XAB25" s="830"/>
      <c r="XAC25" s="830"/>
      <c r="XAD25" s="830"/>
      <c r="XAE25" s="830"/>
      <c r="XAF25" s="844"/>
      <c r="XAG25" s="845"/>
      <c r="XAH25" s="829"/>
      <c r="XAI25" s="829"/>
      <c r="XAJ25" s="829"/>
      <c r="XAK25" s="829"/>
      <c r="XAL25" s="829"/>
      <c r="XAM25" s="829"/>
      <c r="XAN25" s="830"/>
      <c r="XAO25" s="830"/>
      <c r="XAP25" s="830"/>
      <c r="XAQ25" s="830"/>
      <c r="XAR25" s="830"/>
      <c r="XAS25" s="830"/>
      <c r="XAT25" s="830"/>
      <c r="XAU25" s="830"/>
      <c r="XAV25" s="844"/>
      <c r="XAW25" s="845"/>
      <c r="XAX25" s="829"/>
      <c r="XAY25" s="829"/>
      <c r="XAZ25" s="829"/>
      <c r="XBA25" s="829"/>
      <c r="XBB25" s="829"/>
      <c r="XBC25" s="829"/>
      <c r="XBD25" s="830"/>
      <c r="XBE25" s="830"/>
      <c r="XBF25" s="830"/>
      <c r="XBG25" s="830"/>
      <c r="XBH25" s="830"/>
      <c r="XBI25" s="830"/>
      <c r="XBJ25" s="830"/>
      <c r="XBK25" s="830"/>
      <c r="XBL25" s="844"/>
      <c r="XBM25" s="845"/>
      <c r="XBN25" s="829"/>
      <c r="XBO25" s="829"/>
      <c r="XBP25" s="829"/>
      <c r="XBQ25" s="829"/>
      <c r="XBR25" s="829"/>
      <c r="XBS25" s="829"/>
      <c r="XBT25" s="830"/>
      <c r="XBU25" s="830"/>
      <c r="XBV25" s="830"/>
      <c r="XBW25" s="830"/>
      <c r="XBX25" s="830"/>
      <c r="XBY25" s="830"/>
      <c r="XBZ25" s="830"/>
      <c r="XCA25" s="830"/>
      <c r="XCB25" s="844"/>
      <c r="XCC25" s="845"/>
      <c r="XCD25" s="829"/>
      <c r="XCE25" s="829"/>
      <c r="XCF25" s="829"/>
      <c r="XCG25" s="829"/>
      <c r="XCH25" s="829"/>
      <c r="XCI25" s="829"/>
      <c r="XCJ25" s="830"/>
      <c r="XCK25" s="830"/>
      <c r="XCL25" s="830"/>
      <c r="XCM25" s="830"/>
      <c r="XCN25" s="830"/>
      <c r="XCO25" s="830"/>
      <c r="XCP25" s="830"/>
      <c r="XCQ25" s="830"/>
      <c r="XCR25" s="844"/>
      <c r="XCS25" s="845"/>
      <c r="XCT25" s="829"/>
      <c r="XCU25" s="829"/>
      <c r="XCV25" s="829"/>
      <c r="XCW25" s="829"/>
      <c r="XCX25" s="829"/>
      <c r="XCY25" s="829"/>
      <c r="XCZ25" s="830"/>
      <c r="XDA25" s="830"/>
      <c r="XDB25" s="830"/>
      <c r="XDC25" s="830"/>
      <c r="XDD25" s="830"/>
      <c r="XDE25" s="830"/>
      <c r="XDF25" s="830"/>
      <c r="XDG25" s="830"/>
      <c r="XDH25" s="844"/>
      <c r="XDI25" s="845"/>
      <c r="XDJ25" s="829"/>
      <c r="XDK25" s="829"/>
      <c r="XDL25" s="829"/>
      <c r="XDM25" s="829"/>
      <c r="XDN25" s="829"/>
      <c r="XDO25" s="829"/>
      <c r="XDP25" s="830"/>
      <c r="XDQ25" s="830"/>
      <c r="XDR25" s="830"/>
      <c r="XDS25" s="830"/>
      <c r="XDT25" s="830"/>
      <c r="XDU25" s="830"/>
      <c r="XDV25" s="830"/>
      <c r="XDW25" s="830"/>
      <c r="XDX25" s="844"/>
      <c r="XDY25" s="845"/>
      <c r="XDZ25" s="829"/>
      <c r="XEA25" s="829"/>
      <c r="XEB25" s="829"/>
      <c r="XEC25" s="829"/>
      <c r="XED25" s="829"/>
      <c r="XEE25" s="829"/>
      <c r="XEF25" s="830"/>
      <c r="XEG25" s="830"/>
      <c r="XEH25" s="830"/>
      <c r="XEI25" s="830"/>
      <c r="XEJ25" s="830"/>
      <c r="XEK25" s="830"/>
      <c r="XEL25" s="830"/>
      <c r="XEM25" s="830"/>
      <c r="XEN25" s="844"/>
      <c r="XEO25" s="845"/>
      <c r="XEP25" s="829"/>
      <c r="XEQ25" s="829"/>
      <c r="XER25" s="829"/>
      <c r="XES25" s="829"/>
      <c r="XET25" s="829"/>
      <c r="XEU25" s="829"/>
      <c r="XEV25" s="830"/>
    </row>
    <row r="26" spans="1:16376" ht="17.45" customHeight="1">
      <c r="A26" s="779" t="s">
        <v>36</v>
      </c>
      <c r="B26" s="779"/>
      <c r="C26" s="788">
        <v>8288.1299999999992</v>
      </c>
      <c r="D26" s="788">
        <v>395.49</v>
      </c>
      <c r="E26" s="788">
        <f>D49</f>
        <v>8752.6256364210931</v>
      </c>
      <c r="F26" s="788">
        <f>E26-C26</f>
        <v>464.49563642109388</v>
      </c>
      <c r="G26" s="788">
        <f>E49</f>
        <v>9874.0248391072182</v>
      </c>
      <c r="H26" s="788">
        <f>G26-E26</f>
        <v>1121.3992026861251</v>
      </c>
      <c r="I26" s="788">
        <f>F49</f>
        <v>10984.106850493921</v>
      </c>
      <c r="J26" s="788">
        <f>I26-G26</f>
        <v>1110.082011386703</v>
      </c>
      <c r="K26" s="788">
        <f>G49</f>
        <v>12056.157032919364</v>
      </c>
      <c r="L26" s="788">
        <f>K26-I26</f>
        <v>1072.0501824254425</v>
      </c>
      <c r="M26" s="788">
        <f>H49</f>
        <v>13206.912764348195</v>
      </c>
      <c r="N26" s="788">
        <f>M26-K26</f>
        <v>1150.7557314288315</v>
      </c>
      <c r="O26" s="788">
        <f>P26/5</f>
        <v>983.75655286963922</v>
      </c>
      <c r="P26" s="788">
        <f>M26-C26</f>
        <v>4918.782764348196</v>
      </c>
      <c r="Q26" s="842">
        <f>(M26/C26)^(1/5)-1</f>
        <v>9.7662812201183558E-2</v>
      </c>
    </row>
    <row r="27" spans="1:16376" ht="18">
      <c r="A27" s="779" t="s">
        <v>37</v>
      </c>
      <c r="B27" s="779"/>
      <c r="C27" s="788">
        <f>C48</f>
        <v>7238.1299999999992</v>
      </c>
      <c r="D27" s="788">
        <f>D26</f>
        <v>395.49</v>
      </c>
      <c r="E27" s="788">
        <f>D48</f>
        <v>7702.6256364210931</v>
      </c>
      <c r="F27" s="788">
        <f>E27-C27</f>
        <v>464.49563642109388</v>
      </c>
      <c r="G27" s="788">
        <f>E48</f>
        <v>8624.0248391072182</v>
      </c>
      <c r="H27" s="788">
        <f>G27-E27</f>
        <v>921.39920268612514</v>
      </c>
      <c r="I27" s="788">
        <f>F48</f>
        <v>9334.1068504939212</v>
      </c>
      <c r="J27" s="788">
        <f>I27-G27</f>
        <v>710.08201138670302</v>
      </c>
      <c r="K27" s="788">
        <f>G48</f>
        <v>10106.157032919364</v>
      </c>
      <c r="L27" s="788">
        <f>K27-I27</f>
        <v>772.05018242544247</v>
      </c>
      <c r="M27" s="788">
        <f>H48</f>
        <v>10956.912764348195</v>
      </c>
      <c r="N27" s="788">
        <f>M27-K27</f>
        <v>850.7557314288315</v>
      </c>
      <c r="O27" s="788">
        <f>P27/5</f>
        <v>743.75655286963922</v>
      </c>
      <c r="P27" s="788">
        <f>M27-C27</f>
        <v>3718.782764348196</v>
      </c>
      <c r="Q27" s="842">
        <f>(M27/C27)^(1/5)-1</f>
        <v>8.6456556175267485E-2</v>
      </c>
    </row>
    <row r="29" spans="1:16376" ht="18" customHeight="1">
      <c r="A29" s="220"/>
      <c r="B29" s="220"/>
      <c r="J29" s="1125" t="s">
        <v>38</v>
      </c>
      <c r="K29" s="1125"/>
      <c r="L29" s="1125"/>
      <c r="M29" s="1125"/>
      <c r="N29" s="1125"/>
      <c r="O29" s="1125"/>
      <c r="P29" s="1125"/>
      <c r="Q29" s="829"/>
      <c r="R29" s="830"/>
      <c r="S29" s="830"/>
      <c r="T29" s="830"/>
      <c r="U29" s="830"/>
      <c r="V29" s="830"/>
      <c r="W29" s="830"/>
      <c r="X29" s="830"/>
      <c r="Y29" s="830"/>
      <c r="Z29" s="844"/>
      <c r="AA29" s="845"/>
      <c r="AB29" s="829"/>
      <c r="AC29" s="829"/>
      <c r="AD29" s="829"/>
      <c r="AE29" s="829"/>
      <c r="AF29" s="829"/>
      <c r="AG29" s="829"/>
      <c r="AH29" s="830"/>
      <c r="AI29" s="830"/>
      <c r="AJ29" s="830"/>
      <c r="AK29" s="830"/>
      <c r="AL29" s="830"/>
      <c r="AM29" s="830"/>
      <c r="AN29" s="830"/>
      <c r="AO29" s="830"/>
      <c r="AP29" s="844"/>
      <c r="AQ29" s="845"/>
      <c r="AR29" s="829"/>
      <c r="AS29" s="829"/>
      <c r="AT29" s="829"/>
      <c r="AU29" s="829"/>
      <c r="AV29" s="829"/>
      <c r="AW29" s="829"/>
      <c r="AX29" s="830"/>
      <c r="AY29" s="830"/>
      <c r="AZ29" s="830"/>
      <c r="BA29" s="830"/>
      <c r="BB29" s="830"/>
      <c r="BC29" s="830"/>
      <c r="BD29" s="830"/>
      <c r="BE29" s="830"/>
      <c r="BF29" s="844"/>
      <c r="BG29" s="845"/>
      <c r="BH29" s="829"/>
      <c r="BI29" s="829"/>
      <c r="BJ29" s="829"/>
      <c r="BK29" s="829"/>
      <c r="BL29" s="829"/>
      <c r="BM29" s="829"/>
      <c r="BN29" s="830"/>
      <c r="BO29" s="830"/>
      <c r="BP29" s="830"/>
      <c r="BQ29" s="830"/>
      <c r="BR29" s="830"/>
      <c r="BS29" s="830"/>
      <c r="BT29" s="830"/>
      <c r="BU29" s="830"/>
      <c r="BV29" s="844"/>
      <c r="BW29" s="845"/>
      <c r="BX29" s="829"/>
      <c r="BY29" s="829"/>
      <c r="BZ29" s="829"/>
      <c r="CA29" s="829"/>
      <c r="CB29" s="829"/>
      <c r="CC29" s="829"/>
      <c r="CD29" s="830"/>
      <c r="CE29" s="830"/>
      <c r="CF29" s="830"/>
      <c r="CG29" s="830"/>
      <c r="CH29" s="830"/>
      <c r="CI29" s="830"/>
      <c r="CJ29" s="830"/>
      <c r="CK29" s="830"/>
      <c r="CL29" s="844"/>
      <c r="CM29" s="845"/>
      <c r="CN29" s="829"/>
      <c r="CO29" s="829"/>
      <c r="CP29" s="829"/>
      <c r="CQ29" s="829"/>
      <c r="CR29" s="829"/>
      <c r="CS29" s="829"/>
      <c r="CT29" s="830"/>
      <c r="CU29" s="830"/>
      <c r="CV29" s="830"/>
      <c r="CW29" s="830"/>
      <c r="CX29" s="830"/>
      <c r="CY29" s="830"/>
      <c r="CZ29" s="830"/>
      <c r="DA29" s="830"/>
      <c r="DB29" s="844"/>
      <c r="DC29" s="845"/>
      <c r="DD29" s="829"/>
      <c r="DE29" s="829"/>
      <c r="DF29" s="829"/>
      <c r="DG29" s="829"/>
      <c r="DH29" s="829"/>
      <c r="DI29" s="829"/>
      <c r="DJ29" s="830"/>
      <c r="DK29" s="830"/>
      <c r="DL29" s="830"/>
      <c r="DM29" s="830"/>
      <c r="DN29" s="830"/>
      <c r="DO29" s="830"/>
      <c r="DP29" s="830"/>
      <c r="DQ29" s="830"/>
      <c r="DR29" s="844"/>
      <c r="DS29" s="845"/>
      <c r="DT29" s="829"/>
      <c r="DU29" s="829"/>
      <c r="DV29" s="829"/>
      <c r="DW29" s="829"/>
      <c r="DX29" s="829"/>
      <c r="DY29" s="829"/>
      <c r="DZ29" s="830"/>
      <c r="EA29" s="830"/>
      <c r="EB29" s="830"/>
      <c r="EC29" s="830"/>
      <c r="ED29" s="830"/>
      <c r="EE29" s="830"/>
      <c r="EF29" s="830"/>
      <c r="EG29" s="830"/>
      <c r="EH29" s="844"/>
      <c r="EI29" s="845"/>
      <c r="EJ29" s="829"/>
      <c r="EK29" s="829"/>
      <c r="EL29" s="829"/>
      <c r="EM29" s="829"/>
      <c r="EN29" s="829"/>
      <c r="EO29" s="829"/>
      <c r="EP29" s="830"/>
      <c r="EQ29" s="830"/>
      <c r="ER29" s="830"/>
      <c r="ES29" s="830"/>
      <c r="ET29" s="830"/>
      <c r="EU29" s="830"/>
      <c r="EV29" s="830"/>
      <c r="EW29" s="830"/>
      <c r="EX29" s="844"/>
      <c r="EY29" s="845"/>
      <c r="EZ29" s="829"/>
      <c r="FA29" s="829"/>
      <c r="FB29" s="829"/>
      <c r="FC29" s="829"/>
      <c r="FD29" s="829"/>
      <c r="FE29" s="829"/>
      <c r="FF29" s="830"/>
      <c r="FG29" s="830"/>
      <c r="FH29" s="830"/>
      <c r="FI29" s="830"/>
      <c r="FJ29" s="830"/>
      <c r="FK29" s="830"/>
      <c r="FL29" s="830"/>
      <c r="FM29" s="830"/>
      <c r="FN29" s="844"/>
      <c r="FO29" s="845"/>
      <c r="FP29" s="829"/>
      <c r="FQ29" s="829"/>
      <c r="FR29" s="829"/>
      <c r="FS29" s="829"/>
      <c r="FT29" s="829"/>
      <c r="FU29" s="829"/>
      <c r="FV29" s="830"/>
      <c r="FW29" s="830"/>
      <c r="FX29" s="830"/>
      <c r="FY29" s="830"/>
      <c r="FZ29" s="830"/>
      <c r="GA29" s="830"/>
      <c r="GB29" s="830"/>
      <c r="GC29" s="830"/>
      <c r="GD29" s="844"/>
      <c r="GE29" s="845"/>
      <c r="GF29" s="829"/>
      <c r="GG29" s="829"/>
      <c r="GH29" s="829"/>
      <c r="GI29" s="829"/>
      <c r="GJ29" s="829"/>
      <c r="GK29" s="829"/>
      <c r="GL29" s="830"/>
      <c r="GM29" s="830"/>
      <c r="GN29" s="830"/>
      <c r="GO29" s="830"/>
      <c r="GP29" s="830"/>
      <c r="GQ29" s="830"/>
      <c r="GR29" s="830"/>
      <c r="GS29" s="830"/>
      <c r="GT29" s="844"/>
      <c r="GU29" s="845"/>
      <c r="GV29" s="829"/>
      <c r="GW29" s="829"/>
      <c r="GX29" s="829"/>
      <c r="GY29" s="829"/>
      <c r="GZ29" s="829"/>
      <c r="HA29" s="829"/>
      <c r="HB29" s="830"/>
      <c r="HC29" s="830"/>
      <c r="HD29" s="830"/>
      <c r="HE29" s="830"/>
      <c r="HF29" s="830"/>
      <c r="HG29" s="830"/>
      <c r="HH29" s="830"/>
      <c r="HI29" s="830"/>
      <c r="HJ29" s="844"/>
      <c r="HK29" s="845"/>
      <c r="HL29" s="829"/>
      <c r="HM29" s="829"/>
      <c r="HN29" s="829"/>
      <c r="HO29" s="829"/>
      <c r="HP29" s="829"/>
      <c r="HQ29" s="829"/>
      <c r="HR29" s="830"/>
      <c r="HS29" s="830"/>
      <c r="HT29" s="830"/>
      <c r="HU29" s="830"/>
      <c r="HV29" s="830"/>
      <c r="HW29" s="830"/>
      <c r="HX29" s="830"/>
      <c r="HY29" s="830"/>
      <c r="HZ29" s="844"/>
      <c r="IA29" s="845"/>
      <c r="IB29" s="829"/>
      <c r="IC29" s="829"/>
      <c r="ID29" s="829"/>
      <c r="IE29" s="829"/>
      <c r="IF29" s="829"/>
      <c r="IG29" s="829"/>
      <c r="IH29" s="830"/>
      <c r="II29" s="830"/>
      <c r="IJ29" s="830"/>
      <c r="IK29" s="830"/>
      <c r="IL29" s="830"/>
      <c r="IM29" s="830"/>
      <c r="IN29" s="830"/>
      <c r="IO29" s="830"/>
      <c r="IP29" s="844"/>
      <c r="IQ29" s="845"/>
      <c r="IR29" s="829"/>
      <c r="IS29" s="829"/>
      <c r="IT29" s="829"/>
      <c r="IU29" s="829"/>
      <c r="IV29" s="829"/>
      <c r="IW29" s="829"/>
      <c r="IX29" s="830"/>
      <c r="IY29" s="830"/>
      <c r="IZ29" s="830"/>
      <c r="JA29" s="830"/>
      <c r="JB29" s="830"/>
      <c r="JC29" s="830"/>
      <c r="JD29" s="830"/>
      <c r="JE29" s="830"/>
      <c r="JF29" s="844"/>
      <c r="JG29" s="845"/>
      <c r="JH29" s="829"/>
      <c r="JI29" s="829"/>
      <c r="JJ29" s="829"/>
      <c r="JK29" s="829"/>
      <c r="JL29" s="829"/>
      <c r="JM29" s="829"/>
      <c r="JN29" s="830"/>
      <c r="JO29" s="830"/>
      <c r="JP29" s="830"/>
      <c r="JQ29" s="830"/>
      <c r="JR29" s="830"/>
      <c r="JS29" s="830"/>
      <c r="JT29" s="830"/>
      <c r="JU29" s="830"/>
      <c r="JV29" s="844"/>
      <c r="JW29" s="845"/>
      <c r="JX29" s="829"/>
      <c r="JY29" s="829"/>
      <c r="JZ29" s="829"/>
      <c r="KA29" s="829"/>
      <c r="KB29" s="829"/>
      <c r="KC29" s="829"/>
      <c r="KD29" s="830"/>
      <c r="KE29" s="830"/>
      <c r="KF29" s="830"/>
      <c r="KG29" s="830"/>
      <c r="KH29" s="830"/>
      <c r="KI29" s="830"/>
      <c r="KJ29" s="830"/>
      <c r="KK29" s="830"/>
      <c r="KL29" s="844"/>
      <c r="KM29" s="845"/>
      <c r="KN29" s="829"/>
      <c r="KO29" s="829"/>
      <c r="KP29" s="829"/>
      <c r="KQ29" s="829"/>
      <c r="KR29" s="829"/>
      <c r="KS29" s="829"/>
      <c r="KT29" s="830"/>
      <c r="KU29" s="830"/>
      <c r="KV29" s="830"/>
      <c r="KW29" s="830"/>
      <c r="KX29" s="830"/>
      <c r="KY29" s="830"/>
      <c r="KZ29" s="830"/>
      <c r="LA29" s="830"/>
      <c r="LB29" s="844"/>
      <c r="LC29" s="845"/>
      <c r="LD29" s="829"/>
      <c r="LE29" s="829"/>
      <c r="LF29" s="829"/>
      <c r="LG29" s="829"/>
      <c r="LH29" s="829"/>
      <c r="LI29" s="829"/>
      <c r="LJ29" s="830"/>
      <c r="LK29" s="830"/>
      <c r="LL29" s="830"/>
      <c r="LM29" s="830"/>
      <c r="LN29" s="830"/>
      <c r="LO29" s="830"/>
      <c r="LP29" s="830"/>
      <c r="LQ29" s="830"/>
      <c r="LR29" s="844"/>
      <c r="LS29" s="845"/>
      <c r="LT29" s="829"/>
      <c r="LU29" s="829"/>
      <c r="LV29" s="829"/>
      <c r="LW29" s="829"/>
      <c r="LX29" s="829"/>
      <c r="LY29" s="829"/>
      <c r="LZ29" s="830"/>
      <c r="MA29" s="830"/>
      <c r="MB29" s="830"/>
      <c r="MC29" s="830"/>
      <c r="MD29" s="830"/>
      <c r="ME29" s="830"/>
      <c r="MF29" s="830"/>
      <c r="MG29" s="830"/>
      <c r="MH29" s="844"/>
      <c r="MI29" s="845"/>
      <c r="MJ29" s="829"/>
      <c r="MK29" s="829"/>
      <c r="ML29" s="829"/>
      <c r="MM29" s="829"/>
      <c r="MN29" s="829"/>
      <c r="MO29" s="829"/>
      <c r="MP29" s="830"/>
      <c r="MQ29" s="830"/>
      <c r="MR29" s="830"/>
      <c r="MS29" s="830"/>
      <c r="MT29" s="830"/>
      <c r="MU29" s="830"/>
      <c r="MV29" s="830"/>
      <c r="MW29" s="830"/>
      <c r="MX29" s="844"/>
      <c r="MY29" s="845"/>
      <c r="MZ29" s="829"/>
      <c r="NA29" s="829"/>
      <c r="NB29" s="829"/>
      <c r="NC29" s="829"/>
      <c r="ND29" s="829"/>
      <c r="NE29" s="829"/>
      <c r="NF29" s="830"/>
      <c r="NG29" s="830"/>
      <c r="NH29" s="830"/>
      <c r="NI29" s="830"/>
      <c r="NJ29" s="830"/>
      <c r="NK29" s="830"/>
      <c r="NL29" s="830"/>
      <c r="NM29" s="830"/>
      <c r="NN29" s="844"/>
      <c r="NO29" s="845"/>
      <c r="NP29" s="829"/>
      <c r="NQ29" s="829"/>
      <c r="NR29" s="829"/>
      <c r="NS29" s="829"/>
      <c r="NT29" s="829"/>
      <c r="NU29" s="829"/>
      <c r="NV29" s="830"/>
      <c r="NW29" s="830"/>
      <c r="NX29" s="830"/>
      <c r="NY29" s="830"/>
      <c r="NZ29" s="830"/>
      <c r="OA29" s="830"/>
      <c r="OB29" s="830"/>
      <c r="OC29" s="830"/>
      <c r="OD29" s="844"/>
      <c r="OE29" s="845"/>
      <c r="OF29" s="829"/>
      <c r="OG29" s="829"/>
      <c r="OH29" s="829"/>
      <c r="OI29" s="829"/>
      <c r="OJ29" s="829"/>
      <c r="OK29" s="829"/>
      <c r="OL29" s="830"/>
      <c r="OM29" s="830"/>
      <c r="ON29" s="830"/>
      <c r="OO29" s="830"/>
      <c r="OP29" s="830"/>
      <c r="OQ29" s="830"/>
      <c r="OR29" s="830"/>
      <c r="OS29" s="830"/>
      <c r="OT29" s="844"/>
      <c r="OU29" s="845"/>
      <c r="OV29" s="829"/>
      <c r="OW29" s="829"/>
      <c r="OX29" s="829"/>
      <c r="OY29" s="829"/>
      <c r="OZ29" s="829"/>
      <c r="PA29" s="829"/>
      <c r="PB29" s="830"/>
      <c r="PC29" s="830"/>
      <c r="PD29" s="830"/>
      <c r="PE29" s="830"/>
      <c r="PF29" s="830"/>
      <c r="PG29" s="830"/>
      <c r="PH29" s="830"/>
      <c r="PI29" s="830"/>
      <c r="PJ29" s="844"/>
      <c r="PK29" s="845"/>
      <c r="PL29" s="829"/>
      <c r="PM29" s="829"/>
      <c r="PN29" s="829"/>
      <c r="PO29" s="829"/>
      <c r="PP29" s="829"/>
      <c r="PQ29" s="829"/>
      <c r="PR29" s="830"/>
      <c r="PS29" s="830"/>
      <c r="PT29" s="830"/>
      <c r="PU29" s="830"/>
      <c r="PV29" s="830"/>
      <c r="PW29" s="830"/>
      <c r="PX29" s="830"/>
      <c r="PY29" s="830"/>
      <c r="PZ29" s="844"/>
      <c r="QA29" s="845"/>
      <c r="QB29" s="829"/>
      <c r="QC29" s="829"/>
      <c r="QD29" s="829"/>
      <c r="QE29" s="829"/>
      <c r="QF29" s="829"/>
      <c r="QG29" s="829"/>
      <c r="QH29" s="830"/>
      <c r="QI29" s="830"/>
      <c r="QJ29" s="830"/>
      <c r="QK29" s="830"/>
      <c r="QL29" s="830"/>
      <c r="QM29" s="830"/>
      <c r="QN29" s="830"/>
      <c r="QO29" s="830"/>
      <c r="QP29" s="844"/>
      <c r="QQ29" s="845"/>
      <c r="QR29" s="829"/>
      <c r="QS29" s="829"/>
      <c r="QT29" s="829"/>
      <c r="QU29" s="829"/>
      <c r="QV29" s="829"/>
      <c r="QW29" s="829"/>
      <c r="QX29" s="830"/>
      <c r="QY29" s="830"/>
      <c r="QZ29" s="830"/>
      <c r="RA29" s="830"/>
      <c r="RB29" s="830"/>
      <c r="RC29" s="830"/>
      <c r="RD29" s="830"/>
      <c r="RE29" s="830"/>
      <c r="RF29" s="844"/>
      <c r="RG29" s="845"/>
      <c r="RH29" s="829"/>
      <c r="RI29" s="829"/>
      <c r="RJ29" s="829"/>
      <c r="RK29" s="829"/>
      <c r="RL29" s="829"/>
      <c r="RM29" s="829"/>
      <c r="RN29" s="830"/>
      <c r="RO29" s="830"/>
      <c r="RP29" s="830"/>
      <c r="RQ29" s="830"/>
      <c r="RR29" s="830"/>
      <c r="RS29" s="830"/>
      <c r="RT29" s="830"/>
      <c r="RU29" s="830"/>
      <c r="RV29" s="844"/>
      <c r="RW29" s="845"/>
      <c r="RX29" s="829"/>
      <c r="RY29" s="829"/>
      <c r="RZ29" s="829"/>
      <c r="SA29" s="829"/>
      <c r="SB29" s="829"/>
      <c r="SC29" s="829"/>
      <c r="SD29" s="830"/>
      <c r="SE29" s="830"/>
      <c r="SF29" s="830"/>
      <c r="SG29" s="830"/>
      <c r="SH29" s="830"/>
      <c r="SI29" s="830"/>
      <c r="SJ29" s="830"/>
      <c r="SK29" s="830"/>
      <c r="SL29" s="844"/>
      <c r="SM29" s="845"/>
      <c r="SN29" s="829"/>
      <c r="SO29" s="829"/>
      <c r="SP29" s="829"/>
      <c r="SQ29" s="829"/>
      <c r="SR29" s="829"/>
      <c r="SS29" s="829"/>
      <c r="ST29" s="830"/>
      <c r="SU29" s="830"/>
      <c r="SV29" s="830"/>
      <c r="SW29" s="830"/>
      <c r="SX29" s="830"/>
      <c r="SY29" s="830"/>
      <c r="SZ29" s="830"/>
      <c r="TA29" s="830"/>
      <c r="TB29" s="844"/>
      <c r="TC29" s="845"/>
      <c r="TD29" s="829"/>
      <c r="TE29" s="829"/>
      <c r="TF29" s="829"/>
      <c r="TG29" s="829"/>
      <c r="TH29" s="829"/>
      <c r="TI29" s="829"/>
      <c r="TJ29" s="830"/>
      <c r="TK29" s="830"/>
      <c r="TL29" s="830"/>
      <c r="TM29" s="830"/>
      <c r="TN29" s="830"/>
      <c r="TO29" s="830"/>
      <c r="TP29" s="830"/>
      <c r="TQ29" s="830"/>
      <c r="TR29" s="844"/>
      <c r="TS29" s="845"/>
      <c r="TT29" s="829"/>
      <c r="TU29" s="829"/>
      <c r="TV29" s="829"/>
      <c r="TW29" s="829"/>
      <c r="TX29" s="829"/>
      <c r="TY29" s="829"/>
      <c r="TZ29" s="830"/>
      <c r="UA29" s="830"/>
      <c r="UB29" s="830"/>
      <c r="UC29" s="830"/>
      <c r="UD29" s="830"/>
      <c r="UE29" s="830"/>
      <c r="UF29" s="830"/>
      <c r="UG29" s="830"/>
      <c r="UH29" s="844"/>
      <c r="UI29" s="845"/>
      <c r="UJ29" s="829"/>
      <c r="UK29" s="829"/>
      <c r="UL29" s="829"/>
      <c r="UM29" s="829"/>
      <c r="UN29" s="829"/>
      <c r="UO29" s="829"/>
      <c r="UP29" s="830"/>
      <c r="UQ29" s="830"/>
      <c r="UR29" s="830"/>
      <c r="US29" s="830"/>
      <c r="UT29" s="830"/>
      <c r="UU29" s="830"/>
      <c r="UV29" s="830"/>
      <c r="UW29" s="830"/>
      <c r="UX29" s="844"/>
      <c r="UY29" s="845"/>
      <c r="UZ29" s="829"/>
      <c r="VA29" s="829"/>
      <c r="VB29" s="829"/>
      <c r="VC29" s="829"/>
      <c r="VD29" s="829"/>
      <c r="VE29" s="829"/>
      <c r="VF29" s="830"/>
      <c r="VG29" s="830"/>
      <c r="VH29" s="830"/>
      <c r="VI29" s="830"/>
      <c r="VJ29" s="830"/>
      <c r="VK29" s="830"/>
      <c r="VL29" s="830"/>
      <c r="VM29" s="830"/>
      <c r="VN29" s="844"/>
      <c r="VO29" s="845"/>
      <c r="VP29" s="829"/>
      <c r="VQ29" s="829"/>
      <c r="VR29" s="829"/>
      <c r="VS29" s="829"/>
      <c r="VT29" s="829"/>
      <c r="VU29" s="829"/>
      <c r="VV29" s="830"/>
      <c r="VW29" s="830"/>
      <c r="VX29" s="830"/>
      <c r="VY29" s="830"/>
      <c r="VZ29" s="830"/>
      <c r="WA29" s="830"/>
      <c r="WB29" s="830"/>
      <c r="WC29" s="830"/>
      <c r="WD29" s="844"/>
      <c r="WE29" s="845"/>
      <c r="WF29" s="829"/>
      <c r="WG29" s="829"/>
      <c r="WH29" s="829"/>
      <c r="WI29" s="829"/>
      <c r="WJ29" s="829"/>
      <c r="WK29" s="829"/>
      <c r="WL29" s="830"/>
      <c r="WM29" s="830"/>
      <c r="WN29" s="830"/>
      <c r="WO29" s="830"/>
      <c r="WP29" s="830"/>
      <c r="WQ29" s="830"/>
      <c r="WR29" s="830"/>
      <c r="WS29" s="830"/>
      <c r="WT29" s="844"/>
      <c r="WU29" s="845"/>
      <c r="WV29" s="829"/>
      <c r="WW29" s="829"/>
      <c r="WX29" s="829"/>
      <c r="WY29" s="829"/>
      <c r="WZ29" s="829"/>
      <c r="XA29" s="829"/>
      <c r="XB29" s="830"/>
      <c r="XC29" s="830"/>
      <c r="XD29" s="830"/>
      <c r="XE29" s="830"/>
      <c r="XF29" s="830"/>
      <c r="XG29" s="830"/>
      <c r="XH29" s="830"/>
      <c r="XI29" s="830"/>
      <c r="XJ29" s="844"/>
      <c r="XK29" s="845"/>
      <c r="XL29" s="829"/>
      <c r="XM29" s="829"/>
      <c r="XN29" s="829"/>
      <c r="XO29" s="829"/>
      <c r="XP29" s="829"/>
      <c r="XQ29" s="829"/>
      <c r="XR29" s="830"/>
      <c r="XS29" s="830"/>
      <c r="XT29" s="830"/>
      <c r="XU29" s="830"/>
      <c r="XV29" s="830"/>
      <c r="XW29" s="830"/>
      <c r="XX29" s="830"/>
      <c r="XY29" s="830"/>
      <c r="XZ29" s="844"/>
      <c r="YA29" s="845"/>
      <c r="YB29" s="829"/>
      <c r="YC29" s="829"/>
      <c r="YD29" s="829"/>
      <c r="YE29" s="829"/>
      <c r="YF29" s="829"/>
      <c r="YG29" s="829"/>
      <c r="YH29" s="830"/>
      <c r="YI29" s="830"/>
      <c r="YJ29" s="830"/>
      <c r="YK29" s="830"/>
      <c r="YL29" s="830"/>
      <c r="YM29" s="830"/>
      <c r="YN29" s="830"/>
      <c r="YO29" s="830"/>
      <c r="YP29" s="844"/>
      <c r="YQ29" s="845"/>
      <c r="YR29" s="829"/>
      <c r="YS29" s="829"/>
      <c r="YT29" s="829"/>
      <c r="YU29" s="829"/>
      <c r="YV29" s="829"/>
      <c r="YW29" s="829"/>
      <c r="YX29" s="830"/>
      <c r="YY29" s="830"/>
      <c r="YZ29" s="830"/>
      <c r="ZA29" s="830"/>
      <c r="ZB29" s="830"/>
      <c r="ZC29" s="830"/>
      <c r="ZD29" s="830"/>
      <c r="ZE29" s="830"/>
      <c r="ZF29" s="844"/>
      <c r="ZG29" s="845"/>
      <c r="ZH29" s="829"/>
      <c r="ZI29" s="829"/>
      <c r="ZJ29" s="829"/>
      <c r="ZK29" s="829"/>
      <c r="ZL29" s="829"/>
      <c r="ZM29" s="829"/>
      <c r="ZN29" s="830"/>
      <c r="ZO29" s="830"/>
      <c r="ZP29" s="830"/>
      <c r="ZQ29" s="830"/>
      <c r="ZR29" s="830"/>
      <c r="ZS29" s="830"/>
      <c r="ZT29" s="830"/>
      <c r="ZU29" s="830"/>
      <c r="ZV29" s="844"/>
      <c r="ZW29" s="845"/>
      <c r="ZX29" s="829"/>
      <c r="ZY29" s="829"/>
      <c r="ZZ29" s="829"/>
      <c r="AAA29" s="829"/>
      <c r="AAB29" s="829"/>
      <c r="AAC29" s="829"/>
      <c r="AAD29" s="830"/>
      <c r="AAE29" s="830"/>
      <c r="AAF29" s="830"/>
      <c r="AAG29" s="830"/>
      <c r="AAH29" s="830"/>
      <c r="AAI29" s="830"/>
      <c r="AAJ29" s="830"/>
      <c r="AAK29" s="830"/>
      <c r="AAL29" s="844"/>
      <c r="AAM29" s="845"/>
      <c r="AAN29" s="829"/>
      <c r="AAO29" s="829"/>
      <c r="AAP29" s="829"/>
      <c r="AAQ29" s="829"/>
      <c r="AAR29" s="829"/>
      <c r="AAS29" s="829"/>
      <c r="AAT29" s="830"/>
      <c r="AAU29" s="830"/>
      <c r="AAV29" s="830"/>
      <c r="AAW29" s="830"/>
      <c r="AAX29" s="830"/>
      <c r="AAY29" s="830"/>
      <c r="AAZ29" s="830"/>
      <c r="ABA29" s="830"/>
      <c r="ABB29" s="844"/>
      <c r="ABC29" s="845"/>
      <c r="ABD29" s="829"/>
      <c r="ABE29" s="829"/>
      <c r="ABF29" s="829"/>
      <c r="ABG29" s="829"/>
      <c r="ABH29" s="829"/>
      <c r="ABI29" s="829"/>
      <c r="ABJ29" s="830"/>
      <c r="ABK29" s="830"/>
      <c r="ABL29" s="830"/>
      <c r="ABM29" s="830"/>
      <c r="ABN29" s="830"/>
      <c r="ABO29" s="830"/>
      <c r="ABP29" s="830"/>
      <c r="ABQ29" s="830"/>
      <c r="ABR29" s="844"/>
      <c r="ABS29" s="845"/>
      <c r="ABT29" s="829"/>
      <c r="ABU29" s="829"/>
      <c r="ABV29" s="829"/>
      <c r="ABW29" s="829"/>
      <c r="ABX29" s="829"/>
      <c r="ABY29" s="829"/>
      <c r="ABZ29" s="830"/>
      <c r="ACA29" s="830"/>
      <c r="ACB29" s="830"/>
      <c r="ACC29" s="830"/>
      <c r="ACD29" s="830"/>
      <c r="ACE29" s="830"/>
      <c r="ACF29" s="830"/>
      <c r="ACG29" s="830"/>
      <c r="ACH29" s="844"/>
      <c r="ACI29" s="845"/>
      <c r="ACJ29" s="829"/>
      <c r="ACK29" s="829"/>
      <c r="ACL29" s="829"/>
      <c r="ACM29" s="829"/>
      <c r="ACN29" s="829"/>
      <c r="ACO29" s="829"/>
      <c r="ACP29" s="830"/>
      <c r="ACQ29" s="830"/>
      <c r="ACR29" s="830"/>
      <c r="ACS29" s="830"/>
      <c r="ACT29" s="830"/>
      <c r="ACU29" s="830"/>
      <c r="ACV29" s="830"/>
      <c r="ACW29" s="830"/>
      <c r="ACX29" s="844"/>
      <c r="ACY29" s="845"/>
      <c r="ACZ29" s="829"/>
      <c r="ADA29" s="829"/>
      <c r="ADB29" s="829"/>
      <c r="ADC29" s="829"/>
      <c r="ADD29" s="829"/>
      <c r="ADE29" s="829"/>
      <c r="ADF29" s="830"/>
      <c r="ADG29" s="830"/>
      <c r="ADH29" s="830"/>
      <c r="ADI29" s="830"/>
      <c r="ADJ29" s="830"/>
      <c r="ADK29" s="830"/>
      <c r="ADL29" s="830"/>
      <c r="ADM29" s="830"/>
      <c r="ADN29" s="844"/>
      <c r="ADO29" s="845"/>
      <c r="ADP29" s="829"/>
      <c r="ADQ29" s="829"/>
      <c r="ADR29" s="829"/>
      <c r="ADS29" s="829"/>
      <c r="ADT29" s="829"/>
      <c r="ADU29" s="829"/>
      <c r="ADV29" s="830"/>
      <c r="ADW29" s="830"/>
      <c r="ADX29" s="830"/>
      <c r="ADY29" s="830"/>
      <c r="ADZ29" s="830"/>
      <c r="AEA29" s="830"/>
      <c r="AEB29" s="830"/>
      <c r="AEC29" s="830"/>
      <c r="AED29" s="844"/>
      <c r="AEE29" s="845"/>
      <c r="AEF29" s="829"/>
      <c r="AEG29" s="829"/>
      <c r="AEH29" s="829"/>
      <c r="AEI29" s="829"/>
      <c r="AEJ29" s="829"/>
      <c r="AEK29" s="829"/>
      <c r="AEL29" s="830"/>
      <c r="AEM29" s="830"/>
      <c r="AEN29" s="830"/>
      <c r="AEO29" s="830"/>
      <c r="AEP29" s="830"/>
      <c r="AEQ29" s="830"/>
      <c r="AER29" s="830"/>
      <c r="AES29" s="830"/>
      <c r="AET29" s="844"/>
      <c r="AEU29" s="845"/>
      <c r="AEV29" s="829"/>
      <c r="AEW29" s="829"/>
      <c r="AEX29" s="829"/>
      <c r="AEY29" s="829"/>
      <c r="AEZ29" s="829"/>
      <c r="AFA29" s="829"/>
      <c r="AFB29" s="830"/>
      <c r="AFC29" s="830"/>
      <c r="AFD29" s="830"/>
      <c r="AFE29" s="830"/>
      <c r="AFF29" s="830"/>
      <c r="AFG29" s="830"/>
      <c r="AFH29" s="830"/>
      <c r="AFI29" s="830"/>
      <c r="AFJ29" s="844"/>
      <c r="AFK29" s="845"/>
      <c r="AFL29" s="829"/>
      <c r="AFM29" s="829"/>
      <c r="AFN29" s="829"/>
      <c r="AFO29" s="829"/>
      <c r="AFP29" s="829"/>
      <c r="AFQ29" s="829"/>
      <c r="AFR29" s="830"/>
      <c r="AFS29" s="830"/>
      <c r="AFT29" s="830"/>
      <c r="AFU29" s="830"/>
      <c r="AFV29" s="830"/>
      <c r="AFW29" s="830"/>
      <c r="AFX29" s="830"/>
      <c r="AFY29" s="830"/>
      <c r="AFZ29" s="844"/>
      <c r="AGA29" s="845"/>
      <c r="AGB29" s="829"/>
      <c r="AGC29" s="829"/>
      <c r="AGD29" s="829"/>
      <c r="AGE29" s="829"/>
      <c r="AGF29" s="829"/>
      <c r="AGG29" s="829"/>
      <c r="AGH29" s="830"/>
      <c r="AGI29" s="830"/>
      <c r="AGJ29" s="830"/>
      <c r="AGK29" s="830"/>
      <c r="AGL29" s="830"/>
      <c r="AGM29" s="830"/>
      <c r="AGN29" s="830"/>
      <c r="AGO29" s="830"/>
      <c r="AGP29" s="844"/>
      <c r="AGQ29" s="845"/>
      <c r="AGR29" s="829"/>
      <c r="AGS29" s="829"/>
      <c r="AGT29" s="829"/>
      <c r="AGU29" s="829"/>
      <c r="AGV29" s="829"/>
      <c r="AGW29" s="829"/>
      <c r="AGX29" s="830"/>
      <c r="AGY29" s="830"/>
      <c r="AGZ29" s="830"/>
      <c r="AHA29" s="830"/>
      <c r="AHB29" s="830"/>
      <c r="AHC29" s="830"/>
      <c r="AHD29" s="830"/>
      <c r="AHE29" s="830"/>
      <c r="AHF29" s="844"/>
      <c r="AHG29" s="845"/>
      <c r="AHH29" s="829"/>
      <c r="AHI29" s="829"/>
      <c r="AHJ29" s="829"/>
      <c r="AHK29" s="829"/>
      <c r="AHL29" s="829"/>
      <c r="AHM29" s="829"/>
      <c r="AHN29" s="830"/>
      <c r="AHO29" s="830"/>
      <c r="AHP29" s="830"/>
      <c r="AHQ29" s="830"/>
      <c r="AHR29" s="830"/>
      <c r="AHS29" s="830"/>
      <c r="AHT29" s="830"/>
      <c r="AHU29" s="830"/>
      <c r="AHV29" s="844"/>
      <c r="AHW29" s="845"/>
      <c r="AHX29" s="829"/>
      <c r="AHY29" s="829"/>
      <c r="AHZ29" s="829"/>
      <c r="AIA29" s="829"/>
      <c r="AIB29" s="829"/>
      <c r="AIC29" s="829"/>
      <c r="AID29" s="830"/>
      <c r="AIE29" s="830"/>
      <c r="AIF29" s="830"/>
      <c r="AIG29" s="830"/>
      <c r="AIH29" s="830"/>
      <c r="AII29" s="830"/>
      <c r="AIJ29" s="830"/>
      <c r="AIK29" s="830"/>
      <c r="AIL29" s="844"/>
      <c r="AIM29" s="845"/>
      <c r="AIN29" s="829"/>
      <c r="AIO29" s="829"/>
      <c r="AIP29" s="829"/>
      <c r="AIQ29" s="829"/>
      <c r="AIR29" s="829"/>
      <c r="AIS29" s="829"/>
      <c r="AIT29" s="830"/>
      <c r="AIU29" s="830"/>
      <c r="AIV29" s="830"/>
      <c r="AIW29" s="830"/>
      <c r="AIX29" s="830"/>
      <c r="AIY29" s="830"/>
      <c r="AIZ29" s="830"/>
      <c r="AJA29" s="830"/>
      <c r="AJB29" s="844"/>
      <c r="AJC29" s="845"/>
      <c r="AJD29" s="829"/>
      <c r="AJE29" s="829"/>
      <c r="AJF29" s="829"/>
      <c r="AJG29" s="829"/>
      <c r="AJH29" s="829"/>
      <c r="AJI29" s="829"/>
      <c r="AJJ29" s="830"/>
      <c r="AJK29" s="830"/>
      <c r="AJL29" s="830"/>
      <c r="AJM29" s="830"/>
      <c r="AJN29" s="830"/>
      <c r="AJO29" s="830"/>
      <c r="AJP29" s="830"/>
      <c r="AJQ29" s="830"/>
      <c r="AJR29" s="844"/>
      <c r="AJS29" s="845"/>
      <c r="AJT29" s="829"/>
      <c r="AJU29" s="829"/>
      <c r="AJV29" s="829"/>
      <c r="AJW29" s="829"/>
      <c r="AJX29" s="829"/>
      <c r="AJY29" s="829"/>
      <c r="AJZ29" s="830"/>
      <c r="AKA29" s="830"/>
      <c r="AKB29" s="830"/>
      <c r="AKC29" s="830"/>
      <c r="AKD29" s="830"/>
      <c r="AKE29" s="830"/>
      <c r="AKF29" s="830"/>
      <c r="AKG29" s="830"/>
      <c r="AKH29" s="844"/>
      <c r="AKI29" s="845"/>
      <c r="AKJ29" s="829"/>
      <c r="AKK29" s="829"/>
      <c r="AKL29" s="829"/>
      <c r="AKM29" s="829"/>
      <c r="AKN29" s="829"/>
      <c r="AKO29" s="829"/>
      <c r="AKP29" s="830"/>
      <c r="AKQ29" s="830"/>
      <c r="AKR29" s="830"/>
      <c r="AKS29" s="830"/>
      <c r="AKT29" s="830"/>
      <c r="AKU29" s="830"/>
      <c r="AKV29" s="830"/>
      <c r="AKW29" s="830"/>
      <c r="AKX29" s="844"/>
      <c r="AKY29" s="845"/>
      <c r="AKZ29" s="829"/>
      <c r="ALA29" s="829"/>
      <c r="ALB29" s="829"/>
      <c r="ALC29" s="829"/>
      <c r="ALD29" s="829"/>
      <c r="ALE29" s="829"/>
      <c r="ALF29" s="830"/>
      <c r="ALG29" s="830"/>
      <c r="ALH29" s="830"/>
      <c r="ALI29" s="830"/>
      <c r="ALJ29" s="830"/>
      <c r="ALK29" s="830"/>
      <c r="ALL29" s="830"/>
      <c r="ALM29" s="830"/>
      <c r="ALN29" s="844"/>
      <c r="ALO29" s="845"/>
      <c r="ALP29" s="829"/>
      <c r="ALQ29" s="829"/>
      <c r="ALR29" s="829"/>
      <c r="ALS29" s="829"/>
      <c r="ALT29" s="829"/>
      <c r="ALU29" s="829"/>
      <c r="ALV29" s="830"/>
      <c r="ALW29" s="830"/>
      <c r="ALX29" s="830"/>
      <c r="ALY29" s="830"/>
      <c r="ALZ29" s="830"/>
      <c r="AMA29" s="830"/>
      <c r="AMB29" s="830"/>
      <c r="AMC29" s="830"/>
      <c r="AMD29" s="844"/>
      <c r="AME29" s="845"/>
      <c r="AMF29" s="829"/>
      <c r="AMG29" s="829"/>
      <c r="AMH29" s="829"/>
      <c r="AMI29" s="829"/>
      <c r="AMJ29" s="829"/>
      <c r="AMK29" s="829"/>
      <c r="AML29" s="830"/>
      <c r="AMM29" s="830"/>
      <c r="AMN29" s="830"/>
      <c r="AMO29" s="830"/>
      <c r="AMP29" s="830"/>
      <c r="AMQ29" s="830"/>
      <c r="AMR29" s="830"/>
      <c r="AMS29" s="830"/>
      <c r="AMT29" s="844"/>
      <c r="AMU29" s="845"/>
      <c r="AMV29" s="829"/>
      <c r="AMW29" s="829"/>
      <c r="AMX29" s="829"/>
      <c r="AMY29" s="829"/>
      <c r="AMZ29" s="829"/>
      <c r="ANA29" s="829"/>
      <c r="ANB29" s="830"/>
      <c r="ANC29" s="830"/>
      <c r="AND29" s="830"/>
      <c r="ANE29" s="830"/>
      <c r="ANF29" s="830"/>
      <c r="ANG29" s="830"/>
      <c r="ANH29" s="830"/>
      <c r="ANI29" s="830"/>
      <c r="ANJ29" s="844"/>
      <c r="ANK29" s="845"/>
      <c r="ANL29" s="829"/>
      <c r="ANM29" s="829"/>
      <c r="ANN29" s="829"/>
      <c r="ANO29" s="829"/>
      <c r="ANP29" s="829"/>
      <c r="ANQ29" s="829"/>
      <c r="ANR29" s="830"/>
      <c r="ANS29" s="830"/>
      <c r="ANT29" s="830"/>
      <c r="ANU29" s="830"/>
      <c r="ANV29" s="830"/>
      <c r="ANW29" s="830"/>
      <c r="ANX29" s="830"/>
      <c r="ANY29" s="830"/>
      <c r="ANZ29" s="844"/>
      <c r="AOA29" s="845"/>
      <c r="AOB29" s="829"/>
      <c r="AOC29" s="829"/>
      <c r="AOD29" s="829"/>
      <c r="AOE29" s="829"/>
      <c r="AOF29" s="829"/>
      <c r="AOG29" s="829"/>
      <c r="AOH29" s="830"/>
      <c r="AOI29" s="830"/>
      <c r="AOJ29" s="830"/>
      <c r="AOK29" s="830"/>
      <c r="AOL29" s="830"/>
      <c r="AOM29" s="830"/>
      <c r="AON29" s="830"/>
      <c r="AOO29" s="830"/>
      <c r="AOP29" s="844"/>
      <c r="AOQ29" s="845"/>
      <c r="AOR29" s="829"/>
      <c r="AOS29" s="829"/>
      <c r="AOT29" s="829"/>
      <c r="AOU29" s="829"/>
      <c r="AOV29" s="829"/>
      <c r="AOW29" s="829"/>
      <c r="AOX29" s="830"/>
      <c r="AOY29" s="830"/>
      <c r="AOZ29" s="830"/>
      <c r="APA29" s="830"/>
      <c r="APB29" s="830"/>
      <c r="APC29" s="830"/>
      <c r="APD29" s="830"/>
      <c r="APE29" s="830"/>
      <c r="APF29" s="844"/>
      <c r="APG29" s="845"/>
      <c r="APH29" s="829"/>
      <c r="API29" s="829"/>
      <c r="APJ29" s="829"/>
      <c r="APK29" s="829"/>
      <c r="APL29" s="829"/>
      <c r="APM29" s="829"/>
      <c r="APN29" s="830"/>
      <c r="APO29" s="830"/>
      <c r="APP29" s="830"/>
      <c r="APQ29" s="830"/>
      <c r="APR29" s="830"/>
      <c r="APS29" s="830"/>
      <c r="APT29" s="830"/>
      <c r="APU29" s="830"/>
      <c r="APV29" s="844"/>
      <c r="APW29" s="845"/>
      <c r="APX29" s="829"/>
      <c r="APY29" s="829"/>
      <c r="APZ29" s="829"/>
      <c r="AQA29" s="829"/>
      <c r="AQB29" s="829"/>
      <c r="AQC29" s="829"/>
      <c r="AQD29" s="830"/>
      <c r="AQE29" s="830"/>
      <c r="AQF29" s="830"/>
      <c r="AQG29" s="830"/>
      <c r="AQH29" s="830"/>
      <c r="AQI29" s="830"/>
      <c r="AQJ29" s="830"/>
      <c r="AQK29" s="830"/>
      <c r="AQL29" s="844"/>
      <c r="AQM29" s="845"/>
      <c r="AQN29" s="829"/>
      <c r="AQO29" s="829"/>
      <c r="AQP29" s="829"/>
      <c r="AQQ29" s="829"/>
      <c r="AQR29" s="829"/>
      <c r="AQS29" s="829"/>
      <c r="AQT29" s="830"/>
      <c r="AQU29" s="830"/>
      <c r="AQV29" s="830"/>
      <c r="AQW29" s="830"/>
      <c r="AQX29" s="830"/>
      <c r="AQY29" s="830"/>
      <c r="AQZ29" s="830"/>
      <c r="ARA29" s="830"/>
      <c r="ARB29" s="844"/>
      <c r="ARC29" s="845"/>
      <c r="ARD29" s="829"/>
      <c r="ARE29" s="829"/>
      <c r="ARF29" s="829"/>
      <c r="ARG29" s="829"/>
      <c r="ARH29" s="829"/>
      <c r="ARI29" s="829"/>
      <c r="ARJ29" s="830"/>
      <c r="ARK29" s="830"/>
      <c r="ARL29" s="830"/>
      <c r="ARM29" s="830"/>
      <c r="ARN29" s="830"/>
      <c r="ARO29" s="830"/>
      <c r="ARP29" s="830"/>
      <c r="ARQ29" s="830"/>
      <c r="ARR29" s="844"/>
      <c r="ARS29" s="845"/>
      <c r="ART29" s="829"/>
      <c r="ARU29" s="829"/>
      <c r="ARV29" s="829"/>
      <c r="ARW29" s="829"/>
      <c r="ARX29" s="829"/>
      <c r="ARY29" s="829"/>
      <c r="ARZ29" s="830"/>
      <c r="ASA29" s="830"/>
      <c r="ASB29" s="830"/>
      <c r="ASC29" s="830"/>
      <c r="ASD29" s="830"/>
      <c r="ASE29" s="830"/>
      <c r="ASF29" s="830"/>
      <c r="ASG29" s="830"/>
      <c r="ASH29" s="844"/>
      <c r="ASI29" s="845"/>
      <c r="ASJ29" s="829"/>
      <c r="ASK29" s="829"/>
      <c r="ASL29" s="829"/>
      <c r="ASM29" s="829"/>
      <c r="ASN29" s="829"/>
      <c r="ASO29" s="829"/>
      <c r="ASP29" s="830"/>
      <c r="ASQ29" s="830"/>
      <c r="ASR29" s="830"/>
      <c r="ASS29" s="830"/>
      <c r="AST29" s="830"/>
      <c r="ASU29" s="830"/>
      <c r="ASV29" s="830"/>
      <c r="ASW29" s="830"/>
      <c r="ASX29" s="844"/>
      <c r="ASY29" s="845"/>
      <c r="ASZ29" s="829"/>
      <c r="ATA29" s="829"/>
      <c r="ATB29" s="829"/>
      <c r="ATC29" s="829"/>
      <c r="ATD29" s="829"/>
      <c r="ATE29" s="829"/>
      <c r="ATF29" s="830"/>
      <c r="ATG29" s="830"/>
      <c r="ATH29" s="830"/>
      <c r="ATI29" s="830"/>
      <c r="ATJ29" s="830"/>
      <c r="ATK29" s="830"/>
      <c r="ATL29" s="830"/>
      <c r="ATM29" s="830"/>
      <c r="ATN29" s="844"/>
      <c r="ATO29" s="845"/>
      <c r="ATP29" s="829"/>
      <c r="ATQ29" s="829"/>
      <c r="ATR29" s="829"/>
      <c r="ATS29" s="829"/>
      <c r="ATT29" s="829"/>
      <c r="ATU29" s="829"/>
      <c r="ATV29" s="830"/>
      <c r="ATW29" s="830"/>
      <c r="ATX29" s="830"/>
      <c r="ATY29" s="830"/>
      <c r="ATZ29" s="830"/>
      <c r="AUA29" s="830"/>
      <c r="AUB29" s="830"/>
      <c r="AUC29" s="830"/>
      <c r="AUD29" s="844"/>
      <c r="AUE29" s="845"/>
      <c r="AUF29" s="829"/>
      <c r="AUG29" s="829"/>
      <c r="AUH29" s="829"/>
      <c r="AUI29" s="829"/>
      <c r="AUJ29" s="829"/>
      <c r="AUK29" s="829"/>
      <c r="AUL29" s="830"/>
      <c r="AUM29" s="830"/>
      <c r="AUN29" s="830"/>
      <c r="AUO29" s="830"/>
      <c r="AUP29" s="830"/>
      <c r="AUQ29" s="830"/>
      <c r="AUR29" s="830"/>
      <c r="AUS29" s="830"/>
      <c r="AUT29" s="844"/>
      <c r="AUU29" s="845"/>
      <c r="AUV29" s="829"/>
      <c r="AUW29" s="829"/>
      <c r="AUX29" s="829"/>
      <c r="AUY29" s="829"/>
      <c r="AUZ29" s="829"/>
      <c r="AVA29" s="829"/>
      <c r="AVB29" s="830"/>
      <c r="AVC29" s="830"/>
      <c r="AVD29" s="830"/>
      <c r="AVE29" s="830"/>
      <c r="AVF29" s="830"/>
      <c r="AVG29" s="830"/>
      <c r="AVH29" s="830"/>
      <c r="AVI29" s="830"/>
      <c r="AVJ29" s="844"/>
      <c r="AVK29" s="845"/>
      <c r="AVL29" s="829"/>
      <c r="AVM29" s="829"/>
      <c r="AVN29" s="829"/>
      <c r="AVO29" s="829"/>
      <c r="AVP29" s="829"/>
      <c r="AVQ29" s="829"/>
      <c r="AVR29" s="830"/>
      <c r="AVS29" s="830"/>
      <c r="AVT29" s="830"/>
      <c r="AVU29" s="830"/>
      <c r="AVV29" s="830"/>
      <c r="AVW29" s="830"/>
      <c r="AVX29" s="830"/>
      <c r="AVY29" s="830"/>
      <c r="AVZ29" s="844"/>
      <c r="AWA29" s="845"/>
      <c r="AWB29" s="829"/>
      <c r="AWC29" s="829"/>
      <c r="AWD29" s="829"/>
      <c r="AWE29" s="829"/>
      <c r="AWF29" s="829"/>
      <c r="AWG29" s="829"/>
      <c r="AWH29" s="830"/>
      <c r="AWI29" s="830"/>
      <c r="AWJ29" s="830"/>
      <c r="AWK29" s="830"/>
      <c r="AWL29" s="830"/>
      <c r="AWM29" s="830"/>
      <c r="AWN29" s="830"/>
      <c r="AWO29" s="830"/>
      <c r="AWP29" s="844"/>
      <c r="AWQ29" s="845"/>
      <c r="AWR29" s="829"/>
      <c r="AWS29" s="829"/>
      <c r="AWT29" s="829"/>
      <c r="AWU29" s="829"/>
      <c r="AWV29" s="829"/>
      <c r="AWW29" s="829"/>
      <c r="AWX29" s="830"/>
      <c r="AWY29" s="830"/>
      <c r="AWZ29" s="830"/>
      <c r="AXA29" s="830"/>
      <c r="AXB29" s="830"/>
      <c r="AXC29" s="830"/>
      <c r="AXD29" s="830"/>
      <c r="AXE29" s="830"/>
      <c r="AXF29" s="844"/>
      <c r="AXG29" s="845"/>
      <c r="AXH29" s="829"/>
      <c r="AXI29" s="829"/>
      <c r="AXJ29" s="829"/>
      <c r="AXK29" s="829"/>
      <c r="AXL29" s="829"/>
      <c r="AXM29" s="829"/>
      <c r="AXN29" s="830"/>
      <c r="AXO29" s="830"/>
      <c r="AXP29" s="830"/>
      <c r="AXQ29" s="830"/>
      <c r="AXR29" s="830"/>
      <c r="AXS29" s="830"/>
      <c r="AXT29" s="830"/>
      <c r="AXU29" s="830"/>
      <c r="AXV29" s="844"/>
      <c r="AXW29" s="845"/>
      <c r="AXX29" s="829"/>
      <c r="AXY29" s="829"/>
      <c r="AXZ29" s="829"/>
      <c r="AYA29" s="829"/>
      <c r="AYB29" s="829"/>
      <c r="AYC29" s="829"/>
      <c r="AYD29" s="830"/>
      <c r="AYE29" s="830"/>
      <c r="AYF29" s="830"/>
      <c r="AYG29" s="830"/>
      <c r="AYH29" s="830"/>
      <c r="AYI29" s="830"/>
      <c r="AYJ29" s="830"/>
      <c r="AYK29" s="830"/>
      <c r="AYL29" s="844"/>
      <c r="AYM29" s="845"/>
      <c r="AYN29" s="829"/>
      <c r="AYO29" s="829"/>
      <c r="AYP29" s="829"/>
      <c r="AYQ29" s="829"/>
      <c r="AYR29" s="829"/>
      <c r="AYS29" s="829"/>
      <c r="AYT29" s="830"/>
      <c r="AYU29" s="830"/>
      <c r="AYV29" s="830"/>
      <c r="AYW29" s="830"/>
      <c r="AYX29" s="830"/>
      <c r="AYY29" s="830"/>
      <c r="AYZ29" s="830"/>
      <c r="AZA29" s="830"/>
      <c r="AZB29" s="844"/>
      <c r="AZC29" s="845"/>
      <c r="AZD29" s="829"/>
      <c r="AZE29" s="829"/>
      <c r="AZF29" s="829"/>
      <c r="AZG29" s="829"/>
      <c r="AZH29" s="829"/>
      <c r="AZI29" s="829"/>
      <c r="AZJ29" s="830"/>
      <c r="AZK29" s="830"/>
      <c r="AZL29" s="830"/>
      <c r="AZM29" s="830"/>
      <c r="AZN29" s="830"/>
      <c r="AZO29" s="830"/>
      <c r="AZP29" s="830"/>
      <c r="AZQ29" s="830"/>
      <c r="AZR29" s="844"/>
      <c r="AZS29" s="845"/>
      <c r="AZT29" s="829"/>
      <c r="AZU29" s="829"/>
      <c r="AZV29" s="829"/>
      <c r="AZW29" s="829"/>
      <c r="AZX29" s="829"/>
      <c r="AZY29" s="829"/>
      <c r="AZZ29" s="830"/>
      <c r="BAA29" s="830"/>
      <c r="BAB29" s="830"/>
      <c r="BAC29" s="830"/>
      <c r="BAD29" s="830"/>
      <c r="BAE29" s="830"/>
      <c r="BAF29" s="830"/>
      <c r="BAG29" s="830"/>
      <c r="BAH29" s="844"/>
      <c r="BAI29" s="845"/>
      <c r="BAJ29" s="829"/>
      <c r="BAK29" s="829"/>
      <c r="BAL29" s="829"/>
      <c r="BAM29" s="829"/>
      <c r="BAN29" s="829"/>
      <c r="BAO29" s="829"/>
      <c r="BAP29" s="830"/>
      <c r="BAQ29" s="830"/>
      <c r="BAR29" s="830"/>
      <c r="BAS29" s="830"/>
      <c r="BAT29" s="830"/>
      <c r="BAU29" s="830"/>
      <c r="BAV29" s="830"/>
      <c r="BAW29" s="830"/>
      <c r="BAX29" s="844"/>
      <c r="BAY29" s="845"/>
      <c r="BAZ29" s="829"/>
      <c r="BBA29" s="829"/>
      <c r="BBB29" s="829"/>
      <c r="BBC29" s="829"/>
      <c r="BBD29" s="829"/>
      <c r="BBE29" s="829"/>
      <c r="BBF29" s="830"/>
      <c r="BBG29" s="830"/>
      <c r="BBH29" s="830"/>
      <c r="BBI29" s="830"/>
      <c r="BBJ29" s="830"/>
      <c r="BBK29" s="830"/>
      <c r="BBL29" s="830"/>
      <c r="BBM29" s="830"/>
      <c r="BBN29" s="844"/>
      <c r="BBO29" s="845"/>
      <c r="BBP29" s="829"/>
      <c r="BBQ29" s="829"/>
      <c r="BBR29" s="829"/>
      <c r="BBS29" s="829"/>
      <c r="BBT29" s="829"/>
      <c r="BBU29" s="829"/>
      <c r="BBV29" s="830"/>
      <c r="BBW29" s="830"/>
      <c r="BBX29" s="830"/>
      <c r="BBY29" s="830"/>
      <c r="BBZ29" s="830"/>
      <c r="BCA29" s="830"/>
      <c r="BCB29" s="830"/>
      <c r="BCC29" s="830"/>
      <c r="BCD29" s="844"/>
      <c r="BCE29" s="845"/>
      <c r="BCF29" s="829"/>
      <c r="BCG29" s="829"/>
      <c r="BCH29" s="829"/>
      <c r="BCI29" s="829"/>
      <c r="BCJ29" s="829"/>
      <c r="BCK29" s="829"/>
      <c r="BCL29" s="830"/>
      <c r="BCM29" s="830"/>
      <c r="BCN29" s="830"/>
      <c r="BCO29" s="830"/>
      <c r="BCP29" s="830"/>
      <c r="BCQ29" s="830"/>
      <c r="BCR29" s="830"/>
      <c r="BCS29" s="830"/>
      <c r="BCT29" s="844"/>
      <c r="BCU29" s="845"/>
      <c r="BCV29" s="829"/>
      <c r="BCW29" s="829"/>
      <c r="BCX29" s="829"/>
      <c r="BCY29" s="829"/>
      <c r="BCZ29" s="829"/>
      <c r="BDA29" s="829"/>
      <c r="BDB29" s="830"/>
      <c r="BDC29" s="830"/>
      <c r="BDD29" s="830"/>
      <c r="BDE29" s="830"/>
      <c r="BDF29" s="830"/>
      <c r="BDG29" s="830"/>
      <c r="BDH29" s="830"/>
      <c r="BDI29" s="830"/>
      <c r="BDJ29" s="844"/>
      <c r="BDK29" s="845"/>
      <c r="BDL29" s="829"/>
      <c r="BDM29" s="829"/>
      <c r="BDN29" s="829"/>
      <c r="BDO29" s="829"/>
      <c r="BDP29" s="829"/>
      <c r="BDQ29" s="829"/>
      <c r="BDR29" s="830"/>
      <c r="BDS29" s="830"/>
      <c r="BDT29" s="830"/>
      <c r="BDU29" s="830"/>
      <c r="BDV29" s="830"/>
      <c r="BDW29" s="830"/>
      <c r="BDX29" s="830"/>
      <c r="BDY29" s="830"/>
      <c r="BDZ29" s="844"/>
      <c r="BEA29" s="845"/>
      <c r="BEB29" s="829"/>
      <c r="BEC29" s="829"/>
      <c r="BED29" s="829"/>
      <c r="BEE29" s="829"/>
      <c r="BEF29" s="829"/>
      <c r="BEG29" s="829"/>
      <c r="BEH29" s="830"/>
      <c r="BEI29" s="830"/>
      <c r="BEJ29" s="830"/>
      <c r="BEK29" s="830"/>
      <c r="BEL29" s="830"/>
      <c r="BEM29" s="830"/>
      <c r="BEN29" s="830"/>
      <c r="BEO29" s="830"/>
      <c r="BEP29" s="844"/>
      <c r="BEQ29" s="845"/>
      <c r="BER29" s="829"/>
      <c r="BES29" s="829"/>
      <c r="BET29" s="829"/>
      <c r="BEU29" s="829"/>
      <c r="BEV29" s="829"/>
      <c r="BEW29" s="829"/>
      <c r="BEX29" s="830"/>
      <c r="BEY29" s="830"/>
      <c r="BEZ29" s="830"/>
      <c r="BFA29" s="830"/>
      <c r="BFB29" s="830"/>
      <c r="BFC29" s="830"/>
      <c r="BFD29" s="830"/>
      <c r="BFE29" s="830"/>
      <c r="BFF29" s="844"/>
      <c r="BFG29" s="845"/>
      <c r="BFH29" s="829"/>
      <c r="BFI29" s="829"/>
      <c r="BFJ29" s="829"/>
      <c r="BFK29" s="829"/>
      <c r="BFL29" s="829"/>
      <c r="BFM29" s="829"/>
      <c r="BFN29" s="830"/>
      <c r="BFO29" s="830"/>
      <c r="BFP29" s="830"/>
      <c r="BFQ29" s="830"/>
      <c r="BFR29" s="830"/>
      <c r="BFS29" s="830"/>
      <c r="BFT29" s="830"/>
      <c r="BFU29" s="830"/>
      <c r="BFV29" s="844"/>
      <c r="BFW29" s="845"/>
      <c r="BFX29" s="829"/>
      <c r="BFY29" s="829"/>
      <c r="BFZ29" s="829"/>
      <c r="BGA29" s="829"/>
      <c r="BGB29" s="829"/>
      <c r="BGC29" s="829"/>
      <c r="BGD29" s="830"/>
      <c r="BGE29" s="830"/>
      <c r="BGF29" s="830"/>
      <c r="BGG29" s="830"/>
      <c r="BGH29" s="830"/>
      <c r="BGI29" s="830"/>
      <c r="BGJ29" s="830"/>
      <c r="BGK29" s="830"/>
      <c r="BGL29" s="844"/>
      <c r="BGM29" s="845"/>
      <c r="BGN29" s="829"/>
      <c r="BGO29" s="829"/>
      <c r="BGP29" s="829"/>
      <c r="BGQ29" s="829"/>
      <c r="BGR29" s="829"/>
      <c r="BGS29" s="829"/>
      <c r="BGT29" s="830"/>
      <c r="BGU29" s="830"/>
      <c r="BGV29" s="830"/>
      <c r="BGW29" s="830"/>
      <c r="BGX29" s="830"/>
      <c r="BGY29" s="830"/>
      <c r="BGZ29" s="830"/>
      <c r="BHA29" s="830"/>
      <c r="BHB29" s="844"/>
      <c r="BHC29" s="845"/>
      <c r="BHD29" s="829"/>
      <c r="BHE29" s="829"/>
      <c r="BHF29" s="829"/>
      <c r="BHG29" s="829"/>
      <c r="BHH29" s="829"/>
      <c r="BHI29" s="829"/>
      <c r="BHJ29" s="830"/>
      <c r="BHK29" s="830"/>
      <c r="BHL29" s="830"/>
      <c r="BHM29" s="830"/>
      <c r="BHN29" s="830"/>
      <c r="BHO29" s="830"/>
      <c r="BHP29" s="830"/>
      <c r="BHQ29" s="830"/>
      <c r="BHR29" s="844"/>
      <c r="BHS29" s="845"/>
      <c r="BHT29" s="829"/>
      <c r="BHU29" s="829"/>
      <c r="BHV29" s="829"/>
      <c r="BHW29" s="829"/>
      <c r="BHX29" s="829"/>
      <c r="BHY29" s="829"/>
      <c r="BHZ29" s="830"/>
      <c r="BIA29" s="830"/>
      <c r="BIB29" s="830"/>
      <c r="BIC29" s="830"/>
      <c r="BID29" s="830"/>
      <c r="BIE29" s="830"/>
      <c r="BIF29" s="830"/>
      <c r="BIG29" s="830"/>
      <c r="BIH29" s="844"/>
      <c r="BII29" s="845"/>
      <c r="BIJ29" s="829"/>
      <c r="BIK29" s="829"/>
      <c r="BIL29" s="829"/>
      <c r="BIM29" s="829"/>
      <c r="BIN29" s="829"/>
      <c r="BIO29" s="829"/>
      <c r="BIP29" s="830"/>
      <c r="BIQ29" s="830"/>
      <c r="BIR29" s="830"/>
      <c r="BIS29" s="830"/>
      <c r="BIT29" s="830"/>
      <c r="BIU29" s="830"/>
      <c r="BIV29" s="830"/>
      <c r="BIW29" s="830"/>
      <c r="BIX29" s="844"/>
      <c r="BIY29" s="845"/>
      <c r="BIZ29" s="829"/>
      <c r="BJA29" s="829"/>
      <c r="BJB29" s="829"/>
      <c r="BJC29" s="829"/>
      <c r="BJD29" s="829"/>
      <c r="BJE29" s="829"/>
      <c r="BJF29" s="830"/>
      <c r="BJG29" s="830"/>
      <c r="BJH29" s="830"/>
      <c r="BJI29" s="830"/>
      <c r="BJJ29" s="830"/>
      <c r="BJK29" s="830"/>
      <c r="BJL29" s="830"/>
      <c r="BJM29" s="830"/>
      <c r="BJN29" s="844"/>
      <c r="BJO29" s="845"/>
      <c r="BJP29" s="829"/>
      <c r="BJQ29" s="829"/>
      <c r="BJR29" s="829"/>
      <c r="BJS29" s="829"/>
      <c r="BJT29" s="829"/>
      <c r="BJU29" s="829"/>
      <c r="BJV29" s="830"/>
      <c r="BJW29" s="830"/>
      <c r="BJX29" s="830"/>
      <c r="BJY29" s="830"/>
      <c r="BJZ29" s="830"/>
      <c r="BKA29" s="830"/>
      <c r="BKB29" s="830"/>
      <c r="BKC29" s="830"/>
      <c r="BKD29" s="844"/>
      <c r="BKE29" s="845"/>
      <c r="BKF29" s="829"/>
      <c r="BKG29" s="829"/>
      <c r="BKH29" s="829"/>
      <c r="BKI29" s="829"/>
      <c r="BKJ29" s="829"/>
      <c r="BKK29" s="829"/>
      <c r="BKL29" s="830"/>
      <c r="BKM29" s="830"/>
      <c r="BKN29" s="830"/>
      <c r="BKO29" s="830"/>
      <c r="BKP29" s="830"/>
      <c r="BKQ29" s="830"/>
      <c r="BKR29" s="830"/>
      <c r="BKS29" s="830"/>
      <c r="BKT29" s="844"/>
      <c r="BKU29" s="845"/>
      <c r="BKV29" s="829"/>
      <c r="BKW29" s="829"/>
      <c r="BKX29" s="829"/>
      <c r="BKY29" s="829"/>
      <c r="BKZ29" s="829"/>
      <c r="BLA29" s="829"/>
      <c r="BLB29" s="830"/>
      <c r="BLC29" s="830"/>
      <c r="BLD29" s="830"/>
      <c r="BLE29" s="830"/>
      <c r="BLF29" s="830"/>
      <c r="BLG29" s="830"/>
      <c r="BLH29" s="830"/>
      <c r="BLI29" s="830"/>
      <c r="BLJ29" s="844"/>
      <c r="BLK29" s="845"/>
      <c r="BLL29" s="829"/>
      <c r="BLM29" s="829"/>
      <c r="BLN29" s="829"/>
      <c r="BLO29" s="829"/>
      <c r="BLP29" s="829"/>
      <c r="BLQ29" s="829"/>
      <c r="BLR29" s="830"/>
      <c r="BLS29" s="830"/>
      <c r="BLT29" s="830"/>
      <c r="BLU29" s="830"/>
      <c r="BLV29" s="830"/>
      <c r="BLW29" s="830"/>
      <c r="BLX29" s="830"/>
      <c r="BLY29" s="830"/>
      <c r="BLZ29" s="844"/>
      <c r="BMA29" s="845"/>
      <c r="BMB29" s="829"/>
      <c r="BMC29" s="829"/>
      <c r="BMD29" s="829"/>
      <c r="BME29" s="829"/>
      <c r="BMF29" s="829"/>
      <c r="BMG29" s="829"/>
      <c r="BMH29" s="830"/>
      <c r="BMI29" s="830"/>
      <c r="BMJ29" s="830"/>
      <c r="BMK29" s="830"/>
      <c r="BML29" s="830"/>
      <c r="BMM29" s="830"/>
      <c r="BMN29" s="830"/>
      <c r="BMO29" s="830"/>
      <c r="BMP29" s="844"/>
      <c r="BMQ29" s="845"/>
      <c r="BMR29" s="829"/>
      <c r="BMS29" s="829"/>
      <c r="BMT29" s="829"/>
      <c r="BMU29" s="829"/>
      <c r="BMV29" s="829"/>
      <c r="BMW29" s="829"/>
      <c r="BMX29" s="830"/>
      <c r="BMY29" s="830"/>
      <c r="BMZ29" s="830"/>
      <c r="BNA29" s="830"/>
      <c r="BNB29" s="830"/>
      <c r="BNC29" s="830"/>
      <c r="BND29" s="830"/>
      <c r="BNE29" s="830"/>
      <c r="BNF29" s="844"/>
      <c r="BNG29" s="845"/>
      <c r="BNH29" s="829"/>
      <c r="BNI29" s="829"/>
      <c r="BNJ29" s="829"/>
      <c r="BNK29" s="829"/>
      <c r="BNL29" s="829"/>
      <c r="BNM29" s="829"/>
      <c r="BNN29" s="830"/>
      <c r="BNO29" s="830"/>
      <c r="BNP29" s="830"/>
      <c r="BNQ29" s="830"/>
      <c r="BNR29" s="830"/>
      <c r="BNS29" s="830"/>
      <c r="BNT29" s="830"/>
      <c r="BNU29" s="830"/>
      <c r="BNV29" s="844"/>
      <c r="BNW29" s="845"/>
      <c r="BNX29" s="829"/>
      <c r="BNY29" s="829"/>
      <c r="BNZ29" s="829"/>
      <c r="BOA29" s="829"/>
      <c r="BOB29" s="829"/>
      <c r="BOC29" s="829"/>
      <c r="BOD29" s="830"/>
      <c r="BOE29" s="830"/>
      <c r="BOF29" s="830"/>
      <c r="BOG29" s="830"/>
      <c r="BOH29" s="830"/>
      <c r="BOI29" s="830"/>
      <c r="BOJ29" s="830"/>
      <c r="BOK29" s="830"/>
      <c r="BOL29" s="844"/>
      <c r="BOM29" s="845"/>
      <c r="BON29" s="829"/>
      <c r="BOO29" s="829"/>
      <c r="BOP29" s="829"/>
      <c r="BOQ29" s="829"/>
      <c r="BOR29" s="829"/>
      <c r="BOS29" s="829"/>
      <c r="BOT29" s="830"/>
      <c r="BOU29" s="830"/>
      <c r="BOV29" s="830"/>
      <c r="BOW29" s="830"/>
      <c r="BOX29" s="830"/>
      <c r="BOY29" s="830"/>
      <c r="BOZ29" s="830"/>
      <c r="BPA29" s="830"/>
      <c r="BPB29" s="844"/>
      <c r="BPC29" s="845"/>
      <c r="BPD29" s="829"/>
      <c r="BPE29" s="829"/>
      <c r="BPF29" s="829"/>
      <c r="BPG29" s="829"/>
      <c r="BPH29" s="829"/>
      <c r="BPI29" s="829"/>
      <c r="BPJ29" s="830"/>
      <c r="BPK29" s="830"/>
      <c r="BPL29" s="830"/>
      <c r="BPM29" s="830"/>
      <c r="BPN29" s="830"/>
      <c r="BPO29" s="830"/>
      <c r="BPP29" s="830"/>
      <c r="BPQ29" s="830"/>
      <c r="BPR29" s="844"/>
      <c r="BPS29" s="845"/>
      <c r="BPT29" s="829"/>
      <c r="BPU29" s="829"/>
      <c r="BPV29" s="829"/>
      <c r="BPW29" s="829"/>
      <c r="BPX29" s="829"/>
      <c r="BPY29" s="829"/>
      <c r="BPZ29" s="830"/>
      <c r="BQA29" s="830"/>
      <c r="BQB29" s="830"/>
      <c r="BQC29" s="830"/>
      <c r="BQD29" s="830"/>
      <c r="BQE29" s="830"/>
      <c r="BQF29" s="830"/>
      <c r="BQG29" s="830"/>
      <c r="BQH29" s="844"/>
      <c r="BQI29" s="845"/>
      <c r="BQJ29" s="829"/>
      <c r="BQK29" s="829"/>
      <c r="BQL29" s="829"/>
      <c r="BQM29" s="829"/>
      <c r="BQN29" s="829"/>
      <c r="BQO29" s="829"/>
      <c r="BQP29" s="830"/>
      <c r="BQQ29" s="830"/>
      <c r="BQR29" s="830"/>
      <c r="BQS29" s="830"/>
      <c r="BQT29" s="830"/>
      <c r="BQU29" s="830"/>
      <c r="BQV29" s="830"/>
      <c r="BQW29" s="830"/>
      <c r="BQX29" s="844"/>
      <c r="BQY29" s="845"/>
      <c r="BQZ29" s="829"/>
      <c r="BRA29" s="829"/>
      <c r="BRB29" s="829"/>
      <c r="BRC29" s="829"/>
      <c r="BRD29" s="829"/>
      <c r="BRE29" s="829"/>
      <c r="BRF29" s="830"/>
      <c r="BRG29" s="830"/>
      <c r="BRH29" s="830"/>
      <c r="BRI29" s="830"/>
      <c r="BRJ29" s="830"/>
      <c r="BRK29" s="830"/>
      <c r="BRL29" s="830"/>
      <c r="BRM29" s="830"/>
      <c r="BRN29" s="844"/>
      <c r="BRO29" s="845"/>
      <c r="BRP29" s="829"/>
      <c r="BRQ29" s="829"/>
      <c r="BRR29" s="829"/>
      <c r="BRS29" s="829"/>
      <c r="BRT29" s="829"/>
      <c r="BRU29" s="829"/>
      <c r="BRV29" s="830"/>
      <c r="BRW29" s="830"/>
      <c r="BRX29" s="830"/>
      <c r="BRY29" s="830"/>
      <c r="BRZ29" s="830"/>
      <c r="BSA29" s="830"/>
      <c r="BSB29" s="830"/>
      <c r="BSC29" s="830"/>
      <c r="BSD29" s="844"/>
      <c r="BSE29" s="845"/>
      <c r="BSF29" s="829"/>
      <c r="BSG29" s="829"/>
      <c r="BSH29" s="829"/>
      <c r="BSI29" s="829"/>
      <c r="BSJ29" s="829"/>
      <c r="BSK29" s="829"/>
      <c r="BSL29" s="830"/>
      <c r="BSM29" s="830"/>
      <c r="BSN29" s="830"/>
      <c r="BSO29" s="830"/>
      <c r="BSP29" s="830"/>
      <c r="BSQ29" s="830"/>
      <c r="BSR29" s="830"/>
      <c r="BSS29" s="830"/>
      <c r="BST29" s="844"/>
      <c r="BSU29" s="845"/>
      <c r="BSV29" s="829"/>
      <c r="BSW29" s="829"/>
      <c r="BSX29" s="829"/>
      <c r="BSY29" s="829"/>
      <c r="BSZ29" s="829"/>
      <c r="BTA29" s="829"/>
      <c r="BTB29" s="830"/>
      <c r="BTC29" s="830"/>
      <c r="BTD29" s="830"/>
      <c r="BTE29" s="830"/>
      <c r="BTF29" s="830"/>
      <c r="BTG29" s="830"/>
      <c r="BTH29" s="830"/>
      <c r="BTI29" s="830"/>
      <c r="BTJ29" s="844"/>
      <c r="BTK29" s="845"/>
      <c r="BTL29" s="829"/>
      <c r="BTM29" s="829"/>
      <c r="BTN29" s="829"/>
      <c r="BTO29" s="829"/>
      <c r="BTP29" s="829"/>
      <c r="BTQ29" s="829"/>
      <c r="BTR29" s="830"/>
      <c r="BTS29" s="830"/>
      <c r="BTT29" s="830"/>
      <c r="BTU29" s="830"/>
      <c r="BTV29" s="830"/>
      <c r="BTW29" s="830"/>
      <c r="BTX29" s="830"/>
      <c r="BTY29" s="830"/>
      <c r="BTZ29" s="844"/>
      <c r="BUA29" s="845"/>
      <c r="BUB29" s="829"/>
      <c r="BUC29" s="829"/>
      <c r="BUD29" s="829"/>
      <c r="BUE29" s="829"/>
      <c r="BUF29" s="829"/>
      <c r="BUG29" s="829"/>
      <c r="BUH29" s="830"/>
      <c r="BUI29" s="830"/>
      <c r="BUJ29" s="830"/>
      <c r="BUK29" s="830"/>
      <c r="BUL29" s="830"/>
      <c r="BUM29" s="830"/>
      <c r="BUN29" s="830"/>
      <c r="BUO29" s="830"/>
      <c r="BUP29" s="844"/>
      <c r="BUQ29" s="845"/>
      <c r="BUR29" s="829"/>
      <c r="BUS29" s="829"/>
      <c r="BUT29" s="829"/>
      <c r="BUU29" s="829"/>
      <c r="BUV29" s="829"/>
      <c r="BUW29" s="829"/>
      <c r="BUX29" s="830"/>
      <c r="BUY29" s="830"/>
      <c r="BUZ29" s="830"/>
      <c r="BVA29" s="830"/>
      <c r="BVB29" s="830"/>
      <c r="BVC29" s="830"/>
      <c r="BVD29" s="830"/>
      <c r="BVE29" s="830"/>
      <c r="BVF29" s="844"/>
      <c r="BVG29" s="845"/>
      <c r="BVH29" s="829"/>
      <c r="BVI29" s="829"/>
      <c r="BVJ29" s="829"/>
      <c r="BVK29" s="829"/>
      <c r="BVL29" s="829"/>
      <c r="BVM29" s="829"/>
      <c r="BVN29" s="830"/>
      <c r="BVO29" s="830"/>
      <c r="BVP29" s="830"/>
      <c r="BVQ29" s="830"/>
      <c r="BVR29" s="830"/>
      <c r="BVS29" s="830"/>
      <c r="BVT29" s="830"/>
      <c r="BVU29" s="830"/>
      <c r="BVV29" s="844"/>
      <c r="BVW29" s="845"/>
      <c r="BVX29" s="829"/>
      <c r="BVY29" s="829"/>
      <c r="BVZ29" s="829"/>
      <c r="BWA29" s="829"/>
      <c r="BWB29" s="829"/>
      <c r="BWC29" s="829"/>
      <c r="BWD29" s="830"/>
      <c r="BWE29" s="830"/>
      <c r="BWF29" s="830"/>
      <c r="BWG29" s="830"/>
      <c r="BWH29" s="830"/>
      <c r="BWI29" s="830"/>
      <c r="BWJ29" s="830"/>
      <c r="BWK29" s="830"/>
      <c r="BWL29" s="844"/>
      <c r="BWM29" s="845"/>
      <c r="BWN29" s="829"/>
      <c r="BWO29" s="829"/>
      <c r="BWP29" s="829"/>
      <c r="BWQ29" s="829"/>
      <c r="BWR29" s="829"/>
      <c r="BWS29" s="829"/>
      <c r="BWT29" s="830"/>
      <c r="BWU29" s="830"/>
      <c r="BWV29" s="830"/>
      <c r="BWW29" s="830"/>
      <c r="BWX29" s="830"/>
      <c r="BWY29" s="830"/>
      <c r="BWZ29" s="830"/>
      <c r="BXA29" s="830"/>
      <c r="BXB29" s="844"/>
      <c r="BXC29" s="845"/>
      <c r="BXD29" s="829"/>
      <c r="BXE29" s="829"/>
      <c r="BXF29" s="829"/>
      <c r="BXG29" s="829"/>
      <c r="BXH29" s="829"/>
      <c r="BXI29" s="829"/>
      <c r="BXJ29" s="830"/>
      <c r="BXK29" s="830"/>
      <c r="BXL29" s="830"/>
      <c r="BXM29" s="830"/>
      <c r="BXN29" s="830"/>
      <c r="BXO29" s="830"/>
      <c r="BXP29" s="830"/>
      <c r="BXQ29" s="830"/>
      <c r="BXR29" s="844"/>
      <c r="BXS29" s="845"/>
      <c r="BXT29" s="829"/>
      <c r="BXU29" s="829"/>
      <c r="BXV29" s="829"/>
      <c r="BXW29" s="829"/>
      <c r="BXX29" s="829"/>
      <c r="BXY29" s="829"/>
      <c r="BXZ29" s="830"/>
      <c r="BYA29" s="830"/>
      <c r="BYB29" s="830"/>
      <c r="BYC29" s="830"/>
      <c r="BYD29" s="830"/>
      <c r="BYE29" s="830"/>
      <c r="BYF29" s="830"/>
      <c r="BYG29" s="830"/>
      <c r="BYH29" s="844"/>
      <c r="BYI29" s="845"/>
      <c r="BYJ29" s="829"/>
      <c r="BYK29" s="829"/>
      <c r="BYL29" s="829"/>
      <c r="BYM29" s="829"/>
      <c r="BYN29" s="829"/>
      <c r="BYO29" s="829"/>
      <c r="BYP29" s="830"/>
      <c r="BYQ29" s="830"/>
      <c r="BYR29" s="830"/>
      <c r="BYS29" s="830"/>
      <c r="BYT29" s="830"/>
      <c r="BYU29" s="830"/>
      <c r="BYV29" s="830"/>
      <c r="BYW29" s="830"/>
      <c r="BYX29" s="844"/>
      <c r="BYY29" s="845"/>
      <c r="BYZ29" s="829"/>
      <c r="BZA29" s="829"/>
      <c r="BZB29" s="829"/>
      <c r="BZC29" s="829"/>
      <c r="BZD29" s="829"/>
      <c r="BZE29" s="829"/>
      <c r="BZF29" s="830"/>
      <c r="BZG29" s="830"/>
      <c r="BZH29" s="830"/>
      <c r="BZI29" s="830"/>
      <c r="BZJ29" s="830"/>
      <c r="BZK29" s="830"/>
      <c r="BZL29" s="830"/>
      <c r="BZM29" s="830"/>
      <c r="BZN29" s="844"/>
      <c r="BZO29" s="845"/>
      <c r="BZP29" s="829"/>
      <c r="BZQ29" s="829"/>
      <c r="BZR29" s="829"/>
      <c r="BZS29" s="829"/>
      <c r="BZT29" s="829"/>
      <c r="BZU29" s="829"/>
      <c r="BZV29" s="830"/>
      <c r="BZW29" s="830"/>
      <c r="BZX29" s="830"/>
      <c r="BZY29" s="830"/>
      <c r="BZZ29" s="830"/>
      <c r="CAA29" s="830"/>
      <c r="CAB29" s="830"/>
      <c r="CAC29" s="830"/>
      <c r="CAD29" s="844"/>
      <c r="CAE29" s="845"/>
      <c r="CAF29" s="829"/>
      <c r="CAG29" s="829"/>
      <c r="CAH29" s="829"/>
      <c r="CAI29" s="829"/>
      <c r="CAJ29" s="829"/>
      <c r="CAK29" s="829"/>
      <c r="CAL29" s="830"/>
      <c r="CAM29" s="830"/>
      <c r="CAN29" s="830"/>
      <c r="CAO29" s="830"/>
      <c r="CAP29" s="830"/>
      <c r="CAQ29" s="830"/>
      <c r="CAR29" s="830"/>
      <c r="CAS29" s="830"/>
      <c r="CAT29" s="844"/>
      <c r="CAU29" s="845"/>
      <c r="CAV29" s="829"/>
      <c r="CAW29" s="829"/>
      <c r="CAX29" s="829"/>
      <c r="CAY29" s="829"/>
      <c r="CAZ29" s="829"/>
      <c r="CBA29" s="829"/>
      <c r="CBB29" s="830"/>
      <c r="CBC29" s="830"/>
      <c r="CBD29" s="830"/>
      <c r="CBE29" s="830"/>
      <c r="CBF29" s="830"/>
      <c r="CBG29" s="830"/>
      <c r="CBH29" s="830"/>
      <c r="CBI29" s="830"/>
      <c r="CBJ29" s="844"/>
      <c r="CBK29" s="845"/>
      <c r="CBL29" s="829"/>
      <c r="CBM29" s="829"/>
      <c r="CBN29" s="829"/>
      <c r="CBO29" s="829"/>
      <c r="CBP29" s="829"/>
      <c r="CBQ29" s="829"/>
      <c r="CBR29" s="830"/>
      <c r="CBS29" s="830"/>
      <c r="CBT29" s="830"/>
      <c r="CBU29" s="830"/>
      <c r="CBV29" s="830"/>
      <c r="CBW29" s="830"/>
      <c r="CBX29" s="830"/>
      <c r="CBY29" s="830"/>
      <c r="CBZ29" s="844"/>
      <c r="CCA29" s="845"/>
      <c r="CCB29" s="829"/>
      <c r="CCC29" s="829"/>
      <c r="CCD29" s="829"/>
      <c r="CCE29" s="829"/>
      <c r="CCF29" s="829"/>
      <c r="CCG29" s="829"/>
      <c r="CCH29" s="830"/>
      <c r="CCI29" s="830"/>
      <c r="CCJ29" s="830"/>
      <c r="CCK29" s="830"/>
      <c r="CCL29" s="830"/>
      <c r="CCM29" s="830"/>
      <c r="CCN29" s="830"/>
      <c r="CCO29" s="830"/>
      <c r="CCP29" s="844"/>
      <c r="CCQ29" s="845"/>
      <c r="CCR29" s="829"/>
      <c r="CCS29" s="829"/>
      <c r="CCT29" s="829"/>
      <c r="CCU29" s="829"/>
      <c r="CCV29" s="829"/>
      <c r="CCW29" s="829"/>
      <c r="CCX29" s="830"/>
      <c r="CCY29" s="830"/>
      <c r="CCZ29" s="830"/>
      <c r="CDA29" s="830"/>
      <c r="CDB29" s="830"/>
      <c r="CDC29" s="830"/>
      <c r="CDD29" s="830"/>
      <c r="CDE29" s="830"/>
      <c r="CDF29" s="844"/>
      <c r="CDG29" s="845"/>
      <c r="CDH29" s="829"/>
      <c r="CDI29" s="829"/>
      <c r="CDJ29" s="829"/>
      <c r="CDK29" s="829"/>
      <c r="CDL29" s="829"/>
      <c r="CDM29" s="829"/>
      <c r="CDN29" s="830"/>
      <c r="CDO29" s="830"/>
      <c r="CDP29" s="830"/>
      <c r="CDQ29" s="830"/>
      <c r="CDR29" s="830"/>
      <c r="CDS29" s="830"/>
      <c r="CDT29" s="830"/>
      <c r="CDU29" s="830"/>
      <c r="CDV29" s="844"/>
      <c r="CDW29" s="845"/>
      <c r="CDX29" s="829"/>
      <c r="CDY29" s="829"/>
      <c r="CDZ29" s="829"/>
      <c r="CEA29" s="829"/>
      <c r="CEB29" s="829"/>
      <c r="CEC29" s="829"/>
      <c r="CED29" s="830"/>
      <c r="CEE29" s="830"/>
      <c r="CEF29" s="830"/>
      <c r="CEG29" s="830"/>
      <c r="CEH29" s="830"/>
      <c r="CEI29" s="830"/>
      <c r="CEJ29" s="830"/>
      <c r="CEK29" s="830"/>
      <c r="CEL29" s="844"/>
      <c r="CEM29" s="845"/>
      <c r="CEN29" s="829"/>
      <c r="CEO29" s="829"/>
      <c r="CEP29" s="829"/>
      <c r="CEQ29" s="829"/>
      <c r="CER29" s="829"/>
      <c r="CES29" s="829"/>
      <c r="CET29" s="830"/>
      <c r="CEU29" s="830"/>
      <c r="CEV29" s="830"/>
      <c r="CEW29" s="830"/>
      <c r="CEX29" s="830"/>
      <c r="CEY29" s="830"/>
      <c r="CEZ29" s="830"/>
      <c r="CFA29" s="830"/>
      <c r="CFB29" s="844"/>
      <c r="CFC29" s="845"/>
      <c r="CFD29" s="829"/>
      <c r="CFE29" s="829"/>
      <c r="CFF29" s="829"/>
      <c r="CFG29" s="829"/>
      <c r="CFH29" s="829"/>
      <c r="CFI29" s="829"/>
      <c r="CFJ29" s="830"/>
      <c r="CFK29" s="830"/>
      <c r="CFL29" s="830"/>
      <c r="CFM29" s="830"/>
      <c r="CFN29" s="830"/>
      <c r="CFO29" s="830"/>
      <c r="CFP29" s="830"/>
      <c r="CFQ29" s="830"/>
      <c r="CFR29" s="844"/>
      <c r="CFS29" s="845"/>
      <c r="CFT29" s="829"/>
      <c r="CFU29" s="829"/>
      <c r="CFV29" s="829"/>
      <c r="CFW29" s="829"/>
      <c r="CFX29" s="829"/>
      <c r="CFY29" s="829"/>
      <c r="CFZ29" s="830"/>
      <c r="CGA29" s="830"/>
      <c r="CGB29" s="830"/>
      <c r="CGC29" s="830"/>
      <c r="CGD29" s="830"/>
      <c r="CGE29" s="830"/>
      <c r="CGF29" s="830"/>
      <c r="CGG29" s="830"/>
      <c r="CGH29" s="844"/>
      <c r="CGI29" s="845"/>
      <c r="CGJ29" s="829"/>
      <c r="CGK29" s="829"/>
      <c r="CGL29" s="829"/>
      <c r="CGM29" s="829"/>
      <c r="CGN29" s="829"/>
      <c r="CGO29" s="829"/>
      <c r="CGP29" s="830"/>
      <c r="CGQ29" s="830"/>
      <c r="CGR29" s="830"/>
      <c r="CGS29" s="830"/>
      <c r="CGT29" s="830"/>
      <c r="CGU29" s="830"/>
      <c r="CGV29" s="830"/>
      <c r="CGW29" s="830"/>
      <c r="CGX29" s="844"/>
      <c r="CGY29" s="845"/>
      <c r="CGZ29" s="829"/>
      <c r="CHA29" s="829"/>
      <c r="CHB29" s="829"/>
      <c r="CHC29" s="829"/>
      <c r="CHD29" s="829"/>
      <c r="CHE29" s="829"/>
      <c r="CHF29" s="830"/>
      <c r="CHG29" s="830"/>
      <c r="CHH29" s="830"/>
      <c r="CHI29" s="830"/>
      <c r="CHJ29" s="830"/>
      <c r="CHK29" s="830"/>
      <c r="CHL29" s="830"/>
      <c r="CHM29" s="830"/>
      <c r="CHN29" s="844"/>
      <c r="CHO29" s="845"/>
      <c r="CHP29" s="829"/>
      <c r="CHQ29" s="829"/>
      <c r="CHR29" s="829"/>
      <c r="CHS29" s="829"/>
      <c r="CHT29" s="829"/>
      <c r="CHU29" s="829"/>
      <c r="CHV29" s="830"/>
      <c r="CHW29" s="830"/>
      <c r="CHX29" s="830"/>
      <c r="CHY29" s="830"/>
      <c r="CHZ29" s="830"/>
      <c r="CIA29" s="830"/>
      <c r="CIB29" s="830"/>
      <c r="CIC29" s="830"/>
      <c r="CID29" s="844"/>
      <c r="CIE29" s="845"/>
      <c r="CIF29" s="829"/>
      <c r="CIG29" s="829"/>
      <c r="CIH29" s="829"/>
      <c r="CII29" s="829"/>
      <c r="CIJ29" s="829"/>
      <c r="CIK29" s="829"/>
      <c r="CIL29" s="830"/>
      <c r="CIM29" s="830"/>
      <c r="CIN29" s="830"/>
      <c r="CIO29" s="830"/>
      <c r="CIP29" s="830"/>
      <c r="CIQ29" s="830"/>
      <c r="CIR29" s="830"/>
      <c r="CIS29" s="830"/>
      <c r="CIT29" s="844"/>
      <c r="CIU29" s="845"/>
      <c r="CIV29" s="829"/>
      <c r="CIW29" s="829"/>
      <c r="CIX29" s="829"/>
      <c r="CIY29" s="829"/>
      <c r="CIZ29" s="829"/>
      <c r="CJA29" s="829"/>
      <c r="CJB29" s="830"/>
      <c r="CJC29" s="830"/>
      <c r="CJD29" s="830"/>
      <c r="CJE29" s="830"/>
      <c r="CJF29" s="830"/>
      <c r="CJG29" s="830"/>
      <c r="CJH29" s="830"/>
      <c r="CJI29" s="830"/>
      <c r="CJJ29" s="844"/>
      <c r="CJK29" s="845"/>
      <c r="CJL29" s="829"/>
      <c r="CJM29" s="829"/>
      <c r="CJN29" s="829"/>
      <c r="CJO29" s="829"/>
      <c r="CJP29" s="829"/>
      <c r="CJQ29" s="829"/>
      <c r="CJR29" s="830"/>
      <c r="CJS29" s="830"/>
      <c r="CJT29" s="830"/>
      <c r="CJU29" s="830"/>
      <c r="CJV29" s="830"/>
      <c r="CJW29" s="830"/>
      <c r="CJX29" s="830"/>
      <c r="CJY29" s="830"/>
      <c r="CJZ29" s="844"/>
      <c r="CKA29" s="845"/>
      <c r="CKB29" s="829"/>
      <c r="CKC29" s="829"/>
      <c r="CKD29" s="829"/>
      <c r="CKE29" s="829"/>
      <c r="CKF29" s="829"/>
      <c r="CKG29" s="829"/>
      <c r="CKH29" s="830"/>
      <c r="CKI29" s="830"/>
      <c r="CKJ29" s="830"/>
      <c r="CKK29" s="830"/>
      <c r="CKL29" s="830"/>
      <c r="CKM29" s="830"/>
      <c r="CKN29" s="830"/>
      <c r="CKO29" s="830"/>
      <c r="CKP29" s="844"/>
      <c r="CKQ29" s="845"/>
      <c r="CKR29" s="829"/>
      <c r="CKS29" s="829"/>
      <c r="CKT29" s="829"/>
      <c r="CKU29" s="829"/>
      <c r="CKV29" s="829"/>
      <c r="CKW29" s="829"/>
      <c r="CKX29" s="830"/>
      <c r="CKY29" s="830"/>
      <c r="CKZ29" s="830"/>
      <c r="CLA29" s="830"/>
      <c r="CLB29" s="830"/>
      <c r="CLC29" s="830"/>
      <c r="CLD29" s="830"/>
      <c r="CLE29" s="830"/>
      <c r="CLF29" s="844"/>
      <c r="CLG29" s="845"/>
      <c r="CLH29" s="829"/>
      <c r="CLI29" s="829"/>
      <c r="CLJ29" s="829"/>
      <c r="CLK29" s="829"/>
      <c r="CLL29" s="829"/>
      <c r="CLM29" s="829"/>
      <c r="CLN29" s="830"/>
      <c r="CLO29" s="830"/>
      <c r="CLP29" s="830"/>
      <c r="CLQ29" s="830"/>
      <c r="CLR29" s="830"/>
      <c r="CLS29" s="830"/>
      <c r="CLT29" s="830"/>
      <c r="CLU29" s="830"/>
      <c r="CLV29" s="844"/>
      <c r="CLW29" s="845"/>
      <c r="CLX29" s="829"/>
      <c r="CLY29" s="829"/>
      <c r="CLZ29" s="829"/>
      <c r="CMA29" s="829"/>
      <c r="CMB29" s="829"/>
      <c r="CMC29" s="829"/>
      <c r="CMD29" s="830"/>
      <c r="CME29" s="830"/>
      <c r="CMF29" s="830"/>
      <c r="CMG29" s="830"/>
      <c r="CMH29" s="830"/>
      <c r="CMI29" s="830"/>
      <c r="CMJ29" s="830"/>
      <c r="CMK29" s="830"/>
      <c r="CML29" s="844"/>
      <c r="CMM29" s="845"/>
      <c r="CMN29" s="829"/>
      <c r="CMO29" s="829"/>
      <c r="CMP29" s="829"/>
      <c r="CMQ29" s="829"/>
      <c r="CMR29" s="829"/>
      <c r="CMS29" s="829"/>
      <c r="CMT29" s="830"/>
      <c r="CMU29" s="830"/>
      <c r="CMV29" s="830"/>
      <c r="CMW29" s="830"/>
      <c r="CMX29" s="830"/>
      <c r="CMY29" s="830"/>
      <c r="CMZ29" s="830"/>
      <c r="CNA29" s="830"/>
      <c r="CNB29" s="844"/>
      <c r="CNC29" s="845"/>
      <c r="CND29" s="829"/>
      <c r="CNE29" s="829"/>
      <c r="CNF29" s="829"/>
      <c r="CNG29" s="829"/>
      <c r="CNH29" s="829"/>
      <c r="CNI29" s="829"/>
      <c r="CNJ29" s="830"/>
      <c r="CNK29" s="830"/>
      <c r="CNL29" s="830"/>
      <c r="CNM29" s="830"/>
      <c r="CNN29" s="830"/>
      <c r="CNO29" s="830"/>
      <c r="CNP29" s="830"/>
      <c r="CNQ29" s="830"/>
      <c r="CNR29" s="844"/>
      <c r="CNS29" s="845"/>
      <c r="CNT29" s="829"/>
      <c r="CNU29" s="829"/>
      <c r="CNV29" s="829"/>
      <c r="CNW29" s="829"/>
      <c r="CNX29" s="829"/>
      <c r="CNY29" s="829"/>
      <c r="CNZ29" s="830"/>
      <c r="COA29" s="830"/>
      <c r="COB29" s="830"/>
      <c r="COC29" s="830"/>
      <c r="COD29" s="830"/>
      <c r="COE29" s="830"/>
      <c r="COF29" s="830"/>
      <c r="COG29" s="830"/>
      <c r="COH29" s="844"/>
      <c r="COI29" s="845"/>
      <c r="COJ29" s="829"/>
      <c r="COK29" s="829"/>
      <c r="COL29" s="829"/>
      <c r="COM29" s="829"/>
      <c r="CON29" s="829"/>
      <c r="COO29" s="829"/>
      <c r="COP29" s="830"/>
      <c r="COQ29" s="830"/>
      <c r="COR29" s="830"/>
      <c r="COS29" s="830"/>
      <c r="COT29" s="830"/>
      <c r="COU29" s="830"/>
      <c r="COV29" s="830"/>
      <c r="COW29" s="830"/>
      <c r="COX29" s="844"/>
      <c r="COY29" s="845"/>
      <c r="COZ29" s="829"/>
      <c r="CPA29" s="829"/>
      <c r="CPB29" s="829"/>
      <c r="CPC29" s="829"/>
      <c r="CPD29" s="829"/>
      <c r="CPE29" s="829"/>
      <c r="CPF29" s="830"/>
      <c r="CPG29" s="830"/>
      <c r="CPH29" s="830"/>
      <c r="CPI29" s="830"/>
      <c r="CPJ29" s="830"/>
      <c r="CPK29" s="830"/>
      <c r="CPL29" s="830"/>
      <c r="CPM29" s="830"/>
      <c r="CPN29" s="844"/>
      <c r="CPO29" s="845"/>
      <c r="CPP29" s="829"/>
      <c r="CPQ29" s="829"/>
      <c r="CPR29" s="829"/>
      <c r="CPS29" s="829"/>
      <c r="CPT29" s="829"/>
      <c r="CPU29" s="829"/>
      <c r="CPV29" s="830"/>
      <c r="CPW29" s="830"/>
      <c r="CPX29" s="830"/>
      <c r="CPY29" s="830"/>
      <c r="CPZ29" s="830"/>
      <c r="CQA29" s="830"/>
      <c r="CQB29" s="830"/>
      <c r="CQC29" s="830"/>
      <c r="CQD29" s="844"/>
      <c r="CQE29" s="845"/>
      <c r="CQF29" s="829"/>
      <c r="CQG29" s="829"/>
      <c r="CQH29" s="829"/>
      <c r="CQI29" s="829"/>
      <c r="CQJ29" s="829"/>
      <c r="CQK29" s="829"/>
      <c r="CQL29" s="830"/>
      <c r="CQM29" s="830"/>
      <c r="CQN29" s="830"/>
      <c r="CQO29" s="830"/>
      <c r="CQP29" s="830"/>
      <c r="CQQ29" s="830"/>
      <c r="CQR29" s="830"/>
      <c r="CQS29" s="830"/>
      <c r="CQT29" s="844"/>
      <c r="CQU29" s="845"/>
      <c r="CQV29" s="829"/>
      <c r="CQW29" s="829"/>
      <c r="CQX29" s="829"/>
      <c r="CQY29" s="829"/>
      <c r="CQZ29" s="829"/>
      <c r="CRA29" s="829"/>
      <c r="CRB29" s="830"/>
      <c r="CRC29" s="830"/>
      <c r="CRD29" s="830"/>
      <c r="CRE29" s="830"/>
      <c r="CRF29" s="830"/>
      <c r="CRG29" s="830"/>
      <c r="CRH29" s="830"/>
      <c r="CRI29" s="830"/>
      <c r="CRJ29" s="844"/>
      <c r="CRK29" s="845"/>
      <c r="CRL29" s="829"/>
      <c r="CRM29" s="829"/>
      <c r="CRN29" s="829"/>
      <c r="CRO29" s="829"/>
      <c r="CRP29" s="829"/>
      <c r="CRQ29" s="829"/>
      <c r="CRR29" s="830"/>
      <c r="CRS29" s="830"/>
      <c r="CRT29" s="830"/>
      <c r="CRU29" s="830"/>
      <c r="CRV29" s="830"/>
      <c r="CRW29" s="830"/>
      <c r="CRX29" s="830"/>
      <c r="CRY29" s="830"/>
      <c r="CRZ29" s="844"/>
      <c r="CSA29" s="845"/>
      <c r="CSB29" s="829"/>
      <c r="CSC29" s="829"/>
      <c r="CSD29" s="829"/>
      <c r="CSE29" s="829"/>
      <c r="CSF29" s="829"/>
      <c r="CSG29" s="829"/>
      <c r="CSH29" s="830"/>
      <c r="CSI29" s="830"/>
      <c r="CSJ29" s="830"/>
      <c r="CSK29" s="830"/>
      <c r="CSL29" s="830"/>
      <c r="CSM29" s="830"/>
      <c r="CSN29" s="830"/>
      <c r="CSO29" s="830"/>
      <c r="CSP29" s="844"/>
      <c r="CSQ29" s="845"/>
      <c r="CSR29" s="829"/>
      <c r="CSS29" s="829"/>
      <c r="CST29" s="829"/>
      <c r="CSU29" s="829"/>
      <c r="CSV29" s="829"/>
      <c r="CSW29" s="829"/>
      <c r="CSX29" s="830"/>
      <c r="CSY29" s="830"/>
      <c r="CSZ29" s="830"/>
      <c r="CTA29" s="830"/>
      <c r="CTB29" s="830"/>
      <c r="CTC29" s="830"/>
      <c r="CTD29" s="830"/>
      <c r="CTE29" s="830"/>
      <c r="CTF29" s="844"/>
      <c r="CTG29" s="845"/>
      <c r="CTH29" s="829"/>
      <c r="CTI29" s="829"/>
      <c r="CTJ29" s="829"/>
      <c r="CTK29" s="829"/>
      <c r="CTL29" s="829"/>
      <c r="CTM29" s="829"/>
      <c r="CTN29" s="830"/>
      <c r="CTO29" s="830"/>
      <c r="CTP29" s="830"/>
      <c r="CTQ29" s="830"/>
      <c r="CTR29" s="830"/>
      <c r="CTS29" s="830"/>
      <c r="CTT29" s="830"/>
      <c r="CTU29" s="830"/>
      <c r="CTV29" s="844"/>
      <c r="CTW29" s="845"/>
      <c r="CTX29" s="829"/>
      <c r="CTY29" s="829"/>
      <c r="CTZ29" s="829"/>
      <c r="CUA29" s="829"/>
      <c r="CUB29" s="829"/>
      <c r="CUC29" s="829"/>
      <c r="CUD29" s="830"/>
      <c r="CUE29" s="830"/>
      <c r="CUF29" s="830"/>
      <c r="CUG29" s="830"/>
      <c r="CUH29" s="830"/>
      <c r="CUI29" s="830"/>
      <c r="CUJ29" s="830"/>
      <c r="CUK29" s="830"/>
      <c r="CUL29" s="844"/>
      <c r="CUM29" s="845"/>
      <c r="CUN29" s="829"/>
      <c r="CUO29" s="829"/>
      <c r="CUP29" s="829"/>
      <c r="CUQ29" s="829"/>
      <c r="CUR29" s="829"/>
      <c r="CUS29" s="829"/>
      <c r="CUT29" s="830"/>
      <c r="CUU29" s="830"/>
      <c r="CUV29" s="830"/>
      <c r="CUW29" s="830"/>
      <c r="CUX29" s="830"/>
      <c r="CUY29" s="830"/>
      <c r="CUZ29" s="830"/>
      <c r="CVA29" s="830"/>
      <c r="CVB29" s="844"/>
      <c r="CVC29" s="845"/>
      <c r="CVD29" s="829"/>
      <c r="CVE29" s="829"/>
      <c r="CVF29" s="829"/>
      <c r="CVG29" s="829"/>
      <c r="CVH29" s="829"/>
      <c r="CVI29" s="829"/>
      <c r="CVJ29" s="830"/>
      <c r="CVK29" s="830"/>
      <c r="CVL29" s="830"/>
      <c r="CVM29" s="830"/>
      <c r="CVN29" s="830"/>
      <c r="CVO29" s="830"/>
      <c r="CVP29" s="830"/>
      <c r="CVQ29" s="830"/>
      <c r="CVR29" s="844"/>
      <c r="CVS29" s="845"/>
      <c r="CVT29" s="829"/>
      <c r="CVU29" s="829"/>
      <c r="CVV29" s="829"/>
      <c r="CVW29" s="829"/>
      <c r="CVX29" s="829"/>
      <c r="CVY29" s="829"/>
      <c r="CVZ29" s="830"/>
      <c r="CWA29" s="830"/>
      <c r="CWB29" s="830"/>
      <c r="CWC29" s="830"/>
      <c r="CWD29" s="830"/>
      <c r="CWE29" s="830"/>
      <c r="CWF29" s="830"/>
      <c r="CWG29" s="830"/>
      <c r="CWH29" s="844"/>
      <c r="CWI29" s="845"/>
      <c r="CWJ29" s="829"/>
      <c r="CWK29" s="829"/>
      <c r="CWL29" s="829"/>
      <c r="CWM29" s="829"/>
      <c r="CWN29" s="829"/>
      <c r="CWO29" s="829"/>
      <c r="CWP29" s="830"/>
      <c r="CWQ29" s="830"/>
      <c r="CWR29" s="830"/>
      <c r="CWS29" s="830"/>
      <c r="CWT29" s="830"/>
      <c r="CWU29" s="830"/>
      <c r="CWV29" s="830"/>
      <c r="CWW29" s="830"/>
      <c r="CWX29" s="844"/>
      <c r="CWY29" s="845"/>
      <c r="CWZ29" s="829"/>
      <c r="CXA29" s="829"/>
      <c r="CXB29" s="829"/>
      <c r="CXC29" s="829"/>
      <c r="CXD29" s="829"/>
      <c r="CXE29" s="829"/>
      <c r="CXF29" s="830"/>
      <c r="CXG29" s="830"/>
      <c r="CXH29" s="830"/>
      <c r="CXI29" s="830"/>
      <c r="CXJ29" s="830"/>
      <c r="CXK29" s="830"/>
      <c r="CXL29" s="830"/>
      <c r="CXM29" s="830"/>
      <c r="CXN29" s="844"/>
      <c r="CXO29" s="845"/>
      <c r="CXP29" s="829"/>
      <c r="CXQ29" s="829"/>
      <c r="CXR29" s="829"/>
      <c r="CXS29" s="829"/>
      <c r="CXT29" s="829"/>
      <c r="CXU29" s="829"/>
      <c r="CXV29" s="830"/>
      <c r="CXW29" s="830"/>
      <c r="CXX29" s="830"/>
      <c r="CXY29" s="830"/>
      <c r="CXZ29" s="830"/>
      <c r="CYA29" s="830"/>
      <c r="CYB29" s="830"/>
      <c r="CYC29" s="830"/>
      <c r="CYD29" s="844"/>
      <c r="CYE29" s="845"/>
      <c r="CYF29" s="829"/>
      <c r="CYG29" s="829"/>
      <c r="CYH29" s="829"/>
      <c r="CYI29" s="829"/>
      <c r="CYJ29" s="829"/>
      <c r="CYK29" s="829"/>
      <c r="CYL29" s="830"/>
      <c r="CYM29" s="830"/>
      <c r="CYN29" s="830"/>
      <c r="CYO29" s="830"/>
      <c r="CYP29" s="830"/>
      <c r="CYQ29" s="830"/>
      <c r="CYR29" s="830"/>
      <c r="CYS29" s="830"/>
      <c r="CYT29" s="844"/>
      <c r="CYU29" s="845"/>
      <c r="CYV29" s="829"/>
      <c r="CYW29" s="829"/>
      <c r="CYX29" s="829"/>
      <c r="CYY29" s="829"/>
      <c r="CYZ29" s="829"/>
      <c r="CZA29" s="829"/>
      <c r="CZB29" s="830"/>
      <c r="CZC29" s="830"/>
      <c r="CZD29" s="830"/>
      <c r="CZE29" s="830"/>
      <c r="CZF29" s="830"/>
      <c r="CZG29" s="830"/>
      <c r="CZH29" s="830"/>
      <c r="CZI29" s="830"/>
      <c r="CZJ29" s="844"/>
      <c r="CZK29" s="845"/>
      <c r="CZL29" s="829"/>
      <c r="CZM29" s="829"/>
      <c r="CZN29" s="829"/>
      <c r="CZO29" s="829"/>
      <c r="CZP29" s="829"/>
      <c r="CZQ29" s="829"/>
      <c r="CZR29" s="830"/>
      <c r="CZS29" s="830"/>
      <c r="CZT29" s="830"/>
      <c r="CZU29" s="830"/>
      <c r="CZV29" s="830"/>
      <c r="CZW29" s="830"/>
      <c r="CZX29" s="830"/>
      <c r="CZY29" s="830"/>
      <c r="CZZ29" s="844"/>
      <c r="DAA29" s="845"/>
      <c r="DAB29" s="829"/>
      <c r="DAC29" s="829"/>
      <c r="DAD29" s="829"/>
      <c r="DAE29" s="829"/>
      <c r="DAF29" s="829"/>
      <c r="DAG29" s="829"/>
      <c r="DAH29" s="830"/>
      <c r="DAI29" s="830"/>
      <c r="DAJ29" s="830"/>
      <c r="DAK29" s="830"/>
      <c r="DAL29" s="830"/>
      <c r="DAM29" s="830"/>
      <c r="DAN29" s="830"/>
      <c r="DAO29" s="830"/>
      <c r="DAP29" s="844"/>
      <c r="DAQ29" s="845"/>
      <c r="DAR29" s="829"/>
      <c r="DAS29" s="829"/>
      <c r="DAT29" s="829"/>
      <c r="DAU29" s="829"/>
      <c r="DAV29" s="829"/>
      <c r="DAW29" s="829"/>
      <c r="DAX29" s="830"/>
      <c r="DAY29" s="830"/>
      <c r="DAZ29" s="830"/>
      <c r="DBA29" s="830"/>
      <c r="DBB29" s="830"/>
      <c r="DBC29" s="830"/>
      <c r="DBD29" s="830"/>
      <c r="DBE29" s="830"/>
      <c r="DBF29" s="844"/>
      <c r="DBG29" s="845"/>
      <c r="DBH29" s="829"/>
      <c r="DBI29" s="829"/>
      <c r="DBJ29" s="829"/>
      <c r="DBK29" s="829"/>
      <c r="DBL29" s="829"/>
      <c r="DBM29" s="829"/>
      <c r="DBN29" s="830"/>
      <c r="DBO29" s="830"/>
      <c r="DBP29" s="830"/>
      <c r="DBQ29" s="830"/>
      <c r="DBR29" s="830"/>
      <c r="DBS29" s="830"/>
      <c r="DBT29" s="830"/>
      <c r="DBU29" s="830"/>
      <c r="DBV29" s="844"/>
      <c r="DBW29" s="845"/>
      <c r="DBX29" s="829"/>
      <c r="DBY29" s="829"/>
      <c r="DBZ29" s="829"/>
      <c r="DCA29" s="829"/>
      <c r="DCB29" s="829"/>
      <c r="DCC29" s="829"/>
      <c r="DCD29" s="830"/>
      <c r="DCE29" s="830"/>
      <c r="DCF29" s="830"/>
      <c r="DCG29" s="830"/>
      <c r="DCH29" s="830"/>
      <c r="DCI29" s="830"/>
      <c r="DCJ29" s="830"/>
      <c r="DCK29" s="830"/>
      <c r="DCL29" s="844"/>
      <c r="DCM29" s="845"/>
      <c r="DCN29" s="829"/>
      <c r="DCO29" s="829"/>
      <c r="DCP29" s="829"/>
      <c r="DCQ29" s="829"/>
      <c r="DCR29" s="829"/>
      <c r="DCS29" s="829"/>
      <c r="DCT29" s="830"/>
      <c r="DCU29" s="830"/>
      <c r="DCV29" s="830"/>
      <c r="DCW29" s="830"/>
      <c r="DCX29" s="830"/>
      <c r="DCY29" s="830"/>
      <c r="DCZ29" s="830"/>
      <c r="DDA29" s="830"/>
      <c r="DDB29" s="844"/>
      <c r="DDC29" s="845"/>
      <c r="DDD29" s="829"/>
      <c r="DDE29" s="829"/>
      <c r="DDF29" s="829"/>
      <c r="DDG29" s="829"/>
      <c r="DDH29" s="829"/>
      <c r="DDI29" s="829"/>
      <c r="DDJ29" s="830"/>
      <c r="DDK29" s="830"/>
      <c r="DDL29" s="830"/>
      <c r="DDM29" s="830"/>
      <c r="DDN29" s="830"/>
      <c r="DDO29" s="830"/>
      <c r="DDP29" s="830"/>
      <c r="DDQ29" s="830"/>
      <c r="DDR29" s="844"/>
      <c r="DDS29" s="845"/>
      <c r="DDT29" s="829"/>
      <c r="DDU29" s="829"/>
      <c r="DDV29" s="829"/>
      <c r="DDW29" s="829"/>
      <c r="DDX29" s="829"/>
      <c r="DDY29" s="829"/>
      <c r="DDZ29" s="830"/>
      <c r="DEA29" s="830"/>
      <c r="DEB29" s="830"/>
      <c r="DEC29" s="830"/>
      <c r="DED29" s="830"/>
      <c r="DEE29" s="830"/>
      <c r="DEF29" s="830"/>
      <c r="DEG29" s="830"/>
      <c r="DEH29" s="844"/>
      <c r="DEI29" s="845"/>
      <c r="DEJ29" s="829"/>
      <c r="DEK29" s="829"/>
      <c r="DEL29" s="829"/>
      <c r="DEM29" s="829"/>
      <c r="DEN29" s="829"/>
      <c r="DEO29" s="829"/>
      <c r="DEP29" s="830"/>
      <c r="DEQ29" s="830"/>
      <c r="DER29" s="830"/>
      <c r="DES29" s="830"/>
      <c r="DET29" s="830"/>
      <c r="DEU29" s="830"/>
      <c r="DEV29" s="830"/>
      <c r="DEW29" s="830"/>
      <c r="DEX29" s="844"/>
      <c r="DEY29" s="845"/>
      <c r="DEZ29" s="829"/>
      <c r="DFA29" s="829"/>
      <c r="DFB29" s="829"/>
      <c r="DFC29" s="829"/>
      <c r="DFD29" s="829"/>
      <c r="DFE29" s="829"/>
      <c r="DFF29" s="830"/>
      <c r="DFG29" s="830"/>
      <c r="DFH29" s="830"/>
      <c r="DFI29" s="830"/>
      <c r="DFJ29" s="830"/>
      <c r="DFK29" s="830"/>
      <c r="DFL29" s="830"/>
      <c r="DFM29" s="830"/>
      <c r="DFN29" s="844"/>
      <c r="DFO29" s="845"/>
      <c r="DFP29" s="829"/>
      <c r="DFQ29" s="829"/>
      <c r="DFR29" s="829"/>
      <c r="DFS29" s="829"/>
      <c r="DFT29" s="829"/>
      <c r="DFU29" s="829"/>
      <c r="DFV29" s="830"/>
      <c r="DFW29" s="830"/>
      <c r="DFX29" s="830"/>
      <c r="DFY29" s="830"/>
      <c r="DFZ29" s="830"/>
      <c r="DGA29" s="830"/>
      <c r="DGB29" s="830"/>
      <c r="DGC29" s="830"/>
      <c r="DGD29" s="844"/>
      <c r="DGE29" s="845"/>
      <c r="DGF29" s="829"/>
      <c r="DGG29" s="829"/>
      <c r="DGH29" s="829"/>
      <c r="DGI29" s="829"/>
      <c r="DGJ29" s="829"/>
      <c r="DGK29" s="829"/>
      <c r="DGL29" s="830"/>
      <c r="DGM29" s="830"/>
      <c r="DGN29" s="830"/>
      <c r="DGO29" s="830"/>
      <c r="DGP29" s="830"/>
      <c r="DGQ29" s="830"/>
      <c r="DGR29" s="830"/>
      <c r="DGS29" s="830"/>
      <c r="DGT29" s="844"/>
      <c r="DGU29" s="845"/>
      <c r="DGV29" s="829"/>
      <c r="DGW29" s="829"/>
      <c r="DGX29" s="829"/>
      <c r="DGY29" s="829"/>
      <c r="DGZ29" s="829"/>
      <c r="DHA29" s="829"/>
      <c r="DHB29" s="830"/>
      <c r="DHC29" s="830"/>
      <c r="DHD29" s="830"/>
      <c r="DHE29" s="830"/>
      <c r="DHF29" s="830"/>
      <c r="DHG29" s="830"/>
      <c r="DHH29" s="830"/>
      <c r="DHI29" s="830"/>
      <c r="DHJ29" s="844"/>
      <c r="DHK29" s="845"/>
      <c r="DHL29" s="829"/>
      <c r="DHM29" s="829"/>
      <c r="DHN29" s="829"/>
      <c r="DHO29" s="829"/>
      <c r="DHP29" s="829"/>
      <c r="DHQ29" s="829"/>
      <c r="DHR29" s="830"/>
      <c r="DHS29" s="830"/>
      <c r="DHT29" s="830"/>
      <c r="DHU29" s="830"/>
      <c r="DHV29" s="830"/>
      <c r="DHW29" s="830"/>
      <c r="DHX29" s="830"/>
      <c r="DHY29" s="830"/>
      <c r="DHZ29" s="844"/>
      <c r="DIA29" s="845"/>
      <c r="DIB29" s="829"/>
      <c r="DIC29" s="829"/>
      <c r="DID29" s="829"/>
      <c r="DIE29" s="829"/>
      <c r="DIF29" s="829"/>
      <c r="DIG29" s="829"/>
      <c r="DIH29" s="830"/>
      <c r="DII29" s="830"/>
      <c r="DIJ29" s="830"/>
      <c r="DIK29" s="830"/>
      <c r="DIL29" s="830"/>
      <c r="DIM29" s="830"/>
      <c r="DIN29" s="830"/>
      <c r="DIO29" s="830"/>
      <c r="DIP29" s="844"/>
      <c r="DIQ29" s="845"/>
      <c r="DIR29" s="829"/>
      <c r="DIS29" s="829"/>
      <c r="DIT29" s="829"/>
      <c r="DIU29" s="829"/>
      <c r="DIV29" s="829"/>
      <c r="DIW29" s="829"/>
      <c r="DIX29" s="830"/>
      <c r="DIY29" s="830"/>
      <c r="DIZ29" s="830"/>
      <c r="DJA29" s="830"/>
      <c r="DJB29" s="830"/>
      <c r="DJC29" s="830"/>
      <c r="DJD29" s="830"/>
      <c r="DJE29" s="830"/>
      <c r="DJF29" s="844"/>
      <c r="DJG29" s="845"/>
      <c r="DJH29" s="829"/>
      <c r="DJI29" s="829"/>
      <c r="DJJ29" s="829"/>
      <c r="DJK29" s="829"/>
      <c r="DJL29" s="829"/>
      <c r="DJM29" s="829"/>
      <c r="DJN29" s="830"/>
      <c r="DJO29" s="830"/>
      <c r="DJP29" s="830"/>
      <c r="DJQ29" s="830"/>
      <c r="DJR29" s="830"/>
      <c r="DJS29" s="830"/>
      <c r="DJT29" s="830"/>
      <c r="DJU29" s="830"/>
      <c r="DJV29" s="844"/>
      <c r="DJW29" s="845"/>
      <c r="DJX29" s="829"/>
      <c r="DJY29" s="829"/>
      <c r="DJZ29" s="829"/>
      <c r="DKA29" s="829"/>
      <c r="DKB29" s="829"/>
      <c r="DKC29" s="829"/>
      <c r="DKD29" s="830"/>
      <c r="DKE29" s="830"/>
      <c r="DKF29" s="830"/>
      <c r="DKG29" s="830"/>
      <c r="DKH29" s="830"/>
      <c r="DKI29" s="830"/>
      <c r="DKJ29" s="830"/>
      <c r="DKK29" s="830"/>
      <c r="DKL29" s="844"/>
      <c r="DKM29" s="845"/>
      <c r="DKN29" s="829"/>
      <c r="DKO29" s="829"/>
      <c r="DKP29" s="829"/>
      <c r="DKQ29" s="829"/>
      <c r="DKR29" s="829"/>
      <c r="DKS29" s="829"/>
      <c r="DKT29" s="830"/>
      <c r="DKU29" s="830"/>
      <c r="DKV29" s="830"/>
      <c r="DKW29" s="830"/>
      <c r="DKX29" s="830"/>
      <c r="DKY29" s="830"/>
      <c r="DKZ29" s="830"/>
      <c r="DLA29" s="830"/>
      <c r="DLB29" s="844"/>
      <c r="DLC29" s="845"/>
      <c r="DLD29" s="829"/>
      <c r="DLE29" s="829"/>
      <c r="DLF29" s="829"/>
      <c r="DLG29" s="829"/>
      <c r="DLH29" s="829"/>
      <c r="DLI29" s="829"/>
      <c r="DLJ29" s="830"/>
      <c r="DLK29" s="830"/>
      <c r="DLL29" s="830"/>
      <c r="DLM29" s="830"/>
      <c r="DLN29" s="830"/>
      <c r="DLO29" s="830"/>
      <c r="DLP29" s="830"/>
      <c r="DLQ29" s="830"/>
      <c r="DLR29" s="844"/>
      <c r="DLS29" s="845"/>
      <c r="DLT29" s="829"/>
      <c r="DLU29" s="829"/>
      <c r="DLV29" s="829"/>
      <c r="DLW29" s="829"/>
      <c r="DLX29" s="829"/>
      <c r="DLY29" s="829"/>
      <c r="DLZ29" s="830"/>
      <c r="DMA29" s="830"/>
      <c r="DMB29" s="830"/>
      <c r="DMC29" s="830"/>
      <c r="DMD29" s="830"/>
      <c r="DME29" s="830"/>
      <c r="DMF29" s="830"/>
      <c r="DMG29" s="830"/>
      <c r="DMH29" s="844"/>
      <c r="DMI29" s="845"/>
      <c r="DMJ29" s="829"/>
      <c r="DMK29" s="829"/>
      <c r="DML29" s="829"/>
      <c r="DMM29" s="829"/>
      <c r="DMN29" s="829"/>
      <c r="DMO29" s="829"/>
      <c r="DMP29" s="830"/>
      <c r="DMQ29" s="830"/>
      <c r="DMR29" s="830"/>
      <c r="DMS29" s="830"/>
      <c r="DMT29" s="830"/>
      <c r="DMU29" s="830"/>
      <c r="DMV29" s="830"/>
      <c r="DMW29" s="830"/>
      <c r="DMX29" s="844"/>
      <c r="DMY29" s="845"/>
      <c r="DMZ29" s="829"/>
      <c r="DNA29" s="829"/>
      <c r="DNB29" s="829"/>
      <c r="DNC29" s="829"/>
      <c r="DND29" s="829"/>
      <c r="DNE29" s="829"/>
      <c r="DNF29" s="830"/>
      <c r="DNG29" s="830"/>
      <c r="DNH29" s="830"/>
      <c r="DNI29" s="830"/>
      <c r="DNJ29" s="830"/>
      <c r="DNK29" s="830"/>
      <c r="DNL29" s="830"/>
      <c r="DNM29" s="830"/>
      <c r="DNN29" s="844"/>
      <c r="DNO29" s="845"/>
      <c r="DNP29" s="829"/>
      <c r="DNQ29" s="829"/>
      <c r="DNR29" s="829"/>
      <c r="DNS29" s="829"/>
      <c r="DNT29" s="829"/>
      <c r="DNU29" s="829"/>
      <c r="DNV29" s="830"/>
      <c r="DNW29" s="830"/>
      <c r="DNX29" s="830"/>
      <c r="DNY29" s="830"/>
      <c r="DNZ29" s="830"/>
      <c r="DOA29" s="830"/>
      <c r="DOB29" s="830"/>
      <c r="DOC29" s="830"/>
      <c r="DOD29" s="844"/>
      <c r="DOE29" s="845"/>
      <c r="DOF29" s="829"/>
      <c r="DOG29" s="829"/>
      <c r="DOH29" s="829"/>
      <c r="DOI29" s="829"/>
      <c r="DOJ29" s="829"/>
      <c r="DOK29" s="829"/>
      <c r="DOL29" s="830"/>
      <c r="DOM29" s="830"/>
      <c r="DON29" s="830"/>
      <c r="DOO29" s="830"/>
      <c r="DOP29" s="830"/>
      <c r="DOQ29" s="830"/>
      <c r="DOR29" s="830"/>
      <c r="DOS29" s="830"/>
      <c r="DOT29" s="844"/>
      <c r="DOU29" s="845"/>
      <c r="DOV29" s="829"/>
      <c r="DOW29" s="829"/>
      <c r="DOX29" s="829"/>
      <c r="DOY29" s="829"/>
      <c r="DOZ29" s="829"/>
      <c r="DPA29" s="829"/>
      <c r="DPB29" s="830"/>
      <c r="DPC29" s="830"/>
      <c r="DPD29" s="830"/>
      <c r="DPE29" s="830"/>
      <c r="DPF29" s="830"/>
      <c r="DPG29" s="830"/>
      <c r="DPH29" s="830"/>
      <c r="DPI29" s="830"/>
      <c r="DPJ29" s="844"/>
      <c r="DPK29" s="845"/>
      <c r="DPL29" s="829"/>
      <c r="DPM29" s="829"/>
      <c r="DPN29" s="829"/>
      <c r="DPO29" s="829"/>
      <c r="DPP29" s="829"/>
      <c r="DPQ29" s="829"/>
      <c r="DPR29" s="830"/>
      <c r="DPS29" s="830"/>
      <c r="DPT29" s="830"/>
      <c r="DPU29" s="830"/>
      <c r="DPV29" s="830"/>
      <c r="DPW29" s="830"/>
      <c r="DPX29" s="830"/>
      <c r="DPY29" s="830"/>
      <c r="DPZ29" s="844"/>
      <c r="DQA29" s="845"/>
      <c r="DQB29" s="829"/>
      <c r="DQC29" s="829"/>
      <c r="DQD29" s="829"/>
      <c r="DQE29" s="829"/>
      <c r="DQF29" s="829"/>
      <c r="DQG29" s="829"/>
      <c r="DQH29" s="830"/>
      <c r="DQI29" s="830"/>
      <c r="DQJ29" s="830"/>
      <c r="DQK29" s="830"/>
      <c r="DQL29" s="830"/>
      <c r="DQM29" s="830"/>
      <c r="DQN29" s="830"/>
      <c r="DQO29" s="830"/>
      <c r="DQP29" s="844"/>
      <c r="DQQ29" s="845"/>
      <c r="DQR29" s="829"/>
      <c r="DQS29" s="829"/>
      <c r="DQT29" s="829"/>
      <c r="DQU29" s="829"/>
      <c r="DQV29" s="829"/>
      <c r="DQW29" s="829"/>
      <c r="DQX29" s="830"/>
      <c r="DQY29" s="830"/>
      <c r="DQZ29" s="830"/>
      <c r="DRA29" s="830"/>
      <c r="DRB29" s="830"/>
      <c r="DRC29" s="830"/>
      <c r="DRD29" s="830"/>
      <c r="DRE29" s="830"/>
      <c r="DRF29" s="844"/>
      <c r="DRG29" s="845"/>
      <c r="DRH29" s="829"/>
      <c r="DRI29" s="829"/>
      <c r="DRJ29" s="829"/>
      <c r="DRK29" s="829"/>
      <c r="DRL29" s="829"/>
      <c r="DRM29" s="829"/>
      <c r="DRN29" s="830"/>
      <c r="DRO29" s="830"/>
      <c r="DRP29" s="830"/>
      <c r="DRQ29" s="830"/>
      <c r="DRR29" s="830"/>
      <c r="DRS29" s="830"/>
      <c r="DRT29" s="830"/>
      <c r="DRU29" s="830"/>
      <c r="DRV29" s="844"/>
      <c r="DRW29" s="845"/>
      <c r="DRX29" s="829"/>
      <c r="DRY29" s="829"/>
      <c r="DRZ29" s="829"/>
      <c r="DSA29" s="829"/>
      <c r="DSB29" s="829"/>
      <c r="DSC29" s="829"/>
      <c r="DSD29" s="830"/>
      <c r="DSE29" s="830"/>
      <c r="DSF29" s="830"/>
      <c r="DSG29" s="830"/>
      <c r="DSH29" s="830"/>
      <c r="DSI29" s="830"/>
      <c r="DSJ29" s="830"/>
      <c r="DSK29" s="830"/>
      <c r="DSL29" s="844"/>
      <c r="DSM29" s="845"/>
      <c r="DSN29" s="829"/>
      <c r="DSO29" s="829"/>
      <c r="DSP29" s="829"/>
      <c r="DSQ29" s="829"/>
      <c r="DSR29" s="829"/>
      <c r="DSS29" s="829"/>
      <c r="DST29" s="830"/>
      <c r="DSU29" s="830"/>
      <c r="DSV29" s="830"/>
      <c r="DSW29" s="830"/>
      <c r="DSX29" s="830"/>
      <c r="DSY29" s="830"/>
      <c r="DSZ29" s="830"/>
      <c r="DTA29" s="830"/>
      <c r="DTB29" s="844"/>
      <c r="DTC29" s="845"/>
      <c r="DTD29" s="829"/>
      <c r="DTE29" s="829"/>
      <c r="DTF29" s="829"/>
      <c r="DTG29" s="829"/>
      <c r="DTH29" s="829"/>
      <c r="DTI29" s="829"/>
      <c r="DTJ29" s="830"/>
      <c r="DTK29" s="830"/>
      <c r="DTL29" s="830"/>
      <c r="DTM29" s="830"/>
      <c r="DTN29" s="830"/>
      <c r="DTO29" s="830"/>
      <c r="DTP29" s="830"/>
      <c r="DTQ29" s="830"/>
      <c r="DTR29" s="844"/>
      <c r="DTS29" s="845"/>
      <c r="DTT29" s="829"/>
      <c r="DTU29" s="829"/>
      <c r="DTV29" s="829"/>
      <c r="DTW29" s="829"/>
      <c r="DTX29" s="829"/>
      <c r="DTY29" s="829"/>
      <c r="DTZ29" s="830"/>
      <c r="DUA29" s="830"/>
      <c r="DUB29" s="830"/>
      <c r="DUC29" s="830"/>
      <c r="DUD29" s="830"/>
      <c r="DUE29" s="830"/>
      <c r="DUF29" s="830"/>
      <c r="DUG29" s="830"/>
      <c r="DUH29" s="844"/>
      <c r="DUI29" s="845"/>
      <c r="DUJ29" s="829"/>
      <c r="DUK29" s="829"/>
      <c r="DUL29" s="829"/>
      <c r="DUM29" s="829"/>
      <c r="DUN29" s="829"/>
      <c r="DUO29" s="829"/>
      <c r="DUP29" s="830"/>
      <c r="DUQ29" s="830"/>
      <c r="DUR29" s="830"/>
      <c r="DUS29" s="830"/>
      <c r="DUT29" s="830"/>
      <c r="DUU29" s="830"/>
      <c r="DUV29" s="830"/>
      <c r="DUW29" s="830"/>
      <c r="DUX29" s="844"/>
      <c r="DUY29" s="845"/>
      <c r="DUZ29" s="829"/>
      <c r="DVA29" s="829"/>
      <c r="DVB29" s="829"/>
      <c r="DVC29" s="829"/>
      <c r="DVD29" s="829"/>
      <c r="DVE29" s="829"/>
      <c r="DVF29" s="830"/>
      <c r="DVG29" s="830"/>
      <c r="DVH29" s="830"/>
      <c r="DVI29" s="830"/>
      <c r="DVJ29" s="830"/>
      <c r="DVK29" s="830"/>
      <c r="DVL29" s="830"/>
      <c r="DVM29" s="830"/>
      <c r="DVN29" s="844"/>
      <c r="DVO29" s="845"/>
      <c r="DVP29" s="829"/>
      <c r="DVQ29" s="829"/>
      <c r="DVR29" s="829"/>
      <c r="DVS29" s="829"/>
      <c r="DVT29" s="829"/>
      <c r="DVU29" s="829"/>
      <c r="DVV29" s="830"/>
      <c r="DVW29" s="830"/>
      <c r="DVX29" s="830"/>
      <c r="DVY29" s="830"/>
      <c r="DVZ29" s="830"/>
      <c r="DWA29" s="830"/>
      <c r="DWB29" s="830"/>
      <c r="DWC29" s="830"/>
      <c r="DWD29" s="844"/>
      <c r="DWE29" s="845"/>
      <c r="DWF29" s="829"/>
      <c r="DWG29" s="829"/>
      <c r="DWH29" s="829"/>
      <c r="DWI29" s="829"/>
      <c r="DWJ29" s="829"/>
      <c r="DWK29" s="829"/>
      <c r="DWL29" s="830"/>
      <c r="DWM29" s="830"/>
      <c r="DWN29" s="830"/>
      <c r="DWO29" s="830"/>
      <c r="DWP29" s="830"/>
      <c r="DWQ29" s="830"/>
      <c r="DWR29" s="830"/>
      <c r="DWS29" s="830"/>
      <c r="DWT29" s="844"/>
      <c r="DWU29" s="845"/>
      <c r="DWV29" s="829"/>
      <c r="DWW29" s="829"/>
      <c r="DWX29" s="829"/>
      <c r="DWY29" s="829"/>
      <c r="DWZ29" s="829"/>
      <c r="DXA29" s="829"/>
      <c r="DXB29" s="830"/>
      <c r="DXC29" s="830"/>
      <c r="DXD29" s="830"/>
      <c r="DXE29" s="830"/>
      <c r="DXF29" s="830"/>
      <c r="DXG29" s="830"/>
      <c r="DXH29" s="830"/>
      <c r="DXI29" s="830"/>
      <c r="DXJ29" s="844"/>
      <c r="DXK29" s="845"/>
      <c r="DXL29" s="829"/>
      <c r="DXM29" s="829"/>
      <c r="DXN29" s="829"/>
      <c r="DXO29" s="829"/>
      <c r="DXP29" s="829"/>
      <c r="DXQ29" s="829"/>
      <c r="DXR29" s="830"/>
      <c r="DXS29" s="830"/>
      <c r="DXT29" s="830"/>
      <c r="DXU29" s="830"/>
      <c r="DXV29" s="830"/>
      <c r="DXW29" s="830"/>
      <c r="DXX29" s="830"/>
      <c r="DXY29" s="830"/>
      <c r="DXZ29" s="844"/>
      <c r="DYA29" s="845"/>
      <c r="DYB29" s="829"/>
      <c r="DYC29" s="829"/>
      <c r="DYD29" s="829"/>
      <c r="DYE29" s="829"/>
      <c r="DYF29" s="829"/>
      <c r="DYG29" s="829"/>
      <c r="DYH29" s="830"/>
      <c r="DYI29" s="830"/>
      <c r="DYJ29" s="830"/>
      <c r="DYK29" s="830"/>
      <c r="DYL29" s="830"/>
      <c r="DYM29" s="830"/>
      <c r="DYN29" s="830"/>
      <c r="DYO29" s="830"/>
      <c r="DYP29" s="844"/>
      <c r="DYQ29" s="845"/>
      <c r="DYR29" s="829"/>
      <c r="DYS29" s="829"/>
      <c r="DYT29" s="829"/>
      <c r="DYU29" s="829"/>
      <c r="DYV29" s="829"/>
      <c r="DYW29" s="829"/>
      <c r="DYX29" s="830"/>
      <c r="DYY29" s="830"/>
      <c r="DYZ29" s="830"/>
      <c r="DZA29" s="830"/>
      <c r="DZB29" s="830"/>
      <c r="DZC29" s="830"/>
      <c r="DZD29" s="830"/>
      <c r="DZE29" s="830"/>
      <c r="DZF29" s="844"/>
      <c r="DZG29" s="845"/>
      <c r="DZH29" s="829"/>
      <c r="DZI29" s="829"/>
      <c r="DZJ29" s="829"/>
      <c r="DZK29" s="829"/>
      <c r="DZL29" s="829"/>
      <c r="DZM29" s="829"/>
      <c r="DZN29" s="830"/>
      <c r="DZO29" s="830"/>
      <c r="DZP29" s="830"/>
      <c r="DZQ29" s="830"/>
      <c r="DZR29" s="830"/>
      <c r="DZS29" s="830"/>
      <c r="DZT29" s="830"/>
      <c r="DZU29" s="830"/>
      <c r="DZV29" s="844"/>
      <c r="DZW29" s="845"/>
      <c r="DZX29" s="829"/>
      <c r="DZY29" s="829"/>
      <c r="DZZ29" s="829"/>
      <c r="EAA29" s="829"/>
      <c r="EAB29" s="829"/>
      <c r="EAC29" s="829"/>
      <c r="EAD29" s="830"/>
      <c r="EAE29" s="830"/>
      <c r="EAF29" s="830"/>
      <c r="EAG29" s="830"/>
      <c r="EAH29" s="830"/>
      <c r="EAI29" s="830"/>
      <c r="EAJ29" s="830"/>
      <c r="EAK29" s="830"/>
      <c r="EAL29" s="844"/>
      <c r="EAM29" s="845"/>
      <c r="EAN29" s="829"/>
      <c r="EAO29" s="829"/>
      <c r="EAP29" s="829"/>
      <c r="EAQ29" s="829"/>
      <c r="EAR29" s="829"/>
      <c r="EAS29" s="829"/>
      <c r="EAT29" s="830"/>
      <c r="EAU29" s="830"/>
      <c r="EAV29" s="830"/>
      <c r="EAW29" s="830"/>
      <c r="EAX29" s="830"/>
      <c r="EAY29" s="830"/>
      <c r="EAZ29" s="830"/>
      <c r="EBA29" s="830"/>
      <c r="EBB29" s="844"/>
      <c r="EBC29" s="845"/>
      <c r="EBD29" s="829"/>
      <c r="EBE29" s="829"/>
      <c r="EBF29" s="829"/>
      <c r="EBG29" s="829"/>
      <c r="EBH29" s="829"/>
      <c r="EBI29" s="829"/>
      <c r="EBJ29" s="830"/>
      <c r="EBK29" s="830"/>
      <c r="EBL29" s="830"/>
      <c r="EBM29" s="830"/>
      <c r="EBN29" s="830"/>
      <c r="EBO29" s="830"/>
      <c r="EBP29" s="830"/>
      <c r="EBQ29" s="830"/>
      <c r="EBR29" s="844"/>
      <c r="EBS29" s="845"/>
      <c r="EBT29" s="829"/>
      <c r="EBU29" s="829"/>
      <c r="EBV29" s="829"/>
      <c r="EBW29" s="829"/>
      <c r="EBX29" s="829"/>
      <c r="EBY29" s="829"/>
      <c r="EBZ29" s="830"/>
      <c r="ECA29" s="830"/>
      <c r="ECB29" s="830"/>
      <c r="ECC29" s="830"/>
      <c r="ECD29" s="830"/>
      <c r="ECE29" s="830"/>
      <c r="ECF29" s="830"/>
      <c r="ECG29" s="830"/>
      <c r="ECH29" s="844"/>
      <c r="ECI29" s="845"/>
      <c r="ECJ29" s="829"/>
      <c r="ECK29" s="829"/>
      <c r="ECL29" s="829"/>
      <c r="ECM29" s="829"/>
      <c r="ECN29" s="829"/>
      <c r="ECO29" s="829"/>
      <c r="ECP29" s="830"/>
      <c r="ECQ29" s="830"/>
      <c r="ECR29" s="830"/>
      <c r="ECS29" s="830"/>
      <c r="ECT29" s="830"/>
      <c r="ECU29" s="830"/>
      <c r="ECV29" s="830"/>
      <c r="ECW29" s="830"/>
      <c r="ECX29" s="844"/>
      <c r="ECY29" s="845"/>
      <c r="ECZ29" s="829"/>
      <c r="EDA29" s="829"/>
      <c r="EDB29" s="829"/>
      <c r="EDC29" s="829"/>
      <c r="EDD29" s="829"/>
      <c r="EDE29" s="829"/>
      <c r="EDF29" s="830"/>
      <c r="EDG29" s="830"/>
      <c r="EDH29" s="830"/>
      <c r="EDI29" s="830"/>
      <c r="EDJ29" s="830"/>
      <c r="EDK29" s="830"/>
      <c r="EDL29" s="830"/>
      <c r="EDM29" s="830"/>
      <c r="EDN29" s="844"/>
      <c r="EDO29" s="845"/>
      <c r="EDP29" s="829"/>
      <c r="EDQ29" s="829"/>
      <c r="EDR29" s="829"/>
      <c r="EDS29" s="829"/>
      <c r="EDT29" s="829"/>
      <c r="EDU29" s="829"/>
      <c r="EDV29" s="830"/>
      <c r="EDW29" s="830"/>
      <c r="EDX29" s="830"/>
      <c r="EDY29" s="830"/>
      <c r="EDZ29" s="830"/>
      <c r="EEA29" s="830"/>
      <c r="EEB29" s="830"/>
      <c r="EEC29" s="830"/>
      <c r="EED29" s="844"/>
      <c r="EEE29" s="845"/>
      <c r="EEF29" s="829"/>
      <c r="EEG29" s="829"/>
      <c r="EEH29" s="829"/>
      <c r="EEI29" s="829"/>
      <c r="EEJ29" s="829"/>
      <c r="EEK29" s="829"/>
      <c r="EEL29" s="830"/>
      <c r="EEM29" s="830"/>
      <c r="EEN29" s="830"/>
      <c r="EEO29" s="830"/>
      <c r="EEP29" s="830"/>
      <c r="EEQ29" s="830"/>
      <c r="EER29" s="830"/>
      <c r="EES29" s="830"/>
      <c r="EET29" s="844"/>
      <c r="EEU29" s="845"/>
      <c r="EEV29" s="829"/>
      <c r="EEW29" s="829"/>
      <c r="EEX29" s="829"/>
      <c r="EEY29" s="829"/>
      <c r="EEZ29" s="829"/>
      <c r="EFA29" s="829"/>
      <c r="EFB29" s="830"/>
      <c r="EFC29" s="830"/>
      <c r="EFD29" s="830"/>
      <c r="EFE29" s="830"/>
      <c r="EFF29" s="830"/>
      <c r="EFG29" s="830"/>
      <c r="EFH29" s="830"/>
      <c r="EFI29" s="830"/>
      <c r="EFJ29" s="844"/>
      <c r="EFK29" s="845"/>
      <c r="EFL29" s="829"/>
      <c r="EFM29" s="829"/>
      <c r="EFN29" s="829"/>
      <c r="EFO29" s="829"/>
      <c r="EFP29" s="829"/>
      <c r="EFQ29" s="829"/>
      <c r="EFR29" s="830"/>
      <c r="EFS29" s="830"/>
      <c r="EFT29" s="830"/>
      <c r="EFU29" s="830"/>
      <c r="EFV29" s="830"/>
      <c r="EFW29" s="830"/>
      <c r="EFX29" s="830"/>
      <c r="EFY29" s="830"/>
      <c r="EFZ29" s="844"/>
      <c r="EGA29" s="845"/>
      <c r="EGB29" s="829"/>
      <c r="EGC29" s="829"/>
      <c r="EGD29" s="829"/>
      <c r="EGE29" s="829"/>
      <c r="EGF29" s="829"/>
      <c r="EGG29" s="829"/>
      <c r="EGH29" s="830"/>
      <c r="EGI29" s="830"/>
      <c r="EGJ29" s="830"/>
      <c r="EGK29" s="830"/>
      <c r="EGL29" s="830"/>
      <c r="EGM29" s="830"/>
      <c r="EGN29" s="830"/>
      <c r="EGO29" s="830"/>
      <c r="EGP29" s="844"/>
      <c r="EGQ29" s="845"/>
      <c r="EGR29" s="829"/>
      <c r="EGS29" s="829"/>
      <c r="EGT29" s="829"/>
      <c r="EGU29" s="829"/>
      <c r="EGV29" s="829"/>
      <c r="EGW29" s="829"/>
      <c r="EGX29" s="830"/>
      <c r="EGY29" s="830"/>
      <c r="EGZ29" s="830"/>
      <c r="EHA29" s="830"/>
      <c r="EHB29" s="830"/>
      <c r="EHC29" s="830"/>
      <c r="EHD29" s="830"/>
      <c r="EHE29" s="830"/>
      <c r="EHF29" s="844"/>
      <c r="EHG29" s="845"/>
      <c r="EHH29" s="829"/>
      <c r="EHI29" s="829"/>
      <c r="EHJ29" s="829"/>
      <c r="EHK29" s="829"/>
      <c r="EHL29" s="829"/>
      <c r="EHM29" s="829"/>
      <c r="EHN29" s="830"/>
      <c r="EHO29" s="830"/>
      <c r="EHP29" s="830"/>
      <c r="EHQ29" s="830"/>
      <c r="EHR29" s="830"/>
      <c r="EHS29" s="830"/>
      <c r="EHT29" s="830"/>
      <c r="EHU29" s="830"/>
      <c r="EHV29" s="844"/>
      <c r="EHW29" s="845"/>
      <c r="EHX29" s="829"/>
      <c r="EHY29" s="829"/>
      <c r="EHZ29" s="829"/>
      <c r="EIA29" s="829"/>
      <c r="EIB29" s="829"/>
      <c r="EIC29" s="829"/>
      <c r="EID29" s="830"/>
      <c r="EIE29" s="830"/>
      <c r="EIF29" s="830"/>
      <c r="EIG29" s="830"/>
      <c r="EIH29" s="830"/>
      <c r="EII29" s="830"/>
      <c r="EIJ29" s="830"/>
      <c r="EIK29" s="830"/>
      <c r="EIL29" s="844"/>
      <c r="EIM29" s="845"/>
      <c r="EIN29" s="829"/>
      <c r="EIO29" s="829"/>
      <c r="EIP29" s="829"/>
      <c r="EIQ29" s="829"/>
      <c r="EIR29" s="829"/>
      <c r="EIS29" s="829"/>
      <c r="EIT29" s="830"/>
      <c r="EIU29" s="830"/>
      <c r="EIV29" s="830"/>
      <c r="EIW29" s="830"/>
      <c r="EIX29" s="830"/>
      <c r="EIY29" s="830"/>
      <c r="EIZ29" s="830"/>
      <c r="EJA29" s="830"/>
      <c r="EJB29" s="844"/>
      <c r="EJC29" s="845"/>
      <c r="EJD29" s="829"/>
      <c r="EJE29" s="829"/>
      <c r="EJF29" s="829"/>
      <c r="EJG29" s="829"/>
      <c r="EJH29" s="829"/>
      <c r="EJI29" s="829"/>
      <c r="EJJ29" s="830"/>
      <c r="EJK29" s="830"/>
      <c r="EJL29" s="830"/>
      <c r="EJM29" s="830"/>
      <c r="EJN29" s="830"/>
      <c r="EJO29" s="830"/>
      <c r="EJP29" s="830"/>
      <c r="EJQ29" s="830"/>
      <c r="EJR29" s="844"/>
      <c r="EJS29" s="845"/>
      <c r="EJT29" s="829"/>
      <c r="EJU29" s="829"/>
      <c r="EJV29" s="829"/>
      <c r="EJW29" s="829"/>
      <c r="EJX29" s="829"/>
      <c r="EJY29" s="829"/>
      <c r="EJZ29" s="830"/>
      <c r="EKA29" s="830"/>
      <c r="EKB29" s="830"/>
      <c r="EKC29" s="830"/>
      <c r="EKD29" s="830"/>
      <c r="EKE29" s="830"/>
      <c r="EKF29" s="830"/>
      <c r="EKG29" s="830"/>
      <c r="EKH29" s="844"/>
      <c r="EKI29" s="845"/>
      <c r="EKJ29" s="829"/>
      <c r="EKK29" s="829"/>
      <c r="EKL29" s="829"/>
      <c r="EKM29" s="829"/>
      <c r="EKN29" s="829"/>
      <c r="EKO29" s="829"/>
      <c r="EKP29" s="830"/>
      <c r="EKQ29" s="830"/>
      <c r="EKR29" s="830"/>
      <c r="EKS29" s="830"/>
      <c r="EKT29" s="830"/>
      <c r="EKU29" s="830"/>
      <c r="EKV29" s="830"/>
      <c r="EKW29" s="830"/>
      <c r="EKX29" s="844"/>
      <c r="EKY29" s="845"/>
      <c r="EKZ29" s="829"/>
      <c r="ELA29" s="829"/>
      <c r="ELB29" s="829"/>
      <c r="ELC29" s="829"/>
      <c r="ELD29" s="829"/>
      <c r="ELE29" s="829"/>
      <c r="ELF29" s="830"/>
      <c r="ELG29" s="830"/>
      <c r="ELH29" s="830"/>
      <c r="ELI29" s="830"/>
      <c r="ELJ29" s="830"/>
      <c r="ELK29" s="830"/>
      <c r="ELL29" s="830"/>
      <c r="ELM29" s="830"/>
      <c r="ELN29" s="844"/>
      <c r="ELO29" s="845"/>
      <c r="ELP29" s="829"/>
      <c r="ELQ29" s="829"/>
      <c r="ELR29" s="829"/>
      <c r="ELS29" s="829"/>
      <c r="ELT29" s="829"/>
      <c r="ELU29" s="829"/>
      <c r="ELV29" s="830"/>
      <c r="ELW29" s="830"/>
      <c r="ELX29" s="830"/>
      <c r="ELY29" s="830"/>
      <c r="ELZ29" s="830"/>
      <c r="EMA29" s="830"/>
      <c r="EMB29" s="830"/>
      <c r="EMC29" s="830"/>
      <c r="EMD29" s="844"/>
      <c r="EME29" s="845"/>
      <c r="EMF29" s="829"/>
      <c r="EMG29" s="829"/>
      <c r="EMH29" s="829"/>
      <c r="EMI29" s="829"/>
      <c r="EMJ29" s="829"/>
      <c r="EMK29" s="829"/>
      <c r="EML29" s="830"/>
      <c r="EMM29" s="830"/>
      <c r="EMN29" s="830"/>
      <c r="EMO29" s="830"/>
      <c r="EMP29" s="830"/>
      <c r="EMQ29" s="830"/>
      <c r="EMR29" s="830"/>
      <c r="EMS29" s="830"/>
      <c r="EMT29" s="844"/>
      <c r="EMU29" s="845"/>
      <c r="EMV29" s="829"/>
      <c r="EMW29" s="829"/>
      <c r="EMX29" s="829"/>
      <c r="EMY29" s="829"/>
      <c r="EMZ29" s="829"/>
      <c r="ENA29" s="829"/>
      <c r="ENB29" s="830"/>
      <c r="ENC29" s="830"/>
      <c r="END29" s="830"/>
      <c r="ENE29" s="830"/>
      <c r="ENF29" s="830"/>
      <c r="ENG29" s="830"/>
      <c r="ENH29" s="830"/>
      <c r="ENI29" s="830"/>
      <c r="ENJ29" s="844"/>
      <c r="ENK29" s="845"/>
      <c r="ENL29" s="829"/>
      <c r="ENM29" s="829"/>
      <c r="ENN29" s="829"/>
      <c r="ENO29" s="829"/>
      <c r="ENP29" s="829"/>
      <c r="ENQ29" s="829"/>
      <c r="ENR29" s="830"/>
      <c r="ENS29" s="830"/>
      <c r="ENT29" s="830"/>
      <c r="ENU29" s="830"/>
      <c r="ENV29" s="830"/>
      <c r="ENW29" s="830"/>
      <c r="ENX29" s="830"/>
      <c r="ENY29" s="830"/>
      <c r="ENZ29" s="844"/>
      <c r="EOA29" s="845"/>
      <c r="EOB29" s="829"/>
      <c r="EOC29" s="829"/>
      <c r="EOD29" s="829"/>
      <c r="EOE29" s="829"/>
      <c r="EOF29" s="829"/>
      <c r="EOG29" s="829"/>
      <c r="EOH29" s="830"/>
      <c r="EOI29" s="830"/>
      <c r="EOJ29" s="830"/>
      <c r="EOK29" s="830"/>
      <c r="EOL29" s="830"/>
      <c r="EOM29" s="830"/>
      <c r="EON29" s="830"/>
      <c r="EOO29" s="830"/>
      <c r="EOP29" s="844"/>
      <c r="EOQ29" s="845"/>
      <c r="EOR29" s="829"/>
      <c r="EOS29" s="829"/>
      <c r="EOT29" s="829"/>
      <c r="EOU29" s="829"/>
      <c r="EOV29" s="829"/>
      <c r="EOW29" s="829"/>
      <c r="EOX29" s="830"/>
      <c r="EOY29" s="830"/>
      <c r="EOZ29" s="830"/>
      <c r="EPA29" s="830"/>
      <c r="EPB29" s="830"/>
      <c r="EPC29" s="830"/>
      <c r="EPD29" s="830"/>
      <c r="EPE29" s="830"/>
      <c r="EPF29" s="844"/>
      <c r="EPG29" s="845"/>
      <c r="EPH29" s="829"/>
      <c r="EPI29" s="829"/>
      <c r="EPJ29" s="829"/>
      <c r="EPK29" s="829"/>
      <c r="EPL29" s="829"/>
      <c r="EPM29" s="829"/>
      <c r="EPN29" s="830"/>
      <c r="EPO29" s="830"/>
      <c r="EPP29" s="830"/>
      <c r="EPQ29" s="830"/>
      <c r="EPR29" s="830"/>
      <c r="EPS29" s="830"/>
      <c r="EPT29" s="830"/>
      <c r="EPU29" s="830"/>
      <c r="EPV29" s="844"/>
      <c r="EPW29" s="845"/>
      <c r="EPX29" s="829"/>
      <c r="EPY29" s="829"/>
      <c r="EPZ29" s="829"/>
      <c r="EQA29" s="829"/>
      <c r="EQB29" s="829"/>
      <c r="EQC29" s="829"/>
      <c r="EQD29" s="830"/>
      <c r="EQE29" s="830"/>
      <c r="EQF29" s="830"/>
      <c r="EQG29" s="830"/>
      <c r="EQH29" s="830"/>
      <c r="EQI29" s="830"/>
      <c r="EQJ29" s="830"/>
      <c r="EQK29" s="830"/>
      <c r="EQL29" s="844"/>
      <c r="EQM29" s="845"/>
      <c r="EQN29" s="829"/>
      <c r="EQO29" s="829"/>
      <c r="EQP29" s="829"/>
      <c r="EQQ29" s="829"/>
      <c r="EQR29" s="829"/>
      <c r="EQS29" s="829"/>
      <c r="EQT29" s="830"/>
      <c r="EQU29" s="830"/>
      <c r="EQV29" s="830"/>
      <c r="EQW29" s="830"/>
      <c r="EQX29" s="830"/>
      <c r="EQY29" s="830"/>
      <c r="EQZ29" s="830"/>
      <c r="ERA29" s="830"/>
      <c r="ERB29" s="844"/>
      <c r="ERC29" s="845"/>
      <c r="ERD29" s="829"/>
      <c r="ERE29" s="829"/>
      <c r="ERF29" s="829"/>
      <c r="ERG29" s="829"/>
      <c r="ERH29" s="829"/>
      <c r="ERI29" s="829"/>
      <c r="ERJ29" s="830"/>
      <c r="ERK29" s="830"/>
      <c r="ERL29" s="830"/>
      <c r="ERM29" s="830"/>
      <c r="ERN29" s="830"/>
      <c r="ERO29" s="830"/>
      <c r="ERP29" s="830"/>
      <c r="ERQ29" s="830"/>
      <c r="ERR29" s="844"/>
      <c r="ERS29" s="845"/>
      <c r="ERT29" s="829"/>
      <c r="ERU29" s="829"/>
      <c r="ERV29" s="829"/>
      <c r="ERW29" s="829"/>
      <c r="ERX29" s="829"/>
      <c r="ERY29" s="829"/>
      <c r="ERZ29" s="830"/>
      <c r="ESA29" s="830"/>
      <c r="ESB29" s="830"/>
      <c r="ESC29" s="830"/>
      <c r="ESD29" s="830"/>
      <c r="ESE29" s="830"/>
      <c r="ESF29" s="830"/>
      <c r="ESG29" s="830"/>
      <c r="ESH29" s="844"/>
      <c r="ESI29" s="845"/>
      <c r="ESJ29" s="829"/>
      <c r="ESK29" s="829"/>
      <c r="ESL29" s="829"/>
      <c r="ESM29" s="829"/>
      <c r="ESN29" s="829"/>
      <c r="ESO29" s="829"/>
      <c r="ESP29" s="830"/>
      <c r="ESQ29" s="830"/>
      <c r="ESR29" s="830"/>
      <c r="ESS29" s="830"/>
      <c r="EST29" s="830"/>
      <c r="ESU29" s="830"/>
      <c r="ESV29" s="830"/>
      <c r="ESW29" s="830"/>
      <c r="ESX29" s="844"/>
      <c r="ESY29" s="845"/>
      <c r="ESZ29" s="829"/>
      <c r="ETA29" s="829"/>
      <c r="ETB29" s="829"/>
      <c r="ETC29" s="829"/>
      <c r="ETD29" s="829"/>
      <c r="ETE29" s="829"/>
      <c r="ETF29" s="830"/>
      <c r="ETG29" s="830"/>
      <c r="ETH29" s="830"/>
      <c r="ETI29" s="830"/>
      <c r="ETJ29" s="830"/>
      <c r="ETK29" s="830"/>
      <c r="ETL29" s="830"/>
      <c r="ETM29" s="830"/>
      <c r="ETN29" s="844"/>
      <c r="ETO29" s="845"/>
      <c r="ETP29" s="829"/>
      <c r="ETQ29" s="829"/>
      <c r="ETR29" s="829"/>
      <c r="ETS29" s="829"/>
      <c r="ETT29" s="829"/>
      <c r="ETU29" s="829"/>
      <c r="ETV29" s="830"/>
      <c r="ETW29" s="830"/>
      <c r="ETX29" s="830"/>
      <c r="ETY29" s="830"/>
      <c r="ETZ29" s="830"/>
      <c r="EUA29" s="830"/>
      <c r="EUB29" s="830"/>
      <c r="EUC29" s="830"/>
      <c r="EUD29" s="844"/>
      <c r="EUE29" s="845"/>
      <c r="EUF29" s="829"/>
      <c r="EUG29" s="829"/>
      <c r="EUH29" s="829"/>
      <c r="EUI29" s="829"/>
      <c r="EUJ29" s="829"/>
      <c r="EUK29" s="829"/>
      <c r="EUL29" s="830"/>
      <c r="EUM29" s="830"/>
      <c r="EUN29" s="830"/>
      <c r="EUO29" s="830"/>
      <c r="EUP29" s="830"/>
      <c r="EUQ29" s="830"/>
      <c r="EUR29" s="830"/>
      <c r="EUS29" s="830"/>
      <c r="EUT29" s="844"/>
      <c r="EUU29" s="845"/>
      <c r="EUV29" s="829"/>
      <c r="EUW29" s="829"/>
      <c r="EUX29" s="829"/>
      <c r="EUY29" s="829"/>
      <c r="EUZ29" s="829"/>
      <c r="EVA29" s="829"/>
      <c r="EVB29" s="830"/>
      <c r="EVC29" s="830"/>
      <c r="EVD29" s="830"/>
      <c r="EVE29" s="830"/>
      <c r="EVF29" s="830"/>
      <c r="EVG29" s="830"/>
      <c r="EVH29" s="830"/>
      <c r="EVI29" s="830"/>
      <c r="EVJ29" s="844"/>
      <c r="EVK29" s="845"/>
      <c r="EVL29" s="829"/>
      <c r="EVM29" s="829"/>
      <c r="EVN29" s="829"/>
      <c r="EVO29" s="829"/>
      <c r="EVP29" s="829"/>
      <c r="EVQ29" s="829"/>
      <c r="EVR29" s="830"/>
      <c r="EVS29" s="830"/>
      <c r="EVT29" s="830"/>
      <c r="EVU29" s="830"/>
      <c r="EVV29" s="830"/>
      <c r="EVW29" s="830"/>
      <c r="EVX29" s="830"/>
      <c r="EVY29" s="830"/>
      <c r="EVZ29" s="844"/>
      <c r="EWA29" s="845"/>
      <c r="EWB29" s="829"/>
      <c r="EWC29" s="829"/>
      <c r="EWD29" s="829"/>
      <c r="EWE29" s="829"/>
      <c r="EWF29" s="829"/>
      <c r="EWG29" s="829"/>
      <c r="EWH29" s="830"/>
      <c r="EWI29" s="830"/>
      <c r="EWJ29" s="830"/>
      <c r="EWK29" s="830"/>
      <c r="EWL29" s="830"/>
      <c r="EWM29" s="830"/>
      <c r="EWN29" s="830"/>
      <c r="EWO29" s="830"/>
      <c r="EWP29" s="844"/>
      <c r="EWQ29" s="845"/>
      <c r="EWR29" s="829"/>
      <c r="EWS29" s="829"/>
      <c r="EWT29" s="829"/>
      <c r="EWU29" s="829"/>
      <c r="EWV29" s="829"/>
      <c r="EWW29" s="829"/>
      <c r="EWX29" s="830"/>
      <c r="EWY29" s="830"/>
      <c r="EWZ29" s="830"/>
      <c r="EXA29" s="830"/>
      <c r="EXB29" s="830"/>
      <c r="EXC29" s="830"/>
      <c r="EXD29" s="830"/>
      <c r="EXE29" s="830"/>
      <c r="EXF29" s="844"/>
      <c r="EXG29" s="845"/>
      <c r="EXH29" s="829"/>
      <c r="EXI29" s="829"/>
      <c r="EXJ29" s="829"/>
      <c r="EXK29" s="829"/>
      <c r="EXL29" s="829"/>
      <c r="EXM29" s="829"/>
      <c r="EXN29" s="830"/>
      <c r="EXO29" s="830"/>
      <c r="EXP29" s="830"/>
      <c r="EXQ29" s="830"/>
      <c r="EXR29" s="830"/>
      <c r="EXS29" s="830"/>
      <c r="EXT29" s="830"/>
      <c r="EXU29" s="830"/>
      <c r="EXV29" s="844"/>
      <c r="EXW29" s="845"/>
      <c r="EXX29" s="829"/>
      <c r="EXY29" s="829"/>
      <c r="EXZ29" s="829"/>
      <c r="EYA29" s="829"/>
      <c r="EYB29" s="829"/>
      <c r="EYC29" s="829"/>
      <c r="EYD29" s="830"/>
      <c r="EYE29" s="830"/>
      <c r="EYF29" s="830"/>
      <c r="EYG29" s="830"/>
      <c r="EYH29" s="830"/>
      <c r="EYI29" s="830"/>
      <c r="EYJ29" s="830"/>
      <c r="EYK29" s="830"/>
      <c r="EYL29" s="844"/>
      <c r="EYM29" s="845"/>
      <c r="EYN29" s="829"/>
      <c r="EYO29" s="829"/>
      <c r="EYP29" s="829"/>
      <c r="EYQ29" s="829"/>
      <c r="EYR29" s="829"/>
      <c r="EYS29" s="829"/>
      <c r="EYT29" s="830"/>
      <c r="EYU29" s="830"/>
      <c r="EYV29" s="830"/>
      <c r="EYW29" s="830"/>
      <c r="EYX29" s="830"/>
      <c r="EYY29" s="830"/>
      <c r="EYZ29" s="830"/>
      <c r="EZA29" s="830"/>
      <c r="EZB29" s="844"/>
      <c r="EZC29" s="845"/>
      <c r="EZD29" s="829"/>
      <c r="EZE29" s="829"/>
      <c r="EZF29" s="829"/>
      <c r="EZG29" s="829"/>
      <c r="EZH29" s="829"/>
      <c r="EZI29" s="829"/>
      <c r="EZJ29" s="830"/>
      <c r="EZK29" s="830"/>
      <c r="EZL29" s="830"/>
      <c r="EZM29" s="830"/>
      <c r="EZN29" s="830"/>
      <c r="EZO29" s="830"/>
      <c r="EZP29" s="830"/>
      <c r="EZQ29" s="830"/>
      <c r="EZR29" s="844"/>
      <c r="EZS29" s="845"/>
      <c r="EZT29" s="829"/>
      <c r="EZU29" s="829"/>
      <c r="EZV29" s="829"/>
      <c r="EZW29" s="829"/>
      <c r="EZX29" s="829"/>
      <c r="EZY29" s="829"/>
      <c r="EZZ29" s="830"/>
      <c r="FAA29" s="830"/>
      <c r="FAB29" s="830"/>
      <c r="FAC29" s="830"/>
      <c r="FAD29" s="830"/>
      <c r="FAE29" s="830"/>
      <c r="FAF29" s="830"/>
      <c r="FAG29" s="830"/>
      <c r="FAH29" s="844"/>
      <c r="FAI29" s="845"/>
      <c r="FAJ29" s="829"/>
      <c r="FAK29" s="829"/>
      <c r="FAL29" s="829"/>
      <c r="FAM29" s="829"/>
      <c r="FAN29" s="829"/>
      <c r="FAO29" s="829"/>
      <c r="FAP29" s="830"/>
      <c r="FAQ29" s="830"/>
      <c r="FAR29" s="830"/>
      <c r="FAS29" s="830"/>
      <c r="FAT29" s="830"/>
      <c r="FAU29" s="830"/>
      <c r="FAV29" s="830"/>
      <c r="FAW29" s="830"/>
      <c r="FAX29" s="844"/>
      <c r="FAY29" s="845"/>
      <c r="FAZ29" s="829"/>
      <c r="FBA29" s="829"/>
      <c r="FBB29" s="829"/>
      <c r="FBC29" s="829"/>
      <c r="FBD29" s="829"/>
      <c r="FBE29" s="829"/>
      <c r="FBF29" s="830"/>
      <c r="FBG29" s="830"/>
      <c r="FBH29" s="830"/>
      <c r="FBI29" s="830"/>
      <c r="FBJ29" s="830"/>
      <c r="FBK29" s="830"/>
      <c r="FBL29" s="830"/>
      <c r="FBM29" s="830"/>
      <c r="FBN29" s="844"/>
      <c r="FBO29" s="845"/>
      <c r="FBP29" s="829"/>
      <c r="FBQ29" s="829"/>
      <c r="FBR29" s="829"/>
      <c r="FBS29" s="829"/>
      <c r="FBT29" s="829"/>
      <c r="FBU29" s="829"/>
      <c r="FBV29" s="830"/>
      <c r="FBW29" s="830"/>
      <c r="FBX29" s="830"/>
      <c r="FBY29" s="830"/>
      <c r="FBZ29" s="830"/>
      <c r="FCA29" s="830"/>
      <c r="FCB29" s="830"/>
      <c r="FCC29" s="830"/>
      <c r="FCD29" s="844"/>
      <c r="FCE29" s="845"/>
      <c r="FCF29" s="829"/>
      <c r="FCG29" s="829"/>
      <c r="FCH29" s="829"/>
      <c r="FCI29" s="829"/>
      <c r="FCJ29" s="829"/>
      <c r="FCK29" s="829"/>
      <c r="FCL29" s="830"/>
      <c r="FCM29" s="830"/>
      <c r="FCN29" s="830"/>
      <c r="FCO29" s="830"/>
      <c r="FCP29" s="830"/>
      <c r="FCQ29" s="830"/>
      <c r="FCR29" s="830"/>
      <c r="FCS29" s="830"/>
      <c r="FCT29" s="844"/>
      <c r="FCU29" s="845"/>
      <c r="FCV29" s="829"/>
      <c r="FCW29" s="829"/>
      <c r="FCX29" s="829"/>
      <c r="FCY29" s="829"/>
      <c r="FCZ29" s="829"/>
      <c r="FDA29" s="829"/>
      <c r="FDB29" s="830"/>
      <c r="FDC29" s="830"/>
      <c r="FDD29" s="830"/>
      <c r="FDE29" s="830"/>
      <c r="FDF29" s="830"/>
      <c r="FDG29" s="830"/>
      <c r="FDH29" s="830"/>
      <c r="FDI29" s="830"/>
      <c r="FDJ29" s="844"/>
      <c r="FDK29" s="845"/>
      <c r="FDL29" s="829"/>
      <c r="FDM29" s="829"/>
      <c r="FDN29" s="829"/>
      <c r="FDO29" s="829"/>
      <c r="FDP29" s="829"/>
      <c r="FDQ29" s="829"/>
      <c r="FDR29" s="830"/>
      <c r="FDS29" s="830"/>
      <c r="FDT29" s="830"/>
      <c r="FDU29" s="830"/>
      <c r="FDV29" s="830"/>
      <c r="FDW29" s="830"/>
      <c r="FDX29" s="830"/>
      <c r="FDY29" s="830"/>
      <c r="FDZ29" s="844"/>
      <c r="FEA29" s="845"/>
      <c r="FEB29" s="829"/>
      <c r="FEC29" s="829"/>
      <c r="FED29" s="829"/>
      <c r="FEE29" s="829"/>
      <c r="FEF29" s="829"/>
      <c r="FEG29" s="829"/>
      <c r="FEH29" s="830"/>
      <c r="FEI29" s="830"/>
      <c r="FEJ29" s="830"/>
      <c r="FEK29" s="830"/>
      <c r="FEL29" s="830"/>
      <c r="FEM29" s="830"/>
      <c r="FEN29" s="830"/>
      <c r="FEO29" s="830"/>
      <c r="FEP29" s="844"/>
      <c r="FEQ29" s="845"/>
      <c r="FER29" s="829"/>
      <c r="FES29" s="829"/>
      <c r="FET29" s="829"/>
      <c r="FEU29" s="829"/>
      <c r="FEV29" s="829"/>
      <c r="FEW29" s="829"/>
      <c r="FEX29" s="830"/>
      <c r="FEY29" s="830"/>
      <c r="FEZ29" s="830"/>
      <c r="FFA29" s="830"/>
      <c r="FFB29" s="830"/>
      <c r="FFC29" s="830"/>
      <c r="FFD29" s="830"/>
      <c r="FFE29" s="830"/>
      <c r="FFF29" s="844"/>
      <c r="FFG29" s="845"/>
      <c r="FFH29" s="829"/>
      <c r="FFI29" s="829"/>
      <c r="FFJ29" s="829"/>
      <c r="FFK29" s="829"/>
      <c r="FFL29" s="829"/>
      <c r="FFM29" s="829"/>
      <c r="FFN29" s="830"/>
      <c r="FFO29" s="830"/>
      <c r="FFP29" s="830"/>
      <c r="FFQ29" s="830"/>
      <c r="FFR29" s="830"/>
      <c r="FFS29" s="830"/>
      <c r="FFT29" s="830"/>
      <c r="FFU29" s="830"/>
      <c r="FFV29" s="844"/>
      <c r="FFW29" s="845"/>
      <c r="FFX29" s="829"/>
      <c r="FFY29" s="829"/>
      <c r="FFZ29" s="829"/>
      <c r="FGA29" s="829"/>
      <c r="FGB29" s="829"/>
      <c r="FGC29" s="829"/>
      <c r="FGD29" s="830"/>
      <c r="FGE29" s="830"/>
      <c r="FGF29" s="830"/>
      <c r="FGG29" s="830"/>
      <c r="FGH29" s="830"/>
      <c r="FGI29" s="830"/>
      <c r="FGJ29" s="830"/>
      <c r="FGK29" s="830"/>
      <c r="FGL29" s="844"/>
      <c r="FGM29" s="845"/>
      <c r="FGN29" s="829"/>
      <c r="FGO29" s="829"/>
      <c r="FGP29" s="829"/>
      <c r="FGQ29" s="829"/>
      <c r="FGR29" s="829"/>
      <c r="FGS29" s="829"/>
      <c r="FGT29" s="830"/>
      <c r="FGU29" s="830"/>
      <c r="FGV29" s="830"/>
      <c r="FGW29" s="830"/>
      <c r="FGX29" s="830"/>
      <c r="FGY29" s="830"/>
      <c r="FGZ29" s="830"/>
      <c r="FHA29" s="830"/>
      <c r="FHB29" s="844"/>
      <c r="FHC29" s="845"/>
      <c r="FHD29" s="829"/>
      <c r="FHE29" s="829"/>
      <c r="FHF29" s="829"/>
      <c r="FHG29" s="829"/>
      <c r="FHH29" s="829"/>
      <c r="FHI29" s="829"/>
      <c r="FHJ29" s="830"/>
      <c r="FHK29" s="830"/>
      <c r="FHL29" s="830"/>
      <c r="FHM29" s="830"/>
      <c r="FHN29" s="830"/>
      <c r="FHO29" s="830"/>
      <c r="FHP29" s="830"/>
      <c r="FHQ29" s="830"/>
      <c r="FHR29" s="844"/>
      <c r="FHS29" s="845"/>
      <c r="FHT29" s="829"/>
      <c r="FHU29" s="829"/>
      <c r="FHV29" s="829"/>
      <c r="FHW29" s="829"/>
      <c r="FHX29" s="829"/>
      <c r="FHY29" s="829"/>
      <c r="FHZ29" s="830"/>
      <c r="FIA29" s="830"/>
      <c r="FIB29" s="830"/>
      <c r="FIC29" s="830"/>
      <c r="FID29" s="830"/>
      <c r="FIE29" s="830"/>
      <c r="FIF29" s="830"/>
      <c r="FIG29" s="830"/>
      <c r="FIH29" s="844"/>
      <c r="FII29" s="845"/>
      <c r="FIJ29" s="829"/>
      <c r="FIK29" s="829"/>
      <c r="FIL29" s="829"/>
      <c r="FIM29" s="829"/>
      <c r="FIN29" s="829"/>
      <c r="FIO29" s="829"/>
      <c r="FIP29" s="830"/>
      <c r="FIQ29" s="830"/>
      <c r="FIR29" s="830"/>
      <c r="FIS29" s="830"/>
      <c r="FIT29" s="830"/>
      <c r="FIU29" s="830"/>
      <c r="FIV29" s="830"/>
      <c r="FIW29" s="830"/>
      <c r="FIX29" s="844"/>
      <c r="FIY29" s="845"/>
      <c r="FIZ29" s="829"/>
      <c r="FJA29" s="829"/>
      <c r="FJB29" s="829"/>
      <c r="FJC29" s="829"/>
      <c r="FJD29" s="829"/>
      <c r="FJE29" s="829"/>
      <c r="FJF29" s="830"/>
      <c r="FJG29" s="830"/>
      <c r="FJH29" s="830"/>
      <c r="FJI29" s="830"/>
      <c r="FJJ29" s="830"/>
      <c r="FJK29" s="830"/>
      <c r="FJL29" s="830"/>
      <c r="FJM29" s="830"/>
      <c r="FJN29" s="844"/>
      <c r="FJO29" s="845"/>
      <c r="FJP29" s="829"/>
      <c r="FJQ29" s="829"/>
      <c r="FJR29" s="829"/>
      <c r="FJS29" s="829"/>
      <c r="FJT29" s="829"/>
      <c r="FJU29" s="829"/>
      <c r="FJV29" s="830"/>
      <c r="FJW29" s="830"/>
      <c r="FJX29" s="830"/>
      <c r="FJY29" s="830"/>
      <c r="FJZ29" s="830"/>
      <c r="FKA29" s="830"/>
      <c r="FKB29" s="830"/>
      <c r="FKC29" s="830"/>
      <c r="FKD29" s="844"/>
      <c r="FKE29" s="845"/>
      <c r="FKF29" s="829"/>
      <c r="FKG29" s="829"/>
      <c r="FKH29" s="829"/>
      <c r="FKI29" s="829"/>
      <c r="FKJ29" s="829"/>
      <c r="FKK29" s="829"/>
      <c r="FKL29" s="830"/>
      <c r="FKM29" s="830"/>
      <c r="FKN29" s="830"/>
      <c r="FKO29" s="830"/>
      <c r="FKP29" s="830"/>
      <c r="FKQ29" s="830"/>
      <c r="FKR29" s="830"/>
      <c r="FKS29" s="830"/>
      <c r="FKT29" s="844"/>
      <c r="FKU29" s="845"/>
      <c r="FKV29" s="829"/>
      <c r="FKW29" s="829"/>
      <c r="FKX29" s="829"/>
      <c r="FKY29" s="829"/>
      <c r="FKZ29" s="829"/>
      <c r="FLA29" s="829"/>
      <c r="FLB29" s="830"/>
      <c r="FLC29" s="830"/>
      <c r="FLD29" s="830"/>
      <c r="FLE29" s="830"/>
      <c r="FLF29" s="830"/>
      <c r="FLG29" s="830"/>
      <c r="FLH29" s="830"/>
      <c r="FLI29" s="830"/>
      <c r="FLJ29" s="844"/>
      <c r="FLK29" s="845"/>
      <c r="FLL29" s="829"/>
      <c r="FLM29" s="829"/>
      <c r="FLN29" s="829"/>
      <c r="FLO29" s="829"/>
      <c r="FLP29" s="829"/>
      <c r="FLQ29" s="829"/>
      <c r="FLR29" s="830"/>
      <c r="FLS29" s="830"/>
      <c r="FLT29" s="830"/>
      <c r="FLU29" s="830"/>
      <c r="FLV29" s="830"/>
      <c r="FLW29" s="830"/>
      <c r="FLX29" s="830"/>
      <c r="FLY29" s="830"/>
      <c r="FLZ29" s="844"/>
      <c r="FMA29" s="845"/>
      <c r="FMB29" s="829"/>
      <c r="FMC29" s="829"/>
      <c r="FMD29" s="829"/>
      <c r="FME29" s="829"/>
      <c r="FMF29" s="829"/>
      <c r="FMG29" s="829"/>
      <c r="FMH29" s="830"/>
      <c r="FMI29" s="830"/>
      <c r="FMJ29" s="830"/>
      <c r="FMK29" s="830"/>
      <c r="FML29" s="830"/>
      <c r="FMM29" s="830"/>
      <c r="FMN29" s="830"/>
      <c r="FMO29" s="830"/>
      <c r="FMP29" s="844"/>
      <c r="FMQ29" s="845"/>
      <c r="FMR29" s="829"/>
      <c r="FMS29" s="829"/>
      <c r="FMT29" s="829"/>
      <c r="FMU29" s="829"/>
      <c r="FMV29" s="829"/>
      <c r="FMW29" s="829"/>
      <c r="FMX29" s="830"/>
      <c r="FMY29" s="830"/>
      <c r="FMZ29" s="830"/>
      <c r="FNA29" s="830"/>
      <c r="FNB29" s="830"/>
      <c r="FNC29" s="830"/>
      <c r="FND29" s="830"/>
      <c r="FNE29" s="830"/>
      <c r="FNF29" s="844"/>
      <c r="FNG29" s="845"/>
      <c r="FNH29" s="829"/>
      <c r="FNI29" s="829"/>
      <c r="FNJ29" s="829"/>
      <c r="FNK29" s="829"/>
      <c r="FNL29" s="829"/>
      <c r="FNM29" s="829"/>
      <c r="FNN29" s="830"/>
      <c r="FNO29" s="830"/>
      <c r="FNP29" s="830"/>
      <c r="FNQ29" s="830"/>
      <c r="FNR29" s="830"/>
      <c r="FNS29" s="830"/>
      <c r="FNT29" s="830"/>
      <c r="FNU29" s="830"/>
      <c r="FNV29" s="844"/>
      <c r="FNW29" s="845"/>
      <c r="FNX29" s="829"/>
      <c r="FNY29" s="829"/>
      <c r="FNZ29" s="829"/>
      <c r="FOA29" s="829"/>
      <c r="FOB29" s="829"/>
      <c r="FOC29" s="829"/>
      <c r="FOD29" s="830"/>
      <c r="FOE29" s="830"/>
      <c r="FOF29" s="830"/>
      <c r="FOG29" s="830"/>
      <c r="FOH29" s="830"/>
      <c r="FOI29" s="830"/>
      <c r="FOJ29" s="830"/>
      <c r="FOK29" s="830"/>
      <c r="FOL29" s="844"/>
      <c r="FOM29" s="845"/>
      <c r="FON29" s="829"/>
      <c r="FOO29" s="829"/>
      <c r="FOP29" s="829"/>
      <c r="FOQ29" s="829"/>
      <c r="FOR29" s="829"/>
      <c r="FOS29" s="829"/>
      <c r="FOT29" s="830"/>
      <c r="FOU29" s="830"/>
      <c r="FOV29" s="830"/>
      <c r="FOW29" s="830"/>
      <c r="FOX29" s="830"/>
      <c r="FOY29" s="830"/>
      <c r="FOZ29" s="830"/>
      <c r="FPA29" s="830"/>
      <c r="FPB29" s="844"/>
      <c r="FPC29" s="845"/>
      <c r="FPD29" s="829"/>
      <c r="FPE29" s="829"/>
      <c r="FPF29" s="829"/>
      <c r="FPG29" s="829"/>
      <c r="FPH29" s="829"/>
      <c r="FPI29" s="829"/>
      <c r="FPJ29" s="830"/>
      <c r="FPK29" s="830"/>
      <c r="FPL29" s="830"/>
      <c r="FPM29" s="830"/>
      <c r="FPN29" s="830"/>
      <c r="FPO29" s="830"/>
      <c r="FPP29" s="830"/>
      <c r="FPQ29" s="830"/>
      <c r="FPR29" s="844"/>
      <c r="FPS29" s="845"/>
      <c r="FPT29" s="829"/>
      <c r="FPU29" s="829"/>
      <c r="FPV29" s="829"/>
      <c r="FPW29" s="829"/>
      <c r="FPX29" s="829"/>
      <c r="FPY29" s="829"/>
      <c r="FPZ29" s="830"/>
      <c r="FQA29" s="830"/>
      <c r="FQB29" s="830"/>
      <c r="FQC29" s="830"/>
      <c r="FQD29" s="830"/>
      <c r="FQE29" s="830"/>
      <c r="FQF29" s="830"/>
      <c r="FQG29" s="830"/>
      <c r="FQH29" s="844"/>
      <c r="FQI29" s="845"/>
      <c r="FQJ29" s="829"/>
      <c r="FQK29" s="829"/>
      <c r="FQL29" s="829"/>
      <c r="FQM29" s="829"/>
      <c r="FQN29" s="829"/>
      <c r="FQO29" s="829"/>
      <c r="FQP29" s="830"/>
      <c r="FQQ29" s="830"/>
      <c r="FQR29" s="830"/>
      <c r="FQS29" s="830"/>
      <c r="FQT29" s="830"/>
      <c r="FQU29" s="830"/>
      <c r="FQV29" s="830"/>
      <c r="FQW29" s="830"/>
      <c r="FQX29" s="844"/>
      <c r="FQY29" s="845"/>
      <c r="FQZ29" s="829"/>
      <c r="FRA29" s="829"/>
      <c r="FRB29" s="829"/>
      <c r="FRC29" s="829"/>
      <c r="FRD29" s="829"/>
      <c r="FRE29" s="829"/>
      <c r="FRF29" s="830"/>
      <c r="FRG29" s="830"/>
      <c r="FRH29" s="830"/>
      <c r="FRI29" s="830"/>
      <c r="FRJ29" s="830"/>
      <c r="FRK29" s="830"/>
      <c r="FRL29" s="830"/>
      <c r="FRM29" s="830"/>
      <c r="FRN29" s="844"/>
      <c r="FRO29" s="845"/>
      <c r="FRP29" s="829"/>
      <c r="FRQ29" s="829"/>
      <c r="FRR29" s="829"/>
      <c r="FRS29" s="829"/>
      <c r="FRT29" s="829"/>
      <c r="FRU29" s="829"/>
      <c r="FRV29" s="830"/>
      <c r="FRW29" s="830"/>
      <c r="FRX29" s="830"/>
      <c r="FRY29" s="830"/>
      <c r="FRZ29" s="830"/>
      <c r="FSA29" s="830"/>
      <c r="FSB29" s="830"/>
      <c r="FSC29" s="830"/>
      <c r="FSD29" s="844"/>
      <c r="FSE29" s="845"/>
      <c r="FSF29" s="829"/>
      <c r="FSG29" s="829"/>
      <c r="FSH29" s="829"/>
      <c r="FSI29" s="829"/>
      <c r="FSJ29" s="829"/>
      <c r="FSK29" s="829"/>
      <c r="FSL29" s="830"/>
      <c r="FSM29" s="830"/>
      <c r="FSN29" s="830"/>
      <c r="FSO29" s="830"/>
      <c r="FSP29" s="830"/>
      <c r="FSQ29" s="830"/>
      <c r="FSR29" s="830"/>
      <c r="FSS29" s="830"/>
      <c r="FST29" s="844"/>
      <c r="FSU29" s="845"/>
      <c r="FSV29" s="829"/>
      <c r="FSW29" s="829"/>
      <c r="FSX29" s="829"/>
      <c r="FSY29" s="829"/>
      <c r="FSZ29" s="829"/>
      <c r="FTA29" s="829"/>
      <c r="FTB29" s="830"/>
      <c r="FTC29" s="830"/>
      <c r="FTD29" s="830"/>
      <c r="FTE29" s="830"/>
      <c r="FTF29" s="830"/>
      <c r="FTG29" s="830"/>
      <c r="FTH29" s="830"/>
      <c r="FTI29" s="830"/>
      <c r="FTJ29" s="844"/>
      <c r="FTK29" s="845"/>
      <c r="FTL29" s="829"/>
      <c r="FTM29" s="829"/>
      <c r="FTN29" s="829"/>
      <c r="FTO29" s="829"/>
      <c r="FTP29" s="829"/>
      <c r="FTQ29" s="829"/>
      <c r="FTR29" s="830"/>
      <c r="FTS29" s="830"/>
      <c r="FTT29" s="830"/>
      <c r="FTU29" s="830"/>
      <c r="FTV29" s="830"/>
      <c r="FTW29" s="830"/>
      <c r="FTX29" s="830"/>
      <c r="FTY29" s="830"/>
      <c r="FTZ29" s="844"/>
      <c r="FUA29" s="845"/>
      <c r="FUB29" s="829"/>
      <c r="FUC29" s="829"/>
      <c r="FUD29" s="829"/>
      <c r="FUE29" s="829"/>
      <c r="FUF29" s="829"/>
      <c r="FUG29" s="829"/>
      <c r="FUH29" s="830"/>
      <c r="FUI29" s="830"/>
      <c r="FUJ29" s="830"/>
      <c r="FUK29" s="830"/>
      <c r="FUL29" s="830"/>
      <c r="FUM29" s="830"/>
      <c r="FUN29" s="830"/>
      <c r="FUO29" s="830"/>
      <c r="FUP29" s="844"/>
      <c r="FUQ29" s="845"/>
      <c r="FUR29" s="829"/>
      <c r="FUS29" s="829"/>
      <c r="FUT29" s="829"/>
      <c r="FUU29" s="829"/>
      <c r="FUV29" s="829"/>
      <c r="FUW29" s="829"/>
      <c r="FUX29" s="830"/>
      <c r="FUY29" s="830"/>
      <c r="FUZ29" s="830"/>
      <c r="FVA29" s="830"/>
      <c r="FVB29" s="830"/>
      <c r="FVC29" s="830"/>
      <c r="FVD29" s="830"/>
      <c r="FVE29" s="830"/>
      <c r="FVF29" s="844"/>
      <c r="FVG29" s="845"/>
      <c r="FVH29" s="829"/>
      <c r="FVI29" s="829"/>
      <c r="FVJ29" s="829"/>
      <c r="FVK29" s="829"/>
      <c r="FVL29" s="829"/>
      <c r="FVM29" s="829"/>
      <c r="FVN29" s="830"/>
      <c r="FVO29" s="830"/>
      <c r="FVP29" s="830"/>
      <c r="FVQ29" s="830"/>
      <c r="FVR29" s="830"/>
      <c r="FVS29" s="830"/>
      <c r="FVT29" s="830"/>
      <c r="FVU29" s="830"/>
      <c r="FVV29" s="844"/>
      <c r="FVW29" s="845"/>
      <c r="FVX29" s="829"/>
      <c r="FVY29" s="829"/>
      <c r="FVZ29" s="829"/>
      <c r="FWA29" s="829"/>
      <c r="FWB29" s="829"/>
      <c r="FWC29" s="829"/>
      <c r="FWD29" s="830"/>
      <c r="FWE29" s="830"/>
      <c r="FWF29" s="830"/>
      <c r="FWG29" s="830"/>
      <c r="FWH29" s="830"/>
      <c r="FWI29" s="830"/>
      <c r="FWJ29" s="830"/>
      <c r="FWK29" s="830"/>
      <c r="FWL29" s="844"/>
      <c r="FWM29" s="845"/>
      <c r="FWN29" s="829"/>
      <c r="FWO29" s="829"/>
      <c r="FWP29" s="829"/>
      <c r="FWQ29" s="829"/>
      <c r="FWR29" s="829"/>
      <c r="FWS29" s="829"/>
      <c r="FWT29" s="830"/>
      <c r="FWU29" s="830"/>
      <c r="FWV29" s="830"/>
      <c r="FWW29" s="830"/>
      <c r="FWX29" s="830"/>
      <c r="FWY29" s="830"/>
      <c r="FWZ29" s="830"/>
      <c r="FXA29" s="830"/>
      <c r="FXB29" s="844"/>
      <c r="FXC29" s="845"/>
      <c r="FXD29" s="829"/>
      <c r="FXE29" s="829"/>
      <c r="FXF29" s="829"/>
      <c r="FXG29" s="829"/>
      <c r="FXH29" s="829"/>
      <c r="FXI29" s="829"/>
      <c r="FXJ29" s="830"/>
      <c r="FXK29" s="830"/>
      <c r="FXL29" s="830"/>
      <c r="FXM29" s="830"/>
      <c r="FXN29" s="830"/>
      <c r="FXO29" s="830"/>
      <c r="FXP29" s="830"/>
      <c r="FXQ29" s="830"/>
      <c r="FXR29" s="844"/>
      <c r="FXS29" s="845"/>
      <c r="FXT29" s="829"/>
      <c r="FXU29" s="829"/>
      <c r="FXV29" s="829"/>
      <c r="FXW29" s="829"/>
      <c r="FXX29" s="829"/>
      <c r="FXY29" s="829"/>
      <c r="FXZ29" s="830"/>
      <c r="FYA29" s="830"/>
      <c r="FYB29" s="830"/>
      <c r="FYC29" s="830"/>
      <c r="FYD29" s="830"/>
      <c r="FYE29" s="830"/>
      <c r="FYF29" s="830"/>
      <c r="FYG29" s="830"/>
      <c r="FYH29" s="844"/>
      <c r="FYI29" s="845"/>
      <c r="FYJ29" s="829"/>
      <c r="FYK29" s="829"/>
      <c r="FYL29" s="829"/>
      <c r="FYM29" s="829"/>
      <c r="FYN29" s="829"/>
      <c r="FYO29" s="829"/>
      <c r="FYP29" s="830"/>
      <c r="FYQ29" s="830"/>
      <c r="FYR29" s="830"/>
      <c r="FYS29" s="830"/>
      <c r="FYT29" s="830"/>
      <c r="FYU29" s="830"/>
      <c r="FYV29" s="830"/>
      <c r="FYW29" s="830"/>
      <c r="FYX29" s="844"/>
      <c r="FYY29" s="845"/>
      <c r="FYZ29" s="829"/>
      <c r="FZA29" s="829"/>
      <c r="FZB29" s="829"/>
      <c r="FZC29" s="829"/>
      <c r="FZD29" s="829"/>
      <c r="FZE29" s="829"/>
      <c r="FZF29" s="830"/>
      <c r="FZG29" s="830"/>
      <c r="FZH29" s="830"/>
      <c r="FZI29" s="830"/>
      <c r="FZJ29" s="830"/>
      <c r="FZK29" s="830"/>
      <c r="FZL29" s="830"/>
      <c r="FZM29" s="830"/>
      <c r="FZN29" s="844"/>
      <c r="FZO29" s="845"/>
      <c r="FZP29" s="829"/>
      <c r="FZQ29" s="829"/>
      <c r="FZR29" s="829"/>
      <c r="FZS29" s="829"/>
      <c r="FZT29" s="829"/>
      <c r="FZU29" s="829"/>
      <c r="FZV29" s="830"/>
      <c r="FZW29" s="830"/>
      <c r="FZX29" s="830"/>
      <c r="FZY29" s="830"/>
      <c r="FZZ29" s="830"/>
      <c r="GAA29" s="830"/>
      <c r="GAB29" s="830"/>
      <c r="GAC29" s="830"/>
      <c r="GAD29" s="844"/>
      <c r="GAE29" s="845"/>
      <c r="GAF29" s="829"/>
      <c r="GAG29" s="829"/>
      <c r="GAH29" s="829"/>
      <c r="GAI29" s="829"/>
      <c r="GAJ29" s="829"/>
      <c r="GAK29" s="829"/>
      <c r="GAL29" s="830"/>
      <c r="GAM29" s="830"/>
      <c r="GAN29" s="830"/>
      <c r="GAO29" s="830"/>
      <c r="GAP29" s="830"/>
      <c r="GAQ29" s="830"/>
      <c r="GAR29" s="830"/>
      <c r="GAS29" s="830"/>
      <c r="GAT29" s="844"/>
      <c r="GAU29" s="845"/>
      <c r="GAV29" s="829"/>
      <c r="GAW29" s="829"/>
      <c r="GAX29" s="829"/>
      <c r="GAY29" s="829"/>
      <c r="GAZ29" s="829"/>
      <c r="GBA29" s="829"/>
      <c r="GBB29" s="830"/>
      <c r="GBC29" s="830"/>
      <c r="GBD29" s="830"/>
      <c r="GBE29" s="830"/>
      <c r="GBF29" s="830"/>
      <c r="GBG29" s="830"/>
      <c r="GBH29" s="830"/>
      <c r="GBI29" s="830"/>
      <c r="GBJ29" s="844"/>
      <c r="GBK29" s="845"/>
      <c r="GBL29" s="829"/>
      <c r="GBM29" s="829"/>
      <c r="GBN29" s="829"/>
      <c r="GBO29" s="829"/>
      <c r="GBP29" s="829"/>
      <c r="GBQ29" s="829"/>
      <c r="GBR29" s="830"/>
      <c r="GBS29" s="830"/>
      <c r="GBT29" s="830"/>
      <c r="GBU29" s="830"/>
      <c r="GBV29" s="830"/>
      <c r="GBW29" s="830"/>
      <c r="GBX29" s="830"/>
      <c r="GBY29" s="830"/>
      <c r="GBZ29" s="844"/>
      <c r="GCA29" s="845"/>
      <c r="GCB29" s="829"/>
      <c r="GCC29" s="829"/>
      <c r="GCD29" s="829"/>
      <c r="GCE29" s="829"/>
      <c r="GCF29" s="829"/>
      <c r="GCG29" s="829"/>
      <c r="GCH29" s="830"/>
      <c r="GCI29" s="830"/>
      <c r="GCJ29" s="830"/>
      <c r="GCK29" s="830"/>
      <c r="GCL29" s="830"/>
      <c r="GCM29" s="830"/>
      <c r="GCN29" s="830"/>
      <c r="GCO29" s="830"/>
      <c r="GCP29" s="844"/>
      <c r="GCQ29" s="845"/>
      <c r="GCR29" s="829"/>
      <c r="GCS29" s="829"/>
      <c r="GCT29" s="829"/>
      <c r="GCU29" s="829"/>
      <c r="GCV29" s="829"/>
      <c r="GCW29" s="829"/>
      <c r="GCX29" s="830"/>
      <c r="GCY29" s="830"/>
      <c r="GCZ29" s="830"/>
      <c r="GDA29" s="830"/>
      <c r="GDB29" s="830"/>
      <c r="GDC29" s="830"/>
      <c r="GDD29" s="830"/>
      <c r="GDE29" s="830"/>
      <c r="GDF29" s="844"/>
      <c r="GDG29" s="845"/>
      <c r="GDH29" s="829"/>
      <c r="GDI29" s="829"/>
      <c r="GDJ29" s="829"/>
      <c r="GDK29" s="829"/>
      <c r="GDL29" s="829"/>
      <c r="GDM29" s="829"/>
      <c r="GDN29" s="830"/>
      <c r="GDO29" s="830"/>
      <c r="GDP29" s="830"/>
      <c r="GDQ29" s="830"/>
      <c r="GDR29" s="830"/>
      <c r="GDS29" s="830"/>
      <c r="GDT29" s="830"/>
      <c r="GDU29" s="830"/>
      <c r="GDV29" s="844"/>
      <c r="GDW29" s="845"/>
      <c r="GDX29" s="829"/>
      <c r="GDY29" s="829"/>
      <c r="GDZ29" s="829"/>
      <c r="GEA29" s="829"/>
      <c r="GEB29" s="829"/>
      <c r="GEC29" s="829"/>
      <c r="GED29" s="830"/>
      <c r="GEE29" s="830"/>
      <c r="GEF29" s="830"/>
      <c r="GEG29" s="830"/>
      <c r="GEH29" s="830"/>
      <c r="GEI29" s="830"/>
      <c r="GEJ29" s="830"/>
      <c r="GEK29" s="830"/>
      <c r="GEL29" s="844"/>
      <c r="GEM29" s="845"/>
      <c r="GEN29" s="829"/>
      <c r="GEO29" s="829"/>
      <c r="GEP29" s="829"/>
      <c r="GEQ29" s="829"/>
      <c r="GER29" s="829"/>
      <c r="GES29" s="829"/>
      <c r="GET29" s="830"/>
      <c r="GEU29" s="830"/>
      <c r="GEV29" s="830"/>
      <c r="GEW29" s="830"/>
      <c r="GEX29" s="830"/>
      <c r="GEY29" s="830"/>
      <c r="GEZ29" s="830"/>
      <c r="GFA29" s="830"/>
      <c r="GFB29" s="844"/>
      <c r="GFC29" s="845"/>
      <c r="GFD29" s="829"/>
      <c r="GFE29" s="829"/>
      <c r="GFF29" s="829"/>
      <c r="GFG29" s="829"/>
      <c r="GFH29" s="829"/>
      <c r="GFI29" s="829"/>
      <c r="GFJ29" s="830"/>
      <c r="GFK29" s="830"/>
      <c r="GFL29" s="830"/>
      <c r="GFM29" s="830"/>
      <c r="GFN29" s="830"/>
      <c r="GFO29" s="830"/>
      <c r="GFP29" s="830"/>
      <c r="GFQ29" s="830"/>
      <c r="GFR29" s="844"/>
      <c r="GFS29" s="845"/>
      <c r="GFT29" s="829"/>
      <c r="GFU29" s="829"/>
      <c r="GFV29" s="829"/>
      <c r="GFW29" s="829"/>
      <c r="GFX29" s="829"/>
      <c r="GFY29" s="829"/>
      <c r="GFZ29" s="830"/>
      <c r="GGA29" s="830"/>
      <c r="GGB29" s="830"/>
      <c r="GGC29" s="830"/>
      <c r="GGD29" s="830"/>
      <c r="GGE29" s="830"/>
      <c r="GGF29" s="830"/>
      <c r="GGG29" s="830"/>
      <c r="GGH29" s="844"/>
      <c r="GGI29" s="845"/>
      <c r="GGJ29" s="829"/>
      <c r="GGK29" s="829"/>
      <c r="GGL29" s="829"/>
      <c r="GGM29" s="829"/>
      <c r="GGN29" s="829"/>
      <c r="GGO29" s="829"/>
      <c r="GGP29" s="830"/>
      <c r="GGQ29" s="830"/>
      <c r="GGR29" s="830"/>
      <c r="GGS29" s="830"/>
      <c r="GGT29" s="830"/>
      <c r="GGU29" s="830"/>
      <c r="GGV29" s="830"/>
      <c r="GGW29" s="830"/>
      <c r="GGX29" s="844"/>
      <c r="GGY29" s="845"/>
      <c r="GGZ29" s="829"/>
      <c r="GHA29" s="829"/>
      <c r="GHB29" s="829"/>
      <c r="GHC29" s="829"/>
      <c r="GHD29" s="829"/>
      <c r="GHE29" s="829"/>
      <c r="GHF29" s="830"/>
      <c r="GHG29" s="830"/>
      <c r="GHH29" s="830"/>
      <c r="GHI29" s="830"/>
      <c r="GHJ29" s="830"/>
      <c r="GHK29" s="830"/>
      <c r="GHL29" s="830"/>
      <c r="GHM29" s="830"/>
      <c r="GHN29" s="844"/>
      <c r="GHO29" s="845"/>
      <c r="GHP29" s="829"/>
      <c r="GHQ29" s="829"/>
      <c r="GHR29" s="829"/>
      <c r="GHS29" s="829"/>
      <c r="GHT29" s="829"/>
      <c r="GHU29" s="829"/>
      <c r="GHV29" s="830"/>
      <c r="GHW29" s="830"/>
      <c r="GHX29" s="830"/>
      <c r="GHY29" s="830"/>
      <c r="GHZ29" s="830"/>
      <c r="GIA29" s="830"/>
      <c r="GIB29" s="830"/>
      <c r="GIC29" s="830"/>
      <c r="GID29" s="844"/>
      <c r="GIE29" s="845"/>
      <c r="GIF29" s="829"/>
      <c r="GIG29" s="829"/>
      <c r="GIH29" s="829"/>
      <c r="GII29" s="829"/>
      <c r="GIJ29" s="829"/>
      <c r="GIK29" s="829"/>
      <c r="GIL29" s="830"/>
      <c r="GIM29" s="830"/>
      <c r="GIN29" s="830"/>
      <c r="GIO29" s="830"/>
      <c r="GIP29" s="830"/>
      <c r="GIQ29" s="830"/>
      <c r="GIR29" s="830"/>
      <c r="GIS29" s="830"/>
      <c r="GIT29" s="844"/>
      <c r="GIU29" s="845"/>
      <c r="GIV29" s="829"/>
      <c r="GIW29" s="829"/>
      <c r="GIX29" s="829"/>
      <c r="GIY29" s="829"/>
      <c r="GIZ29" s="829"/>
      <c r="GJA29" s="829"/>
      <c r="GJB29" s="830"/>
      <c r="GJC29" s="830"/>
      <c r="GJD29" s="830"/>
      <c r="GJE29" s="830"/>
      <c r="GJF29" s="830"/>
      <c r="GJG29" s="830"/>
      <c r="GJH29" s="830"/>
      <c r="GJI29" s="830"/>
      <c r="GJJ29" s="844"/>
      <c r="GJK29" s="845"/>
      <c r="GJL29" s="829"/>
      <c r="GJM29" s="829"/>
      <c r="GJN29" s="829"/>
      <c r="GJO29" s="829"/>
      <c r="GJP29" s="829"/>
      <c r="GJQ29" s="829"/>
      <c r="GJR29" s="830"/>
      <c r="GJS29" s="830"/>
      <c r="GJT29" s="830"/>
      <c r="GJU29" s="830"/>
      <c r="GJV29" s="830"/>
      <c r="GJW29" s="830"/>
      <c r="GJX29" s="830"/>
      <c r="GJY29" s="830"/>
      <c r="GJZ29" s="844"/>
      <c r="GKA29" s="845"/>
      <c r="GKB29" s="829"/>
      <c r="GKC29" s="829"/>
      <c r="GKD29" s="829"/>
      <c r="GKE29" s="829"/>
      <c r="GKF29" s="829"/>
      <c r="GKG29" s="829"/>
      <c r="GKH29" s="830"/>
      <c r="GKI29" s="830"/>
      <c r="GKJ29" s="830"/>
      <c r="GKK29" s="830"/>
      <c r="GKL29" s="830"/>
      <c r="GKM29" s="830"/>
      <c r="GKN29" s="830"/>
      <c r="GKO29" s="830"/>
      <c r="GKP29" s="844"/>
      <c r="GKQ29" s="845"/>
      <c r="GKR29" s="829"/>
      <c r="GKS29" s="829"/>
      <c r="GKT29" s="829"/>
      <c r="GKU29" s="829"/>
      <c r="GKV29" s="829"/>
      <c r="GKW29" s="829"/>
      <c r="GKX29" s="830"/>
      <c r="GKY29" s="830"/>
      <c r="GKZ29" s="830"/>
      <c r="GLA29" s="830"/>
      <c r="GLB29" s="830"/>
      <c r="GLC29" s="830"/>
      <c r="GLD29" s="830"/>
      <c r="GLE29" s="830"/>
      <c r="GLF29" s="844"/>
      <c r="GLG29" s="845"/>
      <c r="GLH29" s="829"/>
      <c r="GLI29" s="829"/>
      <c r="GLJ29" s="829"/>
      <c r="GLK29" s="829"/>
      <c r="GLL29" s="829"/>
      <c r="GLM29" s="829"/>
      <c r="GLN29" s="830"/>
      <c r="GLO29" s="830"/>
      <c r="GLP29" s="830"/>
      <c r="GLQ29" s="830"/>
      <c r="GLR29" s="830"/>
      <c r="GLS29" s="830"/>
      <c r="GLT29" s="830"/>
      <c r="GLU29" s="830"/>
      <c r="GLV29" s="844"/>
      <c r="GLW29" s="845"/>
      <c r="GLX29" s="829"/>
      <c r="GLY29" s="829"/>
      <c r="GLZ29" s="829"/>
      <c r="GMA29" s="829"/>
      <c r="GMB29" s="829"/>
      <c r="GMC29" s="829"/>
      <c r="GMD29" s="830"/>
      <c r="GME29" s="830"/>
      <c r="GMF29" s="830"/>
      <c r="GMG29" s="830"/>
      <c r="GMH29" s="830"/>
      <c r="GMI29" s="830"/>
      <c r="GMJ29" s="830"/>
      <c r="GMK29" s="830"/>
      <c r="GML29" s="844"/>
      <c r="GMM29" s="845"/>
      <c r="GMN29" s="829"/>
      <c r="GMO29" s="829"/>
      <c r="GMP29" s="829"/>
      <c r="GMQ29" s="829"/>
      <c r="GMR29" s="829"/>
      <c r="GMS29" s="829"/>
      <c r="GMT29" s="830"/>
      <c r="GMU29" s="830"/>
      <c r="GMV29" s="830"/>
      <c r="GMW29" s="830"/>
      <c r="GMX29" s="830"/>
      <c r="GMY29" s="830"/>
      <c r="GMZ29" s="830"/>
      <c r="GNA29" s="830"/>
      <c r="GNB29" s="844"/>
      <c r="GNC29" s="845"/>
      <c r="GND29" s="829"/>
      <c r="GNE29" s="829"/>
      <c r="GNF29" s="829"/>
      <c r="GNG29" s="829"/>
      <c r="GNH29" s="829"/>
      <c r="GNI29" s="829"/>
      <c r="GNJ29" s="830"/>
      <c r="GNK29" s="830"/>
      <c r="GNL29" s="830"/>
      <c r="GNM29" s="830"/>
      <c r="GNN29" s="830"/>
      <c r="GNO29" s="830"/>
      <c r="GNP29" s="830"/>
      <c r="GNQ29" s="830"/>
      <c r="GNR29" s="844"/>
      <c r="GNS29" s="845"/>
      <c r="GNT29" s="829"/>
      <c r="GNU29" s="829"/>
      <c r="GNV29" s="829"/>
      <c r="GNW29" s="829"/>
      <c r="GNX29" s="829"/>
      <c r="GNY29" s="829"/>
      <c r="GNZ29" s="830"/>
      <c r="GOA29" s="830"/>
      <c r="GOB29" s="830"/>
      <c r="GOC29" s="830"/>
      <c r="GOD29" s="830"/>
      <c r="GOE29" s="830"/>
      <c r="GOF29" s="830"/>
      <c r="GOG29" s="830"/>
      <c r="GOH29" s="844"/>
      <c r="GOI29" s="845"/>
      <c r="GOJ29" s="829"/>
      <c r="GOK29" s="829"/>
      <c r="GOL29" s="829"/>
      <c r="GOM29" s="829"/>
      <c r="GON29" s="829"/>
      <c r="GOO29" s="829"/>
      <c r="GOP29" s="830"/>
      <c r="GOQ29" s="830"/>
      <c r="GOR29" s="830"/>
      <c r="GOS29" s="830"/>
      <c r="GOT29" s="830"/>
      <c r="GOU29" s="830"/>
      <c r="GOV29" s="830"/>
      <c r="GOW29" s="830"/>
      <c r="GOX29" s="844"/>
      <c r="GOY29" s="845"/>
      <c r="GOZ29" s="829"/>
      <c r="GPA29" s="829"/>
      <c r="GPB29" s="829"/>
      <c r="GPC29" s="829"/>
      <c r="GPD29" s="829"/>
      <c r="GPE29" s="829"/>
      <c r="GPF29" s="830"/>
      <c r="GPG29" s="830"/>
      <c r="GPH29" s="830"/>
      <c r="GPI29" s="830"/>
      <c r="GPJ29" s="830"/>
      <c r="GPK29" s="830"/>
      <c r="GPL29" s="830"/>
      <c r="GPM29" s="830"/>
      <c r="GPN29" s="844"/>
      <c r="GPO29" s="845"/>
      <c r="GPP29" s="829"/>
      <c r="GPQ29" s="829"/>
      <c r="GPR29" s="829"/>
      <c r="GPS29" s="829"/>
      <c r="GPT29" s="829"/>
      <c r="GPU29" s="829"/>
      <c r="GPV29" s="830"/>
      <c r="GPW29" s="830"/>
      <c r="GPX29" s="830"/>
      <c r="GPY29" s="830"/>
      <c r="GPZ29" s="830"/>
      <c r="GQA29" s="830"/>
      <c r="GQB29" s="830"/>
      <c r="GQC29" s="830"/>
      <c r="GQD29" s="844"/>
      <c r="GQE29" s="845"/>
      <c r="GQF29" s="829"/>
      <c r="GQG29" s="829"/>
      <c r="GQH29" s="829"/>
      <c r="GQI29" s="829"/>
      <c r="GQJ29" s="829"/>
      <c r="GQK29" s="829"/>
      <c r="GQL29" s="830"/>
      <c r="GQM29" s="830"/>
      <c r="GQN29" s="830"/>
      <c r="GQO29" s="830"/>
      <c r="GQP29" s="830"/>
      <c r="GQQ29" s="830"/>
      <c r="GQR29" s="830"/>
      <c r="GQS29" s="830"/>
      <c r="GQT29" s="844"/>
      <c r="GQU29" s="845"/>
      <c r="GQV29" s="829"/>
      <c r="GQW29" s="829"/>
      <c r="GQX29" s="829"/>
      <c r="GQY29" s="829"/>
      <c r="GQZ29" s="829"/>
      <c r="GRA29" s="829"/>
      <c r="GRB29" s="830"/>
      <c r="GRC29" s="830"/>
      <c r="GRD29" s="830"/>
      <c r="GRE29" s="830"/>
      <c r="GRF29" s="830"/>
      <c r="GRG29" s="830"/>
      <c r="GRH29" s="830"/>
      <c r="GRI29" s="830"/>
      <c r="GRJ29" s="844"/>
      <c r="GRK29" s="845"/>
      <c r="GRL29" s="829"/>
      <c r="GRM29" s="829"/>
      <c r="GRN29" s="829"/>
      <c r="GRO29" s="829"/>
      <c r="GRP29" s="829"/>
      <c r="GRQ29" s="829"/>
      <c r="GRR29" s="830"/>
      <c r="GRS29" s="830"/>
      <c r="GRT29" s="830"/>
      <c r="GRU29" s="830"/>
      <c r="GRV29" s="830"/>
      <c r="GRW29" s="830"/>
      <c r="GRX29" s="830"/>
      <c r="GRY29" s="830"/>
      <c r="GRZ29" s="844"/>
      <c r="GSA29" s="845"/>
      <c r="GSB29" s="829"/>
      <c r="GSC29" s="829"/>
      <c r="GSD29" s="829"/>
      <c r="GSE29" s="829"/>
      <c r="GSF29" s="829"/>
      <c r="GSG29" s="829"/>
      <c r="GSH29" s="830"/>
      <c r="GSI29" s="830"/>
      <c r="GSJ29" s="830"/>
      <c r="GSK29" s="830"/>
      <c r="GSL29" s="830"/>
      <c r="GSM29" s="830"/>
      <c r="GSN29" s="830"/>
      <c r="GSO29" s="830"/>
      <c r="GSP29" s="844"/>
      <c r="GSQ29" s="845"/>
      <c r="GSR29" s="829"/>
      <c r="GSS29" s="829"/>
      <c r="GST29" s="829"/>
      <c r="GSU29" s="829"/>
      <c r="GSV29" s="829"/>
      <c r="GSW29" s="829"/>
      <c r="GSX29" s="830"/>
      <c r="GSY29" s="830"/>
      <c r="GSZ29" s="830"/>
      <c r="GTA29" s="830"/>
      <c r="GTB29" s="830"/>
      <c r="GTC29" s="830"/>
      <c r="GTD29" s="830"/>
      <c r="GTE29" s="830"/>
      <c r="GTF29" s="844"/>
      <c r="GTG29" s="845"/>
      <c r="GTH29" s="829"/>
      <c r="GTI29" s="829"/>
      <c r="GTJ29" s="829"/>
      <c r="GTK29" s="829"/>
      <c r="GTL29" s="829"/>
      <c r="GTM29" s="829"/>
      <c r="GTN29" s="830"/>
      <c r="GTO29" s="830"/>
      <c r="GTP29" s="830"/>
      <c r="GTQ29" s="830"/>
      <c r="GTR29" s="830"/>
      <c r="GTS29" s="830"/>
      <c r="GTT29" s="830"/>
      <c r="GTU29" s="830"/>
      <c r="GTV29" s="844"/>
      <c r="GTW29" s="845"/>
      <c r="GTX29" s="829"/>
      <c r="GTY29" s="829"/>
      <c r="GTZ29" s="829"/>
      <c r="GUA29" s="829"/>
      <c r="GUB29" s="829"/>
      <c r="GUC29" s="829"/>
      <c r="GUD29" s="830"/>
      <c r="GUE29" s="830"/>
      <c r="GUF29" s="830"/>
      <c r="GUG29" s="830"/>
      <c r="GUH29" s="830"/>
      <c r="GUI29" s="830"/>
      <c r="GUJ29" s="830"/>
      <c r="GUK29" s="830"/>
      <c r="GUL29" s="844"/>
      <c r="GUM29" s="845"/>
      <c r="GUN29" s="829"/>
      <c r="GUO29" s="829"/>
      <c r="GUP29" s="829"/>
      <c r="GUQ29" s="829"/>
      <c r="GUR29" s="829"/>
      <c r="GUS29" s="829"/>
      <c r="GUT29" s="830"/>
      <c r="GUU29" s="830"/>
      <c r="GUV29" s="830"/>
      <c r="GUW29" s="830"/>
      <c r="GUX29" s="830"/>
      <c r="GUY29" s="830"/>
      <c r="GUZ29" s="830"/>
      <c r="GVA29" s="830"/>
      <c r="GVB29" s="844"/>
      <c r="GVC29" s="845"/>
      <c r="GVD29" s="829"/>
      <c r="GVE29" s="829"/>
      <c r="GVF29" s="829"/>
      <c r="GVG29" s="829"/>
      <c r="GVH29" s="829"/>
      <c r="GVI29" s="829"/>
      <c r="GVJ29" s="830"/>
      <c r="GVK29" s="830"/>
      <c r="GVL29" s="830"/>
      <c r="GVM29" s="830"/>
      <c r="GVN29" s="830"/>
      <c r="GVO29" s="830"/>
      <c r="GVP29" s="830"/>
      <c r="GVQ29" s="830"/>
      <c r="GVR29" s="844"/>
      <c r="GVS29" s="845"/>
      <c r="GVT29" s="829"/>
      <c r="GVU29" s="829"/>
      <c r="GVV29" s="829"/>
      <c r="GVW29" s="829"/>
      <c r="GVX29" s="829"/>
      <c r="GVY29" s="829"/>
      <c r="GVZ29" s="830"/>
      <c r="GWA29" s="830"/>
      <c r="GWB29" s="830"/>
      <c r="GWC29" s="830"/>
      <c r="GWD29" s="830"/>
      <c r="GWE29" s="830"/>
      <c r="GWF29" s="830"/>
      <c r="GWG29" s="830"/>
      <c r="GWH29" s="844"/>
      <c r="GWI29" s="845"/>
      <c r="GWJ29" s="829"/>
      <c r="GWK29" s="829"/>
      <c r="GWL29" s="829"/>
      <c r="GWM29" s="829"/>
      <c r="GWN29" s="829"/>
      <c r="GWO29" s="829"/>
      <c r="GWP29" s="830"/>
      <c r="GWQ29" s="830"/>
      <c r="GWR29" s="830"/>
      <c r="GWS29" s="830"/>
      <c r="GWT29" s="830"/>
      <c r="GWU29" s="830"/>
      <c r="GWV29" s="830"/>
      <c r="GWW29" s="830"/>
      <c r="GWX29" s="844"/>
      <c r="GWY29" s="845"/>
      <c r="GWZ29" s="829"/>
      <c r="GXA29" s="829"/>
      <c r="GXB29" s="829"/>
      <c r="GXC29" s="829"/>
      <c r="GXD29" s="829"/>
      <c r="GXE29" s="829"/>
      <c r="GXF29" s="830"/>
      <c r="GXG29" s="830"/>
      <c r="GXH29" s="830"/>
      <c r="GXI29" s="830"/>
      <c r="GXJ29" s="830"/>
      <c r="GXK29" s="830"/>
      <c r="GXL29" s="830"/>
      <c r="GXM29" s="830"/>
      <c r="GXN29" s="844"/>
      <c r="GXO29" s="845"/>
      <c r="GXP29" s="829"/>
      <c r="GXQ29" s="829"/>
      <c r="GXR29" s="829"/>
      <c r="GXS29" s="829"/>
      <c r="GXT29" s="829"/>
      <c r="GXU29" s="829"/>
      <c r="GXV29" s="830"/>
      <c r="GXW29" s="830"/>
      <c r="GXX29" s="830"/>
      <c r="GXY29" s="830"/>
      <c r="GXZ29" s="830"/>
      <c r="GYA29" s="830"/>
      <c r="GYB29" s="830"/>
      <c r="GYC29" s="830"/>
      <c r="GYD29" s="844"/>
      <c r="GYE29" s="845"/>
      <c r="GYF29" s="829"/>
      <c r="GYG29" s="829"/>
      <c r="GYH29" s="829"/>
      <c r="GYI29" s="829"/>
      <c r="GYJ29" s="829"/>
      <c r="GYK29" s="829"/>
      <c r="GYL29" s="830"/>
      <c r="GYM29" s="830"/>
      <c r="GYN29" s="830"/>
      <c r="GYO29" s="830"/>
      <c r="GYP29" s="830"/>
      <c r="GYQ29" s="830"/>
      <c r="GYR29" s="830"/>
      <c r="GYS29" s="830"/>
      <c r="GYT29" s="844"/>
      <c r="GYU29" s="845"/>
      <c r="GYV29" s="829"/>
      <c r="GYW29" s="829"/>
      <c r="GYX29" s="829"/>
      <c r="GYY29" s="829"/>
      <c r="GYZ29" s="829"/>
      <c r="GZA29" s="829"/>
      <c r="GZB29" s="830"/>
      <c r="GZC29" s="830"/>
      <c r="GZD29" s="830"/>
      <c r="GZE29" s="830"/>
      <c r="GZF29" s="830"/>
      <c r="GZG29" s="830"/>
      <c r="GZH29" s="830"/>
      <c r="GZI29" s="830"/>
      <c r="GZJ29" s="844"/>
      <c r="GZK29" s="845"/>
      <c r="GZL29" s="829"/>
      <c r="GZM29" s="829"/>
      <c r="GZN29" s="829"/>
      <c r="GZO29" s="829"/>
      <c r="GZP29" s="829"/>
      <c r="GZQ29" s="829"/>
      <c r="GZR29" s="830"/>
      <c r="GZS29" s="830"/>
      <c r="GZT29" s="830"/>
      <c r="GZU29" s="830"/>
      <c r="GZV29" s="830"/>
      <c r="GZW29" s="830"/>
      <c r="GZX29" s="830"/>
      <c r="GZY29" s="830"/>
      <c r="GZZ29" s="844"/>
      <c r="HAA29" s="845"/>
      <c r="HAB29" s="829"/>
      <c r="HAC29" s="829"/>
      <c r="HAD29" s="829"/>
      <c r="HAE29" s="829"/>
      <c r="HAF29" s="829"/>
      <c r="HAG29" s="829"/>
      <c r="HAH29" s="830"/>
      <c r="HAI29" s="830"/>
      <c r="HAJ29" s="830"/>
      <c r="HAK29" s="830"/>
      <c r="HAL29" s="830"/>
      <c r="HAM29" s="830"/>
      <c r="HAN29" s="830"/>
      <c r="HAO29" s="830"/>
      <c r="HAP29" s="844"/>
      <c r="HAQ29" s="845"/>
      <c r="HAR29" s="829"/>
      <c r="HAS29" s="829"/>
      <c r="HAT29" s="829"/>
      <c r="HAU29" s="829"/>
      <c r="HAV29" s="829"/>
      <c r="HAW29" s="829"/>
      <c r="HAX29" s="830"/>
      <c r="HAY29" s="830"/>
      <c r="HAZ29" s="830"/>
      <c r="HBA29" s="830"/>
      <c r="HBB29" s="830"/>
      <c r="HBC29" s="830"/>
      <c r="HBD29" s="830"/>
      <c r="HBE29" s="830"/>
      <c r="HBF29" s="844"/>
      <c r="HBG29" s="845"/>
      <c r="HBH29" s="829"/>
      <c r="HBI29" s="829"/>
      <c r="HBJ29" s="829"/>
      <c r="HBK29" s="829"/>
      <c r="HBL29" s="829"/>
      <c r="HBM29" s="829"/>
      <c r="HBN29" s="830"/>
      <c r="HBO29" s="830"/>
      <c r="HBP29" s="830"/>
      <c r="HBQ29" s="830"/>
      <c r="HBR29" s="830"/>
      <c r="HBS29" s="830"/>
      <c r="HBT29" s="830"/>
      <c r="HBU29" s="830"/>
      <c r="HBV29" s="844"/>
      <c r="HBW29" s="845"/>
      <c r="HBX29" s="829"/>
      <c r="HBY29" s="829"/>
      <c r="HBZ29" s="829"/>
      <c r="HCA29" s="829"/>
      <c r="HCB29" s="829"/>
      <c r="HCC29" s="829"/>
      <c r="HCD29" s="830"/>
      <c r="HCE29" s="830"/>
      <c r="HCF29" s="830"/>
      <c r="HCG29" s="830"/>
      <c r="HCH29" s="830"/>
      <c r="HCI29" s="830"/>
      <c r="HCJ29" s="830"/>
      <c r="HCK29" s="830"/>
      <c r="HCL29" s="844"/>
      <c r="HCM29" s="845"/>
      <c r="HCN29" s="829"/>
      <c r="HCO29" s="829"/>
      <c r="HCP29" s="829"/>
      <c r="HCQ29" s="829"/>
      <c r="HCR29" s="829"/>
      <c r="HCS29" s="829"/>
      <c r="HCT29" s="830"/>
      <c r="HCU29" s="830"/>
      <c r="HCV29" s="830"/>
      <c r="HCW29" s="830"/>
      <c r="HCX29" s="830"/>
      <c r="HCY29" s="830"/>
      <c r="HCZ29" s="830"/>
      <c r="HDA29" s="830"/>
      <c r="HDB29" s="844"/>
      <c r="HDC29" s="845"/>
      <c r="HDD29" s="829"/>
      <c r="HDE29" s="829"/>
      <c r="HDF29" s="829"/>
      <c r="HDG29" s="829"/>
      <c r="HDH29" s="829"/>
      <c r="HDI29" s="829"/>
      <c r="HDJ29" s="830"/>
      <c r="HDK29" s="830"/>
      <c r="HDL29" s="830"/>
      <c r="HDM29" s="830"/>
      <c r="HDN29" s="830"/>
      <c r="HDO29" s="830"/>
      <c r="HDP29" s="830"/>
      <c r="HDQ29" s="830"/>
      <c r="HDR29" s="844"/>
      <c r="HDS29" s="845"/>
      <c r="HDT29" s="829"/>
      <c r="HDU29" s="829"/>
      <c r="HDV29" s="829"/>
      <c r="HDW29" s="829"/>
      <c r="HDX29" s="829"/>
      <c r="HDY29" s="829"/>
      <c r="HDZ29" s="830"/>
      <c r="HEA29" s="830"/>
      <c r="HEB29" s="830"/>
      <c r="HEC29" s="830"/>
      <c r="HED29" s="830"/>
      <c r="HEE29" s="830"/>
      <c r="HEF29" s="830"/>
      <c r="HEG29" s="830"/>
      <c r="HEH29" s="844"/>
      <c r="HEI29" s="845"/>
      <c r="HEJ29" s="829"/>
      <c r="HEK29" s="829"/>
      <c r="HEL29" s="829"/>
      <c r="HEM29" s="829"/>
      <c r="HEN29" s="829"/>
      <c r="HEO29" s="829"/>
      <c r="HEP29" s="830"/>
      <c r="HEQ29" s="830"/>
      <c r="HER29" s="830"/>
      <c r="HES29" s="830"/>
      <c r="HET29" s="830"/>
      <c r="HEU29" s="830"/>
      <c r="HEV29" s="830"/>
      <c r="HEW29" s="830"/>
      <c r="HEX29" s="844"/>
      <c r="HEY29" s="845"/>
      <c r="HEZ29" s="829"/>
      <c r="HFA29" s="829"/>
      <c r="HFB29" s="829"/>
      <c r="HFC29" s="829"/>
      <c r="HFD29" s="829"/>
      <c r="HFE29" s="829"/>
      <c r="HFF29" s="830"/>
      <c r="HFG29" s="830"/>
      <c r="HFH29" s="830"/>
      <c r="HFI29" s="830"/>
      <c r="HFJ29" s="830"/>
      <c r="HFK29" s="830"/>
      <c r="HFL29" s="830"/>
      <c r="HFM29" s="830"/>
      <c r="HFN29" s="844"/>
      <c r="HFO29" s="845"/>
      <c r="HFP29" s="829"/>
      <c r="HFQ29" s="829"/>
      <c r="HFR29" s="829"/>
      <c r="HFS29" s="829"/>
      <c r="HFT29" s="829"/>
      <c r="HFU29" s="829"/>
      <c r="HFV29" s="830"/>
      <c r="HFW29" s="830"/>
      <c r="HFX29" s="830"/>
      <c r="HFY29" s="830"/>
      <c r="HFZ29" s="830"/>
      <c r="HGA29" s="830"/>
      <c r="HGB29" s="830"/>
      <c r="HGC29" s="830"/>
      <c r="HGD29" s="844"/>
      <c r="HGE29" s="845"/>
      <c r="HGF29" s="829"/>
      <c r="HGG29" s="829"/>
      <c r="HGH29" s="829"/>
      <c r="HGI29" s="829"/>
      <c r="HGJ29" s="829"/>
      <c r="HGK29" s="829"/>
      <c r="HGL29" s="830"/>
      <c r="HGM29" s="830"/>
      <c r="HGN29" s="830"/>
      <c r="HGO29" s="830"/>
      <c r="HGP29" s="830"/>
      <c r="HGQ29" s="830"/>
      <c r="HGR29" s="830"/>
      <c r="HGS29" s="830"/>
      <c r="HGT29" s="844"/>
      <c r="HGU29" s="845"/>
      <c r="HGV29" s="829"/>
      <c r="HGW29" s="829"/>
      <c r="HGX29" s="829"/>
      <c r="HGY29" s="829"/>
      <c r="HGZ29" s="829"/>
      <c r="HHA29" s="829"/>
      <c r="HHB29" s="830"/>
      <c r="HHC29" s="830"/>
      <c r="HHD29" s="830"/>
      <c r="HHE29" s="830"/>
      <c r="HHF29" s="830"/>
      <c r="HHG29" s="830"/>
      <c r="HHH29" s="830"/>
      <c r="HHI29" s="830"/>
      <c r="HHJ29" s="844"/>
      <c r="HHK29" s="845"/>
      <c r="HHL29" s="829"/>
      <c r="HHM29" s="829"/>
      <c r="HHN29" s="829"/>
      <c r="HHO29" s="829"/>
      <c r="HHP29" s="829"/>
      <c r="HHQ29" s="829"/>
      <c r="HHR29" s="830"/>
      <c r="HHS29" s="830"/>
      <c r="HHT29" s="830"/>
      <c r="HHU29" s="830"/>
      <c r="HHV29" s="830"/>
      <c r="HHW29" s="830"/>
      <c r="HHX29" s="830"/>
      <c r="HHY29" s="830"/>
      <c r="HHZ29" s="844"/>
      <c r="HIA29" s="845"/>
      <c r="HIB29" s="829"/>
      <c r="HIC29" s="829"/>
      <c r="HID29" s="829"/>
      <c r="HIE29" s="829"/>
      <c r="HIF29" s="829"/>
      <c r="HIG29" s="829"/>
      <c r="HIH29" s="830"/>
      <c r="HII29" s="830"/>
      <c r="HIJ29" s="830"/>
      <c r="HIK29" s="830"/>
      <c r="HIL29" s="830"/>
      <c r="HIM29" s="830"/>
      <c r="HIN29" s="830"/>
      <c r="HIO29" s="830"/>
      <c r="HIP29" s="844"/>
      <c r="HIQ29" s="845"/>
      <c r="HIR29" s="829"/>
      <c r="HIS29" s="829"/>
      <c r="HIT29" s="829"/>
      <c r="HIU29" s="829"/>
      <c r="HIV29" s="829"/>
      <c r="HIW29" s="829"/>
      <c r="HIX29" s="830"/>
      <c r="HIY29" s="830"/>
      <c r="HIZ29" s="830"/>
      <c r="HJA29" s="830"/>
      <c r="HJB29" s="830"/>
      <c r="HJC29" s="830"/>
      <c r="HJD29" s="830"/>
      <c r="HJE29" s="830"/>
      <c r="HJF29" s="844"/>
      <c r="HJG29" s="845"/>
      <c r="HJH29" s="829"/>
      <c r="HJI29" s="829"/>
      <c r="HJJ29" s="829"/>
      <c r="HJK29" s="829"/>
      <c r="HJL29" s="829"/>
      <c r="HJM29" s="829"/>
      <c r="HJN29" s="830"/>
      <c r="HJO29" s="830"/>
      <c r="HJP29" s="830"/>
      <c r="HJQ29" s="830"/>
      <c r="HJR29" s="830"/>
      <c r="HJS29" s="830"/>
      <c r="HJT29" s="830"/>
      <c r="HJU29" s="830"/>
      <c r="HJV29" s="844"/>
      <c r="HJW29" s="845"/>
      <c r="HJX29" s="829"/>
      <c r="HJY29" s="829"/>
      <c r="HJZ29" s="829"/>
      <c r="HKA29" s="829"/>
      <c r="HKB29" s="829"/>
      <c r="HKC29" s="829"/>
      <c r="HKD29" s="830"/>
      <c r="HKE29" s="830"/>
      <c r="HKF29" s="830"/>
      <c r="HKG29" s="830"/>
      <c r="HKH29" s="830"/>
      <c r="HKI29" s="830"/>
      <c r="HKJ29" s="830"/>
      <c r="HKK29" s="830"/>
      <c r="HKL29" s="844"/>
      <c r="HKM29" s="845"/>
      <c r="HKN29" s="829"/>
      <c r="HKO29" s="829"/>
      <c r="HKP29" s="829"/>
      <c r="HKQ29" s="829"/>
      <c r="HKR29" s="829"/>
      <c r="HKS29" s="829"/>
      <c r="HKT29" s="830"/>
      <c r="HKU29" s="830"/>
      <c r="HKV29" s="830"/>
      <c r="HKW29" s="830"/>
      <c r="HKX29" s="830"/>
      <c r="HKY29" s="830"/>
      <c r="HKZ29" s="830"/>
      <c r="HLA29" s="830"/>
      <c r="HLB29" s="844"/>
      <c r="HLC29" s="845"/>
      <c r="HLD29" s="829"/>
      <c r="HLE29" s="829"/>
      <c r="HLF29" s="829"/>
      <c r="HLG29" s="829"/>
      <c r="HLH29" s="829"/>
      <c r="HLI29" s="829"/>
      <c r="HLJ29" s="830"/>
      <c r="HLK29" s="830"/>
      <c r="HLL29" s="830"/>
      <c r="HLM29" s="830"/>
      <c r="HLN29" s="830"/>
      <c r="HLO29" s="830"/>
      <c r="HLP29" s="830"/>
      <c r="HLQ29" s="830"/>
      <c r="HLR29" s="844"/>
      <c r="HLS29" s="845"/>
      <c r="HLT29" s="829"/>
      <c r="HLU29" s="829"/>
      <c r="HLV29" s="829"/>
      <c r="HLW29" s="829"/>
      <c r="HLX29" s="829"/>
      <c r="HLY29" s="829"/>
      <c r="HLZ29" s="830"/>
      <c r="HMA29" s="830"/>
      <c r="HMB29" s="830"/>
      <c r="HMC29" s="830"/>
      <c r="HMD29" s="830"/>
      <c r="HME29" s="830"/>
      <c r="HMF29" s="830"/>
      <c r="HMG29" s="830"/>
      <c r="HMH29" s="844"/>
      <c r="HMI29" s="845"/>
      <c r="HMJ29" s="829"/>
      <c r="HMK29" s="829"/>
      <c r="HML29" s="829"/>
      <c r="HMM29" s="829"/>
      <c r="HMN29" s="829"/>
      <c r="HMO29" s="829"/>
      <c r="HMP29" s="830"/>
      <c r="HMQ29" s="830"/>
      <c r="HMR29" s="830"/>
      <c r="HMS29" s="830"/>
      <c r="HMT29" s="830"/>
      <c r="HMU29" s="830"/>
      <c r="HMV29" s="830"/>
      <c r="HMW29" s="830"/>
      <c r="HMX29" s="844"/>
      <c r="HMY29" s="845"/>
      <c r="HMZ29" s="829"/>
      <c r="HNA29" s="829"/>
      <c r="HNB29" s="829"/>
      <c r="HNC29" s="829"/>
      <c r="HND29" s="829"/>
      <c r="HNE29" s="829"/>
      <c r="HNF29" s="830"/>
      <c r="HNG29" s="830"/>
      <c r="HNH29" s="830"/>
      <c r="HNI29" s="830"/>
      <c r="HNJ29" s="830"/>
      <c r="HNK29" s="830"/>
      <c r="HNL29" s="830"/>
      <c r="HNM29" s="830"/>
      <c r="HNN29" s="844"/>
      <c r="HNO29" s="845"/>
      <c r="HNP29" s="829"/>
      <c r="HNQ29" s="829"/>
      <c r="HNR29" s="829"/>
      <c r="HNS29" s="829"/>
      <c r="HNT29" s="829"/>
      <c r="HNU29" s="829"/>
      <c r="HNV29" s="830"/>
      <c r="HNW29" s="830"/>
      <c r="HNX29" s="830"/>
      <c r="HNY29" s="830"/>
      <c r="HNZ29" s="830"/>
      <c r="HOA29" s="830"/>
      <c r="HOB29" s="830"/>
      <c r="HOC29" s="830"/>
      <c r="HOD29" s="844"/>
      <c r="HOE29" s="845"/>
      <c r="HOF29" s="829"/>
      <c r="HOG29" s="829"/>
      <c r="HOH29" s="829"/>
      <c r="HOI29" s="829"/>
      <c r="HOJ29" s="829"/>
      <c r="HOK29" s="829"/>
      <c r="HOL29" s="830"/>
      <c r="HOM29" s="830"/>
      <c r="HON29" s="830"/>
      <c r="HOO29" s="830"/>
      <c r="HOP29" s="830"/>
      <c r="HOQ29" s="830"/>
      <c r="HOR29" s="830"/>
      <c r="HOS29" s="830"/>
      <c r="HOT29" s="844"/>
      <c r="HOU29" s="845"/>
      <c r="HOV29" s="829"/>
      <c r="HOW29" s="829"/>
      <c r="HOX29" s="829"/>
      <c r="HOY29" s="829"/>
      <c r="HOZ29" s="829"/>
      <c r="HPA29" s="829"/>
      <c r="HPB29" s="830"/>
      <c r="HPC29" s="830"/>
      <c r="HPD29" s="830"/>
      <c r="HPE29" s="830"/>
      <c r="HPF29" s="830"/>
      <c r="HPG29" s="830"/>
      <c r="HPH29" s="830"/>
      <c r="HPI29" s="830"/>
      <c r="HPJ29" s="844"/>
      <c r="HPK29" s="845"/>
      <c r="HPL29" s="829"/>
      <c r="HPM29" s="829"/>
      <c r="HPN29" s="829"/>
      <c r="HPO29" s="829"/>
      <c r="HPP29" s="829"/>
      <c r="HPQ29" s="829"/>
      <c r="HPR29" s="830"/>
      <c r="HPS29" s="830"/>
      <c r="HPT29" s="830"/>
      <c r="HPU29" s="830"/>
      <c r="HPV29" s="830"/>
      <c r="HPW29" s="830"/>
      <c r="HPX29" s="830"/>
      <c r="HPY29" s="830"/>
      <c r="HPZ29" s="844"/>
      <c r="HQA29" s="845"/>
      <c r="HQB29" s="829"/>
      <c r="HQC29" s="829"/>
      <c r="HQD29" s="829"/>
      <c r="HQE29" s="829"/>
      <c r="HQF29" s="829"/>
      <c r="HQG29" s="829"/>
      <c r="HQH29" s="830"/>
      <c r="HQI29" s="830"/>
      <c r="HQJ29" s="830"/>
      <c r="HQK29" s="830"/>
      <c r="HQL29" s="830"/>
      <c r="HQM29" s="830"/>
      <c r="HQN29" s="830"/>
      <c r="HQO29" s="830"/>
      <c r="HQP29" s="844"/>
      <c r="HQQ29" s="845"/>
      <c r="HQR29" s="829"/>
      <c r="HQS29" s="829"/>
      <c r="HQT29" s="829"/>
      <c r="HQU29" s="829"/>
      <c r="HQV29" s="829"/>
      <c r="HQW29" s="829"/>
      <c r="HQX29" s="830"/>
      <c r="HQY29" s="830"/>
      <c r="HQZ29" s="830"/>
      <c r="HRA29" s="830"/>
      <c r="HRB29" s="830"/>
      <c r="HRC29" s="830"/>
      <c r="HRD29" s="830"/>
      <c r="HRE29" s="830"/>
      <c r="HRF29" s="844"/>
      <c r="HRG29" s="845"/>
      <c r="HRH29" s="829"/>
      <c r="HRI29" s="829"/>
      <c r="HRJ29" s="829"/>
      <c r="HRK29" s="829"/>
      <c r="HRL29" s="829"/>
      <c r="HRM29" s="829"/>
      <c r="HRN29" s="830"/>
      <c r="HRO29" s="830"/>
      <c r="HRP29" s="830"/>
      <c r="HRQ29" s="830"/>
      <c r="HRR29" s="830"/>
      <c r="HRS29" s="830"/>
      <c r="HRT29" s="830"/>
      <c r="HRU29" s="830"/>
      <c r="HRV29" s="844"/>
      <c r="HRW29" s="845"/>
      <c r="HRX29" s="829"/>
      <c r="HRY29" s="829"/>
      <c r="HRZ29" s="829"/>
      <c r="HSA29" s="829"/>
      <c r="HSB29" s="829"/>
      <c r="HSC29" s="829"/>
      <c r="HSD29" s="830"/>
      <c r="HSE29" s="830"/>
      <c r="HSF29" s="830"/>
      <c r="HSG29" s="830"/>
      <c r="HSH29" s="830"/>
      <c r="HSI29" s="830"/>
      <c r="HSJ29" s="830"/>
      <c r="HSK29" s="830"/>
      <c r="HSL29" s="844"/>
      <c r="HSM29" s="845"/>
      <c r="HSN29" s="829"/>
      <c r="HSO29" s="829"/>
      <c r="HSP29" s="829"/>
      <c r="HSQ29" s="829"/>
      <c r="HSR29" s="829"/>
      <c r="HSS29" s="829"/>
      <c r="HST29" s="830"/>
      <c r="HSU29" s="830"/>
      <c r="HSV29" s="830"/>
      <c r="HSW29" s="830"/>
      <c r="HSX29" s="830"/>
      <c r="HSY29" s="830"/>
      <c r="HSZ29" s="830"/>
      <c r="HTA29" s="830"/>
      <c r="HTB29" s="844"/>
      <c r="HTC29" s="845"/>
      <c r="HTD29" s="829"/>
      <c r="HTE29" s="829"/>
      <c r="HTF29" s="829"/>
      <c r="HTG29" s="829"/>
      <c r="HTH29" s="829"/>
      <c r="HTI29" s="829"/>
      <c r="HTJ29" s="830"/>
      <c r="HTK29" s="830"/>
      <c r="HTL29" s="830"/>
      <c r="HTM29" s="830"/>
      <c r="HTN29" s="830"/>
      <c r="HTO29" s="830"/>
      <c r="HTP29" s="830"/>
      <c r="HTQ29" s="830"/>
      <c r="HTR29" s="844"/>
      <c r="HTS29" s="845"/>
      <c r="HTT29" s="829"/>
      <c r="HTU29" s="829"/>
      <c r="HTV29" s="829"/>
      <c r="HTW29" s="829"/>
      <c r="HTX29" s="829"/>
      <c r="HTY29" s="829"/>
      <c r="HTZ29" s="830"/>
      <c r="HUA29" s="830"/>
      <c r="HUB29" s="830"/>
      <c r="HUC29" s="830"/>
      <c r="HUD29" s="830"/>
      <c r="HUE29" s="830"/>
      <c r="HUF29" s="830"/>
      <c r="HUG29" s="830"/>
      <c r="HUH29" s="844"/>
      <c r="HUI29" s="845"/>
      <c r="HUJ29" s="829"/>
      <c r="HUK29" s="829"/>
      <c r="HUL29" s="829"/>
      <c r="HUM29" s="829"/>
      <c r="HUN29" s="829"/>
      <c r="HUO29" s="829"/>
      <c r="HUP29" s="830"/>
      <c r="HUQ29" s="830"/>
      <c r="HUR29" s="830"/>
      <c r="HUS29" s="830"/>
      <c r="HUT29" s="830"/>
      <c r="HUU29" s="830"/>
      <c r="HUV29" s="830"/>
      <c r="HUW29" s="830"/>
      <c r="HUX29" s="844"/>
      <c r="HUY29" s="845"/>
      <c r="HUZ29" s="829"/>
      <c r="HVA29" s="829"/>
      <c r="HVB29" s="829"/>
      <c r="HVC29" s="829"/>
      <c r="HVD29" s="829"/>
      <c r="HVE29" s="829"/>
      <c r="HVF29" s="830"/>
      <c r="HVG29" s="830"/>
      <c r="HVH29" s="830"/>
      <c r="HVI29" s="830"/>
      <c r="HVJ29" s="830"/>
      <c r="HVK29" s="830"/>
      <c r="HVL29" s="830"/>
      <c r="HVM29" s="830"/>
      <c r="HVN29" s="844"/>
      <c r="HVO29" s="845"/>
      <c r="HVP29" s="829"/>
      <c r="HVQ29" s="829"/>
      <c r="HVR29" s="829"/>
      <c r="HVS29" s="829"/>
      <c r="HVT29" s="829"/>
      <c r="HVU29" s="829"/>
      <c r="HVV29" s="830"/>
      <c r="HVW29" s="830"/>
      <c r="HVX29" s="830"/>
      <c r="HVY29" s="830"/>
      <c r="HVZ29" s="830"/>
      <c r="HWA29" s="830"/>
      <c r="HWB29" s="830"/>
      <c r="HWC29" s="830"/>
      <c r="HWD29" s="844"/>
      <c r="HWE29" s="845"/>
      <c r="HWF29" s="829"/>
      <c r="HWG29" s="829"/>
      <c r="HWH29" s="829"/>
      <c r="HWI29" s="829"/>
      <c r="HWJ29" s="829"/>
      <c r="HWK29" s="829"/>
      <c r="HWL29" s="830"/>
      <c r="HWM29" s="830"/>
      <c r="HWN29" s="830"/>
      <c r="HWO29" s="830"/>
      <c r="HWP29" s="830"/>
      <c r="HWQ29" s="830"/>
      <c r="HWR29" s="830"/>
      <c r="HWS29" s="830"/>
      <c r="HWT29" s="844"/>
      <c r="HWU29" s="845"/>
      <c r="HWV29" s="829"/>
      <c r="HWW29" s="829"/>
      <c r="HWX29" s="829"/>
      <c r="HWY29" s="829"/>
      <c r="HWZ29" s="829"/>
      <c r="HXA29" s="829"/>
      <c r="HXB29" s="830"/>
      <c r="HXC29" s="830"/>
      <c r="HXD29" s="830"/>
      <c r="HXE29" s="830"/>
      <c r="HXF29" s="830"/>
      <c r="HXG29" s="830"/>
      <c r="HXH29" s="830"/>
      <c r="HXI29" s="830"/>
      <c r="HXJ29" s="844"/>
      <c r="HXK29" s="845"/>
      <c r="HXL29" s="829"/>
      <c r="HXM29" s="829"/>
      <c r="HXN29" s="829"/>
      <c r="HXO29" s="829"/>
      <c r="HXP29" s="829"/>
      <c r="HXQ29" s="829"/>
      <c r="HXR29" s="830"/>
      <c r="HXS29" s="830"/>
      <c r="HXT29" s="830"/>
      <c r="HXU29" s="830"/>
      <c r="HXV29" s="830"/>
      <c r="HXW29" s="830"/>
      <c r="HXX29" s="830"/>
      <c r="HXY29" s="830"/>
      <c r="HXZ29" s="844"/>
      <c r="HYA29" s="845"/>
      <c r="HYB29" s="829"/>
      <c r="HYC29" s="829"/>
      <c r="HYD29" s="829"/>
      <c r="HYE29" s="829"/>
      <c r="HYF29" s="829"/>
      <c r="HYG29" s="829"/>
      <c r="HYH29" s="830"/>
      <c r="HYI29" s="830"/>
      <c r="HYJ29" s="830"/>
      <c r="HYK29" s="830"/>
      <c r="HYL29" s="830"/>
      <c r="HYM29" s="830"/>
      <c r="HYN29" s="830"/>
      <c r="HYO29" s="830"/>
      <c r="HYP29" s="844"/>
      <c r="HYQ29" s="845"/>
      <c r="HYR29" s="829"/>
      <c r="HYS29" s="829"/>
      <c r="HYT29" s="829"/>
      <c r="HYU29" s="829"/>
      <c r="HYV29" s="829"/>
      <c r="HYW29" s="829"/>
      <c r="HYX29" s="830"/>
      <c r="HYY29" s="830"/>
      <c r="HYZ29" s="830"/>
      <c r="HZA29" s="830"/>
      <c r="HZB29" s="830"/>
      <c r="HZC29" s="830"/>
      <c r="HZD29" s="830"/>
      <c r="HZE29" s="830"/>
      <c r="HZF29" s="844"/>
      <c r="HZG29" s="845"/>
      <c r="HZH29" s="829"/>
      <c r="HZI29" s="829"/>
      <c r="HZJ29" s="829"/>
      <c r="HZK29" s="829"/>
      <c r="HZL29" s="829"/>
      <c r="HZM29" s="829"/>
      <c r="HZN29" s="830"/>
      <c r="HZO29" s="830"/>
      <c r="HZP29" s="830"/>
      <c r="HZQ29" s="830"/>
      <c r="HZR29" s="830"/>
      <c r="HZS29" s="830"/>
      <c r="HZT29" s="830"/>
      <c r="HZU29" s="830"/>
      <c r="HZV29" s="844"/>
      <c r="HZW29" s="845"/>
      <c r="HZX29" s="829"/>
      <c r="HZY29" s="829"/>
      <c r="HZZ29" s="829"/>
      <c r="IAA29" s="829"/>
      <c r="IAB29" s="829"/>
      <c r="IAC29" s="829"/>
      <c r="IAD29" s="830"/>
      <c r="IAE29" s="830"/>
      <c r="IAF29" s="830"/>
      <c r="IAG29" s="830"/>
      <c r="IAH29" s="830"/>
      <c r="IAI29" s="830"/>
      <c r="IAJ29" s="830"/>
      <c r="IAK29" s="830"/>
      <c r="IAL29" s="844"/>
      <c r="IAM29" s="845"/>
      <c r="IAN29" s="829"/>
      <c r="IAO29" s="829"/>
      <c r="IAP29" s="829"/>
      <c r="IAQ29" s="829"/>
      <c r="IAR29" s="829"/>
      <c r="IAS29" s="829"/>
      <c r="IAT29" s="830"/>
      <c r="IAU29" s="830"/>
      <c r="IAV29" s="830"/>
      <c r="IAW29" s="830"/>
      <c r="IAX29" s="830"/>
      <c r="IAY29" s="830"/>
      <c r="IAZ29" s="830"/>
      <c r="IBA29" s="830"/>
      <c r="IBB29" s="844"/>
      <c r="IBC29" s="845"/>
      <c r="IBD29" s="829"/>
      <c r="IBE29" s="829"/>
      <c r="IBF29" s="829"/>
      <c r="IBG29" s="829"/>
      <c r="IBH29" s="829"/>
      <c r="IBI29" s="829"/>
      <c r="IBJ29" s="830"/>
      <c r="IBK29" s="830"/>
      <c r="IBL29" s="830"/>
      <c r="IBM29" s="830"/>
      <c r="IBN29" s="830"/>
      <c r="IBO29" s="830"/>
      <c r="IBP29" s="830"/>
      <c r="IBQ29" s="830"/>
      <c r="IBR29" s="844"/>
      <c r="IBS29" s="845"/>
      <c r="IBT29" s="829"/>
      <c r="IBU29" s="829"/>
      <c r="IBV29" s="829"/>
      <c r="IBW29" s="829"/>
      <c r="IBX29" s="829"/>
      <c r="IBY29" s="829"/>
      <c r="IBZ29" s="830"/>
      <c r="ICA29" s="830"/>
      <c r="ICB29" s="830"/>
      <c r="ICC29" s="830"/>
      <c r="ICD29" s="830"/>
      <c r="ICE29" s="830"/>
      <c r="ICF29" s="830"/>
      <c r="ICG29" s="830"/>
      <c r="ICH29" s="844"/>
      <c r="ICI29" s="845"/>
      <c r="ICJ29" s="829"/>
      <c r="ICK29" s="829"/>
      <c r="ICL29" s="829"/>
      <c r="ICM29" s="829"/>
      <c r="ICN29" s="829"/>
      <c r="ICO29" s="829"/>
      <c r="ICP29" s="830"/>
      <c r="ICQ29" s="830"/>
      <c r="ICR29" s="830"/>
      <c r="ICS29" s="830"/>
      <c r="ICT29" s="830"/>
      <c r="ICU29" s="830"/>
      <c r="ICV29" s="830"/>
      <c r="ICW29" s="830"/>
      <c r="ICX29" s="844"/>
      <c r="ICY29" s="845"/>
      <c r="ICZ29" s="829"/>
      <c r="IDA29" s="829"/>
      <c r="IDB29" s="829"/>
      <c r="IDC29" s="829"/>
      <c r="IDD29" s="829"/>
      <c r="IDE29" s="829"/>
      <c r="IDF29" s="830"/>
      <c r="IDG29" s="830"/>
      <c r="IDH29" s="830"/>
      <c r="IDI29" s="830"/>
      <c r="IDJ29" s="830"/>
      <c r="IDK29" s="830"/>
      <c r="IDL29" s="830"/>
      <c r="IDM29" s="830"/>
      <c r="IDN29" s="844"/>
      <c r="IDO29" s="845"/>
      <c r="IDP29" s="829"/>
      <c r="IDQ29" s="829"/>
      <c r="IDR29" s="829"/>
      <c r="IDS29" s="829"/>
      <c r="IDT29" s="829"/>
      <c r="IDU29" s="829"/>
      <c r="IDV29" s="830"/>
      <c r="IDW29" s="830"/>
      <c r="IDX29" s="830"/>
      <c r="IDY29" s="830"/>
      <c r="IDZ29" s="830"/>
      <c r="IEA29" s="830"/>
      <c r="IEB29" s="830"/>
      <c r="IEC29" s="830"/>
      <c r="IED29" s="844"/>
      <c r="IEE29" s="845"/>
      <c r="IEF29" s="829"/>
      <c r="IEG29" s="829"/>
      <c r="IEH29" s="829"/>
      <c r="IEI29" s="829"/>
      <c r="IEJ29" s="829"/>
      <c r="IEK29" s="829"/>
      <c r="IEL29" s="830"/>
      <c r="IEM29" s="830"/>
      <c r="IEN29" s="830"/>
      <c r="IEO29" s="830"/>
      <c r="IEP29" s="830"/>
      <c r="IEQ29" s="830"/>
      <c r="IER29" s="830"/>
      <c r="IES29" s="830"/>
      <c r="IET29" s="844"/>
      <c r="IEU29" s="845"/>
      <c r="IEV29" s="829"/>
      <c r="IEW29" s="829"/>
      <c r="IEX29" s="829"/>
      <c r="IEY29" s="829"/>
      <c r="IEZ29" s="829"/>
      <c r="IFA29" s="829"/>
      <c r="IFB29" s="830"/>
      <c r="IFC29" s="830"/>
      <c r="IFD29" s="830"/>
      <c r="IFE29" s="830"/>
      <c r="IFF29" s="830"/>
      <c r="IFG29" s="830"/>
      <c r="IFH29" s="830"/>
      <c r="IFI29" s="830"/>
      <c r="IFJ29" s="844"/>
      <c r="IFK29" s="845"/>
      <c r="IFL29" s="829"/>
      <c r="IFM29" s="829"/>
      <c r="IFN29" s="829"/>
      <c r="IFO29" s="829"/>
      <c r="IFP29" s="829"/>
      <c r="IFQ29" s="829"/>
      <c r="IFR29" s="830"/>
      <c r="IFS29" s="830"/>
      <c r="IFT29" s="830"/>
      <c r="IFU29" s="830"/>
      <c r="IFV29" s="830"/>
      <c r="IFW29" s="830"/>
      <c r="IFX29" s="830"/>
      <c r="IFY29" s="830"/>
      <c r="IFZ29" s="844"/>
      <c r="IGA29" s="845"/>
      <c r="IGB29" s="829"/>
      <c r="IGC29" s="829"/>
      <c r="IGD29" s="829"/>
      <c r="IGE29" s="829"/>
      <c r="IGF29" s="829"/>
      <c r="IGG29" s="829"/>
      <c r="IGH29" s="830"/>
      <c r="IGI29" s="830"/>
      <c r="IGJ29" s="830"/>
      <c r="IGK29" s="830"/>
      <c r="IGL29" s="830"/>
      <c r="IGM29" s="830"/>
      <c r="IGN29" s="830"/>
      <c r="IGO29" s="830"/>
      <c r="IGP29" s="844"/>
      <c r="IGQ29" s="845"/>
      <c r="IGR29" s="829"/>
      <c r="IGS29" s="829"/>
      <c r="IGT29" s="829"/>
      <c r="IGU29" s="829"/>
      <c r="IGV29" s="829"/>
      <c r="IGW29" s="829"/>
      <c r="IGX29" s="830"/>
      <c r="IGY29" s="830"/>
      <c r="IGZ29" s="830"/>
      <c r="IHA29" s="830"/>
      <c r="IHB29" s="830"/>
      <c r="IHC29" s="830"/>
      <c r="IHD29" s="830"/>
      <c r="IHE29" s="830"/>
      <c r="IHF29" s="844"/>
      <c r="IHG29" s="845"/>
      <c r="IHH29" s="829"/>
      <c r="IHI29" s="829"/>
      <c r="IHJ29" s="829"/>
      <c r="IHK29" s="829"/>
      <c r="IHL29" s="829"/>
      <c r="IHM29" s="829"/>
      <c r="IHN29" s="830"/>
      <c r="IHO29" s="830"/>
      <c r="IHP29" s="830"/>
      <c r="IHQ29" s="830"/>
      <c r="IHR29" s="830"/>
      <c r="IHS29" s="830"/>
      <c r="IHT29" s="830"/>
      <c r="IHU29" s="830"/>
      <c r="IHV29" s="844"/>
      <c r="IHW29" s="845"/>
      <c r="IHX29" s="829"/>
      <c r="IHY29" s="829"/>
      <c r="IHZ29" s="829"/>
      <c r="IIA29" s="829"/>
      <c r="IIB29" s="829"/>
      <c r="IIC29" s="829"/>
      <c r="IID29" s="830"/>
      <c r="IIE29" s="830"/>
      <c r="IIF29" s="830"/>
      <c r="IIG29" s="830"/>
      <c r="IIH29" s="830"/>
      <c r="III29" s="830"/>
      <c r="IIJ29" s="830"/>
      <c r="IIK29" s="830"/>
      <c r="IIL29" s="844"/>
      <c r="IIM29" s="845"/>
      <c r="IIN29" s="829"/>
      <c r="IIO29" s="829"/>
      <c r="IIP29" s="829"/>
      <c r="IIQ29" s="829"/>
      <c r="IIR29" s="829"/>
      <c r="IIS29" s="829"/>
      <c r="IIT29" s="830"/>
      <c r="IIU29" s="830"/>
      <c r="IIV29" s="830"/>
      <c r="IIW29" s="830"/>
      <c r="IIX29" s="830"/>
      <c r="IIY29" s="830"/>
      <c r="IIZ29" s="830"/>
      <c r="IJA29" s="830"/>
      <c r="IJB29" s="844"/>
      <c r="IJC29" s="845"/>
      <c r="IJD29" s="829"/>
      <c r="IJE29" s="829"/>
      <c r="IJF29" s="829"/>
      <c r="IJG29" s="829"/>
      <c r="IJH29" s="829"/>
      <c r="IJI29" s="829"/>
      <c r="IJJ29" s="830"/>
      <c r="IJK29" s="830"/>
      <c r="IJL29" s="830"/>
      <c r="IJM29" s="830"/>
      <c r="IJN29" s="830"/>
      <c r="IJO29" s="830"/>
      <c r="IJP29" s="830"/>
      <c r="IJQ29" s="830"/>
      <c r="IJR29" s="844"/>
      <c r="IJS29" s="845"/>
      <c r="IJT29" s="829"/>
      <c r="IJU29" s="829"/>
      <c r="IJV29" s="829"/>
      <c r="IJW29" s="829"/>
      <c r="IJX29" s="829"/>
      <c r="IJY29" s="829"/>
      <c r="IJZ29" s="830"/>
      <c r="IKA29" s="830"/>
      <c r="IKB29" s="830"/>
      <c r="IKC29" s="830"/>
      <c r="IKD29" s="830"/>
      <c r="IKE29" s="830"/>
      <c r="IKF29" s="830"/>
      <c r="IKG29" s="830"/>
      <c r="IKH29" s="844"/>
      <c r="IKI29" s="845"/>
      <c r="IKJ29" s="829"/>
      <c r="IKK29" s="829"/>
      <c r="IKL29" s="829"/>
      <c r="IKM29" s="829"/>
      <c r="IKN29" s="829"/>
      <c r="IKO29" s="829"/>
      <c r="IKP29" s="830"/>
      <c r="IKQ29" s="830"/>
      <c r="IKR29" s="830"/>
      <c r="IKS29" s="830"/>
      <c r="IKT29" s="830"/>
      <c r="IKU29" s="830"/>
      <c r="IKV29" s="830"/>
      <c r="IKW29" s="830"/>
      <c r="IKX29" s="844"/>
      <c r="IKY29" s="845"/>
      <c r="IKZ29" s="829"/>
      <c r="ILA29" s="829"/>
      <c r="ILB29" s="829"/>
      <c r="ILC29" s="829"/>
      <c r="ILD29" s="829"/>
      <c r="ILE29" s="829"/>
      <c r="ILF29" s="830"/>
      <c r="ILG29" s="830"/>
      <c r="ILH29" s="830"/>
      <c r="ILI29" s="830"/>
      <c r="ILJ29" s="830"/>
      <c r="ILK29" s="830"/>
      <c r="ILL29" s="830"/>
      <c r="ILM29" s="830"/>
      <c r="ILN29" s="844"/>
      <c r="ILO29" s="845"/>
      <c r="ILP29" s="829"/>
      <c r="ILQ29" s="829"/>
      <c r="ILR29" s="829"/>
      <c r="ILS29" s="829"/>
      <c r="ILT29" s="829"/>
      <c r="ILU29" s="829"/>
      <c r="ILV29" s="830"/>
      <c r="ILW29" s="830"/>
      <c r="ILX29" s="830"/>
      <c r="ILY29" s="830"/>
      <c r="ILZ29" s="830"/>
      <c r="IMA29" s="830"/>
      <c r="IMB29" s="830"/>
      <c r="IMC29" s="830"/>
      <c r="IMD29" s="844"/>
      <c r="IME29" s="845"/>
      <c r="IMF29" s="829"/>
      <c r="IMG29" s="829"/>
      <c r="IMH29" s="829"/>
      <c r="IMI29" s="829"/>
      <c r="IMJ29" s="829"/>
      <c r="IMK29" s="829"/>
      <c r="IML29" s="830"/>
      <c r="IMM29" s="830"/>
      <c r="IMN29" s="830"/>
      <c r="IMO29" s="830"/>
      <c r="IMP29" s="830"/>
      <c r="IMQ29" s="830"/>
      <c r="IMR29" s="830"/>
      <c r="IMS29" s="830"/>
      <c r="IMT29" s="844"/>
      <c r="IMU29" s="845"/>
      <c r="IMV29" s="829"/>
      <c r="IMW29" s="829"/>
      <c r="IMX29" s="829"/>
      <c r="IMY29" s="829"/>
      <c r="IMZ29" s="829"/>
      <c r="INA29" s="829"/>
      <c r="INB29" s="830"/>
      <c r="INC29" s="830"/>
      <c r="IND29" s="830"/>
      <c r="INE29" s="830"/>
      <c r="INF29" s="830"/>
      <c r="ING29" s="830"/>
      <c r="INH29" s="830"/>
      <c r="INI29" s="830"/>
      <c r="INJ29" s="844"/>
      <c r="INK29" s="845"/>
      <c r="INL29" s="829"/>
      <c r="INM29" s="829"/>
      <c r="INN29" s="829"/>
      <c r="INO29" s="829"/>
      <c r="INP29" s="829"/>
      <c r="INQ29" s="829"/>
      <c r="INR29" s="830"/>
      <c r="INS29" s="830"/>
      <c r="INT29" s="830"/>
      <c r="INU29" s="830"/>
      <c r="INV29" s="830"/>
      <c r="INW29" s="830"/>
      <c r="INX29" s="830"/>
      <c r="INY29" s="830"/>
      <c r="INZ29" s="844"/>
      <c r="IOA29" s="845"/>
      <c r="IOB29" s="829"/>
      <c r="IOC29" s="829"/>
      <c r="IOD29" s="829"/>
      <c r="IOE29" s="829"/>
      <c r="IOF29" s="829"/>
      <c r="IOG29" s="829"/>
      <c r="IOH29" s="830"/>
      <c r="IOI29" s="830"/>
      <c r="IOJ29" s="830"/>
      <c r="IOK29" s="830"/>
      <c r="IOL29" s="830"/>
      <c r="IOM29" s="830"/>
      <c r="ION29" s="830"/>
      <c r="IOO29" s="830"/>
      <c r="IOP29" s="844"/>
      <c r="IOQ29" s="845"/>
      <c r="IOR29" s="829"/>
      <c r="IOS29" s="829"/>
      <c r="IOT29" s="829"/>
      <c r="IOU29" s="829"/>
      <c r="IOV29" s="829"/>
      <c r="IOW29" s="829"/>
      <c r="IOX29" s="830"/>
      <c r="IOY29" s="830"/>
      <c r="IOZ29" s="830"/>
      <c r="IPA29" s="830"/>
      <c r="IPB29" s="830"/>
      <c r="IPC29" s="830"/>
      <c r="IPD29" s="830"/>
      <c r="IPE29" s="830"/>
      <c r="IPF29" s="844"/>
      <c r="IPG29" s="845"/>
      <c r="IPH29" s="829"/>
      <c r="IPI29" s="829"/>
      <c r="IPJ29" s="829"/>
      <c r="IPK29" s="829"/>
      <c r="IPL29" s="829"/>
      <c r="IPM29" s="829"/>
      <c r="IPN29" s="830"/>
      <c r="IPO29" s="830"/>
      <c r="IPP29" s="830"/>
      <c r="IPQ29" s="830"/>
      <c r="IPR29" s="830"/>
      <c r="IPS29" s="830"/>
      <c r="IPT29" s="830"/>
      <c r="IPU29" s="830"/>
      <c r="IPV29" s="844"/>
      <c r="IPW29" s="845"/>
      <c r="IPX29" s="829"/>
      <c r="IPY29" s="829"/>
      <c r="IPZ29" s="829"/>
      <c r="IQA29" s="829"/>
      <c r="IQB29" s="829"/>
      <c r="IQC29" s="829"/>
      <c r="IQD29" s="830"/>
      <c r="IQE29" s="830"/>
      <c r="IQF29" s="830"/>
      <c r="IQG29" s="830"/>
      <c r="IQH29" s="830"/>
      <c r="IQI29" s="830"/>
      <c r="IQJ29" s="830"/>
      <c r="IQK29" s="830"/>
      <c r="IQL29" s="844"/>
      <c r="IQM29" s="845"/>
      <c r="IQN29" s="829"/>
      <c r="IQO29" s="829"/>
      <c r="IQP29" s="829"/>
      <c r="IQQ29" s="829"/>
      <c r="IQR29" s="829"/>
      <c r="IQS29" s="829"/>
      <c r="IQT29" s="830"/>
      <c r="IQU29" s="830"/>
      <c r="IQV29" s="830"/>
      <c r="IQW29" s="830"/>
      <c r="IQX29" s="830"/>
      <c r="IQY29" s="830"/>
      <c r="IQZ29" s="830"/>
      <c r="IRA29" s="830"/>
      <c r="IRB29" s="844"/>
      <c r="IRC29" s="845"/>
      <c r="IRD29" s="829"/>
      <c r="IRE29" s="829"/>
      <c r="IRF29" s="829"/>
      <c r="IRG29" s="829"/>
      <c r="IRH29" s="829"/>
      <c r="IRI29" s="829"/>
      <c r="IRJ29" s="830"/>
      <c r="IRK29" s="830"/>
      <c r="IRL29" s="830"/>
      <c r="IRM29" s="830"/>
      <c r="IRN29" s="830"/>
      <c r="IRO29" s="830"/>
      <c r="IRP29" s="830"/>
      <c r="IRQ29" s="830"/>
      <c r="IRR29" s="844"/>
      <c r="IRS29" s="845"/>
      <c r="IRT29" s="829"/>
      <c r="IRU29" s="829"/>
      <c r="IRV29" s="829"/>
      <c r="IRW29" s="829"/>
      <c r="IRX29" s="829"/>
      <c r="IRY29" s="829"/>
      <c r="IRZ29" s="830"/>
      <c r="ISA29" s="830"/>
      <c r="ISB29" s="830"/>
      <c r="ISC29" s="830"/>
      <c r="ISD29" s="830"/>
      <c r="ISE29" s="830"/>
      <c r="ISF29" s="830"/>
      <c r="ISG29" s="830"/>
      <c r="ISH29" s="844"/>
      <c r="ISI29" s="845"/>
      <c r="ISJ29" s="829"/>
      <c r="ISK29" s="829"/>
      <c r="ISL29" s="829"/>
      <c r="ISM29" s="829"/>
      <c r="ISN29" s="829"/>
      <c r="ISO29" s="829"/>
      <c r="ISP29" s="830"/>
      <c r="ISQ29" s="830"/>
      <c r="ISR29" s="830"/>
      <c r="ISS29" s="830"/>
      <c r="IST29" s="830"/>
      <c r="ISU29" s="830"/>
      <c r="ISV29" s="830"/>
      <c r="ISW29" s="830"/>
      <c r="ISX29" s="844"/>
      <c r="ISY29" s="845"/>
      <c r="ISZ29" s="829"/>
      <c r="ITA29" s="829"/>
      <c r="ITB29" s="829"/>
      <c r="ITC29" s="829"/>
      <c r="ITD29" s="829"/>
      <c r="ITE29" s="829"/>
      <c r="ITF29" s="830"/>
      <c r="ITG29" s="830"/>
      <c r="ITH29" s="830"/>
      <c r="ITI29" s="830"/>
      <c r="ITJ29" s="830"/>
      <c r="ITK29" s="830"/>
      <c r="ITL29" s="830"/>
      <c r="ITM29" s="830"/>
      <c r="ITN29" s="844"/>
      <c r="ITO29" s="845"/>
      <c r="ITP29" s="829"/>
      <c r="ITQ29" s="829"/>
      <c r="ITR29" s="829"/>
      <c r="ITS29" s="829"/>
      <c r="ITT29" s="829"/>
      <c r="ITU29" s="829"/>
      <c r="ITV29" s="830"/>
      <c r="ITW29" s="830"/>
      <c r="ITX29" s="830"/>
      <c r="ITY29" s="830"/>
      <c r="ITZ29" s="830"/>
      <c r="IUA29" s="830"/>
      <c r="IUB29" s="830"/>
      <c r="IUC29" s="830"/>
      <c r="IUD29" s="844"/>
      <c r="IUE29" s="845"/>
      <c r="IUF29" s="829"/>
      <c r="IUG29" s="829"/>
      <c r="IUH29" s="829"/>
      <c r="IUI29" s="829"/>
      <c r="IUJ29" s="829"/>
      <c r="IUK29" s="829"/>
      <c r="IUL29" s="830"/>
      <c r="IUM29" s="830"/>
      <c r="IUN29" s="830"/>
      <c r="IUO29" s="830"/>
      <c r="IUP29" s="830"/>
      <c r="IUQ29" s="830"/>
      <c r="IUR29" s="830"/>
      <c r="IUS29" s="830"/>
      <c r="IUT29" s="844"/>
      <c r="IUU29" s="845"/>
      <c r="IUV29" s="829"/>
      <c r="IUW29" s="829"/>
      <c r="IUX29" s="829"/>
      <c r="IUY29" s="829"/>
      <c r="IUZ29" s="829"/>
      <c r="IVA29" s="829"/>
      <c r="IVB29" s="830"/>
      <c r="IVC29" s="830"/>
      <c r="IVD29" s="830"/>
      <c r="IVE29" s="830"/>
      <c r="IVF29" s="830"/>
      <c r="IVG29" s="830"/>
      <c r="IVH29" s="830"/>
      <c r="IVI29" s="830"/>
      <c r="IVJ29" s="844"/>
      <c r="IVK29" s="845"/>
      <c r="IVL29" s="829"/>
      <c r="IVM29" s="829"/>
      <c r="IVN29" s="829"/>
      <c r="IVO29" s="829"/>
      <c r="IVP29" s="829"/>
      <c r="IVQ29" s="829"/>
      <c r="IVR29" s="830"/>
      <c r="IVS29" s="830"/>
      <c r="IVT29" s="830"/>
      <c r="IVU29" s="830"/>
      <c r="IVV29" s="830"/>
      <c r="IVW29" s="830"/>
      <c r="IVX29" s="830"/>
      <c r="IVY29" s="830"/>
      <c r="IVZ29" s="844"/>
      <c r="IWA29" s="845"/>
      <c r="IWB29" s="829"/>
      <c r="IWC29" s="829"/>
      <c r="IWD29" s="829"/>
      <c r="IWE29" s="829"/>
      <c r="IWF29" s="829"/>
      <c r="IWG29" s="829"/>
      <c r="IWH29" s="830"/>
      <c r="IWI29" s="830"/>
      <c r="IWJ29" s="830"/>
      <c r="IWK29" s="830"/>
      <c r="IWL29" s="830"/>
      <c r="IWM29" s="830"/>
      <c r="IWN29" s="830"/>
      <c r="IWO29" s="830"/>
      <c r="IWP29" s="844"/>
      <c r="IWQ29" s="845"/>
      <c r="IWR29" s="829"/>
      <c r="IWS29" s="829"/>
      <c r="IWT29" s="829"/>
      <c r="IWU29" s="829"/>
      <c r="IWV29" s="829"/>
      <c r="IWW29" s="829"/>
      <c r="IWX29" s="830"/>
      <c r="IWY29" s="830"/>
      <c r="IWZ29" s="830"/>
      <c r="IXA29" s="830"/>
      <c r="IXB29" s="830"/>
      <c r="IXC29" s="830"/>
      <c r="IXD29" s="830"/>
      <c r="IXE29" s="830"/>
      <c r="IXF29" s="844"/>
      <c r="IXG29" s="845"/>
      <c r="IXH29" s="829"/>
      <c r="IXI29" s="829"/>
      <c r="IXJ29" s="829"/>
      <c r="IXK29" s="829"/>
      <c r="IXL29" s="829"/>
      <c r="IXM29" s="829"/>
      <c r="IXN29" s="830"/>
      <c r="IXO29" s="830"/>
      <c r="IXP29" s="830"/>
      <c r="IXQ29" s="830"/>
      <c r="IXR29" s="830"/>
      <c r="IXS29" s="830"/>
      <c r="IXT29" s="830"/>
      <c r="IXU29" s="830"/>
      <c r="IXV29" s="844"/>
      <c r="IXW29" s="845"/>
      <c r="IXX29" s="829"/>
      <c r="IXY29" s="829"/>
      <c r="IXZ29" s="829"/>
      <c r="IYA29" s="829"/>
      <c r="IYB29" s="829"/>
      <c r="IYC29" s="829"/>
      <c r="IYD29" s="830"/>
      <c r="IYE29" s="830"/>
      <c r="IYF29" s="830"/>
      <c r="IYG29" s="830"/>
      <c r="IYH29" s="830"/>
      <c r="IYI29" s="830"/>
      <c r="IYJ29" s="830"/>
      <c r="IYK29" s="830"/>
      <c r="IYL29" s="844"/>
      <c r="IYM29" s="845"/>
      <c r="IYN29" s="829"/>
      <c r="IYO29" s="829"/>
      <c r="IYP29" s="829"/>
      <c r="IYQ29" s="829"/>
      <c r="IYR29" s="829"/>
      <c r="IYS29" s="829"/>
      <c r="IYT29" s="830"/>
      <c r="IYU29" s="830"/>
      <c r="IYV29" s="830"/>
      <c r="IYW29" s="830"/>
      <c r="IYX29" s="830"/>
      <c r="IYY29" s="830"/>
      <c r="IYZ29" s="830"/>
      <c r="IZA29" s="830"/>
      <c r="IZB29" s="844"/>
      <c r="IZC29" s="845"/>
      <c r="IZD29" s="829"/>
      <c r="IZE29" s="829"/>
      <c r="IZF29" s="829"/>
      <c r="IZG29" s="829"/>
      <c r="IZH29" s="829"/>
      <c r="IZI29" s="829"/>
      <c r="IZJ29" s="830"/>
      <c r="IZK29" s="830"/>
      <c r="IZL29" s="830"/>
      <c r="IZM29" s="830"/>
      <c r="IZN29" s="830"/>
      <c r="IZO29" s="830"/>
      <c r="IZP29" s="830"/>
      <c r="IZQ29" s="830"/>
      <c r="IZR29" s="844"/>
      <c r="IZS29" s="845"/>
      <c r="IZT29" s="829"/>
      <c r="IZU29" s="829"/>
      <c r="IZV29" s="829"/>
      <c r="IZW29" s="829"/>
      <c r="IZX29" s="829"/>
      <c r="IZY29" s="829"/>
      <c r="IZZ29" s="830"/>
      <c r="JAA29" s="830"/>
      <c r="JAB29" s="830"/>
      <c r="JAC29" s="830"/>
      <c r="JAD29" s="830"/>
      <c r="JAE29" s="830"/>
      <c r="JAF29" s="830"/>
      <c r="JAG29" s="830"/>
      <c r="JAH29" s="844"/>
      <c r="JAI29" s="845"/>
      <c r="JAJ29" s="829"/>
      <c r="JAK29" s="829"/>
      <c r="JAL29" s="829"/>
      <c r="JAM29" s="829"/>
      <c r="JAN29" s="829"/>
      <c r="JAO29" s="829"/>
      <c r="JAP29" s="830"/>
      <c r="JAQ29" s="830"/>
      <c r="JAR29" s="830"/>
      <c r="JAS29" s="830"/>
      <c r="JAT29" s="830"/>
      <c r="JAU29" s="830"/>
      <c r="JAV29" s="830"/>
      <c r="JAW29" s="830"/>
      <c r="JAX29" s="844"/>
      <c r="JAY29" s="845"/>
      <c r="JAZ29" s="829"/>
      <c r="JBA29" s="829"/>
      <c r="JBB29" s="829"/>
      <c r="JBC29" s="829"/>
      <c r="JBD29" s="829"/>
      <c r="JBE29" s="829"/>
      <c r="JBF29" s="830"/>
      <c r="JBG29" s="830"/>
      <c r="JBH29" s="830"/>
      <c r="JBI29" s="830"/>
      <c r="JBJ29" s="830"/>
      <c r="JBK29" s="830"/>
      <c r="JBL29" s="830"/>
      <c r="JBM29" s="830"/>
      <c r="JBN29" s="844"/>
      <c r="JBO29" s="845"/>
      <c r="JBP29" s="829"/>
      <c r="JBQ29" s="829"/>
      <c r="JBR29" s="829"/>
      <c r="JBS29" s="829"/>
      <c r="JBT29" s="829"/>
      <c r="JBU29" s="829"/>
      <c r="JBV29" s="830"/>
      <c r="JBW29" s="830"/>
      <c r="JBX29" s="830"/>
      <c r="JBY29" s="830"/>
      <c r="JBZ29" s="830"/>
      <c r="JCA29" s="830"/>
      <c r="JCB29" s="830"/>
      <c r="JCC29" s="830"/>
      <c r="JCD29" s="844"/>
      <c r="JCE29" s="845"/>
      <c r="JCF29" s="829"/>
      <c r="JCG29" s="829"/>
      <c r="JCH29" s="829"/>
      <c r="JCI29" s="829"/>
      <c r="JCJ29" s="829"/>
      <c r="JCK29" s="829"/>
      <c r="JCL29" s="830"/>
      <c r="JCM29" s="830"/>
      <c r="JCN29" s="830"/>
      <c r="JCO29" s="830"/>
      <c r="JCP29" s="830"/>
      <c r="JCQ29" s="830"/>
      <c r="JCR29" s="830"/>
      <c r="JCS29" s="830"/>
      <c r="JCT29" s="844"/>
      <c r="JCU29" s="845"/>
      <c r="JCV29" s="829"/>
      <c r="JCW29" s="829"/>
      <c r="JCX29" s="829"/>
      <c r="JCY29" s="829"/>
      <c r="JCZ29" s="829"/>
      <c r="JDA29" s="829"/>
      <c r="JDB29" s="830"/>
      <c r="JDC29" s="830"/>
      <c r="JDD29" s="830"/>
      <c r="JDE29" s="830"/>
      <c r="JDF29" s="830"/>
      <c r="JDG29" s="830"/>
      <c r="JDH29" s="830"/>
      <c r="JDI29" s="830"/>
      <c r="JDJ29" s="844"/>
      <c r="JDK29" s="845"/>
      <c r="JDL29" s="829"/>
      <c r="JDM29" s="829"/>
      <c r="JDN29" s="829"/>
      <c r="JDO29" s="829"/>
      <c r="JDP29" s="829"/>
      <c r="JDQ29" s="829"/>
      <c r="JDR29" s="830"/>
      <c r="JDS29" s="830"/>
      <c r="JDT29" s="830"/>
      <c r="JDU29" s="830"/>
      <c r="JDV29" s="830"/>
      <c r="JDW29" s="830"/>
      <c r="JDX29" s="830"/>
      <c r="JDY29" s="830"/>
      <c r="JDZ29" s="844"/>
      <c r="JEA29" s="845"/>
      <c r="JEB29" s="829"/>
      <c r="JEC29" s="829"/>
      <c r="JED29" s="829"/>
      <c r="JEE29" s="829"/>
      <c r="JEF29" s="829"/>
      <c r="JEG29" s="829"/>
      <c r="JEH29" s="830"/>
      <c r="JEI29" s="830"/>
      <c r="JEJ29" s="830"/>
      <c r="JEK29" s="830"/>
      <c r="JEL29" s="830"/>
      <c r="JEM29" s="830"/>
      <c r="JEN29" s="830"/>
      <c r="JEO29" s="830"/>
      <c r="JEP29" s="844"/>
      <c r="JEQ29" s="845"/>
      <c r="JER29" s="829"/>
      <c r="JES29" s="829"/>
      <c r="JET29" s="829"/>
      <c r="JEU29" s="829"/>
      <c r="JEV29" s="829"/>
      <c r="JEW29" s="829"/>
      <c r="JEX29" s="830"/>
      <c r="JEY29" s="830"/>
      <c r="JEZ29" s="830"/>
      <c r="JFA29" s="830"/>
      <c r="JFB29" s="830"/>
      <c r="JFC29" s="830"/>
      <c r="JFD29" s="830"/>
      <c r="JFE29" s="830"/>
      <c r="JFF29" s="844"/>
      <c r="JFG29" s="845"/>
      <c r="JFH29" s="829"/>
      <c r="JFI29" s="829"/>
      <c r="JFJ29" s="829"/>
      <c r="JFK29" s="829"/>
      <c r="JFL29" s="829"/>
      <c r="JFM29" s="829"/>
      <c r="JFN29" s="830"/>
      <c r="JFO29" s="830"/>
      <c r="JFP29" s="830"/>
      <c r="JFQ29" s="830"/>
      <c r="JFR29" s="830"/>
      <c r="JFS29" s="830"/>
      <c r="JFT29" s="830"/>
      <c r="JFU29" s="830"/>
      <c r="JFV29" s="844"/>
      <c r="JFW29" s="845"/>
      <c r="JFX29" s="829"/>
      <c r="JFY29" s="829"/>
      <c r="JFZ29" s="829"/>
      <c r="JGA29" s="829"/>
      <c r="JGB29" s="829"/>
      <c r="JGC29" s="829"/>
      <c r="JGD29" s="830"/>
      <c r="JGE29" s="830"/>
      <c r="JGF29" s="830"/>
      <c r="JGG29" s="830"/>
      <c r="JGH29" s="830"/>
      <c r="JGI29" s="830"/>
      <c r="JGJ29" s="830"/>
      <c r="JGK29" s="830"/>
      <c r="JGL29" s="844"/>
      <c r="JGM29" s="845"/>
      <c r="JGN29" s="829"/>
      <c r="JGO29" s="829"/>
      <c r="JGP29" s="829"/>
      <c r="JGQ29" s="829"/>
      <c r="JGR29" s="829"/>
      <c r="JGS29" s="829"/>
      <c r="JGT29" s="830"/>
      <c r="JGU29" s="830"/>
      <c r="JGV29" s="830"/>
      <c r="JGW29" s="830"/>
      <c r="JGX29" s="830"/>
      <c r="JGY29" s="830"/>
      <c r="JGZ29" s="830"/>
      <c r="JHA29" s="830"/>
      <c r="JHB29" s="844"/>
      <c r="JHC29" s="845"/>
      <c r="JHD29" s="829"/>
      <c r="JHE29" s="829"/>
      <c r="JHF29" s="829"/>
      <c r="JHG29" s="829"/>
      <c r="JHH29" s="829"/>
      <c r="JHI29" s="829"/>
      <c r="JHJ29" s="830"/>
      <c r="JHK29" s="830"/>
      <c r="JHL29" s="830"/>
      <c r="JHM29" s="830"/>
      <c r="JHN29" s="830"/>
      <c r="JHO29" s="830"/>
      <c r="JHP29" s="830"/>
      <c r="JHQ29" s="830"/>
      <c r="JHR29" s="844"/>
      <c r="JHS29" s="845"/>
      <c r="JHT29" s="829"/>
      <c r="JHU29" s="829"/>
      <c r="JHV29" s="829"/>
      <c r="JHW29" s="829"/>
      <c r="JHX29" s="829"/>
      <c r="JHY29" s="829"/>
      <c r="JHZ29" s="830"/>
      <c r="JIA29" s="830"/>
      <c r="JIB29" s="830"/>
      <c r="JIC29" s="830"/>
      <c r="JID29" s="830"/>
      <c r="JIE29" s="830"/>
      <c r="JIF29" s="830"/>
      <c r="JIG29" s="830"/>
      <c r="JIH29" s="844"/>
      <c r="JII29" s="845"/>
      <c r="JIJ29" s="829"/>
      <c r="JIK29" s="829"/>
      <c r="JIL29" s="829"/>
      <c r="JIM29" s="829"/>
      <c r="JIN29" s="829"/>
      <c r="JIO29" s="829"/>
      <c r="JIP29" s="830"/>
      <c r="JIQ29" s="830"/>
      <c r="JIR29" s="830"/>
      <c r="JIS29" s="830"/>
      <c r="JIT29" s="830"/>
      <c r="JIU29" s="830"/>
      <c r="JIV29" s="830"/>
      <c r="JIW29" s="830"/>
      <c r="JIX29" s="844"/>
      <c r="JIY29" s="845"/>
      <c r="JIZ29" s="829"/>
      <c r="JJA29" s="829"/>
      <c r="JJB29" s="829"/>
      <c r="JJC29" s="829"/>
      <c r="JJD29" s="829"/>
      <c r="JJE29" s="829"/>
      <c r="JJF29" s="830"/>
      <c r="JJG29" s="830"/>
      <c r="JJH29" s="830"/>
      <c r="JJI29" s="830"/>
      <c r="JJJ29" s="830"/>
      <c r="JJK29" s="830"/>
      <c r="JJL29" s="830"/>
      <c r="JJM29" s="830"/>
      <c r="JJN29" s="844"/>
      <c r="JJO29" s="845"/>
      <c r="JJP29" s="829"/>
      <c r="JJQ29" s="829"/>
      <c r="JJR29" s="829"/>
      <c r="JJS29" s="829"/>
      <c r="JJT29" s="829"/>
      <c r="JJU29" s="829"/>
      <c r="JJV29" s="830"/>
      <c r="JJW29" s="830"/>
      <c r="JJX29" s="830"/>
      <c r="JJY29" s="830"/>
      <c r="JJZ29" s="830"/>
      <c r="JKA29" s="830"/>
      <c r="JKB29" s="830"/>
      <c r="JKC29" s="830"/>
      <c r="JKD29" s="844"/>
      <c r="JKE29" s="845"/>
      <c r="JKF29" s="829"/>
      <c r="JKG29" s="829"/>
      <c r="JKH29" s="829"/>
      <c r="JKI29" s="829"/>
      <c r="JKJ29" s="829"/>
      <c r="JKK29" s="829"/>
      <c r="JKL29" s="830"/>
      <c r="JKM29" s="830"/>
      <c r="JKN29" s="830"/>
      <c r="JKO29" s="830"/>
      <c r="JKP29" s="830"/>
      <c r="JKQ29" s="830"/>
      <c r="JKR29" s="830"/>
      <c r="JKS29" s="830"/>
      <c r="JKT29" s="844"/>
      <c r="JKU29" s="845"/>
      <c r="JKV29" s="829"/>
      <c r="JKW29" s="829"/>
      <c r="JKX29" s="829"/>
      <c r="JKY29" s="829"/>
      <c r="JKZ29" s="829"/>
      <c r="JLA29" s="829"/>
      <c r="JLB29" s="830"/>
      <c r="JLC29" s="830"/>
      <c r="JLD29" s="830"/>
      <c r="JLE29" s="830"/>
      <c r="JLF29" s="830"/>
      <c r="JLG29" s="830"/>
      <c r="JLH29" s="830"/>
      <c r="JLI29" s="830"/>
      <c r="JLJ29" s="844"/>
      <c r="JLK29" s="845"/>
      <c r="JLL29" s="829"/>
      <c r="JLM29" s="829"/>
      <c r="JLN29" s="829"/>
      <c r="JLO29" s="829"/>
      <c r="JLP29" s="829"/>
      <c r="JLQ29" s="829"/>
      <c r="JLR29" s="830"/>
      <c r="JLS29" s="830"/>
      <c r="JLT29" s="830"/>
      <c r="JLU29" s="830"/>
      <c r="JLV29" s="830"/>
      <c r="JLW29" s="830"/>
      <c r="JLX29" s="830"/>
      <c r="JLY29" s="830"/>
      <c r="JLZ29" s="844"/>
      <c r="JMA29" s="845"/>
      <c r="JMB29" s="829"/>
      <c r="JMC29" s="829"/>
      <c r="JMD29" s="829"/>
      <c r="JME29" s="829"/>
      <c r="JMF29" s="829"/>
      <c r="JMG29" s="829"/>
      <c r="JMH29" s="830"/>
      <c r="JMI29" s="830"/>
      <c r="JMJ29" s="830"/>
      <c r="JMK29" s="830"/>
      <c r="JML29" s="830"/>
      <c r="JMM29" s="830"/>
      <c r="JMN29" s="830"/>
      <c r="JMO29" s="830"/>
      <c r="JMP29" s="844"/>
      <c r="JMQ29" s="845"/>
      <c r="JMR29" s="829"/>
      <c r="JMS29" s="829"/>
      <c r="JMT29" s="829"/>
      <c r="JMU29" s="829"/>
      <c r="JMV29" s="829"/>
      <c r="JMW29" s="829"/>
      <c r="JMX29" s="830"/>
      <c r="JMY29" s="830"/>
      <c r="JMZ29" s="830"/>
      <c r="JNA29" s="830"/>
      <c r="JNB29" s="830"/>
      <c r="JNC29" s="830"/>
      <c r="JND29" s="830"/>
      <c r="JNE29" s="830"/>
      <c r="JNF29" s="844"/>
      <c r="JNG29" s="845"/>
      <c r="JNH29" s="829"/>
      <c r="JNI29" s="829"/>
      <c r="JNJ29" s="829"/>
      <c r="JNK29" s="829"/>
      <c r="JNL29" s="829"/>
      <c r="JNM29" s="829"/>
      <c r="JNN29" s="830"/>
      <c r="JNO29" s="830"/>
      <c r="JNP29" s="830"/>
      <c r="JNQ29" s="830"/>
      <c r="JNR29" s="830"/>
      <c r="JNS29" s="830"/>
      <c r="JNT29" s="830"/>
      <c r="JNU29" s="830"/>
      <c r="JNV29" s="844"/>
      <c r="JNW29" s="845"/>
      <c r="JNX29" s="829"/>
      <c r="JNY29" s="829"/>
      <c r="JNZ29" s="829"/>
      <c r="JOA29" s="829"/>
      <c r="JOB29" s="829"/>
      <c r="JOC29" s="829"/>
      <c r="JOD29" s="830"/>
      <c r="JOE29" s="830"/>
      <c r="JOF29" s="830"/>
      <c r="JOG29" s="830"/>
      <c r="JOH29" s="830"/>
      <c r="JOI29" s="830"/>
      <c r="JOJ29" s="830"/>
      <c r="JOK29" s="830"/>
      <c r="JOL29" s="844"/>
      <c r="JOM29" s="845"/>
      <c r="JON29" s="829"/>
      <c r="JOO29" s="829"/>
      <c r="JOP29" s="829"/>
      <c r="JOQ29" s="829"/>
      <c r="JOR29" s="829"/>
      <c r="JOS29" s="829"/>
      <c r="JOT29" s="830"/>
      <c r="JOU29" s="830"/>
      <c r="JOV29" s="830"/>
      <c r="JOW29" s="830"/>
      <c r="JOX29" s="830"/>
      <c r="JOY29" s="830"/>
      <c r="JOZ29" s="830"/>
      <c r="JPA29" s="830"/>
      <c r="JPB29" s="844"/>
      <c r="JPC29" s="845"/>
      <c r="JPD29" s="829"/>
      <c r="JPE29" s="829"/>
      <c r="JPF29" s="829"/>
      <c r="JPG29" s="829"/>
      <c r="JPH29" s="829"/>
      <c r="JPI29" s="829"/>
      <c r="JPJ29" s="830"/>
      <c r="JPK29" s="830"/>
      <c r="JPL29" s="830"/>
      <c r="JPM29" s="830"/>
      <c r="JPN29" s="830"/>
      <c r="JPO29" s="830"/>
      <c r="JPP29" s="830"/>
      <c r="JPQ29" s="830"/>
      <c r="JPR29" s="844"/>
      <c r="JPS29" s="845"/>
      <c r="JPT29" s="829"/>
      <c r="JPU29" s="829"/>
      <c r="JPV29" s="829"/>
      <c r="JPW29" s="829"/>
      <c r="JPX29" s="829"/>
      <c r="JPY29" s="829"/>
      <c r="JPZ29" s="830"/>
      <c r="JQA29" s="830"/>
      <c r="JQB29" s="830"/>
      <c r="JQC29" s="830"/>
      <c r="JQD29" s="830"/>
      <c r="JQE29" s="830"/>
      <c r="JQF29" s="830"/>
      <c r="JQG29" s="830"/>
      <c r="JQH29" s="844"/>
      <c r="JQI29" s="845"/>
      <c r="JQJ29" s="829"/>
      <c r="JQK29" s="829"/>
      <c r="JQL29" s="829"/>
      <c r="JQM29" s="829"/>
      <c r="JQN29" s="829"/>
      <c r="JQO29" s="829"/>
      <c r="JQP29" s="830"/>
      <c r="JQQ29" s="830"/>
      <c r="JQR29" s="830"/>
      <c r="JQS29" s="830"/>
      <c r="JQT29" s="830"/>
      <c r="JQU29" s="830"/>
      <c r="JQV29" s="830"/>
      <c r="JQW29" s="830"/>
      <c r="JQX29" s="844"/>
      <c r="JQY29" s="845"/>
      <c r="JQZ29" s="829"/>
      <c r="JRA29" s="829"/>
      <c r="JRB29" s="829"/>
      <c r="JRC29" s="829"/>
      <c r="JRD29" s="829"/>
      <c r="JRE29" s="829"/>
      <c r="JRF29" s="830"/>
      <c r="JRG29" s="830"/>
      <c r="JRH29" s="830"/>
      <c r="JRI29" s="830"/>
      <c r="JRJ29" s="830"/>
      <c r="JRK29" s="830"/>
      <c r="JRL29" s="830"/>
      <c r="JRM29" s="830"/>
      <c r="JRN29" s="844"/>
      <c r="JRO29" s="845"/>
      <c r="JRP29" s="829"/>
      <c r="JRQ29" s="829"/>
      <c r="JRR29" s="829"/>
      <c r="JRS29" s="829"/>
      <c r="JRT29" s="829"/>
      <c r="JRU29" s="829"/>
      <c r="JRV29" s="830"/>
      <c r="JRW29" s="830"/>
      <c r="JRX29" s="830"/>
      <c r="JRY29" s="830"/>
      <c r="JRZ29" s="830"/>
      <c r="JSA29" s="830"/>
      <c r="JSB29" s="830"/>
      <c r="JSC29" s="830"/>
      <c r="JSD29" s="844"/>
      <c r="JSE29" s="845"/>
      <c r="JSF29" s="829"/>
      <c r="JSG29" s="829"/>
      <c r="JSH29" s="829"/>
      <c r="JSI29" s="829"/>
      <c r="JSJ29" s="829"/>
      <c r="JSK29" s="829"/>
      <c r="JSL29" s="830"/>
      <c r="JSM29" s="830"/>
      <c r="JSN29" s="830"/>
      <c r="JSO29" s="830"/>
      <c r="JSP29" s="830"/>
      <c r="JSQ29" s="830"/>
      <c r="JSR29" s="830"/>
      <c r="JSS29" s="830"/>
      <c r="JST29" s="844"/>
      <c r="JSU29" s="845"/>
      <c r="JSV29" s="829"/>
      <c r="JSW29" s="829"/>
      <c r="JSX29" s="829"/>
      <c r="JSY29" s="829"/>
      <c r="JSZ29" s="829"/>
      <c r="JTA29" s="829"/>
      <c r="JTB29" s="830"/>
      <c r="JTC29" s="830"/>
      <c r="JTD29" s="830"/>
      <c r="JTE29" s="830"/>
      <c r="JTF29" s="830"/>
      <c r="JTG29" s="830"/>
      <c r="JTH29" s="830"/>
      <c r="JTI29" s="830"/>
      <c r="JTJ29" s="844"/>
      <c r="JTK29" s="845"/>
      <c r="JTL29" s="829"/>
      <c r="JTM29" s="829"/>
      <c r="JTN29" s="829"/>
      <c r="JTO29" s="829"/>
      <c r="JTP29" s="829"/>
      <c r="JTQ29" s="829"/>
      <c r="JTR29" s="830"/>
      <c r="JTS29" s="830"/>
      <c r="JTT29" s="830"/>
      <c r="JTU29" s="830"/>
      <c r="JTV29" s="830"/>
      <c r="JTW29" s="830"/>
      <c r="JTX29" s="830"/>
      <c r="JTY29" s="830"/>
      <c r="JTZ29" s="844"/>
      <c r="JUA29" s="845"/>
      <c r="JUB29" s="829"/>
      <c r="JUC29" s="829"/>
      <c r="JUD29" s="829"/>
      <c r="JUE29" s="829"/>
      <c r="JUF29" s="829"/>
      <c r="JUG29" s="829"/>
      <c r="JUH29" s="830"/>
      <c r="JUI29" s="830"/>
      <c r="JUJ29" s="830"/>
      <c r="JUK29" s="830"/>
      <c r="JUL29" s="830"/>
      <c r="JUM29" s="830"/>
      <c r="JUN29" s="830"/>
      <c r="JUO29" s="830"/>
      <c r="JUP29" s="844"/>
      <c r="JUQ29" s="845"/>
      <c r="JUR29" s="829"/>
      <c r="JUS29" s="829"/>
      <c r="JUT29" s="829"/>
      <c r="JUU29" s="829"/>
      <c r="JUV29" s="829"/>
      <c r="JUW29" s="829"/>
      <c r="JUX29" s="830"/>
      <c r="JUY29" s="830"/>
      <c r="JUZ29" s="830"/>
      <c r="JVA29" s="830"/>
      <c r="JVB29" s="830"/>
      <c r="JVC29" s="830"/>
      <c r="JVD29" s="830"/>
      <c r="JVE29" s="830"/>
      <c r="JVF29" s="844"/>
      <c r="JVG29" s="845"/>
      <c r="JVH29" s="829"/>
      <c r="JVI29" s="829"/>
      <c r="JVJ29" s="829"/>
      <c r="JVK29" s="829"/>
      <c r="JVL29" s="829"/>
      <c r="JVM29" s="829"/>
      <c r="JVN29" s="830"/>
      <c r="JVO29" s="830"/>
      <c r="JVP29" s="830"/>
      <c r="JVQ29" s="830"/>
      <c r="JVR29" s="830"/>
      <c r="JVS29" s="830"/>
      <c r="JVT29" s="830"/>
      <c r="JVU29" s="830"/>
      <c r="JVV29" s="844"/>
      <c r="JVW29" s="845"/>
      <c r="JVX29" s="829"/>
      <c r="JVY29" s="829"/>
      <c r="JVZ29" s="829"/>
      <c r="JWA29" s="829"/>
      <c r="JWB29" s="829"/>
      <c r="JWC29" s="829"/>
      <c r="JWD29" s="830"/>
      <c r="JWE29" s="830"/>
      <c r="JWF29" s="830"/>
      <c r="JWG29" s="830"/>
      <c r="JWH29" s="830"/>
      <c r="JWI29" s="830"/>
      <c r="JWJ29" s="830"/>
      <c r="JWK29" s="830"/>
      <c r="JWL29" s="844"/>
      <c r="JWM29" s="845"/>
      <c r="JWN29" s="829"/>
      <c r="JWO29" s="829"/>
      <c r="JWP29" s="829"/>
      <c r="JWQ29" s="829"/>
      <c r="JWR29" s="829"/>
      <c r="JWS29" s="829"/>
      <c r="JWT29" s="830"/>
      <c r="JWU29" s="830"/>
      <c r="JWV29" s="830"/>
      <c r="JWW29" s="830"/>
      <c r="JWX29" s="830"/>
      <c r="JWY29" s="830"/>
      <c r="JWZ29" s="830"/>
      <c r="JXA29" s="830"/>
      <c r="JXB29" s="844"/>
      <c r="JXC29" s="845"/>
      <c r="JXD29" s="829"/>
      <c r="JXE29" s="829"/>
      <c r="JXF29" s="829"/>
      <c r="JXG29" s="829"/>
      <c r="JXH29" s="829"/>
      <c r="JXI29" s="829"/>
      <c r="JXJ29" s="830"/>
      <c r="JXK29" s="830"/>
      <c r="JXL29" s="830"/>
      <c r="JXM29" s="830"/>
      <c r="JXN29" s="830"/>
      <c r="JXO29" s="830"/>
      <c r="JXP29" s="830"/>
      <c r="JXQ29" s="830"/>
      <c r="JXR29" s="844"/>
      <c r="JXS29" s="845"/>
      <c r="JXT29" s="829"/>
      <c r="JXU29" s="829"/>
      <c r="JXV29" s="829"/>
      <c r="JXW29" s="829"/>
      <c r="JXX29" s="829"/>
      <c r="JXY29" s="829"/>
      <c r="JXZ29" s="830"/>
      <c r="JYA29" s="830"/>
      <c r="JYB29" s="830"/>
      <c r="JYC29" s="830"/>
      <c r="JYD29" s="830"/>
      <c r="JYE29" s="830"/>
      <c r="JYF29" s="830"/>
      <c r="JYG29" s="830"/>
      <c r="JYH29" s="844"/>
      <c r="JYI29" s="845"/>
      <c r="JYJ29" s="829"/>
      <c r="JYK29" s="829"/>
      <c r="JYL29" s="829"/>
      <c r="JYM29" s="829"/>
      <c r="JYN29" s="829"/>
      <c r="JYO29" s="829"/>
      <c r="JYP29" s="830"/>
      <c r="JYQ29" s="830"/>
      <c r="JYR29" s="830"/>
      <c r="JYS29" s="830"/>
      <c r="JYT29" s="830"/>
      <c r="JYU29" s="830"/>
      <c r="JYV29" s="830"/>
      <c r="JYW29" s="830"/>
      <c r="JYX29" s="844"/>
      <c r="JYY29" s="845"/>
      <c r="JYZ29" s="829"/>
      <c r="JZA29" s="829"/>
      <c r="JZB29" s="829"/>
      <c r="JZC29" s="829"/>
      <c r="JZD29" s="829"/>
      <c r="JZE29" s="829"/>
      <c r="JZF29" s="830"/>
      <c r="JZG29" s="830"/>
      <c r="JZH29" s="830"/>
      <c r="JZI29" s="830"/>
      <c r="JZJ29" s="830"/>
      <c r="JZK29" s="830"/>
      <c r="JZL29" s="830"/>
      <c r="JZM29" s="830"/>
      <c r="JZN29" s="844"/>
      <c r="JZO29" s="845"/>
      <c r="JZP29" s="829"/>
      <c r="JZQ29" s="829"/>
      <c r="JZR29" s="829"/>
      <c r="JZS29" s="829"/>
      <c r="JZT29" s="829"/>
      <c r="JZU29" s="829"/>
      <c r="JZV29" s="830"/>
      <c r="JZW29" s="830"/>
      <c r="JZX29" s="830"/>
      <c r="JZY29" s="830"/>
      <c r="JZZ29" s="830"/>
      <c r="KAA29" s="830"/>
      <c r="KAB29" s="830"/>
      <c r="KAC29" s="830"/>
      <c r="KAD29" s="844"/>
      <c r="KAE29" s="845"/>
      <c r="KAF29" s="829"/>
      <c r="KAG29" s="829"/>
      <c r="KAH29" s="829"/>
      <c r="KAI29" s="829"/>
      <c r="KAJ29" s="829"/>
      <c r="KAK29" s="829"/>
      <c r="KAL29" s="830"/>
      <c r="KAM29" s="830"/>
      <c r="KAN29" s="830"/>
      <c r="KAO29" s="830"/>
      <c r="KAP29" s="830"/>
      <c r="KAQ29" s="830"/>
      <c r="KAR29" s="830"/>
      <c r="KAS29" s="830"/>
      <c r="KAT29" s="844"/>
      <c r="KAU29" s="845"/>
      <c r="KAV29" s="829"/>
      <c r="KAW29" s="829"/>
      <c r="KAX29" s="829"/>
      <c r="KAY29" s="829"/>
      <c r="KAZ29" s="829"/>
      <c r="KBA29" s="829"/>
      <c r="KBB29" s="830"/>
      <c r="KBC29" s="830"/>
      <c r="KBD29" s="830"/>
      <c r="KBE29" s="830"/>
      <c r="KBF29" s="830"/>
      <c r="KBG29" s="830"/>
      <c r="KBH29" s="830"/>
      <c r="KBI29" s="830"/>
      <c r="KBJ29" s="844"/>
      <c r="KBK29" s="845"/>
      <c r="KBL29" s="829"/>
      <c r="KBM29" s="829"/>
      <c r="KBN29" s="829"/>
      <c r="KBO29" s="829"/>
      <c r="KBP29" s="829"/>
      <c r="KBQ29" s="829"/>
      <c r="KBR29" s="830"/>
      <c r="KBS29" s="830"/>
      <c r="KBT29" s="830"/>
      <c r="KBU29" s="830"/>
      <c r="KBV29" s="830"/>
      <c r="KBW29" s="830"/>
      <c r="KBX29" s="830"/>
      <c r="KBY29" s="830"/>
      <c r="KBZ29" s="844"/>
      <c r="KCA29" s="845"/>
      <c r="KCB29" s="829"/>
      <c r="KCC29" s="829"/>
      <c r="KCD29" s="829"/>
      <c r="KCE29" s="829"/>
      <c r="KCF29" s="829"/>
      <c r="KCG29" s="829"/>
      <c r="KCH29" s="830"/>
      <c r="KCI29" s="830"/>
      <c r="KCJ29" s="830"/>
      <c r="KCK29" s="830"/>
      <c r="KCL29" s="830"/>
      <c r="KCM29" s="830"/>
      <c r="KCN29" s="830"/>
      <c r="KCO29" s="830"/>
      <c r="KCP29" s="844"/>
      <c r="KCQ29" s="845"/>
      <c r="KCR29" s="829"/>
      <c r="KCS29" s="829"/>
      <c r="KCT29" s="829"/>
      <c r="KCU29" s="829"/>
      <c r="KCV29" s="829"/>
      <c r="KCW29" s="829"/>
      <c r="KCX29" s="830"/>
      <c r="KCY29" s="830"/>
      <c r="KCZ29" s="830"/>
      <c r="KDA29" s="830"/>
      <c r="KDB29" s="830"/>
      <c r="KDC29" s="830"/>
      <c r="KDD29" s="830"/>
      <c r="KDE29" s="830"/>
      <c r="KDF29" s="844"/>
      <c r="KDG29" s="845"/>
      <c r="KDH29" s="829"/>
      <c r="KDI29" s="829"/>
      <c r="KDJ29" s="829"/>
      <c r="KDK29" s="829"/>
      <c r="KDL29" s="829"/>
      <c r="KDM29" s="829"/>
      <c r="KDN29" s="830"/>
      <c r="KDO29" s="830"/>
      <c r="KDP29" s="830"/>
      <c r="KDQ29" s="830"/>
      <c r="KDR29" s="830"/>
      <c r="KDS29" s="830"/>
      <c r="KDT29" s="830"/>
      <c r="KDU29" s="830"/>
      <c r="KDV29" s="844"/>
      <c r="KDW29" s="845"/>
      <c r="KDX29" s="829"/>
      <c r="KDY29" s="829"/>
      <c r="KDZ29" s="829"/>
      <c r="KEA29" s="829"/>
      <c r="KEB29" s="829"/>
      <c r="KEC29" s="829"/>
      <c r="KED29" s="830"/>
      <c r="KEE29" s="830"/>
      <c r="KEF29" s="830"/>
      <c r="KEG29" s="830"/>
      <c r="KEH29" s="830"/>
      <c r="KEI29" s="830"/>
      <c r="KEJ29" s="830"/>
      <c r="KEK29" s="830"/>
      <c r="KEL29" s="844"/>
      <c r="KEM29" s="845"/>
      <c r="KEN29" s="829"/>
      <c r="KEO29" s="829"/>
      <c r="KEP29" s="829"/>
      <c r="KEQ29" s="829"/>
      <c r="KER29" s="829"/>
      <c r="KES29" s="829"/>
      <c r="KET29" s="830"/>
      <c r="KEU29" s="830"/>
      <c r="KEV29" s="830"/>
      <c r="KEW29" s="830"/>
      <c r="KEX29" s="830"/>
      <c r="KEY29" s="830"/>
      <c r="KEZ29" s="830"/>
      <c r="KFA29" s="830"/>
      <c r="KFB29" s="844"/>
      <c r="KFC29" s="845"/>
      <c r="KFD29" s="829"/>
      <c r="KFE29" s="829"/>
      <c r="KFF29" s="829"/>
      <c r="KFG29" s="829"/>
      <c r="KFH29" s="829"/>
      <c r="KFI29" s="829"/>
      <c r="KFJ29" s="830"/>
      <c r="KFK29" s="830"/>
      <c r="KFL29" s="830"/>
      <c r="KFM29" s="830"/>
      <c r="KFN29" s="830"/>
      <c r="KFO29" s="830"/>
      <c r="KFP29" s="830"/>
      <c r="KFQ29" s="830"/>
      <c r="KFR29" s="844"/>
      <c r="KFS29" s="845"/>
      <c r="KFT29" s="829"/>
      <c r="KFU29" s="829"/>
      <c r="KFV29" s="829"/>
      <c r="KFW29" s="829"/>
      <c r="KFX29" s="829"/>
      <c r="KFY29" s="829"/>
      <c r="KFZ29" s="830"/>
      <c r="KGA29" s="830"/>
      <c r="KGB29" s="830"/>
      <c r="KGC29" s="830"/>
      <c r="KGD29" s="830"/>
      <c r="KGE29" s="830"/>
      <c r="KGF29" s="830"/>
      <c r="KGG29" s="830"/>
      <c r="KGH29" s="844"/>
      <c r="KGI29" s="845"/>
      <c r="KGJ29" s="829"/>
      <c r="KGK29" s="829"/>
      <c r="KGL29" s="829"/>
      <c r="KGM29" s="829"/>
      <c r="KGN29" s="829"/>
      <c r="KGO29" s="829"/>
      <c r="KGP29" s="830"/>
      <c r="KGQ29" s="830"/>
      <c r="KGR29" s="830"/>
      <c r="KGS29" s="830"/>
      <c r="KGT29" s="830"/>
      <c r="KGU29" s="830"/>
      <c r="KGV29" s="830"/>
      <c r="KGW29" s="830"/>
      <c r="KGX29" s="844"/>
      <c r="KGY29" s="845"/>
      <c r="KGZ29" s="829"/>
      <c r="KHA29" s="829"/>
      <c r="KHB29" s="829"/>
      <c r="KHC29" s="829"/>
      <c r="KHD29" s="829"/>
      <c r="KHE29" s="829"/>
      <c r="KHF29" s="830"/>
      <c r="KHG29" s="830"/>
      <c r="KHH29" s="830"/>
      <c r="KHI29" s="830"/>
      <c r="KHJ29" s="830"/>
      <c r="KHK29" s="830"/>
      <c r="KHL29" s="830"/>
      <c r="KHM29" s="830"/>
      <c r="KHN29" s="844"/>
      <c r="KHO29" s="845"/>
      <c r="KHP29" s="829"/>
      <c r="KHQ29" s="829"/>
      <c r="KHR29" s="829"/>
      <c r="KHS29" s="829"/>
      <c r="KHT29" s="829"/>
      <c r="KHU29" s="829"/>
      <c r="KHV29" s="830"/>
      <c r="KHW29" s="830"/>
      <c r="KHX29" s="830"/>
      <c r="KHY29" s="830"/>
      <c r="KHZ29" s="830"/>
      <c r="KIA29" s="830"/>
      <c r="KIB29" s="830"/>
      <c r="KIC29" s="830"/>
      <c r="KID29" s="844"/>
      <c r="KIE29" s="845"/>
      <c r="KIF29" s="829"/>
      <c r="KIG29" s="829"/>
      <c r="KIH29" s="829"/>
      <c r="KII29" s="829"/>
      <c r="KIJ29" s="829"/>
      <c r="KIK29" s="829"/>
      <c r="KIL29" s="830"/>
      <c r="KIM29" s="830"/>
      <c r="KIN29" s="830"/>
      <c r="KIO29" s="830"/>
      <c r="KIP29" s="830"/>
      <c r="KIQ29" s="830"/>
      <c r="KIR29" s="830"/>
      <c r="KIS29" s="830"/>
      <c r="KIT29" s="844"/>
      <c r="KIU29" s="845"/>
      <c r="KIV29" s="829"/>
      <c r="KIW29" s="829"/>
      <c r="KIX29" s="829"/>
      <c r="KIY29" s="829"/>
      <c r="KIZ29" s="829"/>
      <c r="KJA29" s="829"/>
      <c r="KJB29" s="830"/>
      <c r="KJC29" s="830"/>
      <c r="KJD29" s="830"/>
      <c r="KJE29" s="830"/>
      <c r="KJF29" s="830"/>
      <c r="KJG29" s="830"/>
      <c r="KJH29" s="830"/>
      <c r="KJI29" s="830"/>
      <c r="KJJ29" s="844"/>
      <c r="KJK29" s="845"/>
      <c r="KJL29" s="829"/>
      <c r="KJM29" s="829"/>
      <c r="KJN29" s="829"/>
      <c r="KJO29" s="829"/>
      <c r="KJP29" s="829"/>
      <c r="KJQ29" s="829"/>
      <c r="KJR29" s="830"/>
      <c r="KJS29" s="830"/>
      <c r="KJT29" s="830"/>
      <c r="KJU29" s="830"/>
      <c r="KJV29" s="830"/>
      <c r="KJW29" s="830"/>
      <c r="KJX29" s="830"/>
      <c r="KJY29" s="830"/>
      <c r="KJZ29" s="844"/>
      <c r="KKA29" s="845"/>
      <c r="KKB29" s="829"/>
      <c r="KKC29" s="829"/>
      <c r="KKD29" s="829"/>
      <c r="KKE29" s="829"/>
      <c r="KKF29" s="829"/>
      <c r="KKG29" s="829"/>
      <c r="KKH29" s="830"/>
      <c r="KKI29" s="830"/>
      <c r="KKJ29" s="830"/>
      <c r="KKK29" s="830"/>
      <c r="KKL29" s="830"/>
      <c r="KKM29" s="830"/>
      <c r="KKN29" s="830"/>
      <c r="KKO29" s="830"/>
      <c r="KKP29" s="844"/>
      <c r="KKQ29" s="845"/>
      <c r="KKR29" s="829"/>
      <c r="KKS29" s="829"/>
      <c r="KKT29" s="829"/>
      <c r="KKU29" s="829"/>
      <c r="KKV29" s="829"/>
      <c r="KKW29" s="829"/>
      <c r="KKX29" s="830"/>
      <c r="KKY29" s="830"/>
      <c r="KKZ29" s="830"/>
      <c r="KLA29" s="830"/>
      <c r="KLB29" s="830"/>
      <c r="KLC29" s="830"/>
      <c r="KLD29" s="830"/>
      <c r="KLE29" s="830"/>
      <c r="KLF29" s="844"/>
      <c r="KLG29" s="845"/>
      <c r="KLH29" s="829"/>
      <c r="KLI29" s="829"/>
      <c r="KLJ29" s="829"/>
      <c r="KLK29" s="829"/>
      <c r="KLL29" s="829"/>
      <c r="KLM29" s="829"/>
      <c r="KLN29" s="830"/>
      <c r="KLO29" s="830"/>
      <c r="KLP29" s="830"/>
      <c r="KLQ29" s="830"/>
      <c r="KLR29" s="830"/>
      <c r="KLS29" s="830"/>
      <c r="KLT29" s="830"/>
      <c r="KLU29" s="830"/>
      <c r="KLV29" s="844"/>
      <c r="KLW29" s="845"/>
      <c r="KLX29" s="829"/>
      <c r="KLY29" s="829"/>
      <c r="KLZ29" s="829"/>
      <c r="KMA29" s="829"/>
      <c r="KMB29" s="829"/>
      <c r="KMC29" s="829"/>
      <c r="KMD29" s="830"/>
      <c r="KME29" s="830"/>
      <c r="KMF29" s="830"/>
      <c r="KMG29" s="830"/>
      <c r="KMH29" s="830"/>
      <c r="KMI29" s="830"/>
      <c r="KMJ29" s="830"/>
      <c r="KMK29" s="830"/>
      <c r="KML29" s="844"/>
      <c r="KMM29" s="845"/>
      <c r="KMN29" s="829"/>
      <c r="KMO29" s="829"/>
      <c r="KMP29" s="829"/>
      <c r="KMQ29" s="829"/>
      <c r="KMR29" s="829"/>
      <c r="KMS29" s="829"/>
      <c r="KMT29" s="830"/>
      <c r="KMU29" s="830"/>
      <c r="KMV29" s="830"/>
      <c r="KMW29" s="830"/>
      <c r="KMX29" s="830"/>
      <c r="KMY29" s="830"/>
      <c r="KMZ29" s="830"/>
      <c r="KNA29" s="830"/>
      <c r="KNB29" s="844"/>
      <c r="KNC29" s="845"/>
      <c r="KND29" s="829"/>
      <c r="KNE29" s="829"/>
      <c r="KNF29" s="829"/>
      <c r="KNG29" s="829"/>
      <c r="KNH29" s="829"/>
      <c r="KNI29" s="829"/>
      <c r="KNJ29" s="830"/>
      <c r="KNK29" s="830"/>
      <c r="KNL29" s="830"/>
      <c r="KNM29" s="830"/>
      <c r="KNN29" s="830"/>
      <c r="KNO29" s="830"/>
      <c r="KNP29" s="830"/>
      <c r="KNQ29" s="830"/>
      <c r="KNR29" s="844"/>
      <c r="KNS29" s="845"/>
      <c r="KNT29" s="829"/>
      <c r="KNU29" s="829"/>
      <c r="KNV29" s="829"/>
      <c r="KNW29" s="829"/>
      <c r="KNX29" s="829"/>
      <c r="KNY29" s="829"/>
      <c r="KNZ29" s="830"/>
      <c r="KOA29" s="830"/>
      <c r="KOB29" s="830"/>
      <c r="KOC29" s="830"/>
      <c r="KOD29" s="830"/>
      <c r="KOE29" s="830"/>
      <c r="KOF29" s="830"/>
      <c r="KOG29" s="830"/>
      <c r="KOH29" s="844"/>
      <c r="KOI29" s="845"/>
      <c r="KOJ29" s="829"/>
      <c r="KOK29" s="829"/>
      <c r="KOL29" s="829"/>
      <c r="KOM29" s="829"/>
      <c r="KON29" s="829"/>
      <c r="KOO29" s="829"/>
      <c r="KOP29" s="830"/>
      <c r="KOQ29" s="830"/>
      <c r="KOR29" s="830"/>
      <c r="KOS29" s="830"/>
      <c r="KOT29" s="830"/>
      <c r="KOU29" s="830"/>
      <c r="KOV29" s="830"/>
      <c r="KOW29" s="830"/>
      <c r="KOX29" s="844"/>
      <c r="KOY29" s="845"/>
      <c r="KOZ29" s="829"/>
      <c r="KPA29" s="829"/>
      <c r="KPB29" s="829"/>
      <c r="KPC29" s="829"/>
      <c r="KPD29" s="829"/>
      <c r="KPE29" s="829"/>
      <c r="KPF29" s="830"/>
      <c r="KPG29" s="830"/>
      <c r="KPH29" s="830"/>
      <c r="KPI29" s="830"/>
      <c r="KPJ29" s="830"/>
      <c r="KPK29" s="830"/>
      <c r="KPL29" s="830"/>
      <c r="KPM29" s="830"/>
      <c r="KPN29" s="844"/>
      <c r="KPO29" s="845"/>
      <c r="KPP29" s="829"/>
      <c r="KPQ29" s="829"/>
      <c r="KPR29" s="829"/>
      <c r="KPS29" s="829"/>
      <c r="KPT29" s="829"/>
      <c r="KPU29" s="829"/>
      <c r="KPV29" s="830"/>
      <c r="KPW29" s="830"/>
      <c r="KPX29" s="830"/>
      <c r="KPY29" s="830"/>
      <c r="KPZ29" s="830"/>
      <c r="KQA29" s="830"/>
      <c r="KQB29" s="830"/>
      <c r="KQC29" s="830"/>
      <c r="KQD29" s="844"/>
      <c r="KQE29" s="845"/>
      <c r="KQF29" s="829"/>
      <c r="KQG29" s="829"/>
      <c r="KQH29" s="829"/>
      <c r="KQI29" s="829"/>
      <c r="KQJ29" s="829"/>
      <c r="KQK29" s="829"/>
      <c r="KQL29" s="830"/>
      <c r="KQM29" s="830"/>
      <c r="KQN29" s="830"/>
      <c r="KQO29" s="830"/>
      <c r="KQP29" s="830"/>
      <c r="KQQ29" s="830"/>
      <c r="KQR29" s="830"/>
      <c r="KQS29" s="830"/>
      <c r="KQT29" s="844"/>
      <c r="KQU29" s="845"/>
      <c r="KQV29" s="829"/>
      <c r="KQW29" s="829"/>
      <c r="KQX29" s="829"/>
      <c r="KQY29" s="829"/>
      <c r="KQZ29" s="829"/>
      <c r="KRA29" s="829"/>
      <c r="KRB29" s="830"/>
      <c r="KRC29" s="830"/>
      <c r="KRD29" s="830"/>
      <c r="KRE29" s="830"/>
      <c r="KRF29" s="830"/>
      <c r="KRG29" s="830"/>
      <c r="KRH29" s="830"/>
      <c r="KRI29" s="830"/>
      <c r="KRJ29" s="844"/>
      <c r="KRK29" s="845"/>
      <c r="KRL29" s="829"/>
      <c r="KRM29" s="829"/>
      <c r="KRN29" s="829"/>
      <c r="KRO29" s="829"/>
      <c r="KRP29" s="829"/>
      <c r="KRQ29" s="829"/>
      <c r="KRR29" s="830"/>
      <c r="KRS29" s="830"/>
      <c r="KRT29" s="830"/>
      <c r="KRU29" s="830"/>
      <c r="KRV29" s="830"/>
      <c r="KRW29" s="830"/>
      <c r="KRX29" s="830"/>
      <c r="KRY29" s="830"/>
      <c r="KRZ29" s="844"/>
      <c r="KSA29" s="845"/>
      <c r="KSB29" s="829"/>
      <c r="KSC29" s="829"/>
      <c r="KSD29" s="829"/>
      <c r="KSE29" s="829"/>
      <c r="KSF29" s="829"/>
      <c r="KSG29" s="829"/>
      <c r="KSH29" s="830"/>
      <c r="KSI29" s="830"/>
      <c r="KSJ29" s="830"/>
      <c r="KSK29" s="830"/>
      <c r="KSL29" s="830"/>
      <c r="KSM29" s="830"/>
      <c r="KSN29" s="830"/>
      <c r="KSO29" s="830"/>
      <c r="KSP29" s="844"/>
      <c r="KSQ29" s="845"/>
      <c r="KSR29" s="829"/>
      <c r="KSS29" s="829"/>
      <c r="KST29" s="829"/>
      <c r="KSU29" s="829"/>
      <c r="KSV29" s="829"/>
      <c r="KSW29" s="829"/>
      <c r="KSX29" s="830"/>
      <c r="KSY29" s="830"/>
      <c r="KSZ29" s="830"/>
      <c r="KTA29" s="830"/>
      <c r="KTB29" s="830"/>
      <c r="KTC29" s="830"/>
      <c r="KTD29" s="830"/>
      <c r="KTE29" s="830"/>
      <c r="KTF29" s="844"/>
      <c r="KTG29" s="845"/>
      <c r="KTH29" s="829"/>
      <c r="KTI29" s="829"/>
      <c r="KTJ29" s="829"/>
      <c r="KTK29" s="829"/>
      <c r="KTL29" s="829"/>
      <c r="KTM29" s="829"/>
      <c r="KTN29" s="830"/>
      <c r="KTO29" s="830"/>
      <c r="KTP29" s="830"/>
      <c r="KTQ29" s="830"/>
      <c r="KTR29" s="830"/>
      <c r="KTS29" s="830"/>
      <c r="KTT29" s="830"/>
      <c r="KTU29" s="830"/>
      <c r="KTV29" s="844"/>
      <c r="KTW29" s="845"/>
      <c r="KTX29" s="829"/>
      <c r="KTY29" s="829"/>
      <c r="KTZ29" s="829"/>
      <c r="KUA29" s="829"/>
      <c r="KUB29" s="829"/>
      <c r="KUC29" s="829"/>
      <c r="KUD29" s="830"/>
      <c r="KUE29" s="830"/>
      <c r="KUF29" s="830"/>
      <c r="KUG29" s="830"/>
      <c r="KUH29" s="830"/>
      <c r="KUI29" s="830"/>
      <c r="KUJ29" s="830"/>
      <c r="KUK29" s="830"/>
      <c r="KUL29" s="844"/>
      <c r="KUM29" s="845"/>
      <c r="KUN29" s="829"/>
      <c r="KUO29" s="829"/>
      <c r="KUP29" s="829"/>
      <c r="KUQ29" s="829"/>
      <c r="KUR29" s="829"/>
      <c r="KUS29" s="829"/>
      <c r="KUT29" s="830"/>
      <c r="KUU29" s="830"/>
      <c r="KUV29" s="830"/>
      <c r="KUW29" s="830"/>
      <c r="KUX29" s="830"/>
      <c r="KUY29" s="830"/>
      <c r="KUZ29" s="830"/>
      <c r="KVA29" s="830"/>
      <c r="KVB29" s="844"/>
      <c r="KVC29" s="845"/>
      <c r="KVD29" s="829"/>
      <c r="KVE29" s="829"/>
      <c r="KVF29" s="829"/>
      <c r="KVG29" s="829"/>
      <c r="KVH29" s="829"/>
      <c r="KVI29" s="829"/>
      <c r="KVJ29" s="830"/>
      <c r="KVK29" s="830"/>
      <c r="KVL29" s="830"/>
      <c r="KVM29" s="830"/>
      <c r="KVN29" s="830"/>
      <c r="KVO29" s="830"/>
      <c r="KVP29" s="830"/>
      <c r="KVQ29" s="830"/>
      <c r="KVR29" s="844"/>
      <c r="KVS29" s="845"/>
      <c r="KVT29" s="829"/>
      <c r="KVU29" s="829"/>
      <c r="KVV29" s="829"/>
      <c r="KVW29" s="829"/>
      <c r="KVX29" s="829"/>
      <c r="KVY29" s="829"/>
      <c r="KVZ29" s="830"/>
      <c r="KWA29" s="830"/>
      <c r="KWB29" s="830"/>
      <c r="KWC29" s="830"/>
      <c r="KWD29" s="830"/>
      <c r="KWE29" s="830"/>
      <c r="KWF29" s="830"/>
      <c r="KWG29" s="830"/>
      <c r="KWH29" s="844"/>
      <c r="KWI29" s="845"/>
      <c r="KWJ29" s="829"/>
      <c r="KWK29" s="829"/>
      <c r="KWL29" s="829"/>
      <c r="KWM29" s="829"/>
      <c r="KWN29" s="829"/>
      <c r="KWO29" s="829"/>
      <c r="KWP29" s="830"/>
      <c r="KWQ29" s="830"/>
      <c r="KWR29" s="830"/>
      <c r="KWS29" s="830"/>
      <c r="KWT29" s="830"/>
      <c r="KWU29" s="830"/>
      <c r="KWV29" s="830"/>
      <c r="KWW29" s="830"/>
      <c r="KWX29" s="844"/>
      <c r="KWY29" s="845"/>
      <c r="KWZ29" s="829"/>
      <c r="KXA29" s="829"/>
      <c r="KXB29" s="829"/>
      <c r="KXC29" s="829"/>
      <c r="KXD29" s="829"/>
      <c r="KXE29" s="829"/>
      <c r="KXF29" s="830"/>
      <c r="KXG29" s="830"/>
      <c r="KXH29" s="830"/>
      <c r="KXI29" s="830"/>
      <c r="KXJ29" s="830"/>
      <c r="KXK29" s="830"/>
      <c r="KXL29" s="830"/>
      <c r="KXM29" s="830"/>
      <c r="KXN29" s="844"/>
      <c r="KXO29" s="845"/>
      <c r="KXP29" s="829"/>
      <c r="KXQ29" s="829"/>
      <c r="KXR29" s="829"/>
      <c r="KXS29" s="829"/>
      <c r="KXT29" s="829"/>
      <c r="KXU29" s="829"/>
      <c r="KXV29" s="830"/>
      <c r="KXW29" s="830"/>
      <c r="KXX29" s="830"/>
      <c r="KXY29" s="830"/>
      <c r="KXZ29" s="830"/>
      <c r="KYA29" s="830"/>
      <c r="KYB29" s="830"/>
      <c r="KYC29" s="830"/>
      <c r="KYD29" s="844"/>
      <c r="KYE29" s="845"/>
      <c r="KYF29" s="829"/>
      <c r="KYG29" s="829"/>
      <c r="KYH29" s="829"/>
      <c r="KYI29" s="829"/>
      <c r="KYJ29" s="829"/>
      <c r="KYK29" s="829"/>
      <c r="KYL29" s="830"/>
      <c r="KYM29" s="830"/>
      <c r="KYN29" s="830"/>
      <c r="KYO29" s="830"/>
      <c r="KYP29" s="830"/>
      <c r="KYQ29" s="830"/>
      <c r="KYR29" s="830"/>
      <c r="KYS29" s="830"/>
      <c r="KYT29" s="844"/>
      <c r="KYU29" s="845"/>
      <c r="KYV29" s="829"/>
      <c r="KYW29" s="829"/>
      <c r="KYX29" s="829"/>
      <c r="KYY29" s="829"/>
      <c r="KYZ29" s="829"/>
      <c r="KZA29" s="829"/>
      <c r="KZB29" s="830"/>
      <c r="KZC29" s="830"/>
      <c r="KZD29" s="830"/>
      <c r="KZE29" s="830"/>
      <c r="KZF29" s="830"/>
      <c r="KZG29" s="830"/>
      <c r="KZH29" s="830"/>
      <c r="KZI29" s="830"/>
      <c r="KZJ29" s="844"/>
      <c r="KZK29" s="845"/>
      <c r="KZL29" s="829"/>
      <c r="KZM29" s="829"/>
      <c r="KZN29" s="829"/>
      <c r="KZO29" s="829"/>
      <c r="KZP29" s="829"/>
      <c r="KZQ29" s="829"/>
      <c r="KZR29" s="830"/>
      <c r="KZS29" s="830"/>
      <c r="KZT29" s="830"/>
      <c r="KZU29" s="830"/>
      <c r="KZV29" s="830"/>
      <c r="KZW29" s="830"/>
      <c r="KZX29" s="830"/>
      <c r="KZY29" s="830"/>
      <c r="KZZ29" s="844"/>
      <c r="LAA29" s="845"/>
      <c r="LAB29" s="829"/>
      <c r="LAC29" s="829"/>
      <c r="LAD29" s="829"/>
      <c r="LAE29" s="829"/>
      <c r="LAF29" s="829"/>
      <c r="LAG29" s="829"/>
      <c r="LAH29" s="830"/>
      <c r="LAI29" s="830"/>
      <c r="LAJ29" s="830"/>
      <c r="LAK29" s="830"/>
      <c r="LAL29" s="830"/>
      <c r="LAM29" s="830"/>
      <c r="LAN29" s="830"/>
      <c r="LAO29" s="830"/>
      <c r="LAP29" s="844"/>
      <c r="LAQ29" s="845"/>
      <c r="LAR29" s="829"/>
      <c r="LAS29" s="829"/>
      <c r="LAT29" s="829"/>
      <c r="LAU29" s="829"/>
      <c r="LAV29" s="829"/>
      <c r="LAW29" s="829"/>
      <c r="LAX29" s="830"/>
      <c r="LAY29" s="830"/>
      <c r="LAZ29" s="830"/>
      <c r="LBA29" s="830"/>
      <c r="LBB29" s="830"/>
      <c r="LBC29" s="830"/>
      <c r="LBD29" s="830"/>
      <c r="LBE29" s="830"/>
      <c r="LBF29" s="844"/>
      <c r="LBG29" s="845"/>
      <c r="LBH29" s="829"/>
      <c r="LBI29" s="829"/>
      <c r="LBJ29" s="829"/>
      <c r="LBK29" s="829"/>
      <c r="LBL29" s="829"/>
      <c r="LBM29" s="829"/>
      <c r="LBN29" s="830"/>
      <c r="LBO29" s="830"/>
      <c r="LBP29" s="830"/>
      <c r="LBQ29" s="830"/>
      <c r="LBR29" s="830"/>
      <c r="LBS29" s="830"/>
      <c r="LBT29" s="830"/>
      <c r="LBU29" s="830"/>
      <c r="LBV29" s="844"/>
      <c r="LBW29" s="845"/>
      <c r="LBX29" s="829"/>
      <c r="LBY29" s="829"/>
      <c r="LBZ29" s="829"/>
      <c r="LCA29" s="829"/>
      <c r="LCB29" s="829"/>
      <c r="LCC29" s="829"/>
      <c r="LCD29" s="830"/>
      <c r="LCE29" s="830"/>
      <c r="LCF29" s="830"/>
      <c r="LCG29" s="830"/>
      <c r="LCH29" s="830"/>
      <c r="LCI29" s="830"/>
      <c r="LCJ29" s="830"/>
      <c r="LCK29" s="830"/>
      <c r="LCL29" s="844"/>
      <c r="LCM29" s="845"/>
      <c r="LCN29" s="829"/>
      <c r="LCO29" s="829"/>
      <c r="LCP29" s="829"/>
      <c r="LCQ29" s="829"/>
      <c r="LCR29" s="829"/>
      <c r="LCS29" s="829"/>
      <c r="LCT29" s="830"/>
      <c r="LCU29" s="830"/>
      <c r="LCV29" s="830"/>
      <c r="LCW29" s="830"/>
      <c r="LCX29" s="830"/>
      <c r="LCY29" s="830"/>
      <c r="LCZ29" s="830"/>
      <c r="LDA29" s="830"/>
      <c r="LDB29" s="844"/>
      <c r="LDC29" s="845"/>
      <c r="LDD29" s="829"/>
      <c r="LDE29" s="829"/>
      <c r="LDF29" s="829"/>
      <c r="LDG29" s="829"/>
      <c r="LDH29" s="829"/>
      <c r="LDI29" s="829"/>
      <c r="LDJ29" s="830"/>
      <c r="LDK29" s="830"/>
      <c r="LDL29" s="830"/>
      <c r="LDM29" s="830"/>
      <c r="LDN29" s="830"/>
      <c r="LDO29" s="830"/>
      <c r="LDP29" s="830"/>
      <c r="LDQ29" s="830"/>
      <c r="LDR29" s="844"/>
      <c r="LDS29" s="845"/>
      <c r="LDT29" s="829"/>
      <c r="LDU29" s="829"/>
      <c r="LDV29" s="829"/>
      <c r="LDW29" s="829"/>
      <c r="LDX29" s="829"/>
      <c r="LDY29" s="829"/>
      <c r="LDZ29" s="830"/>
      <c r="LEA29" s="830"/>
      <c r="LEB29" s="830"/>
      <c r="LEC29" s="830"/>
      <c r="LED29" s="830"/>
      <c r="LEE29" s="830"/>
      <c r="LEF29" s="830"/>
      <c r="LEG29" s="830"/>
      <c r="LEH29" s="844"/>
      <c r="LEI29" s="845"/>
      <c r="LEJ29" s="829"/>
      <c r="LEK29" s="829"/>
      <c r="LEL29" s="829"/>
      <c r="LEM29" s="829"/>
      <c r="LEN29" s="829"/>
      <c r="LEO29" s="829"/>
      <c r="LEP29" s="830"/>
      <c r="LEQ29" s="830"/>
      <c r="LER29" s="830"/>
      <c r="LES29" s="830"/>
      <c r="LET29" s="830"/>
      <c r="LEU29" s="830"/>
      <c r="LEV29" s="830"/>
      <c r="LEW29" s="830"/>
      <c r="LEX29" s="844"/>
      <c r="LEY29" s="845"/>
      <c r="LEZ29" s="829"/>
      <c r="LFA29" s="829"/>
      <c r="LFB29" s="829"/>
      <c r="LFC29" s="829"/>
      <c r="LFD29" s="829"/>
      <c r="LFE29" s="829"/>
      <c r="LFF29" s="830"/>
      <c r="LFG29" s="830"/>
      <c r="LFH29" s="830"/>
      <c r="LFI29" s="830"/>
      <c r="LFJ29" s="830"/>
      <c r="LFK29" s="830"/>
      <c r="LFL29" s="830"/>
      <c r="LFM29" s="830"/>
      <c r="LFN29" s="844"/>
      <c r="LFO29" s="845"/>
      <c r="LFP29" s="829"/>
      <c r="LFQ29" s="829"/>
      <c r="LFR29" s="829"/>
      <c r="LFS29" s="829"/>
      <c r="LFT29" s="829"/>
      <c r="LFU29" s="829"/>
      <c r="LFV29" s="830"/>
      <c r="LFW29" s="830"/>
      <c r="LFX29" s="830"/>
      <c r="LFY29" s="830"/>
      <c r="LFZ29" s="830"/>
      <c r="LGA29" s="830"/>
      <c r="LGB29" s="830"/>
      <c r="LGC29" s="830"/>
      <c r="LGD29" s="844"/>
      <c r="LGE29" s="845"/>
      <c r="LGF29" s="829"/>
      <c r="LGG29" s="829"/>
      <c r="LGH29" s="829"/>
      <c r="LGI29" s="829"/>
      <c r="LGJ29" s="829"/>
      <c r="LGK29" s="829"/>
      <c r="LGL29" s="830"/>
      <c r="LGM29" s="830"/>
      <c r="LGN29" s="830"/>
      <c r="LGO29" s="830"/>
      <c r="LGP29" s="830"/>
      <c r="LGQ29" s="830"/>
      <c r="LGR29" s="830"/>
      <c r="LGS29" s="830"/>
      <c r="LGT29" s="844"/>
      <c r="LGU29" s="845"/>
      <c r="LGV29" s="829"/>
      <c r="LGW29" s="829"/>
      <c r="LGX29" s="829"/>
      <c r="LGY29" s="829"/>
      <c r="LGZ29" s="829"/>
      <c r="LHA29" s="829"/>
      <c r="LHB29" s="830"/>
      <c r="LHC29" s="830"/>
      <c r="LHD29" s="830"/>
      <c r="LHE29" s="830"/>
      <c r="LHF29" s="830"/>
      <c r="LHG29" s="830"/>
      <c r="LHH29" s="830"/>
      <c r="LHI29" s="830"/>
      <c r="LHJ29" s="844"/>
      <c r="LHK29" s="845"/>
      <c r="LHL29" s="829"/>
      <c r="LHM29" s="829"/>
      <c r="LHN29" s="829"/>
      <c r="LHO29" s="829"/>
      <c r="LHP29" s="829"/>
      <c r="LHQ29" s="829"/>
      <c r="LHR29" s="830"/>
      <c r="LHS29" s="830"/>
      <c r="LHT29" s="830"/>
      <c r="LHU29" s="830"/>
      <c r="LHV29" s="830"/>
      <c r="LHW29" s="830"/>
      <c r="LHX29" s="830"/>
      <c r="LHY29" s="830"/>
      <c r="LHZ29" s="844"/>
      <c r="LIA29" s="845"/>
      <c r="LIB29" s="829"/>
      <c r="LIC29" s="829"/>
      <c r="LID29" s="829"/>
      <c r="LIE29" s="829"/>
      <c r="LIF29" s="829"/>
      <c r="LIG29" s="829"/>
      <c r="LIH29" s="830"/>
      <c r="LII29" s="830"/>
      <c r="LIJ29" s="830"/>
      <c r="LIK29" s="830"/>
      <c r="LIL29" s="830"/>
      <c r="LIM29" s="830"/>
      <c r="LIN29" s="830"/>
      <c r="LIO29" s="830"/>
      <c r="LIP29" s="844"/>
      <c r="LIQ29" s="845"/>
      <c r="LIR29" s="829"/>
      <c r="LIS29" s="829"/>
      <c r="LIT29" s="829"/>
      <c r="LIU29" s="829"/>
      <c r="LIV29" s="829"/>
      <c r="LIW29" s="829"/>
      <c r="LIX29" s="830"/>
      <c r="LIY29" s="830"/>
      <c r="LIZ29" s="830"/>
      <c r="LJA29" s="830"/>
      <c r="LJB29" s="830"/>
      <c r="LJC29" s="830"/>
      <c r="LJD29" s="830"/>
      <c r="LJE29" s="830"/>
      <c r="LJF29" s="844"/>
      <c r="LJG29" s="845"/>
      <c r="LJH29" s="829"/>
      <c r="LJI29" s="829"/>
      <c r="LJJ29" s="829"/>
      <c r="LJK29" s="829"/>
      <c r="LJL29" s="829"/>
      <c r="LJM29" s="829"/>
      <c r="LJN29" s="830"/>
      <c r="LJO29" s="830"/>
      <c r="LJP29" s="830"/>
      <c r="LJQ29" s="830"/>
      <c r="LJR29" s="830"/>
      <c r="LJS29" s="830"/>
      <c r="LJT29" s="830"/>
      <c r="LJU29" s="830"/>
      <c r="LJV29" s="844"/>
      <c r="LJW29" s="845"/>
      <c r="LJX29" s="829"/>
      <c r="LJY29" s="829"/>
      <c r="LJZ29" s="829"/>
      <c r="LKA29" s="829"/>
      <c r="LKB29" s="829"/>
      <c r="LKC29" s="829"/>
      <c r="LKD29" s="830"/>
      <c r="LKE29" s="830"/>
      <c r="LKF29" s="830"/>
      <c r="LKG29" s="830"/>
      <c r="LKH29" s="830"/>
      <c r="LKI29" s="830"/>
      <c r="LKJ29" s="830"/>
      <c r="LKK29" s="830"/>
      <c r="LKL29" s="844"/>
      <c r="LKM29" s="845"/>
      <c r="LKN29" s="829"/>
      <c r="LKO29" s="829"/>
      <c r="LKP29" s="829"/>
      <c r="LKQ29" s="829"/>
      <c r="LKR29" s="829"/>
      <c r="LKS29" s="829"/>
      <c r="LKT29" s="830"/>
      <c r="LKU29" s="830"/>
      <c r="LKV29" s="830"/>
      <c r="LKW29" s="830"/>
      <c r="LKX29" s="830"/>
      <c r="LKY29" s="830"/>
      <c r="LKZ29" s="830"/>
      <c r="LLA29" s="830"/>
      <c r="LLB29" s="844"/>
      <c r="LLC29" s="845"/>
      <c r="LLD29" s="829"/>
      <c r="LLE29" s="829"/>
      <c r="LLF29" s="829"/>
      <c r="LLG29" s="829"/>
      <c r="LLH29" s="829"/>
      <c r="LLI29" s="829"/>
      <c r="LLJ29" s="830"/>
      <c r="LLK29" s="830"/>
      <c r="LLL29" s="830"/>
      <c r="LLM29" s="830"/>
      <c r="LLN29" s="830"/>
      <c r="LLO29" s="830"/>
      <c r="LLP29" s="830"/>
      <c r="LLQ29" s="830"/>
      <c r="LLR29" s="844"/>
      <c r="LLS29" s="845"/>
      <c r="LLT29" s="829"/>
      <c r="LLU29" s="829"/>
      <c r="LLV29" s="829"/>
      <c r="LLW29" s="829"/>
      <c r="LLX29" s="829"/>
      <c r="LLY29" s="829"/>
      <c r="LLZ29" s="830"/>
      <c r="LMA29" s="830"/>
      <c r="LMB29" s="830"/>
      <c r="LMC29" s="830"/>
      <c r="LMD29" s="830"/>
      <c r="LME29" s="830"/>
      <c r="LMF29" s="830"/>
      <c r="LMG29" s="830"/>
      <c r="LMH29" s="844"/>
      <c r="LMI29" s="845"/>
      <c r="LMJ29" s="829"/>
      <c r="LMK29" s="829"/>
      <c r="LML29" s="829"/>
      <c r="LMM29" s="829"/>
      <c r="LMN29" s="829"/>
      <c r="LMO29" s="829"/>
      <c r="LMP29" s="830"/>
      <c r="LMQ29" s="830"/>
      <c r="LMR29" s="830"/>
      <c r="LMS29" s="830"/>
      <c r="LMT29" s="830"/>
      <c r="LMU29" s="830"/>
      <c r="LMV29" s="830"/>
      <c r="LMW29" s="830"/>
      <c r="LMX29" s="844"/>
      <c r="LMY29" s="845"/>
      <c r="LMZ29" s="829"/>
      <c r="LNA29" s="829"/>
      <c r="LNB29" s="829"/>
      <c r="LNC29" s="829"/>
      <c r="LND29" s="829"/>
      <c r="LNE29" s="829"/>
      <c r="LNF29" s="830"/>
      <c r="LNG29" s="830"/>
      <c r="LNH29" s="830"/>
      <c r="LNI29" s="830"/>
      <c r="LNJ29" s="830"/>
      <c r="LNK29" s="830"/>
      <c r="LNL29" s="830"/>
      <c r="LNM29" s="830"/>
      <c r="LNN29" s="844"/>
      <c r="LNO29" s="845"/>
      <c r="LNP29" s="829"/>
      <c r="LNQ29" s="829"/>
      <c r="LNR29" s="829"/>
      <c r="LNS29" s="829"/>
      <c r="LNT29" s="829"/>
      <c r="LNU29" s="829"/>
      <c r="LNV29" s="830"/>
      <c r="LNW29" s="830"/>
      <c r="LNX29" s="830"/>
      <c r="LNY29" s="830"/>
      <c r="LNZ29" s="830"/>
      <c r="LOA29" s="830"/>
      <c r="LOB29" s="830"/>
      <c r="LOC29" s="830"/>
      <c r="LOD29" s="844"/>
      <c r="LOE29" s="845"/>
      <c r="LOF29" s="829"/>
      <c r="LOG29" s="829"/>
      <c r="LOH29" s="829"/>
      <c r="LOI29" s="829"/>
      <c r="LOJ29" s="829"/>
      <c r="LOK29" s="829"/>
      <c r="LOL29" s="830"/>
      <c r="LOM29" s="830"/>
      <c r="LON29" s="830"/>
      <c r="LOO29" s="830"/>
      <c r="LOP29" s="830"/>
      <c r="LOQ29" s="830"/>
      <c r="LOR29" s="830"/>
      <c r="LOS29" s="830"/>
      <c r="LOT29" s="844"/>
      <c r="LOU29" s="845"/>
      <c r="LOV29" s="829"/>
      <c r="LOW29" s="829"/>
      <c r="LOX29" s="829"/>
      <c r="LOY29" s="829"/>
      <c r="LOZ29" s="829"/>
      <c r="LPA29" s="829"/>
      <c r="LPB29" s="830"/>
      <c r="LPC29" s="830"/>
      <c r="LPD29" s="830"/>
      <c r="LPE29" s="830"/>
      <c r="LPF29" s="830"/>
      <c r="LPG29" s="830"/>
      <c r="LPH29" s="830"/>
      <c r="LPI29" s="830"/>
      <c r="LPJ29" s="844"/>
      <c r="LPK29" s="845"/>
      <c r="LPL29" s="829"/>
      <c r="LPM29" s="829"/>
      <c r="LPN29" s="829"/>
      <c r="LPO29" s="829"/>
      <c r="LPP29" s="829"/>
      <c r="LPQ29" s="829"/>
      <c r="LPR29" s="830"/>
      <c r="LPS29" s="830"/>
      <c r="LPT29" s="830"/>
      <c r="LPU29" s="830"/>
      <c r="LPV29" s="830"/>
      <c r="LPW29" s="830"/>
      <c r="LPX29" s="830"/>
      <c r="LPY29" s="830"/>
      <c r="LPZ29" s="844"/>
      <c r="LQA29" s="845"/>
      <c r="LQB29" s="829"/>
      <c r="LQC29" s="829"/>
      <c r="LQD29" s="829"/>
      <c r="LQE29" s="829"/>
      <c r="LQF29" s="829"/>
      <c r="LQG29" s="829"/>
      <c r="LQH29" s="830"/>
      <c r="LQI29" s="830"/>
      <c r="LQJ29" s="830"/>
      <c r="LQK29" s="830"/>
      <c r="LQL29" s="830"/>
      <c r="LQM29" s="830"/>
      <c r="LQN29" s="830"/>
      <c r="LQO29" s="830"/>
      <c r="LQP29" s="844"/>
      <c r="LQQ29" s="845"/>
      <c r="LQR29" s="829"/>
      <c r="LQS29" s="829"/>
      <c r="LQT29" s="829"/>
      <c r="LQU29" s="829"/>
      <c r="LQV29" s="829"/>
      <c r="LQW29" s="829"/>
      <c r="LQX29" s="830"/>
      <c r="LQY29" s="830"/>
      <c r="LQZ29" s="830"/>
      <c r="LRA29" s="830"/>
      <c r="LRB29" s="830"/>
      <c r="LRC29" s="830"/>
      <c r="LRD29" s="830"/>
      <c r="LRE29" s="830"/>
      <c r="LRF29" s="844"/>
      <c r="LRG29" s="845"/>
      <c r="LRH29" s="829"/>
      <c r="LRI29" s="829"/>
      <c r="LRJ29" s="829"/>
      <c r="LRK29" s="829"/>
      <c r="LRL29" s="829"/>
      <c r="LRM29" s="829"/>
      <c r="LRN29" s="830"/>
      <c r="LRO29" s="830"/>
      <c r="LRP29" s="830"/>
      <c r="LRQ29" s="830"/>
      <c r="LRR29" s="830"/>
      <c r="LRS29" s="830"/>
      <c r="LRT29" s="830"/>
      <c r="LRU29" s="830"/>
      <c r="LRV29" s="844"/>
      <c r="LRW29" s="845"/>
      <c r="LRX29" s="829"/>
      <c r="LRY29" s="829"/>
      <c r="LRZ29" s="829"/>
      <c r="LSA29" s="829"/>
      <c r="LSB29" s="829"/>
      <c r="LSC29" s="829"/>
      <c r="LSD29" s="830"/>
      <c r="LSE29" s="830"/>
      <c r="LSF29" s="830"/>
      <c r="LSG29" s="830"/>
      <c r="LSH29" s="830"/>
      <c r="LSI29" s="830"/>
      <c r="LSJ29" s="830"/>
      <c r="LSK29" s="830"/>
      <c r="LSL29" s="844"/>
      <c r="LSM29" s="845"/>
      <c r="LSN29" s="829"/>
      <c r="LSO29" s="829"/>
      <c r="LSP29" s="829"/>
      <c r="LSQ29" s="829"/>
      <c r="LSR29" s="829"/>
      <c r="LSS29" s="829"/>
      <c r="LST29" s="830"/>
      <c r="LSU29" s="830"/>
      <c r="LSV29" s="830"/>
      <c r="LSW29" s="830"/>
      <c r="LSX29" s="830"/>
      <c r="LSY29" s="830"/>
      <c r="LSZ29" s="830"/>
      <c r="LTA29" s="830"/>
      <c r="LTB29" s="844"/>
      <c r="LTC29" s="845"/>
      <c r="LTD29" s="829"/>
      <c r="LTE29" s="829"/>
      <c r="LTF29" s="829"/>
      <c r="LTG29" s="829"/>
      <c r="LTH29" s="829"/>
      <c r="LTI29" s="829"/>
      <c r="LTJ29" s="830"/>
      <c r="LTK29" s="830"/>
      <c r="LTL29" s="830"/>
      <c r="LTM29" s="830"/>
      <c r="LTN29" s="830"/>
      <c r="LTO29" s="830"/>
      <c r="LTP29" s="830"/>
      <c r="LTQ29" s="830"/>
      <c r="LTR29" s="844"/>
      <c r="LTS29" s="845"/>
      <c r="LTT29" s="829"/>
      <c r="LTU29" s="829"/>
      <c r="LTV29" s="829"/>
      <c r="LTW29" s="829"/>
      <c r="LTX29" s="829"/>
      <c r="LTY29" s="829"/>
      <c r="LTZ29" s="830"/>
      <c r="LUA29" s="830"/>
      <c r="LUB29" s="830"/>
      <c r="LUC29" s="830"/>
      <c r="LUD29" s="830"/>
      <c r="LUE29" s="830"/>
      <c r="LUF29" s="830"/>
      <c r="LUG29" s="830"/>
      <c r="LUH29" s="844"/>
      <c r="LUI29" s="845"/>
      <c r="LUJ29" s="829"/>
      <c r="LUK29" s="829"/>
      <c r="LUL29" s="829"/>
      <c r="LUM29" s="829"/>
      <c r="LUN29" s="829"/>
      <c r="LUO29" s="829"/>
      <c r="LUP29" s="830"/>
      <c r="LUQ29" s="830"/>
      <c r="LUR29" s="830"/>
      <c r="LUS29" s="830"/>
      <c r="LUT29" s="830"/>
      <c r="LUU29" s="830"/>
      <c r="LUV29" s="830"/>
      <c r="LUW29" s="830"/>
      <c r="LUX29" s="844"/>
      <c r="LUY29" s="845"/>
      <c r="LUZ29" s="829"/>
      <c r="LVA29" s="829"/>
      <c r="LVB29" s="829"/>
      <c r="LVC29" s="829"/>
      <c r="LVD29" s="829"/>
      <c r="LVE29" s="829"/>
      <c r="LVF29" s="830"/>
      <c r="LVG29" s="830"/>
      <c r="LVH29" s="830"/>
      <c r="LVI29" s="830"/>
      <c r="LVJ29" s="830"/>
      <c r="LVK29" s="830"/>
      <c r="LVL29" s="830"/>
      <c r="LVM29" s="830"/>
      <c r="LVN29" s="844"/>
      <c r="LVO29" s="845"/>
      <c r="LVP29" s="829"/>
      <c r="LVQ29" s="829"/>
      <c r="LVR29" s="829"/>
      <c r="LVS29" s="829"/>
      <c r="LVT29" s="829"/>
      <c r="LVU29" s="829"/>
      <c r="LVV29" s="830"/>
      <c r="LVW29" s="830"/>
      <c r="LVX29" s="830"/>
      <c r="LVY29" s="830"/>
      <c r="LVZ29" s="830"/>
      <c r="LWA29" s="830"/>
      <c r="LWB29" s="830"/>
      <c r="LWC29" s="830"/>
      <c r="LWD29" s="844"/>
      <c r="LWE29" s="845"/>
      <c r="LWF29" s="829"/>
      <c r="LWG29" s="829"/>
      <c r="LWH29" s="829"/>
      <c r="LWI29" s="829"/>
      <c r="LWJ29" s="829"/>
      <c r="LWK29" s="829"/>
      <c r="LWL29" s="830"/>
      <c r="LWM29" s="830"/>
      <c r="LWN29" s="830"/>
      <c r="LWO29" s="830"/>
      <c r="LWP29" s="830"/>
      <c r="LWQ29" s="830"/>
      <c r="LWR29" s="830"/>
      <c r="LWS29" s="830"/>
      <c r="LWT29" s="844"/>
      <c r="LWU29" s="845"/>
      <c r="LWV29" s="829"/>
      <c r="LWW29" s="829"/>
      <c r="LWX29" s="829"/>
      <c r="LWY29" s="829"/>
      <c r="LWZ29" s="829"/>
      <c r="LXA29" s="829"/>
      <c r="LXB29" s="830"/>
      <c r="LXC29" s="830"/>
      <c r="LXD29" s="830"/>
      <c r="LXE29" s="830"/>
      <c r="LXF29" s="830"/>
      <c r="LXG29" s="830"/>
      <c r="LXH29" s="830"/>
      <c r="LXI29" s="830"/>
      <c r="LXJ29" s="844"/>
      <c r="LXK29" s="845"/>
      <c r="LXL29" s="829"/>
      <c r="LXM29" s="829"/>
      <c r="LXN29" s="829"/>
      <c r="LXO29" s="829"/>
      <c r="LXP29" s="829"/>
      <c r="LXQ29" s="829"/>
      <c r="LXR29" s="830"/>
      <c r="LXS29" s="830"/>
      <c r="LXT29" s="830"/>
      <c r="LXU29" s="830"/>
      <c r="LXV29" s="830"/>
      <c r="LXW29" s="830"/>
      <c r="LXX29" s="830"/>
      <c r="LXY29" s="830"/>
      <c r="LXZ29" s="844"/>
      <c r="LYA29" s="845"/>
      <c r="LYB29" s="829"/>
      <c r="LYC29" s="829"/>
      <c r="LYD29" s="829"/>
      <c r="LYE29" s="829"/>
      <c r="LYF29" s="829"/>
      <c r="LYG29" s="829"/>
      <c r="LYH29" s="830"/>
      <c r="LYI29" s="830"/>
      <c r="LYJ29" s="830"/>
      <c r="LYK29" s="830"/>
      <c r="LYL29" s="830"/>
      <c r="LYM29" s="830"/>
      <c r="LYN29" s="830"/>
      <c r="LYO29" s="830"/>
      <c r="LYP29" s="844"/>
      <c r="LYQ29" s="845"/>
      <c r="LYR29" s="829"/>
      <c r="LYS29" s="829"/>
      <c r="LYT29" s="829"/>
      <c r="LYU29" s="829"/>
      <c r="LYV29" s="829"/>
      <c r="LYW29" s="829"/>
      <c r="LYX29" s="830"/>
      <c r="LYY29" s="830"/>
      <c r="LYZ29" s="830"/>
      <c r="LZA29" s="830"/>
      <c r="LZB29" s="830"/>
      <c r="LZC29" s="830"/>
      <c r="LZD29" s="830"/>
      <c r="LZE29" s="830"/>
      <c r="LZF29" s="844"/>
      <c r="LZG29" s="845"/>
      <c r="LZH29" s="829"/>
      <c r="LZI29" s="829"/>
      <c r="LZJ29" s="829"/>
      <c r="LZK29" s="829"/>
      <c r="LZL29" s="829"/>
      <c r="LZM29" s="829"/>
      <c r="LZN29" s="830"/>
      <c r="LZO29" s="830"/>
      <c r="LZP29" s="830"/>
      <c r="LZQ29" s="830"/>
      <c r="LZR29" s="830"/>
      <c r="LZS29" s="830"/>
      <c r="LZT29" s="830"/>
      <c r="LZU29" s="830"/>
      <c r="LZV29" s="844"/>
      <c r="LZW29" s="845"/>
      <c r="LZX29" s="829"/>
      <c r="LZY29" s="829"/>
      <c r="LZZ29" s="829"/>
      <c r="MAA29" s="829"/>
      <c r="MAB29" s="829"/>
      <c r="MAC29" s="829"/>
      <c r="MAD29" s="830"/>
      <c r="MAE29" s="830"/>
      <c r="MAF29" s="830"/>
      <c r="MAG29" s="830"/>
      <c r="MAH29" s="830"/>
      <c r="MAI29" s="830"/>
      <c r="MAJ29" s="830"/>
      <c r="MAK29" s="830"/>
      <c r="MAL29" s="844"/>
      <c r="MAM29" s="845"/>
      <c r="MAN29" s="829"/>
      <c r="MAO29" s="829"/>
      <c r="MAP29" s="829"/>
      <c r="MAQ29" s="829"/>
      <c r="MAR29" s="829"/>
      <c r="MAS29" s="829"/>
      <c r="MAT29" s="830"/>
      <c r="MAU29" s="830"/>
      <c r="MAV29" s="830"/>
      <c r="MAW29" s="830"/>
      <c r="MAX29" s="830"/>
      <c r="MAY29" s="830"/>
      <c r="MAZ29" s="830"/>
      <c r="MBA29" s="830"/>
      <c r="MBB29" s="844"/>
      <c r="MBC29" s="845"/>
      <c r="MBD29" s="829"/>
      <c r="MBE29" s="829"/>
      <c r="MBF29" s="829"/>
      <c r="MBG29" s="829"/>
      <c r="MBH29" s="829"/>
      <c r="MBI29" s="829"/>
      <c r="MBJ29" s="830"/>
      <c r="MBK29" s="830"/>
      <c r="MBL29" s="830"/>
      <c r="MBM29" s="830"/>
      <c r="MBN29" s="830"/>
      <c r="MBO29" s="830"/>
      <c r="MBP29" s="830"/>
      <c r="MBQ29" s="830"/>
      <c r="MBR29" s="844"/>
      <c r="MBS29" s="845"/>
      <c r="MBT29" s="829"/>
      <c r="MBU29" s="829"/>
      <c r="MBV29" s="829"/>
      <c r="MBW29" s="829"/>
      <c r="MBX29" s="829"/>
      <c r="MBY29" s="829"/>
      <c r="MBZ29" s="830"/>
      <c r="MCA29" s="830"/>
      <c r="MCB29" s="830"/>
      <c r="MCC29" s="830"/>
      <c r="MCD29" s="830"/>
      <c r="MCE29" s="830"/>
      <c r="MCF29" s="830"/>
      <c r="MCG29" s="830"/>
      <c r="MCH29" s="844"/>
      <c r="MCI29" s="845"/>
      <c r="MCJ29" s="829"/>
      <c r="MCK29" s="829"/>
      <c r="MCL29" s="829"/>
      <c r="MCM29" s="829"/>
      <c r="MCN29" s="829"/>
      <c r="MCO29" s="829"/>
      <c r="MCP29" s="830"/>
      <c r="MCQ29" s="830"/>
      <c r="MCR29" s="830"/>
      <c r="MCS29" s="830"/>
      <c r="MCT29" s="830"/>
      <c r="MCU29" s="830"/>
      <c r="MCV29" s="830"/>
      <c r="MCW29" s="830"/>
      <c r="MCX29" s="844"/>
      <c r="MCY29" s="845"/>
      <c r="MCZ29" s="829"/>
      <c r="MDA29" s="829"/>
      <c r="MDB29" s="829"/>
      <c r="MDC29" s="829"/>
      <c r="MDD29" s="829"/>
      <c r="MDE29" s="829"/>
      <c r="MDF29" s="830"/>
      <c r="MDG29" s="830"/>
      <c r="MDH29" s="830"/>
      <c r="MDI29" s="830"/>
      <c r="MDJ29" s="830"/>
      <c r="MDK29" s="830"/>
      <c r="MDL29" s="830"/>
      <c r="MDM29" s="830"/>
      <c r="MDN29" s="844"/>
      <c r="MDO29" s="845"/>
      <c r="MDP29" s="829"/>
      <c r="MDQ29" s="829"/>
      <c r="MDR29" s="829"/>
      <c r="MDS29" s="829"/>
      <c r="MDT29" s="829"/>
      <c r="MDU29" s="829"/>
      <c r="MDV29" s="830"/>
      <c r="MDW29" s="830"/>
      <c r="MDX29" s="830"/>
      <c r="MDY29" s="830"/>
      <c r="MDZ29" s="830"/>
      <c r="MEA29" s="830"/>
      <c r="MEB29" s="830"/>
      <c r="MEC29" s="830"/>
      <c r="MED29" s="844"/>
      <c r="MEE29" s="845"/>
      <c r="MEF29" s="829"/>
      <c r="MEG29" s="829"/>
      <c r="MEH29" s="829"/>
      <c r="MEI29" s="829"/>
      <c r="MEJ29" s="829"/>
      <c r="MEK29" s="829"/>
      <c r="MEL29" s="830"/>
      <c r="MEM29" s="830"/>
      <c r="MEN29" s="830"/>
      <c r="MEO29" s="830"/>
      <c r="MEP29" s="830"/>
      <c r="MEQ29" s="830"/>
      <c r="MER29" s="830"/>
      <c r="MES29" s="830"/>
      <c r="MET29" s="844"/>
      <c r="MEU29" s="845"/>
      <c r="MEV29" s="829"/>
      <c r="MEW29" s="829"/>
      <c r="MEX29" s="829"/>
      <c r="MEY29" s="829"/>
      <c r="MEZ29" s="829"/>
      <c r="MFA29" s="829"/>
      <c r="MFB29" s="830"/>
      <c r="MFC29" s="830"/>
      <c r="MFD29" s="830"/>
      <c r="MFE29" s="830"/>
      <c r="MFF29" s="830"/>
      <c r="MFG29" s="830"/>
      <c r="MFH29" s="830"/>
      <c r="MFI29" s="830"/>
      <c r="MFJ29" s="844"/>
      <c r="MFK29" s="845"/>
      <c r="MFL29" s="829"/>
      <c r="MFM29" s="829"/>
      <c r="MFN29" s="829"/>
      <c r="MFO29" s="829"/>
      <c r="MFP29" s="829"/>
      <c r="MFQ29" s="829"/>
      <c r="MFR29" s="830"/>
      <c r="MFS29" s="830"/>
      <c r="MFT29" s="830"/>
      <c r="MFU29" s="830"/>
      <c r="MFV29" s="830"/>
      <c r="MFW29" s="830"/>
      <c r="MFX29" s="830"/>
      <c r="MFY29" s="830"/>
      <c r="MFZ29" s="844"/>
      <c r="MGA29" s="845"/>
      <c r="MGB29" s="829"/>
      <c r="MGC29" s="829"/>
      <c r="MGD29" s="829"/>
      <c r="MGE29" s="829"/>
      <c r="MGF29" s="829"/>
      <c r="MGG29" s="829"/>
      <c r="MGH29" s="830"/>
      <c r="MGI29" s="830"/>
      <c r="MGJ29" s="830"/>
      <c r="MGK29" s="830"/>
      <c r="MGL29" s="830"/>
      <c r="MGM29" s="830"/>
      <c r="MGN29" s="830"/>
      <c r="MGO29" s="830"/>
      <c r="MGP29" s="844"/>
      <c r="MGQ29" s="845"/>
      <c r="MGR29" s="829"/>
      <c r="MGS29" s="829"/>
      <c r="MGT29" s="829"/>
      <c r="MGU29" s="829"/>
      <c r="MGV29" s="829"/>
      <c r="MGW29" s="829"/>
      <c r="MGX29" s="830"/>
      <c r="MGY29" s="830"/>
      <c r="MGZ29" s="830"/>
      <c r="MHA29" s="830"/>
      <c r="MHB29" s="830"/>
      <c r="MHC29" s="830"/>
      <c r="MHD29" s="830"/>
      <c r="MHE29" s="830"/>
      <c r="MHF29" s="844"/>
      <c r="MHG29" s="845"/>
      <c r="MHH29" s="829"/>
      <c r="MHI29" s="829"/>
      <c r="MHJ29" s="829"/>
      <c r="MHK29" s="829"/>
      <c r="MHL29" s="829"/>
      <c r="MHM29" s="829"/>
      <c r="MHN29" s="830"/>
      <c r="MHO29" s="830"/>
      <c r="MHP29" s="830"/>
      <c r="MHQ29" s="830"/>
      <c r="MHR29" s="830"/>
      <c r="MHS29" s="830"/>
      <c r="MHT29" s="830"/>
      <c r="MHU29" s="830"/>
      <c r="MHV29" s="844"/>
      <c r="MHW29" s="845"/>
      <c r="MHX29" s="829"/>
      <c r="MHY29" s="829"/>
      <c r="MHZ29" s="829"/>
      <c r="MIA29" s="829"/>
      <c r="MIB29" s="829"/>
      <c r="MIC29" s="829"/>
      <c r="MID29" s="830"/>
      <c r="MIE29" s="830"/>
      <c r="MIF29" s="830"/>
      <c r="MIG29" s="830"/>
      <c r="MIH29" s="830"/>
      <c r="MII29" s="830"/>
      <c r="MIJ29" s="830"/>
      <c r="MIK29" s="830"/>
      <c r="MIL29" s="844"/>
      <c r="MIM29" s="845"/>
      <c r="MIN29" s="829"/>
      <c r="MIO29" s="829"/>
      <c r="MIP29" s="829"/>
      <c r="MIQ29" s="829"/>
      <c r="MIR29" s="829"/>
      <c r="MIS29" s="829"/>
      <c r="MIT29" s="830"/>
      <c r="MIU29" s="830"/>
      <c r="MIV29" s="830"/>
      <c r="MIW29" s="830"/>
      <c r="MIX29" s="830"/>
      <c r="MIY29" s="830"/>
      <c r="MIZ29" s="830"/>
      <c r="MJA29" s="830"/>
      <c r="MJB29" s="844"/>
      <c r="MJC29" s="845"/>
      <c r="MJD29" s="829"/>
      <c r="MJE29" s="829"/>
      <c r="MJF29" s="829"/>
      <c r="MJG29" s="829"/>
      <c r="MJH29" s="829"/>
      <c r="MJI29" s="829"/>
      <c r="MJJ29" s="830"/>
      <c r="MJK29" s="830"/>
      <c r="MJL29" s="830"/>
      <c r="MJM29" s="830"/>
      <c r="MJN29" s="830"/>
      <c r="MJO29" s="830"/>
      <c r="MJP29" s="830"/>
      <c r="MJQ29" s="830"/>
      <c r="MJR29" s="844"/>
      <c r="MJS29" s="845"/>
      <c r="MJT29" s="829"/>
      <c r="MJU29" s="829"/>
      <c r="MJV29" s="829"/>
      <c r="MJW29" s="829"/>
      <c r="MJX29" s="829"/>
      <c r="MJY29" s="829"/>
      <c r="MJZ29" s="830"/>
      <c r="MKA29" s="830"/>
      <c r="MKB29" s="830"/>
      <c r="MKC29" s="830"/>
      <c r="MKD29" s="830"/>
      <c r="MKE29" s="830"/>
      <c r="MKF29" s="830"/>
      <c r="MKG29" s="830"/>
      <c r="MKH29" s="844"/>
      <c r="MKI29" s="845"/>
      <c r="MKJ29" s="829"/>
      <c r="MKK29" s="829"/>
      <c r="MKL29" s="829"/>
      <c r="MKM29" s="829"/>
      <c r="MKN29" s="829"/>
      <c r="MKO29" s="829"/>
      <c r="MKP29" s="830"/>
      <c r="MKQ29" s="830"/>
      <c r="MKR29" s="830"/>
      <c r="MKS29" s="830"/>
      <c r="MKT29" s="830"/>
      <c r="MKU29" s="830"/>
      <c r="MKV29" s="830"/>
      <c r="MKW29" s="830"/>
      <c r="MKX29" s="844"/>
      <c r="MKY29" s="845"/>
      <c r="MKZ29" s="829"/>
      <c r="MLA29" s="829"/>
      <c r="MLB29" s="829"/>
      <c r="MLC29" s="829"/>
      <c r="MLD29" s="829"/>
      <c r="MLE29" s="829"/>
      <c r="MLF29" s="830"/>
      <c r="MLG29" s="830"/>
      <c r="MLH29" s="830"/>
      <c r="MLI29" s="830"/>
      <c r="MLJ29" s="830"/>
      <c r="MLK29" s="830"/>
      <c r="MLL29" s="830"/>
      <c r="MLM29" s="830"/>
      <c r="MLN29" s="844"/>
      <c r="MLO29" s="845"/>
      <c r="MLP29" s="829"/>
      <c r="MLQ29" s="829"/>
      <c r="MLR29" s="829"/>
      <c r="MLS29" s="829"/>
      <c r="MLT29" s="829"/>
      <c r="MLU29" s="829"/>
      <c r="MLV29" s="830"/>
      <c r="MLW29" s="830"/>
      <c r="MLX29" s="830"/>
      <c r="MLY29" s="830"/>
      <c r="MLZ29" s="830"/>
      <c r="MMA29" s="830"/>
      <c r="MMB29" s="830"/>
      <c r="MMC29" s="830"/>
      <c r="MMD29" s="844"/>
      <c r="MME29" s="845"/>
      <c r="MMF29" s="829"/>
      <c r="MMG29" s="829"/>
      <c r="MMH29" s="829"/>
      <c r="MMI29" s="829"/>
      <c r="MMJ29" s="829"/>
      <c r="MMK29" s="829"/>
      <c r="MML29" s="830"/>
      <c r="MMM29" s="830"/>
      <c r="MMN29" s="830"/>
      <c r="MMO29" s="830"/>
      <c r="MMP29" s="830"/>
      <c r="MMQ29" s="830"/>
      <c r="MMR29" s="830"/>
      <c r="MMS29" s="830"/>
      <c r="MMT29" s="844"/>
      <c r="MMU29" s="845"/>
      <c r="MMV29" s="829"/>
      <c r="MMW29" s="829"/>
      <c r="MMX29" s="829"/>
      <c r="MMY29" s="829"/>
      <c r="MMZ29" s="829"/>
      <c r="MNA29" s="829"/>
      <c r="MNB29" s="830"/>
      <c r="MNC29" s="830"/>
      <c r="MND29" s="830"/>
      <c r="MNE29" s="830"/>
      <c r="MNF29" s="830"/>
      <c r="MNG29" s="830"/>
      <c r="MNH29" s="830"/>
      <c r="MNI29" s="830"/>
      <c r="MNJ29" s="844"/>
      <c r="MNK29" s="845"/>
      <c r="MNL29" s="829"/>
      <c r="MNM29" s="829"/>
      <c r="MNN29" s="829"/>
      <c r="MNO29" s="829"/>
      <c r="MNP29" s="829"/>
      <c r="MNQ29" s="829"/>
      <c r="MNR29" s="830"/>
      <c r="MNS29" s="830"/>
      <c r="MNT29" s="830"/>
      <c r="MNU29" s="830"/>
      <c r="MNV29" s="830"/>
      <c r="MNW29" s="830"/>
      <c r="MNX29" s="830"/>
      <c r="MNY29" s="830"/>
      <c r="MNZ29" s="844"/>
      <c r="MOA29" s="845"/>
      <c r="MOB29" s="829"/>
      <c r="MOC29" s="829"/>
      <c r="MOD29" s="829"/>
      <c r="MOE29" s="829"/>
      <c r="MOF29" s="829"/>
      <c r="MOG29" s="829"/>
      <c r="MOH29" s="830"/>
      <c r="MOI29" s="830"/>
      <c r="MOJ29" s="830"/>
      <c r="MOK29" s="830"/>
      <c r="MOL29" s="830"/>
      <c r="MOM29" s="830"/>
      <c r="MON29" s="830"/>
      <c r="MOO29" s="830"/>
      <c r="MOP29" s="844"/>
      <c r="MOQ29" s="845"/>
      <c r="MOR29" s="829"/>
      <c r="MOS29" s="829"/>
      <c r="MOT29" s="829"/>
      <c r="MOU29" s="829"/>
      <c r="MOV29" s="829"/>
      <c r="MOW29" s="829"/>
      <c r="MOX29" s="830"/>
      <c r="MOY29" s="830"/>
      <c r="MOZ29" s="830"/>
      <c r="MPA29" s="830"/>
      <c r="MPB29" s="830"/>
      <c r="MPC29" s="830"/>
      <c r="MPD29" s="830"/>
      <c r="MPE29" s="830"/>
      <c r="MPF29" s="844"/>
      <c r="MPG29" s="845"/>
      <c r="MPH29" s="829"/>
      <c r="MPI29" s="829"/>
      <c r="MPJ29" s="829"/>
      <c r="MPK29" s="829"/>
      <c r="MPL29" s="829"/>
      <c r="MPM29" s="829"/>
      <c r="MPN29" s="830"/>
      <c r="MPO29" s="830"/>
      <c r="MPP29" s="830"/>
      <c r="MPQ29" s="830"/>
      <c r="MPR29" s="830"/>
      <c r="MPS29" s="830"/>
      <c r="MPT29" s="830"/>
      <c r="MPU29" s="830"/>
      <c r="MPV29" s="844"/>
      <c r="MPW29" s="845"/>
      <c r="MPX29" s="829"/>
      <c r="MPY29" s="829"/>
      <c r="MPZ29" s="829"/>
      <c r="MQA29" s="829"/>
      <c r="MQB29" s="829"/>
      <c r="MQC29" s="829"/>
      <c r="MQD29" s="830"/>
      <c r="MQE29" s="830"/>
      <c r="MQF29" s="830"/>
      <c r="MQG29" s="830"/>
      <c r="MQH29" s="830"/>
      <c r="MQI29" s="830"/>
      <c r="MQJ29" s="830"/>
      <c r="MQK29" s="830"/>
      <c r="MQL29" s="844"/>
      <c r="MQM29" s="845"/>
      <c r="MQN29" s="829"/>
      <c r="MQO29" s="829"/>
      <c r="MQP29" s="829"/>
      <c r="MQQ29" s="829"/>
      <c r="MQR29" s="829"/>
      <c r="MQS29" s="829"/>
      <c r="MQT29" s="830"/>
      <c r="MQU29" s="830"/>
      <c r="MQV29" s="830"/>
      <c r="MQW29" s="830"/>
      <c r="MQX29" s="830"/>
      <c r="MQY29" s="830"/>
      <c r="MQZ29" s="830"/>
      <c r="MRA29" s="830"/>
      <c r="MRB29" s="844"/>
      <c r="MRC29" s="845"/>
      <c r="MRD29" s="829"/>
      <c r="MRE29" s="829"/>
      <c r="MRF29" s="829"/>
      <c r="MRG29" s="829"/>
      <c r="MRH29" s="829"/>
      <c r="MRI29" s="829"/>
      <c r="MRJ29" s="830"/>
      <c r="MRK29" s="830"/>
      <c r="MRL29" s="830"/>
      <c r="MRM29" s="830"/>
      <c r="MRN29" s="830"/>
      <c r="MRO29" s="830"/>
      <c r="MRP29" s="830"/>
      <c r="MRQ29" s="830"/>
      <c r="MRR29" s="844"/>
      <c r="MRS29" s="845"/>
      <c r="MRT29" s="829"/>
      <c r="MRU29" s="829"/>
      <c r="MRV29" s="829"/>
      <c r="MRW29" s="829"/>
      <c r="MRX29" s="829"/>
      <c r="MRY29" s="829"/>
      <c r="MRZ29" s="830"/>
      <c r="MSA29" s="830"/>
      <c r="MSB29" s="830"/>
      <c r="MSC29" s="830"/>
      <c r="MSD29" s="830"/>
      <c r="MSE29" s="830"/>
      <c r="MSF29" s="830"/>
      <c r="MSG29" s="830"/>
      <c r="MSH29" s="844"/>
      <c r="MSI29" s="845"/>
      <c r="MSJ29" s="829"/>
      <c r="MSK29" s="829"/>
      <c r="MSL29" s="829"/>
      <c r="MSM29" s="829"/>
      <c r="MSN29" s="829"/>
      <c r="MSO29" s="829"/>
      <c r="MSP29" s="830"/>
      <c r="MSQ29" s="830"/>
      <c r="MSR29" s="830"/>
      <c r="MSS29" s="830"/>
      <c r="MST29" s="830"/>
      <c r="MSU29" s="830"/>
      <c r="MSV29" s="830"/>
      <c r="MSW29" s="830"/>
      <c r="MSX29" s="844"/>
      <c r="MSY29" s="845"/>
      <c r="MSZ29" s="829"/>
      <c r="MTA29" s="829"/>
      <c r="MTB29" s="829"/>
      <c r="MTC29" s="829"/>
      <c r="MTD29" s="829"/>
      <c r="MTE29" s="829"/>
      <c r="MTF29" s="830"/>
      <c r="MTG29" s="830"/>
      <c r="MTH29" s="830"/>
      <c r="MTI29" s="830"/>
      <c r="MTJ29" s="830"/>
      <c r="MTK29" s="830"/>
      <c r="MTL29" s="830"/>
      <c r="MTM29" s="830"/>
      <c r="MTN29" s="844"/>
      <c r="MTO29" s="845"/>
      <c r="MTP29" s="829"/>
      <c r="MTQ29" s="829"/>
      <c r="MTR29" s="829"/>
      <c r="MTS29" s="829"/>
      <c r="MTT29" s="829"/>
      <c r="MTU29" s="829"/>
      <c r="MTV29" s="830"/>
      <c r="MTW29" s="830"/>
      <c r="MTX29" s="830"/>
      <c r="MTY29" s="830"/>
      <c r="MTZ29" s="830"/>
      <c r="MUA29" s="830"/>
      <c r="MUB29" s="830"/>
      <c r="MUC29" s="830"/>
      <c r="MUD29" s="844"/>
      <c r="MUE29" s="845"/>
      <c r="MUF29" s="829"/>
      <c r="MUG29" s="829"/>
      <c r="MUH29" s="829"/>
      <c r="MUI29" s="829"/>
      <c r="MUJ29" s="829"/>
      <c r="MUK29" s="829"/>
      <c r="MUL29" s="830"/>
      <c r="MUM29" s="830"/>
      <c r="MUN29" s="830"/>
      <c r="MUO29" s="830"/>
      <c r="MUP29" s="830"/>
      <c r="MUQ29" s="830"/>
      <c r="MUR29" s="830"/>
      <c r="MUS29" s="830"/>
      <c r="MUT29" s="844"/>
      <c r="MUU29" s="845"/>
      <c r="MUV29" s="829"/>
      <c r="MUW29" s="829"/>
      <c r="MUX29" s="829"/>
      <c r="MUY29" s="829"/>
      <c r="MUZ29" s="829"/>
      <c r="MVA29" s="829"/>
      <c r="MVB29" s="830"/>
      <c r="MVC29" s="830"/>
      <c r="MVD29" s="830"/>
      <c r="MVE29" s="830"/>
      <c r="MVF29" s="830"/>
      <c r="MVG29" s="830"/>
      <c r="MVH29" s="830"/>
      <c r="MVI29" s="830"/>
      <c r="MVJ29" s="844"/>
      <c r="MVK29" s="845"/>
      <c r="MVL29" s="829"/>
      <c r="MVM29" s="829"/>
      <c r="MVN29" s="829"/>
      <c r="MVO29" s="829"/>
      <c r="MVP29" s="829"/>
      <c r="MVQ29" s="829"/>
      <c r="MVR29" s="830"/>
      <c r="MVS29" s="830"/>
      <c r="MVT29" s="830"/>
      <c r="MVU29" s="830"/>
      <c r="MVV29" s="830"/>
      <c r="MVW29" s="830"/>
      <c r="MVX29" s="830"/>
      <c r="MVY29" s="830"/>
      <c r="MVZ29" s="844"/>
      <c r="MWA29" s="845"/>
      <c r="MWB29" s="829"/>
      <c r="MWC29" s="829"/>
      <c r="MWD29" s="829"/>
      <c r="MWE29" s="829"/>
      <c r="MWF29" s="829"/>
      <c r="MWG29" s="829"/>
      <c r="MWH29" s="830"/>
      <c r="MWI29" s="830"/>
      <c r="MWJ29" s="830"/>
      <c r="MWK29" s="830"/>
      <c r="MWL29" s="830"/>
      <c r="MWM29" s="830"/>
      <c r="MWN29" s="830"/>
      <c r="MWO29" s="830"/>
      <c r="MWP29" s="844"/>
      <c r="MWQ29" s="845"/>
      <c r="MWR29" s="829"/>
      <c r="MWS29" s="829"/>
      <c r="MWT29" s="829"/>
      <c r="MWU29" s="829"/>
      <c r="MWV29" s="829"/>
      <c r="MWW29" s="829"/>
      <c r="MWX29" s="830"/>
      <c r="MWY29" s="830"/>
      <c r="MWZ29" s="830"/>
      <c r="MXA29" s="830"/>
      <c r="MXB29" s="830"/>
      <c r="MXC29" s="830"/>
      <c r="MXD29" s="830"/>
      <c r="MXE29" s="830"/>
      <c r="MXF29" s="844"/>
      <c r="MXG29" s="845"/>
      <c r="MXH29" s="829"/>
      <c r="MXI29" s="829"/>
      <c r="MXJ29" s="829"/>
      <c r="MXK29" s="829"/>
      <c r="MXL29" s="829"/>
      <c r="MXM29" s="829"/>
      <c r="MXN29" s="830"/>
      <c r="MXO29" s="830"/>
      <c r="MXP29" s="830"/>
      <c r="MXQ29" s="830"/>
      <c r="MXR29" s="830"/>
      <c r="MXS29" s="830"/>
      <c r="MXT29" s="830"/>
      <c r="MXU29" s="830"/>
      <c r="MXV29" s="844"/>
      <c r="MXW29" s="845"/>
      <c r="MXX29" s="829"/>
      <c r="MXY29" s="829"/>
      <c r="MXZ29" s="829"/>
      <c r="MYA29" s="829"/>
      <c r="MYB29" s="829"/>
      <c r="MYC29" s="829"/>
      <c r="MYD29" s="830"/>
      <c r="MYE29" s="830"/>
      <c r="MYF29" s="830"/>
      <c r="MYG29" s="830"/>
      <c r="MYH29" s="830"/>
      <c r="MYI29" s="830"/>
      <c r="MYJ29" s="830"/>
      <c r="MYK29" s="830"/>
      <c r="MYL29" s="844"/>
      <c r="MYM29" s="845"/>
      <c r="MYN29" s="829"/>
      <c r="MYO29" s="829"/>
      <c r="MYP29" s="829"/>
      <c r="MYQ29" s="829"/>
      <c r="MYR29" s="829"/>
      <c r="MYS29" s="829"/>
      <c r="MYT29" s="830"/>
      <c r="MYU29" s="830"/>
      <c r="MYV29" s="830"/>
      <c r="MYW29" s="830"/>
      <c r="MYX29" s="830"/>
      <c r="MYY29" s="830"/>
      <c r="MYZ29" s="830"/>
      <c r="MZA29" s="830"/>
      <c r="MZB29" s="844"/>
      <c r="MZC29" s="845"/>
      <c r="MZD29" s="829"/>
      <c r="MZE29" s="829"/>
      <c r="MZF29" s="829"/>
      <c r="MZG29" s="829"/>
      <c r="MZH29" s="829"/>
      <c r="MZI29" s="829"/>
      <c r="MZJ29" s="830"/>
      <c r="MZK29" s="830"/>
      <c r="MZL29" s="830"/>
      <c r="MZM29" s="830"/>
      <c r="MZN29" s="830"/>
      <c r="MZO29" s="830"/>
      <c r="MZP29" s="830"/>
      <c r="MZQ29" s="830"/>
      <c r="MZR29" s="844"/>
      <c r="MZS29" s="845"/>
      <c r="MZT29" s="829"/>
      <c r="MZU29" s="829"/>
      <c r="MZV29" s="829"/>
      <c r="MZW29" s="829"/>
      <c r="MZX29" s="829"/>
      <c r="MZY29" s="829"/>
      <c r="MZZ29" s="830"/>
      <c r="NAA29" s="830"/>
      <c r="NAB29" s="830"/>
      <c r="NAC29" s="830"/>
      <c r="NAD29" s="830"/>
      <c r="NAE29" s="830"/>
      <c r="NAF29" s="830"/>
      <c r="NAG29" s="830"/>
      <c r="NAH29" s="844"/>
      <c r="NAI29" s="845"/>
      <c r="NAJ29" s="829"/>
      <c r="NAK29" s="829"/>
      <c r="NAL29" s="829"/>
      <c r="NAM29" s="829"/>
      <c r="NAN29" s="829"/>
      <c r="NAO29" s="829"/>
      <c r="NAP29" s="830"/>
      <c r="NAQ29" s="830"/>
      <c r="NAR29" s="830"/>
      <c r="NAS29" s="830"/>
      <c r="NAT29" s="830"/>
      <c r="NAU29" s="830"/>
      <c r="NAV29" s="830"/>
      <c r="NAW29" s="830"/>
      <c r="NAX29" s="844"/>
      <c r="NAY29" s="845"/>
      <c r="NAZ29" s="829"/>
      <c r="NBA29" s="829"/>
      <c r="NBB29" s="829"/>
      <c r="NBC29" s="829"/>
      <c r="NBD29" s="829"/>
      <c r="NBE29" s="829"/>
      <c r="NBF29" s="830"/>
      <c r="NBG29" s="830"/>
      <c r="NBH29" s="830"/>
      <c r="NBI29" s="830"/>
      <c r="NBJ29" s="830"/>
      <c r="NBK29" s="830"/>
      <c r="NBL29" s="830"/>
      <c r="NBM29" s="830"/>
      <c r="NBN29" s="844"/>
      <c r="NBO29" s="845"/>
      <c r="NBP29" s="829"/>
      <c r="NBQ29" s="829"/>
      <c r="NBR29" s="829"/>
      <c r="NBS29" s="829"/>
      <c r="NBT29" s="829"/>
      <c r="NBU29" s="829"/>
      <c r="NBV29" s="830"/>
      <c r="NBW29" s="830"/>
      <c r="NBX29" s="830"/>
      <c r="NBY29" s="830"/>
      <c r="NBZ29" s="830"/>
      <c r="NCA29" s="830"/>
      <c r="NCB29" s="830"/>
      <c r="NCC29" s="830"/>
      <c r="NCD29" s="844"/>
      <c r="NCE29" s="845"/>
      <c r="NCF29" s="829"/>
      <c r="NCG29" s="829"/>
      <c r="NCH29" s="829"/>
      <c r="NCI29" s="829"/>
      <c r="NCJ29" s="829"/>
      <c r="NCK29" s="829"/>
      <c r="NCL29" s="830"/>
      <c r="NCM29" s="830"/>
      <c r="NCN29" s="830"/>
      <c r="NCO29" s="830"/>
      <c r="NCP29" s="830"/>
      <c r="NCQ29" s="830"/>
      <c r="NCR29" s="830"/>
      <c r="NCS29" s="830"/>
      <c r="NCT29" s="844"/>
      <c r="NCU29" s="845"/>
      <c r="NCV29" s="829"/>
      <c r="NCW29" s="829"/>
      <c r="NCX29" s="829"/>
      <c r="NCY29" s="829"/>
      <c r="NCZ29" s="829"/>
      <c r="NDA29" s="829"/>
      <c r="NDB29" s="830"/>
      <c r="NDC29" s="830"/>
      <c r="NDD29" s="830"/>
      <c r="NDE29" s="830"/>
      <c r="NDF29" s="830"/>
      <c r="NDG29" s="830"/>
      <c r="NDH29" s="830"/>
      <c r="NDI29" s="830"/>
      <c r="NDJ29" s="844"/>
      <c r="NDK29" s="845"/>
      <c r="NDL29" s="829"/>
      <c r="NDM29" s="829"/>
      <c r="NDN29" s="829"/>
      <c r="NDO29" s="829"/>
      <c r="NDP29" s="829"/>
      <c r="NDQ29" s="829"/>
      <c r="NDR29" s="830"/>
      <c r="NDS29" s="830"/>
      <c r="NDT29" s="830"/>
      <c r="NDU29" s="830"/>
      <c r="NDV29" s="830"/>
      <c r="NDW29" s="830"/>
      <c r="NDX29" s="830"/>
      <c r="NDY29" s="830"/>
      <c r="NDZ29" s="844"/>
      <c r="NEA29" s="845"/>
      <c r="NEB29" s="829"/>
      <c r="NEC29" s="829"/>
      <c r="NED29" s="829"/>
      <c r="NEE29" s="829"/>
      <c r="NEF29" s="829"/>
      <c r="NEG29" s="829"/>
      <c r="NEH29" s="830"/>
      <c r="NEI29" s="830"/>
      <c r="NEJ29" s="830"/>
      <c r="NEK29" s="830"/>
      <c r="NEL29" s="830"/>
      <c r="NEM29" s="830"/>
      <c r="NEN29" s="830"/>
      <c r="NEO29" s="830"/>
      <c r="NEP29" s="844"/>
      <c r="NEQ29" s="845"/>
      <c r="NER29" s="829"/>
      <c r="NES29" s="829"/>
      <c r="NET29" s="829"/>
      <c r="NEU29" s="829"/>
      <c r="NEV29" s="829"/>
      <c r="NEW29" s="829"/>
      <c r="NEX29" s="830"/>
      <c r="NEY29" s="830"/>
      <c r="NEZ29" s="830"/>
      <c r="NFA29" s="830"/>
      <c r="NFB29" s="830"/>
      <c r="NFC29" s="830"/>
      <c r="NFD29" s="830"/>
      <c r="NFE29" s="830"/>
      <c r="NFF29" s="844"/>
      <c r="NFG29" s="845"/>
      <c r="NFH29" s="829"/>
      <c r="NFI29" s="829"/>
      <c r="NFJ29" s="829"/>
      <c r="NFK29" s="829"/>
      <c r="NFL29" s="829"/>
      <c r="NFM29" s="829"/>
      <c r="NFN29" s="830"/>
      <c r="NFO29" s="830"/>
      <c r="NFP29" s="830"/>
      <c r="NFQ29" s="830"/>
      <c r="NFR29" s="830"/>
      <c r="NFS29" s="830"/>
      <c r="NFT29" s="830"/>
      <c r="NFU29" s="830"/>
      <c r="NFV29" s="844"/>
      <c r="NFW29" s="845"/>
      <c r="NFX29" s="829"/>
      <c r="NFY29" s="829"/>
      <c r="NFZ29" s="829"/>
      <c r="NGA29" s="829"/>
      <c r="NGB29" s="829"/>
      <c r="NGC29" s="829"/>
      <c r="NGD29" s="830"/>
      <c r="NGE29" s="830"/>
      <c r="NGF29" s="830"/>
      <c r="NGG29" s="830"/>
      <c r="NGH29" s="830"/>
      <c r="NGI29" s="830"/>
      <c r="NGJ29" s="830"/>
      <c r="NGK29" s="830"/>
      <c r="NGL29" s="844"/>
      <c r="NGM29" s="845"/>
      <c r="NGN29" s="829"/>
      <c r="NGO29" s="829"/>
      <c r="NGP29" s="829"/>
      <c r="NGQ29" s="829"/>
      <c r="NGR29" s="829"/>
      <c r="NGS29" s="829"/>
      <c r="NGT29" s="830"/>
      <c r="NGU29" s="830"/>
      <c r="NGV29" s="830"/>
      <c r="NGW29" s="830"/>
      <c r="NGX29" s="830"/>
      <c r="NGY29" s="830"/>
      <c r="NGZ29" s="830"/>
      <c r="NHA29" s="830"/>
      <c r="NHB29" s="844"/>
      <c r="NHC29" s="845"/>
      <c r="NHD29" s="829"/>
      <c r="NHE29" s="829"/>
      <c r="NHF29" s="829"/>
      <c r="NHG29" s="829"/>
      <c r="NHH29" s="829"/>
      <c r="NHI29" s="829"/>
      <c r="NHJ29" s="830"/>
      <c r="NHK29" s="830"/>
      <c r="NHL29" s="830"/>
      <c r="NHM29" s="830"/>
      <c r="NHN29" s="830"/>
      <c r="NHO29" s="830"/>
      <c r="NHP29" s="830"/>
      <c r="NHQ29" s="830"/>
      <c r="NHR29" s="844"/>
      <c r="NHS29" s="845"/>
      <c r="NHT29" s="829"/>
      <c r="NHU29" s="829"/>
      <c r="NHV29" s="829"/>
      <c r="NHW29" s="829"/>
      <c r="NHX29" s="829"/>
      <c r="NHY29" s="829"/>
      <c r="NHZ29" s="830"/>
      <c r="NIA29" s="830"/>
      <c r="NIB29" s="830"/>
      <c r="NIC29" s="830"/>
      <c r="NID29" s="830"/>
      <c r="NIE29" s="830"/>
      <c r="NIF29" s="830"/>
      <c r="NIG29" s="830"/>
      <c r="NIH29" s="844"/>
      <c r="NII29" s="845"/>
      <c r="NIJ29" s="829"/>
      <c r="NIK29" s="829"/>
      <c r="NIL29" s="829"/>
      <c r="NIM29" s="829"/>
      <c r="NIN29" s="829"/>
      <c r="NIO29" s="829"/>
      <c r="NIP29" s="830"/>
      <c r="NIQ29" s="830"/>
      <c r="NIR29" s="830"/>
      <c r="NIS29" s="830"/>
      <c r="NIT29" s="830"/>
      <c r="NIU29" s="830"/>
      <c r="NIV29" s="830"/>
      <c r="NIW29" s="830"/>
      <c r="NIX29" s="844"/>
      <c r="NIY29" s="845"/>
      <c r="NIZ29" s="829"/>
      <c r="NJA29" s="829"/>
      <c r="NJB29" s="829"/>
      <c r="NJC29" s="829"/>
      <c r="NJD29" s="829"/>
      <c r="NJE29" s="829"/>
      <c r="NJF29" s="830"/>
      <c r="NJG29" s="830"/>
      <c r="NJH29" s="830"/>
      <c r="NJI29" s="830"/>
      <c r="NJJ29" s="830"/>
      <c r="NJK29" s="830"/>
      <c r="NJL29" s="830"/>
      <c r="NJM29" s="830"/>
      <c r="NJN29" s="844"/>
      <c r="NJO29" s="845"/>
      <c r="NJP29" s="829"/>
      <c r="NJQ29" s="829"/>
      <c r="NJR29" s="829"/>
      <c r="NJS29" s="829"/>
      <c r="NJT29" s="829"/>
      <c r="NJU29" s="829"/>
      <c r="NJV29" s="830"/>
      <c r="NJW29" s="830"/>
      <c r="NJX29" s="830"/>
      <c r="NJY29" s="830"/>
      <c r="NJZ29" s="830"/>
      <c r="NKA29" s="830"/>
      <c r="NKB29" s="830"/>
      <c r="NKC29" s="830"/>
      <c r="NKD29" s="844"/>
      <c r="NKE29" s="845"/>
      <c r="NKF29" s="829"/>
      <c r="NKG29" s="829"/>
      <c r="NKH29" s="829"/>
      <c r="NKI29" s="829"/>
      <c r="NKJ29" s="829"/>
      <c r="NKK29" s="829"/>
      <c r="NKL29" s="830"/>
      <c r="NKM29" s="830"/>
      <c r="NKN29" s="830"/>
      <c r="NKO29" s="830"/>
      <c r="NKP29" s="830"/>
      <c r="NKQ29" s="830"/>
      <c r="NKR29" s="830"/>
      <c r="NKS29" s="830"/>
      <c r="NKT29" s="844"/>
      <c r="NKU29" s="845"/>
      <c r="NKV29" s="829"/>
      <c r="NKW29" s="829"/>
      <c r="NKX29" s="829"/>
      <c r="NKY29" s="829"/>
      <c r="NKZ29" s="829"/>
      <c r="NLA29" s="829"/>
      <c r="NLB29" s="830"/>
      <c r="NLC29" s="830"/>
      <c r="NLD29" s="830"/>
      <c r="NLE29" s="830"/>
      <c r="NLF29" s="830"/>
      <c r="NLG29" s="830"/>
      <c r="NLH29" s="830"/>
      <c r="NLI29" s="830"/>
      <c r="NLJ29" s="844"/>
      <c r="NLK29" s="845"/>
      <c r="NLL29" s="829"/>
      <c r="NLM29" s="829"/>
      <c r="NLN29" s="829"/>
      <c r="NLO29" s="829"/>
      <c r="NLP29" s="829"/>
      <c r="NLQ29" s="829"/>
      <c r="NLR29" s="830"/>
      <c r="NLS29" s="830"/>
      <c r="NLT29" s="830"/>
      <c r="NLU29" s="830"/>
      <c r="NLV29" s="830"/>
      <c r="NLW29" s="830"/>
      <c r="NLX29" s="830"/>
      <c r="NLY29" s="830"/>
      <c r="NLZ29" s="844"/>
      <c r="NMA29" s="845"/>
      <c r="NMB29" s="829"/>
      <c r="NMC29" s="829"/>
      <c r="NMD29" s="829"/>
      <c r="NME29" s="829"/>
      <c r="NMF29" s="829"/>
      <c r="NMG29" s="829"/>
      <c r="NMH29" s="830"/>
      <c r="NMI29" s="830"/>
      <c r="NMJ29" s="830"/>
      <c r="NMK29" s="830"/>
      <c r="NML29" s="830"/>
      <c r="NMM29" s="830"/>
      <c r="NMN29" s="830"/>
      <c r="NMO29" s="830"/>
      <c r="NMP29" s="844"/>
      <c r="NMQ29" s="845"/>
      <c r="NMR29" s="829"/>
      <c r="NMS29" s="829"/>
      <c r="NMT29" s="829"/>
      <c r="NMU29" s="829"/>
      <c r="NMV29" s="829"/>
      <c r="NMW29" s="829"/>
      <c r="NMX29" s="830"/>
      <c r="NMY29" s="830"/>
      <c r="NMZ29" s="830"/>
      <c r="NNA29" s="830"/>
      <c r="NNB29" s="830"/>
      <c r="NNC29" s="830"/>
      <c r="NND29" s="830"/>
      <c r="NNE29" s="830"/>
      <c r="NNF29" s="844"/>
      <c r="NNG29" s="845"/>
      <c r="NNH29" s="829"/>
      <c r="NNI29" s="829"/>
      <c r="NNJ29" s="829"/>
      <c r="NNK29" s="829"/>
      <c r="NNL29" s="829"/>
      <c r="NNM29" s="829"/>
      <c r="NNN29" s="830"/>
      <c r="NNO29" s="830"/>
      <c r="NNP29" s="830"/>
      <c r="NNQ29" s="830"/>
      <c r="NNR29" s="830"/>
      <c r="NNS29" s="830"/>
      <c r="NNT29" s="830"/>
      <c r="NNU29" s="830"/>
      <c r="NNV29" s="844"/>
      <c r="NNW29" s="845"/>
      <c r="NNX29" s="829"/>
      <c r="NNY29" s="829"/>
      <c r="NNZ29" s="829"/>
      <c r="NOA29" s="829"/>
      <c r="NOB29" s="829"/>
      <c r="NOC29" s="829"/>
      <c r="NOD29" s="830"/>
      <c r="NOE29" s="830"/>
      <c r="NOF29" s="830"/>
      <c r="NOG29" s="830"/>
      <c r="NOH29" s="830"/>
      <c r="NOI29" s="830"/>
      <c r="NOJ29" s="830"/>
      <c r="NOK29" s="830"/>
      <c r="NOL29" s="844"/>
      <c r="NOM29" s="845"/>
      <c r="NON29" s="829"/>
      <c r="NOO29" s="829"/>
      <c r="NOP29" s="829"/>
      <c r="NOQ29" s="829"/>
      <c r="NOR29" s="829"/>
      <c r="NOS29" s="829"/>
      <c r="NOT29" s="830"/>
      <c r="NOU29" s="830"/>
      <c r="NOV29" s="830"/>
      <c r="NOW29" s="830"/>
      <c r="NOX29" s="830"/>
      <c r="NOY29" s="830"/>
      <c r="NOZ29" s="830"/>
      <c r="NPA29" s="830"/>
      <c r="NPB29" s="844"/>
      <c r="NPC29" s="845"/>
      <c r="NPD29" s="829"/>
      <c r="NPE29" s="829"/>
      <c r="NPF29" s="829"/>
      <c r="NPG29" s="829"/>
      <c r="NPH29" s="829"/>
      <c r="NPI29" s="829"/>
      <c r="NPJ29" s="830"/>
      <c r="NPK29" s="830"/>
      <c r="NPL29" s="830"/>
      <c r="NPM29" s="830"/>
      <c r="NPN29" s="830"/>
      <c r="NPO29" s="830"/>
      <c r="NPP29" s="830"/>
      <c r="NPQ29" s="830"/>
      <c r="NPR29" s="844"/>
      <c r="NPS29" s="845"/>
      <c r="NPT29" s="829"/>
      <c r="NPU29" s="829"/>
      <c r="NPV29" s="829"/>
      <c r="NPW29" s="829"/>
      <c r="NPX29" s="829"/>
      <c r="NPY29" s="829"/>
      <c r="NPZ29" s="830"/>
      <c r="NQA29" s="830"/>
      <c r="NQB29" s="830"/>
      <c r="NQC29" s="830"/>
      <c r="NQD29" s="830"/>
      <c r="NQE29" s="830"/>
      <c r="NQF29" s="830"/>
      <c r="NQG29" s="830"/>
      <c r="NQH29" s="844"/>
      <c r="NQI29" s="845"/>
      <c r="NQJ29" s="829"/>
      <c r="NQK29" s="829"/>
      <c r="NQL29" s="829"/>
      <c r="NQM29" s="829"/>
      <c r="NQN29" s="829"/>
      <c r="NQO29" s="829"/>
      <c r="NQP29" s="830"/>
      <c r="NQQ29" s="830"/>
      <c r="NQR29" s="830"/>
      <c r="NQS29" s="830"/>
      <c r="NQT29" s="830"/>
      <c r="NQU29" s="830"/>
      <c r="NQV29" s="830"/>
      <c r="NQW29" s="830"/>
      <c r="NQX29" s="844"/>
      <c r="NQY29" s="845"/>
      <c r="NQZ29" s="829"/>
      <c r="NRA29" s="829"/>
      <c r="NRB29" s="829"/>
      <c r="NRC29" s="829"/>
      <c r="NRD29" s="829"/>
      <c r="NRE29" s="829"/>
      <c r="NRF29" s="830"/>
      <c r="NRG29" s="830"/>
      <c r="NRH29" s="830"/>
      <c r="NRI29" s="830"/>
      <c r="NRJ29" s="830"/>
      <c r="NRK29" s="830"/>
      <c r="NRL29" s="830"/>
      <c r="NRM29" s="830"/>
      <c r="NRN29" s="844"/>
      <c r="NRO29" s="845"/>
      <c r="NRP29" s="829"/>
      <c r="NRQ29" s="829"/>
      <c r="NRR29" s="829"/>
      <c r="NRS29" s="829"/>
      <c r="NRT29" s="829"/>
      <c r="NRU29" s="829"/>
      <c r="NRV29" s="830"/>
      <c r="NRW29" s="830"/>
      <c r="NRX29" s="830"/>
      <c r="NRY29" s="830"/>
      <c r="NRZ29" s="830"/>
      <c r="NSA29" s="830"/>
      <c r="NSB29" s="830"/>
      <c r="NSC29" s="830"/>
      <c r="NSD29" s="844"/>
      <c r="NSE29" s="845"/>
      <c r="NSF29" s="829"/>
      <c r="NSG29" s="829"/>
      <c r="NSH29" s="829"/>
      <c r="NSI29" s="829"/>
      <c r="NSJ29" s="829"/>
      <c r="NSK29" s="829"/>
      <c r="NSL29" s="830"/>
      <c r="NSM29" s="830"/>
      <c r="NSN29" s="830"/>
      <c r="NSO29" s="830"/>
      <c r="NSP29" s="830"/>
      <c r="NSQ29" s="830"/>
      <c r="NSR29" s="830"/>
      <c r="NSS29" s="830"/>
      <c r="NST29" s="844"/>
      <c r="NSU29" s="845"/>
      <c r="NSV29" s="829"/>
      <c r="NSW29" s="829"/>
      <c r="NSX29" s="829"/>
      <c r="NSY29" s="829"/>
      <c r="NSZ29" s="829"/>
      <c r="NTA29" s="829"/>
      <c r="NTB29" s="830"/>
      <c r="NTC29" s="830"/>
      <c r="NTD29" s="830"/>
      <c r="NTE29" s="830"/>
      <c r="NTF29" s="830"/>
      <c r="NTG29" s="830"/>
      <c r="NTH29" s="830"/>
      <c r="NTI29" s="830"/>
      <c r="NTJ29" s="844"/>
      <c r="NTK29" s="845"/>
      <c r="NTL29" s="829"/>
      <c r="NTM29" s="829"/>
      <c r="NTN29" s="829"/>
      <c r="NTO29" s="829"/>
      <c r="NTP29" s="829"/>
      <c r="NTQ29" s="829"/>
      <c r="NTR29" s="830"/>
      <c r="NTS29" s="830"/>
      <c r="NTT29" s="830"/>
      <c r="NTU29" s="830"/>
      <c r="NTV29" s="830"/>
      <c r="NTW29" s="830"/>
      <c r="NTX29" s="830"/>
      <c r="NTY29" s="830"/>
      <c r="NTZ29" s="844"/>
      <c r="NUA29" s="845"/>
      <c r="NUB29" s="829"/>
      <c r="NUC29" s="829"/>
      <c r="NUD29" s="829"/>
      <c r="NUE29" s="829"/>
      <c r="NUF29" s="829"/>
      <c r="NUG29" s="829"/>
      <c r="NUH29" s="830"/>
      <c r="NUI29" s="830"/>
      <c r="NUJ29" s="830"/>
      <c r="NUK29" s="830"/>
      <c r="NUL29" s="830"/>
      <c r="NUM29" s="830"/>
      <c r="NUN29" s="830"/>
      <c r="NUO29" s="830"/>
      <c r="NUP29" s="844"/>
      <c r="NUQ29" s="845"/>
      <c r="NUR29" s="829"/>
      <c r="NUS29" s="829"/>
      <c r="NUT29" s="829"/>
      <c r="NUU29" s="829"/>
      <c r="NUV29" s="829"/>
      <c r="NUW29" s="829"/>
      <c r="NUX29" s="830"/>
      <c r="NUY29" s="830"/>
      <c r="NUZ29" s="830"/>
      <c r="NVA29" s="830"/>
      <c r="NVB29" s="830"/>
      <c r="NVC29" s="830"/>
      <c r="NVD29" s="830"/>
      <c r="NVE29" s="830"/>
      <c r="NVF29" s="844"/>
      <c r="NVG29" s="845"/>
      <c r="NVH29" s="829"/>
      <c r="NVI29" s="829"/>
      <c r="NVJ29" s="829"/>
      <c r="NVK29" s="829"/>
      <c r="NVL29" s="829"/>
      <c r="NVM29" s="829"/>
      <c r="NVN29" s="830"/>
      <c r="NVO29" s="830"/>
      <c r="NVP29" s="830"/>
      <c r="NVQ29" s="830"/>
      <c r="NVR29" s="830"/>
      <c r="NVS29" s="830"/>
      <c r="NVT29" s="830"/>
      <c r="NVU29" s="830"/>
      <c r="NVV29" s="844"/>
      <c r="NVW29" s="845"/>
      <c r="NVX29" s="829"/>
      <c r="NVY29" s="829"/>
      <c r="NVZ29" s="829"/>
      <c r="NWA29" s="829"/>
      <c r="NWB29" s="829"/>
      <c r="NWC29" s="829"/>
      <c r="NWD29" s="830"/>
      <c r="NWE29" s="830"/>
      <c r="NWF29" s="830"/>
      <c r="NWG29" s="830"/>
      <c r="NWH29" s="830"/>
      <c r="NWI29" s="830"/>
      <c r="NWJ29" s="830"/>
      <c r="NWK29" s="830"/>
      <c r="NWL29" s="844"/>
      <c r="NWM29" s="845"/>
      <c r="NWN29" s="829"/>
      <c r="NWO29" s="829"/>
      <c r="NWP29" s="829"/>
      <c r="NWQ29" s="829"/>
      <c r="NWR29" s="829"/>
      <c r="NWS29" s="829"/>
      <c r="NWT29" s="830"/>
      <c r="NWU29" s="830"/>
      <c r="NWV29" s="830"/>
      <c r="NWW29" s="830"/>
      <c r="NWX29" s="830"/>
      <c r="NWY29" s="830"/>
      <c r="NWZ29" s="830"/>
      <c r="NXA29" s="830"/>
      <c r="NXB29" s="844"/>
      <c r="NXC29" s="845"/>
      <c r="NXD29" s="829"/>
      <c r="NXE29" s="829"/>
      <c r="NXF29" s="829"/>
      <c r="NXG29" s="829"/>
      <c r="NXH29" s="829"/>
      <c r="NXI29" s="829"/>
      <c r="NXJ29" s="830"/>
      <c r="NXK29" s="830"/>
      <c r="NXL29" s="830"/>
      <c r="NXM29" s="830"/>
      <c r="NXN29" s="830"/>
      <c r="NXO29" s="830"/>
      <c r="NXP29" s="830"/>
      <c r="NXQ29" s="830"/>
      <c r="NXR29" s="844"/>
      <c r="NXS29" s="845"/>
      <c r="NXT29" s="829"/>
      <c r="NXU29" s="829"/>
      <c r="NXV29" s="829"/>
      <c r="NXW29" s="829"/>
      <c r="NXX29" s="829"/>
      <c r="NXY29" s="829"/>
      <c r="NXZ29" s="830"/>
      <c r="NYA29" s="830"/>
      <c r="NYB29" s="830"/>
      <c r="NYC29" s="830"/>
      <c r="NYD29" s="830"/>
      <c r="NYE29" s="830"/>
      <c r="NYF29" s="830"/>
      <c r="NYG29" s="830"/>
      <c r="NYH29" s="844"/>
      <c r="NYI29" s="845"/>
      <c r="NYJ29" s="829"/>
      <c r="NYK29" s="829"/>
      <c r="NYL29" s="829"/>
      <c r="NYM29" s="829"/>
      <c r="NYN29" s="829"/>
      <c r="NYO29" s="829"/>
      <c r="NYP29" s="830"/>
      <c r="NYQ29" s="830"/>
      <c r="NYR29" s="830"/>
      <c r="NYS29" s="830"/>
      <c r="NYT29" s="830"/>
      <c r="NYU29" s="830"/>
      <c r="NYV29" s="830"/>
      <c r="NYW29" s="830"/>
      <c r="NYX29" s="844"/>
      <c r="NYY29" s="845"/>
      <c r="NYZ29" s="829"/>
      <c r="NZA29" s="829"/>
      <c r="NZB29" s="829"/>
      <c r="NZC29" s="829"/>
      <c r="NZD29" s="829"/>
      <c r="NZE29" s="829"/>
      <c r="NZF29" s="830"/>
      <c r="NZG29" s="830"/>
      <c r="NZH29" s="830"/>
      <c r="NZI29" s="830"/>
      <c r="NZJ29" s="830"/>
      <c r="NZK29" s="830"/>
      <c r="NZL29" s="830"/>
      <c r="NZM29" s="830"/>
      <c r="NZN29" s="844"/>
      <c r="NZO29" s="845"/>
      <c r="NZP29" s="829"/>
      <c r="NZQ29" s="829"/>
      <c r="NZR29" s="829"/>
      <c r="NZS29" s="829"/>
      <c r="NZT29" s="829"/>
      <c r="NZU29" s="829"/>
      <c r="NZV29" s="830"/>
      <c r="NZW29" s="830"/>
      <c r="NZX29" s="830"/>
      <c r="NZY29" s="830"/>
      <c r="NZZ29" s="830"/>
      <c r="OAA29" s="830"/>
      <c r="OAB29" s="830"/>
      <c r="OAC29" s="830"/>
      <c r="OAD29" s="844"/>
      <c r="OAE29" s="845"/>
      <c r="OAF29" s="829"/>
      <c r="OAG29" s="829"/>
      <c r="OAH29" s="829"/>
      <c r="OAI29" s="829"/>
      <c r="OAJ29" s="829"/>
      <c r="OAK29" s="829"/>
      <c r="OAL29" s="830"/>
      <c r="OAM29" s="830"/>
      <c r="OAN29" s="830"/>
      <c r="OAO29" s="830"/>
      <c r="OAP29" s="830"/>
      <c r="OAQ29" s="830"/>
      <c r="OAR29" s="830"/>
      <c r="OAS29" s="830"/>
      <c r="OAT29" s="844"/>
      <c r="OAU29" s="845"/>
      <c r="OAV29" s="829"/>
      <c r="OAW29" s="829"/>
      <c r="OAX29" s="829"/>
      <c r="OAY29" s="829"/>
      <c r="OAZ29" s="829"/>
      <c r="OBA29" s="829"/>
      <c r="OBB29" s="830"/>
      <c r="OBC29" s="830"/>
      <c r="OBD29" s="830"/>
      <c r="OBE29" s="830"/>
      <c r="OBF29" s="830"/>
      <c r="OBG29" s="830"/>
      <c r="OBH29" s="830"/>
      <c r="OBI29" s="830"/>
      <c r="OBJ29" s="844"/>
      <c r="OBK29" s="845"/>
      <c r="OBL29" s="829"/>
      <c r="OBM29" s="829"/>
      <c r="OBN29" s="829"/>
      <c r="OBO29" s="829"/>
      <c r="OBP29" s="829"/>
      <c r="OBQ29" s="829"/>
      <c r="OBR29" s="830"/>
      <c r="OBS29" s="830"/>
      <c r="OBT29" s="830"/>
      <c r="OBU29" s="830"/>
      <c r="OBV29" s="830"/>
      <c r="OBW29" s="830"/>
      <c r="OBX29" s="830"/>
      <c r="OBY29" s="830"/>
      <c r="OBZ29" s="844"/>
      <c r="OCA29" s="845"/>
      <c r="OCB29" s="829"/>
      <c r="OCC29" s="829"/>
      <c r="OCD29" s="829"/>
      <c r="OCE29" s="829"/>
      <c r="OCF29" s="829"/>
      <c r="OCG29" s="829"/>
      <c r="OCH29" s="830"/>
      <c r="OCI29" s="830"/>
      <c r="OCJ29" s="830"/>
      <c r="OCK29" s="830"/>
      <c r="OCL29" s="830"/>
      <c r="OCM29" s="830"/>
      <c r="OCN29" s="830"/>
      <c r="OCO29" s="830"/>
      <c r="OCP29" s="844"/>
      <c r="OCQ29" s="845"/>
      <c r="OCR29" s="829"/>
      <c r="OCS29" s="829"/>
      <c r="OCT29" s="829"/>
      <c r="OCU29" s="829"/>
      <c r="OCV29" s="829"/>
      <c r="OCW29" s="829"/>
      <c r="OCX29" s="830"/>
      <c r="OCY29" s="830"/>
      <c r="OCZ29" s="830"/>
      <c r="ODA29" s="830"/>
      <c r="ODB29" s="830"/>
      <c r="ODC29" s="830"/>
      <c r="ODD29" s="830"/>
      <c r="ODE29" s="830"/>
      <c r="ODF29" s="844"/>
      <c r="ODG29" s="845"/>
      <c r="ODH29" s="829"/>
      <c r="ODI29" s="829"/>
      <c r="ODJ29" s="829"/>
      <c r="ODK29" s="829"/>
      <c r="ODL29" s="829"/>
      <c r="ODM29" s="829"/>
      <c r="ODN29" s="830"/>
      <c r="ODO29" s="830"/>
      <c r="ODP29" s="830"/>
      <c r="ODQ29" s="830"/>
      <c r="ODR29" s="830"/>
      <c r="ODS29" s="830"/>
      <c r="ODT29" s="830"/>
      <c r="ODU29" s="830"/>
      <c r="ODV29" s="844"/>
      <c r="ODW29" s="845"/>
      <c r="ODX29" s="829"/>
      <c r="ODY29" s="829"/>
      <c r="ODZ29" s="829"/>
      <c r="OEA29" s="829"/>
      <c r="OEB29" s="829"/>
      <c r="OEC29" s="829"/>
      <c r="OED29" s="830"/>
      <c r="OEE29" s="830"/>
      <c r="OEF29" s="830"/>
      <c r="OEG29" s="830"/>
      <c r="OEH29" s="830"/>
      <c r="OEI29" s="830"/>
      <c r="OEJ29" s="830"/>
      <c r="OEK29" s="830"/>
      <c r="OEL29" s="844"/>
      <c r="OEM29" s="845"/>
      <c r="OEN29" s="829"/>
      <c r="OEO29" s="829"/>
      <c r="OEP29" s="829"/>
      <c r="OEQ29" s="829"/>
      <c r="OER29" s="829"/>
      <c r="OES29" s="829"/>
      <c r="OET29" s="830"/>
      <c r="OEU29" s="830"/>
      <c r="OEV29" s="830"/>
      <c r="OEW29" s="830"/>
      <c r="OEX29" s="830"/>
      <c r="OEY29" s="830"/>
      <c r="OEZ29" s="830"/>
      <c r="OFA29" s="830"/>
      <c r="OFB29" s="844"/>
      <c r="OFC29" s="845"/>
      <c r="OFD29" s="829"/>
      <c r="OFE29" s="829"/>
      <c r="OFF29" s="829"/>
      <c r="OFG29" s="829"/>
      <c r="OFH29" s="829"/>
      <c r="OFI29" s="829"/>
      <c r="OFJ29" s="830"/>
      <c r="OFK29" s="830"/>
      <c r="OFL29" s="830"/>
      <c r="OFM29" s="830"/>
      <c r="OFN29" s="830"/>
      <c r="OFO29" s="830"/>
      <c r="OFP29" s="830"/>
      <c r="OFQ29" s="830"/>
      <c r="OFR29" s="844"/>
      <c r="OFS29" s="845"/>
      <c r="OFT29" s="829"/>
      <c r="OFU29" s="829"/>
      <c r="OFV29" s="829"/>
      <c r="OFW29" s="829"/>
      <c r="OFX29" s="829"/>
      <c r="OFY29" s="829"/>
      <c r="OFZ29" s="830"/>
      <c r="OGA29" s="830"/>
      <c r="OGB29" s="830"/>
      <c r="OGC29" s="830"/>
      <c r="OGD29" s="830"/>
      <c r="OGE29" s="830"/>
      <c r="OGF29" s="830"/>
      <c r="OGG29" s="830"/>
      <c r="OGH29" s="844"/>
      <c r="OGI29" s="845"/>
      <c r="OGJ29" s="829"/>
      <c r="OGK29" s="829"/>
      <c r="OGL29" s="829"/>
      <c r="OGM29" s="829"/>
      <c r="OGN29" s="829"/>
      <c r="OGO29" s="829"/>
      <c r="OGP29" s="830"/>
      <c r="OGQ29" s="830"/>
      <c r="OGR29" s="830"/>
      <c r="OGS29" s="830"/>
      <c r="OGT29" s="830"/>
      <c r="OGU29" s="830"/>
      <c r="OGV29" s="830"/>
      <c r="OGW29" s="830"/>
      <c r="OGX29" s="844"/>
      <c r="OGY29" s="845"/>
      <c r="OGZ29" s="829"/>
      <c r="OHA29" s="829"/>
      <c r="OHB29" s="829"/>
      <c r="OHC29" s="829"/>
      <c r="OHD29" s="829"/>
      <c r="OHE29" s="829"/>
      <c r="OHF29" s="830"/>
      <c r="OHG29" s="830"/>
      <c r="OHH29" s="830"/>
      <c r="OHI29" s="830"/>
      <c r="OHJ29" s="830"/>
      <c r="OHK29" s="830"/>
      <c r="OHL29" s="830"/>
      <c r="OHM29" s="830"/>
      <c r="OHN29" s="844"/>
      <c r="OHO29" s="845"/>
      <c r="OHP29" s="829"/>
      <c r="OHQ29" s="829"/>
      <c r="OHR29" s="829"/>
      <c r="OHS29" s="829"/>
      <c r="OHT29" s="829"/>
      <c r="OHU29" s="829"/>
      <c r="OHV29" s="830"/>
      <c r="OHW29" s="830"/>
      <c r="OHX29" s="830"/>
      <c r="OHY29" s="830"/>
      <c r="OHZ29" s="830"/>
      <c r="OIA29" s="830"/>
      <c r="OIB29" s="830"/>
      <c r="OIC29" s="830"/>
      <c r="OID29" s="844"/>
      <c r="OIE29" s="845"/>
      <c r="OIF29" s="829"/>
      <c r="OIG29" s="829"/>
      <c r="OIH29" s="829"/>
      <c r="OII29" s="829"/>
      <c r="OIJ29" s="829"/>
      <c r="OIK29" s="829"/>
      <c r="OIL29" s="830"/>
      <c r="OIM29" s="830"/>
      <c r="OIN29" s="830"/>
      <c r="OIO29" s="830"/>
      <c r="OIP29" s="830"/>
      <c r="OIQ29" s="830"/>
      <c r="OIR29" s="830"/>
      <c r="OIS29" s="830"/>
      <c r="OIT29" s="844"/>
      <c r="OIU29" s="845"/>
      <c r="OIV29" s="829"/>
      <c r="OIW29" s="829"/>
      <c r="OIX29" s="829"/>
      <c r="OIY29" s="829"/>
      <c r="OIZ29" s="829"/>
      <c r="OJA29" s="829"/>
      <c r="OJB29" s="830"/>
      <c r="OJC29" s="830"/>
      <c r="OJD29" s="830"/>
      <c r="OJE29" s="830"/>
      <c r="OJF29" s="830"/>
      <c r="OJG29" s="830"/>
      <c r="OJH29" s="830"/>
      <c r="OJI29" s="830"/>
      <c r="OJJ29" s="844"/>
      <c r="OJK29" s="845"/>
      <c r="OJL29" s="829"/>
      <c r="OJM29" s="829"/>
      <c r="OJN29" s="829"/>
      <c r="OJO29" s="829"/>
      <c r="OJP29" s="829"/>
      <c r="OJQ29" s="829"/>
      <c r="OJR29" s="830"/>
      <c r="OJS29" s="830"/>
      <c r="OJT29" s="830"/>
      <c r="OJU29" s="830"/>
      <c r="OJV29" s="830"/>
      <c r="OJW29" s="830"/>
      <c r="OJX29" s="830"/>
      <c r="OJY29" s="830"/>
      <c r="OJZ29" s="844"/>
      <c r="OKA29" s="845"/>
      <c r="OKB29" s="829"/>
      <c r="OKC29" s="829"/>
      <c r="OKD29" s="829"/>
      <c r="OKE29" s="829"/>
      <c r="OKF29" s="829"/>
      <c r="OKG29" s="829"/>
      <c r="OKH29" s="830"/>
      <c r="OKI29" s="830"/>
      <c r="OKJ29" s="830"/>
      <c r="OKK29" s="830"/>
      <c r="OKL29" s="830"/>
      <c r="OKM29" s="830"/>
      <c r="OKN29" s="830"/>
      <c r="OKO29" s="830"/>
      <c r="OKP29" s="844"/>
      <c r="OKQ29" s="845"/>
      <c r="OKR29" s="829"/>
      <c r="OKS29" s="829"/>
      <c r="OKT29" s="829"/>
      <c r="OKU29" s="829"/>
      <c r="OKV29" s="829"/>
      <c r="OKW29" s="829"/>
      <c r="OKX29" s="830"/>
      <c r="OKY29" s="830"/>
      <c r="OKZ29" s="830"/>
      <c r="OLA29" s="830"/>
      <c r="OLB29" s="830"/>
      <c r="OLC29" s="830"/>
      <c r="OLD29" s="830"/>
      <c r="OLE29" s="830"/>
      <c r="OLF29" s="844"/>
      <c r="OLG29" s="845"/>
      <c r="OLH29" s="829"/>
      <c r="OLI29" s="829"/>
      <c r="OLJ29" s="829"/>
      <c r="OLK29" s="829"/>
      <c r="OLL29" s="829"/>
      <c r="OLM29" s="829"/>
      <c r="OLN29" s="830"/>
      <c r="OLO29" s="830"/>
      <c r="OLP29" s="830"/>
      <c r="OLQ29" s="830"/>
      <c r="OLR29" s="830"/>
      <c r="OLS29" s="830"/>
      <c r="OLT29" s="830"/>
      <c r="OLU29" s="830"/>
      <c r="OLV29" s="844"/>
      <c r="OLW29" s="845"/>
      <c r="OLX29" s="829"/>
      <c r="OLY29" s="829"/>
      <c r="OLZ29" s="829"/>
      <c r="OMA29" s="829"/>
      <c r="OMB29" s="829"/>
      <c r="OMC29" s="829"/>
      <c r="OMD29" s="830"/>
      <c r="OME29" s="830"/>
      <c r="OMF29" s="830"/>
      <c r="OMG29" s="830"/>
      <c r="OMH29" s="830"/>
      <c r="OMI29" s="830"/>
      <c r="OMJ29" s="830"/>
      <c r="OMK29" s="830"/>
      <c r="OML29" s="844"/>
      <c r="OMM29" s="845"/>
      <c r="OMN29" s="829"/>
      <c r="OMO29" s="829"/>
      <c r="OMP29" s="829"/>
      <c r="OMQ29" s="829"/>
      <c r="OMR29" s="829"/>
      <c r="OMS29" s="829"/>
      <c r="OMT29" s="830"/>
      <c r="OMU29" s="830"/>
      <c r="OMV29" s="830"/>
      <c r="OMW29" s="830"/>
      <c r="OMX29" s="830"/>
      <c r="OMY29" s="830"/>
      <c r="OMZ29" s="830"/>
      <c r="ONA29" s="830"/>
      <c r="ONB29" s="844"/>
      <c r="ONC29" s="845"/>
      <c r="OND29" s="829"/>
      <c r="ONE29" s="829"/>
      <c r="ONF29" s="829"/>
      <c r="ONG29" s="829"/>
      <c r="ONH29" s="829"/>
      <c r="ONI29" s="829"/>
      <c r="ONJ29" s="830"/>
      <c r="ONK29" s="830"/>
      <c r="ONL29" s="830"/>
      <c r="ONM29" s="830"/>
      <c r="ONN29" s="830"/>
      <c r="ONO29" s="830"/>
      <c r="ONP29" s="830"/>
      <c r="ONQ29" s="830"/>
      <c r="ONR29" s="844"/>
      <c r="ONS29" s="845"/>
      <c r="ONT29" s="829"/>
      <c r="ONU29" s="829"/>
      <c r="ONV29" s="829"/>
      <c r="ONW29" s="829"/>
      <c r="ONX29" s="829"/>
      <c r="ONY29" s="829"/>
      <c r="ONZ29" s="830"/>
      <c r="OOA29" s="830"/>
      <c r="OOB29" s="830"/>
      <c r="OOC29" s="830"/>
      <c r="OOD29" s="830"/>
      <c r="OOE29" s="830"/>
      <c r="OOF29" s="830"/>
      <c r="OOG29" s="830"/>
      <c r="OOH29" s="844"/>
      <c r="OOI29" s="845"/>
      <c r="OOJ29" s="829"/>
      <c r="OOK29" s="829"/>
      <c r="OOL29" s="829"/>
      <c r="OOM29" s="829"/>
      <c r="OON29" s="829"/>
      <c r="OOO29" s="829"/>
      <c r="OOP29" s="830"/>
      <c r="OOQ29" s="830"/>
      <c r="OOR29" s="830"/>
      <c r="OOS29" s="830"/>
      <c r="OOT29" s="830"/>
      <c r="OOU29" s="830"/>
      <c r="OOV29" s="830"/>
      <c r="OOW29" s="830"/>
      <c r="OOX29" s="844"/>
      <c r="OOY29" s="845"/>
      <c r="OOZ29" s="829"/>
      <c r="OPA29" s="829"/>
      <c r="OPB29" s="829"/>
      <c r="OPC29" s="829"/>
      <c r="OPD29" s="829"/>
      <c r="OPE29" s="829"/>
      <c r="OPF29" s="830"/>
      <c r="OPG29" s="830"/>
      <c r="OPH29" s="830"/>
      <c r="OPI29" s="830"/>
      <c r="OPJ29" s="830"/>
      <c r="OPK29" s="830"/>
      <c r="OPL29" s="830"/>
      <c r="OPM29" s="830"/>
      <c r="OPN29" s="844"/>
      <c r="OPO29" s="845"/>
      <c r="OPP29" s="829"/>
      <c r="OPQ29" s="829"/>
      <c r="OPR29" s="829"/>
      <c r="OPS29" s="829"/>
      <c r="OPT29" s="829"/>
      <c r="OPU29" s="829"/>
      <c r="OPV29" s="830"/>
      <c r="OPW29" s="830"/>
      <c r="OPX29" s="830"/>
      <c r="OPY29" s="830"/>
      <c r="OPZ29" s="830"/>
      <c r="OQA29" s="830"/>
      <c r="OQB29" s="830"/>
      <c r="OQC29" s="830"/>
      <c r="OQD29" s="844"/>
      <c r="OQE29" s="845"/>
      <c r="OQF29" s="829"/>
      <c r="OQG29" s="829"/>
      <c r="OQH29" s="829"/>
      <c r="OQI29" s="829"/>
      <c r="OQJ29" s="829"/>
      <c r="OQK29" s="829"/>
      <c r="OQL29" s="830"/>
      <c r="OQM29" s="830"/>
      <c r="OQN29" s="830"/>
      <c r="OQO29" s="830"/>
      <c r="OQP29" s="830"/>
      <c r="OQQ29" s="830"/>
      <c r="OQR29" s="830"/>
      <c r="OQS29" s="830"/>
      <c r="OQT29" s="844"/>
      <c r="OQU29" s="845"/>
      <c r="OQV29" s="829"/>
      <c r="OQW29" s="829"/>
      <c r="OQX29" s="829"/>
      <c r="OQY29" s="829"/>
      <c r="OQZ29" s="829"/>
      <c r="ORA29" s="829"/>
      <c r="ORB29" s="830"/>
      <c r="ORC29" s="830"/>
      <c r="ORD29" s="830"/>
      <c r="ORE29" s="830"/>
      <c r="ORF29" s="830"/>
      <c r="ORG29" s="830"/>
      <c r="ORH29" s="830"/>
      <c r="ORI29" s="830"/>
      <c r="ORJ29" s="844"/>
      <c r="ORK29" s="845"/>
      <c r="ORL29" s="829"/>
      <c r="ORM29" s="829"/>
      <c r="ORN29" s="829"/>
      <c r="ORO29" s="829"/>
      <c r="ORP29" s="829"/>
      <c r="ORQ29" s="829"/>
      <c r="ORR29" s="830"/>
      <c r="ORS29" s="830"/>
      <c r="ORT29" s="830"/>
      <c r="ORU29" s="830"/>
      <c r="ORV29" s="830"/>
      <c r="ORW29" s="830"/>
      <c r="ORX29" s="830"/>
      <c r="ORY29" s="830"/>
      <c r="ORZ29" s="844"/>
      <c r="OSA29" s="845"/>
      <c r="OSB29" s="829"/>
      <c r="OSC29" s="829"/>
      <c r="OSD29" s="829"/>
      <c r="OSE29" s="829"/>
      <c r="OSF29" s="829"/>
      <c r="OSG29" s="829"/>
      <c r="OSH29" s="830"/>
      <c r="OSI29" s="830"/>
      <c r="OSJ29" s="830"/>
      <c r="OSK29" s="830"/>
      <c r="OSL29" s="830"/>
      <c r="OSM29" s="830"/>
      <c r="OSN29" s="830"/>
      <c r="OSO29" s="830"/>
      <c r="OSP29" s="844"/>
      <c r="OSQ29" s="845"/>
      <c r="OSR29" s="829"/>
      <c r="OSS29" s="829"/>
      <c r="OST29" s="829"/>
      <c r="OSU29" s="829"/>
      <c r="OSV29" s="829"/>
      <c r="OSW29" s="829"/>
      <c r="OSX29" s="830"/>
      <c r="OSY29" s="830"/>
      <c r="OSZ29" s="830"/>
      <c r="OTA29" s="830"/>
      <c r="OTB29" s="830"/>
      <c r="OTC29" s="830"/>
      <c r="OTD29" s="830"/>
      <c r="OTE29" s="830"/>
      <c r="OTF29" s="844"/>
      <c r="OTG29" s="845"/>
      <c r="OTH29" s="829"/>
      <c r="OTI29" s="829"/>
      <c r="OTJ29" s="829"/>
      <c r="OTK29" s="829"/>
      <c r="OTL29" s="829"/>
      <c r="OTM29" s="829"/>
      <c r="OTN29" s="830"/>
      <c r="OTO29" s="830"/>
      <c r="OTP29" s="830"/>
      <c r="OTQ29" s="830"/>
      <c r="OTR29" s="830"/>
      <c r="OTS29" s="830"/>
      <c r="OTT29" s="830"/>
      <c r="OTU29" s="830"/>
      <c r="OTV29" s="844"/>
      <c r="OTW29" s="845"/>
      <c r="OTX29" s="829"/>
      <c r="OTY29" s="829"/>
      <c r="OTZ29" s="829"/>
      <c r="OUA29" s="829"/>
      <c r="OUB29" s="829"/>
      <c r="OUC29" s="829"/>
      <c r="OUD29" s="830"/>
      <c r="OUE29" s="830"/>
      <c r="OUF29" s="830"/>
      <c r="OUG29" s="830"/>
      <c r="OUH29" s="830"/>
      <c r="OUI29" s="830"/>
      <c r="OUJ29" s="830"/>
      <c r="OUK29" s="830"/>
      <c r="OUL29" s="844"/>
      <c r="OUM29" s="845"/>
      <c r="OUN29" s="829"/>
      <c r="OUO29" s="829"/>
      <c r="OUP29" s="829"/>
      <c r="OUQ29" s="829"/>
      <c r="OUR29" s="829"/>
      <c r="OUS29" s="829"/>
      <c r="OUT29" s="830"/>
      <c r="OUU29" s="830"/>
      <c r="OUV29" s="830"/>
      <c r="OUW29" s="830"/>
      <c r="OUX29" s="830"/>
      <c r="OUY29" s="830"/>
      <c r="OUZ29" s="830"/>
      <c r="OVA29" s="830"/>
      <c r="OVB29" s="844"/>
      <c r="OVC29" s="845"/>
      <c r="OVD29" s="829"/>
      <c r="OVE29" s="829"/>
      <c r="OVF29" s="829"/>
      <c r="OVG29" s="829"/>
      <c r="OVH29" s="829"/>
      <c r="OVI29" s="829"/>
      <c r="OVJ29" s="830"/>
      <c r="OVK29" s="830"/>
      <c r="OVL29" s="830"/>
      <c r="OVM29" s="830"/>
      <c r="OVN29" s="830"/>
      <c r="OVO29" s="830"/>
      <c r="OVP29" s="830"/>
      <c r="OVQ29" s="830"/>
      <c r="OVR29" s="844"/>
      <c r="OVS29" s="845"/>
      <c r="OVT29" s="829"/>
      <c r="OVU29" s="829"/>
      <c r="OVV29" s="829"/>
      <c r="OVW29" s="829"/>
      <c r="OVX29" s="829"/>
      <c r="OVY29" s="829"/>
      <c r="OVZ29" s="830"/>
      <c r="OWA29" s="830"/>
      <c r="OWB29" s="830"/>
      <c r="OWC29" s="830"/>
      <c r="OWD29" s="830"/>
      <c r="OWE29" s="830"/>
      <c r="OWF29" s="830"/>
      <c r="OWG29" s="830"/>
      <c r="OWH29" s="844"/>
      <c r="OWI29" s="845"/>
      <c r="OWJ29" s="829"/>
      <c r="OWK29" s="829"/>
      <c r="OWL29" s="829"/>
      <c r="OWM29" s="829"/>
      <c r="OWN29" s="829"/>
      <c r="OWO29" s="829"/>
      <c r="OWP29" s="830"/>
      <c r="OWQ29" s="830"/>
      <c r="OWR29" s="830"/>
      <c r="OWS29" s="830"/>
      <c r="OWT29" s="830"/>
      <c r="OWU29" s="830"/>
      <c r="OWV29" s="830"/>
      <c r="OWW29" s="830"/>
      <c r="OWX29" s="844"/>
      <c r="OWY29" s="845"/>
      <c r="OWZ29" s="829"/>
      <c r="OXA29" s="829"/>
      <c r="OXB29" s="829"/>
      <c r="OXC29" s="829"/>
      <c r="OXD29" s="829"/>
      <c r="OXE29" s="829"/>
      <c r="OXF29" s="830"/>
      <c r="OXG29" s="830"/>
      <c r="OXH29" s="830"/>
      <c r="OXI29" s="830"/>
      <c r="OXJ29" s="830"/>
      <c r="OXK29" s="830"/>
      <c r="OXL29" s="830"/>
      <c r="OXM29" s="830"/>
      <c r="OXN29" s="844"/>
      <c r="OXO29" s="845"/>
      <c r="OXP29" s="829"/>
      <c r="OXQ29" s="829"/>
      <c r="OXR29" s="829"/>
      <c r="OXS29" s="829"/>
      <c r="OXT29" s="829"/>
      <c r="OXU29" s="829"/>
      <c r="OXV29" s="830"/>
      <c r="OXW29" s="830"/>
      <c r="OXX29" s="830"/>
      <c r="OXY29" s="830"/>
      <c r="OXZ29" s="830"/>
      <c r="OYA29" s="830"/>
      <c r="OYB29" s="830"/>
      <c r="OYC29" s="830"/>
      <c r="OYD29" s="844"/>
      <c r="OYE29" s="845"/>
      <c r="OYF29" s="829"/>
      <c r="OYG29" s="829"/>
      <c r="OYH29" s="829"/>
      <c r="OYI29" s="829"/>
      <c r="OYJ29" s="829"/>
      <c r="OYK29" s="829"/>
      <c r="OYL29" s="830"/>
      <c r="OYM29" s="830"/>
      <c r="OYN29" s="830"/>
      <c r="OYO29" s="830"/>
      <c r="OYP29" s="830"/>
      <c r="OYQ29" s="830"/>
      <c r="OYR29" s="830"/>
      <c r="OYS29" s="830"/>
      <c r="OYT29" s="844"/>
      <c r="OYU29" s="845"/>
      <c r="OYV29" s="829"/>
      <c r="OYW29" s="829"/>
      <c r="OYX29" s="829"/>
      <c r="OYY29" s="829"/>
      <c r="OYZ29" s="829"/>
      <c r="OZA29" s="829"/>
      <c r="OZB29" s="830"/>
      <c r="OZC29" s="830"/>
      <c r="OZD29" s="830"/>
      <c r="OZE29" s="830"/>
      <c r="OZF29" s="830"/>
      <c r="OZG29" s="830"/>
      <c r="OZH29" s="830"/>
      <c r="OZI29" s="830"/>
      <c r="OZJ29" s="844"/>
      <c r="OZK29" s="845"/>
      <c r="OZL29" s="829"/>
      <c r="OZM29" s="829"/>
      <c r="OZN29" s="829"/>
      <c r="OZO29" s="829"/>
      <c r="OZP29" s="829"/>
      <c r="OZQ29" s="829"/>
      <c r="OZR29" s="830"/>
      <c r="OZS29" s="830"/>
      <c r="OZT29" s="830"/>
      <c r="OZU29" s="830"/>
      <c r="OZV29" s="830"/>
      <c r="OZW29" s="830"/>
      <c r="OZX29" s="830"/>
      <c r="OZY29" s="830"/>
      <c r="OZZ29" s="844"/>
      <c r="PAA29" s="845"/>
      <c r="PAB29" s="829"/>
      <c r="PAC29" s="829"/>
      <c r="PAD29" s="829"/>
      <c r="PAE29" s="829"/>
      <c r="PAF29" s="829"/>
      <c r="PAG29" s="829"/>
      <c r="PAH29" s="830"/>
      <c r="PAI29" s="830"/>
      <c r="PAJ29" s="830"/>
      <c r="PAK29" s="830"/>
      <c r="PAL29" s="830"/>
      <c r="PAM29" s="830"/>
      <c r="PAN29" s="830"/>
      <c r="PAO29" s="830"/>
      <c r="PAP29" s="844"/>
      <c r="PAQ29" s="845"/>
      <c r="PAR29" s="829"/>
      <c r="PAS29" s="829"/>
      <c r="PAT29" s="829"/>
      <c r="PAU29" s="829"/>
      <c r="PAV29" s="829"/>
      <c r="PAW29" s="829"/>
      <c r="PAX29" s="830"/>
      <c r="PAY29" s="830"/>
      <c r="PAZ29" s="830"/>
      <c r="PBA29" s="830"/>
      <c r="PBB29" s="830"/>
      <c r="PBC29" s="830"/>
      <c r="PBD29" s="830"/>
      <c r="PBE29" s="830"/>
      <c r="PBF29" s="844"/>
      <c r="PBG29" s="845"/>
      <c r="PBH29" s="829"/>
      <c r="PBI29" s="829"/>
      <c r="PBJ29" s="829"/>
      <c r="PBK29" s="829"/>
      <c r="PBL29" s="829"/>
      <c r="PBM29" s="829"/>
      <c r="PBN29" s="830"/>
      <c r="PBO29" s="830"/>
      <c r="PBP29" s="830"/>
      <c r="PBQ29" s="830"/>
      <c r="PBR29" s="830"/>
      <c r="PBS29" s="830"/>
      <c r="PBT29" s="830"/>
      <c r="PBU29" s="830"/>
      <c r="PBV29" s="844"/>
      <c r="PBW29" s="845"/>
      <c r="PBX29" s="829"/>
      <c r="PBY29" s="829"/>
      <c r="PBZ29" s="829"/>
      <c r="PCA29" s="829"/>
      <c r="PCB29" s="829"/>
      <c r="PCC29" s="829"/>
      <c r="PCD29" s="830"/>
      <c r="PCE29" s="830"/>
      <c r="PCF29" s="830"/>
      <c r="PCG29" s="830"/>
      <c r="PCH29" s="830"/>
      <c r="PCI29" s="830"/>
      <c r="PCJ29" s="830"/>
      <c r="PCK29" s="830"/>
      <c r="PCL29" s="844"/>
      <c r="PCM29" s="845"/>
      <c r="PCN29" s="829"/>
      <c r="PCO29" s="829"/>
      <c r="PCP29" s="829"/>
      <c r="PCQ29" s="829"/>
      <c r="PCR29" s="829"/>
      <c r="PCS29" s="829"/>
      <c r="PCT29" s="830"/>
      <c r="PCU29" s="830"/>
      <c r="PCV29" s="830"/>
      <c r="PCW29" s="830"/>
      <c r="PCX29" s="830"/>
      <c r="PCY29" s="830"/>
      <c r="PCZ29" s="830"/>
      <c r="PDA29" s="830"/>
      <c r="PDB29" s="844"/>
      <c r="PDC29" s="845"/>
      <c r="PDD29" s="829"/>
      <c r="PDE29" s="829"/>
      <c r="PDF29" s="829"/>
      <c r="PDG29" s="829"/>
      <c r="PDH29" s="829"/>
      <c r="PDI29" s="829"/>
      <c r="PDJ29" s="830"/>
      <c r="PDK29" s="830"/>
      <c r="PDL29" s="830"/>
      <c r="PDM29" s="830"/>
      <c r="PDN29" s="830"/>
      <c r="PDO29" s="830"/>
      <c r="PDP29" s="830"/>
      <c r="PDQ29" s="830"/>
      <c r="PDR29" s="844"/>
      <c r="PDS29" s="845"/>
      <c r="PDT29" s="829"/>
      <c r="PDU29" s="829"/>
      <c r="PDV29" s="829"/>
      <c r="PDW29" s="829"/>
      <c r="PDX29" s="829"/>
      <c r="PDY29" s="829"/>
      <c r="PDZ29" s="830"/>
      <c r="PEA29" s="830"/>
      <c r="PEB29" s="830"/>
      <c r="PEC29" s="830"/>
      <c r="PED29" s="830"/>
      <c r="PEE29" s="830"/>
      <c r="PEF29" s="830"/>
      <c r="PEG29" s="830"/>
      <c r="PEH29" s="844"/>
      <c r="PEI29" s="845"/>
      <c r="PEJ29" s="829"/>
      <c r="PEK29" s="829"/>
      <c r="PEL29" s="829"/>
      <c r="PEM29" s="829"/>
      <c r="PEN29" s="829"/>
      <c r="PEO29" s="829"/>
      <c r="PEP29" s="830"/>
      <c r="PEQ29" s="830"/>
      <c r="PER29" s="830"/>
      <c r="PES29" s="830"/>
      <c r="PET29" s="830"/>
      <c r="PEU29" s="830"/>
      <c r="PEV29" s="830"/>
      <c r="PEW29" s="830"/>
      <c r="PEX29" s="844"/>
      <c r="PEY29" s="845"/>
      <c r="PEZ29" s="829"/>
      <c r="PFA29" s="829"/>
      <c r="PFB29" s="829"/>
      <c r="PFC29" s="829"/>
      <c r="PFD29" s="829"/>
      <c r="PFE29" s="829"/>
      <c r="PFF29" s="830"/>
      <c r="PFG29" s="830"/>
      <c r="PFH29" s="830"/>
      <c r="PFI29" s="830"/>
      <c r="PFJ29" s="830"/>
      <c r="PFK29" s="830"/>
      <c r="PFL29" s="830"/>
      <c r="PFM29" s="830"/>
      <c r="PFN29" s="844"/>
      <c r="PFO29" s="845"/>
      <c r="PFP29" s="829"/>
      <c r="PFQ29" s="829"/>
      <c r="PFR29" s="829"/>
      <c r="PFS29" s="829"/>
      <c r="PFT29" s="829"/>
      <c r="PFU29" s="829"/>
      <c r="PFV29" s="830"/>
      <c r="PFW29" s="830"/>
      <c r="PFX29" s="830"/>
      <c r="PFY29" s="830"/>
      <c r="PFZ29" s="830"/>
      <c r="PGA29" s="830"/>
      <c r="PGB29" s="830"/>
      <c r="PGC29" s="830"/>
      <c r="PGD29" s="844"/>
      <c r="PGE29" s="845"/>
      <c r="PGF29" s="829"/>
      <c r="PGG29" s="829"/>
      <c r="PGH29" s="829"/>
      <c r="PGI29" s="829"/>
      <c r="PGJ29" s="829"/>
      <c r="PGK29" s="829"/>
      <c r="PGL29" s="830"/>
      <c r="PGM29" s="830"/>
      <c r="PGN29" s="830"/>
      <c r="PGO29" s="830"/>
      <c r="PGP29" s="830"/>
      <c r="PGQ29" s="830"/>
      <c r="PGR29" s="830"/>
      <c r="PGS29" s="830"/>
      <c r="PGT29" s="844"/>
      <c r="PGU29" s="845"/>
      <c r="PGV29" s="829"/>
      <c r="PGW29" s="829"/>
      <c r="PGX29" s="829"/>
      <c r="PGY29" s="829"/>
      <c r="PGZ29" s="829"/>
      <c r="PHA29" s="829"/>
      <c r="PHB29" s="830"/>
      <c r="PHC29" s="830"/>
      <c r="PHD29" s="830"/>
      <c r="PHE29" s="830"/>
      <c r="PHF29" s="830"/>
      <c r="PHG29" s="830"/>
      <c r="PHH29" s="830"/>
      <c r="PHI29" s="830"/>
      <c r="PHJ29" s="844"/>
      <c r="PHK29" s="845"/>
      <c r="PHL29" s="829"/>
      <c r="PHM29" s="829"/>
      <c r="PHN29" s="829"/>
      <c r="PHO29" s="829"/>
      <c r="PHP29" s="829"/>
      <c r="PHQ29" s="829"/>
      <c r="PHR29" s="830"/>
      <c r="PHS29" s="830"/>
      <c r="PHT29" s="830"/>
      <c r="PHU29" s="830"/>
      <c r="PHV29" s="830"/>
      <c r="PHW29" s="830"/>
      <c r="PHX29" s="830"/>
      <c r="PHY29" s="830"/>
      <c r="PHZ29" s="844"/>
      <c r="PIA29" s="845"/>
      <c r="PIB29" s="829"/>
      <c r="PIC29" s="829"/>
      <c r="PID29" s="829"/>
      <c r="PIE29" s="829"/>
      <c r="PIF29" s="829"/>
      <c r="PIG29" s="829"/>
      <c r="PIH29" s="830"/>
      <c r="PII29" s="830"/>
      <c r="PIJ29" s="830"/>
      <c r="PIK29" s="830"/>
      <c r="PIL29" s="830"/>
      <c r="PIM29" s="830"/>
      <c r="PIN29" s="830"/>
      <c r="PIO29" s="830"/>
      <c r="PIP29" s="844"/>
      <c r="PIQ29" s="845"/>
      <c r="PIR29" s="829"/>
      <c r="PIS29" s="829"/>
      <c r="PIT29" s="829"/>
      <c r="PIU29" s="829"/>
      <c r="PIV29" s="829"/>
      <c r="PIW29" s="829"/>
      <c r="PIX29" s="830"/>
      <c r="PIY29" s="830"/>
      <c r="PIZ29" s="830"/>
      <c r="PJA29" s="830"/>
      <c r="PJB29" s="830"/>
      <c r="PJC29" s="830"/>
      <c r="PJD29" s="830"/>
      <c r="PJE29" s="830"/>
      <c r="PJF29" s="844"/>
      <c r="PJG29" s="845"/>
      <c r="PJH29" s="829"/>
      <c r="PJI29" s="829"/>
      <c r="PJJ29" s="829"/>
      <c r="PJK29" s="829"/>
      <c r="PJL29" s="829"/>
      <c r="PJM29" s="829"/>
      <c r="PJN29" s="830"/>
      <c r="PJO29" s="830"/>
      <c r="PJP29" s="830"/>
      <c r="PJQ29" s="830"/>
      <c r="PJR29" s="830"/>
      <c r="PJS29" s="830"/>
      <c r="PJT29" s="830"/>
      <c r="PJU29" s="830"/>
      <c r="PJV29" s="844"/>
      <c r="PJW29" s="845"/>
      <c r="PJX29" s="829"/>
      <c r="PJY29" s="829"/>
      <c r="PJZ29" s="829"/>
      <c r="PKA29" s="829"/>
      <c r="PKB29" s="829"/>
      <c r="PKC29" s="829"/>
      <c r="PKD29" s="830"/>
      <c r="PKE29" s="830"/>
      <c r="PKF29" s="830"/>
      <c r="PKG29" s="830"/>
      <c r="PKH29" s="830"/>
      <c r="PKI29" s="830"/>
      <c r="PKJ29" s="830"/>
      <c r="PKK29" s="830"/>
      <c r="PKL29" s="844"/>
      <c r="PKM29" s="845"/>
      <c r="PKN29" s="829"/>
      <c r="PKO29" s="829"/>
      <c r="PKP29" s="829"/>
      <c r="PKQ29" s="829"/>
      <c r="PKR29" s="829"/>
      <c r="PKS29" s="829"/>
      <c r="PKT29" s="830"/>
      <c r="PKU29" s="830"/>
      <c r="PKV29" s="830"/>
      <c r="PKW29" s="830"/>
      <c r="PKX29" s="830"/>
      <c r="PKY29" s="830"/>
      <c r="PKZ29" s="830"/>
      <c r="PLA29" s="830"/>
      <c r="PLB29" s="844"/>
      <c r="PLC29" s="845"/>
      <c r="PLD29" s="829"/>
      <c r="PLE29" s="829"/>
      <c r="PLF29" s="829"/>
      <c r="PLG29" s="829"/>
      <c r="PLH29" s="829"/>
      <c r="PLI29" s="829"/>
      <c r="PLJ29" s="830"/>
      <c r="PLK29" s="830"/>
      <c r="PLL29" s="830"/>
      <c r="PLM29" s="830"/>
      <c r="PLN29" s="830"/>
      <c r="PLO29" s="830"/>
      <c r="PLP29" s="830"/>
      <c r="PLQ29" s="830"/>
      <c r="PLR29" s="844"/>
      <c r="PLS29" s="845"/>
      <c r="PLT29" s="829"/>
      <c r="PLU29" s="829"/>
      <c r="PLV29" s="829"/>
      <c r="PLW29" s="829"/>
      <c r="PLX29" s="829"/>
      <c r="PLY29" s="829"/>
      <c r="PLZ29" s="830"/>
      <c r="PMA29" s="830"/>
      <c r="PMB29" s="830"/>
      <c r="PMC29" s="830"/>
      <c r="PMD29" s="830"/>
      <c r="PME29" s="830"/>
      <c r="PMF29" s="830"/>
      <c r="PMG29" s="830"/>
      <c r="PMH29" s="844"/>
      <c r="PMI29" s="845"/>
      <c r="PMJ29" s="829"/>
      <c r="PMK29" s="829"/>
      <c r="PML29" s="829"/>
      <c r="PMM29" s="829"/>
      <c r="PMN29" s="829"/>
      <c r="PMO29" s="829"/>
      <c r="PMP29" s="830"/>
      <c r="PMQ29" s="830"/>
      <c r="PMR29" s="830"/>
      <c r="PMS29" s="830"/>
      <c r="PMT29" s="830"/>
      <c r="PMU29" s="830"/>
      <c r="PMV29" s="830"/>
      <c r="PMW29" s="830"/>
      <c r="PMX29" s="844"/>
      <c r="PMY29" s="845"/>
      <c r="PMZ29" s="829"/>
      <c r="PNA29" s="829"/>
      <c r="PNB29" s="829"/>
      <c r="PNC29" s="829"/>
      <c r="PND29" s="829"/>
      <c r="PNE29" s="829"/>
      <c r="PNF29" s="830"/>
      <c r="PNG29" s="830"/>
      <c r="PNH29" s="830"/>
      <c r="PNI29" s="830"/>
      <c r="PNJ29" s="830"/>
      <c r="PNK29" s="830"/>
      <c r="PNL29" s="830"/>
      <c r="PNM29" s="830"/>
      <c r="PNN29" s="844"/>
      <c r="PNO29" s="845"/>
      <c r="PNP29" s="829"/>
      <c r="PNQ29" s="829"/>
      <c r="PNR29" s="829"/>
      <c r="PNS29" s="829"/>
      <c r="PNT29" s="829"/>
      <c r="PNU29" s="829"/>
      <c r="PNV29" s="830"/>
      <c r="PNW29" s="830"/>
      <c r="PNX29" s="830"/>
      <c r="PNY29" s="830"/>
      <c r="PNZ29" s="830"/>
      <c r="POA29" s="830"/>
      <c r="POB29" s="830"/>
      <c r="POC29" s="830"/>
      <c r="POD29" s="844"/>
      <c r="POE29" s="845"/>
      <c r="POF29" s="829"/>
      <c r="POG29" s="829"/>
      <c r="POH29" s="829"/>
      <c r="POI29" s="829"/>
      <c r="POJ29" s="829"/>
      <c r="POK29" s="829"/>
      <c r="POL29" s="830"/>
      <c r="POM29" s="830"/>
      <c r="PON29" s="830"/>
      <c r="POO29" s="830"/>
      <c r="POP29" s="830"/>
      <c r="POQ29" s="830"/>
      <c r="POR29" s="830"/>
      <c r="POS29" s="830"/>
      <c r="POT29" s="844"/>
      <c r="POU29" s="845"/>
      <c r="POV29" s="829"/>
      <c r="POW29" s="829"/>
      <c r="POX29" s="829"/>
      <c r="POY29" s="829"/>
      <c r="POZ29" s="829"/>
      <c r="PPA29" s="829"/>
      <c r="PPB29" s="830"/>
      <c r="PPC29" s="830"/>
      <c r="PPD29" s="830"/>
      <c r="PPE29" s="830"/>
      <c r="PPF29" s="830"/>
      <c r="PPG29" s="830"/>
      <c r="PPH29" s="830"/>
      <c r="PPI29" s="830"/>
      <c r="PPJ29" s="844"/>
      <c r="PPK29" s="845"/>
      <c r="PPL29" s="829"/>
      <c r="PPM29" s="829"/>
      <c r="PPN29" s="829"/>
      <c r="PPO29" s="829"/>
      <c r="PPP29" s="829"/>
      <c r="PPQ29" s="829"/>
      <c r="PPR29" s="830"/>
      <c r="PPS29" s="830"/>
      <c r="PPT29" s="830"/>
      <c r="PPU29" s="830"/>
      <c r="PPV29" s="830"/>
      <c r="PPW29" s="830"/>
      <c r="PPX29" s="830"/>
      <c r="PPY29" s="830"/>
      <c r="PPZ29" s="844"/>
      <c r="PQA29" s="845"/>
      <c r="PQB29" s="829"/>
      <c r="PQC29" s="829"/>
      <c r="PQD29" s="829"/>
      <c r="PQE29" s="829"/>
      <c r="PQF29" s="829"/>
      <c r="PQG29" s="829"/>
      <c r="PQH29" s="830"/>
      <c r="PQI29" s="830"/>
      <c r="PQJ29" s="830"/>
      <c r="PQK29" s="830"/>
      <c r="PQL29" s="830"/>
      <c r="PQM29" s="830"/>
      <c r="PQN29" s="830"/>
      <c r="PQO29" s="830"/>
      <c r="PQP29" s="844"/>
      <c r="PQQ29" s="845"/>
      <c r="PQR29" s="829"/>
      <c r="PQS29" s="829"/>
      <c r="PQT29" s="829"/>
      <c r="PQU29" s="829"/>
      <c r="PQV29" s="829"/>
      <c r="PQW29" s="829"/>
      <c r="PQX29" s="830"/>
      <c r="PQY29" s="830"/>
      <c r="PQZ29" s="830"/>
      <c r="PRA29" s="830"/>
      <c r="PRB29" s="830"/>
      <c r="PRC29" s="830"/>
      <c r="PRD29" s="830"/>
      <c r="PRE29" s="830"/>
      <c r="PRF29" s="844"/>
      <c r="PRG29" s="845"/>
      <c r="PRH29" s="829"/>
      <c r="PRI29" s="829"/>
      <c r="PRJ29" s="829"/>
      <c r="PRK29" s="829"/>
      <c r="PRL29" s="829"/>
      <c r="PRM29" s="829"/>
      <c r="PRN29" s="830"/>
      <c r="PRO29" s="830"/>
      <c r="PRP29" s="830"/>
      <c r="PRQ29" s="830"/>
      <c r="PRR29" s="830"/>
      <c r="PRS29" s="830"/>
      <c r="PRT29" s="830"/>
      <c r="PRU29" s="830"/>
      <c r="PRV29" s="844"/>
      <c r="PRW29" s="845"/>
      <c r="PRX29" s="829"/>
      <c r="PRY29" s="829"/>
      <c r="PRZ29" s="829"/>
      <c r="PSA29" s="829"/>
      <c r="PSB29" s="829"/>
      <c r="PSC29" s="829"/>
      <c r="PSD29" s="830"/>
      <c r="PSE29" s="830"/>
      <c r="PSF29" s="830"/>
      <c r="PSG29" s="830"/>
      <c r="PSH29" s="830"/>
      <c r="PSI29" s="830"/>
      <c r="PSJ29" s="830"/>
      <c r="PSK29" s="830"/>
      <c r="PSL29" s="844"/>
      <c r="PSM29" s="845"/>
      <c r="PSN29" s="829"/>
      <c r="PSO29" s="829"/>
      <c r="PSP29" s="829"/>
      <c r="PSQ29" s="829"/>
      <c r="PSR29" s="829"/>
      <c r="PSS29" s="829"/>
      <c r="PST29" s="830"/>
      <c r="PSU29" s="830"/>
      <c r="PSV29" s="830"/>
      <c r="PSW29" s="830"/>
      <c r="PSX29" s="830"/>
      <c r="PSY29" s="830"/>
      <c r="PSZ29" s="830"/>
      <c r="PTA29" s="830"/>
      <c r="PTB29" s="844"/>
      <c r="PTC29" s="845"/>
      <c r="PTD29" s="829"/>
      <c r="PTE29" s="829"/>
      <c r="PTF29" s="829"/>
      <c r="PTG29" s="829"/>
      <c r="PTH29" s="829"/>
      <c r="PTI29" s="829"/>
      <c r="PTJ29" s="830"/>
      <c r="PTK29" s="830"/>
      <c r="PTL29" s="830"/>
      <c r="PTM29" s="830"/>
      <c r="PTN29" s="830"/>
      <c r="PTO29" s="830"/>
      <c r="PTP29" s="830"/>
      <c r="PTQ29" s="830"/>
      <c r="PTR29" s="844"/>
      <c r="PTS29" s="845"/>
      <c r="PTT29" s="829"/>
      <c r="PTU29" s="829"/>
      <c r="PTV29" s="829"/>
      <c r="PTW29" s="829"/>
      <c r="PTX29" s="829"/>
      <c r="PTY29" s="829"/>
      <c r="PTZ29" s="830"/>
      <c r="PUA29" s="830"/>
      <c r="PUB29" s="830"/>
      <c r="PUC29" s="830"/>
      <c r="PUD29" s="830"/>
      <c r="PUE29" s="830"/>
      <c r="PUF29" s="830"/>
      <c r="PUG29" s="830"/>
      <c r="PUH29" s="844"/>
      <c r="PUI29" s="845"/>
      <c r="PUJ29" s="829"/>
      <c r="PUK29" s="829"/>
      <c r="PUL29" s="829"/>
      <c r="PUM29" s="829"/>
      <c r="PUN29" s="829"/>
      <c r="PUO29" s="829"/>
      <c r="PUP29" s="830"/>
      <c r="PUQ29" s="830"/>
      <c r="PUR29" s="830"/>
      <c r="PUS29" s="830"/>
      <c r="PUT29" s="830"/>
      <c r="PUU29" s="830"/>
      <c r="PUV29" s="830"/>
      <c r="PUW29" s="830"/>
      <c r="PUX29" s="844"/>
      <c r="PUY29" s="845"/>
      <c r="PUZ29" s="829"/>
      <c r="PVA29" s="829"/>
      <c r="PVB29" s="829"/>
      <c r="PVC29" s="829"/>
      <c r="PVD29" s="829"/>
      <c r="PVE29" s="829"/>
      <c r="PVF29" s="830"/>
      <c r="PVG29" s="830"/>
      <c r="PVH29" s="830"/>
      <c r="PVI29" s="830"/>
      <c r="PVJ29" s="830"/>
      <c r="PVK29" s="830"/>
      <c r="PVL29" s="830"/>
      <c r="PVM29" s="830"/>
      <c r="PVN29" s="844"/>
      <c r="PVO29" s="845"/>
      <c r="PVP29" s="829"/>
      <c r="PVQ29" s="829"/>
      <c r="PVR29" s="829"/>
      <c r="PVS29" s="829"/>
      <c r="PVT29" s="829"/>
      <c r="PVU29" s="829"/>
      <c r="PVV29" s="830"/>
      <c r="PVW29" s="830"/>
      <c r="PVX29" s="830"/>
      <c r="PVY29" s="830"/>
      <c r="PVZ29" s="830"/>
      <c r="PWA29" s="830"/>
      <c r="PWB29" s="830"/>
      <c r="PWC29" s="830"/>
      <c r="PWD29" s="844"/>
      <c r="PWE29" s="845"/>
      <c r="PWF29" s="829"/>
      <c r="PWG29" s="829"/>
      <c r="PWH29" s="829"/>
      <c r="PWI29" s="829"/>
      <c r="PWJ29" s="829"/>
      <c r="PWK29" s="829"/>
      <c r="PWL29" s="830"/>
      <c r="PWM29" s="830"/>
      <c r="PWN29" s="830"/>
      <c r="PWO29" s="830"/>
      <c r="PWP29" s="830"/>
      <c r="PWQ29" s="830"/>
      <c r="PWR29" s="830"/>
      <c r="PWS29" s="830"/>
      <c r="PWT29" s="844"/>
      <c r="PWU29" s="845"/>
      <c r="PWV29" s="829"/>
      <c r="PWW29" s="829"/>
      <c r="PWX29" s="829"/>
      <c r="PWY29" s="829"/>
      <c r="PWZ29" s="829"/>
      <c r="PXA29" s="829"/>
      <c r="PXB29" s="830"/>
      <c r="PXC29" s="830"/>
      <c r="PXD29" s="830"/>
      <c r="PXE29" s="830"/>
      <c r="PXF29" s="830"/>
      <c r="PXG29" s="830"/>
      <c r="PXH29" s="830"/>
      <c r="PXI29" s="830"/>
      <c r="PXJ29" s="844"/>
      <c r="PXK29" s="845"/>
      <c r="PXL29" s="829"/>
      <c r="PXM29" s="829"/>
      <c r="PXN29" s="829"/>
      <c r="PXO29" s="829"/>
      <c r="PXP29" s="829"/>
      <c r="PXQ29" s="829"/>
      <c r="PXR29" s="830"/>
      <c r="PXS29" s="830"/>
      <c r="PXT29" s="830"/>
      <c r="PXU29" s="830"/>
      <c r="PXV29" s="830"/>
      <c r="PXW29" s="830"/>
      <c r="PXX29" s="830"/>
      <c r="PXY29" s="830"/>
      <c r="PXZ29" s="844"/>
      <c r="PYA29" s="845"/>
      <c r="PYB29" s="829"/>
      <c r="PYC29" s="829"/>
      <c r="PYD29" s="829"/>
      <c r="PYE29" s="829"/>
      <c r="PYF29" s="829"/>
      <c r="PYG29" s="829"/>
      <c r="PYH29" s="830"/>
      <c r="PYI29" s="830"/>
      <c r="PYJ29" s="830"/>
      <c r="PYK29" s="830"/>
      <c r="PYL29" s="830"/>
      <c r="PYM29" s="830"/>
      <c r="PYN29" s="830"/>
      <c r="PYO29" s="830"/>
      <c r="PYP29" s="844"/>
      <c r="PYQ29" s="845"/>
      <c r="PYR29" s="829"/>
      <c r="PYS29" s="829"/>
      <c r="PYT29" s="829"/>
      <c r="PYU29" s="829"/>
      <c r="PYV29" s="829"/>
      <c r="PYW29" s="829"/>
      <c r="PYX29" s="830"/>
      <c r="PYY29" s="830"/>
      <c r="PYZ29" s="830"/>
      <c r="PZA29" s="830"/>
      <c r="PZB29" s="830"/>
      <c r="PZC29" s="830"/>
      <c r="PZD29" s="830"/>
      <c r="PZE29" s="830"/>
      <c r="PZF29" s="844"/>
      <c r="PZG29" s="845"/>
      <c r="PZH29" s="829"/>
      <c r="PZI29" s="829"/>
      <c r="PZJ29" s="829"/>
      <c r="PZK29" s="829"/>
      <c r="PZL29" s="829"/>
      <c r="PZM29" s="829"/>
      <c r="PZN29" s="830"/>
      <c r="PZO29" s="830"/>
      <c r="PZP29" s="830"/>
      <c r="PZQ29" s="830"/>
      <c r="PZR29" s="830"/>
      <c r="PZS29" s="830"/>
      <c r="PZT29" s="830"/>
      <c r="PZU29" s="830"/>
      <c r="PZV29" s="844"/>
      <c r="PZW29" s="845"/>
      <c r="PZX29" s="829"/>
      <c r="PZY29" s="829"/>
      <c r="PZZ29" s="829"/>
      <c r="QAA29" s="829"/>
      <c r="QAB29" s="829"/>
      <c r="QAC29" s="829"/>
      <c r="QAD29" s="830"/>
      <c r="QAE29" s="830"/>
      <c r="QAF29" s="830"/>
      <c r="QAG29" s="830"/>
      <c r="QAH29" s="830"/>
      <c r="QAI29" s="830"/>
      <c r="QAJ29" s="830"/>
      <c r="QAK29" s="830"/>
      <c r="QAL29" s="844"/>
      <c r="QAM29" s="845"/>
      <c r="QAN29" s="829"/>
      <c r="QAO29" s="829"/>
      <c r="QAP29" s="829"/>
      <c r="QAQ29" s="829"/>
      <c r="QAR29" s="829"/>
      <c r="QAS29" s="829"/>
      <c r="QAT29" s="830"/>
      <c r="QAU29" s="830"/>
      <c r="QAV29" s="830"/>
      <c r="QAW29" s="830"/>
      <c r="QAX29" s="830"/>
      <c r="QAY29" s="830"/>
      <c r="QAZ29" s="830"/>
      <c r="QBA29" s="830"/>
      <c r="QBB29" s="844"/>
      <c r="QBC29" s="845"/>
      <c r="QBD29" s="829"/>
      <c r="QBE29" s="829"/>
      <c r="QBF29" s="829"/>
      <c r="QBG29" s="829"/>
      <c r="QBH29" s="829"/>
      <c r="QBI29" s="829"/>
      <c r="QBJ29" s="830"/>
      <c r="QBK29" s="830"/>
      <c r="QBL29" s="830"/>
      <c r="QBM29" s="830"/>
      <c r="QBN29" s="830"/>
      <c r="QBO29" s="830"/>
      <c r="QBP29" s="830"/>
      <c r="QBQ29" s="830"/>
      <c r="QBR29" s="844"/>
      <c r="QBS29" s="845"/>
      <c r="QBT29" s="829"/>
      <c r="QBU29" s="829"/>
      <c r="QBV29" s="829"/>
      <c r="QBW29" s="829"/>
      <c r="QBX29" s="829"/>
      <c r="QBY29" s="829"/>
      <c r="QBZ29" s="830"/>
      <c r="QCA29" s="830"/>
      <c r="QCB29" s="830"/>
      <c r="QCC29" s="830"/>
      <c r="QCD29" s="830"/>
      <c r="QCE29" s="830"/>
      <c r="QCF29" s="830"/>
      <c r="QCG29" s="830"/>
      <c r="QCH29" s="844"/>
      <c r="QCI29" s="845"/>
      <c r="QCJ29" s="829"/>
      <c r="QCK29" s="829"/>
      <c r="QCL29" s="829"/>
      <c r="QCM29" s="829"/>
      <c r="QCN29" s="829"/>
      <c r="QCO29" s="829"/>
      <c r="QCP29" s="830"/>
      <c r="QCQ29" s="830"/>
      <c r="QCR29" s="830"/>
      <c r="QCS29" s="830"/>
      <c r="QCT29" s="830"/>
      <c r="QCU29" s="830"/>
      <c r="QCV29" s="830"/>
      <c r="QCW29" s="830"/>
      <c r="QCX29" s="844"/>
      <c r="QCY29" s="845"/>
      <c r="QCZ29" s="829"/>
      <c r="QDA29" s="829"/>
      <c r="QDB29" s="829"/>
      <c r="QDC29" s="829"/>
      <c r="QDD29" s="829"/>
      <c r="QDE29" s="829"/>
      <c r="QDF29" s="830"/>
      <c r="QDG29" s="830"/>
      <c r="QDH29" s="830"/>
      <c r="QDI29" s="830"/>
      <c r="QDJ29" s="830"/>
      <c r="QDK29" s="830"/>
      <c r="QDL29" s="830"/>
      <c r="QDM29" s="830"/>
      <c r="QDN29" s="844"/>
      <c r="QDO29" s="845"/>
      <c r="QDP29" s="829"/>
      <c r="QDQ29" s="829"/>
      <c r="QDR29" s="829"/>
      <c r="QDS29" s="829"/>
      <c r="QDT29" s="829"/>
      <c r="QDU29" s="829"/>
      <c r="QDV29" s="830"/>
      <c r="QDW29" s="830"/>
      <c r="QDX29" s="830"/>
      <c r="QDY29" s="830"/>
      <c r="QDZ29" s="830"/>
      <c r="QEA29" s="830"/>
      <c r="QEB29" s="830"/>
      <c r="QEC29" s="830"/>
      <c r="QED29" s="844"/>
      <c r="QEE29" s="845"/>
      <c r="QEF29" s="829"/>
      <c r="QEG29" s="829"/>
      <c r="QEH29" s="829"/>
      <c r="QEI29" s="829"/>
      <c r="QEJ29" s="829"/>
      <c r="QEK29" s="829"/>
      <c r="QEL29" s="830"/>
      <c r="QEM29" s="830"/>
      <c r="QEN29" s="830"/>
      <c r="QEO29" s="830"/>
      <c r="QEP29" s="830"/>
      <c r="QEQ29" s="830"/>
      <c r="QER29" s="830"/>
      <c r="QES29" s="830"/>
      <c r="QET29" s="844"/>
      <c r="QEU29" s="845"/>
      <c r="QEV29" s="829"/>
      <c r="QEW29" s="829"/>
      <c r="QEX29" s="829"/>
      <c r="QEY29" s="829"/>
      <c r="QEZ29" s="829"/>
      <c r="QFA29" s="829"/>
      <c r="QFB29" s="830"/>
      <c r="QFC29" s="830"/>
      <c r="QFD29" s="830"/>
      <c r="QFE29" s="830"/>
      <c r="QFF29" s="830"/>
      <c r="QFG29" s="830"/>
      <c r="QFH29" s="830"/>
      <c r="QFI29" s="830"/>
      <c r="QFJ29" s="844"/>
      <c r="QFK29" s="845"/>
      <c r="QFL29" s="829"/>
      <c r="QFM29" s="829"/>
      <c r="QFN29" s="829"/>
      <c r="QFO29" s="829"/>
      <c r="QFP29" s="829"/>
      <c r="QFQ29" s="829"/>
      <c r="QFR29" s="830"/>
      <c r="QFS29" s="830"/>
      <c r="QFT29" s="830"/>
      <c r="QFU29" s="830"/>
      <c r="QFV29" s="830"/>
      <c r="QFW29" s="830"/>
      <c r="QFX29" s="830"/>
      <c r="QFY29" s="830"/>
      <c r="QFZ29" s="844"/>
      <c r="QGA29" s="845"/>
      <c r="QGB29" s="829"/>
      <c r="QGC29" s="829"/>
      <c r="QGD29" s="829"/>
      <c r="QGE29" s="829"/>
      <c r="QGF29" s="829"/>
      <c r="QGG29" s="829"/>
      <c r="QGH29" s="830"/>
      <c r="QGI29" s="830"/>
      <c r="QGJ29" s="830"/>
      <c r="QGK29" s="830"/>
      <c r="QGL29" s="830"/>
      <c r="QGM29" s="830"/>
      <c r="QGN29" s="830"/>
      <c r="QGO29" s="830"/>
      <c r="QGP29" s="844"/>
      <c r="QGQ29" s="845"/>
      <c r="QGR29" s="829"/>
      <c r="QGS29" s="829"/>
      <c r="QGT29" s="829"/>
      <c r="QGU29" s="829"/>
      <c r="QGV29" s="829"/>
      <c r="QGW29" s="829"/>
      <c r="QGX29" s="830"/>
      <c r="QGY29" s="830"/>
      <c r="QGZ29" s="830"/>
      <c r="QHA29" s="830"/>
      <c r="QHB29" s="830"/>
      <c r="QHC29" s="830"/>
      <c r="QHD29" s="830"/>
      <c r="QHE29" s="830"/>
      <c r="QHF29" s="844"/>
      <c r="QHG29" s="845"/>
      <c r="QHH29" s="829"/>
      <c r="QHI29" s="829"/>
      <c r="QHJ29" s="829"/>
      <c r="QHK29" s="829"/>
      <c r="QHL29" s="829"/>
      <c r="QHM29" s="829"/>
      <c r="QHN29" s="830"/>
      <c r="QHO29" s="830"/>
      <c r="QHP29" s="830"/>
      <c r="QHQ29" s="830"/>
      <c r="QHR29" s="830"/>
      <c r="QHS29" s="830"/>
      <c r="QHT29" s="830"/>
      <c r="QHU29" s="830"/>
      <c r="QHV29" s="844"/>
      <c r="QHW29" s="845"/>
      <c r="QHX29" s="829"/>
      <c r="QHY29" s="829"/>
      <c r="QHZ29" s="829"/>
      <c r="QIA29" s="829"/>
      <c r="QIB29" s="829"/>
      <c r="QIC29" s="829"/>
      <c r="QID29" s="830"/>
      <c r="QIE29" s="830"/>
      <c r="QIF29" s="830"/>
      <c r="QIG29" s="830"/>
      <c r="QIH29" s="830"/>
      <c r="QII29" s="830"/>
      <c r="QIJ29" s="830"/>
      <c r="QIK29" s="830"/>
      <c r="QIL29" s="844"/>
      <c r="QIM29" s="845"/>
      <c r="QIN29" s="829"/>
      <c r="QIO29" s="829"/>
      <c r="QIP29" s="829"/>
      <c r="QIQ29" s="829"/>
      <c r="QIR29" s="829"/>
      <c r="QIS29" s="829"/>
      <c r="QIT29" s="830"/>
      <c r="QIU29" s="830"/>
      <c r="QIV29" s="830"/>
      <c r="QIW29" s="830"/>
      <c r="QIX29" s="830"/>
      <c r="QIY29" s="830"/>
      <c r="QIZ29" s="830"/>
      <c r="QJA29" s="830"/>
      <c r="QJB29" s="844"/>
      <c r="QJC29" s="845"/>
      <c r="QJD29" s="829"/>
      <c r="QJE29" s="829"/>
      <c r="QJF29" s="829"/>
      <c r="QJG29" s="829"/>
      <c r="QJH29" s="829"/>
      <c r="QJI29" s="829"/>
      <c r="QJJ29" s="830"/>
      <c r="QJK29" s="830"/>
      <c r="QJL29" s="830"/>
      <c r="QJM29" s="830"/>
      <c r="QJN29" s="830"/>
      <c r="QJO29" s="830"/>
      <c r="QJP29" s="830"/>
      <c r="QJQ29" s="830"/>
      <c r="QJR29" s="844"/>
      <c r="QJS29" s="845"/>
      <c r="QJT29" s="829"/>
      <c r="QJU29" s="829"/>
      <c r="QJV29" s="829"/>
      <c r="QJW29" s="829"/>
      <c r="QJX29" s="829"/>
      <c r="QJY29" s="829"/>
      <c r="QJZ29" s="830"/>
      <c r="QKA29" s="830"/>
      <c r="QKB29" s="830"/>
      <c r="QKC29" s="830"/>
      <c r="QKD29" s="830"/>
      <c r="QKE29" s="830"/>
      <c r="QKF29" s="830"/>
      <c r="QKG29" s="830"/>
      <c r="QKH29" s="844"/>
      <c r="QKI29" s="845"/>
      <c r="QKJ29" s="829"/>
      <c r="QKK29" s="829"/>
      <c r="QKL29" s="829"/>
      <c r="QKM29" s="829"/>
      <c r="QKN29" s="829"/>
      <c r="QKO29" s="829"/>
      <c r="QKP29" s="830"/>
      <c r="QKQ29" s="830"/>
      <c r="QKR29" s="830"/>
      <c r="QKS29" s="830"/>
      <c r="QKT29" s="830"/>
      <c r="QKU29" s="830"/>
      <c r="QKV29" s="830"/>
      <c r="QKW29" s="830"/>
      <c r="QKX29" s="844"/>
      <c r="QKY29" s="845"/>
      <c r="QKZ29" s="829"/>
      <c r="QLA29" s="829"/>
      <c r="QLB29" s="829"/>
      <c r="QLC29" s="829"/>
      <c r="QLD29" s="829"/>
      <c r="QLE29" s="829"/>
      <c r="QLF29" s="830"/>
      <c r="QLG29" s="830"/>
      <c r="QLH29" s="830"/>
      <c r="QLI29" s="830"/>
      <c r="QLJ29" s="830"/>
      <c r="QLK29" s="830"/>
      <c r="QLL29" s="830"/>
      <c r="QLM29" s="830"/>
      <c r="QLN29" s="844"/>
      <c r="QLO29" s="845"/>
      <c r="QLP29" s="829"/>
      <c r="QLQ29" s="829"/>
      <c r="QLR29" s="829"/>
      <c r="QLS29" s="829"/>
      <c r="QLT29" s="829"/>
      <c r="QLU29" s="829"/>
      <c r="QLV29" s="830"/>
      <c r="QLW29" s="830"/>
      <c r="QLX29" s="830"/>
      <c r="QLY29" s="830"/>
      <c r="QLZ29" s="830"/>
      <c r="QMA29" s="830"/>
      <c r="QMB29" s="830"/>
      <c r="QMC29" s="830"/>
      <c r="QMD29" s="844"/>
      <c r="QME29" s="845"/>
      <c r="QMF29" s="829"/>
      <c r="QMG29" s="829"/>
      <c r="QMH29" s="829"/>
      <c r="QMI29" s="829"/>
      <c r="QMJ29" s="829"/>
      <c r="QMK29" s="829"/>
      <c r="QML29" s="830"/>
      <c r="QMM29" s="830"/>
      <c r="QMN29" s="830"/>
      <c r="QMO29" s="830"/>
      <c r="QMP29" s="830"/>
      <c r="QMQ29" s="830"/>
      <c r="QMR29" s="830"/>
      <c r="QMS29" s="830"/>
      <c r="QMT29" s="844"/>
      <c r="QMU29" s="845"/>
      <c r="QMV29" s="829"/>
      <c r="QMW29" s="829"/>
      <c r="QMX29" s="829"/>
      <c r="QMY29" s="829"/>
      <c r="QMZ29" s="829"/>
      <c r="QNA29" s="829"/>
      <c r="QNB29" s="830"/>
      <c r="QNC29" s="830"/>
      <c r="QND29" s="830"/>
      <c r="QNE29" s="830"/>
      <c r="QNF29" s="830"/>
      <c r="QNG29" s="830"/>
      <c r="QNH29" s="830"/>
      <c r="QNI29" s="830"/>
      <c r="QNJ29" s="844"/>
      <c r="QNK29" s="845"/>
      <c r="QNL29" s="829"/>
      <c r="QNM29" s="829"/>
      <c r="QNN29" s="829"/>
      <c r="QNO29" s="829"/>
      <c r="QNP29" s="829"/>
      <c r="QNQ29" s="829"/>
      <c r="QNR29" s="830"/>
      <c r="QNS29" s="830"/>
      <c r="QNT29" s="830"/>
      <c r="QNU29" s="830"/>
      <c r="QNV29" s="830"/>
      <c r="QNW29" s="830"/>
      <c r="QNX29" s="830"/>
      <c r="QNY29" s="830"/>
      <c r="QNZ29" s="844"/>
      <c r="QOA29" s="845"/>
      <c r="QOB29" s="829"/>
      <c r="QOC29" s="829"/>
      <c r="QOD29" s="829"/>
      <c r="QOE29" s="829"/>
      <c r="QOF29" s="829"/>
      <c r="QOG29" s="829"/>
      <c r="QOH29" s="830"/>
      <c r="QOI29" s="830"/>
      <c r="QOJ29" s="830"/>
      <c r="QOK29" s="830"/>
      <c r="QOL29" s="830"/>
      <c r="QOM29" s="830"/>
      <c r="QON29" s="830"/>
      <c r="QOO29" s="830"/>
      <c r="QOP29" s="844"/>
      <c r="QOQ29" s="845"/>
      <c r="QOR29" s="829"/>
      <c r="QOS29" s="829"/>
      <c r="QOT29" s="829"/>
      <c r="QOU29" s="829"/>
      <c r="QOV29" s="829"/>
      <c r="QOW29" s="829"/>
      <c r="QOX29" s="830"/>
      <c r="QOY29" s="830"/>
      <c r="QOZ29" s="830"/>
      <c r="QPA29" s="830"/>
      <c r="QPB29" s="830"/>
      <c r="QPC29" s="830"/>
      <c r="QPD29" s="830"/>
      <c r="QPE29" s="830"/>
      <c r="QPF29" s="844"/>
      <c r="QPG29" s="845"/>
      <c r="QPH29" s="829"/>
      <c r="QPI29" s="829"/>
      <c r="QPJ29" s="829"/>
      <c r="QPK29" s="829"/>
      <c r="QPL29" s="829"/>
      <c r="QPM29" s="829"/>
      <c r="QPN29" s="830"/>
      <c r="QPO29" s="830"/>
      <c r="QPP29" s="830"/>
      <c r="QPQ29" s="830"/>
      <c r="QPR29" s="830"/>
      <c r="QPS29" s="830"/>
      <c r="QPT29" s="830"/>
      <c r="QPU29" s="830"/>
      <c r="QPV29" s="844"/>
      <c r="QPW29" s="845"/>
      <c r="QPX29" s="829"/>
      <c r="QPY29" s="829"/>
      <c r="QPZ29" s="829"/>
      <c r="QQA29" s="829"/>
      <c r="QQB29" s="829"/>
      <c r="QQC29" s="829"/>
      <c r="QQD29" s="830"/>
      <c r="QQE29" s="830"/>
      <c r="QQF29" s="830"/>
      <c r="QQG29" s="830"/>
      <c r="QQH29" s="830"/>
      <c r="QQI29" s="830"/>
      <c r="QQJ29" s="830"/>
      <c r="QQK29" s="830"/>
      <c r="QQL29" s="844"/>
      <c r="QQM29" s="845"/>
      <c r="QQN29" s="829"/>
      <c r="QQO29" s="829"/>
      <c r="QQP29" s="829"/>
      <c r="QQQ29" s="829"/>
      <c r="QQR29" s="829"/>
      <c r="QQS29" s="829"/>
      <c r="QQT29" s="830"/>
      <c r="QQU29" s="830"/>
      <c r="QQV29" s="830"/>
      <c r="QQW29" s="830"/>
      <c r="QQX29" s="830"/>
      <c r="QQY29" s="830"/>
      <c r="QQZ29" s="830"/>
      <c r="QRA29" s="830"/>
      <c r="QRB29" s="844"/>
      <c r="QRC29" s="845"/>
      <c r="QRD29" s="829"/>
      <c r="QRE29" s="829"/>
      <c r="QRF29" s="829"/>
      <c r="QRG29" s="829"/>
      <c r="QRH29" s="829"/>
      <c r="QRI29" s="829"/>
      <c r="QRJ29" s="830"/>
      <c r="QRK29" s="830"/>
      <c r="QRL29" s="830"/>
      <c r="QRM29" s="830"/>
      <c r="QRN29" s="830"/>
      <c r="QRO29" s="830"/>
      <c r="QRP29" s="830"/>
      <c r="QRQ29" s="830"/>
      <c r="QRR29" s="844"/>
      <c r="QRS29" s="845"/>
      <c r="QRT29" s="829"/>
      <c r="QRU29" s="829"/>
      <c r="QRV29" s="829"/>
      <c r="QRW29" s="829"/>
      <c r="QRX29" s="829"/>
      <c r="QRY29" s="829"/>
      <c r="QRZ29" s="830"/>
      <c r="QSA29" s="830"/>
      <c r="QSB29" s="830"/>
      <c r="QSC29" s="830"/>
      <c r="QSD29" s="830"/>
      <c r="QSE29" s="830"/>
      <c r="QSF29" s="830"/>
      <c r="QSG29" s="830"/>
      <c r="QSH29" s="844"/>
      <c r="QSI29" s="845"/>
      <c r="QSJ29" s="829"/>
      <c r="QSK29" s="829"/>
      <c r="QSL29" s="829"/>
      <c r="QSM29" s="829"/>
      <c r="QSN29" s="829"/>
      <c r="QSO29" s="829"/>
      <c r="QSP29" s="830"/>
      <c r="QSQ29" s="830"/>
      <c r="QSR29" s="830"/>
      <c r="QSS29" s="830"/>
      <c r="QST29" s="830"/>
      <c r="QSU29" s="830"/>
      <c r="QSV29" s="830"/>
      <c r="QSW29" s="830"/>
      <c r="QSX29" s="844"/>
      <c r="QSY29" s="845"/>
      <c r="QSZ29" s="829"/>
      <c r="QTA29" s="829"/>
      <c r="QTB29" s="829"/>
      <c r="QTC29" s="829"/>
      <c r="QTD29" s="829"/>
      <c r="QTE29" s="829"/>
      <c r="QTF29" s="830"/>
      <c r="QTG29" s="830"/>
      <c r="QTH29" s="830"/>
      <c r="QTI29" s="830"/>
      <c r="QTJ29" s="830"/>
      <c r="QTK29" s="830"/>
      <c r="QTL29" s="830"/>
      <c r="QTM29" s="830"/>
      <c r="QTN29" s="844"/>
      <c r="QTO29" s="845"/>
      <c r="QTP29" s="829"/>
      <c r="QTQ29" s="829"/>
      <c r="QTR29" s="829"/>
      <c r="QTS29" s="829"/>
      <c r="QTT29" s="829"/>
      <c r="QTU29" s="829"/>
      <c r="QTV29" s="830"/>
      <c r="QTW29" s="830"/>
      <c r="QTX29" s="830"/>
      <c r="QTY29" s="830"/>
      <c r="QTZ29" s="830"/>
      <c r="QUA29" s="830"/>
      <c r="QUB29" s="830"/>
      <c r="QUC29" s="830"/>
      <c r="QUD29" s="844"/>
      <c r="QUE29" s="845"/>
      <c r="QUF29" s="829"/>
      <c r="QUG29" s="829"/>
      <c r="QUH29" s="829"/>
      <c r="QUI29" s="829"/>
      <c r="QUJ29" s="829"/>
      <c r="QUK29" s="829"/>
      <c r="QUL29" s="830"/>
      <c r="QUM29" s="830"/>
      <c r="QUN29" s="830"/>
      <c r="QUO29" s="830"/>
      <c r="QUP29" s="830"/>
      <c r="QUQ29" s="830"/>
      <c r="QUR29" s="830"/>
      <c r="QUS29" s="830"/>
      <c r="QUT29" s="844"/>
      <c r="QUU29" s="845"/>
      <c r="QUV29" s="829"/>
      <c r="QUW29" s="829"/>
      <c r="QUX29" s="829"/>
      <c r="QUY29" s="829"/>
      <c r="QUZ29" s="829"/>
      <c r="QVA29" s="829"/>
      <c r="QVB29" s="830"/>
      <c r="QVC29" s="830"/>
      <c r="QVD29" s="830"/>
      <c r="QVE29" s="830"/>
      <c r="QVF29" s="830"/>
      <c r="QVG29" s="830"/>
      <c r="QVH29" s="830"/>
      <c r="QVI29" s="830"/>
      <c r="QVJ29" s="844"/>
      <c r="QVK29" s="845"/>
      <c r="QVL29" s="829"/>
      <c r="QVM29" s="829"/>
      <c r="QVN29" s="829"/>
      <c r="QVO29" s="829"/>
      <c r="QVP29" s="829"/>
      <c r="QVQ29" s="829"/>
      <c r="QVR29" s="830"/>
      <c r="QVS29" s="830"/>
      <c r="QVT29" s="830"/>
      <c r="QVU29" s="830"/>
      <c r="QVV29" s="830"/>
      <c r="QVW29" s="830"/>
      <c r="QVX29" s="830"/>
      <c r="QVY29" s="830"/>
      <c r="QVZ29" s="844"/>
      <c r="QWA29" s="845"/>
      <c r="QWB29" s="829"/>
      <c r="QWC29" s="829"/>
      <c r="QWD29" s="829"/>
      <c r="QWE29" s="829"/>
      <c r="QWF29" s="829"/>
      <c r="QWG29" s="829"/>
      <c r="QWH29" s="830"/>
      <c r="QWI29" s="830"/>
      <c r="QWJ29" s="830"/>
      <c r="QWK29" s="830"/>
      <c r="QWL29" s="830"/>
      <c r="QWM29" s="830"/>
      <c r="QWN29" s="830"/>
      <c r="QWO29" s="830"/>
      <c r="QWP29" s="844"/>
      <c r="QWQ29" s="845"/>
      <c r="QWR29" s="829"/>
      <c r="QWS29" s="829"/>
      <c r="QWT29" s="829"/>
      <c r="QWU29" s="829"/>
      <c r="QWV29" s="829"/>
      <c r="QWW29" s="829"/>
      <c r="QWX29" s="830"/>
      <c r="QWY29" s="830"/>
      <c r="QWZ29" s="830"/>
      <c r="QXA29" s="830"/>
      <c r="QXB29" s="830"/>
      <c r="QXC29" s="830"/>
      <c r="QXD29" s="830"/>
      <c r="QXE29" s="830"/>
      <c r="QXF29" s="844"/>
      <c r="QXG29" s="845"/>
      <c r="QXH29" s="829"/>
      <c r="QXI29" s="829"/>
      <c r="QXJ29" s="829"/>
      <c r="QXK29" s="829"/>
      <c r="QXL29" s="829"/>
      <c r="QXM29" s="829"/>
      <c r="QXN29" s="830"/>
      <c r="QXO29" s="830"/>
      <c r="QXP29" s="830"/>
      <c r="QXQ29" s="830"/>
      <c r="QXR29" s="830"/>
      <c r="QXS29" s="830"/>
      <c r="QXT29" s="830"/>
      <c r="QXU29" s="830"/>
      <c r="QXV29" s="844"/>
      <c r="QXW29" s="845"/>
      <c r="QXX29" s="829"/>
      <c r="QXY29" s="829"/>
      <c r="QXZ29" s="829"/>
      <c r="QYA29" s="829"/>
      <c r="QYB29" s="829"/>
      <c r="QYC29" s="829"/>
      <c r="QYD29" s="830"/>
      <c r="QYE29" s="830"/>
      <c r="QYF29" s="830"/>
      <c r="QYG29" s="830"/>
      <c r="QYH29" s="830"/>
      <c r="QYI29" s="830"/>
      <c r="QYJ29" s="830"/>
      <c r="QYK29" s="830"/>
      <c r="QYL29" s="844"/>
      <c r="QYM29" s="845"/>
      <c r="QYN29" s="829"/>
      <c r="QYO29" s="829"/>
      <c r="QYP29" s="829"/>
      <c r="QYQ29" s="829"/>
      <c r="QYR29" s="829"/>
      <c r="QYS29" s="829"/>
      <c r="QYT29" s="830"/>
      <c r="QYU29" s="830"/>
      <c r="QYV29" s="830"/>
      <c r="QYW29" s="830"/>
      <c r="QYX29" s="830"/>
      <c r="QYY29" s="830"/>
      <c r="QYZ29" s="830"/>
      <c r="QZA29" s="830"/>
      <c r="QZB29" s="844"/>
      <c r="QZC29" s="845"/>
      <c r="QZD29" s="829"/>
      <c r="QZE29" s="829"/>
      <c r="QZF29" s="829"/>
      <c r="QZG29" s="829"/>
      <c r="QZH29" s="829"/>
      <c r="QZI29" s="829"/>
      <c r="QZJ29" s="830"/>
      <c r="QZK29" s="830"/>
      <c r="QZL29" s="830"/>
      <c r="QZM29" s="830"/>
      <c r="QZN29" s="830"/>
      <c r="QZO29" s="830"/>
      <c r="QZP29" s="830"/>
      <c r="QZQ29" s="830"/>
      <c r="QZR29" s="844"/>
      <c r="QZS29" s="845"/>
      <c r="QZT29" s="829"/>
      <c r="QZU29" s="829"/>
      <c r="QZV29" s="829"/>
      <c r="QZW29" s="829"/>
      <c r="QZX29" s="829"/>
      <c r="QZY29" s="829"/>
      <c r="QZZ29" s="830"/>
      <c r="RAA29" s="830"/>
      <c r="RAB29" s="830"/>
      <c r="RAC29" s="830"/>
      <c r="RAD29" s="830"/>
      <c r="RAE29" s="830"/>
      <c r="RAF29" s="830"/>
      <c r="RAG29" s="830"/>
      <c r="RAH29" s="844"/>
      <c r="RAI29" s="845"/>
      <c r="RAJ29" s="829"/>
      <c r="RAK29" s="829"/>
      <c r="RAL29" s="829"/>
      <c r="RAM29" s="829"/>
      <c r="RAN29" s="829"/>
      <c r="RAO29" s="829"/>
      <c r="RAP29" s="830"/>
      <c r="RAQ29" s="830"/>
      <c r="RAR29" s="830"/>
      <c r="RAS29" s="830"/>
      <c r="RAT29" s="830"/>
      <c r="RAU29" s="830"/>
      <c r="RAV29" s="830"/>
      <c r="RAW29" s="830"/>
      <c r="RAX29" s="844"/>
      <c r="RAY29" s="845"/>
      <c r="RAZ29" s="829"/>
      <c r="RBA29" s="829"/>
      <c r="RBB29" s="829"/>
      <c r="RBC29" s="829"/>
      <c r="RBD29" s="829"/>
      <c r="RBE29" s="829"/>
      <c r="RBF29" s="830"/>
      <c r="RBG29" s="830"/>
      <c r="RBH29" s="830"/>
      <c r="RBI29" s="830"/>
      <c r="RBJ29" s="830"/>
      <c r="RBK29" s="830"/>
      <c r="RBL29" s="830"/>
      <c r="RBM29" s="830"/>
      <c r="RBN29" s="844"/>
      <c r="RBO29" s="845"/>
      <c r="RBP29" s="829"/>
      <c r="RBQ29" s="829"/>
      <c r="RBR29" s="829"/>
      <c r="RBS29" s="829"/>
      <c r="RBT29" s="829"/>
      <c r="RBU29" s="829"/>
      <c r="RBV29" s="830"/>
      <c r="RBW29" s="830"/>
      <c r="RBX29" s="830"/>
      <c r="RBY29" s="830"/>
      <c r="RBZ29" s="830"/>
      <c r="RCA29" s="830"/>
      <c r="RCB29" s="830"/>
      <c r="RCC29" s="830"/>
      <c r="RCD29" s="844"/>
      <c r="RCE29" s="845"/>
      <c r="RCF29" s="829"/>
      <c r="RCG29" s="829"/>
      <c r="RCH29" s="829"/>
      <c r="RCI29" s="829"/>
      <c r="RCJ29" s="829"/>
      <c r="RCK29" s="829"/>
      <c r="RCL29" s="830"/>
      <c r="RCM29" s="830"/>
      <c r="RCN29" s="830"/>
      <c r="RCO29" s="830"/>
      <c r="RCP29" s="830"/>
      <c r="RCQ29" s="830"/>
      <c r="RCR29" s="830"/>
      <c r="RCS29" s="830"/>
      <c r="RCT29" s="844"/>
      <c r="RCU29" s="845"/>
      <c r="RCV29" s="829"/>
      <c r="RCW29" s="829"/>
      <c r="RCX29" s="829"/>
      <c r="RCY29" s="829"/>
      <c r="RCZ29" s="829"/>
      <c r="RDA29" s="829"/>
      <c r="RDB29" s="830"/>
      <c r="RDC29" s="830"/>
      <c r="RDD29" s="830"/>
      <c r="RDE29" s="830"/>
      <c r="RDF29" s="830"/>
      <c r="RDG29" s="830"/>
      <c r="RDH29" s="830"/>
      <c r="RDI29" s="830"/>
      <c r="RDJ29" s="844"/>
      <c r="RDK29" s="845"/>
      <c r="RDL29" s="829"/>
      <c r="RDM29" s="829"/>
      <c r="RDN29" s="829"/>
      <c r="RDO29" s="829"/>
      <c r="RDP29" s="829"/>
      <c r="RDQ29" s="829"/>
      <c r="RDR29" s="830"/>
      <c r="RDS29" s="830"/>
      <c r="RDT29" s="830"/>
      <c r="RDU29" s="830"/>
      <c r="RDV29" s="830"/>
      <c r="RDW29" s="830"/>
      <c r="RDX29" s="830"/>
      <c r="RDY29" s="830"/>
      <c r="RDZ29" s="844"/>
      <c r="REA29" s="845"/>
      <c r="REB29" s="829"/>
      <c r="REC29" s="829"/>
      <c r="RED29" s="829"/>
      <c r="REE29" s="829"/>
      <c r="REF29" s="829"/>
      <c r="REG29" s="829"/>
      <c r="REH29" s="830"/>
      <c r="REI29" s="830"/>
      <c r="REJ29" s="830"/>
      <c r="REK29" s="830"/>
      <c r="REL29" s="830"/>
      <c r="REM29" s="830"/>
      <c r="REN29" s="830"/>
      <c r="REO29" s="830"/>
      <c r="REP29" s="844"/>
      <c r="REQ29" s="845"/>
      <c r="RER29" s="829"/>
      <c r="RES29" s="829"/>
      <c r="RET29" s="829"/>
      <c r="REU29" s="829"/>
      <c r="REV29" s="829"/>
      <c r="REW29" s="829"/>
      <c r="REX29" s="830"/>
      <c r="REY29" s="830"/>
      <c r="REZ29" s="830"/>
      <c r="RFA29" s="830"/>
      <c r="RFB29" s="830"/>
      <c r="RFC29" s="830"/>
      <c r="RFD29" s="830"/>
      <c r="RFE29" s="830"/>
      <c r="RFF29" s="844"/>
      <c r="RFG29" s="845"/>
      <c r="RFH29" s="829"/>
      <c r="RFI29" s="829"/>
      <c r="RFJ29" s="829"/>
      <c r="RFK29" s="829"/>
      <c r="RFL29" s="829"/>
      <c r="RFM29" s="829"/>
      <c r="RFN29" s="830"/>
      <c r="RFO29" s="830"/>
      <c r="RFP29" s="830"/>
      <c r="RFQ29" s="830"/>
      <c r="RFR29" s="830"/>
      <c r="RFS29" s="830"/>
      <c r="RFT29" s="830"/>
      <c r="RFU29" s="830"/>
      <c r="RFV29" s="844"/>
      <c r="RFW29" s="845"/>
      <c r="RFX29" s="829"/>
      <c r="RFY29" s="829"/>
      <c r="RFZ29" s="829"/>
      <c r="RGA29" s="829"/>
      <c r="RGB29" s="829"/>
      <c r="RGC29" s="829"/>
      <c r="RGD29" s="830"/>
      <c r="RGE29" s="830"/>
      <c r="RGF29" s="830"/>
      <c r="RGG29" s="830"/>
      <c r="RGH29" s="830"/>
      <c r="RGI29" s="830"/>
      <c r="RGJ29" s="830"/>
      <c r="RGK29" s="830"/>
      <c r="RGL29" s="844"/>
      <c r="RGM29" s="845"/>
      <c r="RGN29" s="829"/>
      <c r="RGO29" s="829"/>
      <c r="RGP29" s="829"/>
      <c r="RGQ29" s="829"/>
      <c r="RGR29" s="829"/>
      <c r="RGS29" s="829"/>
      <c r="RGT29" s="830"/>
      <c r="RGU29" s="830"/>
      <c r="RGV29" s="830"/>
      <c r="RGW29" s="830"/>
      <c r="RGX29" s="830"/>
      <c r="RGY29" s="830"/>
      <c r="RGZ29" s="830"/>
      <c r="RHA29" s="830"/>
      <c r="RHB29" s="844"/>
      <c r="RHC29" s="845"/>
      <c r="RHD29" s="829"/>
      <c r="RHE29" s="829"/>
      <c r="RHF29" s="829"/>
      <c r="RHG29" s="829"/>
      <c r="RHH29" s="829"/>
      <c r="RHI29" s="829"/>
      <c r="RHJ29" s="830"/>
      <c r="RHK29" s="830"/>
      <c r="RHL29" s="830"/>
      <c r="RHM29" s="830"/>
      <c r="RHN29" s="830"/>
      <c r="RHO29" s="830"/>
      <c r="RHP29" s="830"/>
      <c r="RHQ29" s="830"/>
      <c r="RHR29" s="844"/>
      <c r="RHS29" s="845"/>
      <c r="RHT29" s="829"/>
      <c r="RHU29" s="829"/>
      <c r="RHV29" s="829"/>
      <c r="RHW29" s="829"/>
      <c r="RHX29" s="829"/>
      <c r="RHY29" s="829"/>
      <c r="RHZ29" s="830"/>
      <c r="RIA29" s="830"/>
      <c r="RIB29" s="830"/>
      <c r="RIC29" s="830"/>
      <c r="RID29" s="830"/>
      <c r="RIE29" s="830"/>
      <c r="RIF29" s="830"/>
      <c r="RIG29" s="830"/>
      <c r="RIH29" s="844"/>
      <c r="RII29" s="845"/>
      <c r="RIJ29" s="829"/>
      <c r="RIK29" s="829"/>
      <c r="RIL29" s="829"/>
      <c r="RIM29" s="829"/>
      <c r="RIN29" s="829"/>
      <c r="RIO29" s="829"/>
      <c r="RIP29" s="830"/>
      <c r="RIQ29" s="830"/>
      <c r="RIR29" s="830"/>
      <c r="RIS29" s="830"/>
      <c r="RIT29" s="830"/>
      <c r="RIU29" s="830"/>
      <c r="RIV29" s="830"/>
      <c r="RIW29" s="830"/>
      <c r="RIX29" s="844"/>
      <c r="RIY29" s="845"/>
      <c r="RIZ29" s="829"/>
      <c r="RJA29" s="829"/>
      <c r="RJB29" s="829"/>
      <c r="RJC29" s="829"/>
      <c r="RJD29" s="829"/>
      <c r="RJE29" s="829"/>
      <c r="RJF29" s="830"/>
      <c r="RJG29" s="830"/>
      <c r="RJH29" s="830"/>
      <c r="RJI29" s="830"/>
      <c r="RJJ29" s="830"/>
      <c r="RJK29" s="830"/>
      <c r="RJL29" s="830"/>
      <c r="RJM29" s="830"/>
      <c r="RJN29" s="844"/>
      <c r="RJO29" s="845"/>
      <c r="RJP29" s="829"/>
      <c r="RJQ29" s="829"/>
      <c r="RJR29" s="829"/>
      <c r="RJS29" s="829"/>
      <c r="RJT29" s="829"/>
      <c r="RJU29" s="829"/>
      <c r="RJV29" s="830"/>
      <c r="RJW29" s="830"/>
      <c r="RJX29" s="830"/>
      <c r="RJY29" s="830"/>
      <c r="RJZ29" s="830"/>
      <c r="RKA29" s="830"/>
      <c r="RKB29" s="830"/>
      <c r="RKC29" s="830"/>
      <c r="RKD29" s="844"/>
      <c r="RKE29" s="845"/>
      <c r="RKF29" s="829"/>
      <c r="RKG29" s="829"/>
      <c r="RKH29" s="829"/>
      <c r="RKI29" s="829"/>
      <c r="RKJ29" s="829"/>
      <c r="RKK29" s="829"/>
      <c r="RKL29" s="830"/>
      <c r="RKM29" s="830"/>
      <c r="RKN29" s="830"/>
      <c r="RKO29" s="830"/>
      <c r="RKP29" s="830"/>
      <c r="RKQ29" s="830"/>
      <c r="RKR29" s="830"/>
      <c r="RKS29" s="830"/>
      <c r="RKT29" s="844"/>
      <c r="RKU29" s="845"/>
      <c r="RKV29" s="829"/>
      <c r="RKW29" s="829"/>
      <c r="RKX29" s="829"/>
      <c r="RKY29" s="829"/>
      <c r="RKZ29" s="829"/>
      <c r="RLA29" s="829"/>
      <c r="RLB29" s="830"/>
      <c r="RLC29" s="830"/>
      <c r="RLD29" s="830"/>
      <c r="RLE29" s="830"/>
      <c r="RLF29" s="830"/>
      <c r="RLG29" s="830"/>
      <c r="RLH29" s="830"/>
      <c r="RLI29" s="830"/>
      <c r="RLJ29" s="844"/>
      <c r="RLK29" s="845"/>
      <c r="RLL29" s="829"/>
      <c r="RLM29" s="829"/>
      <c r="RLN29" s="829"/>
      <c r="RLO29" s="829"/>
      <c r="RLP29" s="829"/>
      <c r="RLQ29" s="829"/>
      <c r="RLR29" s="830"/>
      <c r="RLS29" s="830"/>
      <c r="RLT29" s="830"/>
      <c r="RLU29" s="830"/>
      <c r="RLV29" s="830"/>
      <c r="RLW29" s="830"/>
      <c r="RLX29" s="830"/>
      <c r="RLY29" s="830"/>
      <c r="RLZ29" s="844"/>
      <c r="RMA29" s="845"/>
      <c r="RMB29" s="829"/>
      <c r="RMC29" s="829"/>
      <c r="RMD29" s="829"/>
      <c r="RME29" s="829"/>
      <c r="RMF29" s="829"/>
      <c r="RMG29" s="829"/>
      <c r="RMH29" s="830"/>
      <c r="RMI29" s="830"/>
      <c r="RMJ29" s="830"/>
      <c r="RMK29" s="830"/>
      <c r="RML29" s="830"/>
      <c r="RMM29" s="830"/>
      <c r="RMN29" s="830"/>
      <c r="RMO29" s="830"/>
      <c r="RMP29" s="844"/>
      <c r="RMQ29" s="845"/>
      <c r="RMR29" s="829"/>
      <c r="RMS29" s="829"/>
      <c r="RMT29" s="829"/>
      <c r="RMU29" s="829"/>
      <c r="RMV29" s="829"/>
      <c r="RMW29" s="829"/>
      <c r="RMX29" s="830"/>
      <c r="RMY29" s="830"/>
      <c r="RMZ29" s="830"/>
      <c r="RNA29" s="830"/>
      <c r="RNB29" s="830"/>
      <c r="RNC29" s="830"/>
      <c r="RND29" s="830"/>
      <c r="RNE29" s="830"/>
      <c r="RNF29" s="844"/>
      <c r="RNG29" s="845"/>
      <c r="RNH29" s="829"/>
      <c r="RNI29" s="829"/>
      <c r="RNJ29" s="829"/>
      <c r="RNK29" s="829"/>
      <c r="RNL29" s="829"/>
      <c r="RNM29" s="829"/>
      <c r="RNN29" s="830"/>
      <c r="RNO29" s="830"/>
      <c r="RNP29" s="830"/>
      <c r="RNQ29" s="830"/>
      <c r="RNR29" s="830"/>
      <c r="RNS29" s="830"/>
      <c r="RNT29" s="830"/>
      <c r="RNU29" s="830"/>
      <c r="RNV29" s="844"/>
      <c r="RNW29" s="845"/>
      <c r="RNX29" s="829"/>
      <c r="RNY29" s="829"/>
      <c r="RNZ29" s="829"/>
      <c r="ROA29" s="829"/>
      <c r="ROB29" s="829"/>
      <c r="ROC29" s="829"/>
      <c r="ROD29" s="830"/>
      <c r="ROE29" s="830"/>
      <c r="ROF29" s="830"/>
      <c r="ROG29" s="830"/>
      <c r="ROH29" s="830"/>
      <c r="ROI29" s="830"/>
      <c r="ROJ29" s="830"/>
      <c r="ROK29" s="830"/>
      <c r="ROL29" s="844"/>
      <c r="ROM29" s="845"/>
      <c r="RON29" s="829"/>
      <c r="ROO29" s="829"/>
      <c r="ROP29" s="829"/>
      <c r="ROQ29" s="829"/>
      <c r="ROR29" s="829"/>
      <c r="ROS29" s="829"/>
      <c r="ROT29" s="830"/>
      <c r="ROU29" s="830"/>
      <c r="ROV29" s="830"/>
      <c r="ROW29" s="830"/>
      <c r="ROX29" s="830"/>
      <c r="ROY29" s="830"/>
      <c r="ROZ29" s="830"/>
      <c r="RPA29" s="830"/>
      <c r="RPB29" s="844"/>
      <c r="RPC29" s="845"/>
      <c r="RPD29" s="829"/>
      <c r="RPE29" s="829"/>
      <c r="RPF29" s="829"/>
      <c r="RPG29" s="829"/>
      <c r="RPH29" s="829"/>
      <c r="RPI29" s="829"/>
      <c r="RPJ29" s="830"/>
      <c r="RPK29" s="830"/>
      <c r="RPL29" s="830"/>
      <c r="RPM29" s="830"/>
      <c r="RPN29" s="830"/>
      <c r="RPO29" s="830"/>
      <c r="RPP29" s="830"/>
      <c r="RPQ29" s="830"/>
      <c r="RPR29" s="844"/>
      <c r="RPS29" s="845"/>
      <c r="RPT29" s="829"/>
      <c r="RPU29" s="829"/>
      <c r="RPV29" s="829"/>
      <c r="RPW29" s="829"/>
      <c r="RPX29" s="829"/>
      <c r="RPY29" s="829"/>
      <c r="RPZ29" s="830"/>
      <c r="RQA29" s="830"/>
      <c r="RQB29" s="830"/>
      <c r="RQC29" s="830"/>
      <c r="RQD29" s="830"/>
      <c r="RQE29" s="830"/>
      <c r="RQF29" s="830"/>
      <c r="RQG29" s="830"/>
      <c r="RQH29" s="844"/>
      <c r="RQI29" s="845"/>
      <c r="RQJ29" s="829"/>
      <c r="RQK29" s="829"/>
      <c r="RQL29" s="829"/>
      <c r="RQM29" s="829"/>
      <c r="RQN29" s="829"/>
      <c r="RQO29" s="829"/>
      <c r="RQP29" s="830"/>
      <c r="RQQ29" s="830"/>
      <c r="RQR29" s="830"/>
      <c r="RQS29" s="830"/>
      <c r="RQT29" s="830"/>
      <c r="RQU29" s="830"/>
      <c r="RQV29" s="830"/>
      <c r="RQW29" s="830"/>
      <c r="RQX29" s="844"/>
      <c r="RQY29" s="845"/>
      <c r="RQZ29" s="829"/>
      <c r="RRA29" s="829"/>
      <c r="RRB29" s="829"/>
      <c r="RRC29" s="829"/>
      <c r="RRD29" s="829"/>
      <c r="RRE29" s="829"/>
      <c r="RRF29" s="830"/>
      <c r="RRG29" s="830"/>
      <c r="RRH29" s="830"/>
      <c r="RRI29" s="830"/>
      <c r="RRJ29" s="830"/>
      <c r="RRK29" s="830"/>
      <c r="RRL29" s="830"/>
      <c r="RRM29" s="830"/>
      <c r="RRN29" s="844"/>
      <c r="RRO29" s="845"/>
      <c r="RRP29" s="829"/>
      <c r="RRQ29" s="829"/>
      <c r="RRR29" s="829"/>
      <c r="RRS29" s="829"/>
      <c r="RRT29" s="829"/>
      <c r="RRU29" s="829"/>
      <c r="RRV29" s="830"/>
      <c r="RRW29" s="830"/>
      <c r="RRX29" s="830"/>
      <c r="RRY29" s="830"/>
      <c r="RRZ29" s="830"/>
      <c r="RSA29" s="830"/>
      <c r="RSB29" s="830"/>
      <c r="RSC29" s="830"/>
      <c r="RSD29" s="844"/>
      <c r="RSE29" s="845"/>
      <c r="RSF29" s="829"/>
      <c r="RSG29" s="829"/>
      <c r="RSH29" s="829"/>
      <c r="RSI29" s="829"/>
      <c r="RSJ29" s="829"/>
      <c r="RSK29" s="829"/>
      <c r="RSL29" s="830"/>
      <c r="RSM29" s="830"/>
      <c r="RSN29" s="830"/>
      <c r="RSO29" s="830"/>
      <c r="RSP29" s="830"/>
      <c r="RSQ29" s="830"/>
      <c r="RSR29" s="830"/>
      <c r="RSS29" s="830"/>
      <c r="RST29" s="844"/>
      <c r="RSU29" s="845"/>
      <c r="RSV29" s="829"/>
      <c r="RSW29" s="829"/>
      <c r="RSX29" s="829"/>
      <c r="RSY29" s="829"/>
      <c r="RSZ29" s="829"/>
      <c r="RTA29" s="829"/>
      <c r="RTB29" s="830"/>
      <c r="RTC29" s="830"/>
      <c r="RTD29" s="830"/>
      <c r="RTE29" s="830"/>
      <c r="RTF29" s="830"/>
      <c r="RTG29" s="830"/>
      <c r="RTH29" s="830"/>
      <c r="RTI29" s="830"/>
      <c r="RTJ29" s="844"/>
      <c r="RTK29" s="845"/>
      <c r="RTL29" s="829"/>
      <c r="RTM29" s="829"/>
      <c r="RTN29" s="829"/>
      <c r="RTO29" s="829"/>
      <c r="RTP29" s="829"/>
      <c r="RTQ29" s="829"/>
      <c r="RTR29" s="830"/>
      <c r="RTS29" s="830"/>
      <c r="RTT29" s="830"/>
      <c r="RTU29" s="830"/>
      <c r="RTV29" s="830"/>
      <c r="RTW29" s="830"/>
      <c r="RTX29" s="830"/>
      <c r="RTY29" s="830"/>
      <c r="RTZ29" s="844"/>
      <c r="RUA29" s="845"/>
      <c r="RUB29" s="829"/>
      <c r="RUC29" s="829"/>
      <c r="RUD29" s="829"/>
      <c r="RUE29" s="829"/>
      <c r="RUF29" s="829"/>
      <c r="RUG29" s="829"/>
      <c r="RUH29" s="830"/>
      <c r="RUI29" s="830"/>
      <c r="RUJ29" s="830"/>
      <c r="RUK29" s="830"/>
      <c r="RUL29" s="830"/>
      <c r="RUM29" s="830"/>
      <c r="RUN29" s="830"/>
      <c r="RUO29" s="830"/>
      <c r="RUP29" s="844"/>
      <c r="RUQ29" s="845"/>
      <c r="RUR29" s="829"/>
      <c r="RUS29" s="829"/>
      <c r="RUT29" s="829"/>
      <c r="RUU29" s="829"/>
      <c r="RUV29" s="829"/>
      <c r="RUW29" s="829"/>
      <c r="RUX29" s="830"/>
      <c r="RUY29" s="830"/>
      <c r="RUZ29" s="830"/>
      <c r="RVA29" s="830"/>
      <c r="RVB29" s="830"/>
      <c r="RVC29" s="830"/>
      <c r="RVD29" s="830"/>
      <c r="RVE29" s="830"/>
      <c r="RVF29" s="844"/>
      <c r="RVG29" s="845"/>
      <c r="RVH29" s="829"/>
      <c r="RVI29" s="829"/>
      <c r="RVJ29" s="829"/>
      <c r="RVK29" s="829"/>
      <c r="RVL29" s="829"/>
      <c r="RVM29" s="829"/>
      <c r="RVN29" s="830"/>
      <c r="RVO29" s="830"/>
      <c r="RVP29" s="830"/>
      <c r="RVQ29" s="830"/>
      <c r="RVR29" s="830"/>
      <c r="RVS29" s="830"/>
      <c r="RVT29" s="830"/>
      <c r="RVU29" s="830"/>
      <c r="RVV29" s="844"/>
      <c r="RVW29" s="845"/>
      <c r="RVX29" s="829"/>
      <c r="RVY29" s="829"/>
      <c r="RVZ29" s="829"/>
      <c r="RWA29" s="829"/>
      <c r="RWB29" s="829"/>
      <c r="RWC29" s="829"/>
      <c r="RWD29" s="830"/>
      <c r="RWE29" s="830"/>
      <c r="RWF29" s="830"/>
      <c r="RWG29" s="830"/>
      <c r="RWH29" s="830"/>
      <c r="RWI29" s="830"/>
      <c r="RWJ29" s="830"/>
      <c r="RWK29" s="830"/>
      <c r="RWL29" s="844"/>
      <c r="RWM29" s="845"/>
      <c r="RWN29" s="829"/>
      <c r="RWO29" s="829"/>
      <c r="RWP29" s="829"/>
      <c r="RWQ29" s="829"/>
      <c r="RWR29" s="829"/>
      <c r="RWS29" s="829"/>
      <c r="RWT29" s="830"/>
      <c r="RWU29" s="830"/>
      <c r="RWV29" s="830"/>
      <c r="RWW29" s="830"/>
      <c r="RWX29" s="830"/>
      <c r="RWY29" s="830"/>
      <c r="RWZ29" s="830"/>
      <c r="RXA29" s="830"/>
      <c r="RXB29" s="844"/>
      <c r="RXC29" s="845"/>
      <c r="RXD29" s="829"/>
      <c r="RXE29" s="829"/>
      <c r="RXF29" s="829"/>
      <c r="RXG29" s="829"/>
      <c r="RXH29" s="829"/>
      <c r="RXI29" s="829"/>
      <c r="RXJ29" s="830"/>
      <c r="RXK29" s="830"/>
      <c r="RXL29" s="830"/>
      <c r="RXM29" s="830"/>
      <c r="RXN29" s="830"/>
      <c r="RXO29" s="830"/>
      <c r="RXP29" s="830"/>
      <c r="RXQ29" s="830"/>
      <c r="RXR29" s="844"/>
      <c r="RXS29" s="845"/>
      <c r="RXT29" s="829"/>
      <c r="RXU29" s="829"/>
      <c r="RXV29" s="829"/>
      <c r="RXW29" s="829"/>
      <c r="RXX29" s="829"/>
      <c r="RXY29" s="829"/>
      <c r="RXZ29" s="830"/>
      <c r="RYA29" s="830"/>
      <c r="RYB29" s="830"/>
      <c r="RYC29" s="830"/>
      <c r="RYD29" s="830"/>
      <c r="RYE29" s="830"/>
      <c r="RYF29" s="830"/>
      <c r="RYG29" s="830"/>
      <c r="RYH29" s="844"/>
      <c r="RYI29" s="845"/>
      <c r="RYJ29" s="829"/>
      <c r="RYK29" s="829"/>
      <c r="RYL29" s="829"/>
      <c r="RYM29" s="829"/>
      <c r="RYN29" s="829"/>
      <c r="RYO29" s="829"/>
      <c r="RYP29" s="830"/>
      <c r="RYQ29" s="830"/>
      <c r="RYR29" s="830"/>
      <c r="RYS29" s="830"/>
      <c r="RYT29" s="830"/>
      <c r="RYU29" s="830"/>
      <c r="RYV29" s="830"/>
      <c r="RYW29" s="830"/>
      <c r="RYX29" s="844"/>
      <c r="RYY29" s="845"/>
      <c r="RYZ29" s="829"/>
      <c r="RZA29" s="829"/>
      <c r="RZB29" s="829"/>
      <c r="RZC29" s="829"/>
      <c r="RZD29" s="829"/>
      <c r="RZE29" s="829"/>
      <c r="RZF29" s="830"/>
      <c r="RZG29" s="830"/>
      <c r="RZH29" s="830"/>
      <c r="RZI29" s="830"/>
      <c r="RZJ29" s="830"/>
      <c r="RZK29" s="830"/>
      <c r="RZL29" s="830"/>
      <c r="RZM29" s="830"/>
      <c r="RZN29" s="844"/>
      <c r="RZO29" s="845"/>
      <c r="RZP29" s="829"/>
      <c r="RZQ29" s="829"/>
      <c r="RZR29" s="829"/>
      <c r="RZS29" s="829"/>
      <c r="RZT29" s="829"/>
      <c r="RZU29" s="829"/>
      <c r="RZV29" s="830"/>
      <c r="RZW29" s="830"/>
      <c r="RZX29" s="830"/>
      <c r="RZY29" s="830"/>
      <c r="RZZ29" s="830"/>
      <c r="SAA29" s="830"/>
      <c r="SAB29" s="830"/>
      <c r="SAC29" s="830"/>
      <c r="SAD29" s="844"/>
      <c r="SAE29" s="845"/>
      <c r="SAF29" s="829"/>
      <c r="SAG29" s="829"/>
      <c r="SAH29" s="829"/>
      <c r="SAI29" s="829"/>
      <c r="SAJ29" s="829"/>
      <c r="SAK29" s="829"/>
      <c r="SAL29" s="830"/>
      <c r="SAM29" s="830"/>
      <c r="SAN29" s="830"/>
      <c r="SAO29" s="830"/>
      <c r="SAP29" s="830"/>
      <c r="SAQ29" s="830"/>
      <c r="SAR29" s="830"/>
      <c r="SAS29" s="830"/>
      <c r="SAT29" s="844"/>
      <c r="SAU29" s="845"/>
      <c r="SAV29" s="829"/>
      <c r="SAW29" s="829"/>
      <c r="SAX29" s="829"/>
      <c r="SAY29" s="829"/>
      <c r="SAZ29" s="829"/>
      <c r="SBA29" s="829"/>
      <c r="SBB29" s="830"/>
      <c r="SBC29" s="830"/>
      <c r="SBD29" s="830"/>
      <c r="SBE29" s="830"/>
      <c r="SBF29" s="830"/>
      <c r="SBG29" s="830"/>
      <c r="SBH29" s="830"/>
      <c r="SBI29" s="830"/>
      <c r="SBJ29" s="844"/>
      <c r="SBK29" s="845"/>
      <c r="SBL29" s="829"/>
      <c r="SBM29" s="829"/>
      <c r="SBN29" s="829"/>
      <c r="SBO29" s="829"/>
      <c r="SBP29" s="829"/>
      <c r="SBQ29" s="829"/>
      <c r="SBR29" s="830"/>
      <c r="SBS29" s="830"/>
      <c r="SBT29" s="830"/>
      <c r="SBU29" s="830"/>
      <c r="SBV29" s="830"/>
      <c r="SBW29" s="830"/>
      <c r="SBX29" s="830"/>
      <c r="SBY29" s="830"/>
      <c r="SBZ29" s="844"/>
      <c r="SCA29" s="845"/>
      <c r="SCB29" s="829"/>
      <c r="SCC29" s="829"/>
      <c r="SCD29" s="829"/>
      <c r="SCE29" s="829"/>
      <c r="SCF29" s="829"/>
      <c r="SCG29" s="829"/>
      <c r="SCH29" s="830"/>
      <c r="SCI29" s="830"/>
      <c r="SCJ29" s="830"/>
      <c r="SCK29" s="830"/>
      <c r="SCL29" s="830"/>
      <c r="SCM29" s="830"/>
      <c r="SCN29" s="830"/>
      <c r="SCO29" s="830"/>
      <c r="SCP29" s="844"/>
      <c r="SCQ29" s="845"/>
      <c r="SCR29" s="829"/>
      <c r="SCS29" s="829"/>
      <c r="SCT29" s="829"/>
      <c r="SCU29" s="829"/>
      <c r="SCV29" s="829"/>
      <c r="SCW29" s="829"/>
      <c r="SCX29" s="830"/>
      <c r="SCY29" s="830"/>
      <c r="SCZ29" s="830"/>
      <c r="SDA29" s="830"/>
      <c r="SDB29" s="830"/>
      <c r="SDC29" s="830"/>
      <c r="SDD29" s="830"/>
      <c r="SDE29" s="830"/>
      <c r="SDF29" s="844"/>
      <c r="SDG29" s="845"/>
      <c r="SDH29" s="829"/>
      <c r="SDI29" s="829"/>
      <c r="SDJ29" s="829"/>
      <c r="SDK29" s="829"/>
      <c r="SDL29" s="829"/>
      <c r="SDM29" s="829"/>
      <c r="SDN29" s="830"/>
      <c r="SDO29" s="830"/>
      <c r="SDP29" s="830"/>
      <c r="SDQ29" s="830"/>
      <c r="SDR29" s="830"/>
      <c r="SDS29" s="830"/>
      <c r="SDT29" s="830"/>
      <c r="SDU29" s="830"/>
      <c r="SDV29" s="844"/>
      <c r="SDW29" s="845"/>
      <c r="SDX29" s="829"/>
      <c r="SDY29" s="829"/>
      <c r="SDZ29" s="829"/>
      <c r="SEA29" s="829"/>
      <c r="SEB29" s="829"/>
      <c r="SEC29" s="829"/>
      <c r="SED29" s="830"/>
      <c r="SEE29" s="830"/>
      <c r="SEF29" s="830"/>
      <c r="SEG29" s="830"/>
      <c r="SEH29" s="830"/>
      <c r="SEI29" s="830"/>
      <c r="SEJ29" s="830"/>
      <c r="SEK29" s="830"/>
      <c r="SEL29" s="844"/>
      <c r="SEM29" s="845"/>
      <c r="SEN29" s="829"/>
      <c r="SEO29" s="829"/>
      <c r="SEP29" s="829"/>
      <c r="SEQ29" s="829"/>
      <c r="SER29" s="829"/>
      <c r="SES29" s="829"/>
      <c r="SET29" s="830"/>
      <c r="SEU29" s="830"/>
      <c r="SEV29" s="830"/>
      <c r="SEW29" s="830"/>
      <c r="SEX29" s="830"/>
      <c r="SEY29" s="830"/>
      <c r="SEZ29" s="830"/>
      <c r="SFA29" s="830"/>
      <c r="SFB29" s="844"/>
      <c r="SFC29" s="845"/>
      <c r="SFD29" s="829"/>
      <c r="SFE29" s="829"/>
      <c r="SFF29" s="829"/>
      <c r="SFG29" s="829"/>
      <c r="SFH29" s="829"/>
      <c r="SFI29" s="829"/>
      <c r="SFJ29" s="830"/>
      <c r="SFK29" s="830"/>
      <c r="SFL29" s="830"/>
      <c r="SFM29" s="830"/>
      <c r="SFN29" s="830"/>
      <c r="SFO29" s="830"/>
      <c r="SFP29" s="830"/>
      <c r="SFQ29" s="830"/>
      <c r="SFR29" s="844"/>
      <c r="SFS29" s="845"/>
      <c r="SFT29" s="829"/>
      <c r="SFU29" s="829"/>
      <c r="SFV29" s="829"/>
      <c r="SFW29" s="829"/>
      <c r="SFX29" s="829"/>
      <c r="SFY29" s="829"/>
      <c r="SFZ29" s="830"/>
      <c r="SGA29" s="830"/>
      <c r="SGB29" s="830"/>
      <c r="SGC29" s="830"/>
      <c r="SGD29" s="830"/>
      <c r="SGE29" s="830"/>
      <c r="SGF29" s="830"/>
      <c r="SGG29" s="830"/>
      <c r="SGH29" s="844"/>
      <c r="SGI29" s="845"/>
      <c r="SGJ29" s="829"/>
      <c r="SGK29" s="829"/>
      <c r="SGL29" s="829"/>
      <c r="SGM29" s="829"/>
      <c r="SGN29" s="829"/>
      <c r="SGO29" s="829"/>
      <c r="SGP29" s="830"/>
      <c r="SGQ29" s="830"/>
      <c r="SGR29" s="830"/>
      <c r="SGS29" s="830"/>
      <c r="SGT29" s="830"/>
      <c r="SGU29" s="830"/>
      <c r="SGV29" s="830"/>
      <c r="SGW29" s="830"/>
      <c r="SGX29" s="844"/>
      <c r="SGY29" s="845"/>
      <c r="SGZ29" s="829"/>
      <c r="SHA29" s="829"/>
      <c r="SHB29" s="829"/>
      <c r="SHC29" s="829"/>
      <c r="SHD29" s="829"/>
      <c r="SHE29" s="829"/>
      <c r="SHF29" s="830"/>
      <c r="SHG29" s="830"/>
      <c r="SHH29" s="830"/>
      <c r="SHI29" s="830"/>
      <c r="SHJ29" s="830"/>
      <c r="SHK29" s="830"/>
      <c r="SHL29" s="830"/>
      <c r="SHM29" s="830"/>
      <c r="SHN29" s="844"/>
      <c r="SHO29" s="845"/>
      <c r="SHP29" s="829"/>
      <c r="SHQ29" s="829"/>
      <c r="SHR29" s="829"/>
      <c r="SHS29" s="829"/>
      <c r="SHT29" s="829"/>
      <c r="SHU29" s="829"/>
      <c r="SHV29" s="830"/>
      <c r="SHW29" s="830"/>
      <c r="SHX29" s="830"/>
      <c r="SHY29" s="830"/>
      <c r="SHZ29" s="830"/>
      <c r="SIA29" s="830"/>
      <c r="SIB29" s="830"/>
      <c r="SIC29" s="830"/>
      <c r="SID29" s="844"/>
      <c r="SIE29" s="845"/>
      <c r="SIF29" s="829"/>
      <c r="SIG29" s="829"/>
      <c r="SIH29" s="829"/>
      <c r="SII29" s="829"/>
      <c r="SIJ29" s="829"/>
      <c r="SIK29" s="829"/>
      <c r="SIL29" s="830"/>
      <c r="SIM29" s="830"/>
      <c r="SIN29" s="830"/>
      <c r="SIO29" s="830"/>
      <c r="SIP29" s="830"/>
      <c r="SIQ29" s="830"/>
      <c r="SIR29" s="830"/>
      <c r="SIS29" s="830"/>
      <c r="SIT29" s="844"/>
      <c r="SIU29" s="845"/>
      <c r="SIV29" s="829"/>
      <c r="SIW29" s="829"/>
      <c r="SIX29" s="829"/>
      <c r="SIY29" s="829"/>
      <c r="SIZ29" s="829"/>
      <c r="SJA29" s="829"/>
      <c r="SJB29" s="830"/>
      <c r="SJC29" s="830"/>
      <c r="SJD29" s="830"/>
      <c r="SJE29" s="830"/>
      <c r="SJF29" s="830"/>
      <c r="SJG29" s="830"/>
      <c r="SJH29" s="830"/>
      <c r="SJI29" s="830"/>
      <c r="SJJ29" s="844"/>
      <c r="SJK29" s="845"/>
      <c r="SJL29" s="829"/>
      <c r="SJM29" s="829"/>
      <c r="SJN29" s="829"/>
      <c r="SJO29" s="829"/>
      <c r="SJP29" s="829"/>
      <c r="SJQ29" s="829"/>
      <c r="SJR29" s="830"/>
      <c r="SJS29" s="830"/>
      <c r="SJT29" s="830"/>
      <c r="SJU29" s="830"/>
      <c r="SJV29" s="830"/>
      <c r="SJW29" s="830"/>
      <c r="SJX29" s="830"/>
      <c r="SJY29" s="830"/>
      <c r="SJZ29" s="844"/>
      <c r="SKA29" s="845"/>
      <c r="SKB29" s="829"/>
      <c r="SKC29" s="829"/>
      <c r="SKD29" s="829"/>
      <c r="SKE29" s="829"/>
      <c r="SKF29" s="829"/>
      <c r="SKG29" s="829"/>
      <c r="SKH29" s="830"/>
      <c r="SKI29" s="830"/>
      <c r="SKJ29" s="830"/>
      <c r="SKK29" s="830"/>
      <c r="SKL29" s="830"/>
      <c r="SKM29" s="830"/>
      <c r="SKN29" s="830"/>
      <c r="SKO29" s="830"/>
      <c r="SKP29" s="844"/>
      <c r="SKQ29" s="845"/>
      <c r="SKR29" s="829"/>
      <c r="SKS29" s="829"/>
      <c r="SKT29" s="829"/>
      <c r="SKU29" s="829"/>
      <c r="SKV29" s="829"/>
      <c r="SKW29" s="829"/>
      <c r="SKX29" s="830"/>
      <c r="SKY29" s="830"/>
      <c r="SKZ29" s="830"/>
      <c r="SLA29" s="830"/>
      <c r="SLB29" s="830"/>
      <c r="SLC29" s="830"/>
      <c r="SLD29" s="830"/>
      <c r="SLE29" s="830"/>
      <c r="SLF29" s="844"/>
      <c r="SLG29" s="845"/>
      <c r="SLH29" s="829"/>
      <c r="SLI29" s="829"/>
      <c r="SLJ29" s="829"/>
      <c r="SLK29" s="829"/>
      <c r="SLL29" s="829"/>
      <c r="SLM29" s="829"/>
      <c r="SLN29" s="830"/>
      <c r="SLO29" s="830"/>
      <c r="SLP29" s="830"/>
      <c r="SLQ29" s="830"/>
      <c r="SLR29" s="830"/>
      <c r="SLS29" s="830"/>
      <c r="SLT29" s="830"/>
      <c r="SLU29" s="830"/>
      <c r="SLV29" s="844"/>
      <c r="SLW29" s="845"/>
      <c r="SLX29" s="829"/>
      <c r="SLY29" s="829"/>
      <c r="SLZ29" s="829"/>
      <c r="SMA29" s="829"/>
      <c r="SMB29" s="829"/>
      <c r="SMC29" s="829"/>
      <c r="SMD29" s="830"/>
      <c r="SME29" s="830"/>
      <c r="SMF29" s="830"/>
      <c r="SMG29" s="830"/>
      <c r="SMH29" s="830"/>
      <c r="SMI29" s="830"/>
      <c r="SMJ29" s="830"/>
      <c r="SMK29" s="830"/>
      <c r="SML29" s="844"/>
      <c r="SMM29" s="845"/>
      <c r="SMN29" s="829"/>
      <c r="SMO29" s="829"/>
      <c r="SMP29" s="829"/>
      <c r="SMQ29" s="829"/>
      <c r="SMR29" s="829"/>
      <c r="SMS29" s="829"/>
      <c r="SMT29" s="830"/>
      <c r="SMU29" s="830"/>
      <c r="SMV29" s="830"/>
      <c r="SMW29" s="830"/>
      <c r="SMX29" s="830"/>
      <c r="SMY29" s="830"/>
      <c r="SMZ29" s="830"/>
      <c r="SNA29" s="830"/>
      <c r="SNB29" s="844"/>
      <c r="SNC29" s="845"/>
      <c r="SND29" s="829"/>
      <c r="SNE29" s="829"/>
      <c r="SNF29" s="829"/>
      <c r="SNG29" s="829"/>
      <c r="SNH29" s="829"/>
      <c r="SNI29" s="829"/>
      <c r="SNJ29" s="830"/>
      <c r="SNK29" s="830"/>
      <c r="SNL29" s="830"/>
      <c r="SNM29" s="830"/>
      <c r="SNN29" s="830"/>
      <c r="SNO29" s="830"/>
      <c r="SNP29" s="830"/>
      <c r="SNQ29" s="830"/>
      <c r="SNR29" s="844"/>
      <c r="SNS29" s="845"/>
      <c r="SNT29" s="829"/>
      <c r="SNU29" s="829"/>
      <c r="SNV29" s="829"/>
      <c r="SNW29" s="829"/>
      <c r="SNX29" s="829"/>
      <c r="SNY29" s="829"/>
      <c r="SNZ29" s="830"/>
      <c r="SOA29" s="830"/>
      <c r="SOB29" s="830"/>
      <c r="SOC29" s="830"/>
      <c r="SOD29" s="830"/>
      <c r="SOE29" s="830"/>
      <c r="SOF29" s="830"/>
      <c r="SOG29" s="830"/>
      <c r="SOH29" s="844"/>
      <c r="SOI29" s="845"/>
      <c r="SOJ29" s="829"/>
      <c r="SOK29" s="829"/>
      <c r="SOL29" s="829"/>
      <c r="SOM29" s="829"/>
      <c r="SON29" s="829"/>
      <c r="SOO29" s="829"/>
      <c r="SOP29" s="830"/>
      <c r="SOQ29" s="830"/>
      <c r="SOR29" s="830"/>
      <c r="SOS29" s="830"/>
      <c r="SOT29" s="830"/>
      <c r="SOU29" s="830"/>
      <c r="SOV29" s="830"/>
      <c r="SOW29" s="830"/>
      <c r="SOX29" s="844"/>
      <c r="SOY29" s="845"/>
      <c r="SOZ29" s="829"/>
      <c r="SPA29" s="829"/>
      <c r="SPB29" s="829"/>
      <c r="SPC29" s="829"/>
      <c r="SPD29" s="829"/>
      <c r="SPE29" s="829"/>
      <c r="SPF29" s="830"/>
      <c r="SPG29" s="830"/>
      <c r="SPH29" s="830"/>
      <c r="SPI29" s="830"/>
      <c r="SPJ29" s="830"/>
      <c r="SPK29" s="830"/>
      <c r="SPL29" s="830"/>
      <c r="SPM29" s="830"/>
      <c r="SPN29" s="844"/>
      <c r="SPO29" s="845"/>
      <c r="SPP29" s="829"/>
      <c r="SPQ29" s="829"/>
      <c r="SPR29" s="829"/>
      <c r="SPS29" s="829"/>
      <c r="SPT29" s="829"/>
      <c r="SPU29" s="829"/>
      <c r="SPV29" s="830"/>
      <c r="SPW29" s="830"/>
      <c r="SPX29" s="830"/>
      <c r="SPY29" s="830"/>
      <c r="SPZ29" s="830"/>
      <c r="SQA29" s="830"/>
      <c r="SQB29" s="830"/>
      <c r="SQC29" s="830"/>
      <c r="SQD29" s="844"/>
      <c r="SQE29" s="845"/>
      <c r="SQF29" s="829"/>
      <c r="SQG29" s="829"/>
      <c r="SQH29" s="829"/>
      <c r="SQI29" s="829"/>
      <c r="SQJ29" s="829"/>
      <c r="SQK29" s="829"/>
      <c r="SQL29" s="830"/>
      <c r="SQM29" s="830"/>
      <c r="SQN29" s="830"/>
      <c r="SQO29" s="830"/>
      <c r="SQP29" s="830"/>
      <c r="SQQ29" s="830"/>
      <c r="SQR29" s="830"/>
      <c r="SQS29" s="830"/>
      <c r="SQT29" s="844"/>
      <c r="SQU29" s="845"/>
      <c r="SQV29" s="829"/>
      <c r="SQW29" s="829"/>
      <c r="SQX29" s="829"/>
      <c r="SQY29" s="829"/>
      <c r="SQZ29" s="829"/>
      <c r="SRA29" s="829"/>
      <c r="SRB29" s="830"/>
      <c r="SRC29" s="830"/>
      <c r="SRD29" s="830"/>
      <c r="SRE29" s="830"/>
      <c r="SRF29" s="830"/>
      <c r="SRG29" s="830"/>
      <c r="SRH29" s="830"/>
      <c r="SRI29" s="830"/>
      <c r="SRJ29" s="844"/>
      <c r="SRK29" s="845"/>
      <c r="SRL29" s="829"/>
      <c r="SRM29" s="829"/>
      <c r="SRN29" s="829"/>
      <c r="SRO29" s="829"/>
      <c r="SRP29" s="829"/>
      <c r="SRQ29" s="829"/>
      <c r="SRR29" s="830"/>
      <c r="SRS29" s="830"/>
      <c r="SRT29" s="830"/>
      <c r="SRU29" s="830"/>
      <c r="SRV29" s="830"/>
      <c r="SRW29" s="830"/>
      <c r="SRX29" s="830"/>
      <c r="SRY29" s="830"/>
      <c r="SRZ29" s="844"/>
      <c r="SSA29" s="845"/>
      <c r="SSB29" s="829"/>
      <c r="SSC29" s="829"/>
      <c r="SSD29" s="829"/>
      <c r="SSE29" s="829"/>
      <c r="SSF29" s="829"/>
      <c r="SSG29" s="829"/>
      <c r="SSH29" s="830"/>
      <c r="SSI29" s="830"/>
      <c r="SSJ29" s="830"/>
      <c r="SSK29" s="830"/>
      <c r="SSL29" s="830"/>
      <c r="SSM29" s="830"/>
      <c r="SSN29" s="830"/>
      <c r="SSO29" s="830"/>
      <c r="SSP29" s="844"/>
      <c r="SSQ29" s="845"/>
      <c r="SSR29" s="829"/>
      <c r="SSS29" s="829"/>
      <c r="SST29" s="829"/>
      <c r="SSU29" s="829"/>
      <c r="SSV29" s="829"/>
      <c r="SSW29" s="829"/>
      <c r="SSX29" s="830"/>
      <c r="SSY29" s="830"/>
      <c r="SSZ29" s="830"/>
      <c r="STA29" s="830"/>
      <c r="STB29" s="830"/>
      <c r="STC29" s="830"/>
      <c r="STD29" s="830"/>
      <c r="STE29" s="830"/>
      <c r="STF29" s="844"/>
      <c r="STG29" s="845"/>
      <c r="STH29" s="829"/>
      <c r="STI29" s="829"/>
      <c r="STJ29" s="829"/>
      <c r="STK29" s="829"/>
      <c r="STL29" s="829"/>
      <c r="STM29" s="829"/>
      <c r="STN29" s="830"/>
      <c r="STO29" s="830"/>
      <c r="STP29" s="830"/>
      <c r="STQ29" s="830"/>
      <c r="STR29" s="830"/>
      <c r="STS29" s="830"/>
      <c r="STT29" s="830"/>
      <c r="STU29" s="830"/>
      <c r="STV29" s="844"/>
      <c r="STW29" s="845"/>
      <c r="STX29" s="829"/>
      <c r="STY29" s="829"/>
      <c r="STZ29" s="829"/>
      <c r="SUA29" s="829"/>
      <c r="SUB29" s="829"/>
      <c r="SUC29" s="829"/>
      <c r="SUD29" s="830"/>
      <c r="SUE29" s="830"/>
      <c r="SUF29" s="830"/>
      <c r="SUG29" s="830"/>
      <c r="SUH29" s="830"/>
      <c r="SUI29" s="830"/>
      <c r="SUJ29" s="830"/>
      <c r="SUK29" s="830"/>
      <c r="SUL29" s="844"/>
      <c r="SUM29" s="845"/>
      <c r="SUN29" s="829"/>
      <c r="SUO29" s="829"/>
      <c r="SUP29" s="829"/>
      <c r="SUQ29" s="829"/>
      <c r="SUR29" s="829"/>
      <c r="SUS29" s="829"/>
      <c r="SUT29" s="830"/>
      <c r="SUU29" s="830"/>
      <c r="SUV29" s="830"/>
      <c r="SUW29" s="830"/>
      <c r="SUX29" s="830"/>
      <c r="SUY29" s="830"/>
      <c r="SUZ29" s="830"/>
      <c r="SVA29" s="830"/>
      <c r="SVB29" s="844"/>
      <c r="SVC29" s="845"/>
      <c r="SVD29" s="829"/>
      <c r="SVE29" s="829"/>
      <c r="SVF29" s="829"/>
      <c r="SVG29" s="829"/>
      <c r="SVH29" s="829"/>
      <c r="SVI29" s="829"/>
      <c r="SVJ29" s="830"/>
      <c r="SVK29" s="830"/>
      <c r="SVL29" s="830"/>
      <c r="SVM29" s="830"/>
      <c r="SVN29" s="830"/>
      <c r="SVO29" s="830"/>
      <c r="SVP29" s="830"/>
      <c r="SVQ29" s="830"/>
      <c r="SVR29" s="844"/>
      <c r="SVS29" s="845"/>
      <c r="SVT29" s="829"/>
      <c r="SVU29" s="829"/>
      <c r="SVV29" s="829"/>
      <c r="SVW29" s="829"/>
      <c r="SVX29" s="829"/>
      <c r="SVY29" s="829"/>
      <c r="SVZ29" s="830"/>
      <c r="SWA29" s="830"/>
      <c r="SWB29" s="830"/>
      <c r="SWC29" s="830"/>
      <c r="SWD29" s="830"/>
      <c r="SWE29" s="830"/>
      <c r="SWF29" s="830"/>
      <c r="SWG29" s="830"/>
      <c r="SWH29" s="844"/>
      <c r="SWI29" s="845"/>
      <c r="SWJ29" s="829"/>
      <c r="SWK29" s="829"/>
      <c r="SWL29" s="829"/>
      <c r="SWM29" s="829"/>
      <c r="SWN29" s="829"/>
      <c r="SWO29" s="829"/>
      <c r="SWP29" s="830"/>
      <c r="SWQ29" s="830"/>
      <c r="SWR29" s="830"/>
      <c r="SWS29" s="830"/>
      <c r="SWT29" s="830"/>
      <c r="SWU29" s="830"/>
      <c r="SWV29" s="830"/>
      <c r="SWW29" s="830"/>
      <c r="SWX29" s="844"/>
      <c r="SWY29" s="845"/>
      <c r="SWZ29" s="829"/>
      <c r="SXA29" s="829"/>
      <c r="SXB29" s="829"/>
      <c r="SXC29" s="829"/>
      <c r="SXD29" s="829"/>
      <c r="SXE29" s="829"/>
      <c r="SXF29" s="830"/>
      <c r="SXG29" s="830"/>
      <c r="SXH29" s="830"/>
      <c r="SXI29" s="830"/>
      <c r="SXJ29" s="830"/>
      <c r="SXK29" s="830"/>
      <c r="SXL29" s="830"/>
      <c r="SXM29" s="830"/>
      <c r="SXN29" s="844"/>
      <c r="SXO29" s="845"/>
      <c r="SXP29" s="829"/>
      <c r="SXQ29" s="829"/>
      <c r="SXR29" s="829"/>
      <c r="SXS29" s="829"/>
      <c r="SXT29" s="829"/>
      <c r="SXU29" s="829"/>
      <c r="SXV29" s="830"/>
      <c r="SXW29" s="830"/>
      <c r="SXX29" s="830"/>
      <c r="SXY29" s="830"/>
      <c r="SXZ29" s="830"/>
      <c r="SYA29" s="830"/>
      <c r="SYB29" s="830"/>
      <c r="SYC29" s="830"/>
      <c r="SYD29" s="844"/>
      <c r="SYE29" s="845"/>
      <c r="SYF29" s="829"/>
      <c r="SYG29" s="829"/>
      <c r="SYH29" s="829"/>
      <c r="SYI29" s="829"/>
      <c r="SYJ29" s="829"/>
      <c r="SYK29" s="829"/>
      <c r="SYL29" s="830"/>
      <c r="SYM29" s="830"/>
      <c r="SYN29" s="830"/>
      <c r="SYO29" s="830"/>
      <c r="SYP29" s="830"/>
      <c r="SYQ29" s="830"/>
      <c r="SYR29" s="830"/>
      <c r="SYS29" s="830"/>
      <c r="SYT29" s="844"/>
      <c r="SYU29" s="845"/>
      <c r="SYV29" s="829"/>
      <c r="SYW29" s="829"/>
      <c r="SYX29" s="829"/>
      <c r="SYY29" s="829"/>
      <c r="SYZ29" s="829"/>
      <c r="SZA29" s="829"/>
      <c r="SZB29" s="830"/>
      <c r="SZC29" s="830"/>
      <c r="SZD29" s="830"/>
      <c r="SZE29" s="830"/>
      <c r="SZF29" s="830"/>
      <c r="SZG29" s="830"/>
      <c r="SZH29" s="830"/>
      <c r="SZI29" s="830"/>
      <c r="SZJ29" s="844"/>
      <c r="SZK29" s="845"/>
      <c r="SZL29" s="829"/>
      <c r="SZM29" s="829"/>
      <c r="SZN29" s="829"/>
      <c r="SZO29" s="829"/>
      <c r="SZP29" s="829"/>
      <c r="SZQ29" s="829"/>
      <c r="SZR29" s="830"/>
      <c r="SZS29" s="830"/>
      <c r="SZT29" s="830"/>
      <c r="SZU29" s="830"/>
      <c r="SZV29" s="830"/>
      <c r="SZW29" s="830"/>
      <c r="SZX29" s="830"/>
      <c r="SZY29" s="830"/>
      <c r="SZZ29" s="844"/>
      <c r="TAA29" s="845"/>
      <c r="TAB29" s="829"/>
      <c r="TAC29" s="829"/>
      <c r="TAD29" s="829"/>
      <c r="TAE29" s="829"/>
      <c r="TAF29" s="829"/>
      <c r="TAG29" s="829"/>
      <c r="TAH29" s="830"/>
      <c r="TAI29" s="830"/>
      <c r="TAJ29" s="830"/>
      <c r="TAK29" s="830"/>
      <c r="TAL29" s="830"/>
      <c r="TAM29" s="830"/>
      <c r="TAN29" s="830"/>
      <c r="TAO29" s="830"/>
      <c r="TAP29" s="844"/>
      <c r="TAQ29" s="845"/>
      <c r="TAR29" s="829"/>
      <c r="TAS29" s="829"/>
      <c r="TAT29" s="829"/>
      <c r="TAU29" s="829"/>
      <c r="TAV29" s="829"/>
      <c r="TAW29" s="829"/>
      <c r="TAX29" s="830"/>
      <c r="TAY29" s="830"/>
      <c r="TAZ29" s="830"/>
      <c r="TBA29" s="830"/>
      <c r="TBB29" s="830"/>
      <c r="TBC29" s="830"/>
      <c r="TBD29" s="830"/>
      <c r="TBE29" s="830"/>
      <c r="TBF29" s="844"/>
      <c r="TBG29" s="845"/>
      <c r="TBH29" s="829"/>
      <c r="TBI29" s="829"/>
      <c r="TBJ29" s="829"/>
      <c r="TBK29" s="829"/>
      <c r="TBL29" s="829"/>
      <c r="TBM29" s="829"/>
      <c r="TBN29" s="830"/>
      <c r="TBO29" s="830"/>
      <c r="TBP29" s="830"/>
      <c r="TBQ29" s="830"/>
      <c r="TBR29" s="830"/>
      <c r="TBS29" s="830"/>
      <c r="TBT29" s="830"/>
      <c r="TBU29" s="830"/>
      <c r="TBV29" s="844"/>
      <c r="TBW29" s="845"/>
      <c r="TBX29" s="829"/>
      <c r="TBY29" s="829"/>
      <c r="TBZ29" s="829"/>
      <c r="TCA29" s="829"/>
      <c r="TCB29" s="829"/>
      <c r="TCC29" s="829"/>
      <c r="TCD29" s="830"/>
      <c r="TCE29" s="830"/>
      <c r="TCF29" s="830"/>
      <c r="TCG29" s="830"/>
      <c r="TCH29" s="830"/>
      <c r="TCI29" s="830"/>
      <c r="TCJ29" s="830"/>
      <c r="TCK29" s="830"/>
      <c r="TCL29" s="844"/>
      <c r="TCM29" s="845"/>
      <c r="TCN29" s="829"/>
      <c r="TCO29" s="829"/>
      <c r="TCP29" s="829"/>
      <c r="TCQ29" s="829"/>
      <c r="TCR29" s="829"/>
      <c r="TCS29" s="829"/>
      <c r="TCT29" s="830"/>
      <c r="TCU29" s="830"/>
      <c r="TCV29" s="830"/>
      <c r="TCW29" s="830"/>
      <c r="TCX29" s="830"/>
      <c r="TCY29" s="830"/>
      <c r="TCZ29" s="830"/>
      <c r="TDA29" s="830"/>
      <c r="TDB29" s="844"/>
      <c r="TDC29" s="845"/>
      <c r="TDD29" s="829"/>
      <c r="TDE29" s="829"/>
      <c r="TDF29" s="829"/>
      <c r="TDG29" s="829"/>
      <c r="TDH29" s="829"/>
      <c r="TDI29" s="829"/>
      <c r="TDJ29" s="830"/>
      <c r="TDK29" s="830"/>
      <c r="TDL29" s="830"/>
      <c r="TDM29" s="830"/>
      <c r="TDN29" s="830"/>
      <c r="TDO29" s="830"/>
      <c r="TDP29" s="830"/>
      <c r="TDQ29" s="830"/>
      <c r="TDR29" s="844"/>
      <c r="TDS29" s="845"/>
      <c r="TDT29" s="829"/>
      <c r="TDU29" s="829"/>
      <c r="TDV29" s="829"/>
      <c r="TDW29" s="829"/>
      <c r="TDX29" s="829"/>
      <c r="TDY29" s="829"/>
      <c r="TDZ29" s="830"/>
      <c r="TEA29" s="830"/>
      <c r="TEB29" s="830"/>
      <c r="TEC29" s="830"/>
      <c r="TED29" s="830"/>
      <c r="TEE29" s="830"/>
      <c r="TEF29" s="830"/>
      <c r="TEG29" s="830"/>
      <c r="TEH29" s="844"/>
      <c r="TEI29" s="845"/>
      <c r="TEJ29" s="829"/>
      <c r="TEK29" s="829"/>
      <c r="TEL29" s="829"/>
      <c r="TEM29" s="829"/>
      <c r="TEN29" s="829"/>
      <c r="TEO29" s="829"/>
      <c r="TEP29" s="830"/>
      <c r="TEQ29" s="830"/>
      <c r="TER29" s="830"/>
      <c r="TES29" s="830"/>
      <c r="TET29" s="830"/>
      <c r="TEU29" s="830"/>
      <c r="TEV29" s="830"/>
      <c r="TEW29" s="830"/>
      <c r="TEX29" s="844"/>
      <c r="TEY29" s="845"/>
      <c r="TEZ29" s="829"/>
      <c r="TFA29" s="829"/>
      <c r="TFB29" s="829"/>
      <c r="TFC29" s="829"/>
      <c r="TFD29" s="829"/>
      <c r="TFE29" s="829"/>
      <c r="TFF29" s="830"/>
      <c r="TFG29" s="830"/>
      <c r="TFH29" s="830"/>
      <c r="TFI29" s="830"/>
      <c r="TFJ29" s="830"/>
      <c r="TFK29" s="830"/>
      <c r="TFL29" s="830"/>
      <c r="TFM29" s="830"/>
      <c r="TFN29" s="844"/>
      <c r="TFO29" s="845"/>
      <c r="TFP29" s="829"/>
      <c r="TFQ29" s="829"/>
      <c r="TFR29" s="829"/>
      <c r="TFS29" s="829"/>
      <c r="TFT29" s="829"/>
      <c r="TFU29" s="829"/>
      <c r="TFV29" s="830"/>
      <c r="TFW29" s="830"/>
      <c r="TFX29" s="830"/>
      <c r="TFY29" s="830"/>
      <c r="TFZ29" s="830"/>
      <c r="TGA29" s="830"/>
      <c r="TGB29" s="830"/>
      <c r="TGC29" s="830"/>
      <c r="TGD29" s="844"/>
      <c r="TGE29" s="845"/>
      <c r="TGF29" s="829"/>
      <c r="TGG29" s="829"/>
      <c r="TGH29" s="829"/>
      <c r="TGI29" s="829"/>
      <c r="TGJ29" s="829"/>
      <c r="TGK29" s="829"/>
      <c r="TGL29" s="830"/>
      <c r="TGM29" s="830"/>
      <c r="TGN29" s="830"/>
      <c r="TGO29" s="830"/>
      <c r="TGP29" s="830"/>
      <c r="TGQ29" s="830"/>
      <c r="TGR29" s="830"/>
      <c r="TGS29" s="830"/>
      <c r="TGT29" s="844"/>
      <c r="TGU29" s="845"/>
      <c r="TGV29" s="829"/>
      <c r="TGW29" s="829"/>
      <c r="TGX29" s="829"/>
      <c r="TGY29" s="829"/>
      <c r="TGZ29" s="829"/>
      <c r="THA29" s="829"/>
      <c r="THB29" s="830"/>
      <c r="THC29" s="830"/>
      <c r="THD29" s="830"/>
      <c r="THE29" s="830"/>
      <c r="THF29" s="830"/>
      <c r="THG29" s="830"/>
      <c r="THH29" s="830"/>
      <c r="THI29" s="830"/>
      <c r="THJ29" s="844"/>
      <c r="THK29" s="845"/>
      <c r="THL29" s="829"/>
      <c r="THM29" s="829"/>
      <c r="THN29" s="829"/>
      <c r="THO29" s="829"/>
      <c r="THP29" s="829"/>
      <c r="THQ29" s="829"/>
      <c r="THR29" s="830"/>
      <c r="THS29" s="830"/>
      <c r="THT29" s="830"/>
      <c r="THU29" s="830"/>
      <c r="THV29" s="830"/>
      <c r="THW29" s="830"/>
      <c r="THX29" s="830"/>
      <c r="THY29" s="830"/>
      <c r="THZ29" s="844"/>
      <c r="TIA29" s="845"/>
      <c r="TIB29" s="829"/>
      <c r="TIC29" s="829"/>
      <c r="TID29" s="829"/>
      <c r="TIE29" s="829"/>
      <c r="TIF29" s="829"/>
      <c r="TIG29" s="829"/>
      <c r="TIH29" s="830"/>
      <c r="TII29" s="830"/>
      <c r="TIJ29" s="830"/>
      <c r="TIK29" s="830"/>
      <c r="TIL29" s="830"/>
      <c r="TIM29" s="830"/>
      <c r="TIN29" s="830"/>
      <c r="TIO29" s="830"/>
      <c r="TIP29" s="844"/>
      <c r="TIQ29" s="845"/>
      <c r="TIR29" s="829"/>
      <c r="TIS29" s="829"/>
      <c r="TIT29" s="829"/>
      <c r="TIU29" s="829"/>
      <c r="TIV29" s="829"/>
      <c r="TIW29" s="829"/>
      <c r="TIX29" s="830"/>
      <c r="TIY29" s="830"/>
      <c r="TIZ29" s="830"/>
      <c r="TJA29" s="830"/>
      <c r="TJB29" s="830"/>
      <c r="TJC29" s="830"/>
      <c r="TJD29" s="830"/>
      <c r="TJE29" s="830"/>
      <c r="TJF29" s="844"/>
      <c r="TJG29" s="845"/>
      <c r="TJH29" s="829"/>
      <c r="TJI29" s="829"/>
      <c r="TJJ29" s="829"/>
      <c r="TJK29" s="829"/>
      <c r="TJL29" s="829"/>
      <c r="TJM29" s="829"/>
      <c r="TJN29" s="830"/>
      <c r="TJO29" s="830"/>
      <c r="TJP29" s="830"/>
      <c r="TJQ29" s="830"/>
      <c r="TJR29" s="830"/>
      <c r="TJS29" s="830"/>
      <c r="TJT29" s="830"/>
      <c r="TJU29" s="830"/>
      <c r="TJV29" s="844"/>
      <c r="TJW29" s="845"/>
      <c r="TJX29" s="829"/>
      <c r="TJY29" s="829"/>
      <c r="TJZ29" s="829"/>
      <c r="TKA29" s="829"/>
      <c r="TKB29" s="829"/>
      <c r="TKC29" s="829"/>
      <c r="TKD29" s="830"/>
      <c r="TKE29" s="830"/>
      <c r="TKF29" s="830"/>
      <c r="TKG29" s="830"/>
      <c r="TKH29" s="830"/>
      <c r="TKI29" s="830"/>
      <c r="TKJ29" s="830"/>
      <c r="TKK29" s="830"/>
      <c r="TKL29" s="844"/>
      <c r="TKM29" s="845"/>
      <c r="TKN29" s="829"/>
      <c r="TKO29" s="829"/>
      <c r="TKP29" s="829"/>
      <c r="TKQ29" s="829"/>
      <c r="TKR29" s="829"/>
      <c r="TKS29" s="829"/>
      <c r="TKT29" s="830"/>
      <c r="TKU29" s="830"/>
      <c r="TKV29" s="830"/>
      <c r="TKW29" s="830"/>
      <c r="TKX29" s="830"/>
      <c r="TKY29" s="830"/>
      <c r="TKZ29" s="830"/>
      <c r="TLA29" s="830"/>
      <c r="TLB29" s="844"/>
      <c r="TLC29" s="845"/>
      <c r="TLD29" s="829"/>
      <c r="TLE29" s="829"/>
      <c r="TLF29" s="829"/>
      <c r="TLG29" s="829"/>
      <c r="TLH29" s="829"/>
      <c r="TLI29" s="829"/>
      <c r="TLJ29" s="830"/>
      <c r="TLK29" s="830"/>
      <c r="TLL29" s="830"/>
      <c r="TLM29" s="830"/>
      <c r="TLN29" s="830"/>
      <c r="TLO29" s="830"/>
      <c r="TLP29" s="830"/>
      <c r="TLQ29" s="830"/>
      <c r="TLR29" s="844"/>
      <c r="TLS29" s="845"/>
      <c r="TLT29" s="829"/>
      <c r="TLU29" s="829"/>
      <c r="TLV29" s="829"/>
      <c r="TLW29" s="829"/>
      <c r="TLX29" s="829"/>
      <c r="TLY29" s="829"/>
      <c r="TLZ29" s="830"/>
      <c r="TMA29" s="830"/>
      <c r="TMB29" s="830"/>
      <c r="TMC29" s="830"/>
      <c r="TMD29" s="830"/>
      <c r="TME29" s="830"/>
      <c r="TMF29" s="830"/>
      <c r="TMG29" s="830"/>
      <c r="TMH29" s="844"/>
      <c r="TMI29" s="845"/>
      <c r="TMJ29" s="829"/>
      <c r="TMK29" s="829"/>
      <c r="TML29" s="829"/>
      <c r="TMM29" s="829"/>
      <c r="TMN29" s="829"/>
      <c r="TMO29" s="829"/>
      <c r="TMP29" s="830"/>
      <c r="TMQ29" s="830"/>
      <c r="TMR29" s="830"/>
      <c r="TMS29" s="830"/>
      <c r="TMT29" s="830"/>
      <c r="TMU29" s="830"/>
      <c r="TMV29" s="830"/>
      <c r="TMW29" s="830"/>
      <c r="TMX29" s="844"/>
      <c r="TMY29" s="845"/>
      <c r="TMZ29" s="829"/>
      <c r="TNA29" s="829"/>
      <c r="TNB29" s="829"/>
      <c r="TNC29" s="829"/>
      <c r="TND29" s="829"/>
      <c r="TNE29" s="829"/>
      <c r="TNF29" s="830"/>
      <c r="TNG29" s="830"/>
      <c r="TNH29" s="830"/>
      <c r="TNI29" s="830"/>
      <c r="TNJ29" s="830"/>
      <c r="TNK29" s="830"/>
      <c r="TNL29" s="830"/>
      <c r="TNM29" s="830"/>
      <c r="TNN29" s="844"/>
      <c r="TNO29" s="845"/>
      <c r="TNP29" s="829"/>
      <c r="TNQ29" s="829"/>
      <c r="TNR29" s="829"/>
      <c r="TNS29" s="829"/>
      <c r="TNT29" s="829"/>
      <c r="TNU29" s="829"/>
      <c r="TNV29" s="830"/>
      <c r="TNW29" s="830"/>
      <c r="TNX29" s="830"/>
      <c r="TNY29" s="830"/>
      <c r="TNZ29" s="830"/>
      <c r="TOA29" s="830"/>
      <c r="TOB29" s="830"/>
      <c r="TOC29" s="830"/>
      <c r="TOD29" s="844"/>
      <c r="TOE29" s="845"/>
      <c r="TOF29" s="829"/>
      <c r="TOG29" s="829"/>
      <c r="TOH29" s="829"/>
      <c r="TOI29" s="829"/>
      <c r="TOJ29" s="829"/>
      <c r="TOK29" s="829"/>
      <c r="TOL29" s="830"/>
      <c r="TOM29" s="830"/>
      <c r="TON29" s="830"/>
      <c r="TOO29" s="830"/>
      <c r="TOP29" s="830"/>
      <c r="TOQ29" s="830"/>
      <c r="TOR29" s="830"/>
      <c r="TOS29" s="830"/>
      <c r="TOT29" s="844"/>
      <c r="TOU29" s="845"/>
      <c r="TOV29" s="829"/>
      <c r="TOW29" s="829"/>
      <c r="TOX29" s="829"/>
      <c r="TOY29" s="829"/>
      <c r="TOZ29" s="829"/>
      <c r="TPA29" s="829"/>
      <c r="TPB29" s="830"/>
      <c r="TPC29" s="830"/>
      <c r="TPD29" s="830"/>
      <c r="TPE29" s="830"/>
      <c r="TPF29" s="830"/>
      <c r="TPG29" s="830"/>
      <c r="TPH29" s="830"/>
      <c r="TPI29" s="830"/>
      <c r="TPJ29" s="844"/>
      <c r="TPK29" s="845"/>
      <c r="TPL29" s="829"/>
      <c r="TPM29" s="829"/>
      <c r="TPN29" s="829"/>
      <c r="TPO29" s="829"/>
      <c r="TPP29" s="829"/>
      <c r="TPQ29" s="829"/>
      <c r="TPR29" s="830"/>
      <c r="TPS29" s="830"/>
      <c r="TPT29" s="830"/>
      <c r="TPU29" s="830"/>
      <c r="TPV29" s="830"/>
      <c r="TPW29" s="830"/>
      <c r="TPX29" s="830"/>
      <c r="TPY29" s="830"/>
      <c r="TPZ29" s="844"/>
      <c r="TQA29" s="845"/>
      <c r="TQB29" s="829"/>
      <c r="TQC29" s="829"/>
      <c r="TQD29" s="829"/>
      <c r="TQE29" s="829"/>
      <c r="TQF29" s="829"/>
      <c r="TQG29" s="829"/>
      <c r="TQH29" s="830"/>
      <c r="TQI29" s="830"/>
      <c r="TQJ29" s="830"/>
      <c r="TQK29" s="830"/>
      <c r="TQL29" s="830"/>
      <c r="TQM29" s="830"/>
      <c r="TQN29" s="830"/>
      <c r="TQO29" s="830"/>
      <c r="TQP29" s="844"/>
      <c r="TQQ29" s="845"/>
      <c r="TQR29" s="829"/>
      <c r="TQS29" s="829"/>
      <c r="TQT29" s="829"/>
      <c r="TQU29" s="829"/>
      <c r="TQV29" s="829"/>
      <c r="TQW29" s="829"/>
      <c r="TQX29" s="830"/>
      <c r="TQY29" s="830"/>
      <c r="TQZ29" s="830"/>
      <c r="TRA29" s="830"/>
      <c r="TRB29" s="830"/>
      <c r="TRC29" s="830"/>
      <c r="TRD29" s="830"/>
      <c r="TRE29" s="830"/>
      <c r="TRF29" s="844"/>
      <c r="TRG29" s="845"/>
      <c r="TRH29" s="829"/>
      <c r="TRI29" s="829"/>
      <c r="TRJ29" s="829"/>
      <c r="TRK29" s="829"/>
      <c r="TRL29" s="829"/>
      <c r="TRM29" s="829"/>
      <c r="TRN29" s="830"/>
      <c r="TRO29" s="830"/>
      <c r="TRP29" s="830"/>
      <c r="TRQ29" s="830"/>
      <c r="TRR29" s="830"/>
      <c r="TRS29" s="830"/>
      <c r="TRT29" s="830"/>
      <c r="TRU29" s="830"/>
      <c r="TRV29" s="844"/>
      <c r="TRW29" s="845"/>
      <c r="TRX29" s="829"/>
      <c r="TRY29" s="829"/>
      <c r="TRZ29" s="829"/>
      <c r="TSA29" s="829"/>
      <c r="TSB29" s="829"/>
      <c r="TSC29" s="829"/>
      <c r="TSD29" s="830"/>
      <c r="TSE29" s="830"/>
      <c r="TSF29" s="830"/>
      <c r="TSG29" s="830"/>
      <c r="TSH29" s="830"/>
      <c r="TSI29" s="830"/>
      <c r="TSJ29" s="830"/>
      <c r="TSK29" s="830"/>
      <c r="TSL29" s="844"/>
      <c r="TSM29" s="845"/>
      <c r="TSN29" s="829"/>
      <c r="TSO29" s="829"/>
      <c r="TSP29" s="829"/>
      <c r="TSQ29" s="829"/>
      <c r="TSR29" s="829"/>
      <c r="TSS29" s="829"/>
      <c r="TST29" s="830"/>
      <c r="TSU29" s="830"/>
      <c r="TSV29" s="830"/>
      <c r="TSW29" s="830"/>
      <c r="TSX29" s="830"/>
      <c r="TSY29" s="830"/>
      <c r="TSZ29" s="830"/>
      <c r="TTA29" s="830"/>
      <c r="TTB29" s="844"/>
      <c r="TTC29" s="845"/>
      <c r="TTD29" s="829"/>
      <c r="TTE29" s="829"/>
      <c r="TTF29" s="829"/>
      <c r="TTG29" s="829"/>
      <c r="TTH29" s="829"/>
      <c r="TTI29" s="829"/>
      <c r="TTJ29" s="830"/>
      <c r="TTK29" s="830"/>
      <c r="TTL29" s="830"/>
      <c r="TTM29" s="830"/>
      <c r="TTN29" s="830"/>
      <c r="TTO29" s="830"/>
      <c r="TTP29" s="830"/>
      <c r="TTQ29" s="830"/>
      <c r="TTR29" s="844"/>
      <c r="TTS29" s="845"/>
      <c r="TTT29" s="829"/>
      <c r="TTU29" s="829"/>
      <c r="TTV29" s="829"/>
      <c r="TTW29" s="829"/>
      <c r="TTX29" s="829"/>
      <c r="TTY29" s="829"/>
      <c r="TTZ29" s="830"/>
      <c r="TUA29" s="830"/>
      <c r="TUB29" s="830"/>
      <c r="TUC29" s="830"/>
      <c r="TUD29" s="830"/>
      <c r="TUE29" s="830"/>
      <c r="TUF29" s="830"/>
      <c r="TUG29" s="830"/>
      <c r="TUH29" s="844"/>
      <c r="TUI29" s="845"/>
      <c r="TUJ29" s="829"/>
      <c r="TUK29" s="829"/>
      <c r="TUL29" s="829"/>
      <c r="TUM29" s="829"/>
      <c r="TUN29" s="829"/>
      <c r="TUO29" s="829"/>
      <c r="TUP29" s="830"/>
      <c r="TUQ29" s="830"/>
      <c r="TUR29" s="830"/>
      <c r="TUS29" s="830"/>
      <c r="TUT29" s="830"/>
      <c r="TUU29" s="830"/>
      <c r="TUV29" s="830"/>
      <c r="TUW29" s="830"/>
      <c r="TUX29" s="844"/>
      <c r="TUY29" s="845"/>
      <c r="TUZ29" s="829"/>
      <c r="TVA29" s="829"/>
      <c r="TVB29" s="829"/>
      <c r="TVC29" s="829"/>
      <c r="TVD29" s="829"/>
      <c r="TVE29" s="829"/>
      <c r="TVF29" s="830"/>
      <c r="TVG29" s="830"/>
      <c r="TVH29" s="830"/>
      <c r="TVI29" s="830"/>
      <c r="TVJ29" s="830"/>
      <c r="TVK29" s="830"/>
      <c r="TVL29" s="830"/>
      <c r="TVM29" s="830"/>
      <c r="TVN29" s="844"/>
      <c r="TVO29" s="845"/>
      <c r="TVP29" s="829"/>
      <c r="TVQ29" s="829"/>
      <c r="TVR29" s="829"/>
      <c r="TVS29" s="829"/>
      <c r="TVT29" s="829"/>
      <c r="TVU29" s="829"/>
      <c r="TVV29" s="830"/>
      <c r="TVW29" s="830"/>
      <c r="TVX29" s="830"/>
      <c r="TVY29" s="830"/>
      <c r="TVZ29" s="830"/>
      <c r="TWA29" s="830"/>
      <c r="TWB29" s="830"/>
      <c r="TWC29" s="830"/>
      <c r="TWD29" s="844"/>
      <c r="TWE29" s="845"/>
      <c r="TWF29" s="829"/>
      <c r="TWG29" s="829"/>
      <c r="TWH29" s="829"/>
      <c r="TWI29" s="829"/>
      <c r="TWJ29" s="829"/>
      <c r="TWK29" s="829"/>
      <c r="TWL29" s="830"/>
      <c r="TWM29" s="830"/>
      <c r="TWN29" s="830"/>
      <c r="TWO29" s="830"/>
      <c r="TWP29" s="830"/>
      <c r="TWQ29" s="830"/>
      <c r="TWR29" s="830"/>
      <c r="TWS29" s="830"/>
      <c r="TWT29" s="844"/>
      <c r="TWU29" s="845"/>
      <c r="TWV29" s="829"/>
      <c r="TWW29" s="829"/>
      <c r="TWX29" s="829"/>
      <c r="TWY29" s="829"/>
      <c r="TWZ29" s="829"/>
      <c r="TXA29" s="829"/>
      <c r="TXB29" s="830"/>
      <c r="TXC29" s="830"/>
      <c r="TXD29" s="830"/>
      <c r="TXE29" s="830"/>
      <c r="TXF29" s="830"/>
      <c r="TXG29" s="830"/>
      <c r="TXH29" s="830"/>
      <c r="TXI29" s="830"/>
      <c r="TXJ29" s="844"/>
      <c r="TXK29" s="845"/>
      <c r="TXL29" s="829"/>
      <c r="TXM29" s="829"/>
      <c r="TXN29" s="829"/>
      <c r="TXO29" s="829"/>
      <c r="TXP29" s="829"/>
      <c r="TXQ29" s="829"/>
      <c r="TXR29" s="830"/>
      <c r="TXS29" s="830"/>
      <c r="TXT29" s="830"/>
      <c r="TXU29" s="830"/>
      <c r="TXV29" s="830"/>
      <c r="TXW29" s="830"/>
      <c r="TXX29" s="830"/>
      <c r="TXY29" s="830"/>
      <c r="TXZ29" s="844"/>
      <c r="TYA29" s="845"/>
      <c r="TYB29" s="829"/>
      <c r="TYC29" s="829"/>
      <c r="TYD29" s="829"/>
      <c r="TYE29" s="829"/>
      <c r="TYF29" s="829"/>
      <c r="TYG29" s="829"/>
      <c r="TYH29" s="830"/>
      <c r="TYI29" s="830"/>
      <c r="TYJ29" s="830"/>
      <c r="TYK29" s="830"/>
      <c r="TYL29" s="830"/>
      <c r="TYM29" s="830"/>
      <c r="TYN29" s="830"/>
      <c r="TYO29" s="830"/>
      <c r="TYP29" s="844"/>
      <c r="TYQ29" s="845"/>
      <c r="TYR29" s="829"/>
      <c r="TYS29" s="829"/>
      <c r="TYT29" s="829"/>
      <c r="TYU29" s="829"/>
      <c r="TYV29" s="829"/>
      <c r="TYW29" s="829"/>
      <c r="TYX29" s="830"/>
      <c r="TYY29" s="830"/>
      <c r="TYZ29" s="830"/>
      <c r="TZA29" s="830"/>
      <c r="TZB29" s="830"/>
      <c r="TZC29" s="830"/>
      <c r="TZD29" s="830"/>
      <c r="TZE29" s="830"/>
      <c r="TZF29" s="844"/>
      <c r="TZG29" s="845"/>
      <c r="TZH29" s="829"/>
      <c r="TZI29" s="829"/>
      <c r="TZJ29" s="829"/>
      <c r="TZK29" s="829"/>
      <c r="TZL29" s="829"/>
      <c r="TZM29" s="829"/>
      <c r="TZN29" s="830"/>
      <c r="TZO29" s="830"/>
      <c r="TZP29" s="830"/>
      <c r="TZQ29" s="830"/>
      <c r="TZR29" s="830"/>
      <c r="TZS29" s="830"/>
      <c r="TZT29" s="830"/>
      <c r="TZU29" s="830"/>
      <c r="TZV29" s="844"/>
      <c r="TZW29" s="845"/>
      <c r="TZX29" s="829"/>
      <c r="TZY29" s="829"/>
      <c r="TZZ29" s="829"/>
      <c r="UAA29" s="829"/>
      <c r="UAB29" s="829"/>
      <c r="UAC29" s="829"/>
      <c r="UAD29" s="830"/>
      <c r="UAE29" s="830"/>
      <c r="UAF29" s="830"/>
      <c r="UAG29" s="830"/>
      <c r="UAH29" s="830"/>
      <c r="UAI29" s="830"/>
      <c r="UAJ29" s="830"/>
      <c r="UAK29" s="830"/>
      <c r="UAL29" s="844"/>
      <c r="UAM29" s="845"/>
      <c r="UAN29" s="829"/>
      <c r="UAO29" s="829"/>
      <c r="UAP29" s="829"/>
      <c r="UAQ29" s="829"/>
      <c r="UAR29" s="829"/>
      <c r="UAS29" s="829"/>
      <c r="UAT29" s="830"/>
      <c r="UAU29" s="830"/>
      <c r="UAV29" s="830"/>
      <c r="UAW29" s="830"/>
      <c r="UAX29" s="830"/>
      <c r="UAY29" s="830"/>
      <c r="UAZ29" s="830"/>
      <c r="UBA29" s="830"/>
      <c r="UBB29" s="844"/>
      <c r="UBC29" s="845"/>
      <c r="UBD29" s="829"/>
      <c r="UBE29" s="829"/>
      <c r="UBF29" s="829"/>
      <c r="UBG29" s="829"/>
      <c r="UBH29" s="829"/>
      <c r="UBI29" s="829"/>
      <c r="UBJ29" s="830"/>
      <c r="UBK29" s="830"/>
      <c r="UBL29" s="830"/>
      <c r="UBM29" s="830"/>
      <c r="UBN29" s="830"/>
      <c r="UBO29" s="830"/>
      <c r="UBP29" s="830"/>
      <c r="UBQ29" s="830"/>
      <c r="UBR29" s="844"/>
      <c r="UBS29" s="845"/>
      <c r="UBT29" s="829"/>
      <c r="UBU29" s="829"/>
      <c r="UBV29" s="829"/>
      <c r="UBW29" s="829"/>
      <c r="UBX29" s="829"/>
      <c r="UBY29" s="829"/>
      <c r="UBZ29" s="830"/>
      <c r="UCA29" s="830"/>
      <c r="UCB29" s="830"/>
      <c r="UCC29" s="830"/>
      <c r="UCD29" s="830"/>
      <c r="UCE29" s="830"/>
      <c r="UCF29" s="830"/>
      <c r="UCG29" s="830"/>
      <c r="UCH29" s="844"/>
      <c r="UCI29" s="845"/>
      <c r="UCJ29" s="829"/>
      <c r="UCK29" s="829"/>
      <c r="UCL29" s="829"/>
      <c r="UCM29" s="829"/>
      <c r="UCN29" s="829"/>
      <c r="UCO29" s="829"/>
      <c r="UCP29" s="830"/>
      <c r="UCQ29" s="830"/>
      <c r="UCR29" s="830"/>
      <c r="UCS29" s="830"/>
      <c r="UCT29" s="830"/>
      <c r="UCU29" s="830"/>
      <c r="UCV29" s="830"/>
      <c r="UCW29" s="830"/>
      <c r="UCX29" s="844"/>
      <c r="UCY29" s="845"/>
      <c r="UCZ29" s="829"/>
      <c r="UDA29" s="829"/>
      <c r="UDB29" s="829"/>
      <c r="UDC29" s="829"/>
      <c r="UDD29" s="829"/>
      <c r="UDE29" s="829"/>
      <c r="UDF29" s="830"/>
      <c r="UDG29" s="830"/>
      <c r="UDH29" s="830"/>
      <c r="UDI29" s="830"/>
      <c r="UDJ29" s="830"/>
      <c r="UDK29" s="830"/>
      <c r="UDL29" s="830"/>
      <c r="UDM29" s="830"/>
      <c r="UDN29" s="844"/>
      <c r="UDO29" s="845"/>
      <c r="UDP29" s="829"/>
      <c r="UDQ29" s="829"/>
      <c r="UDR29" s="829"/>
      <c r="UDS29" s="829"/>
      <c r="UDT29" s="829"/>
      <c r="UDU29" s="829"/>
      <c r="UDV29" s="830"/>
      <c r="UDW29" s="830"/>
      <c r="UDX29" s="830"/>
      <c r="UDY29" s="830"/>
      <c r="UDZ29" s="830"/>
      <c r="UEA29" s="830"/>
      <c r="UEB29" s="830"/>
      <c r="UEC29" s="830"/>
      <c r="UED29" s="844"/>
      <c r="UEE29" s="845"/>
      <c r="UEF29" s="829"/>
      <c r="UEG29" s="829"/>
      <c r="UEH29" s="829"/>
      <c r="UEI29" s="829"/>
      <c r="UEJ29" s="829"/>
      <c r="UEK29" s="829"/>
      <c r="UEL29" s="830"/>
      <c r="UEM29" s="830"/>
      <c r="UEN29" s="830"/>
      <c r="UEO29" s="830"/>
      <c r="UEP29" s="830"/>
      <c r="UEQ29" s="830"/>
      <c r="UER29" s="830"/>
      <c r="UES29" s="830"/>
      <c r="UET29" s="844"/>
      <c r="UEU29" s="845"/>
      <c r="UEV29" s="829"/>
      <c r="UEW29" s="829"/>
      <c r="UEX29" s="829"/>
      <c r="UEY29" s="829"/>
      <c r="UEZ29" s="829"/>
      <c r="UFA29" s="829"/>
      <c r="UFB29" s="830"/>
      <c r="UFC29" s="830"/>
      <c r="UFD29" s="830"/>
      <c r="UFE29" s="830"/>
      <c r="UFF29" s="830"/>
      <c r="UFG29" s="830"/>
      <c r="UFH29" s="830"/>
      <c r="UFI29" s="830"/>
      <c r="UFJ29" s="844"/>
      <c r="UFK29" s="845"/>
      <c r="UFL29" s="829"/>
      <c r="UFM29" s="829"/>
      <c r="UFN29" s="829"/>
      <c r="UFO29" s="829"/>
      <c r="UFP29" s="829"/>
      <c r="UFQ29" s="829"/>
      <c r="UFR29" s="830"/>
      <c r="UFS29" s="830"/>
      <c r="UFT29" s="830"/>
      <c r="UFU29" s="830"/>
      <c r="UFV29" s="830"/>
      <c r="UFW29" s="830"/>
      <c r="UFX29" s="830"/>
      <c r="UFY29" s="830"/>
      <c r="UFZ29" s="844"/>
      <c r="UGA29" s="845"/>
      <c r="UGB29" s="829"/>
      <c r="UGC29" s="829"/>
      <c r="UGD29" s="829"/>
      <c r="UGE29" s="829"/>
      <c r="UGF29" s="829"/>
      <c r="UGG29" s="829"/>
      <c r="UGH29" s="830"/>
      <c r="UGI29" s="830"/>
      <c r="UGJ29" s="830"/>
      <c r="UGK29" s="830"/>
      <c r="UGL29" s="830"/>
      <c r="UGM29" s="830"/>
      <c r="UGN29" s="830"/>
      <c r="UGO29" s="830"/>
      <c r="UGP29" s="844"/>
      <c r="UGQ29" s="845"/>
      <c r="UGR29" s="829"/>
      <c r="UGS29" s="829"/>
      <c r="UGT29" s="829"/>
      <c r="UGU29" s="829"/>
      <c r="UGV29" s="829"/>
      <c r="UGW29" s="829"/>
      <c r="UGX29" s="830"/>
      <c r="UGY29" s="830"/>
      <c r="UGZ29" s="830"/>
      <c r="UHA29" s="830"/>
      <c r="UHB29" s="830"/>
      <c r="UHC29" s="830"/>
      <c r="UHD29" s="830"/>
      <c r="UHE29" s="830"/>
      <c r="UHF29" s="844"/>
      <c r="UHG29" s="845"/>
      <c r="UHH29" s="829"/>
      <c r="UHI29" s="829"/>
      <c r="UHJ29" s="829"/>
      <c r="UHK29" s="829"/>
      <c r="UHL29" s="829"/>
      <c r="UHM29" s="829"/>
      <c r="UHN29" s="830"/>
      <c r="UHO29" s="830"/>
      <c r="UHP29" s="830"/>
      <c r="UHQ29" s="830"/>
      <c r="UHR29" s="830"/>
      <c r="UHS29" s="830"/>
      <c r="UHT29" s="830"/>
      <c r="UHU29" s="830"/>
      <c r="UHV29" s="844"/>
      <c r="UHW29" s="845"/>
      <c r="UHX29" s="829"/>
      <c r="UHY29" s="829"/>
      <c r="UHZ29" s="829"/>
      <c r="UIA29" s="829"/>
      <c r="UIB29" s="829"/>
      <c r="UIC29" s="829"/>
      <c r="UID29" s="830"/>
      <c r="UIE29" s="830"/>
      <c r="UIF29" s="830"/>
      <c r="UIG29" s="830"/>
      <c r="UIH29" s="830"/>
      <c r="UII29" s="830"/>
      <c r="UIJ29" s="830"/>
      <c r="UIK29" s="830"/>
      <c r="UIL29" s="844"/>
      <c r="UIM29" s="845"/>
      <c r="UIN29" s="829"/>
      <c r="UIO29" s="829"/>
      <c r="UIP29" s="829"/>
      <c r="UIQ29" s="829"/>
      <c r="UIR29" s="829"/>
      <c r="UIS29" s="829"/>
      <c r="UIT29" s="830"/>
      <c r="UIU29" s="830"/>
      <c r="UIV29" s="830"/>
      <c r="UIW29" s="830"/>
      <c r="UIX29" s="830"/>
      <c r="UIY29" s="830"/>
      <c r="UIZ29" s="830"/>
      <c r="UJA29" s="830"/>
      <c r="UJB29" s="844"/>
      <c r="UJC29" s="845"/>
      <c r="UJD29" s="829"/>
      <c r="UJE29" s="829"/>
      <c r="UJF29" s="829"/>
      <c r="UJG29" s="829"/>
      <c r="UJH29" s="829"/>
      <c r="UJI29" s="829"/>
      <c r="UJJ29" s="830"/>
      <c r="UJK29" s="830"/>
      <c r="UJL29" s="830"/>
      <c r="UJM29" s="830"/>
      <c r="UJN29" s="830"/>
      <c r="UJO29" s="830"/>
      <c r="UJP29" s="830"/>
      <c r="UJQ29" s="830"/>
      <c r="UJR29" s="844"/>
      <c r="UJS29" s="845"/>
      <c r="UJT29" s="829"/>
      <c r="UJU29" s="829"/>
      <c r="UJV29" s="829"/>
      <c r="UJW29" s="829"/>
      <c r="UJX29" s="829"/>
      <c r="UJY29" s="829"/>
      <c r="UJZ29" s="830"/>
      <c r="UKA29" s="830"/>
      <c r="UKB29" s="830"/>
      <c r="UKC29" s="830"/>
      <c r="UKD29" s="830"/>
      <c r="UKE29" s="830"/>
      <c r="UKF29" s="830"/>
      <c r="UKG29" s="830"/>
      <c r="UKH29" s="844"/>
      <c r="UKI29" s="845"/>
      <c r="UKJ29" s="829"/>
      <c r="UKK29" s="829"/>
      <c r="UKL29" s="829"/>
      <c r="UKM29" s="829"/>
      <c r="UKN29" s="829"/>
      <c r="UKO29" s="829"/>
      <c r="UKP29" s="830"/>
      <c r="UKQ29" s="830"/>
      <c r="UKR29" s="830"/>
      <c r="UKS29" s="830"/>
      <c r="UKT29" s="830"/>
      <c r="UKU29" s="830"/>
      <c r="UKV29" s="830"/>
      <c r="UKW29" s="830"/>
      <c r="UKX29" s="844"/>
      <c r="UKY29" s="845"/>
      <c r="UKZ29" s="829"/>
      <c r="ULA29" s="829"/>
      <c r="ULB29" s="829"/>
      <c r="ULC29" s="829"/>
      <c r="ULD29" s="829"/>
      <c r="ULE29" s="829"/>
      <c r="ULF29" s="830"/>
      <c r="ULG29" s="830"/>
      <c r="ULH29" s="830"/>
      <c r="ULI29" s="830"/>
      <c r="ULJ29" s="830"/>
      <c r="ULK29" s="830"/>
      <c r="ULL29" s="830"/>
      <c r="ULM29" s="830"/>
      <c r="ULN29" s="844"/>
      <c r="ULO29" s="845"/>
      <c r="ULP29" s="829"/>
      <c r="ULQ29" s="829"/>
      <c r="ULR29" s="829"/>
      <c r="ULS29" s="829"/>
      <c r="ULT29" s="829"/>
      <c r="ULU29" s="829"/>
      <c r="ULV29" s="830"/>
      <c r="ULW29" s="830"/>
      <c r="ULX29" s="830"/>
      <c r="ULY29" s="830"/>
      <c r="ULZ29" s="830"/>
      <c r="UMA29" s="830"/>
      <c r="UMB29" s="830"/>
      <c r="UMC29" s="830"/>
      <c r="UMD29" s="844"/>
      <c r="UME29" s="845"/>
      <c r="UMF29" s="829"/>
      <c r="UMG29" s="829"/>
      <c r="UMH29" s="829"/>
      <c r="UMI29" s="829"/>
      <c r="UMJ29" s="829"/>
      <c r="UMK29" s="829"/>
      <c r="UML29" s="830"/>
      <c r="UMM29" s="830"/>
      <c r="UMN29" s="830"/>
      <c r="UMO29" s="830"/>
      <c r="UMP29" s="830"/>
      <c r="UMQ29" s="830"/>
      <c r="UMR29" s="830"/>
      <c r="UMS29" s="830"/>
      <c r="UMT29" s="844"/>
      <c r="UMU29" s="845"/>
      <c r="UMV29" s="829"/>
      <c r="UMW29" s="829"/>
      <c r="UMX29" s="829"/>
      <c r="UMY29" s="829"/>
      <c r="UMZ29" s="829"/>
      <c r="UNA29" s="829"/>
      <c r="UNB29" s="830"/>
      <c r="UNC29" s="830"/>
      <c r="UND29" s="830"/>
      <c r="UNE29" s="830"/>
      <c r="UNF29" s="830"/>
      <c r="UNG29" s="830"/>
      <c r="UNH29" s="830"/>
      <c r="UNI29" s="830"/>
      <c r="UNJ29" s="844"/>
      <c r="UNK29" s="845"/>
      <c r="UNL29" s="829"/>
      <c r="UNM29" s="829"/>
      <c r="UNN29" s="829"/>
      <c r="UNO29" s="829"/>
      <c r="UNP29" s="829"/>
      <c r="UNQ29" s="829"/>
      <c r="UNR29" s="830"/>
      <c r="UNS29" s="830"/>
      <c r="UNT29" s="830"/>
      <c r="UNU29" s="830"/>
      <c r="UNV29" s="830"/>
      <c r="UNW29" s="830"/>
      <c r="UNX29" s="830"/>
      <c r="UNY29" s="830"/>
      <c r="UNZ29" s="844"/>
      <c r="UOA29" s="845"/>
      <c r="UOB29" s="829"/>
      <c r="UOC29" s="829"/>
      <c r="UOD29" s="829"/>
      <c r="UOE29" s="829"/>
      <c r="UOF29" s="829"/>
      <c r="UOG29" s="829"/>
      <c r="UOH29" s="830"/>
      <c r="UOI29" s="830"/>
      <c r="UOJ29" s="830"/>
      <c r="UOK29" s="830"/>
      <c r="UOL29" s="830"/>
      <c r="UOM29" s="830"/>
      <c r="UON29" s="830"/>
      <c r="UOO29" s="830"/>
      <c r="UOP29" s="844"/>
      <c r="UOQ29" s="845"/>
      <c r="UOR29" s="829"/>
      <c r="UOS29" s="829"/>
      <c r="UOT29" s="829"/>
      <c r="UOU29" s="829"/>
      <c r="UOV29" s="829"/>
      <c r="UOW29" s="829"/>
      <c r="UOX29" s="830"/>
      <c r="UOY29" s="830"/>
      <c r="UOZ29" s="830"/>
      <c r="UPA29" s="830"/>
      <c r="UPB29" s="830"/>
      <c r="UPC29" s="830"/>
      <c r="UPD29" s="830"/>
      <c r="UPE29" s="830"/>
      <c r="UPF29" s="844"/>
      <c r="UPG29" s="845"/>
      <c r="UPH29" s="829"/>
      <c r="UPI29" s="829"/>
      <c r="UPJ29" s="829"/>
      <c r="UPK29" s="829"/>
      <c r="UPL29" s="829"/>
      <c r="UPM29" s="829"/>
      <c r="UPN29" s="830"/>
      <c r="UPO29" s="830"/>
      <c r="UPP29" s="830"/>
      <c r="UPQ29" s="830"/>
      <c r="UPR29" s="830"/>
      <c r="UPS29" s="830"/>
      <c r="UPT29" s="830"/>
      <c r="UPU29" s="830"/>
      <c r="UPV29" s="844"/>
      <c r="UPW29" s="845"/>
      <c r="UPX29" s="829"/>
      <c r="UPY29" s="829"/>
      <c r="UPZ29" s="829"/>
      <c r="UQA29" s="829"/>
      <c r="UQB29" s="829"/>
      <c r="UQC29" s="829"/>
      <c r="UQD29" s="830"/>
      <c r="UQE29" s="830"/>
      <c r="UQF29" s="830"/>
      <c r="UQG29" s="830"/>
      <c r="UQH29" s="830"/>
      <c r="UQI29" s="830"/>
      <c r="UQJ29" s="830"/>
      <c r="UQK29" s="830"/>
      <c r="UQL29" s="844"/>
      <c r="UQM29" s="845"/>
      <c r="UQN29" s="829"/>
      <c r="UQO29" s="829"/>
      <c r="UQP29" s="829"/>
      <c r="UQQ29" s="829"/>
      <c r="UQR29" s="829"/>
      <c r="UQS29" s="829"/>
      <c r="UQT29" s="830"/>
      <c r="UQU29" s="830"/>
      <c r="UQV29" s="830"/>
      <c r="UQW29" s="830"/>
      <c r="UQX29" s="830"/>
      <c r="UQY29" s="830"/>
      <c r="UQZ29" s="830"/>
      <c r="URA29" s="830"/>
      <c r="URB29" s="844"/>
      <c r="URC29" s="845"/>
      <c r="URD29" s="829"/>
      <c r="URE29" s="829"/>
      <c r="URF29" s="829"/>
      <c r="URG29" s="829"/>
      <c r="URH29" s="829"/>
      <c r="URI29" s="829"/>
      <c r="URJ29" s="830"/>
      <c r="URK29" s="830"/>
      <c r="URL29" s="830"/>
      <c r="URM29" s="830"/>
      <c r="URN29" s="830"/>
      <c r="URO29" s="830"/>
      <c r="URP29" s="830"/>
      <c r="URQ29" s="830"/>
      <c r="URR29" s="844"/>
      <c r="URS29" s="845"/>
      <c r="URT29" s="829"/>
      <c r="URU29" s="829"/>
      <c r="URV29" s="829"/>
      <c r="URW29" s="829"/>
      <c r="URX29" s="829"/>
      <c r="URY29" s="829"/>
      <c r="URZ29" s="830"/>
      <c r="USA29" s="830"/>
      <c r="USB29" s="830"/>
      <c r="USC29" s="830"/>
      <c r="USD29" s="830"/>
      <c r="USE29" s="830"/>
      <c r="USF29" s="830"/>
      <c r="USG29" s="830"/>
      <c r="USH29" s="844"/>
      <c r="USI29" s="845"/>
      <c r="USJ29" s="829"/>
      <c r="USK29" s="829"/>
      <c r="USL29" s="829"/>
      <c r="USM29" s="829"/>
      <c r="USN29" s="829"/>
      <c r="USO29" s="829"/>
      <c r="USP29" s="830"/>
      <c r="USQ29" s="830"/>
      <c r="USR29" s="830"/>
      <c r="USS29" s="830"/>
      <c r="UST29" s="830"/>
      <c r="USU29" s="830"/>
      <c r="USV29" s="830"/>
      <c r="USW29" s="830"/>
      <c r="USX29" s="844"/>
      <c r="USY29" s="845"/>
      <c r="USZ29" s="829"/>
      <c r="UTA29" s="829"/>
      <c r="UTB29" s="829"/>
      <c r="UTC29" s="829"/>
      <c r="UTD29" s="829"/>
      <c r="UTE29" s="829"/>
      <c r="UTF29" s="830"/>
      <c r="UTG29" s="830"/>
      <c r="UTH29" s="830"/>
      <c r="UTI29" s="830"/>
      <c r="UTJ29" s="830"/>
      <c r="UTK29" s="830"/>
      <c r="UTL29" s="830"/>
      <c r="UTM29" s="830"/>
      <c r="UTN29" s="844"/>
      <c r="UTO29" s="845"/>
      <c r="UTP29" s="829"/>
      <c r="UTQ29" s="829"/>
      <c r="UTR29" s="829"/>
      <c r="UTS29" s="829"/>
      <c r="UTT29" s="829"/>
      <c r="UTU29" s="829"/>
      <c r="UTV29" s="830"/>
      <c r="UTW29" s="830"/>
      <c r="UTX29" s="830"/>
      <c r="UTY29" s="830"/>
      <c r="UTZ29" s="830"/>
      <c r="UUA29" s="830"/>
      <c r="UUB29" s="830"/>
      <c r="UUC29" s="830"/>
      <c r="UUD29" s="844"/>
      <c r="UUE29" s="845"/>
      <c r="UUF29" s="829"/>
      <c r="UUG29" s="829"/>
      <c r="UUH29" s="829"/>
      <c r="UUI29" s="829"/>
      <c r="UUJ29" s="829"/>
      <c r="UUK29" s="829"/>
      <c r="UUL29" s="830"/>
      <c r="UUM29" s="830"/>
      <c r="UUN29" s="830"/>
      <c r="UUO29" s="830"/>
      <c r="UUP29" s="830"/>
      <c r="UUQ29" s="830"/>
      <c r="UUR29" s="830"/>
      <c r="UUS29" s="830"/>
      <c r="UUT29" s="844"/>
      <c r="UUU29" s="845"/>
      <c r="UUV29" s="829"/>
      <c r="UUW29" s="829"/>
      <c r="UUX29" s="829"/>
      <c r="UUY29" s="829"/>
      <c r="UUZ29" s="829"/>
      <c r="UVA29" s="829"/>
      <c r="UVB29" s="830"/>
      <c r="UVC29" s="830"/>
      <c r="UVD29" s="830"/>
      <c r="UVE29" s="830"/>
      <c r="UVF29" s="830"/>
      <c r="UVG29" s="830"/>
      <c r="UVH29" s="830"/>
      <c r="UVI29" s="830"/>
      <c r="UVJ29" s="844"/>
      <c r="UVK29" s="845"/>
      <c r="UVL29" s="829"/>
      <c r="UVM29" s="829"/>
      <c r="UVN29" s="829"/>
      <c r="UVO29" s="829"/>
      <c r="UVP29" s="829"/>
      <c r="UVQ29" s="829"/>
      <c r="UVR29" s="830"/>
      <c r="UVS29" s="830"/>
      <c r="UVT29" s="830"/>
      <c r="UVU29" s="830"/>
      <c r="UVV29" s="830"/>
      <c r="UVW29" s="830"/>
      <c r="UVX29" s="830"/>
      <c r="UVY29" s="830"/>
      <c r="UVZ29" s="844"/>
      <c r="UWA29" s="845"/>
      <c r="UWB29" s="829"/>
      <c r="UWC29" s="829"/>
      <c r="UWD29" s="829"/>
      <c r="UWE29" s="829"/>
      <c r="UWF29" s="829"/>
      <c r="UWG29" s="829"/>
      <c r="UWH29" s="830"/>
      <c r="UWI29" s="830"/>
      <c r="UWJ29" s="830"/>
      <c r="UWK29" s="830"/>
      <c r="UWL29" s="830"/>
      <c r="UWM29" s="830"/>
      <c r="UWN29" s="830"/>
      <c r="UWO29" s="830"/>
      <c r="UWP29" s="844"/>
      <c r="UWQ29" s="845"/>
      <c r="UWR29" s="829"/>
      <c r="UWS29" s="829"/>
      <c r="UWT29" s="829"/>
      <c r="UWU29" s="829"/>
      <c r="UWV29" s="829"/>
      <c r="UWW29" s="829"/>
      <c r="UWX29" s="830"/>
      <c r="UWY29" s="830"/>
      <c r="UWZ29" s="830"/>
      <c r="UXA29" s="830"/>
      <c r="UXB29" s="830"/>
      <c r="UXC29" s="830"/>
      <c r="UXD29" s="830"/>
      <c r="UXE29" s="830"/>
      <c r="UXF29" s="844"/>
      <c r="UXG29" s="845"/>
      <c r="UXH29" s="829"/>
      <c r="UXI29" s="829"/>
      <c r="UXJ29" s="829"/>
      <c r="UXK29" s="829"/>
      <c r="UXL29" s="829"/>
      <c r="UXM29" s="829"/>
      <c r="UXN29" s="830"/>
      <c r="UXO29" s="830"/>
      <c r="UXP29" s="830"/>
      <c r="UXQ29" s="830"/>
      <c r="UXR29" s="830"/>
      <c r="UXS29" s="830"/>
      <c r="UXT29" s="830"/>
      <c r="UXU29" s="830"/>
      <c r="UXV29" s="844"/>
      <c r="UXW29" s="845"/>
      <c r="UXX29" s="829"/>
      <c r="UXY29" s="829"/>
      <c r="UXZ29" s="829"/>
      <c r="UYA29" s="829"/>
      <c r="UYB29" s="829"/>
      <c r="UYC29" s="829"/>
      <c r="UYD29" s="830"/>
      <c r="UYE29" s="830"/>
      <c r="UYF29" s="830"/>
      <c r="UYG29" s="830"/>
      <c r="UYH29" s="830"/>
      <c r="UYI29" s="830"/>
      <c r="UYJ29" s="830"/>
      <c r="UYK29" s="830"/>
      <c r="UYL29" s="844"/>
      <c r="UYM29" s="845"/>
      <c r="UYN29" s="829"/>
      <c r="UYO29" s="829"/>
      <c r="UYP29" s="829"/>
      <c r="UYQ29" s="829"/>
      <c r="UYR29" s="829"/>
      <c r="UYS29" s="829"/>
      <c r="UYT29" s="830"/>
      <c r="UYU29" s="830"/>
      <c r="UYV29" s="830"/>
      <c r="UYW29" s="830"/>
      <c r="UYX29" s="830"/>
      <c r="UYY29" s="830"/>
      <c r="UYZ29" s="830"/>
      <c r="UZA29" s="830"/>
      <c r="UZB29" s="844"/>
      <c r="UZC29" s="845"/>
      <c r="UZD29" s="829"/>
      <c r="UZE29" s="829"/>
      <c r="UZF29" s="829"/>
      <c r="UZG29" s="829"/>
      <c r="UZH29" s="829"/>
      <c r="UZI29" s="829"/>
      <c r="UZJ29" s="830"/>
      <c r="UZK29" s="830"/>
      <c r="UZL29" s="830"/>
      <c r="UZM29" s="830"/>
      <c r="UZN29" s="830"/>
      <c r="UZO29" s="830"/>
      <c r="UZP29" s="830"/>
      <c r="UZQ29" s="830"/>
      <c r="UZR29" s="844"/>
      <c r="UZS29" s="845"/>
      <c r="UZT29" s="829"/>
      <c r="UZU29" s="829"/>
      <c r="UZV29" s="829"/>
      <c r="UZW29" s="829"/>
      <c r="UZX29" s="829"/>
      <c r="UZY29" s="829"/>
      <c r="UZZ29" s="830"/>
      <c r="VAA29" s="830"/>
      <c r="VAB29" s="830"/>
      <c r="VAC29" s="830"/>
      <c r="VAD29" s="830"/>
      <c r="VAE29" s="830"/>
      <c r="VAF29" s="830"/>
      <c r="VAG29" s="830"/>
      <c r="VAH29" s="844"/>
      <c r="VAI29" s="845"/>
      <c r="VAJ29" s="829"/>
      <c r="VAK29" s="829"/>
      <c r="VAL29" s="829"/>
      <c r="VAM29" s="829"/>
      <c r="VAN29" s="829"/>
      <c r="VAO29" s="829"/>
      <c r="VAP29" s="830"/>
      <c r="VAQ29" s="830"/>
      <c r="VAR29" s="830"/>
      <c r="VAS29" s="830"/>
      <c r="VAT29" s="830"/>
      <c r="VAU29" s="830"/>
      <c r="VAV29" s="830"/>
      <c r="VAW29" s="830"/>
      <c r="VAX29" s="844"/>
      <c r="VAY29" s="845"/>
      <c r="VAZ29" s="829"/>
      <c r="VBA29" s="829"/>
      <c r="VBB29" s="829"/>
      <c r="VBC29" s="829"/>
      <c r="VBD29" s="829"/>
      <c r="VBE29" s="829"/>
      <c r="VBF29" s="830"/>
      <c r="VBG29" s="830"/>
      <c r="VBH29" s="830"/>
      <c r="VBI29" s="830"/>
      <c r="VBJ29" s="830"/>
      <c r="VBK29" s="830"/>
      <c r="VBL29" s="830"/>
      <c r="VBM29" s="830"/>
      <c r="VBN29" s="844"/>
      <c r="VBO29" s="845"/>
      <c r="VBP29" s="829"/>
      <c r="VBQ29" s="829"/>
      <c r="VBR29" s="829"/>
      <c r="VBS29" s="829"/>
      <c r="VBT29" s="829"/>
      <c r="VBU29" s="829"/>
      <c r="VBV29" s="830"/>
      <c r="VBW29" s="830"/>
      <c r="VBX29" s="830"/>
      <c r="VBY29" s="830"/>
      <c r="VBZ29" s="830"/>
      <c r="VCA29" s="830"/>
      <c r="VCB29" s="830"/>
      <c r="VCC29" s="830"/>
      <c r="VCD29" s="844"/>
      <c r="VCE29" s="845"/>
      <c r="VCF29" s="829"/>
      <c r="VCG29" s="829"/>
      <c r="VCH29" s="829"/>
      <c r="VCI29" s="829"/>
      <c r="VCJ29" s="829"/>
      <c r="VCK29" s="829"/>
      <c r="VCL29" s="830"/>
      <c r="VCM29" s="830"/>
      <c r="VCN29" s="830"/>
      <c r="VCO29" s="830"/>
      <c r="VCP29" s="830"/>
      <c r="VCQ29" s="830"/>
      <c r="VCR29" s="830"/>
      <c r="VCS29" s="830"/>
      <c r="VCT29" s="844"/>
      <c r="VCU29" s="845"/>
      <c r="VCV29" s="829"/>
      <c r="VCW29" s="829"/>
      <c r="VCX29" s="829"/>
      <c r="VCY29" s="829"/>
      <c r="VCZ29" s="829"/>
      <c r="VDA29" s="829"/>
      <c r="VDB29" s="830"/>
      <c r="VDC29" s="830"/>
      <c r="VDD29" s="830"/>
      <c r="VDE29" s="830"/>
      <c r="VDF29" s="830"/>
      <c r="VDG29" s="830"/>
      <c r="VDH29" s="830"/>
      <c r="VDI29" s="830"/>
      <c r="VDJ29" s="844"/>
      <c r="VDK29" s="845"/>
      <c r="VDL29" s="829"/>
      <c r="VDM29" s="829"/>
      <c r="VDN29" s="829"/>
      <c r="VDO29" s="829"/>
      <c r="VDP29" s="829"/>
      <c r="VDQ29" s="829"/>
      <c r="VDR29" s="830"/>
      <c r="VDS29" s="830"/>
      <c r="VDT29" s="830"/>
      <c r="VDU29" s="830"/>
      <c r="VDV29" s="830"/>
      <c r="VDW29" s="830"/>
      <c r="VDX29" s="830"/>
      <c r="VDY29" s="830"/>
      <c r="VDZ29" s="844"/>
      <c r="VEA29" s="845"/>
      <c r="VEB29" s="829"/>
      <c r="VEC29" s="829"/>
      <c r="VED29" s="829"/>
      <c r="VEE29" s="829"/>
      <c r="VEF29" s="829"/>
      <c r="VEG29" s="829"/>
      <c r="VEH29" s="830"/>
      <c r="VEI29" s="830"/>
      <c r="VEJ29" s="830"/>
      <c r="VEK29" s="830"/>
      <c r="VEL29" s="830"/>
      <c r="VEM29" s="830"/>
      <c r="VEN29" s="830"/>
      <c r="VEO29" s="830"/>
      <c r="VEP29" s="844"/>
      <c r="VEQ29" s="845"/>
      <c r="VER29" s="829"/>
      <c r="VES29" s="829"/>
      <c r="VET29" s="829"/>
      <c r="VEU29" s="829"/>
      <c r="VEV29" s="829"/>
      <c r="VEW29" s="829"/>
      <c r="VEX29" s="830"/>
      <c r="VEY29" s="830"/>
      <c r="VEZ29" s="830"/>
      <c r="VFA29" s="830"/>
      <c r="VFB29" s="830"/>
      <c r="VFC29" s="830"/>
      <c r="VFD29" s="830"/>
      <c r="VFE29" s="830"/>
      <c r="VFF29" s="844"/>
      <c r="VFG29" s="845"/>
      <c r="VFH29" s="829"/>
      <c r="VFI29" s="829"/>
      <c r="VFJ29" s="829"/>
      <c r="VFK29" s="829"/>
      <c r="VFL29" s="829"/>
      <c r="VFM29" s="829"/>
      <c r="VFN29" s="830"/>
      <c r="VFO29" s="830"/>
      <c r="VFP29" s="830"/>
      <c r="VFQ29" s="830"/>
      <c r="VFR29" s="830"/>
      <c r="VFS29" s="830"/>
      <c r="VFT29" s="830"/>
      <c r="VFU29" s="830"/>
      <c r="VFV29" s="844"/>
      <c r="VFW29" s="845"/>
      <c r="VFX29" s="829"/>
      <c r="VFY29" s="829"/>
      <c r="VFZ29" s="829"/>
      <c r="VGA29" s="829"/>
      <c r="VGB29" s="829"/>
      <c r="VGC29" s="829"/>
      <c r="VGD29" s="830"/>
      <c r="VGE29" s="830"/>
      <c r="VGF29" s="830"/>
      <c r="VGG29" s="830"/>
      <c r="VGH29" s="830"/>
      <c r="VGI29" s="830"/>
      <c r="VGJ29" s="830"/>
      <c r="VGK29" s="830"/>
      <c r="VGL29" s="844"/>
      <c r="VGM29" s="845"/>
      <c r="VGN29" s="829"/>
      <c r="VGO29" s="829"/>
      <c r="VGP29" s="829"/>
      <c r="VGQ29" s="829"/>
      <c r="VGR29" s="829"/>
      <c r="VGS29" s="829"/>
      <c r="VGT29" s="830"/>
      <c r="VGU29" s="830"/>
      <c r="VGV29" s="830"/>
      <c r="VGW29" s="830"/>
      <c r="VGX29" s="830"/>
      <c r="VGY29" s="830"/>
      <c r="VGZ29" s="830"/>
      <c r="VHA29" s="830"/>
      <c r="VHB29" s="844"/>
      <c r="VHC29" s="845"/>
      <c r="VHD29" s="829"/>
      <c r="VHE29" s="829"/>
      <c r="VHF29" s="829"/>
      <c r="VHG29" s="829"/>
      <c r="VHH29" s="829"/>
      <c r="VHI29" s="829"/>
      <c r="VHJ29" s="830"/>
      <c r="VHK29" s="830"/>
      <c r="VHL29" s="830"/>
      <c r="VHM29" s="830"/>
      <c r="VHN29" s="830"/>
      <c r="VHO29" s="830"/>
      <c r="VHP29" s="830"/>
      <c r="VHQ29" s="830"/>
      <c r="VHR29" s="844"/>
      <c r="VHS29" s="845"/>
      <c r="VHT29" s="829"/>
      <c r="VHU29" s="829"/>
      <c r="VHV29" s="829"/>
      <c r="VHW29" s="829"/>
      <c r="VHX29" s="829"/>
      <c r="VHY29" s="829"/>
      <c r="VHZ29" s="830"/>
      <c r="VIA29" s="830"/>
      <c r="VIB29" s="830"/>
      <c r="VIC29" s="830"/>
      <c r="VID29" s="830"/>
      <c r="VIE29" s="830"/>
      <c r="VIF29" s="830"/>
      <c r="VIG29" s="830"/>
      <c r="VIH29" s="844"/>
      <c r="VII29" s="845"/>
      <c r="VIJ29" s="829"/>
      <c r="VIK29" s="829"/>
      <c r="VIL29" s="829"/>
      <c r="VIM29" s="829"/>
      <c r="VIN29" s="829"/>
      <c r="VIO29" s="829"/>
      <c r="VIP29" s="830"/>
      <c r="VIQ29" s="830"/>
      <c r="VIR29" s="830"/>
      <c r="VIS29" s="830"/>
      <c r="VIT29" s="830"/>
      <c r="VIU29" s="830"/>
      <c r="VIV29" s="830"/>
      <c r="VIW29" s="830"/>
      <c r="VIX29" s="844"/>
      <c r="VIY29" s="845"/>
      <c r="VIZ29" s="829"/>
      <c r="VJA29" s="829"/>
      <c r="VJB29" s="829"/>
      <c r="VJC29" s="829"/>
      <c r="VJD29" s="829"/>
      <c r="VJE29" s="829"/>
      <c r="VJF29" s="830"/>
      <c r="VJG29" s="830"/>
      <c r="VJH29" s="830"/>
      <c r="VJI29" s="830"/>
      <c r="VJJ29" s="830"/>
      <c r="VJK29" s="830"/>
      <c r="VJL29" s="830"/>
      <c r="VJM29" s="830"/>
      <c r="VJN29" s="844"/>
      <c r="VJO29" s="845"/>
      <c r="VJP29" s="829"/>
      <c r="VJQ29" s="829"/>
      <c r="VJR29" s="829"/>
      <c r="VJS29" s="829"/>
      <c r="VJT29" s="829"/>
      <c r="VJU29" s="829"/>
      <c r="VJV29" s="830"/>
      <c r="VJW29" s="830"/>
      <c r="VJX29" s="830"/>
      <c r="VJY29" s="830"/>
      <c r="VJZ29" s="830"/>
      <c r="VKA29" s="830"/>
      <c r="VKB29" s="830"/>
      <c r="VKC29" s="830"/>
      <c r="VKD29" s="844"/>
      <c r="VKE29" s="845"/>
      <c r="VKF29" s="829"/>
      <c r="VKG29" s="829"/>
      <c r="VKH29" s="829"/>
      <c r="VKI29" s="829"/>
      <c r="VKJ29" s="829"/>
      <c r="VKK29" s="829"/>
      <c r="VKL29" s="830"/>
      <c r="VKM29" s="830"/>
      <c r="VKN29" s="830"/>
      <c r="VKO29" s="830"/>
      <c r="VKP29" s="830"/>
      <c r="VKQ29" s="830"/>
      <c r="VKR29" s="830"/>
      <c r="VKS29" s="830"/>
      <c r="VKT29" s="844"/>
      <c r="VKU29" s="845"/>
      <c r="VKV29" s="829"/>
      <c r="VKW29" s="829"/>
      <c r="VKX29" s="829"/>
      <c r="VKY29" s="829"/>
      <c r="VKZ29" s="829"/>
      <c r="VLA29" s="829"/>
      <c r="VLB29" s="830"/>
      <c r="VLC29" s="830"/>
      <c r="VLD29" s="830"/>
      <c r="VLE29" s="830"/>
      <c r="VLF29" s="830"/>
      <c r="VLG29" s="830"/>
      <c r="VLH29" s="830"/>
      <c r="VLI29" s="830"/>
      <c r="VLJ29" s="844"/>
      <c r="VLK29" s="845"/>
      <c r="VLL29" s="829"/>
      <c r="VLM29" s="829"/>
      <c r="VLN29" s="829"/>
      <c r="VLO29" s="829"/>
      <c r="VLP29" s="829"/>
      <c r="VLQ29" s="829"/>
      <c r="VLR29" s="830"/>
      <c r="VLS29" s="830"/>
      <c r="VLT29" s="830"/>
      <c r="VLU29" s="830"/>
      <c r="VLV29" s="830"/>
      <c r="VLW29" s="830"/>
      <c r="VLX29" s="830"/>
      <c r="VLY29" s="830"/>
      <c r="VLZ29" s="844"/>
      <c r="VMA29" s="845"/>
      <c r="VMB29" s="829"/>
      <c r="VMC29" s="829"/>
      <c r="VMD29" s="829"/>
      <c r="VME29" s="829"/>
      <c r="VMF29" s="829"/>
      <c r="VMG29" s="829"/>
      <c r="VMH29" s="830"/>
      <c r="VMI29" s="830"/>
      <c r="VMJ29" s="830"/>
      <c r="VMK29" s="830"/>
      <c r="VML29" s="830"/>
      <c r="VMM29" s="830"/>
      <c r="VMN29" s="830"/>
      <c r="VMO29" s="830"/>
      <c r="VMP29" s="844"/>
      <c r="VMQ29" s="845"/>
      <c r="VMR29" s="829"/>
      <c r="VMS29" s="829"/>
      <c r="VMT29" s="829"/>
      <c r="VMU29" s="829"/>
      <c r="VMV29" s="829"/>
      <c r="VMW29" s="829"/>
      <c r="VMX29" s="830"/>
      <c r="VMY29" s="830"/>
      <c r="VMZ29" s="830"/>
      <c r="VNA29" s="830"/>
      <c r="VNB29" s="830"/>
      <c r="VNC29" s="830"/>
      <c r="VND29" s="830"/>
      <c r="VNE29" s="830"/>
      <c r="VNF29" s="844"/>
      <c r="VNG29" s="845"/>
      <c r="VNH29" s="829"/>
      <c r="VNI29" s="829"/>
      <c r="VNJ29" s="829"/>
      <c r="VNK29" s="829"/>
      <c r="VNL29" s="829"/>
      <c r="VNM29" s="829"/>
      <c r="VNN29" s="830"/>
      <c r="VNO29" s="830"/>
      <c r="VNP29" s="830"/>
      <c r="VNQ29" s="830"/>
      <c r="VNR29" s="830"/>
      <c r="VNS29" s="830"/>
      <c r="VNT29" s="830"/>
      <c r="VNU29" s="830"/>
      <c r="VNV29" s="844"/>
      <c r="VNW29" s="845"/>
      <c r="VNX29" s="829"/>
      <c r="VNY29" s="829"/>
      <c r="VNZ29" s="829"/>
      <c r="VOA29" s="829"/>
      <c r="VOB29" s="829"/>
      <c r="VOC29" s="829"/>
      <c r="VOD29" s="830"/>
      <c r="VOE29" s="830"/>
      <c r="VOF29" s="830"/>
      <c r="VOG29" s="830"/>
      <c r="VOH29" s="830"/>
      <c r="VOI29" s="830"/>
      <c r="VOJ29" s="830"/>
      <c r="VOK29" s="830"/>
      <c r="VOL29" s="844"/>
      <c r="VOM29" s="845"/>
      <c r="VON29" s="829"/>
      <c r="VOO29" s="829"/>
      <c r="VOP29" s="829"/>
      <c r="VOQ29" s="829"/>
      <c r="VOR29" s="829"/>
      <c r="VOS29" s="829"/>
      <c r="VOT29" s="830"/>
      <c r="VOU29" s="830"/>
      <c r="VOV29" s="830"/>
      <c r="VOW29" s="830"/>
      <c r="VOX29" s="830"/>
      <c r="VOY29" s="830"/>
      <c r="VOZ29" s="830"/>
      <c r="VPA29" s="830"/>
      <c r="VPB29" s="844"/>
      <c r="VPC29" s="845"/>
      <c r="VPD29" s="829"/>
      <c r="VPE29" s="829"/>
      <c r="VPF29" s="829"/>
      <c r="VPG29" s="829"/>
      <c r="VPH29" s="829"/>
      <c r="VPI29" s="829"/>
      <c r="VPJ29" s="830"/>
      <c r="VPK29" s="830"/>
      <c r="VPL29" s="830"/>
      <c r="VPM29" s="830"/>
      <c r="VPN29" s="830"/>
      <c r="VPO29" s="830"/>
      <c r="VPP29" s="830"/>
      <c r="VPQ29" s="830"/>
      <c r="VPR29" s="844"/>
      <c r="VPS29" s="845"/>
      <c r="VPT29" s="829"/>
      <c r="VPU29" s="829"/>
      <c r="VPV29" s="829"/>
      <c r="VPW29" s="829"/>
      <c r="VPX29" s="829"/>
      <c r="VPY29" s="829"/>
      <c r="VPZ29" s="830"/>
      <c r="VQA29" s="830"/>
      <c r="VQB29" s="830"/>
      <c r="VQC29" s="830"/>
      <c r="VQD29" s="830"/>
      <c r="VQE29" s="830"/>
      <c r="VQF29" s="830"/>
      <c r="VQG29" s="830"/>
      <c r="VQH29" s="844"/>
      <c r="VQI29" s="845"/>
      <c r="VQJ29" s="829"/>
      <c r="VQK29" s="829"/>
      <c r="VQL29" s="829"/>
      <c r="VQM29" s="829"/>
      <c r="VQN29" s="829"/>
      <c r="VQO29" s="829"/>
      <c r="VQP29" s="830"/>
      <c r="VQQ29" s="830"/>
      <c r="VQR29" s="830"/>
      <c r="VQS29" s="830"/>
      <c r="VQT29" s="830"/>
      <c r="VQU29" s="830"/>
      <c r="VQV29" s="830"/>
      <c r="VQW29" s="830"/>
      <c r="VQX29" s="844"/>
      <c r="VQY29" s="845"/>
      <c r="VQZ29" s="829"/>
      <c r="VRA29" s="829"/>
      <c r="VRB29" s="829"/>
      <c r="VRC29" s="829"/>
      <c r="VRD29" s="829"/>
      <c r="VRE29" s="829"/>
      <c r="VRF29" s="830"/>
      <c r="VRG29" s="830"/>
      <c r="VRH29" s="830"/>
      <c r="VRI29" s="830"/>
      <c r="VRJ29" s="830"/>
      <c r="VRK29" s="830"/>
      <c r="VRL29" s="830"/>
      <c r="VRM29" s="830"/>
      <c r="VRN29" s="844"/>
      <c r="VRO29" s="845"/>
      <c r="VRP29" s="829"/>
      <c r="VRQ29" s="829"/>
      <c r="VRR29" s="829"/>
      <c r="VRS29" s="829"/>
      <c r="VRT29" s="829"/>
      <c r="VRU29" s="829"/>
      <c r="VRV29" s="830"/>
      <c r="VRW29" s="830"/>
      <c r="VRX29" s="830"/>
      <c r="VRY29" s="830"/>
      <c r="VRZ29" s="830"/>
      <c r="VSA29" s="830"/>
      <c r="VSB29" s="830"/>
      <c r="VSC29" s="830"/>
      <c r="VSD29" s="844"/>
      <c r="VSE29" s="845"/>
      <c r="VSF29" s="829"/>
      <c r="VSG29" s="829"/>
      <c r="VSH29" s="829"/>
      <c r="VSI29" s="829"/>
      <c r="VSJ29" s="829"/>
      <c r="VSK29" s="829"/>
      <c r="VSL29" s="830"/>
      <c r="VSM29" s="830"/>
      <c r="VSN29" s="830"/>
      <c r="VSO29" s="830"/>
      <c r="VSP29" s="830"/>
      <c r="VSQ29" s="830"/>
      <c r="VSR29" s="830"/>
      <c r="VSS29" s="830"/>
      <c r="VST29" s="844"/>
      <c r="VSU29" s="845"/>
      <c r="VSV29" s="829"/>
      <c r="VSW29" s="829"/>
      <c r="VSX29" s="829"/>
      <c r="VSY29" s="829"/>
      <c r="VSZ29" s="829"/>
      <c r="VTA29" s="829"/>
      <c r="VTB29" s="830"/>
      <c r="VTC29" s="830"/>
      <c r="VTD29" s="830"/>
      <c r="VTE29" s="830"/>
      <c r="VTF29" s="830"/>
      <c r="VTG29" s="830"/>
      <c r="VTH29" s="830"/>
      <c r="VTI29" s="830"/>
      <c r="VTJ29" s="844"/>
      <c r="VTK29" s="845"/>
      <c r="VTL29" s="829"/>
      <c r="VTM29" s="829"/>
      <c r="VTN29" s="829"/>
      <c r="VTO29" s="829"/>
      <c r="VTP29" s="829"/>
      <c r="VTQ29" s="829"/>
      <c r="VTR29" s="830"/>
      <c r="VTS29" s="830"/>
      <c r="VTT29" s="830"/>
      <c r="VTU29" s="830"/>
      <c r="VTV29" s="830"/>
      <c r="VTW29" s="830"/>
      <c r="VTX29" s="830"/>
      <c r="VTY29" s="830"/>
      <c r="VTZ29" s="844"/>
      <c r="VUA29" s="845"/>
      <c r="VUB29" s="829"/>
      <c r="VUC29" s="829"/>
      <c r="VUD29" s="829"/>
      <c r="VUE29" s="829"/>
      <c r="VUF29" s="829"/>
      <c r="VUG29" s="829"/>
      <c r="VUH29" s="830"/>
      <c r="VUI29" s="830"/>
      <c r="VUJ29" s="830"/>
      <c r="VUK29" s="830"/>
      <c r="VUL29" s="830"/>
      <c r="VUM29" s="830"/>
      <c r="VUN29" s="830"/>
      <c r="VUO29" s="830"/>
      <c r="VUP29" s="844"/>
      <c r="VUQ29" s="845"/>
      <c r="VUR29" s="829"/>
      <c r="VUS29" s="829"/>
      <c r="VUT29" s="829"/>
      <c r="VUU29" s="829"/>
      <c r="VUV29" s="829"/>
      <c r="VUW29" s="829"/>
      <c r="VUX29" s="830"/>
      <c r="VUY29" s="830"/>
      <c r="VUZ29" s="830"/>
      <c r="VVA29" s="830"/>
      <c r="VVB29" s="830"/>
      <c r="VVC29" s="830"/>
      <c r="VVD29" s="830"/>
      <c r="VVE29" s="830"/>
      <c r="VVF29" s="844"/>
      <c r="VVG29" s="845"/>
      <c r="VVH29" s="829"/>
      <c r="VVI29" s="829"/>
      <c r="VVJ29" s="829"/>
      <c r="VVK29" s="829"/>
      <c r="VVL29" s="829"/>
      <c r="VVM29" s="829"/>
      <c r="VVN29" s="830"/>
      <c r="VVO29" s="830"/>
      <c r="VVP29" s="830"/>
      <c r="VVQ29" s="830"/>
      <c r="VVR29" s="830"/>
      <c r="VVS29" s="830"/>
      <c r="VVT29" s="830"/>
      <c r="VVU29" s="830"/>
      <c r="VVV29" s="844"/>
      <c r="VVW29" s="845"/>
      <c r="VVX29" s="829"/>
      <c r="VVY29" s="829"/>
      <c r="VVZ29" s="829"/>
      <c r="VWA29" s="829"/>
      <c r="VWB29" s="829"/>
      <c r="VWC29" s="829"/>
      <c r="VWD29" s="830"/>
      <c r="VWE29" s="830"/>
      <c r="VWF29" s="830"/>
      <c r="VWG29" s="830"/>
      <c r="VWH29" s="830"/>
      <c r="VWI29" s="830"/>
      <c r="VWJ29" s="830"/>
      <c r="VWK29" s="830"/>
      <c r="VWL29" s="844"/>
      <c r="VWM29" s="845"/>
      <c r="VWN29" s="829"/>
      <c r="VWO29" s="829"/>
      <c r="VWP29" s="829"/>
      <c r="VWQ29" s="829"/>
      <c r="VWR29" s="829"/>
      <c r="VWS29" s="829"/>
      <c r="VWT29" s="830"/>
      <c r="VWU29" s="830"/>
      <c r="VWV29" s="830"/>
      <c r="VWW29" s="830"/>
      <c r="VWX29" s="830"/>
      <c r="VWY29" s="830"/>
      <c r="VWZ29" s="830"/>
      <c r="VXA29" s="830"/>
      <c r="VXB29" s="844"/>
      <c r="VXC29" s="845"/>
      <c r="VXD29" s="829"/>
      <c r="VXE29" s="829"/>
      <c r="VXF29" s="829"/>
      <c r="VXG29" s="829"/>
      <c r="VXH29" s="829"/>
      <c r="VXI29" s="829"/>
      <c r="VXJ29" s="830"/>
      <c r="VXK29" s="830"/>
      <c r="VXL29" s="830"/>
      <c r="VXM29" s="830"/>
      <c r="VXN29" s="830"/>
      <c r="VXO29" s="830"/>
      <c r="VXP29" s="830"/>
      <c r="VXQ29" s="830"/>
      <c r="VXR29" s="844"/>
      <c r="VXS29" s="845"/>
      <c r="VXT29" s="829"/>
      <c r="VXU29" s="829"/>
      <c r="VXV29" s="829"/>
      <c r="VXW29" s="829"/>
      <c r="VXX29" s="829"/>
      <c r="VXY29" s="829"/>
      <c r="VXZ29" s="830"/>
      <c r="VYA29" s="830"/>
      <c r="VYB29" s="830"/>
      <c r="VYC29" s="830"/>
      <c r="VYD29" s="830"/>
      <c r="VYE29" s="830"/>
      <c r="VYF29" s="830"/>
      <c r="VYG29" s="830"/>
      <c r="VYH29" s="844"/>
      <c r="VYI29" s="845"/>
      <c r="VYJ29" s="829"/>
      <c r="VYK29" s="829"/>
      <c r="VYL29" s="829"/>
      <c r="VYM29" s="829"/>
      <c r="VYN29" s="829"/>
      <c r="VYO29" s="829"/>
      <c r="VYP29" s="830"/>
      <c r="VYQ29" s="830"/>
      <c r="VYR29" s="830"/>
      <c r="VYS29" s="830"/>
      <c r="VYT29" s="830"/>
      <c r="VYU29" s="830"/>
      <c r="VYV29" s="830"/>
      <c r="VYW29" s="830"/>
      <c r="VYX29" s="844"/>
      <c r="VYY29" s="845"/>
      <c r="VYZ29" s="829"/>
      <c r="VZA29" s="829"/>
      <c r="VZB29" s="829"/>
      <c r="VZC29" s="829"/>
      <c r="VZD29" s="829"/>
      <c r="VZE29" s="829"/>
      <c r="VZF29" s="830"/>
      <c r="VZG29" s="830"/>
      <c r="VZH29" s="830"/>
      <c r="VZI29" s="830"/>
      <c r="VZJ29" s="830"/>
      <c r="VZK29" s="830"/>
      <c r="VZL29" s="830"/>
      <c r="VZM29" s="830"/>
      <c r="VZN29" s="844"/>
      <c r="VZO29" s="845"/>
      <c r="VZP29" s="829"/>
      <c r="VZQ29" s="829"/>
      <c r="VZR29" s="829"/>
      <c r="VZS29" s="829"/>
      <c r="VZT29" s="829"/>
      <c r="VZU29" s="829"/>
      <c r="VZV29" s="830"/>
      <c r="VZW29" s="830"/>
      <c r="VZX29" s="830"/>
      <c r="VZY29" s="830"/>
      <c r="VZZ29" s="830"/>
      <c r="WAA29" s="830"/>
      <c r="WAB29" s="830"/>
      <c r="WAC29" s="830"/>
      <c r="WAD29" s="844"/>
      <c r="WAE29" s="845"/>
      <c r="WAF29" s="829"/>
      <c r="WAG29" s="829"/>
      <c r="WAH29" s="829"/>
      <c r="WAI29" s="829"/>
      <c r="WAJ29" s="829"/>
      <c r="WAK29" s="829"/>
      <c r="WAL29" s="830"/>
      <c r="WAM29" s="830"/>
      <c r="WAN29" s="830"/>
      <c r="WAO29" s="830"/>
      <c r="WAP29" s="830"/>
      <c r="WAQ29" s="830"/>
      <c r="WAR29" s="830"/>
      <c r="WAS29" s="830"/>
      <c r="WAT29" s="844"/>
      <c r="WAU29" s="845"/>
      <c r="WAV29" s="829"/>
      <c r="WAW29" s="829"/>
      <c r="WAX29" s="829"/>
      <c r="WAY29" s="829"/>
      <c r="WAZ29" s="829"/>
      <c r="WBA29" s="829"/>
      <c r="WBB29" s="830"/>
      <c r="WBC29" s="830"/>
      <c r="WBD29" s="830"/>
      <c r="WBE29" s="830"/>
      <c r="WBF29" s="830"/>
      <c r="WBG29" s="830"/>
      <c r="WBH29" s="830"/>
      <c r="WBI29" s="830"/>
      <c r="WBJ29" s="844"/>
      <c r="WBK29" s="845"/>
      <c r="WBL29" s="829"/>
      <c r="WBM29" s="829"/>
      <c r="WBN29" s="829"/>
      <c r="WBO29" s="829"/>
      <c r="WBP29" s="829"/>
      <c r="WBQ29" s="829"/>
      <c r="WBR29" s="830"/>
      <c r="WBS29" s="830"/>
      <c r="WBT29" s="830"/>
      <c r="WBU29" s="830"/>
      <c r="WBV29" s="830"/>
      <c r="WBW29" s="830"/>
      <c r="WBX29" s="830"/>
      <c r="WBY29" s="830"/>
      <c r="WBZ29" s="844"/>
      <c r="WCA29" s="845"/>
      <c r="WCB29" s="829"/>
      <c r="WCC29" s="829"/>
      <c r="WCD29" s="829"/>
      <c r="WCE29" s="829"/>
      <c r="WCF29" s="829"/>
      <c r="WCG29" s="829"/>
      <c r="WCH29" s="830"/>
      <c r="WCI29" s="830"/>
      <c r="WCJ29" s="830"/>
      <c r="WCK29" s="830"/>
      <c r="WCL29" s="830"/>
      <c r="WCM29" s="830"/>
      <c r="WCN29" s="830"/>
      <c r="WCO29" s="830"/>
      <c r="WCP29" s="844"/>
      <c r="WCQ29" s="845"/>
      <c r="WCR29" s="829"/>
      <c r="WCS29" s="829"/>
      <c r="WCT29" s="829"/>
      <c r="WCU29" s="829"/>
      <c r="WCV29" s="829"/>
      <c r="WCW29" s="829"/>
      <c r="WCX29" s="830"/>
      <c r="WCY29" s="830"/>
      <c r="WCZ29" s="830"/>
      <c r="WDA29" s="830"/>
      <c r="WDB29" s="830"/>
      <c r="WDC29" s="830"/>
      <c r="WDD29" s="830"/>
      <c r="WDE29" s="830"/>
      <c r="WDF29" s="844"/>
      <c r="WDG29" s="845"/>
      <c r="WDH29" s="829"/>
      <c r="WDI29" s="829"/>
      <c r="WDJ29" s="829"/>
      <c r="WDK29" s="829"/>
      <c r="WDL29" s="829"/>
      <c r="WDM29" s="829"/>
      <c r="WDN29" s="830"/>
      <c r="WDO29" s="830"/>
      <c r="WDP29" s="830"/>
      <c r="WDQ29" s="830"/>
      <c r="WDR29" s="830"/>
      <c r="WDS29" s="830"/>
      <c r="WDT29" s="830"/>
      <c r="WDU29" s="830"/>
      <c r="WDV29" s="844"/>
      <c r="WDW29" s="845"/>
      <c r="WDX29" s="829"/>
      <c r="WDY29" s="829"/>
      <c r="WDZ29" s="829"/>
      <c r="WEA29" s="829"/>
      <c r="WEB29" s="829"/>
      <c r="WEC29" s="829"/>
      <c r="WED29" s="830"/>
      <c r="WEE29" s="830"/>
      <c r="WEF29" s="830"/>
      <c r="WEG29" s="830"/>
      <c r="WEH29" s="830"/>
      <c r="WEI29" s="830"/>
      <c r="WEJ29" s="830"/>
      <c r="WEK29" s="830"/>
      <c r="WEL29" s="844"/>
      <c r="WEM29" s="845"/>
      <c r="WEN29" s="829"/>
      <c r="WEO29" s="829"/>
      <c r="WEP29" s="829"/>
      <c r="WEQ29" s="829"/>
      <c r="WER29" s="829"/>
      <c r="WES29" s="829"/>
      <c r="WET29" s="830"/>
      <c r="WEU29" s="830"/>
      <c r="WEV29" s="830"/>
      <c r="WEW29" s="830"/>
      <c r="WEX29" s="830"/>
      <c r="WEY29" s="830"/>
      <c r="WEZ29" s="830"/>
      <c r="WFA29" s="830"/>
      <c r="WFB29" s="844"/>
      <c r="WFC29" s="845"/>
      <c r="WFD29" s="829"/>
      <c r="WFE29" s="829"/>
      <c r="WFF29" s="829"/>
      <c r="WFG29" s="829"/>
      <c r="WFH29" s="829"/>
      <c r="WFI29" s="829"/>
      <c r="WFJ29" s="830"/>
      <c r="WFK29" s="830"/>
      <c r="WFL29" s="830"/>
      <c r="WFM29" s="830"/>
      <c r="WFN29" s="830"/>
      <c r="WFO29" s="830"/>
      <c r="WFP29" s="830"/>
      <c r="WFQ29" s="830"/>
      <c r="WFR29" s="844"/>
      <c r="WFS29" s="845"/>
      <c r="WFT29" s="829"/>
      <c r="WFU29" s="829"/>
      <c r="WFV29" s="829"/>
      <c r="WFW29" s="829"/>
      <c r="WFX29" s="829"/>
      <c r="WFY29" s="829"/>
      <c r="WFZ29" s="830"/>
      <c r="WGA29" s="830"/>
      <c r="WGB29" s="830"/>
      <c r="WGC29" s="830"/>
      <c r="WGD29" s="830"/>
      <c r="WGE29" s="830"/>
      <c r="WGF29" s="830"/>
      <c r="WGG29" s="830"/>
      <c r="WGH29" s="844"/>
      <c r="WGI29" s="845"/>
      <c r="WGJ29" s="829"/>
      <c r="WGK29" s="829"/>
      <c r="WGL29" s="829"/>
      <c r="WGM29" s="829"/>
      <c r="WGN29" s="829"/>
      <c r="WGO29" s="829"/>
      <c r="WGP29" s="830"/>
      <c r="WGQ29" s="830"/>
      <c r="WGR29" s="830"/>
      <c r="WGS29" s="830"/>
      <c r="WGT29" s="830"/>
      <c r="WGU29" s="830"/>
      <c r="WGV29" s="830"/>
      <c r="WGW29" s="830"/>
      <c r="WGX29" s="844"/>
      <c r="WGY29" s="845"/>
      <c r="WGZ29" s="829"/>
      <c r="WHA29" s="829"/>
      <c r="WHB29" s="829"/>
      <c r="WHC29" s="829"/>
      <c r="WHD29" s="829"/>
      <c r="WHE29" s="829"/>
      <c r="WHF29" s="830"/>
      <c r="WHG29" s="830"/>
      <c r="WHH29" s="830"/>
      <c r="WHI29" s="830"/>
      <c r="WHJ29" s="830"/>
      <c r="WHK29" s="830"/>
      <c r="WHL29" s="830"/>
      <c r="WHM29" s="830"/>
      <c r="WHN29" s="844"/>
      <c r="WHO29" s="845"/>
      <c r="WHP29" s="829"/>
      <c r="WHQ29" s="829"/>
      <c r="WHR29" s="829"/>
      <c r="WHS29" s="829"/>
      <c r="WHT29" s="829"/>
      <c r="WHU29" s="829"/>
      <c r="WHV29" s="830"/>
      <c r="WHW29" s="830"/>
      <c r="WHX29" s="830"/>
      <c r="WHY29" s="830"/>
      <c r="WHZ29" s="830"/>
      <c r="WIA29" s="830"/>
      <c r="WIB29" s="830"/>
      <c r="WIC29" s="830"/>
      <c r="WID29" s="844"/>
      <c r="WIE29" s="845"/>
      <c r="WIF29" s="829"/>
      <c r="WIG29" s="829"/>
      <c r="WIH29" s="829"/>
      <c r="WII29" s="829"/>
      <c r="WIJ29" s="829"/>
      <c r="WIK29" s="829"/>
      <c r="WIL29" s="830"/>
      <c r="WIM29" s="830"/>
      <c r="WIN29" s="830"/>
      <c r="WIO29" s="830"/>
      <c r="WIP29" s="830"/>
      <c r="WIQ29" s="830"/>
      <c r="WIR29" s="830"/>
      <c r="WIS29" s="830"/>
      <c r="WIT29" s="844"/>
      <c r="WIU29" s="845"/>
      <c r="WIV29" s="829"/>
      <c r="WIW29" s="829"/>
      <c r="WIX29" s="829"/>
      <c r="WIY29" s="829"/>
      <c r="WIZ29" s="829"/>
      <c r="WJA29" s="829"/>
      <c r="WJB29" s="830"/>
      <c r="WJC29" s="830"/>
      <c r="WJD29" s="830"/>
      <c r="WJE29" s="830"/>
      <c r="WJF29" s="830"/>
      <c r="WJG29" s="830"/>
      <c r="WJH29" s="830"/>
      <c r="WJI29" s="830"/>
      <c r="WJJ29" s="844"/>
      <c r="WJK29" s="845"/>
      <c r="WJL29" s="829"/>
      <c r="WJM29" s="829"/>
      <c r="WJN29" s="829"/>
      <c r="WJO29" s="829"/>
      <c r="WJP29" s="829"/>
      <c r="WJQ29" s="829"/>
      <c r="WJR29" s="830"/>
      <c r="WJS29" s="830"/>
      <c r="WJT29" s="830"/>
      <c r="WJU29" s="830"/>
      <c r="WJV29" s="830"/>
      <c r="WJW29" s="830"/>
      <c r="WJX29" s="830"/>
      <c r="WJY29" s="830"/>
      <c r="WJZ29" s="844"/>
      <c r="WKA29" s="845"/>
      <c r="WKB29" s="829"/>
      <c r="WKC29" s="829"/>
      <c r="WKD29" s="829"/>
      <c r="WKE29" s="829"/>
      <c r="WKF29" s="829"/>
      <c r="WKG29" s="829"/>
      <c r="WKH29" s="830"/>
      <c r="WKI29" s="830"/>
      <c r="WKJ29" s="830"/>
      <c r="WKK29" s="830"/>
      <c r="WKL29" s="830"/>
      <c r="WKM29" s="830"/>
      <c r="WKN29" s="830"/>
      <c r="WKO29" s="830"/>
      <c r="WKP29" s="844"/>
      <c r="WKQ29" s="845"/>
      <c r="WKR29" s="829"/>
      <c r="WKS29" s="829"/>
      <c r="WKT29" s="829"/>
      <c r="WKU29" s="829"/>
      <c r="WKV29" s="829"/>
      <c r="WKW29" s="829"/>
      <c r="WKX29" s="830"/>
      <c r="WKY29" s="830"/>
      <c r="WKZ29" s="830"/>
      <c r="WLA29" s="830"/>
      <c r="WLB29" s="830"/>
      <c r="WLC29" s="830"/>
      <c r="WLD29" s="830"/>
      <c r="WLE29" s="830"/>
      <c r="WLF29" s="844"/>
      <c r="WLG29" s="845"/>
      <c r="WLH29" s="829"/>
      <c r="WLI29" s="829"/>
      <c r="WLJ29" s="829"/>
      <c r="WLK29" s="829"/>
      <c r="WLL29" s="829"/>
      <c r="WLM29" s="829"/>
      <c r="WLN29" s="830"/>
      <c r="WLO29" s="830"/>
      <c r="WLP29" s="830"/>
      <c r="WLQ29" s="830"/>
      <c r="WLR29" s="830"/>
      <c r="WLS29" s="830"/>
      <c r="WLT29" s="830"/>
      <c r="WLU29" s="830"/>
      <c r="WLV29" s="844"/>
      <c r="WLW29" s="845"/>
      <c r="WLX29" s="829"/>
      <c r="WLY29" s="829"/>
      <c r="WLZ29" s="829"/>
      <c r="WMA29" s="829"/>
      <c r="WMB29" s="829"/>
      <c r="WMC29" s="829"/>
      <c r="WMD29" s="830"/>
      <c r="WME29" s="830"/>
      <c r="WMF29" s="830"/>
      <c r="WMG29" s="830"/>
      <c r="WMH29" s="830"/>
      <c r="WMI29" s="830"/>
      <c r="WMJ29" s="830"/>
      <c r="WMK29" s="830"/>
      <c r="WML29" s="844"/>
      <c r="WMM29" s="845"/>
      <c r="WMN29" s="829"/>
      <c r="WMO29" s="829"/>
      <c r="WMP29" s="829"/>
      <c r="WMQ29" s="829"/>
      <c r="WMR29" s="829"/>
      <c r="WMS29" s="829"/>
      <c r="WMT29" s="830"/>
      <c r="WMU29" s="830"/>
      <c r="WMV29" s="830"/>
      <c r="WMW29" s="830"/>
      <c r="WMX29" s="830"/>
      <c r="WMY29" s="830"/>
      <c r="WMZ29" s="830"/>
      <c r="WNA29" s="830"/>
      <c r="WNB29" s="844"/>
      <c r="WNC29" s="845"/>
      <c r="WND29" s="829"/>
      <c r="WNE29" s="829"/>
      <c r="WNF29" s="829"/>
      <c r="WNG29" s="829"/>
      <c r="WNH29" s="829"/>
      <c r="WNI29" s="829"/>
      <c r="WNJ29" s="830"/>
      <c r="WNK29" s="830"/>
      <c r="WNL29" s="830"/>
      <c r="WNM29" s="830"/>
      <c r="WNN29" s="830"/>
      <c r="WNO29" s="830"/>
      <c r="WNP29" s="830"/>
      <c r="WNQ29" s="830"/>
      <c r="WNR29" s="844"/>
      <c r="WNS29" s="845"/>
      <c r="WNT29" s="829"/>
      <c r="WNU29" s="829"/>
      <c r="WNV29" s="829"/>
      <c r="WNW29" s="829"/>
      <c r="WNX29" s="829"/>
      <c r="WNY29" s="829"/>
      <c r="WNZ29" s="830"/>
      <c r="WOA29" s="830"/>
      <c r="WOB29" s="830"/>
      <c r="WOC29" s="830"/>
      <c r="WOD29" s="830"/>
      <c r="WOE29" s="830"/>
      <c r="WOF29" s="830"/>
      <c r="WOG29" s="830"/>
      <c r="WOH29" s="844"/>
      <c r="WOI29" s="845"/>
      <c r="WOJ29" s="829"/>
      <c r="WOK29" s="829"/>
      <c r="WOL29" s="829"/>
      <c r="WOM29" s="829"/>
      <c r="WON29" s="829"/>
      <c r="WOO29" s="829"/>
      <c r="WOP29" s="830"/>
      <c r="WOQ29" s="830"/>
      <c r="WOR29" s="830"/>
      <c r="WOS29" s="830"/>
      <c r="WOT29" s="830"/>
      <c r="WOU29" s="830"/>
      <c r="WOV29" s="830"/>
      <c r="WOW29" s="830"/>
      <c r="WOX29" s="844"/>
      <c r="WOY29" s="845"/>
      <c r="WOZ29" s="829"/>
      <c r="WPA29" s="829"/>
      <c r="WPB29" s="829"/>
      <c r="WPC29" s="829"/>
      <c r="WPD29" s="829"/>
      <c r="WPE29" s="829"/>
      <c r="WPF29" s="830"/>
      <c r="WPG29" s="830"/>
      <c r="WPH29" s="830"/>
      <c r="WPI29" s="830"/>
      <c r="WPJ29" s="830"/>
      <c r="WPK29" s="830"/>
      <c r="WPL29" s="830"/>
      <c r="WPM29" s="830"/>
      <c r="WPN29" s="844"/>
      <c r="WPO29" s="845"/>
      <c r="WPP29" s="829"/>
      <c r="WPQ29" s="829"/>
      <c r="WPR29" s="829"/>
      <c r="WPS29" s="829"/>
      <c r="WPT29" s="829"/>
      <c r="WPU29" s="829"/>
      <c r="WPV29" s="830"/>
      <c r="WPW29" s="830"/>
      <c r="WPX29" s="830"/>
      <c r="WPY29" s="830"/>
      <c r="WPZ29" s="830"/>
      <c r="WQA29" s="830"/>
      <c r="WQB29" s="830"/>
      <c r="WQC29" s="830"/>
      <c r="WQD29" s="844"/>
      <c r="WQE29" s="845"/>
      <c r="WQF29" s="829"/>
      <c r="WQG29" s="829"/>
      <c r="WQH29" s="829"/>
      <c r="WQI29" s="829"/>
      <c r="WQJ29" s="829"/>
      <c r="WQK29" s="829"/>
      <c r="WQL29" s="830"/>
      <c r="WQM29" s="830"/>
      <c r="WQN29" s="830"/>
      <c r="WQO29" s="830"/>
      <c r="WQP29" s="830"/>
      <c r="WQQ29" s="830"/>
      <c r="WQR29" s="830"/>
      <c r="WQS29" s="830"/>
      <c r="WQT29" s="844"/>
      <c r="WQU29" s="845"/>
      <c r="WQV29" s="829"/>
      <c r="WQW29" s="829"/>
      <c r="WQX29" s="829"/>
      <c r="WQY29" s="829"/>
      <c r="WQZ29" s="829"/>
      <c r="WRA29" s="829"/>
      <c r="WRB29" s="830"/>
      <c r="WRC29" s="830"/>
      <c r="WRD29" s="830"/>
      <c r="WRE29" s="830"/>
      <c r="WRF29" s="830"/>
      <c r="WRG29" s="830"/>
      <c r="WRH29" s="830"/>
      <c r="WRI29" s="830"/>
      <c r="WRJ29" s="844"/>
      <c r="WRK29" s="845"/>
      <c r="WRL29" s="829"/>
      <c r="WRM29" s="829"/>
      <c r="WRN29" s="829"/>
      <c r="WRO29" s="829"/>
      <c r="WRP29" s="829"/>
      <c r="WRQ29" s="829"/>
      <c r="WRR29" s="830"/>
      <c r="WRS29" s="830"/>
      <c r="WRT29" s="830"/>
      <c r="WRU29" s="830"/>
      <c r="WRV29" s="830"/>
      <c r="WRW29" s="830"/>
      <c r="WRX29" s="830"/>
      <c r="WRY29" s="830"/>
      <c r="WRZ29" s="844"/>
      <c r="WSA29" s="845"/>
      <c r="WSB29" s="829"/>
      <c r="WSC29" s="829"/>
      <c r="WSD29" s="829"/>
      <c r="WSE29" s="829"/>
      <c r="WSF29" s="829"/>
      <c r="WSG29" s="829"/>
      <c r="WSH29" s="830"/>
      <c r="WSI29" s="830"/>
      <c r="WSJ29" s="830"/>
      <c r="WSK29" s="830"/>
      <c r="WSL29" s="830"/>
      <c r="WSM29" s="830"/>
      <c r="WSN29" s="830"/>
      <c r="WSO29" s="830"/>
      <c r="WSP29" s="844"/>
      <c r="WSQ29" s="845"/>
      <c r="WSR29" s="829"/>
      <c r="WSS29" s="829"/>
      <c r="WST29" s="829"/>
      <c r="WSU29" s="829"/>
      <c r="WSV29" s="829"/>
      <c r="WSW29" s="829"/>
      <c r="WSX29" s="830"/>
      <c r="WSY29" s="830"/>
      <c r="WSZ29" s="830"/>
      <c r="WTA29" s="830"/>
      <c r="WTB29" s="830"/>
      <c r="WTC29" s="830"/>
      <c r="WTD29" s="830"/>
      <c r="WTE29" s="830"/>
      <c r="WTF29" s="844"/>
      <c r="WTG29" s="845"/>
      <c r="WTH29" s="829"/>
      <c r="WTI29" s="829"/>
      <c r="WTJ29" s="829"/>
      <c r="WTK29" s="829"/>
      <c r="WTL29" s="829"/>
      <c r="WTM29" s="829"/>
      <c r="WTN29" s="830"/>
      <c r="WTO29" s="830"/>
      <c r="WTP29" s="830"/>
      <c r="WTQ29" s="830"/>
      <c r="WTR29" s="830"/>
      <c r="WTS29" s="830"/>
      <c r="WTT29" s="830"/>
      <c r="WTU29" s="830"/>
      <c r="WTV29" s="844"/>
      <c r="WTW29" s="845"/>
      <c r="WTX29" s="829"/>
      <c r="WTY29" s="829"/>
      <c r="WTZ29" s="829"/>
      <c r="WUA29" s="829"/>
      <c r="WUB29" s="829"/>
      <c r="WUC29" s="829"/>
      <c r="WUD29" s="830"/>
      <c r="WUE29" s="830"/>
      <c r="WUF29" s="830"/>
      <c r="WUG29" s="830"/>
      <c r="WUH29" s="830"/>
      <c r="WUI29" s="830"/>
      <c r="WUJ29" s="830"/>
      <c r="WUK29" s="830"/>
      <c r="WUL29" s="844"/>
      <c r="WUM29" s="845"/>
      <c r="WUN29" s="829"/>
      <c r="WUO29" s="829"/>
      <c r="WUP29" s="829"/>
      <c r="WUQ29" s="829"/>
      <c r="WUR29" s="829"/>
      <c r="WUS29" s="829"/>
      <c r="WUT29" s="830"/>
      <c r="WUU29" s="830"/>
      <c r="WUV29" s="830"/>
      <c r="WUW29" s="830"/>
      <c r="WUX29" s="830"/>
      <c r="WUY29" s="830"/>
      <c r="WUZ29" s="830"/>
      <c r="WVA29" s="830"/>
      <c r="WVB29" s="844"/>
      <c r="WVC29" s="845"/>
      <c r="WVD29" s="829"/>
      <c r="WVE29" s="829"/>
      <c r="WVF29" s="829"/>
      <c r="WVG29" s="829"/>
      <c r="WVH29" s="829"/>
      <c r="WVI29" s="829"/>
      <c r="WVJ29" s="830"/>
      <c r="WVK29" s="830"/>
      <c r="WVL29" s="830"/>
      <c r="WVM29" s="830"/>
      <c r="WVN29" s="830"/>
      <c r="WVO29" s="830"/>
      <c r="WVP29" s="830"/>
      <c r="WVQ29" s="830"/>
      <c r="WVR29" s="844"/>
      <c r="WVS29" s="845"/>
      <c r="WVT29" s="829"/>
      <c r="WVU29" s="829"/>
      <c r="WVV29" s="829"/>
      <c r="WVW29" s="829"/>
      <c r="WVX29" s="829"/>
      <c r="WVY29" s="829"/>
      <c r="WVZ29" s="830"/>
      <c r="WWA29" s="830"/>
      <c r="WWB29" s="830"/>
      <c r="WWC29" s="830"/>
      <c r="WWD29" s="830"/>
      <c r="WWE29" s="830"/>
      <c r="WWF29" s="830"/>
      <c r="WWG29" s="830"/>
      <c r="WWH29" s="844"/>
      <c r="WWI29" s="845"/>
      <c r="WWJ29" s="829"/>
      <c r="WWK29" s="829"/>
      <c r="WWL29" s="829"/>
      <c r="WWM29" s="829"/>
      <c r="WWN29" s="829"/>
      <c r="WWO29" s="829"/>
      <c r="WWP29" s="830"/>
      <c r="WWQ29" s="830"/>
      <c r="WWR29" s="830"/>
      <c r="WWS29" s="830"/>
      <c r="WWT29" s="830"/>
      <c r="WWU29" s="830"/>
      <c r="WWV29" s="830"/>
      <c r="WWW29" s="830"/>
      <c r="WWX29" s="844"/>
      <c r="WWY29" s="845"/>
      <c r="WWZ29" s="829"/>
      <c r="WXA29" s="829"/>
      <c r="WXB29" s="829"/>
      <c r="WXC29" s="829"/>
      <c r="WXD29" s="829"/>
      <c r="WXE29" s="829"/>
      <c r="WXF29" s="830"/>
      <c r="WXG29" s="830"/>
      <c r="WXH29" s="830"/>
      <c r="WXI29" s="830"/>
      <c r="WXJ29" s="830"/>
      <c r="WXK29" s="830"/>
      <c r="WXL29" s="830"/>
      <c r="WXM29" s="830"/>
      <c r="WXN29" s="844"/>
      <c r="WXO29" s="845"/>
      <c r="WXP29" s="829"/>
      <c r="WXQ29" s="829"/>
      <c r="WXR29" s="829"/>
      <c r="WXS29" s="829"/>
      <c r="WXT29" s="829"/>
      <c r="WXU29" s="829"/>
      <c r="WXV29" s="830"/>
      <c r="WXW29" s="830"/>
      <c r="WXX29" s="830"/>
      <c r="WXY29" s="830"/>
      <c r="WXZ29" s="830"/>
      <c r="WYA29" s="830"/>
      <c r="WYB29" s="830"/>
      <c r="WYC29" s="830"/>
      <c r="WYD29" s="844"/>
      <c r="WYE29" s="845"/>
      <c r="WYF29" s="829"/>
      <c r="WYG29" s="829"/>
      <c r="WYH29" s="829"/>
      <c r="WYI29" s="829"/>
      <c r="WYJ29" s="829"/>
      <c r="WYK29" s="829"/>
      <c r="WYL29" s="830"/>
      <c r="WYM29" s="830"/>
      <c r="WYN29" s="830"/>
      <c r="WYO29" s="830"/>
      <c r="WYP29" s="830"/>
      <c r="WYQ29" s="830"/>
      <c r="WYR29" s="830"/>
      <c r="WYS29" s="830"/>
      <c r="WYT29" s="844"/>
      <c r="WYU29" s="845"/>
      <c r="WYV29" s="829"/>
      <c r="WYW29" s="829"/>
      <c r="WYX29" s="829"/>
      <c r="WYY29" s="829"/>
      <c r="WYZ29" s="829"/>
      <c r="WZA29" s="829"/>
      <c r="WZB29" s="830"/>
      <c r="WZC29" s="830"/>
      <c r="WZD29" s="830"/>
      <c r="WZE29" s="830"/>
      <c r="WZF29" s="830"/>
      <c r="WZG29" s="830"/>
      <c r="WZH29" s="830"/>
      <c r="WZI29" s="830"/>
      <c r="WZJ29" s="844"/>
      <c r="WZK29" s="845"/>
      <c r="WZL29" s="829"/>
      <c r="WZM29" s="829"/>
      <c r="WZN29" s="829"/>
      <c r="WZO29" s="829"/>
      <c r="WZP29" s="829"/>
      <c r="WZQ29" s="829"/>
      <c r="WZR29" s="830"/>
      <c r="WZS29" s="830"/>
      <c r="WZT29" s="830"/>
      <c r="WZU29" s="830"/>
      <c r="WZV29" s="830"/>
      <c r="WZW29" s="830"/>
      <c r="WZX29" s="830"/>
      <c r="WZY29" s="830"/>
      <c r="WZZ29" s="844"/>
      <c r="XAA29" s="845"/>
      <c r="XAB29" s="829"/>
      <c r="XAC29" s="829"/>
      <c r="XAD29" s="829"/>
      <c r="XAE29" s="829"/>
      <c r="XAF29" s="829"/>
      <c r="XAG29" s="829"/>
      <c r="XAH29" s="830"/>
      <c r="XAI29" s="830"/>
      <c r="XAJ29" s="830"/>
      <c r="XAK29" s="830"/>
      <c r="XAL29" s="830"/>
      <c r="XAM29" s="830"/>
      <c r="XAN29" s="830"/>
      <c r="XAO29" s="830"/>
      <c r="XAP29" s="844"/>
      <c r="XAQ29" s="845"/>
      <c r="XAR29" s="829"/>
      <c r="XAS29" s="829"/>
      <c r="XAT29" s="829"/>
      <c r="XAU29" s="829"/>
      <c r="XAV29" s="829"/>
      <c r="XAW29" s="829"/>
      <c r="XAX29" s="830"/>
      <c r="XAY29" s="830"/>
      <c r="XAZ29" s="830"/>
      <c r="XBA29" s="830"/>
      <c r="XBB29" s="830"/>
      <c r="XBC29" s="830"/>
      <c r="XBD29" s="830"/>
      <c r="XBE29" s="830"/>
      <c r="XBF29" s="844"/>
      <c r="XBG29" s="845"/>
      <c r="XBH29" s="829"/>
      <c r="XBI29" s="829"/>
      <c r="XBJ29" s="829"/>
      <c r="XBK29" s="829"/>
      <c r="XBL29" s="829"/>
      <c r="XBM29" s="829"/>
      <c r="XBN29" s="830"/>
      <c r="XBO29" s="830"/>
      <c r="XBP29" s="830"/>
      <c r="XBQ29" s="830"/>
      <c r="XBR29" s="830"/>
      <c r="XBS29" s="830"/>
      <c r="XBT29" s="830"/>
      <c r="XBU29" s="830"/>
      <c r="XBV29" s="844"/>
      <c r="XBW29" s="845"/>
      <c r="XBX29" s="829"/>
      <c r="XBY29" s="829"/>
      <c r="XBZ29" s="829"/>
      <c r="XCA29" s="829"/>
      <c r="XCB29" s="829"/>
      <c r="XCC29" s="829"/>
      <c r="XCD29" s="830"/>
      <c r="XCE29" s="830"/>
      <c r="XCF29" s="830"/>
      <c r="XCG29" s="830"/>
      <c r="XCH29" s="830"/>
      <c r="XCI29" s="830"/>
      <c r="XCJ29" s="830"/>
      <c r="XCK29" s="830"/>
      <c r="XCL29" s="844"/>
      <c r="XCM29" s="845"/>
      <c r="XCN29" s="829"/>
      <c r="XCO29" s="829"/>
      <c r="XCP29" s="829"/>
      <c r="XCQ29" s="829"/>
      <c r="XCR29" s="829"/>
      <c r="XCS29" s="829"/>
      <c r="XCT29" s="830"/>
      <c r="XCU29" s="830"/>
      <c r="XCV29" s="830"/>
      <c r="XCW29" s="830"/>
      <c r="XCX29" s="830"/>
      <c r="XCY29" s="830"/>
      <c r="XCZ29" s="830"/>
      <c r="XDA29" s="830"/>
      <c r="XDB29" s="844"/>
      <c r="XDC29" s="845"/>
      <c r="XDD29" s="829"/>
      <c r="XDE29" s="829"/>
      <c r="XDF29" s="829"/>
      <c r="XDG29" s="829"/>
      <c r="XDH29" s="829"/>
      <c r="XDI29" s="829"/>
      <c r="XDJ29" s="830"/>
      <c r="XDK29" s="830"/>
      <c r="XDL29" s="830"/>
      <c r="XDM29" s="830"/>
      <c r="XDN29" s="830"/>
      <c r="XDO29" s="830"/>
      <c r="XDP29" s="830"/>
      <c r="XDQ29" s="830"/>
      <c r="XDR29" s="844"/>
      <c r="XDS29" s="845"/>
      <c r="XDT29" s="829"/>
      <c r="XDU29" s="829"/>
      <c r="XDV29" s="829"/>
      <c r="XDW29" s="829"/>
      <c r="XDX29" s="829"/>
      <c r="XDY29" s="829"/>
      <c r="XDZ29" s="830"/>
      <c r="XEA29" s="830"/>
      <c r="XEB29" s="830"/>
      <c r="XEC29" s="830"/>
      <c r="XED29" s="830"/>
      <c r="XEE29" s="830"/>
      <c r="XEF29" s="830"/>
      <c r="XEG29" s="830"/>
      <c r="XEH29" s="844"/>
      <c r="XEI29" s="845"/>
      <c r="XEJ29" s="829"/>
      <c r="XEK29" s="829"/>
      <c r="XEL29" s="829"/>
      <c r="XEM29" s="829"/>
      <c r="XEN29" s="829"/>
      <c r="XEO29" s="829"/>
      <c r="XEP29" s="830"/>
    </row>
    <row r="30" spans="1:16376">
      <c r="A30" s="789" t="s">
        <v>1</v>
      </c>
      <c r="B30" s="789" t="s">
        <v>2</v>
      </c>
      <c r="C30" s="789" t="s">
        <v>3</v>
      </c>
      <c r="D30" s="789" t="s">
        <v>4</v>
      </c>
      <c r="E30" s="789" t="s">
        <v>5</v>
      </c>
      <c r="F30" s="789" t="s">
        <v>6</v>
      </c>
      <c r="G30" s="789" t="s">
        <v>7</v>
      </c>
      <c r="H30" s="789" t="s">
        <v>8</v>
      </c>
    </row>
    <row r="31" spans="1:16376" ht="32.65">
      <c r="A31" s="790" t="s">
        <v>21</v>
      </c>
      <c r="B31" s="791">
        <f>B11</f>
        <v>95327.22</v>
      </c>
      <c r="C31" s="791">
        <f>C11</f>
        <v>101310.28</v>
      </c>
      <c r="D31" s="791">
        <f>E11</f>
        <v>108000.28</v>
      </c>
      <c r="E31" s="791">
        <f>G11</f>
        <v>113200.28</v>
      </c>
      <c r="F31" s="791">
        <f>I11</f>
        <v>118600.28</v>
      </c>
      <c r="G31" s="791">
        <f>K11</f>
        <v>124200.28</v>
      </c>
      <c r="H31" s="791">
        <f>M11</f>
        <v>130000.28</v>
      </c>
      <c r="J31" s="809" t="s">
        <v>39</v>
      </c>
      <c r="K31" s="810">
        <v>714.9</v>
      </c>
      <c r="L31" s="810">
        <v>809.1</v>
      </c>
      <c r="M31" s="810">
        <v>890.3</v>
      </c>
      <c r="N31" s="810">
        <v>979.9</v>
      </c>
      <c r="O31" s="811">
        <v>1079.3</v>
      </c>
      <c r="P31" s="811">
        <v>1189.9000000000001</v>
      </c>
    </row>
    <row r="32" spans="1:16376" ht="32.65">
      <c r="A32" s="790" t="s">
        <v>40</v>
      </c>
      <c r="B32" s="790"/>
      <c r="C32" s="791">
        <f>(1-C20-C21-C22-C23)*C7</f>
        <v>714.89999999999884</v>
      </c>
      <c r="D32" s="791">
        <f>(1-E20-E21-E22-E23)*E7</f>
        <v>777.86251642109312</v>
      </c>
      <c r="E32" s="791">
        <f>(1-G20-G21-G22-G23)*G7</f>
        <v>864.59659522739992</v>
      </c>
      <c r="F32" s="791">
        <f>(1-I20-I21-I22-I23)*I7</f>
        <v>953.2331661215153</v>
      </c>
      <c r="G32" s="791">
        <f>(1-K20-K21-K22-K23)*K7</f>
        <v>1059.0655644247481</v>
      </c>
      <c r="H32" s="791">
        <f>(1-M20-M21-M22-M23)*M7</f>
        <v>1185.25125970723</v>
      </c>
      <c r="J32" s="809" t="s">
        <v>16</v>
      </c>
      <c r="K32" s="810">
        <v>706.2</v>
      </c>
      <c r="L32" s="810">
        <v>799.2</v>
      </c>
      <c r="M32" s="810">
        <v>879.5</v>
      </c>
      <c r="N32" s="810">
        <v>967.9</v>
      </c>
      <c r="O32" s="811">
        <v>1066.2</v>
      </c>
      <c r="P32" s="811">
        <v>1175.4000000000001</v>
      </c>
    </row>
    <row r="33" spans="1:16" ht="16.899999999999999">
      <c r="A33" s="792" t="s">
        <v>16</v>
      </c>
      <c r="B33" s="792"/>
      <c r="C33" s="791">
        <f>C6</f>
        <v>706.18</v>
      </c>
      <c r="D33" s="791">
        <f>D32-10</f>
        <v>767.86251642109312</v>
      </c>
      <c r="E33" s="791">
        <f>E32-10</f>
        <v>854.59659522739992</v>
      </c>
      <c r="F33" s="791">
        <f>F32-10</f>
        <v>943.2331661215153</v>
      </c>
      <c r="G33" s="791">
        <f>G32-10</f>
        <v>1049.0655644247481</v>
      </c>
      <c r="H33" s="791">
        <f>H32-10</f>
        <v>1175.25125970723</v>
      </c>
      <c r="J33" s="809" t="s">
        <v>21</v>
      </c>
      <c r="K33" s="812">
        <v>101310</v>
      </c>
      <c r="L33" s="812">
        <v>108662</v>
      </c>
      <c r="M33" s="812">
        <v>113750</v>
      </c>
      <c r="N33" s="812">
        <v>118422</v>
      </c>
      <c r="O33" s="812">
        <v>123191</v>
      </c>
      <c r="P33" s="812">
        <v>127484</v>
      </c>
    </row>
    <row r="34" spans="1:16" ht="31.5">
      <c r="A34" s="792" t="s">
        <v>41</v>
      </c>
      <c r="B34" s="792"/>
      <c r="C34" s="789"/>
      <c r="D34" s="791">
        <v>-38.340000000000003</v>
      </c>
      <c r="E34" s="791">
        <v>-25.2</v>
      </c>
      <c r="F34" s="791">
        <v>-30</v>
      </c>
      <c r="G34" s="791">
        <v>-39.6</v>
      </c>
      <c r="H34" s="791">
        <v>-46.8</v>
      </c>
      <c r="J34" s="813" t="s">
        <v>42</v>
      </c>
      <c r="K34" s="814">
        <v>0.75849999999999995</v>
      </c>
      <c r="L34" s="814">
        <v>0.74860000000000004</v>
      </c>
      <c r="M34" s="814">
        <v>0.73709999999999998</v>
      </c>
      <c r="N34" s="814">
        <v>0.72489999999999999</v>
      </c>
      <c r="O34" s="814">
        <v>0.71289999999999998</v>
      </c>
      <c r="P34" s="814">
        <v>0.70209999999999995</v>
      </c>
    </row>
    <row r="35" spans="1:16">
      <c r="A35" s="792" t="s">
        <v>43</v>
      </c>
      <c r="B35" s="792"/>
      <c r="C35" s="789"/>
      <c r="D35" s="793">
        <v>0.307</v>
      </c>
      <c r="E35" s="793">
        <v>0.307</v>
      </c>
      <c r="F35" s="793">
        <v>0.307</v>
      </c>
      <c r="G35" s="793">
        <v>0.307</v>
      </c>
      <c r="H35" s="793">
        <v>0.307</v>
      </c>
      <c r="J35" s="815" t="s">
        <v>28</v>
      </c>
      <c r="K35" s="816">
        <v>1.6299999999999999E-2</v>
      </c>
      <c r="L35" s="817">
        <v>1.6E-2</v>
      </c>
      <c r="M35" s="817">
        <v>1.61E-2</v>
      </c>
      <c r="N35" s="817">
        <v>1.6299999999999999E-2</v>
      </c>
      <c r="O35" s="817">
        <v>1.6500000000000001E-2</v>
      </c>
      <c r="P35" s="816">
        <v>1.67E-2</v>
      </c>
    </row>
    <row r="36" spans="1:16" ht="31.5">
      <c r="A36" s="792" t="s">
        <v>44</v>
      </c>
      <c r="B36" s="792"/>
      <c r="C36" s="789"/>
      <c r="D36" s="791">
        <f>-(C33+D34)*D35</f>
        <v>-205.02687999999998</v>
      </c>
      <c r="E36" s="791">
        <f>-(D33+E34)*E35</f>
        <v>-227.99739254127556</v>
      </c>
      <c r="F36" s="791">
        <f>-(E33+F34)*F35</f>
        <v>-253.15115473481177</v>
      </c>
      <c r="G36" s="791">
        <f>-(F33+G34)*G35</f>
        <v>-277.41538199930517</v>
      </c>
      <c r="H36" s="791">
        <f>-(G33+H34)*H35</f>
        <v>-307.69552827839766</v>
      </c>
      <c r="J36" s="815" t="s">
        <v>45</v>
      </c>
      <c r="K36" s="818">
        <v>582</v>
      </c>
      <c r="L36" s="818">
        <v>572</v>
      </c>
      <c r="M36" s="818">
        <v>564</v>
      </c>
      <c r="N36" s="818">
        <v>550</v>
      </c>
      <c r="O36" s="818">
        <v>518</v>
      </c>
      <c r="P36" s="818">
        <v>468</v>
      </c>
    </row>
    <row r="37" spans="1:16" ht="36">
      <c r="A37" s="792" t="s">
        <v>46</v>
      </c>
      <c r="B37" s="792"/>
      <c r="C37" s="789"/>
      <c r="D37" s="791">
        <f>D36/2</f>
        <v>-102.51343999999999</v>
      </c>
      <c r="E37" s="791">
        <f>E36/2</f>
        <v>-113.99869627063778</v>
      </c>
      <c r="F37" s="791">
        <f>F36/2</f>
        <v>-126.57557736740588</v>
      </c>
      <c r="G37" s="791">
        <f>G36/2</f>
        <v>-138.70769099965258</v>
      </c>
      <c r="H37" s="791">
        <f>H36/2</f>
        <v>-153.84776413919883</v>
      </c>
      <c r="J37" s="777" t="s">
        <v>31</v>
      </c>
      <c r="K37" s="819">
        <f>K36/C7</f>
        <v>0.27391457818566889</v>
      </c>
      <c r="L37" s="819">
        <f>L36/E7</f>
        <v>0.26117464331773943</v>
      </c>
      <c r="M37" s="819">
        <f>M36/G7</f>
        <v>0.24530304435466882</v>
      </c>
      <c r="N37" s="819">
        <f>N36/I7</f>
        <v>0.22916621251435124</v>
      </c>
      <c r="O37" s="819">
        <f>O36/K7</f>
        <v>0.20737069493000873</v>
      </c>
      <c r="P37" s="819">
        <f>P36/M7</f>
        <v>0.1801358896490427</v>
      </c>
    </row>
    <row r="38" spans="1:16">
      <c r="A38" s="792" t="s">
        <v>47</v>
      </c>
      <c r="B38" s="792"/>
      <c r="C38" s="789"/>
      <c r="D38" s="791">
        <v>6</v>
      </c>
      <c r="E38" s="791">
        <v>6</v>
      </c>
      <c r="F38" s="791">
        <v>6</v>
      </c>
      <c r="G38" s="791">
        <v>6</v>
      </c>
      <c r="H38" s="791">
        <v>6</v>
      </c>
      <c r="J38" s="810" t="s">
        <v>22</v>
      </c>
      <c r="K38" s="820">
        <v>9.3899999999999997E-2</v>
      </c>
      <c r="L38" s="820">
        <v>9.1999999999999998E-2</v>
      </c>
      <c r="M38" s="820">
        <v>9.2999999999999999E-2</v>
      </c>
      <c r="N38" s="820">
        <v>9.6000000000000002E-2</v>
      </c>
      <c r="O38" s="820">
        <v>9.9000000000000005E-2</v>
      </c>
      <c r="P38" s="820">
        <v>0.10249999999999999</v>
      </c>
    </row>
    <row r="39" spans="1:16">
      <c r="A39" s="792" t="s">
        <v>48</v>
      </c>
      <c r="B39" s="792"/>
      <c r="C39" s="789"/>
      <c r="D39" s="791">
        <f>D37*D38/12</f>
        <v>-51.256719999999994</v>
      </c>
      <c r="E39" s="791">
        <f>E37*E38/12</f>
        <v>-56.99934813531889</v>
      </c>
      <c r="F39" s="791">
        <f>F37*F38/12</f>
        <v>-63.287788683702935</v>
      </c>
      <c r="G39" s="791">
        <f>G37*G38/12</f>
        <v>-69.353845499826292</v>
      </c>
      <c r="H39" s="791">
        <f>H37*H38/12</f>
        <v>-76.923882069599415</v>
      </c>
      <c r="J39" s="810" t="s">
        <v>23</v>
      </c>
      <c r="K39" s="820">
        <v>8.8099999999999998E-2</v>
      </c>
      <c r="L39" s="820">
        <v>9.2999999999999999E-2</v>
      </c>
      <c r="M39" s="820">
        <v>9.8000000000000004E-2</v>
      </c>
      <c r="N39" s="820">
        <v>0.105</v>
      </c>
      <c r="O39" s="820">
        <v>0.113</v>
      </c>
      <c r="P39" s="820">
        <v>0.122</v>
      </c>
    </row>
    <row r="40" spans="1:16" ht="48.4">
      <c r="A40" s="792" t="s">
        <v>49</v>
      </c>
      <c r="B40" s="792"/>
      <c r="C40" s="789"/>
      <c r="D40" s="791">
        <f>D37</f>
        <v>-102.51343999999999</v>
      </c>
      <c r="E40" s="791">
        <f>E37</f>
        <v>-113.99869627063778</v>
      </c>
      <c r="F40" s="791">
        <f>F37</f>
        <v>-126.57557736740588</v>
      </c>
      <c r="G40" s="791">
        <f>G37</f>
        <v>-138.70769099965258</v>
      </c>
      <c r="H40" s="791">
        <f>H37</f>
        <v>-153.84776413919883</v>
      </c>
      <c r="J40" s="809" t="s">
        <v>25</v>
      </c>
      <c r="K40" s="820">
        <v>9.4799999999999995E-2</v>
      </c>
      <c r="L40" s="820">
        <v>9.7000000000000003E-2</v>
      </c>
      <c r="M40" s="820">
        <v>0.1</v>
      </c>
      <c r="N40" s="820">
        <v>0.10299999999999999</v>
      </c>
      <c r="O40" s="820">
        <v>0.106</v>
      </c>
      <c r="P40" s="820">
        <v>0.111</v>
      </c>
    </row>
    <row r="41" spans="1:16" ht="32.65">
      <c r="A41" s="792" t="s">
        <v>47</v>
      </c>
      <c r="B41" s="792"/>
      <c r="C41" s="789"/>
      <c r="D41" s="791">
        <v>1</v>
      </c>
      <c r="E41" s="791">
        <v>1</v>
      </c>
      <c r="F41" s="791">
        <v>1</v>
      </c>
      <c r="G41" s="791">
        <v>1</v>
      </c>
      <c r="H41" s="791">
        <v>1</v>
      </c>
      <c r="J41" s="821" t="s">
        <v>30</v>
      </c>
      <c r="K41" s="822">
        <v>0.31609999999999999</v>
      </c>
      <c r="L41" s="822">
        <v>0.31</v>
      </c>
      <c r="M41" s="822">
        <v>0.30499999999999999</v>
      </c>
      <c r="N41" s="822">
        <v>0.3</v>
      </c>
      <c r="O41" s="822">
        <v>0.29499999999999998</v>
      </c>
      <c r="P41" s="822">
        <v>0.28999999999999998</v>
      </c>
    </row>
    <row r="42" spans="1:16">
      <c r="A42" s="792" t="s">
        <v>50</v>
      </c>
      <c r="B42" s="792"/>
      <c r="C42" s="789"/>
      <c r="D42" s="791">
        <f>D40*D41/12</f>
        <v>-8.5427866666666663</v>
      </c>
      <c r="E42" s="791">
        <f>E40*E41/12</f>
        <v>-9.499891355886481</v>
      </c>
      <c r="F42" s="791">
        <f>F40*F41/12</f>
        <v>-10.547964780617157</v>
      </c>
      <c r="G42" s="791">
        <f>G40*G41/12</f>
        <v>-11.558974249971049</v>
      </c>
      <c r="H42" s="791">
        <f>H40*H41/12</f>
        <v>-12.820647011599902</v>
      </c>
    </row>
    <row r="43" spans="1:16">
      <c r="A43" s="792" t="s">
        <v>51</v>
      </c>
      <c r="B43" s="792"/>
      <c r="C43" s="789"/>
      <c r="D43" s="791">
        <v>0</v>
      </c>
      <c r="E43" s="794">
        <v>400</v>
      </c>
      <c r="F43" s="791">
        <v>0</v>
      </c>
      <c r="G43" s="791">
        <v>0</v>
      </c>
      <c r="H43" s="791">
        <v>0</v>
      </c>
      <c r="J43" s="823"/>
      <c r="K43" s="824"/>
      <c r="L43" s="824"/>
      <c r="M43" s="824"/>
      <c r="N43" s="824"/>
      <c r="O43" s="824"/>
      <c r="P43" s="824"/>
    </row>
    <row r="44" spans="1:16">
      <c r="A44" s="792" t="s">
        <v>47</v>
      </c>
      <c r="B44" s="792"/>
      <c r="C44" s="789"/>
      <c r="D44" s="791">
        <v>0</v>
      </c>
      <c r="E44" s="791">
        <v>5</v>
      </c>
      <c r="F44" s="791">
        <v>0</v>
      </c>
      <c r="G44" s="791">
        <v>0</v>
      </c>
      <c r="H44" s="791">
        <v>0</v>
      </c>
      <c r="K44" s="256"/>
      <c r="L44" s="256"/>
      <c r="M44" s="256"/>
      <c r="N44" s="256"/>
      <c r="O44" s="256"/>
      <c r="P44" s="256"/>
    </row>
    <row r="45" spans="1:16">
      <c r="A45" s="792" t="s">
        <v>52</v>
      </c>
      <c r="B45" s="792"/>
      <c r="C45" s="789"/>
      <c r="D45" s="791">
        <f>D43*D44/12</f>
        <v>0</v>
      </c>
      <c r="E45" s="791">
        <f>E43*E44/12</f>
        <v>166.66666666666666</v>
      </c>
      <c r="F45" s="791">
        <f>F43*F44/12</f>
        <v>0</v>
      </c>
      <c r="G45" s="791">
        <f>G43*G44/12</f>
        <v>0</v>
      </c>
      <c r="H45" s="791">
        <f>H43*H44/12</f>
        <v>0</v>
      </c>
    </row>
    <row r="46" spans="1:16">
      <c r="A46" s="795" t="s">
        <v>53</v>
      </c>
      <c r="B46" s="795"/>
      <c r="C46" s="796">
        <v>9.3948604975615704E-2</v>
      </c>
      <c r="D46" s="796">
        <f>(D33+D34)/(C49+(D33+D34+D60)/2+D39+D42+D45-350-700)</f>
        <v>9.7100174009079832E-2</v>
      </c>
      <c r="E46" s="796">
        <f>(E33+E34)/(D49+(E33+E34+E60)/2+E39+E42+E45-350-700)</f>
        <v>0.10142433156965765</v>
      </c>
      <c r="F46" s="796">
        <f>(F33+F34)/(E49+(F33+F34+F60)/2+F39+F42+F45-350-700-SUM($D$58:E58))</f>
        <v>0.10111302209324358</v>
      </c>
      <c r="G46" s="796">
        <f>(G33+G34)/(F49+(G33+G34+G60)/2+G39+G42+G45-350-700-SUM($D$58:F58))</f>
        <v>0.10323922276521127</v>
      </c>
      <c r="H46" s="796">
        <f>(H33+H34)/(G49+(H33+H34+H60)/2+H39+H42+H45-350-700-SUM($D$58:G58))</f>
        <v>0.10650149103516524</v>
      </c>
    </row>
    <row r="47" spans="1:16">
      <c r="A47" s="795" t="s">
        <v>54</v>
      </c>
      <c r="B47" s="797"/>
      <c r="C47" s="796">
        <v>9.3948604975615704E-2</v>
      </c>
      <c r="D47" s="796">
        <f>(D33+D34)/(C48+(D33+D34+D60)/2+D39+D42+D45)</f>
        <v>9.7100174009079845E-2</v>
      </c>
      <c r="E47" s="796">
        <f>(E33+E34)/(D48+(E33+E34+E60)/2+E39+E42+E45)</f>
        <v>0.10142433156965765</v>
      </c>
      <c r="F47" s="796">
        <f>(F33+F34)/(E48+(F33+F34+F60)/2+F39+F42+F45)</f>
        <v>0.10111302209324358</v>
      </c>
      <c r="G47" s="796">
        <f>(G33+G34)/(F48+(G33+G34+G60)/2+G39+G42+G45)</f>
        <v>0.10323922276521127</v>
      </c>
      <c r="H47" s="796">
        <f>(H33+H34)/(G48+(H33+H34+H60)/2+H39+H42+H45)</f>
        <v>0.10650149103516524</v>
      </c>
    </row>
    <row r="48" spans="1:16">
      <c r="A48" s="795" t="s">
        <v>55</v>
      </c>
      <c r="C48" s="791">
        <f>C49-1050</f>
        <v>7238.1299999999992</v>
      </c>
      <c r="D48" s="791">
        <f>D49-1050-D58</f>
        <v>7702.6256364210931</v>
      </c>
      <c r="E48" s="791">
        <f>E49-1050-D58-E58</f>
        <v>8624.0248391072182</v>
      </c>
      <c r="F48" s="791">
        <f>F49-1050-D58-E58-F58</f>
        <v>9334.1068504939212</v>
      </c>
      <c r="G48" s="791">
        <f>G49-1050-D58-E58-F58-G58</f>
        <v>10106.157032919364</v>
      </c>
      <c r="H48" s="791">
        <f>H49-1050-D58-E58-F58-G58-H58</f>
        <v>10956.912764348195</v>
      </c>
    </row>
    <row r="49" spans="1:8">
      <c r="A49" s="795" t="s">
        <v>36</v>
      </c>
      <c r="B49" s="795"/>
      <c r="C49" s="791">
        <f>C26</f>
        <v>8288.1299999999992</v>
      </c>
      <c r="D49" s="791">
        <f>C49+(D33+D34+D36)+D57+D58+D60</f>
        <v>8752.6256364210931</v>
      </c>
      <c r="E49" s="791">
        <f>D49+(E33+E34+E36)+E57+E58+E60</f>
        <v>9874.0248391072182</v>
      </c>
      <c r="F49" s="791">
        <f>E49+(F33+F34+F36)+F57+F58+F60</f>
        <v>10984.106850493921</v>
      </c>
      <c r="G49" s="791">
        <f>F49+(G33+G34+G36)+G57+G58+G60</f>
        <v>12056.157032919364</v>
      </c>
      <c r="H49" s="791">
        <f>G49+(H33+H34+H36)+H57+H58+H60</f>
        <v>13206.912764348195</v>
      </c>
    </row>
    <row r="50" spans="1:8">
      <c r="A50" s="790" t="s">
        <v>56</v>
      </c>
      <c r="B50" s="790"/>
      <c r="C50" s="791">
        <v>7286.0849943467701</v>
      </c>
      <c r="D50" s="791">
        <f>C50+D57+D60+D61+D62</f>
        <v>7812.4012557678634</v>
      </c>
      <c r="E50" s="791">
        <f>D50+E57+E60+E61+E62</f>
        <v>8688.5852084539874</v>
      </c>
      <c r="F50" s="791">
        <f>E50+F57+F60+F61+F62</f>
        <v>9406.0268198406902</v>
      </c>
      <c r="G50" s="791">
        <f>F50+G57+G60+G61+G62</f>
        <v>10186.797702266133</v>
      </c>
      <c r="H50" s="791">
        <f>G50+H57+H60+H61+H62</f>
        <v>11046.386408694965</v>
      </c>
    </row>
    <row r="51" spans="1:8">
      <c r="A51" s="790" t="s">
        <v>57</v>
      </c>
      <c r="B51" s="790"/>
      <c r="C51" s="791">
        <v>8377.1782242061508</v>
      </c>
      <c r="D51" s="791">
        <f>C51+D57+D58+D60+D61+D62</f>
        <v>8903.494485627245</v>
      </c>
      <c r="E51" s="791">
        <f>D51+E57+E58+E60+E61+E62</f>
        <v>9979.6784383133709</v>
      </c>
      <c r="F51" s="791">
        <f>E51+F57+F58+F60+F61+F62</f>
        <v>11097.120049700074</v>
      </c>
      <c r="G51" s="791">
        <f>F51+G57+G58+G60+G61+G62</f>
        <v>12177.890932125516</v>
      </c>
      <c r="H51" s="791">
        <f>G51+H57+H58+H60+H61+H62</f>
        <v>13337.479638554349</v>
      </c>
    </row>
    <row r="52" spans="1:8">
      <c r="A52" s="790" t="s">
        <v>58</v>
      </c>
      <c r="B52" s="790"/>
      <c r="C52" s="791">
        <v>9839.6792084735298</v>
      </c>
      <c r="D52" s="791">
        <f>C52+D57+D58+D59+D60+D61+D62</f>
        <v>10445.995469894624</v>
      </c>
      <c r="E52" s="791">
        <f>D52+E57+E58+E59+E60+E61+E62</f>
        <v>11802.17942258075</v>
      </c>
      <c r="F52" s="791">
        <f>E52+F57+F58+F59+F60+F61+F62</f>
        <v>12919.621033967453</v>
      </c>
      <c r="G52" s="791">
        <f>F52+G57+G58+G59+G60+G61+G62</f>
        <v>14000.391916392895</v>
      </c>
      <c r="H52" s="791">
        <f>G52+H57+H58+H59+H60+H61+H62</f>
        <v>15159.980622821728</v>
      </c>
    </row>
    <row r="53" spans="1:8">
      <c r="A53" s="790" t="s">
        <v>24</v>
      </c>
      <c r="B53" s="791">
        <v>70687.360000000001</v>
      </c>
      <c r="C53" s="791">
        <v>76843.388080392993</v>
      </c>
      <c r="D53" s="798">
        <v>84743.388080392993</v>
      </c>
      <c r="E53" s="798">
        <v>90586.396622393004</v>
      </c>
      <c r="F53" s="798">
        <v>96449.518738942395</v>
      </c>
      <c r="G53" s="798">
        <v>102384.73702088</v>
      </c>
      <c r="H53" s="798">
        <v>108345.05970958</v>
      </c>
    </row>
    <row r="54" spans="1:8">
      <c r="A54" s="790" t="s">
        <v>25</v>
      </c>
      <c r="B54" s="790"/>
      <c r="C54" s="796">
        <v>9.4817331410792599E-2</v>
      </c>
      <c r="D54" s="796">
        <f t="shared" ref="D54:H56" si="2">D50/D$53</f>
        <v>9.2188918011591889E-2</v>
      </c>
      <c r="E54" s="796">
        <f t="shared" si="2"/>
        <v>9.5914900386998778E-2</v>
      </c>
      <c r="F54" s="796">
        <f t="shared" si="2"/>
        <v>9.7522796824935518E-2</v>
      </c>
      <c r="G54" s="796">
        <f t="shared" si="2"/>
        <v>9.9495276333899957E-2</v>
      </c>
      <c r="H54" s="796">
        <f t="shared" si="2"/>
        <v>0.10195560774349022</v>
      </c>
    </row>
    <row r="55" spans="1:8">
      <c r="A55" s="790" t="s">
        <v>59</v>
      </c>
      <c r="B55" s="790"/>
      <c r="C55" s="796">
        <v>0.109016252841975</v>
      </c>
      <c r="D55" s="796">
        <f t="shared" si="2"/>
        <v>0.10506417889712907</v>
      </c>
      <c r="E55" s="796">
        <f t="shared" si="2"/>
        <v>0.11016751753481703</v>
      </c>
      <c r="F55" s="796">
        <f t="shared" si="2"/>
        <v>0.11505625113315893</v>
      </c>
      <c r="G55" s="796">
        <f t="shared" si="2"/>
        <v>0.11894244480641677</v>
      </c>
      <c r="H55" s="796">
        <f t="shared" si="2"/>
        <v>0.12310187168944844</v>
      </c>
    </row>
    <row r="56" spans="1:8">
      <c r="A56" s="790" t="s">
        <v>60</v>
      </c>
      <c r="B56" s="790"/>
      <c r="C56" s="796">
        <v>0.128048482169726</v>
      </c>
      <c r="D56" s="796">
        <f t="shared" si="2"/>
        <v>0.12326620054398681</v>
      </c>
      <c r="E56" s="796">
        <f t="shared" si="2"/>
        <v>0.13028644324796163</v>
      </c>
      <c r="F56" s="796">
        <f t="shared" si="2"/>
        <v>0.13395215655701384</v>
      </c>
      <c r="G56" s="796">
        <f t="shared" si="2"/>
        <v>0.13674295919261581</v>
      </c>
      <c r="H56" s="796">
        <f t="shared" si="2"/>
        <v>0.13992313690590236</v>
      </c>
    </row>
    <row r="57" spans="1:8">
      <c r="A57" s="799" t="s">
        <v>61</v>
      </c>
      <c r="B57" s="799"/>
      <c r="C57" s="799"/>
      <c r="D57" s="791">
        <v>0</v>
      </c>
      <c r="E57" s="794">
        <v>400</v>
      </c>
      <c r="F57" s="791">
        <v>0</v>
      </c>
      <c r="G57" s="791">
        <v>0</v>
      </c>
      <c r="H57" s="791">
        <v>0</v>
      </c>
    </row>
    <row r="58" spans="1:8">
      <c r="A58" s="799" t="s">
        <v>62</v>
      </c>
      <c r="B58" s="799"/>
      <c r="C58" s="799"/>
      <c r="D58" s="791">
        <v>0</v>
      </c>
      <c r="E58" s="791">
        <v>200</v>
      </c>
      <c r="F58" s="791">
        <v>400</v>
      </c>
      <c r="G58" s="791">
        <v>300</v>
      </c>
      <c r="H58" s="791">
        <v>300</v>
      </c>
    </row>
    <row r="59" spans="1:8">
      <c r="A59" s="799" t="s">
        <v>63</v>
      </c>
      <c r="B59" s="799"/>
      <c r="C59" s="799"/>
      <c r="D59" s="791">
        <v>80</v>
      </c>
      <c r="E59" s="791">
        <v>280</v>
      </c>
      <c r="F59" s="791">
        <v>0</v>
      </c>
      <c r="G59" s="791">
        <v>0</v>
      </c>
      <c r="H59" s="791">
        <v>0</v>
      </c>
    </row>
    <row r="60" spans="1:8">
      <c r="A60" s="799" t="s">
        <v>64</v>
      </c>
      <c r="B60" s="799"/>
      <c r="C60" s="799"/>
      <c r="D60" s="791">
        <v>-60</v>
      </c>
      <c r="E60" s="791">
        <v>-80</v>
      </c>
      <c r="F60" s="791">
        <v>50</v>
      </c>
      <c r="G60" s="791">
        <v>40</v>
      </c>
      <c r="H60" s="791">
        <v>30</v>
      </c>
    </row>
    <row r="61" spans="1:8">
      <c r="A61" s="799" t="s">
        <v>65</v>
      </c>
      <c r="B61" s="799"/>
      <c r="C61" s="799"/>
      <c r="D61" s="791">
        <v>61.820625</v>
      </c>
      <c r="E61" s="791">
        <v>-45.215249999999997</v>
      </c>
      <c r="F61" s="791">
        <v>7.3596000000000004</v>
      </c>
      <c r="G61" s="791">
        <v>8.7207000000000008</v>
      </c>
      <c r="H61" s="791">
        <v>8.8329749999999994</v>
      </c>
    </row>
    <row r="62" spans="1:8">
      <c r="A62" s="799" t="s">
        <v>66</v>
      </c>
      <c r="B62" s="799"/>
      <c r="C62" s="799"/>
      <c r="D62" s="791">
        <f>D33+D34+D36</f>
        <v>524.49563642109308</v>
      </c>
      <c r="E62" s="791">
        <f>E33+E34+E36</f>
        <v>601.39920268612434</v>
      </c>
      <c r="F62" s="791">
        <f>F33+F34+F36</f>
        <v>660.08201138670347</v>
      </c>
      <c r="G62" s="791">
        <f>G33+G34+G36</f>
        <v>732.05018242544293</v>
      </c>
      <c r="H62" s="791">
        <f>H33+H34+H36</f>
        <v>820.75573142883241</v>
      </c>
    </row>
    <row r="63" spans="1:8">
      <c r="A63" s="800" t="s">
        <v>34</v>
      </c>
      <c r="B63" s="796"/>
      <c r="C63" s="796">
        <f t="shared" ref="C63:H63" si="3">AVERAGE(B53:C53)/AVERAGE(B31:C31)</f>
        <v>0.75026761467366609</v>
      </c>
      <c r="D63" s="796">
        <f t="shared" si="3"/>
        <v>0.7719953363116796</v>
      </c>
      <c r="E63" s="796">
        <f t="shared" si="3"/>
        <v>0.79262812310595421</v>
      </c>
      <c r="F63" s="796">
        <f t="shared" si="3"/>
        <v>0.80688293143612499</v>
      </c>
      <c r="G63" s="796">
        <f t="shared" si="3"/>
        <v>0.81892008716875442</v>
      </c>
      <c r="H63" s="796">
        <f t="shared" si="3"/>
        <v>0.82899029306017269</v>
      </c>
    </row>
    <row r="64" spans="1:8">
      <c r="A64" s="801" t="s">
        <v>23</v>
      </c>
      <c r="B64" s="796"/>
      <c r="C64" s="796">
        <v>8.8105000000000003E-2</v>
      </c>
      <c r="D64" s="796">
        <f>D32/(AVERAGE(C53:D53)*11%)</f>
        <v>8.7525447193444891E-2</v>
      </c>
      <c r="E64" s="796">
        <f>E32/(AVERAGE(D53:E53)*11%)</f>
        <v>8.9659256250679928E-2</v>
      </c>
      <c r="F64" s="796">
        <f>F32/(AVERAGE(E53:F53)*11%)</f>
        <v>9.2664085813772529E-2</v>
      </c>
      <c r="G64" s="796">
        <f>G32/(AVERAGE(F53:G53)*11%)</f>
        <v>9.6843159451633826E-2</v>
      </c>
      <c r="H64" s="796">
        <f>H32/(AVERAGE(G53:H53)*11%)</f>
        <v>0.10226376733676629</v>
      </c>
    </row>
    <row r="66" spans="3:8">
      <c r="C66" s="527"/>
      <c r="D66" s="527"/>
      <c r="E66" s="527"/>
      <c r="F66" s="527"/>
      <c r="G66" s="527"/>
      <c r="H66" s="527"/>
    </row>
  </sheetData>
  <mergeCells count="12">
    <mergeCell ref="A1:Q1"/>
    <mergeCell ref="C2:D2"/>
    <mergeCell ref="E2:F2"/>
    <mergeCell ref="G2:H2"/>
    <mergeCell ref="I2:J2"/>
    <mergeCell ref="K2:L2"/>
    <mergeCell ref="M2:N2"/>
    <mergeCell ref="J29:P29"/>
    <mergeCell ref="A2:A3"/>
    <mergeCell ref="O2:O3"/>
    <mergeCell ref="P2:P3"/>
    <mergeCell ref="Q2:Q3"/>
  </mergeCells>
  <phoneticPr fontId="10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42"/>
  <sheetViews>
    <sheetView tabSelected="1" view="pageBreakPreview" topLeftCell="A79" zoomScale="85" zoomScaleNormal="85" zoomScaleSheetLayoutView="85" workbookViewId="0">
      <selection activeCell="Y113" sqref="Y113"/>
    </sheetView>
  </sheetViews>
  <sheetFormatPr defaultColWidth="9" defaultRowHeight="13.5"/>
  <cols>
    <col min="1" max="1" width="9" style="850"/>
    <col min="2" max="2" width="48.46484375" style="849" customWidth="1"/>
    <col min="3" max="3" width="11.265625" style="851" customWidth="1"/>
    <col min="4" max="8" width="13" style="851" customWidth="1"/>
    <col min="9" max="10" width="13" style="850" customWidth="1"/>
    <col min="11" max="16384" width="9" style="849"/>
  </cols>
  <sheetData>
    <row r="1" spans="1:10" ht="45" customHeight="1" thickBot="1">
      <c r="A1" s="1117" t="s">
        <v>946</v>
      </c>
      <c r="B1" s="1118"/>
      <c r="C1" s="1118"/>
      <c r="D1" s="1117"/>
      <c r="E1" s="1117"/>
      <c r="F1" s="1117"/>
      <c r="G1" s="1117"/>
      <c r="H1" s="1117"/>
      <c r="I1" s="1117"/>
      <c r="J1" s="1117"/>
    </row>
    <row r="2" spans="1:10" ht="39.75" customHeight="1" thickBot="1">
      <c r="A2" s="1119" t="s">
        <v>1</v>
      </c>
      <c r="B2" s="1123" t="s">
        <v>945</v>
      </c>
      <c r="C2" s="1121" t="s">
        <v>69</v>
      </c>
      <c r="D2" s="1115" t="s">
        <v>67</v>
      </c>
      <c r="E2" s="1115"/>
      <c r="F2" s="1115"/>
      <c r="G2" s="1115"/>
      <c r="H2" s="1115"/>
      <c r="I2" s="1115"/>
      <c r="J2" s="1116"/>
    </row>
    <row r="3" spans="1:10" ht="36" customHeight="1">
      <c r="A3" s="1120"/>
      <c r="B3" s="1124"/>
      <c r="C3" s="1122"/>
      <c r="D3" s="1035" t="s">
        <v>4</v>
      </c>
      <c r="E3" s="909" t="s">
        <v>5</v>
      </c>
      <c r="F3" s="909" t="s">
        <v>6</v>
      </c>
      <c r="G3" s="909" t="s">
        <v>7</v>
      </c>
      <c r="H3" s="909" t="s">
        <v>8</v>
      </c>
      <c r="I3" s="909" t="s">
        <v>933</v>
      </c>
      <c r="J3" s="910" t="s">
        <v>73</v>
      </c>
    </row>
    <row r="4" spans="1:10" ht="21" customHeight="1">
      <c r="A4" s="1110" t="s">
        <v>74</v>
      </c>
      <c r="B4" s="911" t="s">
        <v>14</v>
      </c>
      <c r="C4" s="912"/>
      <c r="D4" s="1036"/>
      <c r="E4" s="913"/>
      <c r="F4" s="913"/>
      <c r="G4" s="913"/>
      <c r="H4" s="913"/>
      <c r="I4" s="913"/>
      <c r="J4" s="914"/>
    </row>
    <row r="5" spans="1:10" ht="21" customHeight="1">
      <c r="A5" s="1111"/>
      <c r="B5" s="915" t="s">
        <v>15</v>
      </c>
      <c r="C5" s="916"/>
      <c r="D5" s="1037"/>
      <c r="E5" s="917"/>
      <c r="F5" s="918"/>
      <c r="G5" s="918"/>
      <c r="H5" s="918"/>
      <c r="I5" s="917"/>
      <c r="J5" s="916"/>
    </row>
    <row r="6" spans="1:10" ht="21" customHeight="1">
      <c r="A6" s="1111"/>
      <c r="B6" s="919" t="s">
        <v>16</v>
      </c>
      <c r="C6" s="920">
        <f>'2026-2030年盈利测算表'!L6</f>
        <v>706.18</v>
      </c>
      <c r="D6" s="1038">
        <f>'2026-2030年盈利测算表'!N6</f>
        <v>757.81904200904717</v>
      </c>
      <c r="E6" s="921">
        <f>'2026-2030年盈利测算表'!P6</f>
        <v>810.60056507699539</v>
      </c>
      <c r="F6" s="921">
        <f>'2026-2030年盈利测算表'!R6</f>
        <v>866.01284360369789</v>
      </c>
      <c r="G6" s="921">
        <f>'2026-2030年盈利测算表'!T6</f>
        <v>927.36197816075094</v>
      </c>
      <c r="H6" s="921">
        <f>'2026-2030年盈利测算表'!V6</f>
        <v>985.20061968068489</v>
      </c>
      <c r="I6" s="921">
        <f>'2026-2030年盈利测算表'!X6</f>
        <v>279.02061968068494</v>
      </c>
      <c r="J6" s="922">
        <f>'2026-2030年盈利测算表'!Y6</f>
        <v>6.8862529564092556E-2</v>
      </c>
    </row>
    <row r="7" spans="1:10" ht="21" customHeight="1">
      <c r="A7" s="1111"/>
      <c r="B7" s="919" t="s">
        <v>17</v>
      </c>
      <c r="C7" s="920">
        <f>'2026-2030年盈利测算表'!L7</f>
        <v>2124.75</v>
      </c>
      <c r="D7" s="1038">
        <f>'2026-2030年盈利测算表'!N7</f>
        <v>2219.8843190901321</v>
      </c>
      <c r="E7" s="921">
        <f>'2026-2030年盈利测算表'!P7</f>
        <v>2344.466973889259</v>
      </c>
      <c r="F7" s="921">
        <f>'2026-2030年盈利测算表'!R7</f>
        <v>2461.3589907989335</v>
      </c>
      <c r="G7" s="921">
        <f>'2026-2030年盈利测算表'!T7</f>
        <v>2591.0856352066749</v>
      </c>
      <c r="H7" s="921">
        <f>'2026-2030年盈利测算表'!V7</f>
        <v>2707.3909108188118</v>
      </c>
      <c r="I7" s="921">
        <f>'2026-2030年盈利测算表'!X7</f>
        <v>582.64091081881179</v>
      </c>
      <c r="J7" s="922">
        <f>'2026-2030年盈利测算表'!Y7</f>
        <v>4.9659947131782678E-2</v>
      </c>
    </row>
    <row r="8" spans="1:10" ht="21" customHeight="1">
      <c r="A8" s="1111"/>
      <c r="B8" s="923" t="s">
        <v>18</v>
      </c>
      <c r="C8" s="924">
        <f>'2026-2030年盈利测算表'!L8</f>
        <v>1444.69</v>
      </c>
      <c r="D8" s="1039">
        <f>'2026-2030年盈利测算表'!N8</f>
        <v>1487.1202729897832</v>
      </c>
      <c r="E8" s="925">
        <f>'2026-2030年盈利测算表'!P8</f>
        <v>1594.5545992358166</v>
      </c>
      <c r="F8" s="925">
        <f>'2026-2030年盈利测算表'!R8</f>
        <v>1671.7016535331811</v>
      </c>
      <c r="G8" s="925">
        <f>'2026-2030年盈利测算表'!T8</f>
        <v>1751.2831844653981</v>
      </c>
      <c r="H8" s="925">
        <f>'2026-2030年盈利测算表'!V8</f>
        <v>1811.7918836490417</v>
      </c>
      <c r="I8" s="925">
        <f>'2026-2030年盈利测算表'!X8</f>
        <v>367.10188364904161</v>
      </c>
      <c r="J8" s="922">
        <f>'2026-2030年盈利测算表'!Y8</f>
        <v>4.6325304825594049E-2</v>
      </c>
    </row>
    <row r="9" spans="1:10" ht="21" customHeight="1">
      <c r="A9" s="1111"/>
      <c r="B9" s="923" t="s">
        <v>19</v>
      </c>
      <c r="C9" s="924">
        <f>'2026-2030年盈利测算表'!L9</f>
        <v>680.06</v>
      </c>
      <c r="D9" s="1039">
        <f>'2026-2030年盈利测算表'!N9</f>
        <v>732.76404610034888</v>
      </c>
      <c r="E9" s="925">
        <f>'2026-2030年盈利测算表'!P9</f>
        <v>749.9123746534425</v>
      </c>
      <c r="F9" s="925">
        <f>'2026-2030年盈利测算表'!R9</f>
        <v>789.6573372657524</v>
      </c>
      <c r="G9" s="925">
        <f>'2026-2030年盈利测算表'!T9</f>
        <v>839.80245074127697</v>
      </c>
      <c r="H9" s="925">
        <f>'2026-2030年盈利测算表'!V9</f>
        <v>895.59902716977024</v>
      </c>
      <c r="I9" s="925">
        <f>'2026-2030年盈利测算表'!X9</f>
        <v>215.53902716977029</v>
      </c>
      <c r="J9" s="922">
        <f>'2026-2030年盈利测算表'!Y9</f>
        <v>5.6606496034574683E-2</v>
      </c>
    </row>
    <row r="10" spans="1:10" ht="21" customHeight="1">
      <c r="A10" s="1111"/>
      <c r="B10" s="915" t="s">
        <v>75</v>
      </c>
      <c r="C10" s="926"/>
      <c r="D10" s="1040"/>
      <c r="E10" s="927"/>
      <c r="F10" s="927"/>
      <c r="G10" s="927"/>
      <c r="H10" s="927"/>
      <c r="I10" s="927"/>
      <c r="J10" s="922"/>
    </row>
    <row r="11" spans="1:10" ht="21" customHeight="1">
      <c r="A11" s="1111"/>
      <c r="B11" s="919" t="s">
        <v>40</v>
      </c>
      <c r="C11" s="920">
        <f>'2026-2030年盈利测算表'!L11</f>
        <v>647.01</v>
      </c>
      <c r="D11" s="1038">
        <f>'2026-2030年盈利测算表'!N11</f>
        <v>685.87278272904689</v>
      </c>
      <c r="E11" s="921">
        <f>'2026-2030年盈利测算表'!P11</f>
        <v>718.39853530977746</v>
      </c>
      <c r="F11" s="921">
        <f>'2026-2030年盈利测算表'!R11</f>
        <v>762.80085487759641</v>
      </c>
      <c r="G11" s="921">
        <f>'2026-2030年盈利测算表'!T11</f>
        <v>811.01314116727121</v>
      </c>
      <c r="H11" s="921">
        <f>'2026-2030年盈利测算表'!V11</f>
        <v>855.33941124296052</v>
      </c>
      <c r="I11" s="921">
        <f>'2026-2030年盈利测算表'!X11</f>
        <v>208.32941124296053</v>
      </c>
      <c r="J11" s="922">
        <f>'2026-2030年盈利测算表'!Y11</f>
        <v>5.7415076083153327E-2</v>
      </c>
    </row>
    <row r="12" spans="1:10" ht="21" customHeight="1">
      <c r="A12" s="1111"/>
      <c r="B12" s="919" t="s">
        <v>76</v>
      </c>
      <c r="C12" s="920">
        <f>'2026-2030年盈利测算表'!L12</f>
        <v>1941.6399999999999</v>
      </c>
      <c r="D12" s="1038">
        <f>'2026-2030年盈利测算表'!N12</f>
        <v>2027.8378608328908</v>
      </c>
      <c r="E12" s="921">
        <f>'2026-2030年盈利测算表'!P12</f>
        <v>2090.0166951532642</v>
      </c>
      <c r="F12" s="921">
        <f>'2026-2030年盈利测算表'!R12</f>
        <v>2184.2450221593608</v>
      </c>
      <c r="G12" s="921">
        <f>'2026-2030年盈利测算表'!T12</f>
        <v>2286.2918758922006</v>
      </c>
      <c r="H12" s="921">
        <f>'2026-2030年盈利测算表'!V12</f>
        <v>2374.4349711395066</v>
      </c>
      <c r="I12" s="921">
        <f>'2026-2030年盈利测算表'!X12</f>
        <v>432.79497113950674</v>
      </c>
      <c r="J12" s="922">
        <f>'2026-2030年盈利测算表'!Y12</f>
        <v>4.1066121703231984E-2</v>
      </c>
    </row>
    <row r="13" spans="1:10" ht="21" customHeight="1">
      <c r="A13" s="1111"/>
      <c r="B13" s="923" t="s">
        <v>18</v>
      </c>
      <c r="C13" s="924">
        <f>'2026-2030年盈利测算表'!L13</f>
        <v>1359.33</v>
      </c>
      <c r="D13" s="1039">
        <f>'2026-2030年盈利测算表'!N13</f>
        <v>1398.7484422773643</v>
      </c>
      <c r="E13" s="925">
        <f>'2026-2030年盈利测算表'!P13</f>
        <v>1456.7307431029155</v>
      </c>
      <c r="F13" s="925">
        <f>'2026-2030年盈利测算表'!R13</f>
        <v>1520.0171408288286</v>
      </c>
      <c r="G13" s="925">
        <f>'2026-2030年盈利测算表'!T13</f>
        <v>1582.4090535333173</v>
      </c>
      <c r="H13" s="925">
        <f>'2026-2030年盈利测算表'!V13</f>
        <v>1625.5724248995116</v>
      </c>
      <c r="I13" s="925">
        <f>'2026-2030年盈利测算表'!X13</f>
        <v>266.24242489951166</v>
      </c>
      <c r="J13" s="922">
        <f>'2026-2030年盈利测算表'!Y13</f>
        <v>3.6421191570575884E-2</v>
      </c>
    </row>
    <row r="14" spans="1:10" ht="21" customHeight="1">
      <c r="A14" s="1111"/>
      <c r="B14" s="923" t="s">
        <v>19</v>
      </c>
      <c r="C14" s="924">
        <f>'2026-2030年盈利测算表'!L14</f>
        <v>582.30999999999995</v>
      </c>
      <c r="D14" s="1039">
        <f>'2026-2030年盈利测算表'!N14</f>
        <v>629.08941855552644</v>
      </c>
      <c r="E14" s="925">
        <f>'2026-2030年盈利测算表'!P14</f>
        <v>633.28595205034867</v>
      </c>
      <c r="F14" s="925">
        <f>'2026-2030年盈利测算表'!R14</f>
        <v>664.22788133053245</v>
      </c>
      <c r="G14" s="925">
        <f>'2026-2030年盈利测算表'!T14</f>
        <v>703.882822358883</v>
      </c>
      <c r="H14" s="925">
        <f>'2026-2030年盈利测算表'!V14</f>
        <v>748.86254623999514</v>
      </c>
      <c r="I14" s="925">
        <f>'2026-2030年盈利测算表'!X14</f>
        <v>166.55254623999519</v>
      </c>
      <c r="J14" s="922">
        <f>'2026-2030年盈利测算表'!Y14</f>
        <v>5.1597566382859394E-2</v>
      </c>
    </row>
    <row r="15" spans="1:10" ht="21" customHeight="1">
      <c r="A15" s="1111"/>
      <c r="B15" s="911" t="s">
        <v>944</v>
      </c>
      <c r="C15" s="928"/>
      <c r="D15" s="1041"/>
      <c r="E15" s="929"/>
      <c r="F15" s="929"/>
      <c r="G15" s="929"/>
      <c r="H15" s="929"/>
      <c r="I15" s="929"/>
      <c r="J15" s="914"/>
    </row>
    <row r="16" spans="1:10" ht="21" customHeight="1">
      <c r="A16" s="1111"/>
      <c r="B16" s="930" t="s">
        <v>21</v>
      </c>
      <c r="C16" s="920">
        <f>'2026-2030年盈利测算表'!L16</f>
        <v>101316.58</v>
      </c>
      <c r="D16" s="1038">
        <f>'2026-2030年盈利测算表'!N16</f>
        <v>107999.58</v>
      </c>
      <c r="E16" s="921">
        <f>'2026-2030年盈利测算表'!P16</f>
        <v>114699.58</v>
      </c>
      <c r="F16" s="921">
        <f>'2026-2030年盈利测算表'!R16</f>
        <v>119599.58</v>
      </c>
      <c r="G16" s="921">
        <f>'2026-2030年盈利测算表'!T16</f>
        <v>124699.58</v>
      </c>
      <c r="H16" s="921">
        <f>'2026-2030年盈利测算表'!V16</f>
        <v>129999.58</v>
      </c>
      <c r="I16" s="921">
        <f>'2026-2030年盈利测算表'!X16</f>
        <v>28683</v>
      </c>
      <c r="J16" s="922">
        <f>'2026-2030年盈利测算表'!Y16</f>
        <v>5.1119965901999409E-2</v>
      </c>
    </row>
    <row r="17" spans="1:10" ht="21" customHeight="1">
      <c r="A17" s="1111"/>
      <c r="B17" s="930" t="s">
        <v>22</v>
      </c>
      <c r="C17" s="931">
        <f>'2026-2030年盈利测算表'!L17</f>
        <v>9.3899999999999997E-2</v>
      </c>
      <c r="D17" s="1042">
        <f>'2026-2030年盈利测算表'!N17</f>
        <v>9.5294353647413912E-2</v>
      </c>
      <c r="E17" s="932">
        <f>'2026-2030年盈利测算表'!P17</f>
        <v>9.5069285640172085E-2</v>
      </c>
      <c r="F17" s="932">
        <f>'2026-2030年盈利测算表'!R17</f>
        <v>9.2293700481544935E-2</v>
      </c>
      <c r="G17" s="932">
        <f>'2026-2030年盈利测算表'!T17</f>
        <v>9.1916813741350425E-2</v>
      </c>
      <c r="H17" s="932">
        <f>'2026-2030年盈利测算表'!V17</f>
        <v>9.1152488195810691E-2</v>
      </c>
      <c r="I17" s="932">
        <f>'2026-2030年盈利测算表'!X17</f>
        <v>-2.7475118041893065E-3</v>
      </c>
      <c r="J17" s="922"/>
    </row>
    <row r="18" spans="1:10" ht="21" customHeight="1">
      <c r="A18" s="1111"/>
      <c r="B18" s="923" t="s">
        <v>23</v>
      </c>
      <c r="C18" s="933">
        <f>'2026-2030年盈利测算表'!L18</f>
        <v>8.8099999999999998E-2</v>
      </c>
      <c r="D18" s="1043">
        <f>'2026-2030年盈利测算表'!N18</f>
        <v>8.7980207387652665E-2</v>
      </c>
      <c r="E18" s="934">
        <f>'2026-2030年盈利测算表'!P18</f>
        <v>8.7539869190525532E-2</v>
      </c>
      <c r="F18" s="934">
        <f>'2026-2030年盈利测算表'!R18</f>
        <v>8.7814458445183569E-2</v>
      </c>
      <c r="G18" s="934">
        <f>'2026-2030年盈利测算表'!T18</f>
        <v>8.9743651692572979E-2</v>
      </c>
      <c r="H18" s="934">
        <f>'2026-2030年盈利测算表'!V18</f>
        <v>9.0961541398897075E-2</v>
      </c>
      <c r="I18" s="934">
        <f>'2026-2030年盈利测算表'!X18</f>
        <v>2.8615413988970773E-3</v>
      </c>
      <c r="J18" s="922"/>
    </row>
    <row r="19" spans="1:10" ht="21" customHeight="1">
      <c r="A19" s="1111"/>
      <c r="B19" s="935" t="s">
        <v>25</v>
      </c>
      <c r="C19" s="933">
        <f>'2026-2030年盈利测算表'!L19</f>
        <v>9.4799999999999995E-2</v>
      </c>
      <c r="D19" s="1043">
        <f>'2026-2030年盈利测算表'!N19</f>
        <v>9.5730282459187785E-2</v>
      </c>
      <c r="E19" s="934">
        <f>'2026-2030年盈利测算表'!P19</f>
        <v>9.9696284127637605E-2</v>
      </c>
      <c r="F19" s="934">
        <f>'2026-2030年盈利测算表'!R19</f>
        <v>0.1012998523782444</v>
      </c>
      <c r="G19" s="934">
        <f>'2026-2030年盈利测算表'!T19</f>
        <v>0.10303652045394691</v>
      </c>
      <c r="H19" s="934">
        <f>'2026-2030年盈利测算表'!V19</f>
        <v>0.10472588308189154</v>
      </c>
      <c r="I19" s="934">
        <f>'2026-2030年盈利测算表'!X19</f>
        <v>9.9258830818915456E-3</v>
      </c>
      <c r="J19" s="922"/>
    </row>
    <row r="20" spans="1:10" ht="21" customHeight="1">
      <c r="A20" s="1111"/>
      <c r="B20" s="911" t="s">
        <v>77</v>
      </c>
      <c r="C20" s="936"/>
      <c r="D20" s="1044"/>
      <c r="E20" s="937"/>
      <c r="F20" s="937"/>
      <c r="G20" s="937"/>
      <c r="H20" s="937"/>
      <c r="I20" s="937"/>
      <c r="J20" s="914"/>
    </row>
    <row r="21" spans="1:10" ht="21" customHeight="1">
      <c r="A21" s="1111"/>
      <c r="B21" s="938" t="s">
        <v>78</v>
      </c>
      <c r="C21" s="939">
        <f>'2026-2030年盈利测算表'!L21</f>
        <v>88562.26</v>
      </c>
      <c r="D21" s="1045">
        <f>'2026-2030年盈利测算表'!N21</f>
        <v>92357.244024136482</v>
      </c>
      <c r="E21" s="940">
        <f>'2026-2030年盈利测算表'!P21</f>
        <v>100806.96154441212</v>
      </c>
      <c r="F21" s="940">
        <f>'2026-2030年盈利测算表'!R21</f>
        <v>106212.58642154519</v>
      </c>
      <c r="G21" s="940">
        <f>'2026-2030年盈利测算表'!T21</f>
        <v>110798.40240226999</v>
      </c>
      <c r="H21" s="940">
        <f>'2026-2030年盈利测算表'!V21</f>
        <v>115610.38248569093</v>
      </c>
      <c r="I21" s="940">
        <f>'2026-2030年盈利测算表'!X21</f>
        <v>27048.122485690939</v>
      </c>
      <c r="J21" s="941">
        <f>'2026-2030年盈利测算表'!Y21</f>
        <v>5.4750231725885223E-2</v>
      </c>
    </row>
    <row r="22" spans="1:10" ht="21" customHeight="1">
      <c r="A22" s="1111"/>
      <c r="B22" s="923" t="s">
        <v>27</v>
      </c>
      <c r="C22" s="942">
        <f>'2026-2030年盈利测算表'!L22</f>
        <v>0.90073889012801722</v>
      </c>
      <c r="D22" s="1046">
        <f>'2026-2030年盈利测算表'!N22</f>
        <v>0.91384353616534175</v>
      </c>
      <c r="E22" s="943">
        <f>'2026-2030年盈利测算表'!P22</f>
        <v>0.91260153795981547</v>
      </c>
      <c r="F22" s="943">
        <f>'2026-2030年盈利测算表'!R22</f>
        <v>0.91416922906949127</v>
      </c>
      <c r="G22" s="943">
        <f>'2026-2030年盈利测算表'!T22</f>
        <v>0.91566453159423877</v>
      </c>
      <c r="H22" s="943">
        <f>'2026-2030年盈利测算表'!V22</f>
        <v>0.9170793683107139</v>
      </c>
      <c r="I22" s="943">
        <f>'2026-2030年盈利测算表'!X22</f>
        <v>1.6340478182696683E-2</v>
      </c>
      <c r="J22" s="944"/>
    </row>
    <row r="23" spans="1:10" ht="21" customHeight="1">
      <c r="A23" s="1111"/>
      <c r="B23" s="945" t="s">
        <v>28</v>
      </c>
      <c r="C23" s="933">
        <f>'2026-2030年盈利测算表'!L23</f>
        <v>1.6312704757082758E-2</v>
      </c>
      <c r="D23" s="1043">
        <f>'2026-2030年盈利测算表'!N23</f>
        <v>1.6101825998631376E-2</v>
      </c>
      <c r="E23" s="934">
        <f>'2026-2030年盈利测算表'!P23</f>
        <v>1.5817901609238665E-2</v>
      </c>
      <c r="F23" s="934">
        <f>'2026-2030年盈利测算表'!R23</f>
        <v>1.5739204833016635E-2</v>
      </c>
      <c r="G23" s="934">
        <f>'2026-2030年盈利测算表'!T23</f>
        <v>1.5806032817216133E-2</v>
      </c>
      <c r="H23" s="934">
        <f>'2026-2030年盈利测算表'!V23</f>
        <v>1.5671532648664031E-2</v>
      </c>
      <c r="I23" s="934">
        <f>'2026-2030年盈利测算表'!X23</f>
        <v>-6.4117210841872774E-4</v>
      </c>
      <c r="J23" s="946"/>
    </row>
    <row r="24" spans="1:10" ht="21" customHeight="1">
      <c r="A24" s="1111"/>
      <c r="B24" s="948" t="s">
        <v>29</v>
      </c>
      <c r="C24" s="895">
        <f>'2026-2030年盈利测算表'!L24</f>
        <v>0.3200658901047182</v>
      </c>
      <c r="D24" s="1047">
        <f>'2026-2030年盈利测算表'!N24</f>
        <v>0.33009109519755886</v>
      </c>
      <c r="E24" s="896">
        <f>'2026-2030年盈利测算表'!P24</f>
        <v>0.31986476372043132</v>
      </c>
      <c r="F24" s="896">
        <f>'2026-2030年盈利测算表'!R24</f>
        <v>0.32082168436934799</v>
      </c>
      <c r="G24" s="896">
        <f>'2026-2030年盈利测算表'!T24</f>
        <v>0.32411219425956606</v>
      </c>
      <c r="H24" s="896">
        <f>'2026-2030年盈利测算表'!V24</f>
        <v>0.33079782590350393</v>
      </c>
      <c r="I24" s="896">
        <f>'2026-2030年盈利测算表'!X24</f>
        <v>1.073193579878573E-2</v>
      </c>
      <c r="J24" s="891"/>
    </row>
    <row r="25" spans="1:10" ht="21" customHeight="1">
      <c r="A25" s="1111"/>
      <c r="B25" s="949" t="s">
        <v>30</v>
      </c>
      <c r="C25" s="950">
        <f>'2026-2030年盈利测算表'!L25</f>
        <v>0.31607953876926698</v>
      </c>
      <c r="D25" s="1048">
        <f>'2026-2030年盈利测算表'!N25</f>
        <v>0.31607953876926698</v>
      </c>
      <c r="E25" s="951">
        <f>'2026-2030年盈利测算表'!P25</f>
        <v>0.31557953876926698</v>
      </c>
      <c r="F25" s="951">
        <f>'2026-2030年盈利测算表'!R25</f>
        <v>0.31507953876926698</v>
      </c>
      <c r="G25" s="951">
        <f>'2026-2030年盈利测算表'!T25</f>
        <v>0.31457953876926698</v>
      </c>
      <c r="H25" s="951">
        <f>'2026-2030年盈利测算表'!V25</f>
        <v>0.31407953876926697</v>
      </c>
      <c r="I25" s="951">
        <f>'2026-2030年盈利测算表'!X25</f>
        <v>-2.0000000000000018E-3</v>
      </c>
      <c r="J25" s="952"/>
    </row>
    <row r="26" spans="1:10" ht="21" customHeight="1">
      <c r="A26" s="1111"/>
      <c r="B26" s="949" t="s">
        <v>31</v>
      </c>
      <c r="C26" s="950">
        <f>'2026-2030年盈利测算表'!L26</f>
        <v>0.27378279797623301</v>
      </c>
      <c r="D26" s="1048">
        <f>'2026-2030年盈利测算表'!N26</f>
        <v>0.268782797976233</v>
      </c>
      <c r="E26" s="951">
        <f>'2026-2030年盈利测算表'!P26</f>
        <v>0.263782797976233</v>
      </c>
      <c r="F26" s="951">
        <f>'2026-2030年盈利测算表'!R26</f>
        <v>0.25878279797623299</v>
      </c>
      <c r="G26" s="951">
        <f>'2026-2030年盈利测算表'!T26</f>
        <v>0.25378279797623299</v>
      </c>
      <c r="H26" s="951">
        <f>'2026-2030年盈利测算表'!V26</f>
        <v>0.24878279797623298</v>
      </c>
      <c r="I26" s="951">
        <f>'2026-2030年盈利测算表'!X26</f>
        <v>-2.5000000000000022E-2</v>
      </c>
      <c r="J26" s="952"/>
    </row>
    <row r="27" spans="1:10" ht="21" customHeight="1">
      <c r="A27" s="1111"/>
      <c r="B27" s="949" t="s">
        <v>32</v>
      </c>
      <c r="C27" s="953">
        <f>'2026-2030年盈利测算表'!L27</f>
        <v>6.9255206494881802E-2</v>
      </c>
      <c r="D27" s="1049">
        <f>'2026-2030年盈利测算表'!N27</f>
        <v>6.9255206494881802E-2</v>
      </c>
      <c r="E27" s="954">
        <f>'2026-2030年盈利测算表'!P27</f>
        <v>6.9255206494881802E-2</v>
      </c>
      <c r="F27" s="954">
        <f>'2026-2030年盈利测算表'!R27</f>
        <v>6.9255206494881802E-2</v>
      </c>
      <c r="G27" s="954">
        <f>'2026-2030年盈利测算表'!T27</f>
        <v>6.9255206494881802E-2</v>
      </c>
      <c r="H27" s="954">
        <f>'2026-2030年盈利测算表'!V27</f>
        <v>6.9255206494881802E-2</v>
      </c>
      <c r="I27" s="954">
        <f>'2026-2030年盈利测算表'!X27</f>
        <v>0</v>
      </c>
      <c r="J27" s="894"/>
    </row>
    <row r="28" spans="1:10" ht="21" customHeight="1">
      <c r="A28" s="1111"/>
      <c r="B28" s="948" t="s">
        <v>34</v>
      </c>
      <c r="C28" s="895">
        <f>'2026-2030年盈利测算表'!L28</f>
        <v>0.75026761467366598</v>
      </c>
      <c r="D28" s="1047">
        <f>'2026-2030年盈利测算表'!N28</f>
        <v>0.75809131357605264</v>
      </c>
      <c r="E28" s="896">
        <f>'2026-2030年盈利测算表'!P28</f>
        <v>0.76532279686107263</v>
      </c>
      <c r="F28" s="896">
        <f>'2026-2030年盈利测算表'!R28</f>
        <v>0.77412487902943128</v>
      </c>
      <c r="G28" s="896">
        <f>'2026-2030年盈利测算表'!T28</f>
        <v>0.77735417092019843</v>
      </c>
      <c r="H28" s="896">
        <f>'2026-2030年盈利测算表'!V28</f>
        <v>0.78102084389288207</v>
      </c>
      <c r="I28" s="896">
        <f>'2026-2030年盈利测算表'!X28</f>
        <v>3.0753229219216083E-2</v>
      </c>
      <c r="J28" s="955"/>
    </row>
    <row r="29" spans="1:10" ht="21" customHeight="1">
      <c r="A29" s="1111"/>
      <c r="B29" s="948" t="s">
        <v>79</v>
      </c>
      <c r="C29" s="895">
        <f>资本!L93</f>
        <v>0.7388258152706183</v>
      </c>
      <c r="D29" s="1047">
        <f>资本!M93</f>
        <v>0.73527171473105479</v>
      </c>
      <c r="E29" s="896">
        <f>资本!N93</f>
        <v>0.73753297748153446</v>
      </c>
      <c r="F29" s="896">
        <f>资本!O93</f>
        <v>0.74437169000414927</v>
      </c>
      <c r="G29" s="896">
        <f>资本!P93</f>
        <v>0.74742415965152953</v>
      </c>
      <c r="H29" s="896">
        <f>资本!Q93</f>
        <v>0.75164085373154021</v>
      </c>
      <c r="I29" s="896">
        <f>H29-C29</f>
        <v>1.2815038460921913E-2</v>
      </c>
      <c r="J29" s="955"/>
    </row>
    <row r="30" spans="1:10" ht="21" customHeight="1">
      <c r="A30" s="1111"/>
      <c r="B30" s="949" t="s">
        <v>80</v>
      </c>
      <c r="C30" s="953">
        <f>子公司!L121</f>
        <v>1.0143933332719521</v>
      </c>
      <c r="D30" s="1049">
        <f>子公司!N121</f>
        <v>1.0991802655796965</v>
      </c>
      <c r="E30" s="954">
        <f>子公司!P121</f>
        <v>1.0730381826391564</v>
      </c>
      <c r="F30" s="954">
        <f>子公司!R121</f>
        <v>1.0663262385202705</v>
      </c>
      <c r="G30" s="954">
        <f>子公司!T121</f>
        <v>1.0553432975849135</v>
      </c>
      <c r="H30" s="954">
        <f>子公司!V121</f>
        <v>1.0337519440217919</v>
      </c>
      <c r="I30" s="954">
        <f>H30-C30</f>
        <v>1.93586107498398E-2</v>
      </c>
      <c r="J30" s="894"/>
    </row>
    <row r="31" spans="1:10" ht="21" customHeight="1">
      <c r="A31" s="1111"/>
      <c r="B31" s="949" t="s">
        <v>943</v>
      </c>
      <c r="C31" s="953">
        <f>'2026-2030年盈利测算表'!L199</f>
        <v>0.93938182569897077</v>
      </c>
      <c r="D31" s="1049">
        <f>'2026-2030年盈利测算表'!N199</f>
        <v>0.93874939441814842</v>
      </c>
      <c r="E31" s="954">
        <f>'2026-2030年盈利测算表'!P199</f>
        <v>0.91930027324951913</v>
      </c>
      <c r="F31" s="954">
        <f>'2026-2030年盈利测算表'!R199</f>
        <v>0.91531591186462802</v>
      </c>
      <c r="G31" s="954">
        <f>'2026-2030年盈利测算表'!T199</f>
        <v>0.91077128883112268</v>
      </c>
      <c r="H31" s="954">
        <f>'2026-2030年盈利测算表'!V199</f>
        <v>0.90536625162657391</v>
      </c>
      <c r="I31" s="954">
        <f>H31-C31</f>
        <v>-3.4015574072396859E-2</v>
      </c>
      <c r="J31" s="953"/>
    </row>
    <row r="32" spans="1:10" ht="21" customHeight="1">
      <c r="A32" s="1111"/>
      <c r="B32" s="911" t="s">
        <v>81</v>
      </c>
      <c r="C32" s="936"/>
      <c r="D32" s="1044"/>
      <c r="E32" s="937"/>
      <c r="F32" s="937"/>
      <c r="G32" s="937"/>
      <c r="H32" s="937"/>
      <c r="I32" s="937"/>
      <c r="J32" s="956"/>
    </row>
    <row r="33" spans="1:10" ht="21" customHeight="1">
      <c r="A33" s="1111"/>
      <c r="B33" s="957" t="s">
        <v>28</v>
      </c>
      <c r="C33" s="958">
        <f>'2026-2030年盈利测算表'!L30</f>
        <v>1.6376088763598251E-2</v>
      </c>
      <c r="D33" s="1050">
        <f>'2026-2030年盈利测算表'!N30</f>
        <v>1.6226545763259961E-2</v>
      </c>
      <c r="E33" s="959">
        <f>'2026-2030年盈利测算表'!P30</f>
        <v>1.5620823840179281E-2</v>
      </c>
      <c r="F33" s="959">
        <f>'2026-2030年盈利测算表'!R30</f>
        <v>1.5656155502500758E-2</v>
      </c>
      <c r="G33" s="959">
        <f>'2026-2030年盈利测算表'!T30</f>
        <v>1.6E-2</v>
      </c>
      <c r="H33" s="959">
        <f>'2026-2030年盈利测算表'!V30</f>
        <v>1.5529953585817706E-2</v>
      </c>
      <c r="I33" s="959">
        <f>'2026-2030年盈利测算表'!X30</f>
        <v>-8.4613517778054509E-4</v>
      </c>
      <c r="J33" s="947"/>
    </row>
    <row r="34" spans="1:10" ht="21" customHeight="1">
      <c r="A34" s="1111"/>
      <c r="B34" s="957" t="s">
        <v>942</v>
      </c>
      <c r="C34" s="960">
        <f>'2026-2030年盈利测算表'!L53</f>
        <v>83007</v>
      </c>
      <c r="D34" s="1051">
        <f>'2026-2030年盈利测算表'!N53</f>
        <v>86201.244718663511</v>
      </c>
      <c r="E34" s="961">
        <f>'2026-2030年盈利测算表'!P53</f>
        <v>93255.692401828957</v>
      </c>
      <c r="F34" s="961">
        <f>'2026-2030年盈利测算表'!R53</f>
        <v>97087.509164432879</v>
      </c>
      <c r="G34" s="961">
        <f>'2026-2030年盈利测算表'!T53</f>
        <v>100835.35739994654</v>
      </c>
      <c r="H34" s="961">
        <f>'2026-2030年盈利测算表'!V53</f>
        <v>104673.36015633814</v>
      </c>
      <c r="I34" s="961">
        <f>'2026-2030年盈利测算表'!X53</f>
        <v>21666.360156338138</v>
      </c>
      <c r="J34" s="947">
        <f>'2026-2030年盈利测算表'!Y53</f>
        <v>4.7476502758855732E-2</v>
      </c>
    </row>
    <row r="35" spans="1:10" ht="21" customHeight="1">
      <c r="A35" s="1111"/>
      <c r="B35" s="948" t="s">
        <v>82</v>
      </c>
      <c r="C35" s="962">
        <f>'2026-2030年盈利测算表'!L32</f>
        <v>0.56379388217114734</v>
      </c>
      <c r="D35" s="1052">
        <f>'2026-2030年盈利测算表'!N32</f>
        <v>0.56215248801076045</v>
      </c>
      <c r="E35" s="963">
        <f>'2026-2030年盈利测算表'!P32</f>
        <v>0.56811999139367586</v>
      </c>
      <c r="F35" s="963">
        <f>'2026-2030年盈利测算表'!R32</f>
        <v>0.57145844858161743</v>
      </c>
      <c r="G35" s="963">
        <f>'2026-2030年盈利测算表'!T32</f>
        <v>0.57188144171683797</v>
      </c>
      <c r="H35" s="963">
        <f>'2026-2030年盈利测算表'!V32</f>
        <v>0.56995208154038357</v>
      </c>
      <c r="I35" s="963">
        <f>'2026-2030年盈利测算表'!X32</f>
        <v>6.158199369236228E-3</v>
      </c>
      <c r="J35" s="891"/>
    </row>
    <row r="36" spans="1:10" ht="21" customHeight="1">
      <c r="A36" s="1111"/>
      <c r="B36" s="948" t="s">
        <v>83</v>
      </c>
      <c r="C36" s="962">
        <f>'2026-2030年盈利测算表'!L33</f>
        <v>0.66132455688493941</v>
      </c>
      <c r="D36" s="1052">
        <f>'2026-2030年盈利测算表'!N33</f>
        <v>0.65691876903952884</v>
      </c>
      <c r="E36" s="963">
        <f>'2026-2030年盈利测算表'!P33</f>
        <v>0.67672069677538671</v>
      </c>
      <c r="F36" s="963">
        <f>'2026-2030年盈利测算表'!R33</f>
        <v>0.69682106565468671</v>
      </c>
      <c r="G36" s="963">
        <f>'2026-2030年盈利测算表'!T33</f>
        <v>0.71689169857904689</v>
      </c>
      <c r="H36" s="963">
        <f>'2026-2030年盈利测算表'!V33</f>
        <v>0.73792924983962538</v>
      </c>
      <c r="I36" s="963">
        <f>'2026-2030年盈利测算表'!X33</f>
        <v>7.6604692954685971E-2</v>
      </c>
      <c r="J36" s="891"/>
    </row>
    <row r="37" spans="1:10" ht="21" customHeight="1">
      <c r="A37" s="1111"/>
      <c r="B37" s="948" t="s">
        <v>84</v>
      </c>
      <c r="C37" s="962">
        <f>'2026-2030年盈利测算表'!L34</f>
        <v>0.28711748171159052</v>
      </c>
      <c r="D37" s="1052">
        <f>'2026-2030年盈利测算表'!N34</f>
        <v>0.29448383763048624</v>
      </c>
      <c r="E37" s="963">
        <f>'2026-2030年盈利测算表'!P34</f>
        <v>0.30511637918968076</v>
      </c>
      <c r="F37" s="963">
        <f>'2026-2030年盈利测算表'!R34</f>
        <v>0.31361855976354303</v>
      </c>
      <c r="G37" s="963">
        <f>'2026-2030年盈利测算表'!T34</f>
        <v>0.32224573696146397</v>
      </c>
      <c r="H37" s="963">
        <f>'2026-2030年盈利测算表'!V34</f>
        <v>0.33095178157688526</v>
      </c>
      <c r="I37" s="963">
        <f>'2026-2030年盈利测算表'!X34</f>
        <v>4.3834299865294746E-2</v>
      </c>
      <c r="J37" s="891"/>
    </row>
    <row r="38" spans="1:10" ht="21" customHeight="1">
      <c r="A38" s="1111"/>
      <c r="B38" s="948" t="s">
        <v>87</v>
      </c>
      <c r="C38" s="964">
        <f>'2026-2030年盈利测算表'!L37</f>
        <v>0.33330384688559678</v>
      </c>
      <c r="D38" s="1053">
        <f>'2026-2030年盈利测算表'!N37</f>
        <v>0.32185826810294854</v>
      </c>
      <c r="E38" s="965">
        <f>'2026-2030年盈利测算表'!P37</f>
        <v>0.33462483377878921</v>
      </c>
      <c r="F38" s="965">
        <f>'2026-2030年盈利测算表'!R37</f>
        <v>0.31515158606510074</v>
      </c>
      <c r="G38" s="965">
        <f>'2026-2030年盈利测算表'!T37</f>
        <v>0.29500990194935794</v>
      </c>
      <c r="H38" s="965">
        <f>'2026-2030年盈利测算表'!V37</f>
        <v>0.27277382158457325</v>
      </c>
      <c r="I38" s="965">
        <f>'2026-2030年盈利测算表'!X37</f>
        <v>-6.0530025301023527E-2</v>
      </c>
      <c r="J38" s="891"/>
    </row>
    <row r="39" spans="1:10" ht="21" customHeight="1">
      <c r="A39" s="1111"/>
      <c r="B39" s="948" t="s">
        <v>88</v>
      </c>
      <c r="C39" s="964">
        <f>'2026-2030年盈利测算表'!L38</f>
        <v>0.95724308186247731</v>
      </c>
      <c r="D39" s="1053">
        <f>'2026-2030年盈利测算表'!N38</f>
        <v>0.94141014885906171</v>
      </c>
      <c r="E39" s="965">
        <f>'2026-2030年盈利测算表'!P38</f>
        <v>0.92584271077987879</v>
      </c>
      <c r="F39" s="965">
        <f>'2026-2030年盈利测算表'!R38</f>
        <v>0.91450874665227688</v>
      </c>
      <c r="G39" s="965">
        <f>'2026-2030年盈利测算表'!T38</f>
        <v>0.89807765095140668</v>
      </c>
      <c r="H39" s="965">
        <f>'2026-2030年盈利测算表'!V38</f>
        <v>0.8774871975394678</v>
      </c>
      <c r="I39" s="965">
        <f>'2026-2030年盈利测算表'!X38</f>
        <v>-7.9755884323009507E-2</v>
      </c>
      <c r="J39" s="891"/>
    </row>
    <row r="40" spans="1:10" ht="21" customHeight="1">
      <c r="A40" s="1111"/>
      <c r="B40" s="966" t="s">
        <v>89</v>
      </c>
      <c r="C40" s="895">
        <f>'2026-2030年盈利测算表'!L39</f>
        <v>0.96637440754605475</v>
      </c>
      <c r="D40" s="1047">
        <f>'2026-2030年盈利测算表'!N39</f>
        <v>0.95797941478788795</v>
      </c>
      <c r="E40" s="896">
        <f>'2026-2030年盈利测算表'!P39</f>
        <v>0.94317033865122857</v>
      </c>
      <c r="F40" s="896">
        <f>'2026-2030年盈利测算表'!R39</f>
        <v>0.92941109024871682</v>
      </c>
      <c r="G40" s="896">
        <f>'2026-2030年盈利测算表'!T39</f>
        <v>0.913457165522509</v>
      </c>
      <c r="H40" s="896">
        <f>'2026-2030年盈利测算表'!V39</f>
        <v>0.89089006539539128</v>
      </c>
      <c r="I40" s="896">
        <f>'2026-2030年盈利测算表'!X39</f>
        <v>-7.5484342150663464E-2</v>
      </c>
      <c r="J40" s="955"/>
    </row>
    <row r="41" spans="1:10" ht="21" customHeight="1">
      <c r="A41" s="1111"/>
      <c r="B41" s="948" t="s">
        <v>90</v>
      </c>
      <c r="C41" s="967">
        <f>'2026-2030年盈利测算表'!L40</f>
        <v>0.52633377367794765</v>
      </c>
      <c r="D41" s="1054">
        <f>'2026-2030年盈利测算表'!N40</f>
        <v>-134.47366622632205</v>
      </c>
      <c r="E41" s="968">
        <f>'2026-2030年盈利测算表'!P40</f>
        <v>-114.47366622632205</v>
      </c>
      <c r="F41" s="968">
        <f>'2026-2030年盈利测算表'!R40</f>
        <v>-44.473666226322052</v>
      </c>
      <c r="G41" s="968">
        <f>'2026-2030年盈利测算表'!T40</f>
        <v>25.526333773677948</v>
      </c>
      <c r="H41" s="968">
        <f>'2026-2030年盈利测算表'!V40</f>
        <v>95.526333773677948</v>
      </c>
      <c r="I41" s="968">
        <f>'2026-2030年盈利测算表'!X40</f>
        <v>95</v>
      </c>
      <c r="J41" s="891"/>
    </row>
    <row r="42" spans="1:10" ht="21" customHeight="1">
      <c r="A42" s="1111"/>
      <c r="B42" s="948" t="s">
        <v>24</v>
      </c>
      <c r="C42" s="967">
        <f>'2026-2030年盈利测算表'!L41</f>
        <v>70317.594556861804</v>
      </c>
      <c r="D42" s="1054">
        <f>'2026-2030年盈利测算表'!N41</f>
        <v>74206.805107895474</v>
      </c>
      <c r="E42" s="968">
        <f>'2026-2030年盈利测算表'!P41</f>
        <v>78335.351834853645</v>
      </c>
      <c r="F42" s="968">
        <f>'2026-2030年盈利测算表'!R41</f>
        <v>81640.870009781342</v>
      </c>
      <c r="G42" s="968">
        <f>'2026-2030年盈利测算表'!T41</f>
        <v>85067.513921457183</v>
      </c>
      <c r="H42" s="968">
        <f>'2026-2030年盈利测算表'!V41</f>
        <v>88764.251913488624</v>
      </c>
      <c r="I42" s="968">
        <f>'2026-2030年盈利测算表'!X41</f>
        <v>18446.65735662682</v>
      </c>
      <c r="J42" s="891">
        <f>'2026-2030年盈利测算表'!Y41</f>
        <v>4.7694872113251296E-2</v>
      </c>
    </row>
    <row r="43" spans="1:10" ht="21" customHeight="1">
      <c r="A43" s="1111"/>
      <c r="B43" s="948" t="s">
        <v>91</v>
      </c>
      <c r="C43" s="933">
        <f>'2026-2030年盈利测算表'!L42</f>
        <v>2.3086202285207261E-2</v>
      </c>
      <c r="D43" s="1043">
        <f>'2026-2030年盈利测算表'!N42</f>
        <v>2.0921025314820846E-2</v>
      </c>
      <c r="E43" s="934">
        <f>'2026-2030年盈利测算表'!P42</f>
        <v>1.9838998814760509E-2</v>
      </c>
      <c r="F43" s="934">
        <f>'2026-2030年盈利测算表'!R42</f>
        <v>2.0036363636363602E-2</v>
      </c>
      <c r="G43" s="934">
        <f>'2026-2030年盈利测算表'!T42</f>
        <v>1.9690909090909089E-2</v>
      </c>
      <c r="H43" s="934">
        <f>'2026-2030年盈利测算表'!V42</f>
        <v>1.8999999999999965E-2</v>
      </c>
      <c r="I43" s="934">
        <f>'2026-2030年盈利测算表'!X42</f>
        <v>-4.0862022852072959E-3</v>
      </c>
      <c r="J43" s="886"/>
    </row>
    <row r="44" spans="1:10" ht="21" customHeight="1">
      <c r="A44" s="1111"/>
      <c r="B44" s="948" t="s">
        <v>92</v>
      </c>
      <c r="C44" s="933">
        <f>'2026-2030年盈利测算表'!L43</f>
        <v>2.6101359903622015E-2</v>
      </c>
      <c r="D44" s="1043">
        <f>'2026-2030年盈利测算表'!N43</f>
        <v>2.8273079319247864E-2</v>
      </c>
      <c r="E44" s="934">
        <f>'2026-2030年盈利测算表'!P43</f>
        <v>2.278058488119164E-2</v>
      </c>
      <c r="F44" s="934">
        <f>'2026-2030年盈利测算表'!R43</f>
        <v>2.345363255786264E-2</v>
      </c>
      <c r="G44" s="934">
        <f>'2026-2030年盈利测算表'!T43</f>
        <v>2.4428885767372892E-2</v>
      </c>
      <c r="H44" s="934">
        <f>'2026-2030年盈利测算表'!V43</f>
        <v>2.5429762673302617E-2</v>
      </c>
      <c r="I44" s="934">
        <f>'2026-2030年盈利测算表'!X43</f>
        <v>-6.7159723031939844E-4</v>
      </c>
      <c r="J44" s="886"/>
    </row>
    <row r="45" spans="1:10" ht="21" customHeight="1">
      <c r="A45" s="1111"/>
      <c r="B45" s="948" t="s">
        <v>25</v>
      </c>
      <c r="C45" s="933">
        <f>'2026-2030年盈利测算表'!L44</f>
        <v>8.9842864815322498E-2</v>
      </c>
      <c r="D45" s="1043">
        <f>'2026-2030年盈利测算表'!N44</f>
        <v>9.1420724124165298E-2</v>
      </c>
      <c r="E45" s="934">
        <f>'2026-2030年盈利测算表'!P44</f>
        <v>9.5382527855384078E-2</v>
      </c>
      <c r="F45" s="934">
        <f>'2026-2030年盈利测算表'!R44</f>
        <v>9.6881380386019539E-2</v>
      </c>
      <c r="G45" s="934">
        <f>'2026-2030年盈利测算表'!T44</f>
        <v>9.855917959260474E-2</v>
      </c>
      <c r="H45" s="934">
        <f>'2026-2030年盈利测算表'!V44</f>
        <v>0.10017423549694061</v>
      </c>
      <c r="I45" s="934">
        <f>'2026-2030年盈利测算表'!X44</f>
        <v>1.0331370681618116E-2</v>
      </c>
      <c r="J45" s="886"/>
    </row>
    <row r="46" spans="1:10" ht="21" customHeight="1">
      <c r="A46" s="1111"/>
      <c r="B46" s="948" t="s">
        <v>941</v>
      </c>
      <c r="C46" s="933">
        <f>板块!F58</f>
        <v>0.25503569066455695</v>
      </c>
      <c r="D46" s="1043">
        <f>板块!H58</f>
        <v>0.24120483800024456</v>
      </c>
      <c r="E46" s="934">
        <f>板块!J58</f>
        <v>0.22831657328319133</v>
      </c>
      <c r="F46" s="934">
        <f>板块!L58</f>
        <v>0.22395712265082837</v>
      </c>
      <c r="G46" s="934">
        <f>板块!N58</f>
        <v>0.21972907006540932</v>
      </c>
      <c r="H46" s="934">
        <f>板块!P58</f>
        <v>0.21553787030686145</v>
      </c>
      <c r="I46" s="934">
        <f>H46-C46</f>
        <v>-3.9497820357695501E-2</v>
      </c>
      <c r="J46" s="886"/>
    </row>
    <row r="47" spans="1:10" ht="21" customHeight="1">
      <c r="A47" s="1111"/>
      <c r="B47" s="948" t="s">
        <v>940</v>
      </c>
      <c r="C47" s="887">
        <f>'2026-2030年盈利测算表'!L198</f>
        <v>66.286583072200258</v>
      </c>
      <c r="D47" s="1055">
        <f>'2026-2030年盈利测算表'!N198</f>
        <v>54.532887361865519</v>
      </c>
      <c r="E47" s="888">
        <f>'2026-2030年盈利测算表'!P198</f>
        <v>52.997758353365775</v>
      </c>
      <c r="F47" s="888">
        <f>'2026-2030年盈利测算表'!R198</f>
        <v>51.073207051281969</v>
      </c>
      <c r="G47" s="888">
        <f>'2026-2030年盈利测算表'!T198</f>
        <v>48.347417117117111</v>
      </c>
      <c r="H47" s="888">
        <f>'2026-2030年盈利测算表'!V198</f>
        <v>45.23033474576264</v>
      </c>
      <c r="I47" s="888">
        <f>H47-C47</f>
        <v>-21.056248326437618</v>
      </c>
      <c r="J47" s="887"/>
    </row>
    <row r="48" spans="1:10" ht="21" customHeight="1">
      <c r="A48" s="1111"/>
      <c r="B48" s="948" t="s">
        <v>93</v>
      </c>
      <c r="C48" s="969">
        <f>'2026-2030年盈利测算表'!L45</f>
        <v>1.46788791029798</v>
      </c>
      <c r="D48" s="1056">
        <f>'2026-2030年盈利测算表'!N45</f>
        <v>1.5490347581521409</v>
      </c>
      <c r="E48" s="970">
        <f>'2026-2030年盈利测算表'!P45</f>
        <v>1.585906842807089</v>
      </c>
      <c r="F48" s="970">
        <f>'2026-2030年盈利测算表'!R45</f>
        <v>1.6092103726577576</v>
      </c>
      <c r="G48" s="970">
        <f>'2026-2030年盈利测算表'!T45</f>
        <v>1.6146603922198395</v>
      </c>
      <c r="H48" s="970">
        <f>'2026-2030年盈利测算表'!V45</f>
        <v>1.6262955494723583</v>
      </c>
      <c r="I48" s="970">
        <f>'2026-2030年盈利测算表'!X45</f>
        <v>0.15840763917437828</v>
      </c>
      <c r="J48" s="971"/>
    </row>
    <row r="49" spans="1:10" ht="21" customHeight="1">
      <c r="A49" s="1111"/>
      <c r="B49" s="948" t="s">
        <v>94</v>
      </c>
      <c r="C49" s="969">
        <f>'2026-2030年盈利测算表'!L46</f>
        <v>1.0472497839999999</v>
      </c>
      <c r="D49" s="1056">
        <f>'2026-2030年盈利测算表'!N46</f>
        <v>1.0740922732030944</v>
      </c>
      <c r="E49" s="970">
        <f>'2026-2030年盈利测算表'!P46</f>
        <v>1.0970977668829995</v>
      </c>
      <c r="F49" s="970">
        <f>'2026-2030年盈利测算表'!R46</f>
        <v>1.1205337714923675</v>
      </c>
      <c r="G49" s="970">
        <f>'2026-2030年盈利测算表'!T46</f>
        <v>1.1458257191282017</v>
      </c>
      <c r="H49" s="970">
        <f>'2026-2030年盈利测算表'!V46</f>
        <v>1.1741751834135272</v>
      </c>
      <c r="I49" s="970">
        <f>'2026-2030年盈利测算表'!X46</f>
        <v>0.12692539941352732</v>
      </c>
      <c r="J49" s="971"/>
    </row>
    <row r="50" spans="1:10" ht="21" customHeight="1" thickBot="1">
      <c r="A50" s="1111"/>
      <c r="B50" s="972" t="s">
        <v>95</v>
      </c>
      <c r="C50" s="973">
        <f>'2026-2030年盈利测算表'!L47</f>
        <v>0.10489999999999999</v>
      </c>
      <c r="D50" s="1057">
        <f>'2026-2030年盈利测算表'!N47</f>
        <v>0.11154854318414656</v>
      </c>
      <c r="E50" s="974">
        <f>'2026-2030年盈利测算表'!P47</f>
        <v>0.1081781330824363</v>
      </c>
      <c r="F50" s="974">
        <f>'2026-2030年盈利测算表'!R47</f>
        <v>0.11248076926818584</v>
      </c>
      <c r="G50" s="974">
        <f>'2026-2030年盈利测算表'!T47</f>
        <v>0.11366561370123643</v>
      </c>
      <c r="H50" s="974">
        <f>'2026-2030年盈利测算表'!V47</f>
        <v>0.11545219948393966</v>
      </c>
      <c r="I50" s="974">
        <f>'2026-2030年盈利测算表'!X47</f>
        <v>1.0552199483939664E-2</v>
      </c>
      <c r="J50" s="975"/>
    </row>
    <row r="51" spans="1:10" ht="21" customHeight="1" thickBot="1">
      <c r="A51" s="1108" t="s">
        <v>1</v>
      </c>
      <c r="B51" s="1104" t="s">
        <v>68</v>
      </c>
      <c r="C51" s="1106" t="s">
        <v>69</v>
      </c>
      <c r="D51" s="1115" t="s">
        <v>67</v>
      </c>
      <c r="E51" s="1115"/>
      <c r="F51" s="1115"/>
      <c r="G51" s="1115"/>
      <c r="H51" s="1115"/>
      <c r="I51" s="1115"/>
      <c r="J51" s="1116"/>
    </row>
    <row r="52" spans="1:10" ht="21" customHeight="1">
      <c r="A52" s="1109"/>
      <c r="B52" s="1105"/>
      <c r="C52" s="1107"/>
      <c r="D52" s="1035" t="s">
        <v>4</v>
      </c>
      <c r="E52" s="909" t="s">
        <v>5</v>
      </c>
      <c r="F52" s="909" t="s">
        <v>6</v>
      </c>
      <c r="G52" s="909" t="s">
        <v>7</v>
      </c>
      <c r="H52" s="909" t="s">
        <v>8</v>
      </c>
      <c r="I52" s="909" t="s">
        <v>933</v>
      </c>
      <c r="J52" s="909"/>
    </row>
    <row r="53" spans="1:10" ht="21" customHeight="1">
      <c r="A53" s="1112" t="s">
        <v>939</v>
      </c>
      <c r="B53" s="1017" t="s">
        <v>938</v>
      </c>
      <c r="C53" s="1020">
        <f>'2026-2030年盈利测算表'!L48</f>
        <v>1.8499999999999999E-2</v>
      </c>
      <c r="D53" s="1058">
        <f>'2026-2030年盈利测算表'!N48</f>
        <v>1.7500000000000002E-2</v>
      </c>
      <c r="E53" s="1021">
        <f>'2026-2030年盈利测算表'!P48</f>
        <v>1.7500000000000002E-2</v>
      </c>
      <c r="F53" s="1021">
        <f>'2026-2030年盈利测算表'!R48</f>
        <v>1.7500000000000002E-2</v>
      </c>
      <c r="G53" s="1021">
        <f>'2026-2030年盈利测算表'!T48</f>
        <v>1.7500000000000002E-2</v>
      </c>
      <c r="H53" s="1021">
        <f>'2026-2030年盈利测算表'!V48</f>
        <v>1.7500000000000002E-2</v>
      </c>
      <c r="I53" s="1021">
        <f>H53-C53</f>
        <v>-9.9999999999999742E-4</v>
      </c>
      <c r="J53" s="1020"/>
    </row>
    <row r="54" spans="1:10" ht="21" customHeight="1">
      <c r="A54" s="1113"/>
      <c r="B54" s="1017" t="s">
        <v>947</v>
      </c>
      <c r="C54" s="1018">
        <f>板块!F133</f>
        <v>0.18394831665348099</v>
      </c>
      <c r="D54" s="1059">
        <f>板块!H133</f>
        <v>0.18394831665348099</v>
      </c>
      <c r="E54" s="1019">
        <f>板块!J133</f>
        <v>0.18194831665348099</v>
      </c>
      <c r="F54" s="1019">
        <f>板块!L133</f>
        <v>0.17994831665348099</v>
      </c>
      <c r="G54" s="1019">
        <f>板块!N133</f>
        <v>0.17794831665348099</v>
      </c>
      <c r="H54" s="1019">
        <f>板块!P133</f>
        <v>0.17594831665348099</v>
      </c>
      <c r="I54" s="1019">
        <f>H54-C54</f>
        <v>-8.0000000000000071E-3</v>
      </c>
      <c r="J54" s="1018"/>
    </row>
    <row r="55" spans="1:10" ht="21" customHeight="1">
      <c r="A55" s="1113"/>
      <c r="B55" s="966" t="s">
        <v>937</v>
      </c>
      <c r="C55" s="889">
        <f>中收测算表!$Y$8</f>
        <v>44.5</v>
      </c>
      <c r="D55" s="1060">
        <f>中收测算表!$Y$9</f>
        <v>40</v>
      </c>
      <c r="E55" s="890">
        <f>中收测算表!$Y$10</f>
        <v>35</v>
      </c>
      <c r="F55" s="890">
        <f>中收测算表!$Y$11</f>
        <v>35</v>
      </c>
      <c r="G55" s="890">
        <f>中收测算表!$Y$12</f>
        <v>35</v>
      </c>
      <c r="H55" s="890">
        <f>中收测算表!$Y$13</f>
        <v>35</v>
      </c>
      <c r="I55" s="976">
        <f>H55-C55</f>
        <v>-9.5</v>
      </c>
      <c r="J55" s="891"/>
    </row>
    <row r="56" spans="1:10" ht="21" customHeight="1">
      <c r="A56" s="1113"/>
      <c r="B56" s="966" t="s">
        <v>936</v>
      </c>
      <c r="C56" s="889">
        <f>中收测算表!$W$8</f>
        <v>73.599999999999994</v>
      </c>
      <c r="D56" s="1060">
        <f>中收测算表!$W$9</f>
        <v>70</v>
      </c>
      <c r="E56" s="890">
        <f>中收测算表!$W$10</f>
        <v>60</v>
      </c>
      <c r="F56" s="890">
        <f>中收测算表!$W$11</f>
        <v>60</v>
      </c>
      <c r="G56" s="890">
        <f>中收测算表!$W$12</f>
        <v>60</v>
      </c>
      <c r="H56" s="890">
        <f>中收测算表!$W$13</f>
        <v>60</v>
      </c>
      <c r="I56" s="976">
        <f>H56-C56</f>
        <v>-13.599999999999994</v>
      </c>
      <c r="J56" s="891"/>
    </row>
    <row r="57" spans="1:10" ht="21" customHeight="1">
      <c r="A57" s="1113"/>
      <c r="B57" s="948" t="s">
        <v>123</v>
      </c>
      <c r="C57" s="889"/>
      <c r="D57" s="1060">
        <f>资本!F55</f>
        <v>4989.2105510336696</v>
      </c>
      <c r="E57" s="890">
        <f>资本!J55</f>
        <v>6771.5467269581713</v>
      </c>
      <c r="F57" s="890">
        <f>资本!N55</f>
        <v>4168.5181749276962</v>
      </c>
      <c r="G57" s="890">
        <f>资本!R55</f>
        <v>4361.6439116758411</v>
      </c>
      <c r="H57" s="890">
        <f>资本!V55</f>
        <v>4656.7379920314415</v>
      </c>
      <c r="I57" s="976">
        <f t="shared" ref="I57:I67" si="0">SUM(D57:H57)</f>
        <v>24947.65735662682</v>
      </c>
      <c r="J57" s="891" t="s">
        <v>122</v>
      </c>
    </row>
    <row r="58" spans="1:10" ht="21" customHeight="1">
      <c r="A58" s="1113"/>
      <c r="B58" s="948" t="s">
        <v>124</v>
      </c>
      <c r="C58" s="889"/>
      <c r="D58" s="1060">
        <f>资本!F53</f>
        <v>3889.2105510336696</v>
      </c>
      <c r="E58" s="890">
        <f>资本!J53</f>
        <v>4128.5467269581713</v>
      </c>
      <c r="F58" s="890">
        <f>资本!N53</f>
        <v>3305.5181749276962</v>
      </c>
      <c r="G58" s="890">
        <f>资本!R53</f>
        <v>3426.6439116758411</v>
      </c>
      <c r="H58" s="890">
        <f>资本!V53</f>
        <v>3696.7379920314415</v>
      </c>
      <c r="I58" s="976">
        <f t="shared" si="0"/>
        <v>18446.65735662682</v>
      </c>
      <c r="J58" s="891" t="s">
        <v>122</v>
      </c>
    </row>
    <row r="59" spans="1:10" ht="21" customHeight="1">
      <c r="A59" s="1113"/>
      <c r="B59" s="966" t="s">
        <v>125</v>
      </c>
      <c r="C59" s="889"/>
      <c r="D59" s="1060">
        <f>资本!G51</f>
        <v>1613.1172856877092</v>
      </c>
      <c r="E59" s="890">
        <f>资本!K51</f>
        <v>865.14361176493696</v>
      </c>
      <c r="F59" s="890">
        <f>资本!O51</f>
        <v>748.82455727108754</v>
      </c>
      <c r="G59" s="890">
        <f>资本!S51</f>
        <v>784.76023002143165</v>
      </c>
      <c r="H59" s="890">
        <f>资本!W51</f>
        <v>857.96341261764633</v>
      </c>
      <c r="I59" s="976">
        <f t="shared" si="0"/>
        <v>4869.8090973628114</v>
      </c>
      <c r="J59" s="891" t="s">
        <v>122</v>
      </c>
    </row>
    <row r="60" spans="1:10" ht="21" customHeight="1">
      <c r="A60" s="1113"/>
      <c r="B60" s="966" t="s">
        <v>126</v>
      </c>
      <c r="C60" s="889"/>
      <c r="D60" s="1060">
        <f>资本!G33</f>
        <v>287.5415586326036</v>
      </c>
      <c r="E60" s="890">
        <f>资本!K33</f>
        <v>294.77677510730052</v>
      </c>
      <c r="F60" s="890">
        <f>资本!O33</f>
        <v>313.89617585380421</v>
      </c>
      <c r="G60" s="890">
        <f>资本!S33</f>
        <v>334.30514293962665</v>
      </c>
      <c r="H60" s="890">
        <f>资本!W33</f>
        <v>356.09931069954007</v>
      </c>
      <c r="I60" s="977">
        <f t="shared" si="0"/>
        <v>1586.6189632328751</v>
      </c>
      <c r="J60" s="955" t="s">
        <v>122</v>
      </c>
    </row>
    <row r="61" spans="1:10" ht="21" customHeight="1">
      <c r="A61" s="1113"/>
      <c r="B61" s="966" t="s">
        <v>127</v>
      </c>
      <c r="C61" s="889"/>
      <c r="D61" s="1060">
        <f>资本!G43+资本!G44</f>
        <v>-200</v>
      </c>
      <c r="E61" s="890">
        <f>资本!K43+资本!K44</f>
        <v>-200</v>
      </c>
      <c r="F61" s="890">
        <f>资本!O43+资本!O44</f>
        <v>-200</v>
      </c>
      <c r="G61" s="890">
        <f>资本!S43+资本!S44</f>
        <v>-200</v>
      </c>
      <c r="H61" s="918">
        <f>资本!W43+资本!W44</f>
        <v>-200</v>
      </c>
      <c r="I61" s="978">
        <f t="shared" si="0"/>
        <v>-1000</v>
      </c>
      <c r="J61" s="979" t="s">
        <v>122</v>
      </c>
    </row>
    <row r="62" spans="1:10" ht="21" customHeight="1">
      <c r="A62" s="1113"/>
      <c r="B62" s="966" t="s">
        <v>128</v>
      </c>
      <c r="C62" s="889"/>
      <c r="D62" s="1060">
        <f>资本!G42</f>
        <v>200.09999999999991</v>
      </c>
      <c r="E62" s="890">
        <f>资本!K42</f>
        <v>230.11499999999978</v>
      </c>
      <c r="F62" s="890">
        <f>资本!O42</f>
        <v>264.63224999999989</v>
      </c>
      <c r="G62" s="890">
        <f>资本!S42</f>
        <v>304.32708749999961</v>
      </c>
      <c r="H62" s="890">
        <f>资本!W42</f>
        <v>349.97615062499972</v>
      </c>
      <c r="I62" s="976">
        <f t="shared" si="0"/>
        <v>1349.1504881249989</v>
      </c>
      <c r="J62" s="891" t="s">
        <v>122</v>
      </c>
    </row>
    <row r="63" spans="1:10" ht="21" customHeight="1">
      <c r="A63" s="1113"/>
      <c r="B63" s="980" t="s">
        <v>129</v>
      </c>
      <c r="C63" s="981"/>
      <c r="D63" s="1061">
        <f>资本!F54</f>
        <v>1100</v>
      </c>
      <c r="E63" s="982">
        <f>资本!J54</f>
        <v>2643</v>
      </c>
      <c r="F63" s="982">
        <f>资本!N54</f>
        <v>863</v>
      </c>
      <c r="G63" s="982">
        <f>资本!R54</f>
        <v>935</v>
      </c>
      <c r="H63" s="982">
        <f>资本!V54</f>
        <v>960</v>
      </c>
      <c r="I63" s="983">
        <f t="shared" si="0"/>
        <v>6501</v>
      </c>
      <c r="J63" s="984" t="s">
        <v>122</v>
      </c>
    </row>
    <row r="64" spans="1:10" ht="21" customHeight="1">
      <c r="A64" s="1113"/>
      <c r="B64" s="966" t="s">
        <v>130</v>
      </c>
      <c r="C64" s="889"/>
      <c r="D64" s="1060">
        <f>息差测算表!L6</f>
        <v>800</v>
      </c>
      <c r="E64" s="890">
        <f>息差测算表!M6</f>
        <v>1000</v>
      </c>
      <c r="F64" s="890">
        <f>息差测算表!N6</f>
        <v>1200</v>
      </c>
      <c r="G64" s="890">
        <f>息差测算表!O6</f>
        <v>1400</v>
      </c>
      <c r="H64" s="890">
        <f>息差测算表!P6</f>
        <v>1600</v>
      </c>
      <c r="I64" s="976">
        <f t="shared" si="0"/>
        <v>6000</v>
      </c>
      <c r="J64" s="891" t="s">
        <v>122</v>
      </c>
    </row>
    <row r="65" spans="1:10" ht="21" customHeight="1">
      <c r="A65" s="1113"/>
      <c r="B65" s="966" t="s">
        <v>131</v>
      </c>
      <c r="C65" s="889"/>
      <c r="D65" s="1060">
        <f>息差测算表!L17</f>
        <v>250</v>
      </c>
      <c r="E65" s="890">
        <f>息差测算表!M17</f>
        <v>250</v>
      </c>
      <c r="F65" s="890">
        <f>息差测算表!N17</f>
        <v>250</v>
      </c>
      <c r="G65" s="890">
        <f>息差测算表!O17</f>
        <v>250</v>
      </c>
      <c r="H65" s="890">
        <f>息差测算表!P17</f>
        <v>250</v>
      </c>
      <c r="I65" s="976">
        <f t="shared" si="0"/>
        <v>1250</v>
      </c>
      <c r="J65" s="891" t="s">
        <v>122</v>
      </c>
    </row>
    <row r="66" spans="1:10" ht="21" customHeight="1">
      <c r="A66" s="1113"/>
      <c r="B66" s="966" t="s">
        <v>935</v>
      </c>
      <c r="C66" s="889"/>
      <c r="D66" s="1062">
        <f>中收测算表!AE15</f>
        <v>0.5</v>
      </c>
      <c r="E66" s="1012">
        <f>中收测算表!AF15</f>
        <v>0.25</v>
      </c>
      <c r="F66" s="1012">
        <f>中收测算表!AG15</f>
        <v>0.25</v>
      </c>
      <c r="G66" s="1012">
        <f>中收测算表!AH15</f>
        <v>0.25</v>
      </c>
      <c r="H66" s="1012">
        <f>中收测算表!AI15</f>
        <v>0.25</v>
      </c>
      <c r="I66" s="1011">
        <f t="shared" si="0"/>
        <v>1.5</v>
      </c>
      <c r="J66" s="1000" t="s">
        <v>122</v>
      </c>
    </row>
    <row r="67" spans="1:10" ht="21" customHeight="1" thickBot="1">
      <c r="A67" s="1114"/>
      <c r="B67" s="966" t="s">
        <v>934</v>
      </c>
      <c r="C67" s="889"/>
      <c r="D67" s="1062">
        <f>中收测算表!AE16</f>
        <v>0.91000000000000014</v>
      </c>
      <c r="E67" s="1012">
        <f>中收测算表!AF16</f>
        <v>0.45000000000000018</v>
      </c>
      <c r="F67" s="1012">
        <f>中收测算表!AG16</f>
        <v>0.45000000000000018</v>
      </c>
      <c r="G67" s="1012">
        <f>中收测算表!AH16</f>
        <v>0.45000000000000018</v>
      </c>
      <c r="H67" s="1012">
        <f>中收测算表!AI16</f>
        <v>0.45000000000000018</v>
      </c>
      <c r="I67" s="1011">
        <f t="shared" si="0"/>
        <v>2.7100000000000009</v>
      </c>
      <c r="J67" s="1000" t="s">
        <v>122</v>
      </c>
    </row>
    <row r="68" spans="1:10" ht="21" customHeight="1">
      <c r="A68" s="985" t="s">
        <v>1</v>
      </c>
      <c r="B68" s="986" t="s">
        <v>68</v>
      </c>
      <c r="C68" s="987" t="s">
        <v>96</v>
      </c>
      <c r="D68" s="1063" t="s">
        <v>97</v>
      </c>
      <c r="E68" s="988" t="s">
        <v>98</v>
      </c>
      <c r="F68" s="988" t="s">
        <v>70</v>
      </c>
      <c r="G68" s="988" t="s">
        <v>71</v>
      </c>
      <c r="H68" s="988" t="s">
        <v>72</v>
      </c>
      <c r="I68" s="999" t="s">
        <v>933</v>
      </c>
      <c r="J68" s="989" t="s">
        <v>73</v>
      </c>
    </row>
    <row r="69" spans="1:10" ht="21" customHeight="1">
      <c r="A69" s="1110" t="s">
        <v>99</v>
      </c>
      <c r="B69" s="930" t="s">
        <v>100</v>
      </c>
      <c r="C69" s="990"/>
      <c r="D69" s="1064"/>
      <c r="E69" s="991"/>
      <c r="F69" s="991"/>
      <c r="G69" s="991"/>
      <c r="H69" s="991"/>
      <c r="I69" s="991"/>
      <c r="J69" s="992"/>
    </row>
    <row r="70" spans="1:10" ht="21" customHeight="1">
      <c r="A70" s="1111"/>
      <c r="B70" s="923" t="s">
        <v>101</v>
      </c>
      <c r="C70" s="889">
        <f>'2026-2030年盈利测算表'!L57</f>
        <v>57741.412617555499</v>
      </c>
      <c r="D70" s="1060">
        <f>'2026-2030年盈利测算表'!O57</f>
        <v>1700</v>
      </c>
      <c r="E70" s="890">
        <f>'2026-2030年盈利测算表'!Q57</f>
        <v>2000</v>
      </c>
      <c r="F70" s="890">
        <f>'2026-2030年盈利测算表'!S57</f>
        <v>2300</v>
      </c>
      <c r="G70" s="890">
        <f>'2026-2030年盈利测算表'!U57</f>
        <v>2500</v>
      </c>
      <c r="H70" s="890">
        <f>'2026-2030年盈利测算表'!W57</f>
        <v>2500</v>
      </c>
      <c r="I70" s="890">
        <f>'2026-2030年盈利测算表'!X57</f>
        <v>11000</v>
      </c>
      <c r="J70" s="891">
        <f>'2026-2030年盈利测算表'!Y57</f>
        <v>3.5490716372943876E-2</v>
      </c>
    </row>
    <row r="71" spans="1:10" ht="21" customHeight="1">
      <c r="A71" s="1111"/>
      <c r="B71" s="966" t="s">
        <v>102</v>
      </c>
      <c r="C71" s="889">
        <f>'2026-2030年盈利测算表'!L60</f>
        <v>29293.131137654302</v>
      </c>
      <c r="D71" s="1060">
        <f>'2026-2030年盈利测算表'!O60</f>
        <v>3000</v>
      </c>
      <c r="E71" s="890">
        <f>'2026-2030年盈利测算表'!Q60</f>
        <v>2750</v>
      </c>
      <c r="F71" s="890">
        <f>'2026-2030年盈利测算表'!S60</f>
        <v>2500</v>
      </c>
      <c r="G71" s="890">
        <f>'2026-2030年盈利测算表'!U60</f>
        <v>2250</v>
      </c>
      <c r="H71" s="890">
        <f>'2026-2030年盈利测算表'!W60</f>
        <v>2000</v>
      </c>
      <c r="I71" s="890">
        <f>'2026-2030年盈利测算表'!X60</f>
        <v>12500</v>
      </c>
      <c r="J71" s="891">
        <f>'2026-2030年盈利测算表'!Y60</f>
        <v>7.3662594126788772E-2</v>
      </c>
    </row>
    <row r="72" spans="1:10" ht="21" customHeight="1">
      <c r="A72" s="1111"/>
      <c r="B72" s="966" t="s">
        <v>103</v>
      </c>
      <c r="C72" s="889">
        <f>'2026-2030年盈利测算表'!L61</f>
        <v>28337.351404321998</v>
      </c>
      <c r="D72" s="1060">
        <f>'2026-2030年盈利测算表'!O61</f>
        <v>3000</v>
      </c>
      <c r="E72" s="890">
        <f>'2026-2030年盈利测算表'!Q61</f>
        <v>2680</v>
      </c>
      <c r="F72" s="890">
        <f>'2026-2030年盈利测算表'!S61</f>
        <v>2440</v>
      </c>
      <c r="G72" s="890">
        <f>'2026-2030年盈利测算表'!U61</f>
        <v>2190</v>
      </c>
      <c r="H72" s="890">
        <f>'2026-2030年盈利测算表'!W61</f>
        <v>1970</v>
      </c>
      <c r="I72" s="890">
        <f>'2026-2030年盈利测算表'!X61</f>
        <v>12280</v>
      </c>
      <c r="J72" s="891">
        <f>'2026-2030年盈利测算表'!Y61</f>
        <v>7.4658477282393498E-2</v>
      </c>
    </row>
    <row r="73" spans="1:10" ht="21" customHeight="1">
      <c r="A73" s="1111"/>
      <c r="B73" s="966" t="s">
        <v>104</v>
      </c>
      <c r="C73" s="889">
        <f>'2026-2030年盈利测算表'!L63</f>
        <v>18334.920633011701</v>
      </c>
      <c r="D73" s="1060">
        <f>'2026-2030年盈利测算表'!O63</f>
        <v>-150</v>
      </c>
      <c r="E73" s="890">
        <f>'2026-2030年盈利测算表'!Q63</f>
        <v>0</v>
      </c>
      <c r="F73" s="890">
        <f>'2026-2030年盈利测算表'!S63</f>
        <v>100</v>
      </c>
      <c r="G73" s="890">
        <f>'2026-2030年盈利测算表'!U63</f>
        <v>100</v>
      </c>
      <c r="H73" s="890">
        <f>'2026-2030年盈利测算表'!W63</f>
        <v>100</v>
      </c>
      <c r="I73" s="890">
        <f>'2026-2030年盈利测算表'!X63</f>
        <v>150</v>
      </c>
      <c r="J73" s="891">
        <f>'2026-2030年盈利测算表'!Y63</f>
        <v>1.6308936612008385E-3</v>
      </c>
    </row>
    <row r="74" spans="1:10" ht="21" customHeight="1">
      <c r="A74" s="1111"/>
      <c r="B74" s="966" t="s">
        <v>105</v>
      </c>
      <c r="C74" s="889">
        <f>'2026-2030年盈利测算表'!L66</f>
        <v>4615.1775840763003</v>
      </c>
      <c r="D74" s="1060">
        <f>'2026-2030年盈利测算表'!O66</f>
        <v>-200</v>
      </c>
      <c r="E74" s="890">
        <f>'2026-2030年盈利测算表'!Q66</f>
        <v>-100</v>
      </c>
      <c r="F74" s="890">
        <f>'2026-2030年盈利测算表'!S66</f>
        <v>0</v>
      </c>
      <c r="G74" s="890">
        <f>'2026-2030年盈利测算表'!U66</f>
        <v>0</v>
      </c>
      <c r="H74" s="890">
        <f>'2026-2030年盈利测算表'!W66</f>
        <v>0</v>
      </c>
      <c r="I74" s="890">
        <f>'2026-2030年盈利测算表'!X66</f>
        <v>-300</v>
      </c>
      <c r="J74" s="891">
        <f>'2026-2030年盈利测算表'!Y66</f>
        <v>-1.335242841708939E-2</v>
      </c>
    </row>
    <row r="75" spans="1:10" ht="21" customHeight="1">
      <c r="A75" s="1111"/>
      <c r="B75" s="966" t="s">
        <v>106</v>
      </c>
      <c r="C75" s="889">
        <f>'2026-2030年盈利测算表'!L69</f>
        <v>2013.4007628131999</v>
      </c>
      <c r="D75" s="1060">
        <f>'2026-2030年盈利测算表'!O69</f>
        <v>-500</v>
      </c>
      <c r="E75" s="890">
        <f>'2026-2030年盈利测算表'!Q69</f>
        <v>-200</v>
      </c>
      <c r="F75" s="890">
        <f>'2026-2030年盈利测算表'!S69</f>
        <v>0</v>
      </c>
      <c r="G75" s="890">
        <f>'2026-2030年盈利测算表'!U69</f>
        <v>0</v>
      </c>
      <c r="H75" s="890">
        <f>'2026-2030年盈利测算表'!W69</f>
        <v>0</v>
      </c>
      <c r="I75" s="890">
        <f>'2026-2030年盈利测算表'!X69</f>
        <v>-700</v>
      </c>
      <c r="J75" s="891">
        <f>'2026-2030年盈利测算表'!Y69</f>
        <v>-8.1892770751434529E-2</v>
      </c>
    </row>
    <row r="76" spans="1:10" ht="21" customHeight="1">
      <c r="A76" s="1111"/>
      <c r="B76" s="966" t="s">
        <v>107</v>
      </c>
      <c r="C76" s="889">
        <f>'2026-2030年盈利测算表'!L70</f>
        <v>2620.9618136613999</v>
      </c>
      <c r="D76" s="1060">
        <f>'2026-2030年盈利测算表'!O70</f>
        <v>-1053</v>
      </c>
      <c r="E76" s="890">
        <f>'2026-2030年盈利测算表'!Q70</f>
        <v>-100</v>
      </c>
      <c r="F76" s="890">
        <f>'2026-2030年盈利测算表'!S70</f>
        <v>0</v>
      </c>
      <c r="G76" s="890">
        <f>'2026-2030年盈利测算表'!U70</f>
        <v>0</v>
      </c>
      <c r="H76" s="890">
        <f>'2026-2030年盈利测算表'!W70</f>
        <v>0</v>
      </c>
      <c r="I76" s="890">
        <f>'2026-2030年盈利测算表'!X70</f>
        <v>-1153</v>
      </c>
      <c r="J76" s="891">
        <f>'2026-2030年盈利测算表'!Y70</f>
        <v>-0.10946536889184721</v>
      </c>
    </row>
    <row r="77" spans="1:10" ht="21" customHeight="1">
      <c r="A77" s="1111"/>
      <c r="B77" s="966" t="s">
        <v>108</v>
      </c>
      <c r="C77" s="889">
        <f>'2026-2030年盈利测算表'!L71</f>
        <v>3484.7824999999998</v>
      </c>
      <c r="D77" s="1060">
        <f>D70-D71-D73-D74-D75</f>
        <v>-450</v>
      </c>
      <c r="E77" s="890">
        <f>E70-E71-E73-E74-E75</f>
        <v>-450</v>
      </c>
      <c r="F77" s="890">
        <f>F70-F71-F73-F74-F75</f>
        <v>-300</v>
      </c>
      <c r="G77" s="890">
        <f>G70-G71-G73-G74-G75</f>
        <v>150</v>
      </c>
      <c r="H77" s="890">
        <f>H70-H71-H73-H74-H75</f>
        <v>400</v>
      </c>
      <c r="I77" s="890">
        <f>SUM(D77:H77)</f>
        <v>-650</v>
      </c>
      <c r="J77" s="891"/>
    </row>
    <row r="78" spans="1:10" ht="21" customHeight="1">
      <c r="A78" s="1111"/>
      <c r="B78" s="966" t="s">
        <v>109</v>
      </c>
      <c r="C78" s="889">
        <f>'2026-2030年盈利测算表'!L72</f>
        <v>3413.31</v>
      </c>
      <c r="D78" s="1060">
        <f>'2026-2030年盈利测算表'!O72</f>
        <v>-232</v>
      </c>
      <c r="E78" s="890">
        <f>'2026-2030年盈利测算表'!Q72</f>
        <v>-371.52750000000015</v>
      </c>
      <c r="F78" s="890">
        <f>'2026-2030年盈利测算表'!S72</f>
        <v>-375</v>
      </c>
      <c r="G78" s="890">
        <f>'2026-2030年盈利测算表'!U72</f>
        <v>-75</v>
      </c>
      <c r="H78" s="890">
        <f>'2026-2030年盈利测算表'!W72</f>
        <v>275</v>
      </c>
      <c r="I78" s="890">
        <f>'2026-2030年盈利测算表'!X72</f>
        <v>-778.52750000000015</v>
      </c>
      <c r="J78" s="891">
        <f>'2026-2030年盈利测算表'!Y72</f>
        <v>-5.0458812729042291E-2</v>
      </c>
    </row>
    <row r="79" spans="1:10" ht="21" customHeight="1">
      <c r="A79" s="1111"/>
      <c r="B79" s="966" t="s">
        <v>932</v>
      </c>
      <c r="C79" s="889"/>
      <c r="D79" s="1060"/>
      <c r="E79" s="890"/>
      <c r="F79" s="890"/>
      <c r="G79" s="890"/>
      <c r="H79" s="890"/>
      <c r="I79" s="890"/>
      <c r="J79" s="891"/>
    </row>
    <row r="80" spans="1:10" ht="21" customHeight="1">
      <c r="A80" s="1111"/>
      <c r="B80" s="966" t="s">
        <v>931</v>
      </c>
      <c r="C80" s="889"/>
      <c r="D80" s="1060"/>
      <c r="E80" s="890"/>
      <c r="F80" s="890"/>
      <c r="G80" s="890"/>
      <c r="H80" s="890"/>
      <c r="I80" s="890"/>
      <c r="J80" s="891"/>
    </row>
    <row r="81" spans="1:10" ht="21" customHeight="1">
      <c r="A81" s="1111"/>
      <c r="B81" s="993" t="s">
        <v>930</v>
      </c>
      <c r="C81" s="892">
        <f>'2026-2030年盈利测算表'!L78</f>
        <v>12358</v>
      </c>
      <c r="D81" s="1065">
        <f>'2026-2030年盈利测算表'!O78</f>
        <v>1500</v>
      </c>
      <c r="E81" s="893">
        <f>'2026-2030年盈利测算表'!Q78</f>
        <v>1000</v>
      </c>
      <c r="F81" s="893">
        <f>'2026-2030年盈利测算表'!S78</f>
        <v>1000</v>
      </c>
      <c r="G81" s="893">
        <f>'2026-2030年盈利测算表'!U78</f>
        <v>1000</v>
      </c>
      <c r="H81" s="893">
        <f>'2026-2030年盈利测算表'!W78</f>
        <v>1000</v>
      </c>
      <c r="I81" s="893">
        <f>'2026-2030年盈利测算表'!X78</f>
        <v>5500</v>
      </c>
      <c r="J81" s="894">
        <f>'2026-2030年盈利测算表'!Y78</f>
        <v>7.6408021600179454E-2</v>
      </c>
    </row>
    <row r="82" spans="1:10" ht="21" customHeight="1">
      <c r="A82" s="1111"/>
      <c r="B82" s="993" t="s">
        <v>929</v>
      </c>
      <c r="C82" s="892">
        <f>'2026-2030年盈利测算表'!L81</f>
        <v>5027</v>
      </c>
      <c r="D82" s="1065">
        <f>'2026-2030年盈利测算表'!O81</f>
        <v>0</v>
      </c>
      <c r="E82" s="893">
        <f>'2026-2030年盈利测算表'!Q81</f>
        <v>0</v>
      </c>
      <c r="F82" s="893">
        <f>'2026-2030年盈利测算表'!S81</f>
        <v>0</v>
      </c>
      <c r="G82" s="893">
        <f>'2026-2030年盈利测算表'!U81</f>
        <v>0</v>
      </c>
      <c r="H82" s="893">
        <f>'2026-2030年盈利测算表'!W81</f>
        <v>0</v>
      </c>
      <c r="I82" s="893">
        <f>'2026-2030年盈利测算表'!X81</f>
        <v>0</v>
      </c>
      <c r="J82" s="894">
        <f>'2026-2030年盈利测算表'!Y81</f>
        <v>0</v>
      </c>
    </row>
    <row r="83" spans="1:10" ht="21" customHeight="1">
      <c r="A83" s="1111"/>
      <c r="B83" s="993" t="s">
        <v>928</v>
      </c>
      <c r="C83" s="892">
        <f>'2026-2030年盈利测算表'!L84</f>
        <v>2043</v>
      </c>
      <c r="D83" s="1065">
        <f>'2026-2030年盈利测算表'!O84</f>
        <v>0</v>
      </c>
      <c r="E83" s="893">
        <f>'2026-2030年盈利测算表'!Q84</f>
        <v>0</v>
      </c>
      <c r="F83" s="893">
        <f>'2026-2030年盈利测算表'!S84</f>
        <v>0</v>
      </c>
      <c r="G83" s="893">
        <f>'2026-2030年盈利测算表'!U84</f>
        <v>0</v>
      </c>
      <c r="H83" s="893">
        <f>'2026-2030年盈利测算表'!W84</f>
        <v>0</v>
      </c>
      <c r="I83" s="893">
        <f>'2026-2030年盈利测算表'!X84</f>
        <v>0</v>
      </c>
      <c r="J83" s="894">
        <f>'2026-2030年盈利测算表'!Y84</f>
        <v>0</v>
      </c>
    </row>
    <row r="84" spans="1:10" ht="21" customHeight="1">
      <c r="A84" s="1111"/>
      <c r="B84" s="994" t="s">
        <v>927</v>
      </c>
      <c r="C84" s="889">
        <f>'2026-2030年盈利测算表'!L95</f>
        <v>6631</v>
      </c>
      <c r="D84" s="1060">
        <f>'2026-2030年盈利测算表'!O95</f>
        <v>200</v>
      </c>
      <c r="E84" s="890">
        <f>'2026-2030年盈利测算表'!Q95</f>
        <v>100</v>
      </c>
      <c r="F84" s="890">
        <f>'2026-2030年盈利测算表'!S95</f>
        <v>100</v>
      </c>
      <c r="G84" s="890">
        <f>'2026-2030年盈利测算表'!U95</f>
        <v>100</v>
      </c>
      <c r="H84" s="890">
        <f>'2026-2030年盈利测算表'!W95</f>
        <v>100</v>
      </c>
      <c r="I84" s="890">
        <f>'2026-2030年盈利测算表'!X95</f>
        <v>600</v>
      </c>
      <c r="J84" s="891">
        <f>'2026-2030年盈利测算表'!Y95</f>
        <v>1.7475280164854556E-2</v>
      </c>
    </row>
    <row r="85" spans="1:10" ht="21" customHeight="1">
      <c r="A85" s="1111"/>
      <c r="B85" s="994" t="s">
        <v>926</v>
      </c>
      <c r="C85" s="889">
        <f>'2026-2030年盈利测算表'!L97</f>
        <v>2275.1654510607368</v>
      </c>
      <c r="D85" s="1060">
        <f>'2026-2030年盈利测算表'!O97</f>
        <v>0</v>
      </c>
      <c r="E85" s="890">
        <f>'2026-2030年盈利测算表'!Q97</f>
        <v>0</v>
      </c>
      <c r="F85" s="890">
        <f>'2026-2030年盈利测算表'!S97</f>
        <v>0</v>
      </c>
      <c r="G85" s="890">
        <f>'2026-2030年盈利测算表'!U97</f>
        <v>0</v>
      </c>
      <c r="H85" s="890">
        <f>'2026-2030年盈利测算表'!W97</f>
        <v>0</v>
      </c>
      <c r="I85" s="890">
        <f>'2026-2030年盈利测算表'!X97</f>
        <v>0</v>
      </c>
      <c r="J85" s="891">
        <f>'2026-2030年盈利测算表'!Y97</f>
        <v>0</v>
      </c>
    </row>
    <row r="86" spans="1:10" ht="21" customHeight="1">
      <c r="A86" s="1111"/>
      <c r="B86" s="995" t="s">
        <v>111</v>
      </c>
      <c r="C86" s="892">
        <f>'2026-2030年盈利测算表'!L100</f>
        <v>143.59</v>
      </c>
      <c r="D86" s="1065">
        <f>'2026-2030年盈利测算表'!O100</f>
        <v>20</v>
      </c>
      <c r="E86" s="893">
        <f>'2026-2030年盈利测算表'!Q100</f>
        <v>50</v>
      </c>
      <c r="F86" s="893">
        <f>'2026-2030年盈利测算表'!S100</f>
        <v>50</v>
      </c>
      <c r="G86" s="893">
        <f>'2026-2030年盈利测算表'!U100</f>
        <v>50</v>
      </c>
      <c r="H86" s="893">
        <f>'2026-2030年盈利测算表'!W100</f>
        <v>50</v>
      </c>
      <c r="I86" s="893">
        <f>'2026-2030年盈利测算表'!X100</f>
        <v>220.00000000000003</v>
      </c>
      <c r="J86" s="894">
        <f>'2026-2030年盈利测算表'!Y100</f>
        <v>0.20419701662890355</v>
      </c>
    </row>
    <row r="87" spans="1:10" ht="21" customHeight="1">
      <c r="A87" s="1111"/>
      <c r="B87" s="966" t="s">
        <v>925</v>
      </c>
      <c r="C87" s="892"/>
      <c r="D87" s="1065"/>
      <c r="E87" s="893"/>
      <c r="F87" s="893"/>
      <c r="G87" s="893"/>
      <c r="H87" s="893"/>
      <c r="I87" s="893"/>
      <c r="J87" s="894"/>
    </row>
    <row r="88" spans="1:10" ht="21" customHeight="1">
      <c r="A88" s="1111"/>
      <c r="B88" s="996" t="s">
        <v>112</v>
      </c>
      <c r="C88" s="892">
        <f>'2026-2030年盈利测算表'!L105</f>
        <v>75.510000000000005</v>
      </c>
      <c r="D88" s="1065">
        <f>'2026-2030年盈利测算表'!O105</f>
        <v>150</v>
      </c>
      <c r="E88" s="893">
        <f>'2026-2030年盈利测算表'!Q105</f>
        <v>5</v>
      </c>
      <c r="F88" s="893">
        <f>'2026-2030年盈利测算表'!S105</f>
        <v>-45</v>
      </c>
      <c r="G88" s="893">
        <f>'2026-2030年盈利测算表'!U105</f>
        <v>-45</v>
      </c>
      <c r="H88" s="893">
        <f>'2026-2030年盈利测算表'!W105</f>
        <v>-45</v>
      </c>
      <c r="I88" s="893">
        <f>'2026-2030年盈利测算表'!X105</f>
        <v>19.999999999999986</v>
      </c>
      <c r="J88" s="894">
        <f>'2026-2030年盈利测算表'!Y105</f>
        <v>4.811485173700647E-2</v>
      </c>
    </row>
    <row r="89" spans="1:10" ht="21" customHeight="1">
      <c r="A89" s="1111"/>
      <c r="B89" s="996" t="s">
        <v>924</v>
      </c>
      <c r="C89" s="892">
        <f>'2026-2030年盈利测算表'!L107</f>
        <v>97</v>
      </c>
      <c r="D89" s="1065">
        <f>'2026-2030年盈利测算表'!O107</f>
        <v>0</v>
      </c>
      <c r="E89" s="893">
        <f>'2026-2030年盈利测算表'!Q107</f>
        <v>0</v>
      </c>
      <c r="F89" s="893">
        <f>'2026-2030年盈利测算表'!S107</f>
        <v>0</v>
      </c>
      <c r="G89" s="893">
        <f>'2026-2030年盈利测算表'!U107</f>
        <v>0</v>
      </c>
      <c r="H89" s="893">
        <f>'2026-2030年盈利测算表'!W107</f>
        <v>0</v>
      </c>
      <c r="I89" s="893">
        <f>'2026-2030年盈利测算表'!X107</f>
        <v>0</v>
      </c>
      <c r="J89" s="894">
        <f>'2026-2030年盈利测算表'!Y107</f>
        <v>0</v>
      </c>
    </row>
    <row r="90" spans="1:10" ht="21" customHeight="1">
      <c r="A90" s="1111"/>
      <c r="B90" s="996" t="s">
        <v>923</v>
      </c>
      <c r="C90" s="892"/>
      <c r="D90" s="1065"/>
      <c r="E90" s="893"/>
      <c r="F90" s="893"/>
      <c r="G90" s="893"/>
      <c r="H90" s="893"/>
      <c r="I90" s="893"/>
      <c r="J90" s="894"/>
    </row>
    <row r="91" spans="1:10" ht="21" customHeight="1">
      <c r="A91" s="1111"/>
      <c r="B91" s="996" t="s">
        <v>922</v>
      </c>
      <c r="C91" s="892">
        <f>'2026-2030年盈利测算表'!L111</f>
        <v>25</v>
      </c>
      <c r="D91" s="1065">
        <f>'2026-2030年盈利测算表'!O111</f>
        <v>0</v>
      </c>
      <c r="E91" s="893">
        <f>'2026-2030年盈利测算表'!Q111</f>
        <v>0</v>
      </c>
      <c r="F91" s="893">
        <f>'2026-2030年盈利测算表'!S111</f>
        <v>0</v>
      </c>
      <c r="G91" s="893">
        <f>'2026-2030年盈利测算表'!U111</f>
        <v>0</v>
      </c>
      <c r="H91" s="893">
        <f>'2026-2030年盈利测算表'!W111</f>
        <v>0</v>
      </c>
      <c r="I91" s="893">
        <f>'2026-2030年盈利测算表'!X111</f>
        <v>0</v>
      </c>
      <c r="J91" s="894">
        <f>'2026-2030年盈利测算表'!Y111</f>
        <v>0</v>
      </c>
    </row>
    <row r="92" spans="1:10" ht="21" customHeight="1">
      <c r="A92" s="1111"/>
      <c r="B92" s="996" t="s">
        <v>921</v>
      </c>
      <c r="C92" s="892">
        <f>'2026-2030年盈利测算表'!L112</f>
        <v>25</v>
      </c>
      <c r="D92" s="1065">
        <f>'2026-2030年盈利测算表'!O112</f>
        <v>0</v>
      </c>
      <c r="E92" s="893">
        <f>'2026-2030年盈利测算表'!Q112</f>
        <v>0</v>
      </c>
      <c r="F92" s="893">
        <f>'2026-2030年盈利测算表'!S112</f>
        <v>0</v>
      </c>
      <c r="G92" s="893">
        <f>'2026-2030年盈利测算表'!U112</f>
        <v>0</v>
      </c>
      <c r="H92" s="893">
        <f>'2026-2030年盈利测算表'!W112</f>
        <v>0</v>
      </c>
      <c r="I92" s="893">
        <f>'2026-2030年盈利测算表'!X112</f>
        <v>0</v>
      </c>
      <c r="J92" s="894">
        <f>'2026-2030年盈利测算表'!Y112</f>
        <v>0</v>
      </c>
    </row>
    <row r="93" spans="1:10" ht="21" customHeight="1">
      <c r="A93" s="1111"/>
      <c r="B93" s="996" t="s">
        <v>920</v>
      </c>
      <c r="C93" s="892">
        <f>'2026-2030年盈利测算表'!L113</f>
        <v>17.649999999999999</v>
      </c>
      <c r="D93" s="1065">
        <f>'2026-2030年盈利测算表'!O113</f>
        <v>5</v>
      </c>
      <c r="E93" s="893">
        <f>'2026-2030年盈利测算表'!Q113</f>
        <v>5</v>
      </c>
      <c r="F93" s="893">
        <f>'2026-2030年盈利测算表'!S113</f>
        <v>5</v>
      </c>
      <c r="G93" s="893">
        <f>'2026-2030年盈利测算表'!U113</f>
        <v>5</v>
      </c>
      <c r="H93" s="893">
        <f>'2026-2030年盈利测算表'!W113</f>
        <v>5</v>
      </c>
      <c r="I93" s="893">
        <f>'2026-2030年盈利测算表'!X113</f>
        <v>25</v>
      </c>
      <c r="J93" s="894">
        <f>'2026-2030年盈利测算表'!Y113</f>
        <v>0.19298467600852431</v>
      </c>
    </row>
    <row r="94" spans="1:10" ht="21" customHeight="1">
      <c r="A94" s="1111"/>
      <c r="B94" s="995" t="s">
        <v>116</v>
      </c>
      <c r="C94" s="892">
        <f>'2026-2030年盈利测算表'!L115</f>
        <v>34.438243437899999</v>
      </c>
      <c r="D94" s="1065">
        <f>'2026-2030年盈利测算表'!O115</f>
        <v>30</v>
      </c>
      <c r="E94" s="893">
        <f>'2026-2030年盈利测算表'!Q115</f>
        <v>30</v>
      </c>
      <c r="F94" s="893">
        <f>'2026-2030年盈利测算表'!S115</f>
        <v>35</v>
      </c>
      <c r="G94" s="893">
        <f>'2026-2030年盈利测算表'!U115</f>
        <v>35</v>
      </c>
      <c r="H94" s="893">
        <f>'2026-2030年盈利测算表'!W115</f>
        <v>36</v>
      </c>
      <c r="I94" s="893">
        <f>'2026-2030年盈利测算表'!X115</f>
        <v>166</v>
      </c>
      <c r="J94" s="894">
        <f>'2026-2030年盈利测算表'!Y115</f>
        <v>0.42228922294337434</v>
      </c>
    </row>
    <row r="95" spans="1:10" ht="21" customHeight="1">
      <c r="A95" s="1111"/>
      <c r="B95" s="997" t="s">
        <v>117</v>
      </c>
      <c r="C95" s="981"/>
      <c r="D95" s="1061"/>
      <c r="E95" s="982"/>
      <c r="F95" s="982"/>
      <c r="G95" s="982"/>
      <c r="H95" s="982"/>
      <c r="I95" s="982"/>
      <c r="J95" s="984"/>
    </row>
    <row r="96" spans="1:10" ht="21" customHeight="1">
      <c r="A96" s="1111"/>
      <c r="B96" s="998" t="s">
        <v>118</v>
      </c>
      <c r="C96" s="889">
        <f>'2026-2030年盈利测算表'!L127</f>
        <v>38909.669160311503</v>
      </c>
      <c r="D96" s="1060">
        <f>'2026-2030年盈利测算表'!O127</f>
        <v>1600</v>
      </c>
      <c r="E96" s="890">
        <f>'2026-2030年盈利测算表'!Q127</f>
        <v>1700</v>
      </c>
      <c r="F96" s="890">
        <f>'2026-2030年盈利测算表'!S127</f>
        <v>1800</v>
      </c>
      <c r="G96" s="890">
        <f>'2026-2030年盈利测算表'!U127</f>
        <v>1900</v>
      </c>
      <c r="H96" s="890">
        <f>'2026-2030年盈利测算表'!W127</f>
        <v>2000</v>
      </c>
      <c r="I96" s="890">
        <f>'2026-2030年盈利测算表'!X127</f>
        <v>9000</v>
      </c>
      <c r="J96" s="891">
        <f>'2026-2030年盈利测算表'!Y127</f>
        <v>4.2492950160557541E-2</v>
      </c>
    </row>
    <row r="97" spans="1:10" ht="21" customHeight="1">
      <c r="A97" s="1111"/>
      <c r="B97" s="998" t="s">
        <v>919</v>
      </c>
      <c r="C97" s="889">
        <f>'2026-2030年盈利测算表'!L128</f>
        <v>38055.866668286202</v>
      </c>
      <c r="D97" s="1060">
        <f>'2026-2030年盈利测算表'!O128</f>
        <v>1300</v>
      </c>
      <c r="E97" s="890">
        <f>'2026-2030年盈利测算表'!Q128</f>
        <v>1700</v>
      </c>
      <c r="F97" s="890">
        <f>'2026-2030年盈利测算表'!S128</f>
        <v>1900</v>
      </c>
      <c r="G97" s="890">
        <f>'2026-2030年盈利测算表'!U128</f>
        <v>1900</v>
      </c>
      <c r="H97" s="890">
        <f>'2026-2030年盈利测算表'!W128</f>
        <v>2100</v>
      </c>
      <c r="I97" s="890">
        <f>'2026-2030年盈利测算表'!X128</f>
        <v>8900</v>
      </c>
      <c r="J97" s="891">
        <f>'2026-2030年盈利测算表'!Y128</f>
        <v>4.2926370524230206E-2</v>
      </c>
    </row>
    <row r="98" spans="1:10" ht="21" customHeight="1">
      <c r="A98" s="1111"/>
      <c r="B98" s="948" t="s">
        <v>918</v>
      </c>
      <c r="C98" s="895">
        <f>'2026-2030年盈利测算表'!L35</f>
        <v>0.45808968567066594</v>
      </c>
      <c r="D98" s="1047">
        <f>'2026-2030年盈利测算表'!N35</f>
        <v>0.43431898334420127</v>
      </c>
      <c r="E98" s="896">
        <f>'2026-2030年盈利测算表'!P35</f>
        <v>0.43703863676710919</v>
      </c>
      <c r="F98" s="896">
        <f>'2026-2030年盈利测算表'!R35</f>
        <v>0.43982350876297122</v>
      </c>
      <c r="G98" s="896">
        <f>'2026-2030年盈利测算表'!T35</f>
        <v>0.44237245813888848</v>
      </c>
      <c r="H98" s="896">
        <f>'2026-2030年盈利测算表'!V35</f>
        <v>0.44494972582650777</v>
      </c>
      <c r="I98" s="896">
        <f>H98-C98</f>
        <v>-1.3139959844158167E-2</v>
      </c>
      <c r="J98" s="891"/>
    </row>
    <row r="99" spans="1:10" ht="21" customHeight="1">
      <c r="A99" s="1111"/>
      <c r="B99" s="998" t="s">
        <v>917</v>
      </c>
      <c r="C99" s="889">
        <f>'2026-2030年盈利测算表'!L133</f>
        <v>15566.1803972486</v>
      </c>
      <c r="D99" s="1060">
        <f>'2026-2030年盈利测算表'!O133</f>
        <v>1600</v>
      </c>
      <c r="E99" s="890">
        <f>'2026-2030年盈利测算表'!Q133</f>
        <v>1700</v>
      </c>
      <c r="F99" s="890">
        <f>'2026-2030年盈利测算表'!S133</f>
        <v>1800</v>
      </c>
      <c r="G99" s="890">
        <f>'2026-2030年盈利测算表'!U133</f>
        <v>1900</v>
      </c>
      <c r="H99" s="890">
        <f>'2026-2030年盈利测算表'!W133</f>
        <v>2000</v>
      </c>
      <c r="I99" s="890">
        <f>'2026-2030年盈利测算表'!X133</f>
        <v>9000.0000000000018</v>
      </c>
      <c r="J99" s="891">
        <f>'2026-2030年盈利测算表'!Y133</f>
        <v>9.5547256187138885E-2</v>
      </c>
    </row>
    <row r="100" spans="1:10" ht="21" customHeight="1">
      <c r="A100" s="1111"/>
      <c r="B100" s="998" t="s">
        <v>916</v>
      </c>
      <c r="C100" s="889">
        <f>'2026-2030年盈利测算表'!L134</f>
        <v>15327.2163671292</v>
      </c>
      <c r="D100" s="1060">
        <f>'2026-2030年盈利测算表'!O134</f>
        <v>1100</v>
      </c>
      <c r="E100" s="890">
        <f>'2026-2030年盈利测算表'!Q134</f>
        <v>1600</v>
      </c>
      <c r="F100" s="890">
        <f>'2026-2030年盈利测算表'!S134</f>
        <v>1600</v>
      </c>
      <c r="G100" s="890">
        <f>'2026-2030年盈利测算表'!U134</f>
        <v>1700</v>
      </c>
      <c r="H100" s="890">
        <f>'2026-2030年盈利测算表'!W134</f>
        <v>1900</v>
      </c>
      <c r="I100" s="890">
        <f>'2026-2030年盈利测算表'!X134</f>
        <v>7900</v>
      </c>
      <c r="J100" s="891">
        <f>'2026-2030年盈利测算表'!Y134</f>
        <v>8.6692764622764651E-2</v>
      </c>
    </row>
    <row r="101" spans="1:10" ht="21" customHeight="1">
      <c r="A101" s="1111"/>
      <c r="B101" s="948" t="s">
        <v>915</v>
      </c>
      <c r="C101" s="895">
        <f>'2026-2030年盈利测算表'!L36</f>
        <v>0.27089067581145349</v>
      </c>
      <c r="D101" s="1047">
        <f>'2026-2030年盈利测算表'!N36</f>
        <v>0.27400000000000002</v>
      </c>
      <c r="E101" s="896">
        <f>'2026-2030年盈利测算表'!P36</f>
        <v>0.27630762193967195</v>
      </c>
      <c r="F101" s="896">
        <f>'2026-2030年盈利测算表'!R36</f>
        <v>0.27823901170923759</v>
      </c>
      <c r="G101" s="896">
        <f>'2026-2030年盈利测算表'!T36</f>
        <v>0.27997358782350784</v>
      </c>
      <c r="H101" s="896">
        <f>'2026-2030年盈利测算表'!V36</f>
        <v>0.28161176015263734</v>
      </c>
      <c r="I101" s="896">
        <f>'2026-2030年盈利测算表'!X36</f>
        <v>1.0721084341183851E-2</v>
      </c>
      <c r="J101" s="891"/>
    </row>
    <row r="102" spans="1:10" ht="21" customHeight="1">
      <c r="A102" s="1111"/>
      <c r="B102" s="995" t="s">
        <v>120</v>
      </c>
      <c r="C102" s="892">
        <f>'2026-2030年盈利测算表'!L144</f>
        <v>291.63083377367798</v>
      </c>
      <c r="D102" s="1065">
        <f>'2026-2030年盈利测算表'!O144</f>
        <v>30</v>
      </c>
      <c r="E102" s="893">
        <f>'2026-2030年盈利测算表'!Q144</f>
        <v>70</v>
      </c>
      <c r="F102" s="893">
        <f>'2026-2030年盈利测算表'!S144</f>
        <v>70</v>
      </c>
      <c r="G102" s="893">
        <f>'2026-2030年盈利测算表'!U144</f>
        <v>70</v>
      </c>
      <c r="H102" s="893">
        <f>'2026-2030年盈利测算表'!W144</f>
        <v>70</v>
      </c>
      <c r="I102" s="893">
        <f>'2026-2030年盈利测算表'!X144</f>
        <v>310</v>
      </c>
      <c r="J102" s="894">
        <f>'2026-2030年盈利测算表'!Y144</f>
        <v>0.15584428307236786</v>
      </c>
    </row>
    <row r="103" spans="1:10" ht="21" customHeight="1">
      <c r="A103" s="1111"/>
      <c r="B103" s="995" t="s">
        <v>121</v>
      </c>
      <c r="C103" s="892">
        <f>'2026-2030年盈利测算表'!L147</f>
        <v>67.645499999999998</v>
      </c>
      <c r="D103" s="1065">
        <f>'2026-2030年盈利测算表'!O147</f>
        <v>10</v>
      </c>
      <c r="E103" s="893">
        <f>'2026-2030年盈利测算表'!Q147</f>
        <v>10</v>
      </c>
      <c r="F103" s="893">
        <f>'2026-2030年盈利测算表'!S147</f>
        <v>10</v>
      </c>
      <c r="G103" s="893">
        <f>'2026-2030年盈利测算表'!U147</f>
        <v>10</v>
      </c>
      <c r="H103" s="893">
        <f>'2026-2030年盈利测算表'!W147</f>
        <v>10</v>
      </c>
      <c r="I103" s="893">
        <f>'2026-2030年盈利测算表'!X147</f>
        <v>50</v>
      </c>
      <c r="J103" s="894">
        <f>'2026-2030年盈利测算表'!Y147</f>
        <v>0.11703628776540209</v>
      </c>
    </row>
    <row r="104" spans="1:10" ht="21" customHeight="1" thickBot="1">
      <c r="A104" s="1111"/>
      <c r="B104" s="1010" t="s">
        <v>914</v>
      </c>
      <c r="C104" s="1009">
        <f>'2026-2030年盈利测算表'!L148</f>
        <v>52</v>
      </c>
      <c r="D104" s="1066">
        <f>'2026-2030年盈利测算表'!O148</f>
        <v>0</v>
      </c>
      <c r="E104" s="1008">
        <f>'2026-2030年盈利测算表'!Q148</f>
        <v>0</v>
      </c>
      <c r="F104" s="1008">
        <f>'2026-2030年盈利测算表'!S148</f>
        <v>0</v>
      </c>
      <c r="G104" s="1008">
        <f>'2026-2030年盈利测算表'!U148</f>
        <v>0</v>
      </c>
      <c r="H104" s="1008">
        <f>'2026-2030年盈利测算表'!W148</f>
        <v>0</v>
      </c>
      <c r="I104" s="1008">
        <f>'2026-2030年盈利测算表'!X148</f>
        <v>0</v>
      </c>
      <c r="J104" s="975">
        <f>'2026-2030年盈利测算表'!Y148</f>
        <v>0</v>
      </c>
    </row>
    <row r="105" spans="1:10" ht="21" customHeight="1">
      <c r="A105" s="1101" t="s">
        <v>913</v>
      </c>
      <c r="B105" s="1077" t="s">
        <v>912</v>
      </c>
      <c r="C105" s="1031">
        <f>息差测算表!$B$17</f>
        <v>3.3944546982668702E-2</v>
      </c>
      <c r="D105" s="1067">
        <f>息差测算表!$L$15</f>
        <v>3.04E-2</v>
      </c>
      <c r="E105" s="1030">
        <f>息差测算表!$L$15</f>
        <v>3.04E-2</v>
      </c>
      <c r="F105" s="1030">
        <f>息差测算表!$L$15</f>
        <v>3.04E-2</v>
      </c>
      <c r="G105" s="1030">
        <f>息差测算表!$L$15</f>
        <v>3.04E-2</v>
      </c>
      <c r="H105" s="1030">
        <f>息差测算表!$L$15</f>
        <v>3.04E-2</v>
      </c>
      <c r="I105" s="1030">
        <f t="shared" ref="I105:I126" si="1">H105-C105</f>
        <v>-3.5445469826687025E-3</v>
      </c>
      <c r="J105" s="1031"/>
    </row>
    <row r="106" spans="1:10" ht="21" customHeight="1">
      <c r="A106" s="1102"/>
      <c r="B106" s="1078" t="s">
        <v>911</v>
      </c>
      <c r="C106" s="1032">
        <f>息差测算表!B19</f>
        <v>4.5900558443795203E-2</v>
      </c>
      <c r="D106" s="1068">
        <f>息差测算表!C19</f>
        <v>4.0800000000000003E-2</v>
      </c>
      <c r="E106" s="1005">
        <f>息差测算表!D19</f>
        <v>4.0800000000000003E-2</v>
      </c>
      <c r="F106" s="1005">
        <f>息差测算表!E19</f>
        <v>4.0800000000000003E-2</v>
      </c>
      <c r="G106" s="1005">
        <f>息差测算表!F19</f>
        <v>4.0800000000000003E-2</v>
      </c>
      <c r="H106" s="1005">
        <f>息差测算表!G19</f>
        <v>4.0800000000000003E-2</v>
      </c>
      <c r="I106" s="1005">
        <f t="shared" si="1"/>
        <v>-5.1005584437952001E-3</v>
      </c>
      <c r="J106" s="1032"/>
    </row>
    <row r="107" spans="1:10" ht="21" customHeight="1">
      <c r="A107" s="1102"/>
      <c r="B107" s="1078" t="s">
        <v>910</v>
      </c>
      <c r="C107" s="1032">
        <f>息差测算表!B23</f>
        <v>3.0519812050384901E-2</v>
      </c>
      <c r="D107" s="1068">
        <f>息差测算表!C23</f>
        <v>2.9000000000000001E-2</v>
      </c>
      <c r="E107" s="1005">
        <f>息差测算表!D23</f>
        <v>2.9000000000000001E-2</v>
      </c>
      <c r="F107" s="1005">
        <f>息差测算表!E23</f>
        <v>2.9000000000000001E-2</v>
      </c>
      <c r="G107" s="1005">
        <f>息差测算表!F23</f>
        <v>2.9000000000000001E-2</v>
      </c>
      <c r="H107" s="1005">
        <f>息差测算表!G23</f>
        <v>2.9000000000000001E-2</v>
      </c>
      <c r="I107" s="1005">
        <f t="shared" si="1"/>
        <v>-1.5198120503849E-3</v>
      </c>
      <c r="J107" s="1032"/>
    </row>
    <row r="108" spans="1:10" ht="21" customHeight="1">
      <c r="A108" s="1102"/>
      <c r="B108" s="1078" t="s">
        <v>909</v>
      </c>
      <c r="C108" s="1079">
        <f>息差测算表!B25</f>
        <v>4.2361073908275503E-2</v>
      </c>
      <c r="D108" s="1069">
        <f>息差测算表!C25</f>
        <v>3.2000000000000001E-2</v>
      </c>
      <c r="E108" s="1007">
        <f>息差测算表!D25</f>
        <v>3.15E-2</v>
      </c>
      <c r="F108" s="1007">
        <f>息差测算表!E25</f>
        <v>3.1E-2</v>
      </c>
      <c r="G108" s="1007">
        <f>息差测算表!F25</f>
        <v>3.0499999999999999E-2</v>
      </c>
      <c r="H108" s="1007">
        <f>息差测算表!G25</f>
        <v>0.03</v>
      </c>
      <c r="I108" s="1005">
        <f t="shared" si="1"/>
        <v>-1.2361073908275504E-2</v>
      </c>
      <c r="J108" s="1032"/>
    </row>
    <row r="109" spans="1:10" ht="21" customHeight="1">
      <c r="A109" s="1102"/>
      <c r="B109" s="1078" t="s">
        <v>908</v>
      </c>
      <c r="C109" s="1032">
        <f>息差测算表!B27</f>
        <v>3.0399317553980201E-2</v>
      </c>
      <c r="D109" s="1068">
        <f>息差测算表!C27</f>
        <v>2.7E-2</v>
      </c>
      <c r="E109" s="1005">
        <f>息差测算表!D27</f>
        <v>2.7E-2</v>
      </c>
      <c r="F109" s="1005">
        <f>息差测算表!E27</f>
        <v>2.7E-2</v>
      </c>
      <c r="G109" s="1005">
        <f>息差测算表!F27</f>
        <v>2.7E-2</v>
      </c>
      <c r="H109" s="1005">
        <f>息差测算表!G27</f>
        <v>2.7E-2</v>
      </c>
      <c r="I109" s="1005">
        <f t="shared" si="1"/>
        <v>-3.3993175539802009E-3</v>
      </c>
      <c r="J109" s="1032"/>
    </row>
    <row r="110" spans="1:10" ht="21" customHeight="1">
      <c r="A110" s="1102"/>
      <c r="B110" s="1078" t="s">
        <v>907</v>
      </c>
      <c r="C110" s="1032">
        <f>息差测算表!B31</f>
        <v>7.6565210954357005E-2</v>
      </c>
      <c r="D110" s="1068">
        <f>息差测算表!C31</f>
        <v>7.1999999999999995E-2</v>
      </c>
      <c r="E110" s="1005">
        <f>息差测算表!D31</f>
        <v>7.0000000000000007E-2</v>
      </c>
      <c r="F110" s="1005">
        <f>息差测算表!E31</f>
        <v>6.8000000000000005E-2</v>
      </c>
      <c r="G110" s="1005">
        <f>息差测算表!F31</f>
        <v>6.6000000000000003E-2</v>
      </c>
      <c r="H110" s="1005">
        <f>息差测算表!G31</f>
        <v>6.6000000000000003E-2</v>
      </c>
      <c r="I110" s="1005">
        <f t="shared" si="1"/>
        <v>-1.0565210954357002E-2</v>
      </c>
      <c r="J110" s="1032"/>
    </row>
    <row r="111" spans="1:10" ht="21" customHeight="1">
      <c r="A111" s="1102"/>
      <c r="B111" s="1078" t="s">
        <v>906</v>
      </c>
      <c r="C111" s="1079">
        <f>息差测算表!B35</f>
        <v>2.2148505481283401E-2</v>
      </c>
      <c r="D111" s="1069">
        <f>息差测算表!C35</f>
        <v>2.0365599863984899E-2</v>
      </c>
      <c r="E111" s="1007">
        <f>息差测算表!D35</f>
        <v>1.93122997311828E-2</v>
      </c>
      <c r="F111" s="1007">
        <f>息差测算表!E35</f>
        <v>1.93333333333333E-2</v>
      </c>
      <c r="G111" s="1007">
        <f>息差测算表!F35</f>
        <v>1.9E-2</v>
      </c>
      <c r="H111" s="1007">
        <f>息差测算表!G35</f>
        <v>1.8333333333333299E-2</v>
      </c>
      <c r="I111" s="1005">
        <f t="shared" si="1"/>
        <v>-3.8151721479501022E-3</v>
      </c>
      <c r="J111" s="1032"/>
    </row>
    <row r="112" spans="1:10" ht="21" customHeight="1">
      <c r="A112" s="1102"/>
      <c r="B112" s="1078" t="s">
        <v>905</v>
      </c>
      <c r="C112" s="1032">
        <f>息差测算表!B41</f>
        <v>1.7258545260478601E-2</v>
      </c>
      <c r="D112" s="1068">
        <f>息差测算表!C41</f>
        <v>1.4897166149516E-2</v>
      </c>
      <c r="E112" s="1005">
        <f>息差测算表!D41</f>
        <v>1.4506390947903101E-2</v>
      </c>
      <c r="F112" s="1005">
        <f>息差测算表!E41</f>
        <v>1.4522166149516E-2</v>
      </c>
      <c r="G112" s="1005">
        <f>息差测算表!F41</f>
        <v>1.4147166149515999E-2</v>
      </c>
      <c r="H112" s="1005">
        <f>息差测算表!G41</f>
        <v>1.3647166149516001E-2</v>
      </c>
      <c r="I112" s="1005">
        <f t="shared" si="1"/>
        <v>-3.6113791109625999E-3</v>
      </c>
      <c r="J112" s="1032"/>
    </row>
    <row r="113" spans="1:23" ht="21" customHeight="1">
      <c r="A113" s="1102"/>
      <c r="B113" s="1078" t="s">
        <v>904</v>
      </c>
      <c r="C113" s="1032">
        <f>息差测算表!B47</f>
        <v>3.9541231351052301E-2</v>
      </c>
      <c r="D113" s="1068">
        <f>息差测算表!C47</f>
        <v>3.5974088610894676E-2</v>
      </c>
      <c r="E113" s="1005">
        <f>息差测算表!D47</f>
        <v>3.5996684368383602E-2</v>
      </c>
      <c r="F113" s="1005">
        <f>息差测算表!E47</f>
        <v>3.4996684368383602E-2</v>
      </c>
      <c r="G113" s="1005">
        <f>息差测算表!F47</f>
        <v>3.3996684368383601E-2</v>
      </c>
      <c r="H113" s="1005">
        <f>息差测算表!G47</f>
        <v>3.3178259209429503E-2</v>
      </c>
      <c r="I113" s="1005">
        <f t="shared" si="1"/>
        <v>-6.3629721416227983E-3</v>
      </c>
      <c r="J113" s="1032"/>
      <c r="O113" s="849">
        <v>5</v>
      </c>
      <c r="Q113" s="849">
        <v>5</v>
      </c>
      <c r="S113" s="849">
        <v>5</v>
      </c>
      <c r="U113" s="849">
        <v>5</v>
      </c>
      <c r="W113" s="849">
        <v>5</v>
      </c>
    </row>
    <row r="114" spans="1:23" ht="21" customHeight="1">
      <c r="A114" s="1102"/>
      <c r="B114" s="1078" t="s">
        <v>903</v>
      </c>
      <c r="C114" s="1032">
        <f>息差测算表!B49</f>
        <v>1.5965592024906002E-2</v>
      </c>
      <c r="D114" s="1068">
        <f>息差测算表!C49</f>
        <v>1.5965592024906002E-2</v>
      </c>
      <c r="E114" s="1005">
        <f>息差测算表!D49</f>
        <v>1.5965592024906002E-2</v>
      </c>
      <c r="F114" s="1005">
        <f>息差测算表!E49</f>
        <v>1.5965592024906002E-2</v>
      </c>
      <c r="G114" s="1005">
        <f>息差测算表!F49</f>
        <v>1.5965592024906002E-2</v>
      </c>
      <c r="H114" s="1005">
        <f>息差测算表!G49</f>
        <v>1.5965592024906002E-2</v>
      </c>
      <c r="I114" s="1005">
        <f t="shared" si="1"/>
        <v>0</v>
      </c>
      <c r="J114" s="1032"/>
    </row>
    <row r="115" spans="1:23" ht="21" customHeight="1">
      <c r="A115" s="1102"/>
      <c r="B115" s="1078" t="s">
        <v>902</v>
      </c>
      <c r="C115" s="1080">
        <f>息差测算表!B51</f>
        <v>5.0679874726512898E-2</v>
      </c>
      <c r="D115" s="1070">
        <f>息差测算表!C51</f>
        <v>5.0679874726512898E-2</v>
      </c>
      <c r="E115" s="1006">
        <f>息差测算表!D51</f>
        <v>5.0679874726512898E-2</v>
      </c>
      <c r="F115" s="1006">
        <f>息差测算表!E51</f>
        <v>5.0679874726512898E-2</v>
      </c>
      <c r="G115" s="1006">
        <f>息差测算表!F51</f>
        <v>5.0679874726512898E-2</v>
      </c>
      <c r="H115" s="1006">
        <f>息差测算表!G51</f>
        <v>5.0679874726512898E-2</v>
      </c>
      <c r="I115" s="1005">
        <f t="shared" si="1"/>
        <v>0</v>
      </c>
      <c r="J115" s="1025"/>
    </row>
    <row r="116" spans="1:23" ht="21" customHeight="1">
      <c r="A116" s="1102"/>
      <c r="B116" s="1078" t="s">
        <v>901</v>
      </c>
      <c r="C116" s="1080">
        <f>息差测算表!B53</f>
        <v>3.3732550763411299E-3</v>
      </c>
      <c r="D116" s="1070">
        <f>息差测算表!C53</f>
        <v>3.3732550763411299E-3</v>
      </c>
      <c r="E116" s="1006">
        <f>息差测算表!D53</f>
        <v>3.3732550763411299E-3</v>
      </c>
      <c r="F116" s="1006">
        <f>息差测算表!E53</f>
        <v>3.3732550763411299E-3</v>
      </c>
      <c r="G116" s="1006">
        <f>息差测算表!F53</f>
        <v>3.3732550763411299E-3</v>
      </c>
      <c r="H116" s="1006">
        <f>息差测算表!G53</f>
        <v>3.3732550763411299E-3</v>
      </c>
      <c r="I116" s="1005">
        <f t="shared" si="1"/>
        <v>0</v>
      </c>
      <c r="J116" s="1025"/>
    </row>
    <row r="117" spans="1:23" ht="21" customHeight="1">
      <c r="A117" s="1102"/>
      <c r="B117" s="1078" t="s">
        <v>900</v>
      </c>
      <c r="C117" s="1080">
        <f>息差测算表!B67</f>
        <v>4.7577932558649097E-3</v>
      </c>
      <c r="D117" s="1070">
        <f>息差测算表!C67</f>
        <v>2.5000000000000001E-3</v>
      </c>
      <c r="E117" s="1006">
        <f>息差测算表!D67</f>
        <v>2.5000000000000001E-3</v>
      </c>
      <c r="F117" s="1006">
        <f>息差测算表!E67</f>
        <v>2.5000000000000001E-3</v>
      </c>
      <c r="G117" s="1006">
        <f>息差测算表!F67</f>
        <v>2.5000000000000001E-3</v>
      </c>
      <c r="H117" s="1006">
        <f>息差测算表!G67</f>
        <v>2.5000000000000001E-3</v>
      </c>
      <c r="I117" s="1005">
        <f t="shared" si="1"/>
        <v>-2.2577932558649097E-3</v>
      </c>
      <c r="J117" s="1025"/>
    </row>
    <row r="118" spans="1:23" ht="21" customHeight="1">
      <c r="A118" s="1102"/>
      <c r="B118" s="1078" t="s">
        <v>899</v>
      </c>
      <c r="C118" s="1080">
        <f>息差测算表!B69</f>
        <v>1.45609618148459E-2</v>
      </c>
      <c r="D118" s="1070">
        <f>息差测算表!C69</f>
        <v>1.2500000000000001E-2</v>
      </c>
      <c r="E118" s="1006">
        <f>息差测算表!D69</f>
        <v>1.2E-2</v>
      </c>
      <c r="F118" s="1006">
        <f>息差测算表!E69</f>
        <v>1.2E-2</v>
      </c>
      <c r="G118" s="1006">
        <f>息差测算表!F69</f>
        <v>1.2E-2</v>
      </c>
      <c r="H118" s="1006">
        <f>息差测算表!G69</f>
        <v>1.2E-2</v>
      </c>
      <c r="I118" s="1005">
        <f t="shared" si="1"/>
        <v>-2.5609618148458996E-3</v>
      </c>
      <c r="J118" s="1025"/>
    </row>
    <row r="119" spans="1:23" ht="21" customHeight="1">
      <c r="A119" s="1102"/>
      <c r="B119" s="1078" t="s">
        <v>898</v>
      </c>
      <c r="C119" s="1080">
        <f>息差测算表!B71</f>
        <v>2.7942068275281499E-2</v>
      </c>
      <c r="D119" s="1070">
        <f>息差测算表!C71</f>
        <v>2.1999999999999999E-2</v>
      </c>
      <c r="E119" s="1006">
        <f>息差测算表!D71</f>
        <v>2.0500000000000001E-2</v>
      </c>
      <c r="F119" s="1006">
        <f>息差测算表!E71</f>
        <v>1.9E-2</v>
      </c>
      <c r="G119" s="1006">
        <f>息差测算表!F71</f>
        <v>1.7500000000000002E-2</v>
      </c>
      <c r="H119" s="1006">
        <f>息差测算表!G71</f>
        <v>1.7500000000000002E-2</v>
      </c>
      <c r="I119" s="1005">
        <f t="shared" si="1"/>
        <v>-1.0442068275281498E-2</v>
      </c>
      <c r="J119" s="1025"/>
    </row>
    <row r="120" spans="1:23" ht="21" customHeight="1">
      <c r="A120" s="1102"/>
      <c r="B120" s="1078" t="s">
        <v>897</v>
      </c>
      <c r="C120" s="1080">
        <f>息差测算表!B73</f>
        <v>1.9069524575933201E-2</v>
      </c>
      <c r="D120" s="1070">
        <f>息差测算表!C73</f>
        <v>1.7000000000000001E-2</v>
      </c>
      <c r="E120" s="1006">
        <f>息差测算表!D73</f>
        <v>1.6899999999999998E-2</v>
      </c>
      <c r="F120" s="1006">
        <f>息差测算表!E73</f>
        <v>1.6799999999999999E-2</v>
      </c>
      <c r="G120" s="1006">
        <f>息差测算表!F73</f>
        <v>1.67E-2</v>
      </c>
      <c r="H120" s="1006">
        <f>息差测算表!G73</f>
        <v>1.66E-2</v>
      </c>
      <c r="I120" s="1005">
        <f t="shared" si="1"/>
        <v>-2.4695245759332012E-3</v>
      </c>
      <c r="J120" s="1025"/>
    </row>
    <row r="121" spans="1:23" ht="21" customHeight="1">
      <c r="A121" s="1102"/>
      <c r="B121" s="1078" t="s">
        <v>896</v>
      </c>
      <c r="C121" s="1080">
        <f>息差测算表!B75</f>
        <v>2.7618242063447099E-2</v>
      </c>
      <c r="D121" s="1070">
        <f>息差测算表!C75</f>
        <v>2.07E-2</v>
      </c>
      <c r="E121" s="1006">
        <f>息差测算表!D75</f>
        <v>2.07E-2</v>
      </c>
      <c r="F121" s="1006">
        <f>息差测算表!E75</f>
        <v>2.07E-2</v>
      </c>
      <c r="G121" s="1006">
        <f>息差测算表!F75</f>
        <v>2.07E-2</v>
      </c>
      <c r="H121" s="1006">
        <f>息差测算表!G75</f>
        <v>2.07E-2</v>
      </c>
      <c r="I121" s="1005">
        <f t="shared" si="1"/>
        <v>-6.9182420634470998E-3</v>
      </c>
      <c r="J121" s="1025"/>
    </row>
    <row r="122" spans="1:23" ht="21" customHeight="1">
      <c r="A122" s="1102"/>
      <c r="B122" s="1078" t="s">
        <v>895</v>
      </c>
      <c r="C122" s="1080">
        <f>息差测算表!B79</f>
        <v>6.7778313383226303E-4</v>
      </c>
      <c r="D122" s="1070">
        <f>息差测算表!C79</f>
        <v>5.0000000000000001E-4</v>
      </c>
      <c r="E122" s="1006">
        <f>息差测算表!D79</f>
        <v>5.0000000000000001E-4</v>
      </c>
      <c r="F122" s="1006">
        <f>息差测算表!E79</f>
        <v>5.0000000000000001E-4</v>
      </c>
      <c r="G122" s="1006">
        <f>息差测算表!F79</f>
        <v>5.0000000000000001E-4</v>
      </c>
      <c r="H122" s="1006">
        <f>息差测算表!G79</f>
        <v>5.0000000000000001E-4</v>
      </c>
      <c r="I122" s="1005">
        <f t="shared" si="1"/>
        <v>-1.7778313383226302E-4</v>
      </c>
      <c r="J122" s="1025"/>
    </row>
    <row r="123" spans="1:23" ht="21" customHeight="1">
      <c r="A123" s="1102"/>
      <c r="B123" s="1078" t="s">
        <v>894</v>
      </c>
      <c r="C123" s="1080">
        <f>息差测算表!B81</f>
        <v>2.7942068275281499E-2</v>
      </c>
      <c r="D123" s="1070">
        <f>息差测算表!C81</f>
        <v>0.02</v>
      </c>
      <c r="E123" s="1006">
        <f>息差测算表!D81</f>
        <v>1.91666666666667E-2</v>
      </c>
      <c r="F123" s="1006">
        <f>息差测算表!E81</f>
        <v>1.8333333333333299E-2</v>
      </c>
      <c r="G123" s="1006">
        <f>息差测算表!F81</f>
        <v>1.7500000000000002E-2</v>
      </c>
      <c r="H123" s="1006">
        <f>息差测算表!G81</f>
        <v>1.7500000000000002E-2</v>
      </c>
      <c r="I123" s="1005">
        <f t="shared" si="1"/>
        <v>-1.0442068275281498E-2</v>
      </c>
      <c r="J123" s="1025"/>
    </row>
    <row r="124" spans="1:23" ht="21" customHeight="1">
      <c r="A124" s="1102"/>
      <c r="B124" s="1078" t="s">
        <v>893</v>
      </c>
      <c r="C124" s="1080">
        <f>息差测算表!B83</f>
        <v>1.23933588300283E-2</v>
      </c>
      <c r="D124" s="1070">
        <f>息差测算表!C83</f>
        <v>1.2E-2</v>
      </c>
      <c r="E124" s="1006">
        <f>息差测算表!D83</f>
        <v>1.2E-2</v>
      </c>
      <c r="F124" s="1006">
        <f>息差测算表!E83</f>
        <v>1.2E-2</v>
      </c>
      <c r="G124" s="1006">
        <f>息差测算表!F83</f>
        <v>1.2E-2</v>
      </c>
      <c r="H124" s="1006">
        <f>息差测算表!G83</f>
        <v>1.2E-2</v>
      </c>
      <c r="I124" s="1005">
        <f t="shared" si="1"/>
        <v>-3.9335883002829947E-4</v>
      </c>
      <c r="J124" s="1025"/>
    </row>
    <row r="125" spans="1:23" ht="21" customHeight="1">
      <c r="A125" s="1102"/>
      <c r="B125" s="1078" t="s">
        <v>892</v>
      </c>
      <c r="C125" s="1080">
        <f>息差测算表!B85</f>
        <v>1.92705664554861E-2</v>
      </c>
      <c r="D125" s="1070">
        <f>息差测算表!C85</f>
        <v>1.7000000000000001E-2</v>
      </c>
      <c r="E125" s="1006">
        <f>息差测算表!D85</f>
        <v>1.6899999999999998E-2</v>
      </c>
      <c r="F125" s="1006">
        <f>息差测算表!E85</f>
        <v>1.6799999999999999E-2</v>
      </c>
      <c r="G125" s="1006">
        <f>息差测算表!F85</f>
        <v>1.67E-2</v>
      </c>
      <c r="H125" s="1006">
        <f>息差测算表!G85</f>
        <v>1.66E-2</v>
      </c>
      <c r="I125" s="1005">
        <f t="shared" si="1"/>
        <v>-2.6705664554860994E-3</v>
      </c>
      <c r="J125" s="1025"/>
    </row>
    <row r="126" spans="1:23" ht="21" customHeight="1" thickBot="1">
      <c r="A126" s="1103"/>
      <c r="B126" s="1081" t="s">
        <v>891</v>
      </c>
      <c r="C126" s="1082">
        <f>息差测算表!B88</f>
        <v>1.7475310013487198E-2</v>
      </c>
      <c r="D126" s="1071">
        <f>息差测算表!C88</f>
        <v>1.6E-2</v>
      </c>
      <c r="E126" s="1033">
        <f>息差测算表!D88</f>
        <v>1.5126448470679406E-2</v>
      </c>
      <c r="F126" s="1033">
        <f>息差测算表!E88</f>
        <v>1.50940284982021E-2</v>
      </c>
      <c r="G126" s="1033">
        <f>息差测算表!F88</f>
        <v>1.4729805437710162E-2</v>
      </c>
      <c r="H126" s="1033">
        <f>息差测算表!G88</f>
        <v>1.410966149934953E-2</v>
      </c>
      <c r="I126" s="1034">
        <f t="shared" si="1"/>
        <v>-3.3656485141376688E-3</v>
      </c>
      <c r="J126" s="1029"/>
    </row>
    <row r="127" spans="1:23" ht="21" customHeight="1">
      <c r="A127" s="1101" t="s">
        <v>890</v>
      </c>
      <c r="B127" s="1097" t="s">
        <v>889</v>
      </c>
      <c r="C127" s="1083"/>
      <c r="D127" s="1072"/>
      <c r="E127" s="1022"/>
      <c r="F127" s="1022"/>
      <c r="G127" s="1022"/>
      <c r="H127" s="1022"/>
      <c r="I127" s="1023"/>
      <c r="J127" s="1024"/>
    </row>
    <row r="128" spans="1:23" ht="21" customHeight="1">
      <c r="A128" s="1102"/>
      <c r="B128" s="1099" t="s">
        <v>888</v>
      </c>
      <c r="C128" s="1084"/>
      <c r="D128" s="1073">
        <f>中收测算表!D$41</f>
        <v>0.15</v>
      </c>
      <c r="E128" s="1016">
        <f>中收测算表!E$41</f>
        <v>0.12</v>
      </c>
      <c r="F128" s="1016">
        <f>中收测算表!F$41</f>
        <v>0.11</v>
      </c>
      <c r="G128" s="1016">
        <f>中收测算表!G$41</f>
        <v>0.1</v>
      </c>
      <c r="H128" s="1016">
        <f>中收测算表!H$41</f>
        <v>0.09</v>
      </c>
      <c r="I128" s="852"/>
      <c r="J128" s="1025"/>
    </row>
    <row r="129" spans="1:10" ht="21" customHeight="1">
      <c r="A129" s="1102"/>
      <c r="B129" s="1099" t="s">
        <v>887</v>
      </c>
      <c r="C129" s="1084"/>
      <c r="D129" s="1073">
        <f>中收测算表!D$42</f>
        <v>0.05</v>
      </c>
      <c r="E129" s="1016">
        <f>中收测算表!E$42</f>
        <v>0.04</v>
      </c>
      <c r="F129" s="1016">
        <f>中收测算表!F$42</f>
        <v>0.04</v>
      </c>
      <c r="G129" s="1016">
        <f>中收测算表!G$42</f>
        <v>0.04</v>
      </c>
      <c r="H129" s="1016">
        <f>中收测算表!H$42</f>
        <v>0.04</v>
      </c>
      <c r="I129" s="852"/>
      <c r="J129" s="1025"/>
    </row>
    <row r="130" spans="1:10" ht="21" customHeight="1">
      <c r="A130" s="1102"/>
      <c r="B130" s="1099" t="s">
        <v>886</v>
      </c>
      <c r="C130" s="1084"/>
      <c r="D130" s="1073">
        <f>中收测算表!D$43</f>
        <v>0.08</v>
      </c>
      <c r="E130" s="1016">
        <f>中收测算表!E$43</f>
        <v>7.0000000000000007E-2</v>
      </c>
      <c r="F130" s="1016">
        <f>中收测算表!F$43</f>
        <v>7.0000000000000007E-2</v>
      </c>
      <c r="G130" s="1016">
        <f>中收测算表!G$43</f>
        <v>7.0000000000000007E-2</v>
      </c>
      <c r="H130" s="1016">
        <f>中收测算表!H$43</f>
        <v>7.0000000000000007E-2</v>
      </c>
      <c r="I130" s="852"/>
      <c r="J130" s="1025"/>
    </row>
    <row r="131" spans="1:10" ht="21" customHeight="1">
      <c r="A131" s="1102"/>
      <c r="B131" s="1099" t="s">
        <v>885</v>
      </c>
      <c r="C131" s="1084"/>
      <c r="D131" s="1073">
        <f>中收测算表!D$44</f>
        <v>0.1</v>
      </c>
      <c r="E131" s="1016">
        <f>中收测算表!E$44</f>
        <v>0.09</v>
      </c>
      <c r="F131" s="1016">
        <f>中收测算表!F$44</f>
        <v>0.09</v>
      </c>
      <c r="G131" s="1016">
        <f>中收测算表!G$44</f>
        <v>0.09</v>
      </c>
      <c r="H131" s="1016">
        <f>中收测算表!H$44</f>
        <v>0.09</v>
      </c>
      <c r="I131" s="852"/>
      <c r="J131" s="1025"/>
    </row>
    <row r="132" spans="1:10" ht="21" customHeight="1">
      <c r="A132" s="1102"/>
      <c r="B132" s="1099" t="s">
        <v>884</v>
      </c>
      <c r="C132" s="1084"/>
      <c r="D132" s="1073">
        <f>中收测算表!D$45</f>
        <v>0.08</v>
      </c>
      <c r="E132" s="1016">
        <f>中收测算表!E$45</f>
        <v>7.0000000000000007E-2</v>
      </c>
      <c r="F132" s="1016">
        <f>中收测算表!F$45</f>
        <v>7.0000000000000007E-2</v>
      </c>
      <c r="G132" s="1016">
        <f>中收测算表!G$45</f>
        <v>7.0000000000000007E-2</v>
      </c>
      <c r="H132" s="1016">
        <f>中收测算表!H$45</f>
        <v>7.0000000000000007E-2</v>
      </c>
      <c r="I132" s="852"/>
      <c r="J132" s="1025"/>
    </row>
    <row r="133" spans="1:10" ht="21" customHeight="1">
      <c r="A133" s="1102"/>
      <c r="B133" s="1099" t="s">
        <v>883</v>
      </c>
      <c r="C133" s="1084"/>
      <c r="D133" s="1073">
        <f>中收测算表!D$46</f>
        <v>0.08</v>
      </c>
      <c r="E133" s="1016">
        <f>中收测算表!E$46</f>
        <v>7.0000000000000007E-2</v>
      </c>
      <c r="F133" s="1016">
        <f>中收测算表!F$46</f>
        <v>7.0000000000000007E-2</v>
      </c>
      <c r="G133" s="1016">
        <f>中收测算表!G$46</f>
        <v>7.0000000000000007E-2</v>
      </c>
      <c r="H133" s="1016">
        <f>中收测算表!H$46</f>
        <v>7.0000000000000007E-2</v>
      </c>
      <c r="I133" s="852"/>
      <c r="J133" s="1025"/>
    </row>
    <row r="134" spans="1:10" ht="21" customHeight="1">
      <c r="A134" s="1102"/>
      <c r="B134" s="1099" t="s">
        <v>882</v>
      </c>
      <c r="C134" s="1084"/>
      <c r="D134" s="1073">
        <f>中收测算表!D$47</f>
        <v>-0.05</v>
      </c>
      <c r="E134" s="1016">
        <f>中收测算表!E$47</f>
        <v>-0.05</v>
      </c>
      <c r="F134" s="1016">
        <f>中收测算表!F$47</f>
        <v>-0.05</v>
      </c>
      <c r="G134" s="1016">
        <f>中收测算表!G$47</f>
        <v>0</v>
      </c>
      <c r="H134" s="1016">
        <f>中收测算表!H$47</f>
        <v>0</v>
      </c>
      <c r="I134" s="852"/>
      <c r="J134" s="1025"/>
    </row>
    <row r="135" spans="1:10" ht="21" customHeight="1">
      <c r="A135" s="1102"/>
      <c r="B135" s="1098" t="s">
        <v>881</v>
      </c>
      <c r="C135" s="1085"/>
      <c r="D135" s="1074"/>
      <c r="E135" s="1014"/>
      <c r="F135" s="1014"/>
      <c r="G135" s="1014"/>
      <c r="H135" s="1014"/>
      <c r="I135" s="1015"/>
      <c r="J135" s="1026"/>
    </row>
    <row r="136" spans="1:10" ht="21" customHeight="1">
      <c r="A136" s="1102"/>
      <c r="B136" s="1099" t="s">
        <v>880</v>
      </c>
      <c r="C136" s="1086"/>
      <c r="D136" s="1075">
        <f>中收测算表!D$51</f>
        <v>0</v>
      </c>
      <c r="E136" s="1013">
        <f>中收测算表!E$51</f>
        <v>0</v>
      </c>
      <c r="F136" s="1013">
        <f>中收测算表!F$51</f>
        <v>0</v>
      </c>
      <c r="G136" s="1013">
        <f>中收测算表!G$51</f>
        <v>0</v>
      </c>
      <c r="H136" s="1013">
        <f>中收测算表!H$51</f>
        <v>0</v>
      </c>
      <c r="I136" s="852"/>
      <c r="J136" s="1025"/>
    </row>
    <row r="137" spans="1:10" ht="21" customHeight="1">
      <c r="A137" s="1102"/>
      <c r="B137" s="1099" t="s">
        <v>879</v>
      </c>
      <c r="C137" s="1086"/>
      <c r="D137" s="1075">
        <f>中收测算表!D$52</f>
        <v>-0.02</v>
      </c>
      <c r="E137" s="1013">
        <f>中收测算表!E$52</f>
        <v>-4.3499999999999997E-2</v>
      </c>
      <c r="F137" s="1013">
        <f>中收测算表!F$52</f>
        <v>-4.3499999999999997E-2</v>
      </c>
      <c r="G137" s="1013">
        <f>中收测算表!G$52</f>
        <v>-4.3499999999999997E-2</v>
      </c>
      <c r="H137" s="1013">
        <f>中收测算表!H$52</f>
        <v>-4.3499999999999997E-2</v>
      </c>
      <c r="I137" s="852"/>
      <c r="J137" s="1025"/>
    </row>
    <row r="138" spans="1:10" ht="21" customHeight="1">
      <c r="A138" s="1102"/>
      <c r="B138" s="1099" t="s">
        <v>878</v>
      </c>
      <c r="C138" s="1086"/>
      <c r="D138" s="1075">
        <f>中收测算表!D$53</f>
        <v>-0.03</v>
      </c>
      <c r="E138" s="1013">
        <f>中收测算表!E$53</f>
        <v>-0.1</v>
      </c>
      <c r="F138" s="1013">
        <f>中收测算表!F$53</f>
        <v>-0.1</v>
      </c>
      <c r="G138" s="1013">
        <f>中收测算表!G$53</f>
        <v>-0.1</v>
      </c>
      <c r="H138" s="1013">
        <f>中收测算表!H$53</f>
        <v>-0.1</v>
      </c>
      <c r="I138" s="852"/>
      <c r="J138" s="1025"/>
    </row>
    <row r="139" spans="1:10" ht="21" customHeight="1">
      <c r="A139" s="1102"/>
      <c r="B139" s="1099" t="s">
        <v>877</v>
      </c>
      <c r="C139" s="1086"/>
      <c r="D139" s="1075">
        <f>中收测算表!D$54</f>
        <v>0</v>
      </c>
      <c r="E139" s="1013">
        <f>中收测算表!E$54</f>
        <v>-0.02</v>
      </c>
      <c r="F139" s="1013">
        <f>中收测算表!F$54</f>
        <v>-0.02</v>
      </c>
      <c r="G139" s="1013">
        <f>中收测算表!G$54</f>
        <v>-0.02</v>
      </c>
      <c r="H139" s="1013">
        <f>中收测算表!H$54</f>
        <v>-0.02</v>
      </c>
      <c r="I139" s="852"/>
      <c r="J139" s="1025"/>
    </row>
    <row r="140" spans="1:10" ht="21" customHeight="1">
      <c r="A140" s="1102"/>
      <c r="B140" s="1099" t="s">
        <v>876</v>
      </c>
      <c r="C140" s="1086"/>
      <c r="D140" s="1075">
        <f>中收测算表!D$55</f>
        <v>0</v>
      </c>
      <c r="E140" s="1013">
        <f>中收测算表!E$55</f>
        <v>0</v>
      </c>
      <c r="F140" s="1013">
        <f>中收测算表!F$55</f>
        <v>0</v>
      </c>
      <c r="G140" s="1013">
        <f>中收测算表!G$55</f>
        <v>0</v>
      </c>
      <c r="H140" s="1013">
        <f>中收测算表!H$55</f>
        <v>0</v>
      </c>
      <c r="I140" s="852"/>
      <c r="J140" s="1025"/>
    </row>
    <row r="141" spans="1:10" ht="21" customHeight="1">
      <c r="A141" s="1102"/>
      <c r="B141" s="1099" t="s">
        <v>875</v>
      </c>
      <c r="C141" s="1086"/>
      <c r="D141" s="1075">
        <f>中收测算表!D$56</f>
        <v>0</v>
      </c>
      <c r="E141" s="1013">
        <f>中收测算表!E$56</f>
        <v>0</v>
      </c>
      <c r="F141" s="1013">
        <f>中收测算表!F$56</f>
        <v>0</v>
      </c>
      <c r="G141" s="1013">
        <f>中收测算表!G$56</f>
        <v>0</v>
      </c>
      <c r="H141" s="1013">
        <f>中收测算表!H$56</f>
        <v>0</v>
      </c>
      <c r="I141" s="852"/>
      <c r="J141" s="1025"/>
    </row>
    <row r="142" spans="1:10" ht="21" customHeight="1" thickBot="1">
      <c r="A142" s="1103"/>
      <c r="B142" s="1100" t="s">
        <v>874</v>
      </c>
      <c r="C142" s="1087"/>
      <c r="D142" s="1076">
        <f>中收测算表!D$57</f>
        <v>-0.02</v>
      </c>
      <c r="E142" s="1027">
        <f>中收测算表!E$57</f>
        <v>-0.02</v>
      </c>
      <c r="F142" s="1027">
        <f>中收测算表!F$57</f>
        <v>0</v>
      </c>
      <c r="G142" s="1027">
        <f>中收测算表!G$57</f>
        <v>0</v>
      </c>
      <c r="H142" s="1027">
        <f>中收测算表!H$57</f>
        <v>0</v>
      </c>
      <c r="I142" s="1028"/>
      <c r="J142" s="1029"/>
    </row>
  </sheetData>
  <mergeCells count="14">
    <mergeCell ref="D51:J51"/>
    <mergeCell ref="A1:J1"/>
    <mergeCell ref="A2:A3"/>
    <mergeCell ref="A4:A50"/>
    <mergeCell ref="D2:J2"/>
    <mergeCell ref="C2:C3"/>
    <mergeCell ref="B2:B3"/>
    <mergeCell ref="A127:A142"/>
    <mergeCell ref="A105:A126"/>
    <mergeCell ref="B51:B52"/>
    <mergeCell ref="C51:C52"/>
    <mergeCell ref="A51:A52"/>
    <mergeCell ref="A69:A104"/>
    <mergeCell ref="A53:A67"/>
  </mergeCells>
  <phoneticPr fontId="101" type="noConversion"/>
  <pageMargins left="0.70866141732283472" right="0.70866141732283472" top="0.74803149606299213" bottom="0.74803149606299213" header="0.31496062992125984" footer="0.31496062992125984"/>
  <pageSetup paperSize="8" fitToHeight="0" orientation="landscape" r:id="rId1"/>
  <rowBreaks count="1" manualBreakCount="1">
    <brk id="5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9" tint="0.79992065187536243"/>
    <pageSetUpPr fitToPage="1"/>
  </sheetPr>
  <dimension ref="A1:XFD233"/>
  <sheetViews>
    <sheetView tabSelected="1" view="pageBreakPreview" zoomScale="115" zoomScaleNormal="115" zoomScaleSheetLayoutView="115" workbookViewId="0">
      <pane xSplit="1" ySplit="3" topLeftCell="N107" activePane="bottomRight" state="frozen"/>
      <selection activeCell="O113" sqref="O113"/>
      <selection pane="topRight" activeCell="O113" sqref="O113"/>
      <selection pane="bottomLeft" activeCell="O113" sqref="O113"/>
      <selection pane="bottomRight" activeCell="Y113" sqref="Y113"/>
    </sheetView>
  </sheetViews>
  <sheetFormatPr defaultColWidth="9" defaultRowHeight="16.5"/>
  <cols>
    <col min="1" max="1" width="41.46484375" style="529" customWidth="1"/>
    <col min="2" max="11" width="10.1328125" style="529" customWidth="1"/>
    <col min="12" max="23" width="10.1328125" style="517" customWidth="1"/>
    <col min="24" max="24" width="10.1328125" style="533" customWidth="1"/>
    <col min="25" max="25" width="10.1328125" style="517" customWidth="1"/>
    <col min="26" max="26" width="9" style="517"/>
    <col min="27" max="27" width="9" style="535"/>
    <col min="28" max="28" width="45.1328125" style="517" customWidth="1"/>
    <col min="29" max="29" width="10.86328125" style="517" customWidth="1"/>
    <col min="30" max="16384" width="9" style="517"/>
  </cols>
  <sheetData>
    <row r="1" spans="1:16384" ht="27.75" customHeight="1">
      <c r="A1" s="581" t="s">
        <v>132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613"/>
      <c r="M1" s="581"/>
      <c r="N1" s="581"/>
      <c r="O1" s="581"/>
      <c r="P1" s="581"/>
      <c r="Q1" s="581"/>
      <c r="R1" s="581"/>
      <c r="S1" s="581"/>
      <c r="T1" s="581"/>
      <c r="U1" s="581"/>
      <c r="V1" s="581"/>
      <c r="W1" s="581"/>
      <c r="X1" s="581"/>
      <c r="Y1" s="581"/>
      <c r="AA1" s="517" t="s">
        <v>133</v>
      </c>
      <c r="AB1" s="517" t="s">
        <v>134</v>
      </c>
    </row>
    <row r="2" spans="1:16384" ht="23.25" customHeight="1">
      <c r="A2" s="1134" t="s">
        <v>1</v>
      </c>
      <c r="B2" s="1136" t="s">
        <v>135</v>
      </c>
      <c r="C2" s="1137"/>
      <c r="D2" s="1138" t="s">
        <v>136</v>
      </c>
      <c r="E2" s="1139"/>
      <c r="F2" s="1138" t="s">
        <v>137</v>
      </c>
      <c r="G2" s="1139"/>
      <c r="H2" s="1138" t="s">
        <v>138</v>
      </c>
      <c r="I2" s="1139"/>
      <c r="J2" s="1138" t="s">
        <v>2</v>
      </c>
      <c r="K2" s="1139"/>
      <c r="L2" s="1138" t="s">
        <v>3</v>
      </c>
      <c r="M2" s="1139"/>
      <c r="N2" s="1140" t="s">
        <v>4</v>
      </c>
      <c r="O2" s="1141"/>
      <c r="P2" s="1140" t="s">
        <v>5</v>
      </c>
      <c r="Q2" s="1141"/>
      <c r="R2" s="1140" t="s">
        <v>6</v>
      </c>
      <c r="S2" s="1141"/>
      <c r="T2" s="1140" t="s">
        <v>7</v>
      </c>
      <c r="U2" s="1141"/>
      <c r="V2" s="1140" t="s">
        <v>8</v>
      </c>
      <c r="W2" s="1141"/>
      <c r="X2" s="1142" t="s">
        <v>139</v>
      </c>
      <c r="Y2" s="1144" t="s">
        <v>11</v>
      </c>
      <c r="AA2" s="517"/>
    </row>
    <row r="3" spans="1:16384" ht="23.25" customHeight="1">
      <c r="A3" s="1135"/>
      <c r="B3" s="582" t="s">
        <v>12</v>
      </c>
      <c r="C3" s="582" t="s">
        <v>13</v>
      </c>
      <c r="D3" s="583" t="s">
        <v>12</v>
      </c>
      <c r="E3" s="583" t="s">
        <v>13</v>
      </c>
      <c r="F3" s="583" t="s">
        <v>12</v>
      </c>
      <c r="G3" s="583" t="s">
        <v>13</v>
      </c>
      <c r="H3" s="583" t="s">
        <v>12</v>
      </c>
      <c r="I3" s="583" t="s">
        <v>13</v>
      </c>
      <c r="J3" s="583" t="s">
        <v>12</v>
      </c>
      <c r="K3" s="583" t="s">
        <v>13</v>
      </c>
      <c r="L3" s="583" t="s">
        <v>12</v>
      </c>
      <c r="M3" s="583" t="s">
        <v>13</v>
      </c>
      <c r="N3" s="614" t="s">
        <v>12</v>
      </c>
      <c r="O3" s="614" t="s">
        <v>13</v>
      </c>
      <c r="P3" s="614" t="s">
        <v>12</v>
      </c>
      <c r="Q3" s="614" t="s">
        <v>13</v>
      </c>
      <c r="R3" s="614" t="s">
        <v>12</v>
      </c>
      <c r="S3" s="614" t="s">
        <v>13</v>
      </c>
      <c r="T3" s="614" t="s">
        <v>12</v>
      </c>
      <c r="U3" s="614" t="s">
        <v>13</v>
      </c>
      <c r="V3" s="614" t="s">
        <v>12</v>
      </c>
      <c r="W3" s="614" t="s">
        <v>13</v>
      </c>
      <c r="X3" s="1143"/>
      <c r="Y3" s="1145"/>
      <c r="AA3" s="517"/>
    </row>
    <row r="4" spans="1:16384" s="574" customFormat="1" ht="21.75" customHeight="1">
      <c r="A4" s="584" t="s">
        <v>14</v>
      </c>
      <c r="B4" s="584"/>
      <c r="C4" s="584"/>
      <c r="D4" s="584"/>
      <c r="E4" s="584"/>
      <c r="F4" s="584"/>
      <c r="G4" s="584"/>
      <c r="H4" s="584"/>
      <c r="I4" s="584"/>
      <c r="J4" s="584"/>
      <c r="K4" s="584"/>
      <c r="L4" s="615"/>
      <c r="M4" s="615"/>
      <c r="N4" s="615"/>
      <c r="O4" s="615"/>
      <c r="P4" s="616"/>
      <c r="Q4" s="616"/>
      <c r="R4" s="616"/>
      <c r="S4" s="616"/>
      <c r="T4" s="616"/>
      <c r="U4" s="616"/>
      <c r="V4" s="616"/>
      <c r="W4" s="616"/>
      <c r="X4" s="634"/>
      <c r="Y4" s="648"/>
      <c r="Z4" s="649"/>
      <c r="AA4" s="649"/>
      <c r="AB4" s="649"/>
      <c r="AC4" s="649"/>
      <c r="AD4" s="649"/>
      <c r="AE4" s="649"/>
      <c r="AF4" s="650"/>
      <c r="AG4" s="650"/>
      <c r="AH4" s="650"/>
      <c r="AI4" s="650"/>
      <c r="AJ4" s="650"/>
      <c r="AK4" s="650"/>
      <c r="AL4" s="650"/>
      <c r="AM4" s="650"/>
      <c r="AN4" s="667"/>
      <c r="AO4" s="669"/>
      <c r="AP4" s="649"/>
      <c r="AQ4" s="649"/>
      <c r="AR4" s="649"/>
      <c r="AS4" s="649"/>
      <c r="AT4" s="649"/>
      <c r="AU4" s="649"/>
      <c r="AV4" s="650"/>
      <c r="AW4" s="650"/>
      <c r="AX4" s="650"/>
      <c r="AY4" s="650"/>
      <c r="AZ4" s="650"/>
      <c r="BA4" s="650"/>
      <c r="BB4" s="650"/>
      <c r="BC4" s="650"/>
      <c r="BD4" s="667"/>
      <c r="BE4" s="669"/>
      <c r="BF4" s="649"/>
      <c r="BG4" s="649"/>
      <c r="BH4" s="649"/>
      <c r="BI4" s="649"/>
      <c r="BJ4" s="649"/>
      <c r="BK4" s="649"/>
      <c r="BL4" s="650"/>
      <c r="BM4" s="650"/>
      <c r="BN4" s="650"/>
      <c r="BO4" s="650"/>
      <c r="BP4" s="650"/>
      <c r="BQ4" s="650"/>
      <c r="BR4" s="650"/>
      <c r="BS4" s="650"/>
      <c r="BT4" s="667"/>
      <c r="BU4" s="669"/>
      <c r="BV4" s="649"/>
      <c r="BW4" s="649"/>
      <c r="BX4" s="649"/>
      <c r="BY4" s="649"/>
      <c r="BZ4" s="649"/>
      <c r="CA4" s="649"/>
      <c r="CB4" s="650"/>
      <c r="CC4" s="650"/>
      <c r="CD4" s="650"/>
      <c r="CE4" s="650"/>
      <c r="CF4" s="650"/>
      <c r="CG4" s="650"/>
      <c r="CH4" s="650"/>
      <c r="CI4" s="650"/>
      <c r="CJ4" s="667"/>
      <c r="CK4" s="669"/>
      <c r="CL4" s="649"/>
      <c r="CM4" s="649"/>
      <c r="CN4" s="649"/>
      <c r="CO4" s="649"/>
      <c r="CP4" s="649"/>
      <c r="CQ4" s="649"/>
      <c r="CR4" s="650"/>
      <c r="CS4" s="650"/>
      <c r="CT4" s="650"/>
      <c r="CU4" s="650"/>
      <c r="CV4" s="650"/>
      <c r="CW4" s="650"/>
      <c r="CX4" s="650"/>
      <c r="CY4" s="650"/>
      <c r="CZ4" s="667"/>
      <c r="DA4" s="669"/>
      <c r="DB4" s="649"/>
      <c r="DC4" s="649"/>
      <c r="DD4" s="649"/>
      <c r="DE4" s="649"/>
      <c r="DF4" s="649"/>
      <c r="DG4" s="649"/>
      <c r="DH4" s="650"/>
      <c r="DI4" s="650"/>
      <c r="DJ4" s="650"/>
      <c r="DK4" s="650"/>
      <c r="DL4" s="650"/>
      <c r="DM4" s="650"/>
      <c r="DN4" s="650"/>
      <c r="DO4" s="650"/>
      <c r="DP4" s="667"/>
      <c r="DQ4" s="669"/>
      <c r="DR4" s="649"/>
      <c r="DS4" s="649"/>
      <c r="DT4" s="649"/>
      <c r="DU4" s="649"/>
      <c r="DV4" s="649"/>
      <c r="DW4" s="649"/>
      <c r="DX4" s="650"/>
      <c r="DY4" s="650"/>
      <c r="DZ4" s="650"/>
      <c r="EA4" s="650"/>
      <c r="EB4" s="650"/>
      <c r="EC4" s="650"/>
      <c r="ED4" s="650"/>
      <c r="EE4" s="650"/>
      <c r="EF4" s="667"/>
      <c r="EG4" s="669"/>
      <c r="EH4" s="649"/>
      <c r="EI4" s="649"/>
      <c r="EJ4" s="649"/>
      <c r="EK4" s="649"/>
      <c r="EL4" s="649"/>
      <c r="EM4" s="649"/>
      <c r="EN4" s="650"/>
      <c r="EO4" s="650"/>
      <c r="EP4" s="650"/>
      <c r="EQ4" s="650"/>
      <c r="ER4" s="650"/>
      <c r="ES4" s="650"/>
      <c r="ET4" s="650"/>
      <c r="EU4" s="650"/>
      <c r="EV4" s="667"/>
      <c r="EW4" s="669"/>
      <c r="EX4" s="649"/>
      <c r="EY4" s="649"/>
      <c r="EZ4" s="649"/>
      <c r="FA4" s="649"/>
      <c r="FB4" s="649"/>
      <c r="FC4" s="649"/>
      <c r="FD4" s="650"/>
      <c r="FE4" s="650"/>
      <c r="FF4" s="650"/>
      <c r="FG4" s="650"/>
      <c r="FH4" s="650"/>
      <c r="FI4" s="650"/>
      <c r="FJ4" s="650"/>
      <c r="FK4" s="650"/>
      <c r="FL4" s="667"/>
      <c r="FM4" s="669"/>
      <c r="FN4" s="649"/>
      <c r="FO4" s="649"/>
      <c r="FP4" s="649"/>
      <c r="FQ4" s="649"/>
      <c r="FR4" s="649"/>
      <c r="FS4" s="649"/>
      <c r="FT4" s="650"/>
      <c r="FU4" s="650"/>
      <c r="FV4" s="650"/>
      <c r="FW4" s="650"/>
      <c r="FX4" s="650"/>
      <c r="FY4" s="650"/>
      <c r="FZ4" s="650"/>
      <c r="GA4" s="650"/>
      <c r="GB4" s="667"/>
      <c r="GC4" s="669"/>
      <c r="GD4" s="649"/>
      <c r="GE4" s="649"/>
      <c r="GF4" s="649"/>
      <c r="GG4" s="649"/>
      <c r="GH4" s="649"/>
      <c r="GI4" s="649"/>
      <c r="GJ4" s="650"/>
      <c r="GK4" s="650"/>
      <c r="GL4" s="650"/>
      <c r="GM4" s="650"/>
      <c r="GN4" s="650"/>
      <c r="GO4" s="650"/>
      <c r="GP4" s="650"/>
      <c r="GQ4" s="650"/>
      <c r="GR4" s="667"/>
      <c r="GS4" s="669"/>
      <c r="GT4" s="649"/>
      <c r="GU4" s="649"/>
      <c r="GV4" s="649"/>
      <c r="GW4" s="649"/>
      <c r="GX4" s="649"/>
      <c r="GY4" s="649"/>
      <c r="GZ4" s="650"/>
      <c r="HA4" s="650"/>
      <c r="HB4" s="650"/>
      <c r="HC4" s="650"/>
      <c r="HD4" s="650"/>
      <c r="HE4" s="650"/>
      <c r="HF4" s="650"/>
      <c r="HG4" s="650"/>
      <c r="HH4" s="667"/>
      <c r="HI4" s="669"/>
      <c r="HJ4" s="649"/>
      <c r="HK4" s="649"/>
      <c r="HL4" s="649"/>
      <c r="HM4" s="649"/>
      <c r="HN4" s="649"/>
      <c r="HO4" s="649"/>
      <c r="HP4" s="650"/>
      <c r="HQ4" s="650"/>
      <c r="HR4" s="650"/>
      <c r="HS4" s="650"/>
      <c r="HT4" s="650"/>
      <c r="HU4" s="650"/>
      <c r="HV4" s="650"/>
      <c r="HW4" s="650"/>
      <c r="HX4" s="667"/>
      <c r="HY4" s="669"/>
      <c r="HZ4" s="649"/>
      <c r="IA4" s="649"/>
      <c r="IB4" s="649"/>
      <c r="IC4" s="649"/>
      <c r="ID4" s="649"/>
      <c r="IE4" s="649"/>
      <c r="IF4" s="650"/>
      <c r="IG4" s="650"/>
      <c r="IH4" s="650"/>
      <c r="II4" s="650"/>
      <c r="IJ4" s="650"/>
      <c r="IK4" s="650"/>
      <c r="IL4" s="650"/>
      <c r="IM4" s="650"/>
      <c r="IN4" s="667"/>
      <c r="IO4" s="669"/>
      <c r="IP4" s="649"/>
      <c r="IQ4" s="649"/>
      <c r="IR4" s="649"/>
      <c r="IS4" s="649"/>
      <c r="IT4" s="649"/>
      <c r="IU4" s="649"/>
      <c r="IV4" s="650"/>
      <c r="IW4" s="650"/>
      <c r="IX4" s="650"/>
      <c r="IY4" s="650"/>
      <c r="IZ4" s="650"/>
      <c r="JA4" s="650"/>
      <c r="JB4" s="650"/>
      <c r="JC4" s="650"/>
      <c r="JD4" s="667"/>
      <c r="JE4" s="669"/>
      <c r="JF4" s="649"/>
      <c r="JG4" s="649"/>
      <c r="JH4" s="649"/>
      <c r="JI4" s="649"/>
      <c r="JJ4" s="649"/>
      <c r="JK4" s="649"/>
      <c r="JL4" s="650"/>
      <c r="JM4" s="650"/>
      <c r="JN4" s="650"/>
      <c r="JO4" s="650"/>
      <c r="JP4" s="650"/>
      <c r="JQ4" s="650"/>
      <c r="JR4" s="650"/>
      <c r="JS4" s="650"/>
      <c r="JT4" s="667"/>
      <c r="JU4" s="669"/>
      <c r="JV4" s="649"/>
      <c r="JW4" s="649"/>
      <c r="JX4" s="649"/>
      <c r="JY4" s="649"/>
      <c r="JZ4" s="649"/>
      <c r="KA4" s="649"/>
      <c r="KB4" s="650"/>
      <c r="KC4" s="650"/>
      <c r="KD4" s="650"/>
      <c r="KE4" s="650"/>
      <c r="KF4" s="650"/>
      <c r="KG4" s="650"/>
      <c r="KH4" s="650"/>
      <c r="KI4" s="650"/>
      <c r="KJ4" s="667"/>
      <c r="KK4" s="669"/>
      <c r="KL4" s="649"/>
      <c r="KM4" s="649"/>
      <c r="KN4" s="649"/>
      <c r="KO4" s="649"/>
      <c r="KP4" s="649"/>
      <c r="KQ4" s="649"/>
      <c r="KR4" s="650"/>
      <c r="KS4" s="650"/>
      <c r="KT4" s="650"/>
      <c r="KU4" s="650"/>
      <c r="KV4" s="650"/>
      <c r="KW4" s="650"/>
      <c r="KX4" s="650"/>
      <c r="KY4" s="650"/>
      <c r="KZ4" s="667"/>
      <c r="LA4" s="669"/>
      <c r="LB4" s="649"/>
      <c r="LC4" s="649"/>
      <c r="LD4" s="649"/>
      <c r="LE4" s="649"/>
      <c r="LF4" s="649"/>
      <c r="LG4" s="649"/>
      <c r="LH4" s="650"/>
      <c r="LI4" s="650"/>
      <c r="LJ4" s="650"/>
      <c r="LK4" s="650"/>
      <c r="LL4" s="650"/>
      <c r="LM4" s="650"/>
      <c r="LN4" s="650"/>
      <c r="LO4" s="650"/>
      <c r="LP4" s="667"/>
      <c r="LQ4" s="669"/>
      <c r="LR4" s="649"/>
      <c r="LS4" s="649"/>
      <c r="LT4" s="649"/>
      <c r="LU4" s="649"/>
      <c r="LV4" s="649"/>
      <c r="LW4" s="649"/>
      <c r="LX4" s="650"/>
      <c r="LY4" s="650"/>
      <c r="LZ4" s="650"/>
      <c r="MA4" s="650"/>
      <c r="MB4" s="650"/>
      <c r="MC4" s="650"/>
      <c r="MD4" s="650"/>
      <c r="ME4" s="650"/>
      <c r="MF4" s="667"/>
      <c r="MG4" s="669"/>
      <c r="MH4" s="649"/>
      <c r="MI4" s="649"/>
      <c r="MJ4" s="649"/>
      <c r="MK4" s="649"/>
      <c r="ML4" s="649"/>
      <c r="MM4" s="649"/>
      <c r="MN4" s="650"/>
      <c r="MO4" s="650"/>
      <c r="MP4" s="650"/>
      <c r="MQ4" s="650"/>
      <c r="MR4" s="650"/>
      <c r="MS4" s="650"/>
      <c r="MT4" s="650"/>
      <c r="MU4" s="650"/>
      <c r="MV4" s="667"/>
      <c r="MW4" s="669"/>
      <c r="MX4" s="649"/>
      <c r="MY4" s="649"/>
      <c r="MZ4" s="649"/>
      <c r="NA4" s="649"/>
      <c r="NB4" s="649"/>
      <c r="NC4" s="649"/>
      <c r="ND4" s="650"/>
      <c r="NE4" s="650"/>
      <c r="NF4" s="650"/>
      <c r="NG4" s="650"/>
      <c r="NH4" s="650"/>
      <c r="NI4" s="650"/>
      <c r="NJ4" s="650"/>
      <c r="NK4" s="650"/>
      <c r="NL4" s="667"/>
      <c r="NM4" s="669"/>
      <c r="NN4" s="649"/>
      <c r="NO4" s="649"/>
      <c r="NP4" s="649"/>
      <c r="NQ4" s="649"/>
      <c r="NR4" s="649"/>
      <c r="NS4" s="649"/>
      <c r="NT4" s="650"/>
      <c r="NU4" s="650"/>
      <c r="NV4" s="650"/>
      <c r="NW4" s="650"/>
      <c r="NX4" s="650"/>
      <c r="NY4" s="650"/>
      <c r="NZ4" s="650"/>
      <c r="OA4" s="650"/>
      <c r="OB4" s="667"/>
      <c r="OC4" s="669"/>
      <c r="OD4" s="649"/>
      <c r="OE4" s="649"/>
      <c r="OF4" s="649"/>
      <c r="OG4" s="649"/>
      <c r="OH4" s="649"/>
      <c r="OI4" s="649"/>
      <c r="OJ4" s="650"/>
      <c r="OK4" s="650"/>
      <c r="OL4" s="650"/>
      <c r="OM4" s="650"/>
      <c r="ON4" s="650"/>
      <c r="OO4" s="650"/>
      <c r="OP4" s="650"/>
      <c r="OQ4" s="650"/>
      <c r="OR4" s="667"/>
      <c r="OS4" s="669"/>
      <c r="OT4" s="649"/>
      <c r="OU4" s="649"/>
      <c r="OV4" s="649"/>
      <c r="OW4" s="649"/>
      <c r="OX4" s="649"/>
      <c r="OY4" s="649"/>
      <c r="OZ4" s="650"/>
      <c r="PA4" s="650"/>
      <c r="PB4" s="650"/>
      <c r="PC4" s="650"/>
      <c r="PD4" s="650"/>
      <c r="PE4" s="650"/>
      <c r="PF4" s="650"/>
      <c r="PG4" s="650"/>
      <c r="PH4" s="667"/>
      <c r="PI4" s="669"/>
      <c r="PJ4" s="649"/>
      <c r="PK4" s="649"/>
      <c r="PL4" s="649"/>
      <c r="PM4" s="649"/>
      <c r="PN4" s="649"/>
      <c r="PO4" s="649"/>
      <c r="PP4" s="650"/>
      <c r="PQ4" s="650"/>
      <c r="PR4" s="650"/>
      <c r="PS4" s="650"/>
      <c r="PT4" s="650"/>
      <c r="PU4" s="650"/>
      <c r="PV4" s="650"/>
      <c r="PW4" s="650"/>
      <c r="PX4" s="667"/>
      <c r="PY4" s="669"/>
      <c r="PZ4" s="649"/>
      <c r="QA4" s="649"/>
      <c r="QB4" s="649"/>
      <c r="QC4" s="649"/>
      <c r="QD4" s="649"/>
      <c r="QE4" s="649"/>
      <c r="QF4" s="650"/>
      <c r="QG4" s="650"/>
      <c r="QH4" s="650"/>
      <c r="QI4" s="650"/>
      <c r="QJ4" s="650"/>
      <c r="QK4" s="650"/>
      <c r="QL4" s="650"/>
      <c r="QM4" s="650"/>
      <c r="QN4" s="667"/>
      <c r="QO4" s="669"/>
      <c r="QP4" s="649"/>
      <c r="QQ4" s="649"/>
      <c r="QR4" s="649"/>
      <c r="QS4" s="649"/>
      <c r="QT4" s="649"/>
      <c r="QU4" s="649"/>
      <c r="QV4" s="650"/>
      <c r="QW4" s="650"/>
      <c r="QX4" s="650"/>
      <c r="QY4" s="650"/>
      <c r="QZ4" s="650"/>
      <c r="RA4" s="650"/>
      <c r="RB4" s="650"/>
      <c r="RC4" s="650"/>
      <c r="RD4" s="667"/>
      <c r="RE4" s="669"/>
      <c r="RF4" s="649"/>
      <c r="RG4" s="649"/>
      <c r="RH4" s="649"/>
      <c r="RI4" s="649"/>
      <c r="RJ4" s="649"/>
      <c r="RK4" s="649"/>
      <c r="RL4" s="650"/>
      <c r="RM4" s="650"/>
      <c r="RN4" s="650"/>
      <c r="RO4" s="650"/>
      <c r="RP4" s="650"/>
      <c r="RQ4" s="650"/>
      <c r="RR4" s="650"/>
      <c r="RS4" s="650"/>
      <c r="RT4" s="667"/>
      <c r="RU4" s="669"/>
      <c r="RV4" s="649"/>
      <c r="RW4" s="649"/>
      <c r="RX4" s="649"/>
      <c r="RY4" s="649"/>
      <c r="RZ4" s="649"/>
      <c r="SA4" s="649"/>
      <c r="SB4" s="650"/>
      <c r="SC4" s="650"/>
      <c r="SD4" s="650"/>
      <c r="SE4" s="650"/>
      <c r="SF4" s="650"/>
      <c r="SG4" s="650"/>
      <c r="SH4" s="650"/>
      <c r="SI4" s="650"/>
      <c r="SJ4" s="667"/>
      <c r="SK4" s="669"/>
      <c r="SL4" s="649"/>
      <c r="SM4" s="649"/>
      <c r="SN4" s="649"/>
      <c r="SO4" s="649"/>
      <c r="SP4" s="649"/>
      <c r="SQ4" s="649"/>
      <c r="SR4" s="650"/>
      <c r="SS4" s="650"/>
      <c r="ST4" s="650"/>
      <c r="SU4" s="650"/>
      <c r="SV4" s="650"/>
      <c r="SW4" s="650"/>
      <c r="SX4" s="650"/>
      <c r="SY4" s="650"/>
      <c r="SZ4" s="667"/>
      <c r="TA4" s="669"/>
      <c r="TB4" s="649"/>
      <c r="TC4" s="649"/>
      <c r="TD4" s="649"/>
      <c r="TE4" s="649"/>
      <c r="TF4" s="649"/>
      <c r="TG4" s="649"/>
      <c r="TH4" s="650"/>
      <c r="TI4" s="650"/>
      <c r="TJ4" s="650"/>
      <c r="TK4" s="650"/>
      <c r="TL4" s="650"/>
      <c r="TM4" s="650"/>
      <c r="TN4" s="650"/>
      <c r="TO4" s="650"/>
      <c r="TP4" s="667"/>
      <c r="TQ4" s="669"/>
      <c r="TR4" s="649"/>
      <c r="TS4" s="649"/>
      <c r="TT4" s="649"/>
      <c r="TU4" s="649"/>
      <c r="TV4" s="649"/>
      <c r="TW4" s="649"/>
      <c r="TX4" s="650"/>
      <c r="TY4" s="650"/>
      <c r="TZ4" s="650"/>
      <c r="UA4" s="650"/>
      <c r="UB4" s="650"/>
      <c r="UC4" s="650"/>
      <c r="UD4" s="650"/>
      <c r="UE4" s="650"/>
      <c r="UF4" s="667"/>
      <c r="UG4" s="669"/>
      <c r="UH4" s="649"/>
      <c r="UI4" s="649"/>
      <c r="UJ4" s="649"/>
      <c r="UK4" s="649"/>
      <c r="UL4" s="649"/>
      <c r="UM4" s="649"/>
      <c r="UN4" s="650"/>
      <c r="UO4" s="650"/>
      <c r="UP4" s="650"/>
      <c r="UQ4" s="650"/>
      <c r="UR4" s="650"/>
      <c r="US4" s="650"/>
      <c r="UT4" s="650"/>
      <c r="UU4" s="650"/>
      <c r="UV4" s="667"/>
      <c r="UW4" s="669"/>
      <c r="UX4" s="649"/>
      <c r="UY4" s="649"/>
      <c r="UZ4" s="649"/>
      <c r="VA4" s="649"/>
      <c r="VB4" s="649"/>
      <c r="VC4" s="649"/>
      <c r="VD4" s="650"/>
      <c r="VE4" s="650"/>
      <c r="VF4" s="650"/>
      <c r="VG4" s="650"/>
      <c r="VH4" s="650"/>
      <c r="VI4" s="650"/>
      <c r="VJ4" s="650"/>
      <c r="VK4" s="650"/>
      <c r="VL4" s="667"/>
      <c r="VM4" s="669"/>
      <c r="VN4" s="649"/>
      <c r="VO4" s="649"/>
      <c r="VP4" s="649"/>
      <c r="VQ4" s="649"/>
      <c r="VR4" s="649"/>
      <c r="VS4" s="649"/>
      <c r="VT4" s="650"/>
      <c r="VU4" s="650"/>
      <c r="VV4" s="650"/>
      <c r="VW4" s="650"/>
      <c r="VX4" s="650"/>
      <c r="VY4" s="650"/>
      <c r="VZ4" s="650"/>
      <c r="WA4" s="650"/>
      <c r="WB4" s="667"/>
      <c r="WC4" s="669"/>
      <c r="WD4" s="649"/>
      <c r="WE4" s="649"/>
      <c r="WF4" s="649"/>
      <c r="WG4" s="649"/>
      <c r="WH4" s="649"/>
      <c r="WI4" s="649"/>
      <c r="WJ4" s="650"/>
      <c r="WK4" s="650"/>
      <c r="WL4" s="650"/>
      <c r="WM4" s="650"/>
      <c r="WN4" s="650"/>
      <c r="WO4" s="650"/>
      <c r="WP4" s="650"/>
      <c r="WQ4" s="650"/>
      <c r="WR4" s="667"/>
      <c r="WS4" s="669"/>
      <c r="WT4" s="649"/>
      <c r="WU4" s="649"/>
      <c r="WV4" s="649"/>
      <c r="WW4" s="649"/>
      <c r="WX4" s="649"/>
      <c r="WY4" s="649"/>
      <c r="WZ4" s="650"/>
      <c r="XA4" s="650"/>
      <c r="XB4" s="650"/>
      <c r="XC4" s="650"/>
      <c r="XD4" s="650"/>
      <c r="XE4" s="650"/>
      <c r="XF4" s="650"/>
      <c r="XG4" s="650"/>
      <c r="XH4" s="667"/>
      <c r="XI4" s="669"/>
      <c r="XJ4" s="649"/>
      <c r="XK4" s="649"/>
      <c r="XL4" s="649"/>
      <c r="XM4" s="649"/>
      <c r="XN4" s="649"/>
      <c r="XO4" s="649"/>
      <c r="XP4" s="650"/>
      <c r="XQ4" s="650"/>
      <c r="XR4" s="650"/>
      <c r="XS4" s="650"/>
      <c r="XT4" s="650"/>
      <c r="XU4" s="650"/>
      <c r="XV4" s="650"/>
      <c r="XW4" s="650"/>
      <c r="XX4" s="667"/>
      <c r="XY4" s="669"/>
      <c r="XZ4" s="649"/>
      <c r="YA4" s="649"/>
      <c r="YB4" s="649"/>
      <c r="YC4" s="649"/>
      <c r="YD4" s="649"/>
      <c r="YE4" s="649"/>
      <c r="YF4" s="650"/>
      <c r="YG4" s="650"/>
      <c r="YH4" s="650"/>
      <c r="YI4" s="650"/>
      <c r="YJ4" s="650"/>
      <c r="YK4" s="650"/>
      <c r="YL4" s="650"/>
      <c r="YM4" s="650"/>
      <c r="YN4" s="667"/>
      <c r="YO4" s="669"/>
      <c r="YP4" s="649"/>
      <c r="YQ4" s="649"/>
      <c r="YR4" s="649"/>
      <c r="YS4" s="649"/>
      <c r="YT4" s="649"/>
      <c r="YU4" s="649"/>
      <c r="YV4" s="650"/>
      <c r="YW4" s="650"/>
      <c r="YX4" s="650"/>
      <c r="YY4" s="650"/>
      <c r="YZ4" s="650"/>
      <c r="ZA4" s="650"/>
      <c r="ZB4" s="650"/>
      <c r="ZC4" s="650"/>
      <c r="ZD4" s="667"/>
      <c r="ZE4" s="669"/>
      <c r="ZF4" s="649"/>
      <c r="ZG4" s="649"/>
      <c r="ZH4" s="649"/>
      <c r="ZI4" s="649"/>
      <c r="ZJ4" s="649"/>
      <c r="ZK4" s="649"/>
      <c r="ZL4" s="650"/>
      <c r="ZM4" s="650"/>
      <c r="ZN4" s="650"/>
      <c r="ZO4" s="650"/>
      <c r="ZP4" s="650"/>
      <c r="ZQ4" s="650"/>
      <c r="ZR4" s="650"/>
      <c r="ZS4" s="650"/>
      <c r="ZT4" s="667"/>
      <c r="ZU4" s="669"/>
      <c r="ZV4" s="649"/>
      <c r="ZW4" s="649"/>
      <c r="ZX4" s="649"/>
      <c r="ZY4" s="649"/>
      <c r="ZZ4" s="649"/>
      <c r="AAA4" s="649"/>
      <c r="AAB4" s="650"/>
      <c r="AAC4" s="650"/>
      <c r="AAD4" s="650"/>
      <c r="AAE4" s="650"/>
      <c r="AAF4" s="650"/>
      <c r="AAG4" s="650"/>
      <c r="AAH4" s="650"/>
      <c r="AAI4" s="650"/>
      <c r="AAJ4" s="667"/>
      <c r="AAK4" s="669"/>
      <c r="AAL4" s="649"/>
      <c r="AAM4" s="649"/>
      <c r="AAN4" s="649"/>
      <c r="AAO4" s="649"/>
      <c r="AAP4" s="649"/>
      <c r="AAQ4" s="649"/>
      <c r="AAR4" s="650"/>
      <c r="AAS4" s="650"/>
      <c r="AAT4" s="650"/>
      <c r="AAU4" s="650"/>
      <c r="AAV4" s="650"/>
      <c r="AAW4" s="650"/>
      <c r="AAX4" s="650"/>
      <c r="AAY4" s="650"/>
      <c r="AAZ4" s="667"/>
      <c r="ABA4" s="669"/>
      <c r="ABB4" s="649"/>
      <c r="ABC4" s="649"/>
      <c r="ABD4" s="649"/>
      <c r="ABE4" s="649"/>
      <c r="ABF4" s="649"/>
      <c r="ABG4" s="649"/>
      <c r="ABH4" s="650"/>
      <c r="ABI4" s="650"/>
      <c r="ABJ4" s="650"/>
      <c r="ABK4" s="650"/>
      <c r="ABL4" s="650"/>
      <c r="ABM4" s="650"/>
      <c r="ABN4" s="650"/>
      <c r="ABO4" s="650"/>
      <c r="ABP4" s="667"/>
      <c r="ABQ4" s="669"/>
      <c r="ABR4" s="649"/>
      <c r="ABS4" s="649"/>
      <c r="ABT4" s="649"/>
      <c r="ABU4" s="649"/>
      <c r="ABV4" s="649"/>
      <c r="ABW4" s="649"/>
      <c r="ABX4" s="650"/>
      <c r="ABY4" s="650"/>
      <c r="ABZ4" s="650"/>
      <c r="ACA4" s="650"/>
      <c r="ACB4" s="650"/>
      <c r="ACC4" s="650"/>
      <c r="ACD4" s="650"/>
      <c r="ACE4" s="650"/>
      <c r="ACF4" s="667"/>
      <c r="ACG4" s="669"/>
      <c r="ACH4" s="649"/>
      <c r="ACI4" s="649"/>
      <c r="ACJ4" s="649"/>
      <c r="ACK4" s="649"/>
      <c r="ACL4" s="649"/>
      <c r="ACM4" s="649"/>
      <c r="ACN4" s="650"/>
      <c r="ACO4" s="650"/>
      <c r="ACP4" s="650"/>
      <c r="ACQ4" s="650"/>
      <c r="ACR4" s="650"/>
      <c r="ACS4" s="650"/>
      <c r="ACT4" s="650"/>
      <c r="ACU4" s="650"/>
      <c r="ACV4" s="667"/>
      <c r="ACW4" s="669"/>
      <c r="ACX4" s="649"/>
      <c r="ACY4" s="649"/>
      <c r="ACZ4" s="649"/>
      <c r="ADA4" s="649"/>
      <c r="ADB4" s="649"/>
      <c r="ADC4" s="649"/>
      <c r="ADD4" s="650"/>
      <c r="ADE4" s="650"/>
      <c r="ADF4" s="650"/>
      <c r="ADG4" s="650"/>
      <c r="ADH4" s="650"/>
      <c r="ADI4" s="650"/>
      <c r="ADJ4" s="650"/>
      <c r="ADK4" s="650"/>
      <c r="ADL4" s="667"/>
      <c r="ADM4" s="669"/>
      <c r="ADN4" s="649"/>
      <c r="ADO4" s="649"/>
      <c r="ADP4" s="649"/>
      <c r="ADQ4" s="649"/>
      <c r="ADR4" s="649"/>
      <c r="ADS4" s="649"/>
      <c r="ADT4" s="650"/>
      <c r="ADU4" s="650"/>
      <c r="ADV4" s="650"/>
      <c r="ADW4" s="650"/>
      <c r="ADX4" s="650"/>
      <c r="ADY4" s="650"/>
      <c r="ADZ4" s="650"/>
      <c r="AEA4" s="650"/>
      <c r="AEB4" s="667"/>
      <c r="AEC4" s="669"/>
      <c r="AED4" s="649"/>
      <c r="AEE4" s="649"/>
      <c r="AEF4" s="649"/>
      <c r="AEG4" s="649"/>
      <c r="AEH4" s="649"/>
      <c r="AEI4" s="649"/>
      <c r="AEJ4" s="650"/>
      <c r="AEK4" s="650"/>
      <c r="AEL4" s="650"/>
      <c r="AEM4" s="650"/>
      <c r="AEN4" s="650"/>
      <c r="AEO4" s="650"/>
      <c r="AEP4" s="650"/>
      <c r="AEQ4" s="650"/>
      <c r="AER4" s="667"/>
      <c r="AES4" s="669"/>
      <c r="AET4" s="649"/>
      <c r="AEU4" s="649"/>
      <c r="AEV4" s="649"/>
      <c r="AEW4" s="649"/>
      <c r="AEX4" s="649"/>
      <c r="AEY4" s="649"/>
      <c r="AEZ4" s="650"/>
      <c r="AFA4" s="650"/>
      <c r="AFB4" s="650"/>
      <c r="AFC4" s="650"/>
      <c r="AFD4" s="650"/>
      <c r="AFE4" s="650"/>
      <c r="AFF4" s="650"/>
      <c r="AFG4" s="650"/>
      <c r="AFH4" s="667"/>
      <c r="AFI4" s="669"/>
      <c r="AFJ4" s="649"/>
      <c r="AFK4" s="649"/>
      <c r="AFL4" s="649"/>
      <c r="AFM4" s="649"/>
      <c r="AFN4" s="649"/>
      <c r="AFO4" s="649"/>
      <c r="AFP4" s="650"/>
      <c r="AFQ4" s="650"/>
      <c r="AFR4" s="650"/>
      <c r="AFS4" s="650"/>
      <c r="AFT4" s="650"/>
      <c r="AFU4" s="650"/>
      <c r="AFV4" s="650"/>
      <c r="AFW4" s="650"/>
      <c r="AFX4" s="667"/>
      <c r="AFY4" s="669"/>
      <c r="AFZ4" s="649"/>
      <c r="AGA4" s="649"/>
      <c r="AGB4" s="649"/>
      <c r="AGC4" s="649"/>
      <c r="AGD4" s="649"/>
      <c r="AGE4" s="649"/>
      <c r="AGF4" s="650"/>
      <c r="AGG4" s="650"/>
      <c r="AGH4" s="650"/>
      <c r="AGI4" s="650"/>
      <c r="AGJ4" s="650"/>
      <c r="AGK4" s="650"/>
      <c r="AGL4" s="650"/>
      <c r="AGM4" s="650"/>
      <c r="AGN4" s="667"/>
      <c r="AGO4" s="669"/>
      <c r="AGP4" s="649"/>
      <c r="AGQ4" s="649"/>
      <c r="AGR4" s="649"/>
      <c r="AGS4" s="649"/>
      <c r="AGT4" s="649"/>
      <c r="AGU4" s="649"/>
      <c r="AGV4" s="650"/>
      <c r="AGW4" s="650"/>
      <c r="AGX4" s="650"/>
      <c r="AGY4" s="650"/>
      <c r="AGZ4" s="650"/>
      <c r="AHA4" s="650"/>
      <c r="AHB4" s="650"/>
      <c r="AHC4" s="650"/>
      <c r="AHD4" s="667"/>
      <c r="AHE4" s="669"/>
      <c r="AHF4" s="649"/>
      <c r="AHG4" s="649"/>
      <c r="AHH4" s="649"/>
      <c r="AHI4" s="649"/>
      <c r="AHJ4" s="649"/>
      <c r="AHK4" s="649"/>
      <c r="AHL4" s="650"/>
      <c r="AHM4" s="650"/>
      <c r="AHN4" s="650"/>
      <c r="AHO4" s="650"/>
      <c r="AHP4" s="650"/>
      <c r="AHQ4" s="650"/>
      <c r="AHR4" s="650"/>
      <c r="AHS4" s="650"/>
      <c r="AHT4" s="667"/>
      <c r="AHU4" s="669"/>
      <c r="AHV4" s="649"/>
      <c r="AHW4" s="649"/>
      <c r="AHX4" s="649"/>
      <c r="AHY4" s="649"/>
      <c r="AHZ4" s="649"/>
      <c r="AIA4" s="649"/>
      <c r="AIB4" s="650"/>
      <c r="AIC4" s="650"/>
      <c r="AID4" s="650"/>
      <c r="AIE4" s="650"/>
      <c r="AIF4" s="650"/>
      <c r="AIG4" s="650"/>
      <c r="AIH4" s="650"/>
      <c r="AII4" s="650"/>
      <c r="AIJ4" s="667"/>
      <c r="AIK4" s="669"/>
      <c r="AIL4" s="649"/>
      <c r="AIM4" s="649"/>
      <c r="AIN4" s="649"/>
      <c r="AIO4" s="649"/>
      <c r="AIP4" s="649"/>
      <c r="AIQ4" s="649"/>
      <c r="AIR4" s="650"/>
      <c r="AIS4" s="650"/>
      <c r="AIT4" s="650"/>
      <c r="AIU4" s="650"/>
      <c r="AIV4" s="650"/>
      <c r="AIW4" s="650"/>
      <c r="AIX4" s="650"/>
      <c r="AIY4" s="650"/>
      <c r="AIZ4" s="667"/>
      <c r="AJA4" s="669"/>
      <c r="AJB4" s="649"/>
      <c r="AJC4" s="649"/>
      <c r="AJD4" s="649"/>
      <c r="AJE4" s="649"/>
      <c r="AJF4" s="649"/>
      <c r="AJG4" s="649"/>
      <c r="AJH4" s="650"/>
      <c r="AJI4" s="650"/>
      <c r="AJJ4" s="650"/>
      <c r="AJK4" s="650"/>
      <c r="AJL4" s="650"/>
      <c r="AJM4" s="650"/>
      <c r="AJN4" s="650"/>
      <c r="AJO4" s="650"/>
      <c r="AJP4" s="667"/>
      <c r="AJQ4" s="669"/>
      <c r="AJR4" s="649"/>
      <c r="AJS4" s="649"/>
      <c r="AJT4" s="649"/>
      <c r="AJU4" s="649"/>
      <c r="AJV4" s="649"/>
      <c r="AJW4" s="649"/>
      <c r="AJX4" s="650"/>
      <c r="AJY4" s="650"/>
      <c r="AJZ4" s="650"/>
      <c r="AKA4" s="650"/>
      <c r="AKB4" s="650"/>
      <c r="AKC4" s="650"/>
      <c r="AKD4" s="650"/>
      <c r="AKE4" s="650"/>
      <c r="AKF4" s="667"/>
      <c r="AKG4" s="669"/>
      <c r="AKH4" s="649"/>
      <c r="AKI4" s="649"/>
      <c r="AKJ4" s="649"/>
      <c r="AKK4" s="649"/>
      <c r="AKL4" s="649"/>
      <c r="AKM4" s="649"/>
      <c r="AKN4" s="650"/>
      <c r="AKO4" s="650"/>
      <c r="AKP4" s="650"/>
      <c r="AKQ4" s="650"/>
      <c r="AKR4" s="650"/>
      <c r="AKS4" s="650"/>
      <c r="AKT4" s="650"/>
      <c r="AKU4" s="650"/>
      <c r="AKV4" s="667"/>
      <c r="AKW4" s="669"/>
      <c r="AKX4" s="649"/>
      <c r="AKY4" s="649"/>
      <c r="AKZ4" s="649"/>
      <c r="ALA4" s="649"/>
      <c r="ALB4" s="649"/>
      <c r="ALC4" s="649"/>
      <c r="ALD4" s="650"/>
      <c r="ALE4" s="650"/>
      <c r="ALF4" s="650"/>
      <c r="ALG4" s="650"/>
      <c r="ALH4" s="650"/>
      <c r="ALI4" s="650"/>
      <c r="ALJ4" s="650"/>
      <c r="ALK4" s="650"/>
      <c r="ALL4" s="667"/>
      <c r="ALM4" s="669"/>
      <c r="ALN4" s="649"/>
      <c r="ALO4" s="649"/>
      <c r="ALP4" s="649"/>
      <c r="ALQ4" s="649"/>
      <c r="ALR4" s="649"/>
      <c r="ALS4" s="649"/>
      <c r="ALT4" s="650"/>
      <c r="ALU4" s="650"/>
      <c r="ALV4" s="650"/>
      <c r="ALW4" s="650"/>
      <c r="ALX4" s="650"/>
      <c r="ALY4" s="650"/>
      <c r="ALZ4" s="650"/>
      <c r="AMA4" s="650"/>
      <c r="AMB4" s="667"/>
      <c r="AMC4" s="669"/>
      <c r="AMD4" s="649"/>
      <c r="AME4" s="649"/>
      <c r="AMF4" s="649"/>
      <c r="AMG4" s="649"/>
      <c r="AMH4" s="649"/>
      <c r="AMI4" s="649"/>
      <c r="AMJ4" s="650"/>
      <c r="AMK4" s="650"/>
      <c r="AML4" s="650"/>
      <c r="AMM4" s="650"/>
      <c r="AMN4" s="650"/>
      <c r="AMO4" s="650"/>
      <c r="AMP4" s="650"/>
      <c r="AMQ4" s="650"/>
      <c r="AMR4" s="667"/>
      <c r="AMS4" s="669"/>
      <c r="AMT4" s="649"/>
      <c r="AMU4" s="649"/>
      <c r="AMV4" s="649"/>
      <c r="AMW4" s="649"/>
      <c r="AMX4" s="649"/>
      <c r="AMY4" s="649"/>
      <c r="AMZ4" s="650"/>
      <c r="ANA4" s="650"/>
      <c r="ANB4" s="650"/>
      <c r="ANC4" s="650"/>
      <c r="AND4" s="650"/>
      <c r="ANE4" s="650"/>
      <c r="ANF4" s="650"/>
      <c r="ANG4" s="650"/>
      <c r="ANH4" s="667"/>
      <c r="ANI4" s="669"/>
      <c r="ANJ4" s="649"/>
      <c r="ANK4" s="649"/>
      <c r="ANL4" s="649"/>
      <c r="ANM4" s="649"/>
      <c r="ANN4" s="649"/>
      <c r="ANO4" s="649"/>
      <c r="ANP4" s="650"/>
      <c r="ANQ4" s="650"/>
      <c r="ANR4" s="650"/>
      <c r="ANS4" s="650"/>
      <c r="ANT4" s="650"/>
      <c r="ANU4" s="650"/>
      <c r="ANV4" s="650"/>
      <c r="ANW4" s="650"/>
      <c r="ANX4" s="667"/>
      <c r="ANY4" s="669"/>
      <c r="ANZ4" s="649"/>
      <c r="AOA4" s="649"/>
      <c r="AOB4" s="649"/>
      <c r="AOC4" s="649"/>
      <c r="AOD4" s="649"/>
      <c r="AOE4" s="649"/>
      <c r="AOF4" s="650"/>
      <c r="AOG4" s="650"/>
      <c r="AOH4" s="650"/>
      <c r="AOI4" s="650"/>
      <c r="AOJ4" s="650"/>
      <c r="AOK4" s="650"/>
      <c r="AOL4" s="650"/>
      <c r="AOM4" s="650"/>
      <c r="AON4" s="667"/>
      <c r="AOO4" s="669"/>
      <c r="AOP4" s="649"/>
      <c r="AOQ4" s="649"/>
      <c r="AOR4" s="649"/>
      <c r="AOS4" s="649"/>
      <c r="AOT4" s="649"/>
      <c r="AOU4" s="649"/>
      <c r="AOV4" s="650"/>
      <c r="AOW4" s="650"/>
      <c r="AOX4" s="650"/>
      <c r="AOY4" s="650"/>
      <c r="AOZ4" s="650"/>
      <c r="APA4" s="650"/>
      <c r="APB4" s="650"/>
      <c r="APC4" s="650"/>
      <c r="APD4" s="667"/>
      <c r="APE4" s="669"/>
      <c r="APF4" s="649"/>
      <c r="APG4" s="649"/>
      <c r="APH4" s="649"/>
      <c r="API4" s="649"/>
      <c r="APJ4" s="649"/>
      <c r="APK4" s="649"/>
      <c r="APL4" s="650"/>
      <c r="APM4" s="650"/>
      <c r="APN4" s="650"/>
      <c r="APO4" s="650"/>
      <c r="APP4" s="650"/>
      <c r="APQ4" s="650"/>
      <c r="APR4" s="650"/>
      <c r="APS4" s="650"/>
      <c r="APT4" s="667"/>
      <c r="APU4" s="669"/>
      <c r="APV4" s="649"/>
      <c r="APW4" s="649"/>
      <c r="APX4" s="649"/>
      <c r="APY4" s="649"/>
      <c r="APZ4" s="649"/>
      <c r="AQA4" s="649"/>
      <c r="AQB4" s="650"/>
      <c r="AQC4" s="650"/>
      <c r="AQD4" s="650"/>
      <c r="AQE4" s="650"/>
      <c r="AQF4" s="650"/>
      <c r="AQG4" s="650"/>
      <c r="AQH4" s="650"/>
      <c r="AQI4" s="650"/>
      <c r="AQJ4" s="667"/>
      <c r="AQK4" s="669"/>
      <c r="AQL4" s="649"/>
      <c r="AQM4" s="649"/>
      <c r="AQN4" s="649"/>
      <c r="AQO4" s="649"/>
      <c r="AQP4" s="649"/>
      <c r="AQQ4" s="649"/>
      <c r="AQR4" s="650"/>
      <c r="AQS4" s="650"/>
      <c r="AQT4" s="650"/>
      <c r="AQU4" s="650"/>
      <c r="AQV4" s="650"/>
      <c r="AQW4" s="650"/>
      <c r="AQX4" s="650"/>
      <c r="AQY4" s="650"/>
      <c r="AQZ4" s="667"/>
      <c r="ARA4" s="669"/>
      <c r="ARB4" s="649"/>
      <c r="ARC4" s="649"/>
      <c r="ARD4" s="649"/>
      <c r="ARE4" s="649"/>
      <c r="ARF4" s="649"/>
      <c r="ARG4" s="649"/>
      <c r="ARH4" s="650"/>
      <c r="ARI4" s="650"/>
      <c r="ARJ4" s="650"/>
      <c r="ARK4" s="650"/>
      <c r="ARL4" s="650"/>
      <c r="ARM4" s="650"/>
      <c r="ARN4" s="650"/>
      <c r="ARO4" s="650"/>
      <c r="ARP4" s="667"/>
      <c r="ARQ4" s="669"/>
      <c r="ARR4" s="649"/>
      <c r="ARS4" s="649"/>
      <c r="ART4" s="649"/>
      <c r="ARU4" s="649"/>
      <c r="ARV4" s="649"/>
      <c r="ARW4" s="649"/>
      <c r="ARX4" s="650"/>
      <c r="ARY4" s="650"/>
      <c r="ARZ4" s="650"/>
      <c r="ASA4" s="650"/>
      <c r="ASB4" s="650"/>
      <c r="ASC4" s="650"/>
      <c r="ASD4" s="650"/>
      <c r="ASE4" s="650"/>
      <c r="ASF4" s="667"/>
      <c r="ASG4" s="669"/>
      <c r="ASH4" s="649"/>
      <c r="ASI4" s="649"/>
      <c r="ASJ4" s="649"/>
      <c r="ASK4" s="649"/>
      <c r="ASL4" s="649"/>
      <c r="ASM4" s="649"/>
      <c r="ASN4" s="650"/>
      <c r="ASO4" s="650"/>
      <c r="ASP4" s="650"/>
      <c r="ASQ4" s="650"/>
      <c r="ASR4" s="650"/>
      <c r="ASS4" s="650"/>
      <c r="AST4" s="650"/>
      <c r="ASU4" s="650"/>
      <c r="ASV4" s="667"/>
      <c r="ASW4" s="669"/>
      <c r="ASX4" s="649"/>
      <c r="ASY4" s="649"/>
      <c r="ASZ4" s="649"/>
      <c r="ATA4" s="649"/>
      <c r="ATB4" s="649"/>
      <c r="ATC4" s="649"/>
      <c r="ATD4" s="650"/>
      <c r="ATE4" s="650"/>
      <c r="ATF4" s="650"/>
      <c r="ATG4" s="650"/>
      <c r="ATH4" s="650"/>
      <c r="ATI4" s="650"/>
      <c r="ATJ4" s="650"/>
      <c r="ATK4" s="650"/>
      <c r="ATL4" s="667"/>
      <c r="ATM4" s="669"/>
      <c r="ATN4" s="649"/>
      <c r="ATO4" s="649"/>
      <c r="ATP4" s="649"/>
      <c r="ATQ4" s="649"/>
      <c r="ATR4" s="649"/>
      <c r="ATS4" s="649"/>
      <c r="ATT4" s="650"/>
      <c r="ATU4" s="650"/>
      <c r="ATV4" s="650"/>
      <c r="ATW4" s="650"/>
      <c r="ATX4" s="650"/>
      <c r="ATY4" s="650"/>
      <c r="ATZ4" s="650"/>
      <c r="AUA4" s="650"/>
      <c r="AUB4" s="667"/>
      <c r="AUC4" s="669"/>
      <c r="AUD4" s="649"/>
      <c r="AUE4" s="649"/>
      <c r="AUF4" s="649"/>
      <c r="AUG4" s="649"/>
      <c r="AUH4" s="649"/>
      <c r="AUI4" s="649"/>
      <c r="AUJ4" s="650"/>
      <c r="AUK4" s="650"/>
      <c r="AUL4" s="650"/>
      <c r="AUM4" s="650"/>
      <c r="AUN4" s="650"/>
      <c r="AUO4" s="650"/>
      <c r="AUP4" s="650"/>
      <c r="AUQ4" s="650"/>
      <c r="AUR4" s="667"/>
      <c r="AUS4" s="669"/>
      <c r="AUT4" s="649"/>
      <c r="AUU4" s="649"/>
      <c r="AUV4" s="649"/>
      <c r="AUW4" s="649"/>
      <c r="AUX4" s="649"/>
      <c r="AUY4" s="649"/>
      <c r="AUZ4" s="650"/>
      <c r="AVA4" s="650"/>
      <c r="AVB4" s="650"/>
      <c r="AVC4" s="650"/>
      <c r="AVD4" s="650"/>
      <c r="AVE4" s="650"/>
      <c r="AVF4" s="650"/>
      <c r="AVG4" s="650"/>
      <c r="AVH4" s="667"/>
      <c r="AVI4" s="669"/>
      <c r="AVJ4" s="649"/>
      <c r="AVK4" s="649"/>
      <c r="AVL4" s="649"/>
      <c r="AVM4" s="649"/>
      <c r="AVN4" s="649"/>
      <c r="AVO4" s="649"/>
      <c r="AVP4" s="650"/>
      <c r="AVQ4" s="650"/>
      <c r="AVR4" s="650"/>
      <c r="AVS4" s="650"/>
      <c r="AVT4" s="650"/>
      <c r="AVU4" s="650"/>
      <c r="AVV4" s="650"/>
      <c r="AVW4" s="650"/>
      <c r="AVX4" s="667"/>
      <c r="AVY4" s="669"/>
      <c r="AVZ4" s="649"/>
      <c r="AWA4" s="649"/>
      <c r="AWB4" s="649"/>
      <c r="AWC4" s="649"/>
      <c r="AWD4" s="649"/>
      <c r="AWE4" s="649"/>
      <c r="AWF4" s="650"/>
      <c r="AWG4" s="650"/>
      <c r="AWH4" s="650"/>
      <c r="AWI4" s="650"/>
      <c r="AWJ4" s="650"/>
      <c r="AWK4" s="650"/>
      <c r="AWL4" s="650"/>
      <c r="AWM4" s="650"/>
      <c r="AWN4" s="667"/>
      <c r="AWO4" s="669"/>
      <c r="AWP4" s="649"/>
      <c r="AWQ4" s="649"/>
      <c r="AWR4" s="649"/>
      <c r="AWS4" s="649"/>
      <c r="AWT4" s="649"/>
      <c r="AWU4" s="649"/>
      <c r="AWV4" s="650"/>
      <c r="AWW4" s="650"/>
      <c r="AWX4" s="650"/>
      <c r="AWY4" s="650"/>
      <c r="AWZ4" s="650"/>
      <c r="AXA4" s="650"/>
      <c r="AXB4" s="650"/>
      <c r="AXC4" s="650"/>
      <c r="AXD4" s="667"/>
      <c r="AXE4" s="669"/>
      <c r="AXF4" s="649"/>
      <c r="AXG4" s="649"/>
      <c r="AXH4" s="649"/>
      <c r="AXI4" s="649"/>
      <c r="AXJ4" s="649"/>
      <c r="AXK4" s="649"/>
      <c r="AXL4" s="650"/>
      <c r="AXM4" s="650"/>
      <c r="AXN4" s="650"/>
      <c r="AXO4" s="650"/>
      <c r="AXP4" s="650"/>
      <c r="AXQ4" s="650"/>
      <c r="AXR4" s="650"/>
      <c r="AXS4" s="650"/>
      <c r="AXT4" s="667"/>
      <c r="AXU4" s="669"/>
      <c r="AXV4" s="649"/>
      <c r="AXW4" s="649"/>
      <c r="AXX4" s="649"/>
      <c r="AXY4" s="649"/>
      <c r="AXZ4" s="649"/>
      <c r="AYA4" s="649"/>
      <c r="AYB4" s="650"/>
      <c r="AYC4" s="650"/>
      <c r="AYD4" s="650"/>
      <c r="AYE4" s="650"/>
      <c r="AYF4" s="650"/>
      <c r="AYG4" s="650"/>
      <c r="AYH4" s="650"/>
      <c r="AYI4" s="650"/>
      <c r="AYJ4" s="667"/>
      <c r="AYK4" s="669"/>
      <c r="AYL4" s="649"/>
      <c r="AYM4" s="649"/>
      <c r="AYN4" s="649"/>
      <c r="AYO4" s="649"/>
      <c r="AYP4" s="649"/>
      <c r="AYQ4" s="649"/>
      <c r="AYR4" s="650"/>
      <c r="AYS4" s="650"/>
      <c r="AYT4" s="650"/>
      <c r="AYU4" s="650"/>
      <c r="AYV4" s="650"/>
      <c r="AYW4" s="650"/>
      <c r="AYX4" s="650"/>
      <c r="AYY4" s="650"/>
      <c r="AYZ4" s="667"/>
      <c r="AZA4" s="669"/>
      <c r="AZB4" s="649"/>
      <c r="AZC4" s="649"/>
      <c r="AZD4" s="649"/>
      <c r="AZE4" s="649"/>
      <c r="AZF4" s="649"/>
      <c r="AZG4" s="649"/>
      <c r="AZH4" s="650"/>
      <c r="AZI4" s="650"/>
      <c r="AZJ4" s="650"/>
      <c r="AZK4" s="650"/>
      <c r="AZL4" s="650"/>
      <c r="AZM4" s="650"/>
      <c r="AZN4" s="650"/>
      <c r="AZO4" s="650"/>
      <c r="AZP4" s="667"/>
      <c r="AZQ4" s="669"/>
      <c r="AZR4" s="649"/>
      <c r="AZS4" s="649"/>
      <c r="AZT4" s="649"/>
      <c r="AZU4" s="649"/>
      <c r="AZV4" s="649"/>
      <c r="AZW4" s="649"/>
      <c r="AZX4" s="650"/>
      <c r="AZY4" s="650"/>
      <c r="AZZ4" s="650"/>
      <c r="BAA4" s="650"/>
      <c r="BAB4" s="650"/>
      <c r="BAC4" s="650"/>
      <c r="BAD4" s="650"/>
      <c r="BAE4" s="650"/>
      <c r="BAF4" s="667"/>
      <c r="BAG4" s="669"/>
      <c r="BAH4" s="649"/>
      <c r="BAI4" s="649"/>
      <c r="BAJ4" s="649"/>
      <c r="BAK4" s="649"/>
      <c r="BAL4" s="649"/>
      <c r="BAM4" s="649"/>
      <c r="BAN4" s="650"/>
      <c r="BAO4" s="650"/>
      <c r="BAP4" s="650"/>
      <c r="BAQ4" s="650"/>
      <c r="BAR4" s="650"/>
      <c r="BAS4" s="650"/>
      <c r="BAT4" s="650"/>
      <c r="BAU4" s="650"/>
      <c r="BAV4" s="667"/>
      <c r="BAW4" s="669"/>
      <c r="BAX4" s="649"/>
      <c r="BAY4" s="649"/>
      <c r="BAZ4" s="649"/>
      <c r="BBA4" s="649"/>
      <c r="BBB4" s="649"/>
      <c r="BBC4" s="649"/>
      <c r="BBD4" s="650"/>
      <c r="BBE4" s="650"/>
      <c r="BBF4" s="650"/>
      <c r="BBG4" s="650"/>
      <c r="BBH4" s="650"/>
      <c r="BBI4" s="650"/>
      <c r="BBJ4" s="650"/>
      <c r="BBK4" s="650"/>
      <c r="BBL4" s="667"/>
      <c r="BBM4" s="669"/>
      <c r="BBN4" s="649"/>
      <c r="BBO4" s="649"/>
      <c r="BBP4" s="649"/>
      <c r="BBQ4" s="649"/>
      <c r="BBR4" s="649"/>
      <c r="BBS4" s="649"/>
      <c r="BBT4" s="650"/>
      <c r="BBU4" s="650"/>
      <c r="BBV4" s="650"/>
      <c r="BBW4" s="650"/>
      <c r="BBX4" s="650"/>
      <c r="BBY4" s="650"/>
      <c r="BBZ4" s="650"/>
      <c r="BCA4" s="650"/>
      <c r="BCB4" s="667"/>
      <c r="BCC4" s="669"/>
      <c r="BCD4" s="649"/>
      <c r="BCE4" s="649"/>
      <c r="BCF4" s="649"/>
      <c r="BCG4" s="649"/>
      <c r="BCH4" s="649"/>
      <c r="BCI4" s="649"/>
      <c r="BCJ4" s="650"/>
      <c r="BCK4" s="650"/>
      <c r="BCL4" s="650"/>
      <c r="BCM4" s="650"/>
      <c r="BCN4" s="650"/>
      <c r="BCO4" s="650"/>
      <c r="BCP4" s="650"/>
      <c r="BCQ4" s="650"/>
      <c r="BCR4" s="667"/>
      <c r="BCS4" s="669"/>
      <c r="BCT4" s="649"/>
      <c r="BCU4" s="649"/>
      <c r="BCV4" s="649"/>
      <c r="BCW4" s="649"/>
      <c r="BCX4" s="649"/>
      <c r="BCY4" s="649"/>
      <c r="BCZ4" s="650"/>
      <c r="BDA4" s="650"/>
      <c r="BDB4" s="650"/>
      <c r="BDC4" s="650"/>
      <c r="BDD4" s="650"/>
      <c r="BDE4" s="650"/>
      <c r="BDF4" s="650"/>
      <c r="BDG4" s="650"/>
      <c r="BDH4" s="667"/>
      <c r="BDI4" s="669"/>
      <c r="BDJ4" s="649"/>
      <c r="BDK4" s="649"/>
      <c r="BDL4" s="649"/>
      <c r="BDM4" s="649"/>
      <c r="BDN4" s="649"/>
      <c r="BDO4" s="649"/>
      <c r="BDP4" s="650"/>
      <c r="BDQ4" s="650"/>
      <c r="BDR4" s="650"/>
      <c r="BDS4" s="650"/>
      <c r="BDT4" s="650"/>
      <c r="BDU4" s="650"/>
      <c r="BDV4" s="650"/>
      <c r="BDW4" s="650"/>
      <c r="BDX4" s="667"/>
      <c r="BDY4" s="669"/>
      <c r="BDZ4" s="649"/>
      <c r="BEA4" s="649"/>
      <c r="BEB4" s="649"/>
      <c r="BEC4" s="649"/>
      <c r="BED4" s="649"/>
      <c r="BEE4" s="649"/>
      <c r="BEF4" s="650"/>
      <c r="BEG4" s="650"/>
      <c r="BEH4" s="650"/>
      <c r="BEI4" s="650"/>
      <c r="BEJ4" s="650"/>
      <c r="BEK4" s="650"/>
      <c r="BEL4" s="650"/>
      <c r="BEM4" s="650"/>
      <c r="BEN4" s="667"/>
      <c r="BEO4" s="669"/>
      <c r="BEP4" s="649"/>
      <c r="BEQ4" s="649"/>
      <c r="BER4" s="649"/>
      <c r="BES4" s="649"/>
      <c r="BET4" s="649"/>
      <c r="BEU4" s="649"/>
      <c r="BEV4" s="650"/>
      <c r="BEW4" s="650"/>
      <c r="BEX4" s="650"/>
      <c r="BEY4" s="650"/>
      <c r="BEZ4" s="650"/>
      <c r="BFA4" s="650"/>
      <c r="BFB4" s="650"/>
      <c r="BFC4" s="650"/>
      <c r="BFD4" s="667"/>
      <c r="BFE4" s="669"/>
      <c r="BFF4" s="649"/>
      <c r="BFG4" s="649"/>
      <c r="BFH4" s="649"/>
      <c r="BFI4" s="649"/>
      <c r="BFJ4" s="649"/>
      <c r="BFK4" s="649"/>
      <c r="BFL4" s="650"/>
      <c r="BFM4" s="650"/>
      <c r="BFN4" s="650"/>
      <c r="BFO4" s="650"/>
      <c r="BFP4" s="650"/>
      <c r="BFQ4" s="650"/>
      <c r="BFR4" s="650"/>
      <c r="BFS4" s="650"/>
      <c r="BFT4" s="667"/>
      <c r="BFU4" s="669"/>
      <c r="BFV4" s="649"/>
      <c r="BFW4" s="649"/>
      <c r="BFX4" s="649"/>
      <c r="BFY4" s="649"/>
      <c r="BFZ4" s="649"/>
      <c r="BGA4" s="649"/>
      <c r="BGB4" s="650"/>
      <c r="BGC4" s="650"/>
      <c r="BGD4" s="650"/>
      <c r="BGE4" s="650"/>
      <c r="BGF4" s="650"/>
      <c r="BGG4" s="650"/>
      <c r="BGH4" s="650"/>
      <c r="BGI4" s="650"/>
      <c r="BGJ4" s="667"/>
      <c r="BGK4" s="669"/>
      <c r="BGL4" s="649"/>
      <c r="BGM4" s="649"/>
      <c r="BGN4" s="649"/>
      <c r="BGO4" s="649"/>
      <c r="BGP4" s="649"/>
      <c r="BGQ4" s="649"/>
      <c r="BGR4" s="650"/>
      <c r="BGS4" s="650"/>
      <c r="BGT4" s="650"/>
      <c r="BGU4" s="650"/>
      <c r="BGV4" s="650"/>
      <c r="BGW4" s="650"/>
      <c r="BGX4" s="650"/>
      <c r="BGY4" s="650"/>
      <c r="BGZ4" s="667"/>
      <c r="BHA4" s="669"/>
      <c r="BHB4" s="649"/>
      <c r="BHC4" s="649"/>
      <c r="BHD4" s="649"/>
      <c r="BHE4" s="649"/>
      <c r="BHF4" s="649"/>
      <c r="BHG4" s="649"/>
      <c r="BHH4" s="650"/>
      <c r="BHI4" s="650"/>
      <c r="BHJ4" s="650"/>
      <c r="BHK4" s="650"/>
      <c r="BHL4" s="650"/>
      <c r="BHM4" s="650"/>
      <c r="BHN4" s="650"/>
      <c r="BHO4" s="650"/>
      <c r="BHP4" s="667"/>
      <c r="BHQ4" s="669"/>
      <c r="BHR4" s="649"/>
      <c r="BHS4" s="649"/>
      <c r="BHT4" s="649"/>
      <c r="BHU4" s="649"/>
      <c r="BHV4" s="649"/>
      <c r="BHW4" s="649"/>
      <c r="BHX4" s="650"/>
      <c r="BHY4" s="650"/>
      <c r="BHZ4" s="650"/>
      <c r="BIA4" s="650"/>
      <c r="BIB4" s="650"/>
      <c r="BIC4" s="650"/>
      <c r="BID4" s="650"/>
      <c r="BIE4" s="650"/>
      <c r="BIF4" s="667"/>
      <c r="BIG4" s="669"/>
      <c r="BIH4" s="649"/>
      <c r="BII4" s="649"/>
      <c r="BIJ4" s="649"/>
      <c r="BIK4" s="649"/>
      <c r="BIL4" s="649"/>
      <c r="BIM4" s="649"/>
      <c r="BIN4" s="650"/>
      <c r="BIO4" s="650"/>
      <c r="BIP4" s="650"/>
      <c r="BIQ4" s="650"/>
      <c r="BIR4" s="650"/>
      <c r="BIS4" s="650"/>
      <c r="BIT4" s="650"/>
      <c r="BIU4" s="650"/>
      <c r="BIV4" s="667"/>
      <c r="BIW4" s="669"/>
      <c r="BIX4" s="649"/>
      <c r="BIY4" s="649"/>
      <c r="BIZ4" s="649"/>
      <c r="BJA4" s="649"/>
      <c r="BJB4" s="649"/>
      <c r="BJC4" s="649"/>
      <c r="BJD4" s="650"/>
      <c r="BJE4" s="650"/>
      <c r="BJF4" s="650"/>
      <c r="BJG4" s="650"/>
      <c r="BJH4" s="650"/>
      <c r="BJI4" s="650"/>
      <c r="BJJ4" s="650"/>
      <c r="BJK4" s="650"/>
      <c r="BJL4" s="667"/>
      <c r="BJM4" s="669"/>
      <c r="BJN4" s="649"/>
      <c r="BJO4" s="649"/>
      <c r="BJP4" s="649"/>
      <c r="BJQ4" s="649"/>
      <c r="BJR4" s="649"/>
      <c r="BJS4" s="649"/>
      <c r="BJT4" s="650"/>
      <c r="BJU4" s="650"/>
      <c r="BJV4" s="650"/>
      <c r="BJW4" s="650"/>
      <c r="BJX4" s="650"/>
      <c r="BJY4" s="650"/>
      <c r="BJZ4" s="650"/>
      <c r="BKA4" s="650"/>
      <c r="BKB4" s="667"/>
      <c r="BKC4" s="669"/>
      <c r="BKD4" s="649"/>
      <c r="BKE4" s="649"/>
      <c r="BKF4" s="649"/>
      <c r="BKG4" s="649"/>
      <c r="BKH4" s="649"/>
      <c r="BKI4" s="649"/>
      <c r="BKJ4" s="650"/>
      <c r="BKK4" s="650"/>
      <c r="BKL4" s="650"/>
      <c r="BKM4" s="650"/>
      <c r="BKN4" s="650"/>
      <c r="BKO4" s="650"/>
      <c r="BKP4" s="650"/>
      <c r="BKQ4" s="650"/>
      <c r="BKR4" s="667"/>
      <c r="BKS4" s="669"/>
      <c r="BKT4" s="649"/>
      <c r="BKU4" s="649"/>
      <c r="BKV4" s="649"/>
      <c r="BKW4" s="649"/>
      <c r="BKX4" s="649"/>
      <c r="BKY4" s="649"/>
      <c r="BKZ4" s="650"/>
      <c r="BLA4" s="650"/>
      <c r="BLB4" s="650"/>
      <c r="BLC4" s="650"/>
      <c r="BLD4" s="650"/>
      <c r="BLE4" s="650"/>
      <c r="BLF4" s="650"/>
      <c r="BLG4" s="650"/>
      <c r="BLH4" s="667"/>
      <c r="BLI4" s="669"/>
      <c r="BLJ4" s="649"/>
      <c r="BLK4" s="649"/>
      <c r="BLL4" s="649"/>
      <c r="BLM4" s="649"/>
      <c r="BLN4" s="649"/>
      <c r="BLO4" s="649"/>
      <c r="BLP4" s="650"/>
      <c r="BLQ4" s="650"/>
      <c r="BLR4" s="650"/>
      <c r="BLS4" s="650"/>
      <c r="BLT4" s="650"/>
      <c r="BLU4" s="650"/>
      <c r="BLV4" s="650"/>
      <c r="BLW4" s="650"/>
      <c r="BLX4" s="667"/>
      <c r="BLY4" s="669"/>
      <c r="BLZ4" s="649"/>
      <c r="BMA4" s="649"/>
      <c r="BMB4" s="649"/>
      <c r="BMC4" s="649"/>
      <c r="BMD4" s="649"/>
      <c r="BME4" s="649"/>
      <c r="BMF4" s="650"/>
      <c r="BMG4" s="650"/>
      <c r="BMH4" s="650"/>
      <c r="BMI4" s="650"/>
      <c r="BMJ4" s="650"/>
      <c r="BMK4" s="650"/>
      <c r="BML4" s="650"/>
      <c r="BMM4" s="650"/>
      <c r="BMN4" s="667"/>
      <c r="BMO4" s="669"/>
      <c r="BMP4" s="649"/>
      <c r="BMQ4" s="649"/>
      <c r="BMR4" s="649"/>
      <c r="BMS4" s="649"/>
      <c r="BMT4" s="649"/>
      <c r="BMU4" s="649"/>
      <c r="BMV4" s="650"/>
      <c r="BMW4" s="650"/>
      <c r="BMX4" s="650"/>
      <c r="BMY4" s="650"/>
      <c r="BMZ4" s="650"/>
      <c r="BNA4" s="650"/>
      <c r="BNB4" s="650"/>
      <c r="BNC4" s="650"/>
      <c r="BND4" s="667"/>
      <c r="BNE4" s="669"/>
      <c r="BNF4" s="649"/>
      <c r="BNG4" s="649"/>
      <c r="BNH4" s="649"/>
      <c r="BNI4" s="649"/>
      <c r="BNJ4" s="649"/>
      <c r="BNK4" s="649"/>
      <c r="BNL4" s="650"/>
      <c r="BNM4" s="650"/>
      <c r="BNN4" s="650"/>
      <c r="BNO4" s="650"/>
      <c r="BNP4" s="650"/>
      <c r="BNQ4" s="650"/>
      <c r="BNR4" s="650"/>
      <c r="BNS4" s="650"/>
      <c r="BNT4" s="667"/>
      <c r="BNU4" s="669"/>
      <c r="BNV4" s="649"/>
      <c r="BNW4" s="649"/>
      <c r="BNX4" s="649"/>
      <c r="BNY4" s="649"/>
      <c r="BNZ4" s="649"/>
      <c r="BOA4" s="649"/>
      <c r="BOB4" s="650"/>
      <c r="BOC4" s="650"/>
      <c r="BOD4" s="650"/>
      <c r="BOE4" s="650"/>
      <c r="BOF4" s="650"/>
      <c r="BOG4" s="650"/>
      <c r="BOH4" s="650"/>
      <c r="BOI4" s="650"/>
      <c r="BOJ4" s="667"/>
      <c r="BOK4" s="669"/>
      <c r="BOL4" s="649"/>
      <c r="BOM4" s="649"/>
      <c r="BON4" s="649"/>
      <c r="BOO4" s="649"/>
      <c r="BOP4" s="649"/>
      <c r="BOQ4" s="649"/>
      <c r="BOR4" s="650"/>
      <c r="BOS4" s="650"/>
      <c r="BOT4" s="650"/>
      <c r="BOU4" s="650"/>
      <c r="BOV4" s="650"/>
      <c r="BOW4" s="650"/>
      <c r="BOX4" s="650"/>
      <c r="BOY4" s="650"/>
      <c r="BOZ4" s="667"/>
      <c r="BPA4" s="669"/>
      <c r="BPB4" s="649"/>
      <c r="BPC4" s="649"/>
      <c r="BPD4" s="649"/>
      <c r="BPE4" s="649"/>
      <c r="BPF4" s="649"/>
      <c r="BPG4" s="649"/>
      <c r="BPH4" s="650"/>
      <c r="BPI4" s="650"/>
      <c r="BPJ4" s="650"/>
      <c r="BPK4" s="650"/>
      <c r="BPL4" s="650"/>
      <c r="BPM4" s="650"/>
      <c r="BPN4" s="650"/>
      <c r="BPO4" s="650"/>
      <c r="BPP4" s="667"/>
      <c r="BPQ4" s="669"/>
      <c r="BPR4" s="649"/>
      <c r="BPS4" s="649"/>
      <c r="BPT4" s="649"/>
      <c r="BPU4" s="649"/>
      <c r="BPV4" s="649"/>
      <c r="BPW4" s="649"/>
      <c r="BPX4" s="650"/>
      <c r="BPY4" s="650"/>
      <c r="BPZ4" s="650"/>
      <c r="BQA4" s="650"/>
      <c r="BQB4" s="650"/>
      <c r="BQC4" s="650"/>
      <c r="BQD4" s="650"/>
      <c r="BQE4" s="650"/>
      <c r="BQF4" s="667"/>
      <c r="BQG4" s="669"/>
      <c r="BQH4" s="649"/>
      <c r="BQI4" s="649"/>
      <c r="BQJ4" s="649"/>
      <c r="BQK4" s="649"/>
      <c r="BQL4" s="649"/>
      <c r="BQM4" s="649"/>
      <c r="BQN4" s="650"/>
      <c r="BQO4" s="650"/>
      <c r="BQP4" s="650"/>
      <c r="BQQ4" s="650"/>
      <c r="BQR4" s="650"/>
      <c r="BQS4" s="650"/>
      <c r="BQT4" s="650"/>
      <c r="BQU4" s="650"/>
      <c r="BQV4" s="667"/>
      <c r="BQW4" s="669"/>
      <c r="BQX4" s="649"/>
      <c r="BQY4" s="649"/>
      <c r="BQZ4" s="649"/>
      <c r="BRA4" s="649"/>
      <c r="BRB4" s="649"/>
      <c r="BRC4" s="649"/>
      <c r="BRD4" s="650"/>
      <c r="BRE4" s="650"/>
      <c r="BRF4" s="650"/>
      <c r="BRG4" s="650"/>
      <c r="BRH4" s="650"/>
      <c r="BRI4" s="650"/>
      <c r="BRJ4" s="650"/>
      <c r="BRK4" s="650"/>
      <c r="BRL4" s="667"/>
      <c r="BRM4" s="669"/>
      <c r="BRN4" s="649"/>
      <c r="BRO4" s="649"/>
      <c r="BRP4" s="649"/>
      <c r="BRQ4" s="649"/>
      <c r="BRR4" s="649"/>
      <c r="BRS4" s="649"/>
      <c r="BRT4" s="650"/>
      <c r="BRU4" s="650"/>
      <c r="BRV4" s="650"/>
      <c r="BRW4" s="650"/>
      <c r="BRX4" s="650"/>
      <c r="BRY4" s="650"/>
      <c r="BRZ4" s="650"/>
      <c r="BSA4" s="650"/>
      <c r="BSB4" s="667"/>
      <c r="BSC4" s="669"/>
      <c r="BSD4" s="649"/>
      <c r="BSE4" s="649"/>
      <c r="BSF4" s="649"/>
      <c r="BSG4" s="649"/>
      <c r="BSH4" s="649"/>
      <c r="BSI4" s="649"/>
      <c r="BSJ4" s="650"/>
      <c r="BSK4" s="650"/>
      <c r="BSL4" s="650"/>
      <c r="BSM4" s="650"/>
      <c r="BSN4" s="650"/>
      <c r="BSO4" s="650"/>
      <c r="BSP4" s="650"/>
      <c r="BSQ4" s="650"/>
      <c r="BSR4" s="667"/>
      <c r="BSS4" s="669"/>
      <c r="BST4" s="649"/>
      <c r="BSU4" s="649"/>
      <c r="BSV4" s="649"/>
      <c r="BSW4" s="649"/>
      <c r="BSX4" s="649"/>
      <c r="BSY4" s="649"/>
      <c r="BSZ4" s="650"/>
      <c r="BTA4" s="650"/>
      <c r="BTB4" s="650"/>
      <c r="BTC4" s="650"/>
      <c r="BTD4" s="650"/>
      <c r="BTE4" s="650"/>
      <c r="BTF4" s="650"/>
      <c r="BTG4" s="650"/>
      <c r="BTH4" s="667"/>
      <c r="BTI4" s="669"/>
      <c r="BTJ4" s="649"/>
      <c r="BTK4" s="649"/>
      <c r="BTL4" s="649"/>
      <c r="BTM4" s="649"/>
      <c r="BTN4" s="649"/>
      <c r="BTO4" s="649"/>
      <c r="BTP4" s="650"/>
      <c r="BTQ4" s="650"/>
      <c r="BTR4" s="650"/>
      <c r="BTS4" s="650"/>
      <c r="BTT4" s="650"/>
      <c r="BTU4" s="650"/>
      <c r="BTV4" s="650"/>
      <c r="BTW4" s="650"/>
      <c r="BTX4" s="667"/>
      <c r="BTY4" s="669"/>
      <c r="BTZ4" s="649"/>
      <c r="BUA4" s="649"/>
      <c r="BUB4" s="649"/>
      <c r="BUC4" s="649"/>
      <c r="BUD4" s="649"/>
      <c r="BUE4" s="649"/>
      <c r="BUF4" s="650"/>
      <c r="BUG4" s="650"/>
      <c r="BUH4" s="650"/>
      <c r="BUI4" s="650"/>
      <c r="BUJ4" s="650"/>
      <c r="BUK4" s="650"/>
      <c r="BUL4" s="650"/>
      <c r="BUM4" s="650"/>
      <c r="BUN4" s="667"/>
      <c r="BUO4" s="669"/>
      <c r="BUP4" s="649"/>
      <c r="BUQ4" s="649"/>
      <c r="BUR4" s="649"/>
      <c r="BUS4" s="649"/>
      <c r="BUT4" s="649"/>
      <c r="BUU4" s="649"/>
      <c r="BUV4" s="650"/>
      <c r="BUW4" s="650"/>
      <c r="BUX4" s="650"/>
      <c r="BUY4" s="650"/>
      <c r="BUZ4" s="650"/>
      <c r="BVA4" s="650"/>
      <c r="BVB4" s="650"/>
      <c r="BVC4" s="650"/>
      <c r="BVD4" s="667"/>
      <c r="BVE4" s="669"/>
      <c r="BVF4" s="649"/>
      <c r="BVG4" s="649"/>
      <c r="BVH4" s="649"/>
      <c r="BVI4" s="649"/>
      <c r="BVJ4" s="649"/>
      <c r="BVK4" s="649"/>
      <c r="BVL4" s="650"/>
      <c r="BVM4" s="650"/>
      <c r="BVN4" s="650"/>
      <c r="BVO4" s="650"/>
      <c r="BVP4" s="650"/>
      <c r="BVQ4" s="650"/>
      <c r="BVR4" s="650"/>
      <c r="BVS4" s="650"/>
      <c r="BVT4" s="667"/>
      <c r="BVU4" s="669"/>
      <c r="BVV4" s="649"/>
      <c r="BVW4" s="649"/>
      <c r="BVX4" s="649"/>
      <c r="BVY4" s="649"/>
      <c r="BVZ4" s="649"/>
      <c r="BWA4" s="649"/>
      <c r="BWB4" s="650"/>
      <c r="BWC4" s="650"/>
      <c r="BWD4" s="650"/>
      <c r="BWE4" s="650"/>
      <c r="BWF4" s="650"/>
      <c r="BWG4" s="650"/>
      <c r="BWH4" s="650"/>
      <c r="BWI4" s="650"/>
      <c r="BWJ4" s="667"/>
      <c r="BWK4" s="669"/>
      <c r="BWL4" s="649"/>
      <c r="BWM4" s="649"/>
      <c r="BWN4" s="649"/>
      <c r="BWO4" s="649"/>
      <c r="BWP4" s="649"/>
      <c r="BWQ4" s="649"/>
      <c r="BWR4" s="650"/>
      <c r="BWS4" s="650"/>
      <c r="BWT4" s="650"/>
      <c r="BWU4" s="650"/>
      <c r="BWV4" s="650"/>
      <c r="BWW4" s="650"/>
      <c r="BWX4" s="650"/>
      <c r="BWY4" s="650"/>
      <c r="BWZ4" s="667"/>
      <c r="BXA4" s="669"/>
      <c r="BXB4" s="649"/>
      <c r="BXC4" s="649"/>
      <c r="BXD4" s="649"/>
      <c r="BXE4" s="649"/>
      <c r="BXF4" s="649"/>
      <c r="BXG4" s="649"/>
      <c r="BXH4" s="650"/>
      <c r="BXI4" s="650"/>
      <c r="BXJ4" s="650"/>
      <c r="BXK4" s="650"/>
      <c r="BXL4" s="650"/>
      <c r="BXM4" s="650"/>
      <c r="BXN4" s="650"/>
      <c r="BXO4" s="650"/>
      <c r="BXP4" s="667"/>
      <c r="BXQ4" s="669"/>
      <c r="BXR4" s="649"/>
      <c r="BXS4" s="649"/>
      <c r="BXT4" s="649"/>
      <c r="BXU4" s="649"/>
      <c r="BXV4" s="649"/>
      <c r="BXW4" s="649"/>
      <c r="BXX4" s="650"/>
      <c r="BXY4" s="650"/>
      <c r="BXZ4" s="650"/>
      <c r="BYA4" s="650"/>
      <c r="BYB4" s="650"/>
      <c r="BYC4" s="650"/>
      <c r="BYD4" s="650"/>
      <c r="BYE4" s="650"/>
      <c r="BYF4" s="667"/>
      <c r="BYG4" s="669"/>
      <c r="BYH4" s="649"/>
      <c r="BYI4" s="649"/>
      <c r="BYJ4" s="649"/>
      <c r="BYK4" s="649"/>
      <c r="BYL4" s="649"/>
      <c r="BYM4" s="649"/>
      <c r="BYN4" s="650"/>
      <c r="BYO4" s="650"/>
      <c r="BYP4" s="650"/>
      <c r="BYQ4" s="650"/>
      <c r="BYR4" s="650"/>
      <c r="BYS4" s="650"/>
      <c r="BYT4" s="650"/>
      <c r="BYU4" s="650"/>
      <c r="BYV4" s="667"/>
      <c r="BYW4" s="669"/>
      <c r="BYX4" s="649"/>
      <c r="BYY4" s="649"/>
      <c r="BYZ4" s="649"/>
      <c r="BZA4" s="649"/>
      <c r="BZB4" s="649"/>
      <c r="BZC4" s="649"/>
      <c r="BZD4" s="650"/>
      <c r="BZE4" s="650"/>
      <c r="BZF4" s="650"/>
      <c r="BZG4" s="650"/>
      <c r="BZH4" s="650"/>
      <c r="BZI4" s="650"/>
      <c r="BZJ4" s="650"/>
      <c r="BZK4" s="650"/>
      <c r="BZL4" s="667"/>
      <c r="BZM4" s="669"/>
      <c r="BZN4" s="649"/>
      <c r="BZO4" s="649"/>
      <c r="BZP4" s="649"/>
      <c r="BZQ4" s="649"/>
      <c r="BZR4" s="649"/>
      <c r="BZS4" s="649"/>
      <c r="BZT4" s="650"/>
      <c r="BZU4" s="650"/>
      <c r="BZV4" s="650"/>
      <c r="BZW4" s="650"/>
      <c r="BZX4" s="650"/>
      <c r="BZY4" s="650"/>
      <c r="BZZ4" s="650"/>
      <c r="CAA4" s="650"/>
      <c r="CAB4" s="667"/>
      <c r="CAC4" s="669"/>
      <c r="CAD4" s="649"/>
      <c r="CAE4" s="649"/>
      <c r="CAF4" s="649"/>
      <c r="CAG4" s="649"/>
      <c r="CAH4" s="649"/>
      <c r="CAI4" s="649"/>
      <c r="CAJ4" s="650"/>
      <c r="CAK4" s="650"/>
      <c r="CAL4" s="650"/>
      <c r="CAM4" s="650"/>
      <c r="CAN4" s="650"/>
      <c r="CAO4" s="650"/>
      <c r="CAP4" s="650"/>
      <c r="CAQ4" s="650"/>
      <c r="CAR4" s="667"/>
      <c r="CAS4" s="669"/>
      <c r="CAT4" s="649"/>
      <c r="CAU4" s="649"/>
      <c r="CAV4" s="649"/>
      <c r="CAW4" s="649"/>
      <c r="CAX4" s="649"/>
      <c r="CAY4" s="649"/>
      <c r="CAZ4" s="650"/>
      <c r="CBA4" s="650"/>
      <c r="CBB4" s="650"/>
      <c r="CBC4" s="650"/>
      <c r="CBD4" s="650"/>
      <c r="CBE4" s="650"/>
      <c r="CBF4" s="650"/>
      <c r="CBG4" s="650"/>
      <c r="CBH4" s="667"/>
      <c r="CBI4" s="669"/>
      <c r="CBJ4" s="649"/>
      <c r="CBK4" s="649"/>
      <c r="CBL4" s="649"/>
      <c r="CBM4" s="649"/>
      <c r="CBN4" s="649"/>
      <c r="CBO4" s="649"/>
      <c r="CBP4" s="650"/>
      <c r="CBQ4" s="650"/>
      <c r="CBR4" s="650"/>
      <c r="CBS4" s="650"/>
      <c r="CBT4" s="650"/>
      <c r="CBU4" s="650"/>
      <c r="CBV4" s="650"/>
      <c r="CBW4" s="650"/>
      <c r="CBX4" s="667"/>
      <c r="CBY4" s="669"/>
      <c r="CBZ4" s="649"/>
      <c r="CCA4" s="649"/>
      <c r="CCB4" s="649"/>
      <c r="CCC4" s="649"/>
      <c r="CCD4" s="649"/>
      <c r="CCE4" s="649"/>
      <c r="CCF4" s="650"/>
      <c r="CCG4" s="650"/>
      <c r="CCH4" s="650"/>
      <c r="CCI4" s="650"/>
      <c r="CCJ4" s="650"/>
      <c r="CCK4" s="650"/>
      <c r="CCL4" s="650"/>
      <c r="CCM4" s="650"/>
      <c r="CCN4" s="667"/>
      <c r="CCO4" s="669"/>
      <c r="CCP4" s="649"/>
      <c r="CCQ4" s="649"/>
      <c r="CCR4" s="649"/>
      <c r="CCS4" s="649"/>
      <c r="CCT4" s="649"/>
      <c r="CCU4" s="649"/>
      <c r="CCV4" s="650"/>
      <c r="CCW4" s="650"/>
      <c r="CCX4" s="650"/>
      <c r="CCY4" s="650"/>
      <c r="CCZ4" s="650"/>
      <c r="CDA4" s="650"/>
      <c r="CDB4" s="650"/>
      <c r="CDC4" s="650"/>
      <c r="CDD4" s="667"/>
      <c r="CDE4" s="669"/>
      <c r="CDF4" s="649"/>
      <c r="CDG4" s="649"/>
      <c r="CDH4" s="649"/>
      <c r="CDI4" s="649"/>
      <c r="CDJ4" s="649"/>
      <c r="CDK4" s="649"/>
      <c r="CDL4" s="650"/>
      <c r="CDM4" s="650"/>
      <c r="CDN4" s="650"/>
      <c r="CDO4" s="650"/>
      <c r="CDP4" s="650"/>
      <c r="CDQ4" s="650"/>
      <c r="CDR4" s="650"/>
      <c r="CDS4" s="650"/>
      <c r="CDT4" s="667"/>
      <c r="CDU4" s="669"/>
      <c r="CDV4" s="649"/>
      <c r="CDW4" s="649"/>
      <c r="CDX4" s="649"/>
      <c r="CDY4" s="649"/>
      <c r="CDZ4" s="649"/>
      <c r="CEA4" s="649"/>
      <c r="CEB4" s="650"/>
      <c r="CEC4" s="650"/>
      <c r="CED4" s="650"/>
      <c r="CEE4" s="650"/>
      <c r="CEF4" s="650"/>
      <c r="CEG4" s="650"/>
      <c r="CEH4" s="650"/>
      <c r="CEI4" s="650"/>
      <c r="CEJ4" s="667"/>
      <c r="CEK4" s="669"/>
      <c r="CEL4" s="649"/>
      <c r="CEM4" s="649"/>
      <c r="CEN4" s="649"/>
      <c r="CEO4" s="649"/>
      <c r="CEP4" s="649"/>
      <c r="CEQ4" s="649"/>
      <c r="CER4" s="650"/>
      <c r="CES4" s="650"/>
      <c r="CET4" s="650"/>
      <c r="CEU4" s="650"/>
      <c r="CEV4" s="650"/>
      <c r="CEW4" s="650"/>
      <c r="CEX4" s="650"/>
      <c r="CEY4" s="650"/>
      <c r="CEZ4" s="667"/>
      <c r="CFA4" s="669"/>
      <c r="CFB4" s="649"/>
      <c r="CFC4" s="649"/>
      <c r="CFD4" s="649"/>
      <c r="CFE4" s="649"/>
      <c r="CFF4" s="649"/>
      <c r="CFG4" s="649"/>
      <c r="CFH4" s="650"/>
      <c r="CFI4" s="650"/>
      <c r="CFJ4" s="650"/>
      <c r="CFK4" s="650"/>
      <c r="CFL4" s="650"/>
      <c r="CFM4" s="650"/>
      <c r="CFN4" s="650"/>
      <c r="CFO4" s="650"/>
      <c r="CFP4" s="667"/>
      <c r="CFQ4" s="669"/>
      <c r="CFR4" s="649"/>
      <c r="CFS4" s="649"/>
      <c r="CFT4" s="649"/>
      <c r="CFU4" s="649"/>
      <c r="CFV4" s="649"/>
      <c r="CFW4" s="649"/>
      <c r="CFX4" s="650"/>
      <c r="CFY4" s="650"/>
      <c r="CFZ4" s="650"/>
      <c r="CGA4" s="650"/>
      <c r="CGB4" s="650"/>
      <c r="CGC4" s="650"/>
      <c r="CGD4" s="650"/>
      <c r="CGE4" s="650"/>
      <c r="CGF4" s="667"/>
      <c r="CGG4" s="669"/>
      <c r="CGH4" s="649"/>
      <c r="CGI4" s="649"/>
      <c r="CGJ4" s="649"/>
      <c r="CGK4" s="649"/>
      <c r="CGL4" s="649"/>
      <c r="CGM4" s="649"/>
      <c r="CGN4" s="650"/>
      <c r="CGO4" s="650"/>
      <c r="CGP4" s="650"/>
      <c r="CGQ4" s="650"/>
      <c r="CGR4" s="650"/>
      <c r="CGS4" s="650"/>
      <c r="CGT4" s="650"/>
      <c r="CGU4" s="650"/>
      <c r="CGV4" s="667"/>
      <c r="CGW4" s="669"/>
      <c r="CGX4" s="649"/>
      <c r="CGY4" s="649"/>
      <c r="CGZ4" s="649"/>
      <c r="CHA4" s="649"/>
      <c r="CHB4" s="649"/>
      <c r="CHC4" s="649"/>
      <c r="CHD4" s="650"/>
      <c r="CHE4" s="650"/>
      <c r="CHF4" s="650"/>
      <c r="CHG4" s="650"/>
      <c r="CHH4" s="650"/>
      <c r="CHI4" s="650"/>
      <c r="CHJ4" s="650"/>
      <c r="CHK4" s="650"/>
      <c r="CHL4" s="667"/>
      <c r="CHM4" s="669"/>
      <c r="CHN4" s="649"/>
      <c r="CHO4" s="649"/>
      <c r="CHP4" s="649"/>
      <c r="CHQ4" s="649"/>
      <c r="CHR4" s="649"/>
      <c r="CHS4" s="649"/>
      <c r="CHT4" s="650"/>
      <c r="CHU4" s="650"/>
      <c r="CHV4" s="650"/>
      <c r="CHW4" s="650"/>
      <c r="CHX4" s="650"/>
      <c r="CHY4" s="650"/>
      <c r="CHZ4" s="650"/>
      <c r="CIA4" s="650"/>
      <c r="CIB4" s="667"/>
      <c r="CIC4" s="669"/>
      <c r="CID4" s="649"/>
      <c r="CIE4" s="649"/>
      <c r="CIF4" s="649"/>
      <c r="CIG4" s="649"/>
      <c r="CIH4" s="649"/>
      <c r="CII4" s="649"/>
      <c r="CIJ4" s="650"/>
      <c r="CIK4" s="650"/>
      <c r="CIL4" s="650"/>
      <c r="CIM4" s="650"/>
      <c r="CIN4" s="650"/>
      <c r="CIO4" s="650"/>
      <c r="CIP4" s="650"/>
      <c r="CIQ4" s="650"/>
      <c r="CIR4" s="667"/>
      <c r="CIS4" s="669"/>
      <c r="CIT4" s="649"/>
      <c r="CIU4" s="649"/>
      <c r="CIV4" s="649"/>
      <c r="CIW4" s="649"/>
      <c r="CIX4" s="649"/>
      <c r="CIY4" s="649"/>
      <c r="CIZ4" s="650"/>
      <c r="CJA4" s="650"/>
      <c r="CJB4" s="650"/>
      <c r="CJC4" s="650"/>
      <c r="CJD4" s="650"/>
      <c r="CJE4" s="650"/>
      <c r="CJF4" s="650"/>
      <c r="CJG4" s="650"/>
      <c r="CJH4" s="667"/>
      <c r="CJI4" s="669"/>
      <c r="CJJ4" s="649"/>
      <c r="CJK4" s="649"/>
      <c r="CJL4" s="649"/>
      <c r="CJM4" s="649"/>
      <c r="CJN4" s="649"/>
      <c r="CJO4" s="649"/>
      <c r="CJP4" s="650"/>
      <c r="CJQ4" s="650"/>
      <c r="CJR4" s="650"/>
      <c r="CJS4" s="650"/>
      <c r="CJT4" s="650"/>
      <c r="CJU4" s="650"/>
      <c r="CJV4" s="650"/>
      <c r="CJW4" s="650"/>
      <c r="CJX4" s="667"/>
      <c r="CJY4" s="669"/>
      <c r="CJZ4" s="649"/>
      <c r="CKA4" s="649"/>
      <c r="CKB4" s="649"/>
      <c r="CKC4" s="649"/>
      <c r="CKD4" s="649"/>
      <c r="CKE4" s="649"/>
      <c r="CKF4" s="650"/>
      <c r="CKG4" s="650"/>
      <c r="CKH4" s="650"/>
      <c r="CKI4" s="650"/>
      <c r="CKJ4" s="650"/>
      <c r="CKK4" s="650"/>
      <c r="CKL4" s="650"/>
      <c r="CKM4" s="650"/>
      <c r="CKN4" s="667"/>
      <c r="CKO4" s="669"/>
      <c r="CKP4" s="649"/>
      <c r="CKQ4" s="649"/>
      <c r="CKR4" s="649"/>
      <c r="CKS4" s="649"/>
      <c r="CKT4" s="649"/>
      <c r="CKU4" s="649"/>
      <c r="CKV4" s="650"/>
      <c r="CKW4" s="650"/>
      <c r="CKX4" s="650"/>
      <c r="CKY4" s="650"/>
      <c r="CKZ4" s="650"/>
      <c r="CLA4" s="650"/>
      <c r="CLB4" s="650"/>
      <c r="CLC4" s="650"/>
      <c r="CLD4" s="667"/>
      <c r="CLE4" s="669"/>
      <c r="CLF4" s="649"/>
      <c r="CLG4" s="649"/>
      <c r="CLH4" s="649"/>
      <c r="CLI4" s="649"/>
      <c r="CLJ4" s="649"/>
      <c r="CLK4" s="649"/>
      <c r="CLL4" s="650"/>
      <c r="CLM4" s="650"/>
      <c r="CLN4" s="650"/>
      <c r="CLO4" s="650"/>
      <c r="CLP4" s="650"/>
      <c r="CLQ4" s="650"/>
      <c r="CLR4" s="650"/>
      <c r="CLS4" s="650"/>
      <c r="CLT4" s="667"/>
      <c r="CLU4" s="669"/>
      <c r="CLV4" s="649"/>
      <c r="CLW4" s="649"/>
      <c r="CLX4" s="649"/>
      <c r="CLY4" s="649"/>
      <c r="CLZ4" s="649"/>
      <c r="CMA4" s="649"/>
      <c r="CMB4" s="650"/>
      <c r="CMC4" s="650"/>
      <c r="CMD4" s="650"/>
      <c r="CME4" s="650"/>
      <c r="CMF4" s="650"/>
      <c r="CMG4" s="650"/>
      <c r="CMH4" s="650"/>
      <c r="CMI4" s="650"/>
      <c r="CMJ4" s="667"/>
      <c r="CMK4" s="669"/>
      <c r="CML4" s="649"/>
      <c r="CMM4" s="649"/>
      <c r="CMN4" s="649"/>
      <c r="CMO4" s="649"/>
      <c r="CMP4" s="649"/>
      <c r="CMQ4" s="649"/>
      <c r="CMR4" s="650"/>
      <c r="CMS4" s="650"/>
      <c r="CMT4" s="650"/>
      <c r="CMU4" s="650"/>
      <c r="CMV4" s="650"/>
      <c r="CMW4" s="650"/>
      <c r="CMX4" s="650"/>
      <c r="CMY4" s="650"/>
      <c r="CMZ4" s="667"/>
      <c r="CNA4" s="669"/>
      <c r="CNB4" s="649"/>
      <c r="CNC4" s="649"/>
      <c r="CND4" s="649"/>
      <c r="CNE4" s="649"/>
      <c r="CNF4" s="649"/>
      <c r="CNG4" s="649"/>
      <c r="CNH4" s="650"/>
      <c r="CNI4" s="650"/>
      <c r="CNJ4" s="650"/>
      <c r="CNK4" s="650"/>
      <c r="CNL4" s="650"/>
      <c r="CNM4" s="650"/>
      <c r="CNN4" s="650"/>
      <c r="CNO4" s="650"/>
      <c r="CNP4" s="667"/>
      <c r="CNQ4" s="669"/>
      <c r="CNR4" s="649"/>
      <c r="CNS4" s="649"/>
      <c r="CNT4" s="649"/>
      <c r="CNU4" s="649"/>
      <c r="CNV4" s="649"/>
      <c r="CNW4" s="649"/>
      <c r="CNX4" s="650"/>
      <c r="CNY4" s="650"/>
      <c r="CNZ4" s="650"/>
      <c r="COA4" s="650"/>
      <c r="COB4" s="650"/>
      <c r="COC4" s="650"/>
      <c r="COD4" s="650"/>
      <c r="COE4" s="650"/>
      <c r="COF4" s="667"/>
      <c r="COG4" s="669"/>
      <c r="COH4" s="649"/>
      <c r="COI4" s="649"/>
      <c r="COJ4" s="649"/>
      <c r="COK4" s="649"/>
      <c r="COL4" s="649"/>
      <c r="COM4" s="649"/>
      <c r="CON4" s="650"/>
      <c r="COO4" s="650"/>
      <c r="COP4" s="650"/>
      <c r="COQ4" s="650"/>
      <c r="COR4" s="650"/>
      <c r="COS4" s="650"/>
      <c r="COT4" s="650"/>
      <c r="COU4" s="650"/>
      <c r="COV4" s="667"/>
      <c r="COW4" s="669"/>
      <c r="COX4" s="649"/>
      <c r="COY4" s="649"/>
      <c r="COZ4" s="649"/>
      <c r="CPA4" s="649"/>
      <c r="CPB4" s="649"/>
      <c r="CPC4" s="649"/>
      <c r="CPD4" s="650"/>
      <c r="CPE4" s="650"/>
      <c r="CPF4" s="650"/>
      <c r="CPG4" s="650"/>
      <c r="CPH4" s="650"/>
      <c r="CPI4" s="650"/>
      <c r="CPJ4" s="650"/>
      <c r="CPK4" s="650"/>
      <c r="CPL4" s="667"/>
      <c r="CPM4" s="669"/>
      <c r="CPN4" s="649"/>
      <c r="CPO4" s="649"/>
      <c r="CPP4" s="649"/>
      <c r="CPQ4" s="649"/>
      <c r="CPR4" s="649"/>
      <c r="CPS4" s="649"/>
      <c r="CPT4" s="650"/>
      <c r="CPU4" s="650"/>
      <c r="CPV4" s="650"/>
      <c r="CPW4" s="650"/>
      <c r="CPX4" s="650"/>
      <c r="CPY4" s="650"/>
      <c r="CPZ4" s="650"/>
      <c r="CQA4" s="650"/>
      <c r="CQB4" s="667"/>
      <c r="CQC4" s="669"/>
      <c r="CQD4" s="649"/>
      <c r="CQE4" s="649"/>
      <c r="CQF4" s="649"/>
      <c r="CQG4" s="649"/>
      <c r="CQH4" s="649"/>
      <c r="CQI4" s="649"/>
      <c r="CQJ4" s="650"/>
      <c r="CQK4" s="650"/>
      <c r="CQL4" s="650"/>
      <c r="CQM4" s="650"/>
      <c r="CQN4" s="650"/>
      <c r="CQO4" s="650"/>
      <c r="CQP4" s="650"/>
      <c r="CQQ4" s="650"/>
      <c r="CQR4" s="667"/>
      <c r="CQS4" s="669"/>
      <c r="CQT4" s="649"/>
      <c r="CQU4" s="649"/>
      <c r="CQV4" s="649"/>
      <c r="CQW4" s="649"/>
      <c r="CQX4" s="649"/>
      <c r="CQY4" s="649"/>
      <c r="CQZ4" s="650"/>
      <c r="CRA4" s="650"/>
      <c r="CRB4" s="650"/>
      <c r="CRC4" s="650"/>
      <c r="CRD4" s="650"/>
      <c r="CRE4" s="650"/>
      <c r="CRF4" s="650"/>
      <c r="CRG4" s="650"/>
      <c r="CRH4" s="667"/>
      <c r="CRI4" s="669"/>
      <c r="CRJ4" s="649"/>
      <c r="CRK4" s="649"/>
      <c r="CRL4" s="649"/>
      <c r="CRM4" s="649"/>
      <c r="CRN4" s="649"/>
      <c r="CRO4" s="649"/>
      <c r="CRP4" s="650"/>
      <c r="CRQ4" s="650"/>
      <c r="CRR4" s="650"/>
      <c r="CRS4" s="650"/>
      <c r="CRT4" s="650"/>
      <c r="CRU4" s="650"/>
      <c r="CRV4" s="650"/>
      <c r="CRW4" s="650"/>
      <c r="CRX4" s="667"/>
      <c r="CRY4" s="669"/>
      <c r="CRZ4" s="649"/>
      <c r="CSA4" s="649"/>
      <c r="CSB4" s="649"/>
      <c r="CSC4" s="649"/>
      <c r="CSD4" s="649"/>
      <c r="CSE4" s="649"/>
      <c r="CSF4" s="650"/>
      <c r="CSG4" s="650"/>
      <c r="CSH4" s="650"/>
      <c r="CSI4" s="650"/>
      <c r="CSJ4" s="650"/>
      <c r="CSK4" s="650"/>
      <c r="CSL4" s="650"/>
      <c r="CSM4" s="650"/>
      <c r="CSN4" s="667"/>
      <c r="CSO4" s="669"/>
      <c r="CSP4" s="649"/>
      <c r="CSQ4" s="649"/>
      <c r="CSR4" s="649"/>
      <c r="CSS4" s="649"/>
      <c r="CST4" s="649"/>
      <c r="CSU4" s="649"/>
      <c r="CSV4" s="650"/>
      <c r="CSW4" s="650"/>
      <c r="CSX4" s="650"/>
      <c r="CSY4" s="650"/>
      <c r="CSZ4" s="650"/>
      <c r="CTA4" s="650"/>
      <c r="CTB4" s="650"/>
      <c r="CTC4" s="650"/>
      <c r="CTD4" s="667"/>
      <c r="CTE4" s="669"/>
      <c r="CTF4" s="649"/>
      <c r="CTG4" s="649"/>
      <c r="CTH4" s="649"/>
      <c r="CTI4" s="649"/>
      <c r="CTJ4" s="649"/>
      <c r="CTK4" s="649"/>
      <c r="CTL4" s="650"/>
      <c r="CTM4" s="650"/>
      <c r="CTN4" s="650"/>
      <c r="CTO4" s="650"/>
      <c r="CTP4" s="650"/>
      <c r="CTQ4" s="650"/>
      <c r="CTR4" s="650"/>
      <c r="CTS4" s="650"/>
      <c r="CTT4" s="667"/>
      <c r="CTU4" s="669"/>
      <c r="CTV4" s="649"/>
      <c r="CTW4" s="649"/>
      <c r="CTX4" s="649"/>
      <c r="CTY4" s="649"/>
      <c r="CTZ4" s="649"/>
      <c r="CUA4" s="649"/>
      <c r="CUB4" s="650"/>
      <c r="CUC4" s="650"/>
      <c r="CUD4" s="650"/>
      <c r="CUE4" s="650"/>
      <c r="CUF4" s="650"/>
      <c r="CUG4" s="650"/>
      <c r="CUH4" s="650"/>
      <c r="CUI4" s="650"/>
      <c r="CUJ4" s="667"/>
      <c r="CUK4" s="669"/>
      <c r="CUL4" s="649"/>
      <c r="CUM4" s="649"/>
      <c r="CUN4" s="649"/>
      <c r="CUO4" s="649"/>
      <c r="CUP4" s="649"/>
      <c r="CUQ4" s="649"/>
      <c r="CUR4" s="650"/>
      <c r="CUS4" s="650"/>
      <c r="CUT4" s="650"/>
      <c r="CUU4" s="650"/>
      <c r="CUV4" s="650"/>
      <c r="CUW4" s="650"/>
      <c r="CUX4" s="650"/>
      <c r="CUY4" s="650"/>
      <c r="CUZ4" s="667"/>
      <c r="CVA4" s="669"/>
      <c r="CVB4" s="649"/>
      <c r="CVC4" s="649"/>
      <c r="CVD4" s="649"/>
      <c r="CVE4" s="649"/>
      <c r="CVF4" s="649"/>
      <c r="CVG4" s="649"/>
      <c r="CVH4" s="650"/>
      <c r="CVI4" s="650"/>
      <c r="CVJ4" s="650"/>
      <c r="CVK4" s="650"/>
      <c r="CVL4" s="650"/>
      <c r="CVM4" s="650"/>
      <c r="CVN4" s="650"/>
      <c r="CVO4" s="650"/>
      <c r="CVP4" s="667"/>
      <c r="CVQ4" s="669"/>
      <c r="CVR4" s="649"/>
      <c r="CVS4" s="649"/>
      <c r="CVT4" s="649"/>
      <c r="CVU4" s="649"/>
      <c r="CVV4" s="649"/>
      <c r="CVW4" s="649"/>
      <c r="CVX4" s="650"/>
      <c r="CVY4" s="650"/>
      <c r="CVZ4" s="650"/>
      <c r="CWA4" s="650"/>
      <c r="CWB4" s="650"/>
      <c r="CWC4" s="650"/>
      <c r="CWD4" s="650"/>
      <c r="CWE4" s="650"/>
      <c r="CWF4" s="667"/>
      <c r="CWG4" s="669"/>
      <c r="CWH4" s="649"/>
      <c r="CWI4" s="649"/>
      <c r="CWJ4" s="649"/>
      <c r="CWK4" s="649"/>
      <c r="CWL4" s="649"/>
      <c r="CWM4" s="649"/>
      <c r="CWN4" s="650"/>
      <c r="CWO4" s="650"/>
      <c r="CWP4" s="650"/>
      <c r="CWQ4" s="650"/>
      <c r="CWR4" s="650"/>
      <c r="CWS4" s="650"/>
      <c r="CWT4" s="650"/>
      <c r="CWU4" s="650"/>
      <c r="CWV4" s="667"/>
      <c r="CWW4" s="669"/>
      <c r="CWX4" s="649"/>
      <c r="CWY4" s="649"/>
      <c r="CWZ4" s="649"/>
      <c r="CXA4" s="649"/>
      <c r="CXB4" s="649"/>
      <c r="CXC4" s="649"/>
      <c r="CXD4" s="650"/>
      <c r="CXE4" s="650"/>
      <c r="CXF4" s="650"/>
      <c r="CXG4" s="650"/>
      <c r="CXH4" s="650"/>
      <c r="CXI4" s="650"/>
      <c r="CXJ4" s="650"/>
      <c r="CXK4" s="650"/>
      <c r="CXL4" s="667"/>
      <c r="CXM4" s="669"/>
      <c r="CXN4" s="649"/>
      <c r="CXO4" s="649"/>
      <c r="CXP4" s="649"/>
      <c r="CXQ4" s="649"/>
      <c r="CXR4" s="649"/>
      <c r="CXS4" s="649"/>
      <c r="CXT4" s="650"/>
      <c r="CXU4" s="650"/>
      <c r="CXV4" s="650"/>
      <c r="CXW4" s="650"/>
      <c r="CXX4" s="650"/>
      <c r="CXY4" s="650"/>
      <c r="CXZ4" s="650"/>
      <c r="CYA4" s="650"/>
      <c r="CYB4" s="667"/>
      <c r="CYC4" s="669"/>
      <c r="CYD4" s="649"/>
      <c r="CYE4" s="649"/>
      <c r="CYF4" s="649"/>
      <c r="CYG4" s="649"/>
      <c r="CYH4" s="649"/>
      <c r="CYI4" s="649"/>
      <c r="CYJ4" s="650"/>
      <c r="CYK4" s="650"/>
      <c r="CYL4" s="650"/>
      <c r="CYM4" s="650"/>
      <c r="CYN4" s="650"/>
      <c r="CYO4" s="650"/>
      <c r="CYP4" s="650"/>
      <c r="CYQ4" s="650"/>
      <c r="CYR4" s="667"/>
      <c r="CYS4" s="669"/>
      <c r="CYT4" s="649"/>
      <c r="CYU4" s="649"/>
      <c r="CYV4" s="649"/>
      <c r="CYW4" s="649"/>
      <c r="CYX4" s="649"/>
      <c r="CYY4" s="649"/>
      <c r="CYZ4" s="650"/>
      <c r="CZA4" s="650"/>
      <c r="CZB4" s="650"/>
      <c r="CZC4" s="650"/>
      <c r="CZD4" s="650"/>
      <c r="CZE4" s="650"/>
      <c r="CZF4" s="650"/>
      <c r="CZG4" s="650"/>
      <c r="CZH4" s="667"/>
      <c r="CZI4" s="669"/>
      <c r="CZJ4" s="649"/>
      <c r="CZK4" s="649"/>
      <c r="CZL4" s="649"/>
      <c r="CZM4" s="649"/>
      <c r="CZN4" s="649"/>
      <c r="CZO4" s="649"/>
      <c r="CZP4" s="650"/>
      <c r="CZQ4" s="650"/>
      <c r="CZR4" s="650"/>
      <c r="CZS4" s="650"/>
      <c r="CZT4" s="650"/>
      <c r="CZU4" s="650"/>
      <c r="CZV4" s="650"/>
      <c r="CZW4" s="650"/>
      <c r="CZX4" s="667"/>
      <c r="CZY4" s="669"/>
      <c r="CZZ4" s="649"/>
      <c r="DAA4" s="649"/>
      <c r="DAB4" s="649"/>
      <c r="DAC4" s="649"/>
      <c r="DAD4" s="649"/>
      <c r="DAE4" s="649"/>
      <c r="DAF4" s="650"/>
      <c r="DAG4" s="650"/>
      <c r="DAH4" s="650"/>
      <c r="DAI4" s="650"/>
      <c r="DAJ4" s="650"/>
      <c r="DAK4" s="650"/>
      <c r="DAL4" s="650"/>
      <c r="DAM4" s="650"/>
      <c r="DAN4" s="667"/>
      <c r="DAO4" s="669"/>
      <c r="DAP4" s="649"/>
      <c r="DAQ4" s="649"/>
      <c r="DAR4" s="649"/>
      <c r="DAS4" s="649"/>
      <c r="DAT4" s="649"/>
      <c r="DAU4" s="649"/>
      <c r="DAV4" s="650"/>
      <c r="DAW4" s="650"/>
      <c r="DAX4" s="650"/>
      <c r="DAY4" s="650"/>
      <c r="DAZ4" s="650"/>
      <c r="DBA4" s="650"/>
      <c r="DBB4" s="650"/>
      <c r="DBC4" s="650"/>
      <c r="DBD4" s="667"/>
      <c r="DBE4" s="669"/>
      <c r="DBF4" s="649"/>
      <c r="DBG4" s="649"/>
      <c r="DBH4" s="649"/>
      <c r="DBI4" s="649"/>
      <c r="DBJ4" s="649"/>
      <c r="DBK4" s="649"/>
      <c r="DBL4" s="650"/>
      <c r="DBM4" s="650"/>
      <c r="DBN4" s="650"/>
      <c r="DBO4" s="650"/>
      <c r="DBP4" s="650"/>
      <c r="DBQ4" s="650"/>
      <c r="DBR4" s="650"/>
      <c r="DBS4" s="650"/>
      <c r="DBT4" s="667"/>
      <c r="DBU4" s="669"/>
      <c r="DBV4" s="649"/>
      <c r="DBW4" s="649"/>
      <c r="DBX4" s="649"/>
      <c r="DBY4" s="649"/>
      <c r="DBZ4" s="649"/>
      <c r="DCA4" s="649"/>
      <c r="DCB4" s="650"/>
      <c r="DCC4" s="650"/>
      <c r="DCD4" s="650"/>
      <c r="DCE4" s="650"/>
      <c r="DCF4" s="650"/>
      <c r="DCG4" s="650"/>
      <c r="DCH4" s="650"/>
      <c r="DCI4" s="650"/>
      <c r="DCJ4" s="667"/>
      <c r="DCK4" s="669"/>
      <c r="DCL4" s="649"/>
      <c r="DCM4" s="649"/>
      <c r="DCN4" s="649"/>
      <c r="DCO4" s="649"/>
      <c r="DCP4" s="649"/>
      <c r="DCQ4" s="649"/>
      <c r="DCR4" s="650"/>
      <c r="DCS4" s="650"/>
      <c r="DCT4" s="650"/>
      <c r="DCU4" s="650"/>
      <c r="DCV4" s="650"/>
      <c r="DCW4" s="650"/>
      <c r="DCX4" s="650"/>
      <c r="DCY4" s="650"/>
      <c r="DCZ4" s="667"/>
      <c r="DDA4" s="669"/>
      <c r="DDB4" s="649"/>
      <c r="DDC4" s="649"/>
      <c r="DDD4" s="649"/>
      <c r="DDE4" s="649"/>
      <c r="DDF4" s="649"/>
      <c r="DDG4" s="649"/>
      <c r="DDH4" s="650"/>
      <c r="DDI4" s="650"/>
      <c r="DDJ4" s="650"/>
      <c r="DDK4" s="650"/>
      <c r="DDL4" s="650"/>
      <c r="DDM4" s="650"/>
      <c r="DDN4" s="650"/>
      <c r="DDO4" s="650"/>
      <c r="DDP4" s="667"/>
      <c r="DDQ4" s="669"/>
      <c r="DDR4" s="649"/>
      <c r="DDS4" s="649"/>
      <c r="DDT4" s="649"/>
      <c r="DDU4" s="649"/>
      <c r="DDV4" s="649"/>
      <c r="DDW4" s="649"/>
      <c r="DDX4" s="650"/>
      <c r="DDY4" s="650"/>
      <c r="DDZ4" s="650"/>
      <c r="DEA4" s="650"/>
      <c r="DEB4" s="650"/>
      <c r="DEC4" s="650"/>
      <c r="DED4" s="650"/>
      <c r="DEE4" s="650"/>
      <c r="DEF4" s="667"/>
      <c r="DEG4" s="669"/>
      <c r="DEH4" s="649"/>
      <c r="DEI4" s="649"/>
      <c r="DEJ4" s="649"/>
      <c r="DEK4" s="649"/>
      <c r="DEL4" s="649"/>
      <c r="DEM4" s="649"/>
      <c r="DEN4" s="650"/>
      <c r="DEO4" s="650"/>
      <c r="DEP4" s="650"/>
      <c r="DEQ4" s="650"/>
      <c r="DER4" s="650"/>
      <c r="DES4" s="650"/>
      <c r="DET4" s="650"/>
      <c r="DEU4" s="650"/>
      <c r="DEV4" s="667"/>
      <c r="DEW4" s="669"/>
      <c r="DEX4" s="649"/>
      <c r="DEY4" s="649"/>
      <c r="DEZ4" s="649"/>
      <c r="DFA4" s="649"/>
      <c r="DFB4" s="649"/>
      <c r="DFC4" s="649"/>
      <c r="DFD4" s="650"/>
      <c r="DFE4" s="650"/>
      <c r="DFF4" s="650"/>
      <c r="DFG4" s="650"/>
      <c r="DFH4" s="650"/>
      <c r="DFI4" s="650"/>
      <c r="DFJ4" s="650"/>
      <c r="DFK4" s="650"/>
      <c r="DFL4" s="667"/>
      <c r="DFM4" s="669"/>
      <c r="DFN4" s="649"/>
      <c r="DFO4" s="649"/>
      <c r="DFP4" s="649"/>
      <c r="DFQ4" s="649"/>
      <c r="DFR4" s="649"/>
      <c r="DFS4" s="649"/>
      <c r="DFT4" s="650"/>
      <c r="DFU4" s="650"/>
      <c r="DFV4" s="650"/>
      <c r="DFW4" s="650"/>
      <c r="DFX4" s="650"/>
      <c r="DFY4" s="650"/>
      <c r="DFZ4" s="650"/>
      <c r="DGA4" s="650"/>
      <c r="DGB4" s="667"/>
      <c r="DGC4" s="669"/>
      <c r="DGD4" s="649"/>
      <c r="DGE4" s="649"/>
      <c r="DGF4" s="649"/>
      <c r="DGG4" s="649"/>
      <c r="DGH4" s="649"/>
      <c r="DGI4" s="649"/>
      <c r="DGJ4" s="650"/>
      <c r="DGK4" s="650"/>
      <c r="DGL4" s="650"/>
      <c r="DGM4" s="650"/>
      <c r="DGN4" s="650"/>
      <c r="DGO4" s="650"/>
      <c r="DGP4" s="650"/>
      <c r="DGQ4" s="650"/>
      <c r="DGR4" s="667"/>
      <c r="DGS4" s="669"/>
      <c r="DGT4" s="649"/>
      <c r="DGU4" s="649"/>
      <c r="DGV4" s="649"/>
      <c r="DGW4" s="649"/>
      <c r="DGX4" s="649"/>
      <c r="DGY4" s="649"/>
      <c r="DGZ4" s="650"/>
      <c r="DHA4" s="650"/>
      <c r="DHB4" s="650"/>
      <c r="DHC4" s="650"/>
      <c r="DHD4" s="650"/>
      <c r="DHE4" s="650"/>
      <c r="DHF4" s="650"/>
      <c r="DHG4" s="650"/>
      <c r="DHH4" s="667"/>
      <c r="DHI4" s="669"/>
      <c r="DHJ4" s="649"/>
      <c r="DHK4" s="649"/>
      <c r="DHL4" s="649"/>
      <c r="DHM4" s="649"/>
      <c r="DHN4" s="649"/>
      <c r="DHO4" s="649"/>
      <c r="DHP4" s="650"/>
      <c r="DHQ4" s="650"/>
      <c r="DHR4" s="650"/>
      <c r="DHS4" s="650"/>
      <c r="DHT4" s="650"/>
      <c r="DHU4" s="650"/>
      <c r="DHV4" s="650"/>
      <c r="DHW4" s="650"/>
      <c r="DHX4" s="667"/>
      <c r="DHY4" s="669"/>
      <c r="DHZ4" s="649"/>
      <c r="DIA4" s="649"/>
      <c r="DIB4" s="649"/>
      <c r="DIC4" s="649"/>
      <c r="DID4" s="649"/>
      <c r="DIE4" s="649"/>
      <c r="DIF4" s="650"/>
      <c r="DIG4" s="650"/>
      <c r="DIH4" s="650"/>
      <c r="DII4" s="650"/>
      <c r="DIJ4" s="650"/>
      <c r="DIK4" s="650"/>
      <c r="DIL4" s="650"/>
      <c r="DIM4" s="650"/>
      <c r="DIN4" s="667"/>
      <c r="DIO4" s="669"/>
      <c r="DIP4" s="649"/>
      <c r="DIQ4" s="649"/>
      <c r="DIR4" s="649"/>
      <c r="DIS4" s="649"/>
      <c r="DIT4" s="649"/>
      <c r="DIU4" s="649"/>
      <c r="DIV4" s="650"/>
      <c r="DIW4" s="650"/>
      <c r="DIX4" s="650"/>
      <c r="DIY4" s="650"/>
      <c r="DIZ4" s="650"/>
      <c r="DJA4" s="650"/>
      <c r="DJB4" s="650"/>
      <c r="DJC4" s="650"/>
      <c r="DJD4" s="667"/>
      <c r="DJE4" s="669"/>
      <c r="DJF4" s="649"/>
      <c r="DJG4" s="649"/>
      <c r="DJH4" s="649"/>
      <c r="DJI4" s="649"/>
      <c r="DJJ4" s="649"/>
      <c r="DJK4" s="649"/>
      <c r="DJL4" s="650"/>
      <c r="DJM4" s="650"/>
      <c r="DJN4" s="650"/>
      <c r="DJO4" s="650"/>
      <c r="DJP4" s="650"/>
      <c r="DJQ4" s="650"/>
      <c r="DJR4" s="650"/>
      <c r="DJS4" s="650"/>
      <c r="DJT4" s="667"/>
      <c r="DJU4" s="669"/>
      <c r="DJV4" s="649"/>
      <c r="DJW4" s="649"/>
      <c r="DJX4" s="649"/>
      <c r="DJY4" s="649"/>
      <c r="DJZ4" s="649"/>
      <c r="DKA4" s="649"/>
      <c r="DKB4" s="650"/>
      <c r="DKC4" s="650"/>
      <c r="DKD4" s="650"/>
      <c r="DKE4" s="650"/>
      <c r="DKF4" s="650"/>
      <c r="DKG4" s="650"/>
      <c r="DKH4" s="650"/>
      <c r="DKI4" s="650"/>
      <c r="DKJ4" s="667"/>
      <c r="DKK4" s="669"/>
      <c r="DKL4" s="649"/>
      <c r="DKM4" s="649"/>
      <c r="DKN4" s="649"/>
      <c r="DKO4" s="649"/>
      <c r="DKP4" s="649"/>
      <c r="DKQ4" s="649"/>
      <c r="DKR4" s="650"/>
      <c r="DKS4" s="650"/>
      <c r="DKT4" s="650"/>
      <c r="DKU4" s="650"/>
      <c r="DKV4" s="650"/>
      <c r="DKW4" s="650"/>
      <c r="DKX4" s="650"/>
      <c r="DKY4" s="650"/>
      <c r="DKZ4" s="667"/>
      <c r="DLA4" s="669"/>
      <c r="DLB4" s="649"/>
      <c r="DLC4" s="649"/>
      <c r="DLD4" s="649"/>
      <c r="DLE4" s="649"/>
      <c r="DLF4" s="649"/>
      <c r="DLG4" s="649"/>
      <c r="DLH4" s="650"/>
      <c r="DLI4" s="650"/>
      <c r="DLJ4" s="650"/>
      <c r="DLK4" s="650"/>
      <c r="DLL4" s="650"/>
      <c r="DLM4" s="650"/>
      <c r="DLN4" s="650"/>
      <c r="DLO4" s="650"/>
      <c r="DLP4" s="667"/>
      <c r="DLQ4" s="669"/>
      <c r="DLR4" s="649"/>
      <c r="DLS4" s="649"/>
      <c r="DLT4" s="649"/>
      <c r="DLU4" s="649"/>
      <c r="DLV4" s="649"/>
      <c r="DLW4" s="649"/>
      <c r="DLX4" s="650"/>
      <c r="DLY4" s="650"/>
      <c r="DLZ4" s="650"/>
      <c r="DMA4" s="650"/>
      <c r="DMB4" s="650"/>
      <c r="DMC4" s="650"/>
      <c r="DMD4" s="650"/>
      <c r="DME4" s="650"/>
      <c r="DMF4" s="667"/>
      <c r="DMG4" s="669"/>
      <c r="DMH4" s="649"/>
      <c r="DMI4" s="649"/>
      <c r="DMJ4" s="649"/>
      <c r="DMK4" s="649"/>
      <c r="DML4" s="649"/>
      <c r="DMM4" s="649"/>
      <c r="DMN4" s="650"/>
      <c r="DMO4" s="650"/>
      <c r="DMP4" s="650"/>
      <c r="DMQ4" s="650"/>
      <c r="DMR4" s="650"/>
      <c r="DMS4" s="650"/>
      <c r="DMT4" s="650"/>
      <c r="DMU4" s="650"/>
      <c r="DMV4" s="667"/>
      <c r="DMW4" s="669"/>
      <c r="DMX4" s="649"/>
      <c r="DMY4" s="649"/>
      <c r="DMZ4" s="649"/>
      <c r="DNA4" s="649"/>
      <c r="DNB4" s="649"/>
      <c r="DNC4" s="649"/>
      <c r="DND4" s="650"/>
      <c r="DNE4" s="650"/>
      <c r="DNF4" s="650"/>
      <c r="DNG4" s="650"/>
      <c r="DNH4" s="650"/>
      <c r="DNI4" s="650"/>
      <c r="DNJ4" s="650"/>
      <c r="DNK4" s="650"/>
      <c r="DNL4" s="667"/>
      <c r="DNM4" s="669"/>
      <c r="DNN4" s="649"/>
      <c r="DNO4" s="649"/>
      <c r="DNP4" s="649"/>
      <c r="DNQ4" s="649"/>
      <c r="DNR4" s="649"/>
      <c r="DNS4" s="649"/>
      <c r="DNT4" s="650"/>
      <c r="DNU4" s="650"/>
      <c r="DNV4" s="650"/>
      <c r="DNW4" s="650"/>
      <c r="DNX4" s="650"/>
      <c r="DNY4" s="650"/>
      <c r="DNZ4" s="650"/>
      <c r="DOA4" s="650"/>
      <c r="DOB4" s="667"/>
      <c r="DOC4" s="669"/>
      <c r="DOD4" s="649"/>
      <c r="DOE4" s="649"/>
      <c r="DOF4" s="649"/>
      <c r="DOG4" s="649"/>
      <c r="DOH4" s="649"/>
      <c r="DOI4" s="649"/>
      <c r="DOJ4" s="650"/>
      <c r="DOK4" s="650"/>
      <c r="DOL4" s="650"/>
      <c r="DOM4" s="650"/>
      <c r="DON4" s="650"/>
      <c r="DOO4" s="650"/>
      <c r="DOP4" s="650"/>
      <c r="DOQ4" s="650"/>
      <c r="DOR4" s="667"/>
      <c r="DOS4" s="669"/>
      <c r="DOT4" s="649"/>
      <c r="DOU4" s="649"/>
      <c r="DOV4" s="649"/>
      <c r="DOW4" s="649"/>
      <c r="DOX4" s="649"/>
      <c r="DOY4" s="649"/>
      <c r="DOZ4" s="650"/>
      <c r="DPA4" s="650"/>
      <c r="DPB4" s="650"/>
      <c r="DPC4" s="650"/>
      <c r="DPD4" s="650"/>
      <c r="DPE4" s="650"/>
      <c r="DPF4" s="650"/>
      <c r="DPG4" s="650"/>
      <c r="DPH4" s="667"/>
      <c r="DPI4" s="669"/>
      <c r="DPJ4" s="649"/>
      <c r="DPK4" s="649"/>
      <c r="DPL4" s="649"/>
      <c r="DPM4" s="649"/>
      <c r="DPN4" s="649"/>
      <c r="DPO4" s="649"/>
      <c r="DPP4" s="650"/>
      <c r="DPQ4" s="650"/>
      <c r="DPR4" s="650"/>
      <c r="DPS4" s="650"/>
      <c r="DPT4" s="650"/>
      <c r="DPU4" s="650"/>
      <c r="DPV4" s="650"/>
      <c r="DPW4" s="650"/>
      <c r="DPX4" s="667"/>
      <c r="DPY4" s="669"/>
      <c r="DPZ4" s="649"/>
      <c r="DQA4" s="649"/>
      <c r="DQB4" s="649"/>
      <c r="DQC4" s="649"/>
      <c r="DQD4" s="649"/>
      <c r="DQE4" s="649"/>
      <c r="DQF4" s="650"/>
      <c r="DQG4" s="650"/>
      <c r="DQH4" s="650"/>
      <c r="DQI4" s="650"/>
      <c r="DQJ4" s="650"/>
      <c r="DQK4" s="650"/>
      <c r="DQL4" s="650"/>
      <c r="DQM4" s="650"/>
      <c r="DQN4" s="667"/>
      <c r="DQO4" s="669"/>
      <c r="DQP4" s="649"/>
      <c r="DQQ4" s="649"/>
      <c r="DQR4" s="649"/>
      <c r="DQS4" s="649"/>
      <c r="DQT4" s="649"/>
      <c r="DQU4" s="649"/>
      <c r="DQV4" s="650"/>
      <c r="DQW4" s="650"/>
      <c r="DQX4" s="650"/>
      <c r="DQY4" s="650"/>
      <c r="DQZ4" s="650"/>
      <c r="DRA4" s="650"/>
      <c r="DRB4" s="650"/>
      <c r="DRC4" s="650"/>
      <c r="DRD4" s="667"/>
      <c r="DRE4" s="669"/>
      <c r="DRF4" s="649"/>
      <c r="DRG4" s="649"/>
      <c r="DRH4" s="649"/>
      <c r="DRI4" s="649"/>
      <c r="DRJ4" s="649"/>
      <c r="DRK4" s="649"/>
      <c r="DRL4" s="650"/>
      <c r="DRM4" s="650"/>
      <c r="DRN4" s="650"/>
      <c r="DRO4" s="650"/>
      <c r="DRP4" s="650"/>
      <c r="DRQ4" s="650"/>
      <c r="DRR4" s="650"/>
      <c r="DRS4" s="650"/>
      <c r="DRT4" s="667"/>
      <c r="DRU4" s="669"/>
      <c r="DRV4" s="649"/>
      <c r="DRW4" s="649"/>
      <c r="DRX4" s="649"/>
      <c r="DRY4" s="649"/>
      <c r="DRZ4" s="649"/>
      <c r="DSA4" s="649"/>
      <c r="DSB4" s="650"/>
      <c r="DSC4" s="650"/>
      <c r="DSD4" s="650"/>
      <c r="DSE4" s="650"/>
      <c r="DSF4" s="650"/>
      <c r="DSG4" s="650"/>
      <c r="DSH4" s="650"/>
      <c r="DSI4" s="650"/>
      <c r="DSJ4" s="667"/>
      <c r="DSK4" s="669"/>
      <c r="DSL4" s="649"/>
      <c r="DSM4" s="649"/>
      <c r="DSN4" s="649"/>
      <c r="DSO4" s="649"/>
      <c r="DSP4" s="649"/>
      <c r="DSQ4" s="649"/>
      <c r="DSR4" s="650"/>
      <c r="DSS4" s="650"/>
      <c r="DST4" s="650"/>
      <c r="DSU4" s="650"/>
      <c r="DSV4" s="650"/>
      <c r="DSW4" s="650"/>
      <c r="DSX4" s="650"/>
      <c r="DSY4" s="650"/>
      <c r="DSZ4" s="667"/>
      <c r="DTA4" s="669"/>
      <c r="DTB4" s="649"/>
      <c r="DTC4" s="649"/>
      <c r="DTD4" s="649"/>
      <c r="DTE4" s="649"/>
      <c r="DTF4" s="649"/>
      <c r="DTG4" s="649"/>
      <c r="DTH4" s="650"/>
      <c r="DTI4" s="650"/>
      <c r="DTJ4" s="650"/>
      <c r="DTK4" s="650"/>
      <c r="DTL4" s="650"/>
      <c r="DTM4" s="650"/>
      <c r="DTN4" s="650"/>
      <c r="DTO4" s="650"/>
      <c r="DTP4" s="667"/>
      <c r="DTQ4" s="669"/>
      <c r="DTR4" s="649"/>
      <c r="DTS4" s="649"/>
      <c r="DTT4" s="649"/>
      <c r="DTU4" s="649"/>
      <c r="DTV4" s="649"/>
      <c r="DTW4" s="649"/>
      <c r="DTX4" s="650"/>
      <c r="DTY4" s="650"/>
      <c r="DTZ4" s="650"/>
      <c r="DUA4" s="650"/>
      <c r="DUB4" s="650"/>
      <c r="DUC4" s="650"/>
      <c r="DUD4" s="650"/>
      <c r="DUE4" s="650"/>
      <c r="DUF4" s="667"/>
      <c r="DUG4" s="669"/>
      <c r="DUH4" s="649"/>
      <c r="DUI4" s="649"/>
      <c r="DUJ4" s="649"/>
      <c r="DUK4" s="649"/>
      <c r="DUL4" s="649"/>
      <c r="DUM4" s="649"/>
      <c r="DUN4" s="650"/>
      <c r="DUO4" s="650"/>
      <c r="DUP4" s="650"/>
      <c r="DUQ4" s="650"/>
      <c r="DUR4" s="650"/>
      <c r="DUS4" s="650"/>
      <c r="DUT4" s="650"/>
      <c r="DUU4" s="650"/>
      <c r="DUV4" s="667"/>
      <c r="DUW4" s="669"/>
      <c r="DUX4" s="649"/>
      <c r="DUY4" s="649"/>
      <c r="DUZ4" s="649"/>
      <c r="DVA4" s="649"/>
      <c r="DVB4" s="649"/>
      <c r="DVC4" s="649"/>
      <c r="DVD4" s="650"/>
      <c r="DVE4" s="650"/>
      <c r="DVF4" s="650"/>
      <c r="DVG4" s="650"/>
      <c r="DVH4" s="650"/>
      <c r="DVI4" s="650"/>
      <c r="DVJ4" s="650"/>
      <c r="DVK4" s="650"/>
      <c r="DVL4" s="667"/>
      <c r="DVM4" s="669"/>
      <c r="DVN4" s="649"/>
      <c r="DVO4" s="649"/>
      <c r="DVP4" s="649"/>
      <c r="DVQ4" s="649"/>
      <c r="DVR4" s="649"/>
      <c r="DVS4" s="649"/>
      <c r="DVT4" s="650"/>
      <c r="DVU4" s="650"/>
      <c r="DVV4" s="650"/>
      <c r="DVW4" s="650"/>
      <c r="DVX4" s="650"/>
      <c r="DVY4" s="650"/>
      <c r="DVZ4" s="650"/>
      <c r="DWA4" s="650"/>
      <c r="DWB4" s="667"/>
      <c r="DWC4" s="669"/>
      <c r="DWD4" s="649"/>
      <c r="DWE4" s="649"/>
      <c r="DWF4" s="649"/>
      <c r="DWG4" s="649"/>
      <c r="DWH4" s="649"/>
      <c r="DWI4" s="649"/>
      <c r="DWJ4" s="650"/>
      <c r="DWK4" s="650"/>
      <c r="DWL4" s="650"/>
      <c r="DWM4" s="650"/>
      <c r="DWN4" s="650"/>
      <c r="DWO4" s="650"/>
      <c r="DWP4" s="650"/>
      <c r="DWQ4" s="650"/>
      <c r="DWR4" s="667"/>
      <c r="DWS4" s="669"/>
      <c r="DWT4" s="649"/>
      <c r="DWU4" s="649"/>
      <c r="DWV4" s="649"/>
      <c r="DWW4" s="649"/>
      <c r="DWX4" s="649"/>
      <c r="DWY4" s="649"/>
      <c r="DWZ4" s="650"/>
      <c r="DXA4" s="650"/>
      <c r="DXB4" s="650"/>
      <c r="DXC4" s="650"/>
      <c r="DXD4" s="650"/>
      <c r="DXE4" s="650"/>
      <c r="DXF4" s="650"/>
      <c r="DXG4" s="650"/>
      <c r="DXH4" s="667"/>
      <c r="DXI4" s="669"/>
      <c r="DXJ4" s="649"/>
      <c r="DXK4" s="649"/>
      <c r="DXL4" s="649"/>
      <c r="DXM4" s="649"/>
      <c r="DXN4" s="649"/>
      <c r="DXO4" s="649"/>
      <c r="DXP4" s="650"/>
      <c r="DXQ4" s="650"/>
      <c r="DXR4" s="650"/>
      <c r="DXS4" s="650"/>
      <c r="DXT4" s="650"/>
      <c r="DXU4" s="650"/>
      <c r="DXV4" s="650"/>
      <c r="DXW4" s="650"/>
      <c r="DXX4" s="667"/>
      <c r="DXY4" s="669"/>
      <c r="DXZ4" s="649"/>
      <c r="DYA4" s="649"/>
      <c r="DYB4" s="649"/>
      <c r="DYC4" s="649"/>
      <c r="DYD4" s="649"/>
      <c r="DYE4" s="649"/>
      <c r="DYF4" s="650"/>
      <c r="DYG4" s="650"/>
      <c r="DYH4" s="650"/>
      <c r="DYI4" s="650"/>
      <c r="DYJ4" s="650"/>
      <c r="DYK4" s="650"/>
      <c r="DYL4" s="650"/>
      <c r="DYM4" s="650"/>
      <c r="DYN4" s="667"/>
      <c r="DYO4" s="669"/>
      <c r="DYP4" s="649"/>
      <c r="DYQ4" s="649"/>
      <c r="DYR4" s="649"/>
      <c r="DYS4" s="649"/>
      <c r="DYT4" s="649"/>
      <c r="DYU4" s="649"/>
      <c r="DYV4" s="650"/>
      <c r="DYW4" s="650"/>
      <c r="DYX4" s="650"/>
      <c r="DYY4" s="650"/>
      <c r="DYZ4" s="650"/>
      <c r="DZA4" s="650"/>
      <c r="DZB4" s="650"/>
      <c r="DZC4" s="650"/>
      <c r="DZD4" s="667"/>
      <c r="DZE4" s="669"/>
      <c r="DZF4" s="649"/>
      <c r="DZG4" s="649"/>
      <c r="DZH4" s="649"/>
      <c r="DZI4" s="649"/>
      <c r="DZJ4" s="649"/>
      <c r="DZK4" s="649"/>
      <c r="DZL4" s="650"/>
      <c r="DZM4" s="650"/>
      <c r="DZN4" s="650"/>
      <c r="DZO4" s="650"/>
      <c r="DZP4" s="650"/>
      <c r="DZQ4" s="650"/>
      <c r="DZR4" s="650"/>
      <c r="DZS4" s="650"/>
      <c r="DZT4" s="667"/>
      <c r="DZU4" s="669"/>
      <c r="DZV4" s="649"/>
      <c r="DZW4" s="649"/>
      <c r="DZX4" s="649"/>
      <c r="DZY4" s="649"/>
      <c r="DZZ4" s="649"/>
      <c r="EAA4" s="649"/>
      <c r="EAB4" s="650"/>
      <c r="EAC4" s="650"/>
      <c r="EAD4" s="650"/>
      <c r="EAE4" s="650"/>
      <c r="EAF4" s="650"/>
      <c r="EAG4" s="650"/>
      <c r="EAH4" s="650"/>
      <c r="EAI4" s="650"/>
      <c r="EAJ4" s="667"/>
      <c r="EAK4" s="669"/>
      <c r="EAL4" s="649"/>
      <c r="EAM4" s="649"/>
      <c r="EAN4" s="649"/>
      <c r="EAO4" s="649"/>
      <c r="EAP4" s="649"/>
      <c r="EAQ4" s="649"/>
      <c r="EAR4" s="650"/>
      <c r="EAS4" s="650"/>
      <c r="EAT4" s="650"/>
      <c r="EAU4" s="650"/>
      <c r="EAV4" s="650"/>
      <c r="EAW4" s="650"/>
      <c r="EAX4" s="650"/>
      <c r="EAY4" s="650"/>
      <c r="EAZ4" s="667"/>
      <c r="EBA4" s="669"/>
      <c r="EBB4" s="649"/>
      <c r="EBC4" s="649"/>
      <c r="EBD4" s="649"/>
      <c r="EBE4" s="649"/>
      <c r="EBF4" s="649"/>
      <c r="EBG4" s="649"/>
      <c r="EBH4" s="650"/>
      <c r="EBI4" s="650"/>
      <c r="EBJ4" s="650"/>
      <c r="EBK4" s="650"/>
      <c r="EBL4" s="650"/>
      <c r="EBM4" s="650"/>
      <c r="EBN4" s="650"/>
      <c r="EBO4" s="650"/>
      <c r="EBP4" s="667"/>
      <c r="EBQ4" s="669"/>
      <c r="EBR4" s="649"/>
      <c r="EBS4" s="649"/>
      <c r="EBT4" s="649"/>
      <c r="EBU4" s="649"/>
      <c r="EBV4" s="649"/>
      <c r="EBW4" s="649"/>
      <c r="EBX4" s="650"/>
      <c r="EBY4" s="650"/>
      <c r="EBZ4" s="650"/>
      <c r="ECA4" s="650"/>
      <c r="ECB4" s="650"/>
      <c r="ECC4" s="650"/>
      <c r="ECD4" s="650"/>
      <c r="ECE4" s="650"/>
      <c r="ECF4" s="667"/>
      <c r="ECG4" s="669"/>
      <c r="ECH4" s="649"/>
      <c r="ECI4" s="649"/>
      <c r="ECJ4" s="649"/>
      <c r="ECK4" s="649"/>
      <c r="ECL4" s="649"/>
      <c r="ECM4" s="649"/>
      <c r="ECN4" s="650"/>
      <c r="ECO4" s="650"/>
      <c r="ECP4" s="650"/>
      <c r="ECQ4" s="650"/>
      <c r="ECR4" s="650"/>
      <c r="ECS4" s="650"/>
      <c r="ECT4" s="650"/>
      <c r="ECU4" s="650"/>
      <c r="ECV4" s="667"/>
      <c r="ECW4" s="669"/>
      <c r="ECX4" s="649"/>
      <c r="ECY4" s="649"/>
      <c r="ECZ4" s="649"/>
      <c r="EDA4" s="649"/>
      <c r="EDB4" s="649"/>
      <c r="EDC4" s="649"/>
      <c r="EDD4" s="650"/>
      <c r="EDE4" s="650"/>
      <c r="EDF4" s="650"/>
      <c r="EDG4" s="650"/>
      <c r="EDH4" s="650"/>
      <c r="EDI4" s="650"/>
      <c r="EDJ4" s="650"/>
      <c r="EDK4" s="650"/>
      <c r="EDL4" s="667"/>
      <c r="EDM4" s="669"/>
      <c r="EDN4" s="649"/>
      <c r="EDO4" s="649"/>
      <c r="EDP4" s="649"/>
      <c r="EDQ4" s="649"/>
      <c r="EDR4" s="649"/>
      <c r="EDS4" s="649"/>
      <c r="EDT4" s="650"/>
      <c r="EDU4" s="650"/>
      <c r="EDV4" s="650"/>
      <c r="EDW4" s="650"/>
      <c r="EDX4" s="650"/>
      <c r="EDY4" s="650"/>
      <c r="EDZ4" s="650"/>
      <c r="EEA4" s="650"/>
      <c r="EEB4" s="667"/>
      <c r="EEC4" s="669"/>
      <c r="EED4" s="649"/>
      <c r="EEE4" s="649"/>
      <c r="EEF4" s="649"/>
      <c r="EEG4" s="649"/>
      <c r="EEH4" s="649"/>
      <c r="EEI4" s="649"/>
      <c r="EEJ4" s="650"/>
      <c r="EEK4" s="650"/>
      <c r="EEL4" s="650"/>
      <c r="EEM4" s="650"/>
      <c r="EEN4" s="650"/>
      <c r="EEO4" s="650"/>
      <c r="EEP4" s="650"/>
      <c r="EEQ4" s="650"/>
      <c r="EER4" s="667"/>
      <c r="EES4" s="669"/>
      <c r="EET4" s="649"/>
      <c r="EEU4" s="649"/>
      <c r="EEV4" s="649"/>
      <c r="EEW4" s="649"/>
      <c r="EEX4" s="649"/>
      <c r="EEY4" s="649"/>
      <c r="EEZ4" s="650"/>
      <c r="EFA4" s="650"/>
      <c r="EFB4" s="650"/>
      <c r="EFC4" s="650"/>
      <c r="EFD4" s="650"/>
      <c r="EFE4" s="650"/>
      <c r="EFF4" s="650"/>
      <c r="EFG4" s="650"/>
      <c r="EFH4" s="667"/>
      <c r="EFI4" s="669"/>
      <c r="EFJ4" s="649"/>
      <c r="EFK4" s="649"/>
      <c r="EFL4" s="649"/>
      <c r="EFM4" s="649"/>
      <c r="EFN4" s="649"/>
      <c r="EFO4" s="649"/>
      <c r="EFP4" s="650"/>
      <c r="EFQ4" s="650"/>
      <c r="EFR4" s="650"/>
      <c r="EFS4" s="650"/>
      <c r="EFT4" s="650"/>
      <c r="EFU4" s="650"/>
      <c r="EFV4" s="650"/>
      <c r="EFW4" s="650"/>
      <c r="EFX4" s="667"/>
      <c r="EFY4" s="669"/>
      <c r="EFZ4" s="649"/>
      <c r="EGA4" s="649"/>
      <c r="EGB4" s="649"/>
      <c r="EGC4" s="649"/>
      <c r="EGD4" s="649"/>
      <c r="EGE4" s="649"/>
      <c r="EGF4" s="650"/>
      <c r="EGG4" s="650"/>
      <c r="EGH4" s="650"/>
      <c r="EGI4" s="650"/>
      <c r="EGJ4" s="650"/>
      <c r="EGK4" s="650"/>
      <c r="EGL4" s="650"/>
      <c r="EGM4" s="650"/>
      <c r="EGN4" s="667"/>
      <c r="EGO4" s="669"/>
      <c r="EGP4" s="649"/>
      <c r="EGQ4" s="649"/>
      <c r="EGR4" s="649"/>
      <c r="EGS4" s="649"/>
      <c r="EGT4" s="649"/>
      <c r="EGU4" s="649"/>
      <c r="EGV4" s="650"/>
      <c r="EGW4" s="650"/>
      <c r="EGX4" s="650"/>
      <c r="EGY4" s="650"/>
      <c r="EGZ4" s="650"/>
      <c r="EHA4" s="650"/>
      <c r="EHB4" s="650"/>
      <c r="EHC4" s="650"/>
      <c r="EHD4" s="667"/>
      <c r="EHE4" s="669"/>
      <c r="EHF4" s="649"/>
      <c r="EHG4" s="649"/>
      <c r="EHH4" s="649"/>
      <c r="EHI4" s="649"/>
      <c r="EHJ4" s="649"/>
      <c r="EHK4" s="649"/>
      <c r="EHL4" s="650"/>
      <c r="EHM4" s="650"/>
      <c r="EHN4" s="650"/>
      <c r="EHO4" s="650"/>
      <c r="EHP4" s="650"/>
      <c r="EHQ4" s="650"/>
      <c r="EHR4" s="650"/>
      <c r="EHS4" s="650"/>
      <c r="EHT4" s="667"/>
      <c r="EHU4" s="669"/>
      <c r="EHV4" s="649"/>
      <c r="EHW4" s="649"/>
      <c r="EHX4" s="649"/>
      <c r="EHY4" s="649"/>
      <c r="EHZ4" s="649"/>
      <c r="EIA4" s="649"/>
      <c r="EIB4" s="650"/>
      <c r="EIC4" s="650"/>
      <c r="EID4" s="650"/>
      <c r="EIE4" s="650"/>
      <c r="EIF4" s="650"/>
      <c r="EIG4" s="650"/>
      <c r="EIH4" s="650"/>
      <c r="EII4" s="650"/>
      <c r="EIJ4" s="667"/>
      <c r="EIK4" s="669"/>
      <c r="EIL4" s="649"/>
      <c r="EIM4" s="649"/>
      <c r="EIN4" s="649"/>
      <c r="EIO4" s="649"/>
      <c r="EIP4" s="649"/>
      <c r="EIQ4" s="649"/>
      <c r="EIR4" s="650"/>
      <c r="EIS4" s="650"/>
      <c r="EIT4" s="650"/>
      <c r="EIU4" s="650"/>
      <c r="EIV4" s="650"/>
      <c r="EIW4" s="650"/>
      <c r="EIX4" s="650"/>
      <c r="EIY4" s="650"/>
      <c r="EIZ4" s="667"/>
      <c r="EJA4" s="669"/>
      <c r="EJB4" s="649"/>
      <c r="EJC4" s="649"/>
      <c r="EJD4" s="649"/>
      <c r="EJE4" s="649"/>
      <c r="EJF4" s="649"/>
      <c r="EJG4" s="649"/>
      <c r="EJH4" s="650"/>
      <c r="EJI4" s="650"/>
      <c r="EJJ4" s="650"/>
      <c r="EJK4" s="650"/>
      <c r="EJL4" s="650"/>
      <c r="EJM4" s="650"/>
      <c r="EJN4" s="650"/>
      <c r="EJO4" s="650"/>
      <c r="EJP4" s="667"/>
      <c r="EJQ4" s="669"/>
      <c r="EJR4" s="649"/>
      <c r="EJS4" s="649"/>
      <c r="EJT4" s="649"/>
      <c r="EJU4" s="649"/>
      <c r="EJV4" s="649"/>
      <c r="EJW4" s="649"/>
      <c r="EJX4" s="650"/>
      <c r="EJY4" s="650"/>
      <c r="EJZ4" s="650"/>
      <c r="EKA4" s="650"/>
      <c r="EKB4" s="650"/>
      <c r="EKC4" s="650"/>
      <c r="EKD4" s="650"/>
      <c r="EKE4" s="650"/>
      <c r="EKF4" s="667"/>
      <c r="EKG4" s="669"/>
      <c r="EKH4" s="649"/>
      <c r="EKI4" s="649"/>
      <c r="EKJ4" s="649"/>
      <c r="EKK4" s="649"/>
      <c r="EKL4" s="649"/>
      <c r="EKM4" s="649"/>
      <c r="EKN4" s="650"/>
      <c r="EKO4" s="650"/>
      <c r="EKP4" s="650"/>
      <c r="EKQ4" s="650"/>
      <c r="EKR4" s="650"/>
      <c r="EKS4" s="650"/>
      <c r="EKT4" s="650"/>
      <c r="EKU4" s="650"/>
      <c r="EKV4" s="667"/>
      <c r="EKW4" s="669"/>
      <c r="EKX4" s="649"/>
      <c r="EKY4" s="649"/>
      <c r="EKZ4" s="649"/>
      <c r="ELA4" s="649"/>
      <c r="ELB4" s="649"/>
      <c r="ELC4" s="649"/>
      <c r="ELD4" s="650"/>
      <c r="ELE4" s="650"/>
      <c r="ELF4" s="650"/>
      <c r="ELG4" s="650"/>
      <c r="ELH4" s="650"/>
      <c r="ELI4" s="650"/>
      <c r="ELJ4" s="650"/>
      <c r="ELK4" s="650"/>
      <c r="ELL4" s="667"/>
      <c r="ELM4" s="669"/>
      <c r="ELN4" s="649"/>
      <c r="ELO4" s="649"/>
      <c r="ELP4" s="649"/>
      <c r="ELQ4" s="649"/>
      <c r="ELR4" s="649"/>
      <c r="ELS4" s="649"/>
      <c r="ELT4" s="650"/>
      <c r="ELU4" s="650"/>
      <c r="ELV4" s="650"/>
      <c r="ELW4" s="650"/>
      <c r="ELX4" s="650"/>
      <c r="ELY4" s="650"/>
      <c r="ELZ4" s="650"/>
      <c r="EMA4" s="650"/>
      <c r="EMB4" s="667"/>
      <c r="EMC4" s="669"/>
      <c r="EMD4" s="649"/>
      <c r="EME4" s="649"/>
      <c r="EMF4" s="649"/>
      <c r="EMG4" s="649"/>
      <c r="EMH4" s="649"/>
      <c r="EMI4" s="649"/>
      <c r="EMJ4" s="650"/>
      <c r="EMK4" s="650"/>
      <c r="EML4" s="650"/>
      <c r="EMM4" s="650"/>
      <c r="EMN4" s="650"/>
      <c r="EMO4" s="650"/>
      <c r="EMP4" s="650"/>
      <c r="EMQ4" s="650"/>
      <c r="EMR4" s="667"/>
      <c r="EMS4" s="669"/>
      <c r="EMT4" s="649"/>
      <c r="EMU4" s="649"/>
      <c r="EMV4" s="649"/>
      <c r="EMW4" s="649"/>
      <c r="EMX4" s="649"/>
      <c r="EMY4" s="649"/>
      <c r="EMZ4" s="650"/>
      <c r="ENA4" s="650"/>
      <c r="ENB4" s="650"/>
      <c r="ENC4" s="650"/>
      <c r="END4" s="650"/>
      <c r="ENE4" s="650"/>
      <c r="ENF4" s="650"/>
      <c r="ENG4" s="650"/>
      <c r="ENH4" s="667"/>
      <c r="ENI4" s="669"/>
      <c r="ENJ4" s="649"/>
      <c r="ENK4" s="649"/>
      <c r="ENL4" s="649"/>
      <c r="ENM4" s="649"/>
      <c r="ENN4" s="649"/>
      <c r="ENO4" s="649"/>
      <c r="ENP4" s="650"/>
      <c r="ENQ4" s="650"/>
      <c r="ENR4" s="650"/>
      <c r="ENS4" s="650"/>
      <c r="ENT4" s="650"/>
      <c r="ENU4" s="650"/>
      <c r="ENV4" s="650"/>
      <c r="ENW4" s="650"/>
      <c r="ENX4" s="667"/>
      <c r="ENY4" s="669"/>
      <c r="ENZ4" s="649"/>
      <c r="EOA4" s="649"/>
      <c r="EOB4" s="649"/>
      <c r="EOC4" s="649"/>
      <c r="EOD4" s="649"/>
      <c r="EOE4" s="649"/>
      <c r="EOF4" s="650"/>
      <c r="EOG4" s="650"/>
      <c r="EOH4" s="650"/>
      <c r="EOI4" s="650"/>
      <c r="EOJ4" s="650"/>
      <c r="EOK4" s="650"/>
      <c r="EOL4" s="650"/>
      <c r="EOM4" s="650"/>
      <c r="EON4" s="667"/>
      <c r="EOO4" s="669"/>
      <c r="EOP4" s="649"/>
      <c r="EOQ4" s="649"/>
      <c r="EOR4" s="649"/>
      <c r="EOS4" s="649"/>
      <c r="EOT4" s="649"/>
      <c r="EOU4" s="649"/>
      <c r="EOV4" s="650"/>
      <c r="EOW4" s="650"/>
      <c r="EOX4" s="650"/>
      <c r="EOY4" s="650"/>
      <c r="EOZ4" s="650"/>
      <c r="EPA4" s="650"/>
      <c r="EPB4" s="650"/>
      <c r="EPC4" s="650"/>
      <c r="EPD4" s="667"/>
      <c r="EPE4" s="669"/>
      <c r="EPF4" s="649"/>
      <c r="EPG4" s="649"/>
      <c r="EPH4" s="649"/>
      <c r="EPI4" s="649"/>
      <c r="EPJ4" s="649"/>
      <c r="EPK4" s="649"/>
      <c r="EPL4" s="650"/>
      <c r="EPM4" s="650"/>
      <c r="EPN4" s="650"/>
      <c r="EPO4" s="650"/>
      <c r="EPP4" s="650"/>
      <c r="EPQ4" s="650"/>
      <c r="EPR4" s="650"/>
      <c r="EPS4" s="650"/>
      <c r="EPT4" s="667"/>
      <c r="EPU4" s="669"/>
      <c r="EPV4" s="649"/>
      <c r="EPW4" s="649"/>
      <c r="EPX4" s="649"/>
      <c r="EPY4" s="649"/>
      <c r="EPZ4" s="649"/>
      <c r="EQA4" s="649"/>
      <c r="EQB4" s="650"/>
      <c r="EQC4" s="650"/>
      <c r="EQD4" s="650"/>
      <c r="EQE4" s="650"/>
      <c r="EQF4" s="650"/>
      <c r="EQG4" s="650"/>
      <c r="EQH4" s="650"/>
      <c r="EQI4" s="650"/>
      <c r="EQJ4" s="667"/>
      <c r="EQK4" s="669"/>
      <c r="EQL4" s="649"/>
      <c r="EQM4" s="649"/>
      <c r="EQN4" s="649"/>
      <c r="EQO4" s="649"/>
      <c r="EQP4" s="649"/>
      <c r="EQQ4" s="649"/>
      <c r="EQR4" s="650"/>
      <c r="EQS4" s="650"/>
      <c r="EQT4" s="650"/>
      <c r="EQU4" s="650"/>
      <c r="EQV4" s="650"/>
      <c r="EQW4" s="650"/>
      <c r="EQX4" s="650"/>
      <c r="EQY4" s="650"/>
      <c r="EQZ4" s="667"/>
      <c r="ERA4" s="669"/>
      <c r="ERB4" s="649"/>
      <c r="ERC4" s="649"/>
      <c r="ERD4" s="649"/>
      <c r="ERE4" s="649"/>
      <c r="ERF4" s="649"/>
      <c r="ERG4" s="649"/>
      <c r="ERH4" s="650"/>
      <c r="ERI4" s="650"/>
      <c r="ERJ4" s="650"/>
      <c r="ERK4" s="650"/>
      <c r="ERL4" s="650"/>
      <c r="ERM4" s="650"/>
      <c r="ERN4" s="650"/>
      <c r="ERO4" s="650"/>
      <c r="ERP4" s="667"/>
      <c r="ERQ4" s="669"/>
      <c r="ERR4" s="649"/>
      <c r="ERS4" s="649"/>
      <c r="ERT4" s="649"/>
      <c r="ERU4" s="649"/>
      <c r="ERV4" s="649"/>
      <c r="ERW4" s="649"/>
      <c r="ERX4" s="650"/>
      <c r="ERY4" s="650"/>
      <c r="ERZ4" s="650"/>
      <c r="ESA4" s="650"/>
      <c r="ESB4" s="650"/>
      <c r="ESC4" s="650"/>
      <c r="ESD4" s="650"/>
      <c r="ESE4" s="650"/>
      <c r="ESF4" s="667"/>
      <c r="ESG4" s="669"/>
      <c r="ESH4" s="649"/>
      <c r="ESI4" s="649"/>
      <c r="ESJ4" s="649"/>
      <c r="ESK4" s="649"/>
      <c r="ESL4" s="649"/>
      <c r="ESM4" s="649"/>
      <c r="ESN4" s="650"/>
      <c r="ESO4" s="650"/>
      <c r="ESP4" s="650"/>
      <c r="ESQ4" s="650"/>
      <c r="ESR4" s="650"/>
      <c r="ESS4" s="650"/>
      <c r="EST4" s="650"/>
      <c r="ESU4" s="650"/>
      <c r="ESV4" s="667"/>
      <c r="ESW4" s="669"/>
      <c r="ESX4" s="649"/>
      <c r="ESY4" s="649"/>
      <c r="ESZ4" s="649"/>
      <c r="ETA4" s="649"/>
      <c r="ETB4" s="649"/>
      <c r="ETC4" s="649"/>
      <c r="ETD4" s="650"/>
      <c r="ETE4" s="650"/>
      <c r="ETF4" s="650"/>
      <c r="ETG4" s="650"/>
      <c r="ETH4" s="650"/>
      <c r="ETI4" s="650"/>
      <c r="ETJ4" s="650"/>
      <c r="ETK4" s="650"/>
      <c r="ETL4" s="667"/>
      <c r="ETM4" s="669"/>
      <c r="ETN4" s="649"/>
      <c r="ETO4" s="649"/>
      <c r="ETP4" s="649"/>
      <c r="ETQ4" s="649"/>
      <c r="ETR4" s="649"/>
      <c r="ETS4" s="649"/>
      <c r="ETT4" s="650"/>
      <c r="ETU4" s="650"/>
      <c r="ETV4" s="650"/>
      <c r="ETW4" s="650"/>
      <c r="ETX4" s="650"/>
      <c r="ETY4" s="650"/>
      <c r="ETZ4" s="650"/>
      <c r="EUA4" s="650"/>
      <c r="EUB4" s="667"/>
      <c r="EUC4" s="669"/>
      <c r="EUD4" s="649"/>
      <c r="EUE4" s="649"/>
      <c r="EUF4" s="649"/>
      <c r="EUG4" s="649"/>
      <c r="EUH4" s="649"/>
      <c r="EUI4" s="649"/>
      <c r="EUJ4" s="650"/>
      <c r="EUK4" s="650"/>
      <c r="EUL4" s="650"/>
      <c r="EUM4" s="650"/>
      <c r="EUN4" s="650"/>
      <c r="EUO4" s="650"/>
      <c r="EUP4" s="650"/>
      <c r="EUQ4" s="650"/>
      <c r="EUR4" s="667"/>
      <c r="EUS4" s="669"/>
      <c r="EUT4" s="649"/>
      <c r="EUU4" s="649"/>
      <c r="EUV4" s="649"/>
      <c r="EUW4" s="649"/>
      <c r="EUX4" s="649"/>
      <c r="EUY4" s="649"/>
      <c r="EUZ4" s="650"/>
      <c r="EVA4" s="650"/>
      <c r="EVB4" s="650"/>
      <c r="EVC4" s="650"/>
      <c r="EVD4" s="650"/>
      <c r="EVE4" s="650"/>
      <c r="EVF4" s="650"/>
      <c r="EVG4" s="650"/>
      <c r="EVH4" s="667"/>
      <c r="EVI4" s="669"/>
      <c r="EVJ4" s="649"/>
      <c r="EVK4" s="649"/>
      <c r="EVL4" s="649"/>
      <c r="EVM4" s="649"/>
      <c r="EVN4" s="649"/>
      <c r="EVO4" s="649"/>
      <c r="EVP4" s="650"/>
      <c r="EVQ4" s="650"/>
      <c r="EVR4" s="650"/>
      <c r="EVS4" s="650"/>
      <c r="EVT4" s="650"/>
      <c r="EVU4" s="650"/>
      <c r="EVV4" s="650"/>
      <c r="EVW4" s="650"/>
      <c r="EVX4" s="667"/>
      <c r="EVY4" s="669"/>
      <c r="EVZ4" s="649"/>
      <c r="EWA4" s="649"/>
      <c r="EWB4" s="649"/>
      <c r="EWC4" s="649"/>
      <c r="EWD4" s="649"/>
      <c r="EWE4" s="649"/>
      <c r="EWF4" s="650"/>
      <c r="EWG4" s="650"/>
      <c r="EWH4" s="650"/>
      <c r="EWI4" s="650"/>
      <c r="EWJ4" s="650"/>
      <c r="EWK4" s="650"/>
      <c r="EWL4" s="650"/>
      <c r="EWM4" s="650"/>
      <c r="EWN4" s="667"/>
      <c r="EWO4" s="669"/>
      <c r="EWP4" s="649"/>
      <c r="EWQ4" s="649"/>
      <c r="EWR4" s="649"/>
      <c r="EWS4" s="649"/>
      <c r="EWT4" s="649"/>
      <c r="EWU4" s="649"/>
      <c r="EWV4" s="650"/>
      <c r="EWW4" s="650"/>
      <c r="EWX4" s="650"/>
      <c r="EWY4" s="650"/>
      <c r="EWZ4" s="650"/>
      <c r="EXA4" s="650"/>
      <c r="EXB4" s="650"/>
      <c r="EXC4" s="650"/>
      <c r="EXD4" s="667"/>
      <c r="EXE4" s="669"/>
      <c r="EXF4" s="649"/>
      <c r="EXG4" s="649"/>
      <c r="EXH4" s="649"/>
      <c r="EXI4" s="649"/>
      <c r="EXJ4" s="649"/>
      <c r="EXK4" s="649"/>
      <c r="EXL4" s="650"/>
      <c r="EXM4" s="650"/>
      <c r="EXN4" s="650"/>
      <c r="EXO4" s="650"/>
      <c r="EXP4" s="650"/>
      <c r="EXQ4" s="650"/>
      <c r="EXR4" s="650"/>
      <c r="EXS4" s="650"/>
      <c r="EXT4" s="667"/>
      <c r="EXU4" s="669"/>
      <c r="EXV4" s="649"/>
      <c r="EXW4" s="649"/>
      <c r="EXX4" s="649"/>
      <c r="EXY4" s="649"/>
      <c r="EXZ4" s="649"/>
      <c r="EYA4" s="649"/>
      <c r="EYB4" s="650"/>
      <c r="EYC4" s="650"/>
      <c r="EYD4" s="650"/>
      <c r="EYE4" s="650"/>
      <c r="EYF4" s="650"/>
      <c r="EYG4" s="650"/>
      <c r="EYH4" s="650"/>
      <c r="EYI4" s="650"/>
      <c r="EYJ4" s="667"/>
      <c r="EYK4" s="669"/>
      <c r="EYL4" s="649"/>
      <c r="EYM4" s="649"/>
      <c r="EYN4" s="649"/>
      <c r="EYO4" s="649"/>
      <c r="EYP4" s="649"/>
      <c r="EYQ4" s="649"/>
      <c r="EYR4" s="650"/>
      <c r="EYS4" s="650"/>
      <c r="EYT4" s="650"/>
      <c r="EYU4" s="650"/>
      <c r="EYV4" s="650"/>
      <c r="EYW4" s="650"/>
      <c r="EYX4" s="650"/>
      <c r="EYY4" s="650"/>
      <c r="EYZ4" s="667"/>
      <c r="EZA4" s="669"/>
      <c r="EZB4" s="649"/>
      <c r="EZC4" s="649"/>
      <c r="EZD4" s="649"/>
      <c r="EZE4" s="649"/>
      <c r="EZF4" s="649"/>
      <c r="EZG4" s="649"/>
      <c r="EZH4" s="650"/>
      <c r="EZI4" s="650"/>
      <c r="EZJ4" s="650"/>
      <c r="EZK4" s="650"/>
      <c r="EZL4" s="650"/>
      <c r="EZM4" s="650"/>
      <c r="EZN4" s="650"/>
      <c r="EZO4" s="650"/>
      <c r="EZP4" s="667"/>
      <c r="EZQ4" s="669"/>
      <c r="EZR4" s="649"/>
      <c r="EZS4" s="649"/>
      <c r="EZT4" s="649"/>
      <c r="EZU4" s="649"/>
      <c r="EZV4" s="649"/>
      <c r="EZW4" s="649"/>
      <c r="EZX4" s="650"/>
      <c r="EZY4" s="650"/>
      <c r="EZZ4" s="650"/>
      <c r="FAA4" s="650"/>
      <c r="FAB4" s="650"/>
      <c r="FAC4" s="650"/>
      <c r="FAD4" s="650"/>
      <c r="FAE4" s="650"/>
      <c r="FAF4" s="667"/>
      <c r="FAG4" s="669"/>
      <c r="FAH4" s="649"/>
      <c r="FAI4" s="649"/>
      <c r="FAJ4" s="649"/>
      <c r="FAK4" s="649"/>
      <c r="FAL4" s="649"/>
      <c r="FAM4" s="649"/>
      <c r="FAN4" s="650"/>
      <c r="FAO4" s="650"/>
      <c r="FAP4" s="650"/>
      <c r="FAQ4" s="650"/>
      <c r="FAR4" s="650"/>
      <c r="FAS4" s="650"/>
      <c r="FAT4" s="650"/>
      <c r="FAU4" s="650"/>
      <c r="FAV4" s="667"/>
      <c r="FAW4" s="669"/>
      <c r="FAX4" s="649"/>
      <c r="FAY4" s="649"/>
      <c r="FAZ4" s="649"/>
      <c r="FBA4" s="649"/>
      <c r="FBB4" s="649"/>
      <c r="FBC4" s="649"/>
      <c r="FBD4" s="650"/>
      <c r="FBE4" s="650"/>
      <c r="FBF4" s="650"/>
      <c r="FBG4" s="650"/>
      <c r="FBH4" s="650"/>
      <c r="FBI4" s="650"/>
      <c r="FBJ4" s="650"/>
      <c r="FBK4" s="650"/>
      <c r="FBL4" s="667"/>
      <c r="FBM4" s="669"/>
      <c r="FBN4" s="649"/>
      <c r="FBO4" s="649"/>
      <c r="FBP4" s="649"/>
      <c r="FBQ4" s="649"/>
      <c r="FBR4" s="649"/>
      <c r="FBS4" s="649"/>
      <c r="FBT4" s="650"/>
      <c r="FBU4" s="650"/>
      <c r="FBV4" s="650"/>
      <c r="FBW4" s="650"/>
      <c r="FBX4" s="650"/>
      <c r="FBY4" s="650"/>
      <c r="FBZ4" s="650"/>
      <c r="FCA4" s="650"/>
      <c r="FCB4" s="667"/>
      <c r="FCC4" s="669"/>
      <c r="FCD4" s="649"/>
      <c r="FCE4" s="649"/>
      <c r="FCF4" s="649"/>
      <c r="FCG4" s="649"/>
      <c r="FCH4" s="649"/>
      <c r="FCI4" s="649"/>
      <c r="FCJ4" s="650"/>
      <c r="FCK4" s="650"/>
      <c r="FCL4" s="650"/>
      <c r="FCM4" s="650"/>
      <c r="FCN4" s="650"/>
      <c r="FCO4" s="650"/>
      <c r="FCP4" s="650"/>
      <c r="FCQ4" s="650"/>
      <c r="FCR4" s="667"/>
      <c r="FCS4" s="669"/>
      <c r="FCT4" s="649"/>
      <c r="FCU4" s="649"/>
      <c r="FCV4" s="649"/>
      <c r="FCW4" s="649"/>
      <c r="FCX4" s="649"/>
      <c r="FCY4" s="649"/>
      <c r="FCZ4" s="650"/>
      <c r="FDA4" s="650"/>
      <c r="FDB4" s="650"/>
      <c r="FDC4" s="650"/>
      <c r="FDD4" s="650"/>
      <c r="FDE4" s="650"/>
      <c r="FDF4" s="650"/>
      <c r="FDG4" s="650"/>
      <c r="FDH4" s="667"/>
      <c r="FDI4" s="669"/>
      <c r="FDJ4" s="649"/>
      <c r="FDK4" s="649"/>
      <c r="FDL4" s="649"/>
      <c r="FDM4" s="649"/>
      <c r="FDN4" s="649"/>
      <c r="FDO4" s="649"/>
      <c r="FDP4" s="650"/>
      <c r="FDQ4" s="650"/>
      <c r="FDR4" s="650"/>
      <c r="FDS4" s="650"/>
      <c r="FDT4" s="650"/>
      <c r="FDU4" s="650"/>
      <c r="FDV4" s="650"/>
      <c r="FDW4" s="650"/>
      <c r="FDX4" s="667"/>
      <c r="FDY4" s="669"/>
      <c r="FDZ4" s="649"/>
      <c r="FEA4" s="649"/>
      <c r="FEB4" s="649"/>
      <c r="FEC4" s="649"/>
      <c r="FED4" s="649"/>
      <c r="FEE4" s="649"/>
      <c r="FEF4" s="650"/>
      <c r="FEG4" s="650"/>
      <c r="FEH4" s="650"/>
      <c r="FEI4" s="650"/>
      <c r="FEJ4" s="650"/>
      <c r="FEK4" s="650"/>
      <c r="FEL4" s="650"/>
      <c r="FEM4" s="650"/>
      <c r="FEN4" s="667"/>
      <c r="FEO4" s="669"/>
      <c r="FEP4" s="649"/>
      <c r="FEQ4" s="649"/>
      <c r="FER4" s="649"/>
      <c r="FES4" s="649"/>
      <c r="FET4" s="649"/>
      <c r="FEU4" s="649"/>
      <c r="FEV4" s="650"/>
      <c r="FEW4" s="650"/>
      <c r="FEX4" s="650"/>
      <c r="FEY4" s="650"/>
      <c r="FEZ4" s="650"/>
      <c r="FFA4" s="650"/>
      <c r="FFB4" s="650"/>
      <c r="FFC4" s="650"/>
      <c r="FFD4" s="667"/>
      <c r="FFE4" s="669"/>
      <c r="FFF4" s="649"/>
      <c r="FFG4" s="649"/>
      <c r="FFH4" s="649"/>
      <c r="FFI4" s="649"/>
      <c r="FFJ4" s="649"/>
      <c r="FFK4" s="649"/>
      <c r="FFL4" s="650"/>
      <c r="FFM4" s="650"/>
      <c r="FFN4" s="650"/>
      <c r="FFO4" s="650"/>
      <c r="FFP4" s="650"/>
      <c r="FFQ4" s="650"/>
      <c r="FFR4" s="650"/>
      <c r="FFS4" s="650"/>
      <c r="FFT4" s="667"/>
      <c r="FFU4" s="669"/>
      <c r="FFV4" s="649"/>
      <c r="FFW4" s="649"/>
      <c r="FFX4" s="649"/>
      <c r="FFY4" s="649"/>
      <c r="FFZ4" s="649"/>
      <c r="FGA4" s="649"/>
      <c r="FGB4" s="650"/>
      <c r="FGC4" s="650"/>
      <c r="FGD4" s="650"/>
      <c r="FGE4" s="650"/>
      <c r="FGF4" s="650"/>
      <c r="FGG4" s="650"/>
      <c r="FGH4" s="650"/>
      <c r="FGI4" s="650"/>
      <c r="FGJ4" s="667"/>
      <c r="FGK4" s="669"/>
      <c r="FGL4" s="649"/>
      <c r="FGM4" s="649"/>
      <c r="FGN4" s="649"/>
      <c r="FGO4" s="649"/>
      <c r="FGP4" s="649"/>
      <c r="FGQ4" s="649"/>
      <c r="FGR4" s="650"/>
      <c r="FGS4" s="650"/>
      <c r="FGT4" s="650"/>
      <c r="FGU4" s="650"/>
      <c r="FGV4" s="650"/>
      <c r="FGW4" s="650"/>
      <c r="FGX4" s="650"/>
      <c r="FGY4" s="650"/>
      <c r="FGZ4" s="667"/>
      <c r="FHA4" s="669"/>
      <c r="FHB4" s="649"/>
      <c r="FHC4" s="649"/>
      <c r="FHD4" s="649"/>
      <c r="FHE4" s="649"/>
      <c r="FHF4" s="649"/>
      <c r="FHG4" s="649"/>
      <c r="FHH4" s="650"/>
      <c r="FHI4" s="650"/>
      <c r="FHJ4" s="650"/>
      <c r="FHK4" s="650"/>
      <c r="FHL4" s="650"/>
      <c r="FHM4" s="650"/>
      <c r="FHN4" s="650"/>
      <c r="FHO4" s="650"/>
      <c r="FHP4" s="667"/>
      <c r="FHQ4" s="669"/>
      <c r="FHR4" s="649"/>
      <c r="FHS4" s="649"/>
      <c r="FHT4" s="649"/>
      <c r="FHU4" s="649"/>
      <c r="FHV4" s="649"/>
      <c r="FHW4" s="649"/>
      <c r="FHX4" s="650"/>
      <c r="FHY4" s="650"/>
      <c r="FHZ4" s="650"/>
      <c r="FIA4" s="650"/>
      <c r="FIB4" s="650"/>
      <c r="FIC4" s="650"/>
      <c r="FID4" s="650"/>
      <c r="FIE4" s="650"/>
      <c r="FIF4" s="667"/>
      <c r="FIG4" s="669"/>
      <c r="FIH4" s="649"/>
      <c r="FII4" s="649"/>
      <c r="FIJ4" s="649"/>
      <c r="FIK4" s="649"/>
      <c r="FIL4" s="649"/>
      <c r="FIM4" s="649"/>
      <c r="FIN4" s="650"/>
      <c r="FIO4" s="650"/>
      <c r="FIP4" s="650"/>
      <c r="FIQ4" s="650"/>
      <c r="FIR4" s="650"/>
      <c r="FIS4" s="650"/>
      <c r="FIT4" s="650"/>
      <c r="FIU4" s="650"/>
      <c r="FIV4" s="667"/>
      <c r="FIW4" s="669"/>
      <c r="FIX4" s="649"/>
      <c r="FIY4" s="649"/>
      <c r="FIZ4" s="649"/>
      <c r="FJA4" s="649"/>
      <c r="FJB4" s="649"/>
      <c r="FJC4" s="649"/>
      <c r="FJD4" s="650"/>
      <c r="FJE4" s="650"/>
      <c r="FJF4" s="650"/>
      <c r="FJG4" s="650"/>
      <c r="FJH4" s="650"/>
      <c r="FJI4" s="650"/>
      <c r="FJJ4" s="650"/>
      <c r="FJK4" s="650"/>
      <c r="FJL4" s="667"/>
      <c r="FJM4" s="669"/>
      <c r="FJN4" s="649"/>
      <c r="FJO4" s="649"/>
      <c r="FJP4" s="649"/>
      <c r="FJQ4" s="649"/>
      <c r="FJR4" s="649"/>
      <c r="FJS4" s="649"/>
      <c r="FJT4" s="650"/>
      <c r="FJU4" s="650"/>
      <c r="FJV4" s="650"/>
      <c r="FJW4" s="650"/>
      <c r="FJX4" s="650"/>
      <c r="FJY4" s="650"/>
      <c r="FJZ4" s="650"/>
      <c r="FKA4" s="650"/>
      <c r="FKB4" s="667"/>
      <c r="FKC4" s="669"/>
      <c r="FKD4" s="649"/>
      <c r="FKE4" s="649"/>
      <c r="FKF4" s="649"/>
      <c r="FKG4" s="649"/>
      <c r="FKH4" s="649"/>
      <c r="FKI4" s="649"/>
      <c r="FKJ4" s="650"/>
      <c r="FKK4" s="650"/>
      <c r="FKL4" s="650"/>
      <c r="FKM4" s="650"/>
      <c r="FKN4" s="650"/>
      <c r="FKO4" s="650"/>
      <c r="FKP4" s="650"/>
      <c r="FKQ4" s="650"/>
      <c r="FKR4" s="667"/>
      <c r="FKS4" s="669"/>
      <c r="FKT4" s="649"/>
      <c r="FKU4" s="649"/>
      <c r="FKV4" s="649"/>
      <c r="FKW4" s="649"/>
      <c r="FKX4" s="649"/>
      <c r="FKY4" s="649"/>
      <c r="FKZ4" s="650"/>
      <c r="FLA4" s="650"/>
      <c r="FLB4" s="650"/>
      <c r="FLC4" s="650"/>
      <c r="FLD4" s="650"/>
      <c r="FLE4" s="650"/>
      <c r="FLF4" s="650"/>
      <c r="FLG4" s="650"/>
      <c r="FLH4" s="667"/>
      <c r="FLI4" s="669"/>
      <c r="FLJ4" s="649"/>
      <c r="FLK4" s="649"/>
      <c r="FLL4" s="649"/>
      <c r="FLM4" s="649"/>
      <c r="FLN4" s="649"/>
      <c r="FLO4" s="649"/>
      <c r="FLP4" s="650"/>
      <c r="FLQ4" s="650"/>
      <c r="FLR4" s="650"/>
      <c r="FLS4" s="650"/>
      <c r="FLT4" s="650"/>
      <c r="FLU4" s="650"/>
      <c r="FLV4" s="650"/>
      <c r="FLW4" s="650"/>
      <c r="FLX4" s="667"/>
      <c r="FLY4" s="669"/>
      <c r="FLZ4" s="649"/>
      <c r="FMA4" s="649"/>
      <c r="FMB4" s="649"/>
      <c r="FMC4" s="649"/>
      <c r="FMD4" s="649"/>
      <c r="FME4" s="649"/>
      <c r="FMF4" s="650"/>
      <c r="FMG4" s="650"/>
      <c r="FMH4" s="650"/>
      <c r="FMI4" s="650"/>
      <c r="FMJ4" s="650"/>
      <c r="FMK4" s="650"/>
      <c r="FML4" s="650"/>
      <c r="FMM4" s="650"/>
      <c r="FMN4" s="667"/>
      <c r="FMO4" s="669"/>
      <c r="FMP4" s="649"/>
      <c r="FMQ4" s="649"/>
      <c r="FMR4" s="649"/>
      <c r="FMS4" s="649"/>
      <c r="FMT4" s="649"/>
      <c r="FMU4" s="649"/>
      <c r="FMV4" s="650"/>
      <c r="FMW4" s="650"/>
      <c r="FMX4" s="650"/>
      <c r="FMY4" s="650"/>
      <c r="FMZ4" s="650"/>
      <c r="FNA4" s="650"/>
      <c r="FNB4" s="650"/>
      <c r="FNC4" s="650"/>
      <c r="FND4" s="667"/>
      <c r="FNE4" s="669"/>
      <c r="FNF4" s="649"/>
      <c r="FNG4" s="649"/>
      <c r="FNH4" s="649"/>
      <c r="FNI4" s="649"/>
      <c r="FNJ4" s="649"/>
      <c r="FNK4" s="649"/>
      <c r="FNL4" s="650"/>
      <c r="FNM4" s="650"/>
      <c r="FNN4" s="650"/>
      <c r="FNO4" s="650"/>
      <c r="FNP4" s="650"/>
      <c r="FNQ4" s="650"/>
      <c r="FNR4" s="650"/>
      <c r="FNS4" s="650"/>
      <c r="FNT4" s="667"/>
      <c r="FNU4" s="669"/>
      <c r="FNV4" s="649"/>
      <c r="FNW4" s="649"/>
      <c r="FNX4" s="649"/>
      <c r="FNY4" s="649"/>
      <c r="FNZ4" s="649"/>
      <c r="FOA4" s="649"/>
      <c r="FOB4" s="650"/>
      <c r="FOC4" s="650"/>
      <c r="FOD4" s="650"/>
      <c r="FOE4" s="650"/>
      <c r="FOF4" s="650"/>
      <c r="FOG4" s="650"/>
      <c r="FOH4" s="650"/>
      <c r="FOI4" s="650"/>
      <c r="FOJ4" s="667"/>
      <c r="FOK4" s="669"/>
      <c r="FOL4" s="649"/>
      <c r="FOM4" s="649"/>
      <c r="FON4" s="649"/>
      <c r="FOO4" s="649"/>
      <c r="FOP4" s="649"/>
      <c r="FOQ4" s="649"/>
      <c r="FOR4" s="650"/>
      <c r="FOS4" s="650"/>
      <c r="FOT4" s="650"/>
      <c r="FOU4" s="650"/>
      <c r="FOV4" s="650"/>
      <c r="FOW4" s="650"/>
      <c r="FOX4" s="650"/>
      <c r="FOY4" s="650"/>
      <c r="FOZ4" s="667"/>
      <c r="FPA4" s="669"/>
      <c r="FPB4" s="649"/>
      <c r="FPC4" s="649"/>
      <c r="FPD4" s="649"/>
      <c r="FPE4" s="649"/>
      <c r="FPF4" s="649"/>
      <c r="FPG4" s="649"/>
      <c r="FPH4" s="650"/>
      <c r="FPI4" s="650"/>
      <c r="FPJ4" s="650"/>
      <c r="FPK4" s="650"/>
      <c r="FPL4" s="650"/>
      <c r="FPM4" s="650"/>
      <c r="FPN4" s="650"/>
      <c r="FPO4" s="650"/>
      <c r="FPP4" s="667"/>
      <c r="FPQ4" s="669"/>
      <c r="FPR4" s="649"/>
      <c r="FPS4" s="649"/>
      <c r="FPT4" s="649"/>
      <c r="FPU4" s="649"/>
      <c r="FPV4" s="649"/>
      <c r="FPW4" s="649"/>
      <c r="FPX4" s="650"/>
      <c r="FPY4" s="650"/>
      <c r="FPZ4" s="650"/>
      <c r="FQA4" s="650"/>
      <c r="FQB4" s="650"/>
      <c r="FQC4" s="650"/>
      <c r="FQD4" s="650"/>
      <c r="FQE4" s="650"/>
      <c r="FQF4" s="667"/>
      <c r="FQG4" s="669"/>
      <c r="FQH4" s="649"/>
      <c r="FQI4" s="649"/>
      <c r="FQJ4" s="649"/>
      <c r="FQK4" s="649"/>
      <c r="FQL4" s="649"/>
      <c r="FQM4" s="649"/>
      <c r="FQN4" s="650"/>
      <c r="FQO4" s="650"/>
      <c r="FQP4" s="650"/>
      <c r="FQQ4" s="650"/>
      <c r="FQR4" s="650"/>
      <c r="FQS4" s="650"/>
      <c r="FQT4" s="650"/>
      <c r="FQU4" s="650"/>
      <c r="FQV4" s="667"/>
      <c r="FQW4" s="669"/>
      <c r="FQX4" s="649"/>
      <c r="FQY4" s="649"/>
      <c r="FQZ4" s="649"/>
      <c r="FRA4" s="649"/>
      <c r="FRB4" s="649"/>
      <c r="FRC4" s="649"/>
      <c r="FRD4" s="650"/>
      <c r="FRE4" s="650"/>
      <c r="FRF4" s="650"/>
      <c r="FRG4" s="650"/>
      <c r="FRH4" s="650"/>
      <c r="FRI4" s="650"/>
      <c r="FRJ4" s="650"/>
      <c r="FRK4" s="650"/>
      <c r="FRL4" s="667"/>
      <c r="FRM4" s="669"/>
      <c r="FRN4" s="649"/>
      <c r="FRO4" s="649"/>
      <c r="FRP4" s="649"/>
      <c r="FRQ4" s="649"/>
      <c r="FRR4" s="649"/>
      <c r="FRS4" s="649"/>
      <c r="FRT4" s="650"/>
      <c r="FRU4" s="650"/>
      <c r="FRV4" s="650"/>
      <c r="FRW4" s="650"/>
      <c r="FRX4" s="650"/>
      <c r="FRY4" s="650"/>
      <c r="FRZ4" s="650"/>
      <c r="FSA4" s="650"/>
      <c r="FSB4" s="667"/>
      <c r="FSC4" s="669"/>
      <c r="FSD4" s="649"/>
      <c r="FSE4" s="649"/>
      <c r="FSF4" s="649"/>
      <c r="FSG4" s="649"/>
      <c r="FSH4" s="649"/>
      <c r="FSI4" s="649"/>
      <c r="FSJ4" s="650"/>
      <c r="FSK4" s="650"/>
      <c r="FSL4" s="650"/>
      <c r="FSM4" s="650"/>
      <c r="FSN4" s="650"/>
      <c r="FSO4" s="650"/>
      <c r="FSP4" s="650"/>
      <c r="FSQ4" s="650"/>
      <c r="FSR4" s="667"/>
      <c r="FSS4" s="669"/>
      <c r="FST4" s="649"/>
      <c r="FSU4" s="649"/>
      <c r="FSV4" s="649"/>
      <c r="FSW4" s="649"/>
      <c r="FSX4" s="649"/>
      <c r="FSY4" s="649"/>
      <c r="FSZ4" s="650"/>
      <c r="FTA4" s="650"/>
      <c r="FTB4" s="650"/>
      <c r="FTC4" s="650"/>
      <c r="FTD4" s="650"/>
      <c r="FTE4" s="650"/>
      <c r="FTF4" s="650"/>
      <c r="FTG4" s="650"/>
      <c r="FTH4" s="667"/>
      <c r="FTI4" s="669"/>
      <c r="FTJ4" s="649"/>
      <c r="FTK4" s="649"/>
      <c r="FTL4" s="649"/>
      <c r="FTM4" s="649"/>
      <c r="FTN4" s="649"/>
      <c r="FTO4" s="649"/>
      <c r="FTP4" s="650"/>
      <c r="FTQ4" s="650"/>
      <c r="FTR4" s="650"/>
      <c r="FTS4" s="650"/>
      <c r="FTT4" s="650"/>
      <c r="FTU4" s="650"/>
      <c r="FTV4" s="650"/>
      <c r="FTW4" s="650"/>
      <c r="FTX4" s="667"/>
      <c r="FTY4" s="669"/>
      <c r="FTZ4" s="649"/>
      <c r="FUA4" s="649"/>
      <c r="FUB4" s="649"/>
      <c r="FUC4" s="649"/>
      <c r="FUD4" s="649"/>
      <c r="FUE4" s="649"/>
      <c r="FUF4" s="650"/>
      <c r="FUG4" s="650"/>
      <c r="FUH4" s="650"/>
      <c r="FUI4" s="650"/>
      <c r="FUJ4" s="650"/>
      <c r="FUK4" s="650"/>
      <c r="FUL4" s="650"/>
      <c r="FUM4" s="650"/>
      <c r="FUN4" s="667"/>
      <c r="FUO4" s="669"/>
      <c r="FUP4" s="649"/>
      <c r="FUQ4" s="649"/>
      <c r="FUR4" s="649"/>
      <c r="FUS4" s="649"/>
      <c r="FUT4" s="649"/>
      <c r="FUU4" s="649"/>
      <c r="FUV4" s="650"/>
      <c r="FUW4" s="650"/>
      <c r="FUX4" s="650"/>
      <c r="FUY4" s="650"/>
      <c r="FUZ4" s="650"/>
      <c r="FVA4" s="650"/>
      <c r="FVB4" s="650"/>
      <c r="FVC4" s="650"/>
      <c r="FVD4" s="667"/>
      <c r="FVE4" s="669"/>
      <c r="FVF4" s="649"/>
      <c r="FVG4" s="649"/>
      <c r="FVH4" s="649"/>
      <c r="FVI4" s="649"/>
      <c r="FVJ4" s="649"/>
      <c r="FVK4" s="649"/>
      <c r="FVL4" s="650"/>
      <c r="FVM4" s="650"/>
      <c r="FVN4" s="650"/>
      <c r="FVO4" s="650"/>
      <c r="FVP4" s="650"/>
      <c r="FVQ4" s="650"/>
      <c r="FVR4" s="650"/>
      <c r="FVS4" s="650"/>
      <c r="FVT4" s="667"/>
      <c r="FVU4" s="669"/>
      <c r="FVV4" s="649"/>
      <c r="FVW4" s="649"/>
      <c r="FVX4" s="649"/>
      <c r="FVY4" s="649"/>
      <c r="FVZ4" s="649"/>
      <c r="FWA4" s="649"/>
      <c r="FWB4" s="650"/>
      <c r="FWC4" s="650"/>
      <c r="FWD4" s="650"/>
      <c r="FWE4" s="650"/>
      <c r="FWF4" s="650"/>
      <c r="FWG4" s="650"/>
      <c r="FWH4" s="650"/>
      <c r="FWI4" s="650"/>
      <c r="FWJ4" s="667"/>
      <c r="FWK4" s="669"/>
      <c r="FWL4" s="649"/>
      <c r="FWM4" s="649"/>
      <c r="FWN4" s="649"/>
      <c r="FWO4" s="649"/>
      <c r="FWP4" s="649"/>
      <c r="FWQ4" s="649"/>
      <c r="FWR4" s="650"/>
      <c r="FWS4" s="650"/>
      <c r="FWT4" s="650"/>
      <c r="FWU4" s="650"/>
      <c r="FWV4" s="650"/>
      <c r="FWW4" s="650"/>
      <c r="FWX4" s="650"/>
      <c r="FWY4" s="650"/>
      <c r="FWZ4" s="667"/>
      <c r="FXA4" s="669"/>
      <c r="FXB4" s="649"/>
      <c r="FXC4" s="649"/>
      <c r="FXD4" s="649"/>
      <c r="FXE4" s="649"/>
      <c r="FXF4" s="649"/>
      <c r="FXG4" s="649"/>
      <c r="FXH4" s="650"/>
      <c r="FXI4" s="650"/>
      <c r="FXJ4" s="650"/>
      <c r="FXK4" s="650"/>
      <c r="FXL4" s="650"/>
      <c r="FXM4" s="650"/>
      <c r="FXN4" s="650"/>
      <c r="FXO4" s="650"/>
      <c r="FXP4" s="667"/>
      <c r="FXQ4" s="669"/>
      <c r="FXR4" s="649"/>
      <c r="FXS4" s="649"/>
      <c r="FXT4" s="649"/>
      <c r="FXU4" s="649"/>
      <c r="FXV4" s="649"/>
      <c r="FXW4" s="649"/>
      <c r="FXX4" s="650"/>
      <c r="FXY4" s="650"/>
      <c r="FXZ4" s="650"/>
      <c r="FYA4" s="650"/>
      <c r="FYB4" s="650"/>
      <c r="FYC4" s="650"/>
      <c r="FYD4" s="650"/>
      <c r="FYE4" s="650"/>
      <c r="FYF4" s="667"/>
      <c r="FYG4" s="669"/>
      <c r="FYH4" s="649"/>
      <c r="FYI4" s="649"/>
      <c r="FYJ4" s="649"/>
      <c r="FYK4" s="649"/>
      <c r="FYL4" s="649"/>
      <c r="FYM4" s="649"/>
      <c r="FYN4" s="650"/>
      <c r="FYO4" s="650"/>
      <c r="FYP4" s="650"/>
      <c r="FYQ4" s="650"/>
      <c r="FYR4" s="650"/>
      <c r="FYS4" s="650"/>
      <c r="FYT4" s="650"/>
      <c r="FYU4" s="650"/>
      <c r="FYV4" s="667"/>
      <c r="FYW4" s="669"/>
      <c r="FYX4" s="649"/>
      <c r="FYY4" s="649"/>
      <c r="FYZ4" s="649"/>
      <c r="FZA4" s="649"/>
      <c r="FZB4" s="649"/>
      <c r="FZC4" s="649"/>
      <c r="FZD4" s="650"/>
      <c r="FZE4" s="650"/>
      <c r="FZF4" s="650"/>
      <c r="FZG4" s="650"/>
      <c r="FZH4" s="650"/>
      <c r="FZI4" s="650"/>
      <c r="FZJ4" s="650"/>
      <c r="FZK4" s="650"/>
      <c r="FZL4" s="667"/>
      <c r="FZM4" s="669"/>
      <c r="FZN4" s="649"/>
      <c r="FZO4" s="649"/>
      <c r="FZP4" s="649"/>
      <c r="FZQ4" s="649"/>
      <c r="FZR4" s="649"/>
      <c r="FZS4" s="649"/>
      <c r="FZT4" s="650"/>
      <c r="FZU4" s="650"/>
      <c r="FZV4" s="650"/>
      <c r="FZW4" s="650"/>
      <c r="FZX4" s="650"/>
      <c r="FZY4" s="650"/>
      <c r="FZZ4" s="650"/>
      <c r="GAA4" s="650"/>
      <c r="GAB4" s="667"/>
      <c r="GAC4" s="669"/>
      <c r="GAD4" s="649"/>
      <c r="GAE4" s="649"/>
      <c r="GAF4" s="649"/>
      <c r="GAG4" s="649"/>
      <c r="GAH4" s="649"/>
      <c r="GAI4" s="649"/>
      <c r="GAJ4" s="650"/>
      <c r="GAK4" s="650"/>
      <c r="GAL4" s="650"/>
      <c r="GAM4" s="650"/>
      <c r="GAN4" s="650"/>
      <c r="GAO4" s="650"/>
      <c r="GAP4" s="650"/>
      <c r="GAQ4" s="650"/>
      <c r="GAR4" s="667"/>
      <c r="GAS4" s="669"/>
      <c r="GAT4" s="649"/>
      <c r="GAU4" s="649"/>
      <c r="GAV4" s="649"/>
      <c r="GAW4" s="649"/>
      <c r="GAX4" s="649"/>
      <c r="GAY4" s="649"/>
      <c r="GAZ4" s="650"/>
      <c r="GBA4" s="650"/>
      <c r="GBB4" s="650"/>
      <c r="GBC4" s="650"/>
      <c r="GBD4" s="650"/>
      <c r="GBE4" s="650"/>
      <c r="GBF4" s="650"/>
      <c r="GBG4" s="650"/>
      <c r="GBH4" s="667"/>
      <c r="GBI4" s="669"/>
      <c r="GBJ4" s="649"/>
      <c r="GBK4" s="649"/>
      <c r="GBL4" s="649"/>
      <c r="GBM4" s="649"/>
      <c r="GBN4" s="649"/>
      <c r="GBO4" s="649"/>
      <c r="GBP4" s="650"/>
      <c r="GBQ4" s="650"/>
      <c r="GBR4" s="650"/>
      <c r="GBS4" s="650"/>
      <c r="GBT4" s="650"/>
      <c r="GBU4" s="650"/>
      <c r="GBV4" s="650"/>
      <c r="GBW4" s="650"/>
      <c r="GBX4" s="667"/>
      <c r="GBY4" s="669"/>
      <c r="GBZ4" s="649"/>
      <c r="GCA4" s="649"/>
      <c r="GCB4" s="649"/>
      <c r="GCC4" s="649"/>
      <c r="GCD4" s="649"/>
      <c r="GCE4" s="649"/>
      <c r="GCF4" s="650"/>
      <c r="GCG4" s="650"/>
      <c r="GCH4" s="650"/>
      <c r="GCI4" s="650"/>
      <c r="GCJ4" s="650"/>
      <c r="GCK4" s="650"/>
      <c r="GCL4" s="650"/>
      <c r="GCM4" s="650"/>
      <c r="GCN4" s="667"/>
      <c r="GCO4" s="669"/>
      <c r="GCP4" s="649"/>
      <c r="GCQ4" s="649"/>
      <c r="GCR4" s="649"/>
      <c r="GCS4" s="649"/>
      <c r="GCT4" s="649"/>
      <c r="GCU4" s="649"/>
      <c r="GCV4" s="650"/>
      <c r="GCW4" s="650"/>
      <c r="GCX4" s="650"/>
      <c r="GCY4" s="650"/>
      <c r="GCZ4" s="650"/>
      <c r="GDA4" s="650"/>
      <c r="GDB4" s="650"/>
      <c r="GDC4" s="650"/>
      <c r="GDD4" s="667"/>
      <c r="GDE4" s="669"/>
      <c r="GDF4" s="649"/>
      <c r="GDG4" s="649"/>
      <c r="GDH4" s="649"/>
      <c r="GDI4" s="649"/>
      <c r="GDJ4" s="649"/>
      <c r="GDK4" s="649"/>
      <c r="GDL4" s="650"/>
      <c r="GDM4" s="650"/>
      <c r="GDN4" s="650"/>
      <c r="GDO4" s="650"/>
      <c r="GDP4" s="650"/>
      <c r="GDQ4" s="650"/>
      <c r="GDR4" s="650"/>
      <c r="GDS4" s="650"/>
      <c r="GDT4" s="667"/>
      <c r="GDU4" s="669"/>
      <c r="GDV4" s="649"/>
      <c r="GDW4" s="649"/>
      <c r="GDX4" s="649"/>
      <c r="GDY4" s="649"/>
      <c r="GDZ4" s="649"/>
      <c r="GEA4" s="649"/>
      <c r="GEB4" s="650"/>
      <c r="GEC4" s="650"/>
      <c r="GED4" s="650"/>
      <c r="GEE4" s="650"/>
      <c r="GEF4" s="650"/>
      <c r="GEG4" s="650"/>
      <c r="GEH4" s="650"/>
      <c r="GEI4" s="650"/>
      <c r="GEJ4" s="667"/>
      <c r="GEK4" s="669"/>
      <c r="GEL4" s="649"/>
      <c r="GEM4" s="649"/>
      <c r="GEN4" s="649"/>
      <c r="GEO4" s="649"/>
      <c r="GEP4" s="649"/>
      <c r="GEQ4" s="649"/>
      <c r="GER4" s="650"/>
      <c r="GES4" s="650"/>
      <c r="GET4" s="650"/>
      <c r="GEU4" s="650"/>
      <c r="GEV4" s="650"/>
      <c r="GEW4" s="650"/>
      <c r="GEX4" s="650"/>
      <c r="GEY4" s="650"/>
      <c r="GEZ4" s="667"/>
      <c r="GFA4" s="669"/>
      <c r="GFB4" s="649"/>
      <c r="GFC4" s="649"/>
      <c r="GFD4" s="649"/>
      <c r="GFE4" s="649"/>
      <c r="GFF4" s="649"/>
      <c r="GFG4" s="649"/>
      <c r="GFH4" s="650"/>
      <c r="GFI4" s="650"/>
      <c r="GFJ4" s="650"/>
      <c r="GFK4" s="650"/>
      <c r="GFL4" s="650"/>
      <c r="GFM4" s="650"/>
      <c r="GFN4" s="650"/>
      <c r="GFO4" s="650"/>
      <c r="GFP4" s="667"/>
      <c r="GFQ4" s="669"/>
      <c r="GFR4" s="649"/>
      <c r="GFS4" s="649"/>
      <c r="GFT4" s="649"/>
      <c r="GFU4" s="649"/>
      <c r="GFV4" s="649"/>
      <c r="GFW4" s="649"/>
      <c r="GFX4" s="650"/>
      <c r="GFY4" s="650"/>
      <c r="GFZ4" s="650"/>
      <c r="GGA4" s="650"/>
      <c r="GGB4" s="650"/>
      <c r="GGC4" s="650"/>
      <c r="GGD4" s="650"/>
      <c r="GGE4" s="650"/>
      <c r="GGF4" s="667"/>
      <c r="GGG4" s="669"/>
      <c r="GGH4" s="649"/>
      <c r="GGI4" s="649"/>
      <c r="GGJ4" s="649"/>
      <c r="GGK4" s="649"/>
      <c r="GGL4" s="649"/>
      <c r="GGM4" s="649"/>
      <c r="GGN4" s="650"/>
      <c r="GGO4" s="650"/>
      <c r="GGP4" s="650"/>
      <c r="GGQ4" s="650"/>
      <c r="GGR4" s="650"/>
      <c r="GGS4" s="650"/>
      <c r="GGT4" s="650"/>
      <c r="GGU4" s="650"/>
      <c r="GGV4" s="667"/>
      <c r="GGW4" s="669"/>
      <c r="GGX4" s="649"/>
      <c r="GGY4" s="649"/>
      <c r="GGZ4" s="649"/>
      <c r="GHA4" s="649"/>
      <c r="GHB4" s="649"/>
      <c r="GHC4" s="649"/>
      <c r="GHD4" s="650"/>
      <c r="GHE4" s="650"/>
      <c r="GHF4" s="650"/>
      <c r="GHG4" s="650"/>
      <c r="GHH4" s="650"/>
      <c r="GHI4" s="650"/>
      <c r="GHJ4" s="650"/>
      <c r="GHK4" s="650"/>
      <c r="GHL4" s="667"/>
      <c r="GHM4" s="669"/>
      <c r="GHN4" s="649"/>
      <c r="GHO4" s="649"/>
      <c r="GHP4" s="649"/>
      <c r="GHQ4" s="649"/>
      <c r="GHR4" s="649"/>
      <c r="GHS4" s="649"/>
      <c r="GHT4" s="650"/>
      <c r="GHU4" s="650"/>
      <c r="GHV4" s="650"/>
      <c r="GHW4" s="650"/>
      <c r="GHX4" s="650"/>
      <c r="GHY4" s="650"/>
      <c r="GHZ4" s="650"/>
      <c r="GIA4" s="650"/>
      <c r="GIB4" s="667"/>
      <c r="GIC4" s="669"/>
      <c r="GID4" s="649"/>
      <c r="GIE4" s="649"/>
      <c r="GIF4" s="649"/>
      <c r="GIG4" s="649"/>
      <c r="GIH4" s="649"/>
      <c r="GII4" s="649"/>
      <c r="GIJ4" s="650"/>
      <c r="GIK4" s="650"/>
      <c r="GIL4" s="650"/>
      <c r="GIM4" s="650"/>
      <c r="GIN4" s="650"/>
      <c r="GIO4" s="650"/>
      <c r="GIP4" s="650"/>
      <c r="GIQ4" s="650"/>
      <c r="GIR4" s="667"/>
      <c r="GIS4" s="669"/>
      <c r="GIT4" s="649"/>
      <c r="GIU4" s="649"/>
      <c r="GIV4" s="649"/>
      <c r="GIW4" s="649"/>
      <c r="GIX4" s="649"/>
      <c r="GIY4" s="649"/>
      <c r="GIZ4" s="650"/>
      <c r="GJA4" s="650"/>
      <c r="GJB4" s="650"/>
      <c r="GJC4" s="650"/>
      <c r="GJD4" s="650"/>
      <c r="GJE4" s="650"/>
      <c r="GJF4" s="650"/>
      <c r="GJG4" s="650"/>
      <c r="GJH4" s="667"/>
      <c r="GJI4" s="669"/>
      <c r="GJJ4" s="649"/>
      <c r="GJK4" s="649"/>
      <c r="GJL4" s="649"/>
      <c r="GJM4" s="649"/>
      <c r="GJN4" s="649"/>
      <c r="GJO4" s="649"/>
      <c r="GJP4" s="650"/>
      <c r="GJQ4" s="650"/>
      <c r="GJR4" s="650"/>
      <c r="GJS4" s="650"/>
      <c r="GJT4" s="650"/>
      <c r="GJU4" s="650"/>
      <c r="GJV4" s="650"/>
      <c r="GJW4" s="650"/>
      <c r="GJX4" s="667"/>
      <c r="GJY4" s="669"/>
      <c r="GJZ4" s="649"/>
      <c r="GKA4" s="649"/>
      <c r="GKB4" s="649"/>
      <c r="GKC4" s="649"/>
      <c r="GKD4" s="649"/>
      <c r="GKE4" s="649"/>
      <c r="GKF4" s="650"/>
      <c r="GKG4" s="650"/>
      <c r="GKH4" s="650"/>
      <c r="GKI4" s="650"/>
      <c r="GKJ4" s="650"/>
      <c r="GKK4" s="650"/>
      <c r="GKL4" s="650"/>
      <c r="GKM4" s="650"/>
      <c r="GKN4" s="667"/>
      <c r="GKO4" s="669"/>
      <c r="GKP4" s="649"/>
      <c r="GKQ4" s="649"/>
      <c r="GKR4" s="649"/>
      <c r="GKS4" s="649"/>
      <c r="GKT4" s="649"/>
      <c r="GKU4" s="649"/>
      <c r="GKV4" s="650"/>
      <c r="GKW4" s="650"/>
      <c r="GKX4" s="650"/>
      <c r="GKY4" s="650"/>
      <c r="GKZ4" s="650"/>
      <c r="GLA4" s="650"/>
      <c r="GLB4" s="650"/>
      <c r="GLC4" s="650"/>
      <c r="GLD4" s="667"/>
      <c r="GLE4" s="669"/>
      <c r="GLF4" s="649"/>
      <c r="GLG4" s="649"/>
      <c r="GLH4" s="649"/>
      <c r="GLI4" s="649"/>
      <c r="GLJ4" s="649"/>
      <c r="GLK4" s="649"/>
      <c r="GLL4" s="650"/>
      <c r="GLM4" s="650"/>
      <c r="GLN4" s="650"/>
      <c r="GLO4" s="650"/>
      <c r="GLP4" s="650"/>
      <c r="GLQ4" s="650"/>
      <c r="GLR4" s="650"/>
      <c r="GLS4" s="650"/>
      <c r="GLT4" s="667"/>
      <c r="GLU4" s="669"/>
      <c r="GLV4" s="649"/>
      <c r="GLW4" s="649"/>
      <c r="GLX4" s="649"/>
      <c r="GLY4" s="649"/>
      <c r="GLZ4" s="649"/>
      <c r="GMA4" s="649"/>
      <c r="GMB4" s="650"/>
      <c r="GMC4" s="650"/>
      <c r="GMD4" s="650"/>
      <c r="GME4" s="650"/>
      <c r="GMF4" s="650"/>
      <c r="GMG4" s="650"/>
      <c r="GMH4" s="650"/>
      <c r="GMI4" s="650"/>
      <c r="GMJ4" s="667"/>
      <c r="GMK4" s="669"/>
      <c r="GML4" s="649"/>
      <c r="GMM4" s="649"/>
      <c r="GMN4" s="649"/>
      <c r="GMO4" s="649"/>
      <c r="GMP4" s="649"/>
      <c r="GMQ4" s="649"/>
      <c r="GMR4" s="650"/>
      <c r="GMS4" s="650"/>
      <c r="GMT4" s="650"/>
      <c r="GMU4" s="650"/>
      <c r="GMV4" s="650"/>
      <c r="GMW4" s="650"/>
      <c r="GMX4" s="650"/>
      <c r="GMY4" s="650"/>
      <c r="GMZ4" s="667"/>
      <c r="GNA4" s="669"/>
      <c r="GNB4" s="649"/>
      <c r="GNC4" s="649"/>
      <c r="GND4" s="649"/>
      <c r="GNE4" s="649"/>
      <c r="GNF4" s="649"/>
      <c r="GNG4" s="649"/>
      <c r="GNH4" s="650"/>
      <c r="GNI4" s="650"/>
      <c r="GNJ4" s="650"/>
      <c r="GNK4" s="650"/>
      <c r="GNL4" s="650"/>
      <c r="GNM4" s="650"/>
      <c r="GNN4" s="650"/>
      <c r="GNO4" s="650"/>
      <c r="GNP4" s="667"/>
      <c r="GNQ4" s="669"/>
      <c r="GNR4" s="649"/>
      <c r="GNS4" s="649"/>
      <c r="GNT4" s="649"/>
      <c r="GNU4" s="649"/>
      <c r="GNV4" s="649"/>
      <c r="GNW4" s="649"/>
      <c r="GNX4" s="650"/>
      <c r="GNY4" s="650"/>
      <c r="GNZ4" s="650"/>
      <c r="GOA4" s="650"/>
      <c r="GOB4" s="650"/>
      <c r="GOC4" s="650"/>
      <c r="GOD4" s="650"/>
      <c r="GOE4" s="650"/>
      <c r="GOF4" s="667"/>
      <c r="GOG4" s="669"/>
      <c r="GOH4" s="649"/>
      <c r="GOI4" s="649"/>
      <c r="GOJ4" s="649"/>
      <c r="GOK4" s="649"/>
      <c r="GOL4" s="649"/>
      <c r="GOM4" s="649"/>
      <c r="GON4" s="650"/>
      <c r="GOO4" s="650"/>
      <c r="GOP4" s="650"/>
      <c r="GOQ4" s="650"/>
      <c r="GOR4" s="650"/>
      <c r="GOS4" s="650"/>
      <c r="GOT4" s="650"/>
      <c r="GOU4" s="650"/>
      <c r="GOV4" s="667"/>
      <c r="GOW4" s="669"/>
      <c r="GOX4" s="649"/>
      <c r="GOY4" s="649"/>
      <c r="GOZ4" s="649"/>
      <c r="GPA4" s="649"/>
      <c r="GPB4" s="649"/>
      <c r="GPC4" s="649"/>
      <c r="GPD4" s="650"/>
      <c r="GPE4" s="650"/>
      <c r="GPF4" s="650"/>
      <c r="GPG4" s="650"/>
      <c r="GPH4" s="650"/>
      <c r="GPI4" s="650"/>
      <c r="GPJ4" s="650"/>
      <c r="GPK4" s="650"/>
      <c r="GPL4" s="667"/>
      <c r="GPM4" s="669"/>
      <c r="GPN4" s="649"/>
      <c r="GPO4" s="649"/>
      <c r="GPP4" s="649"/>
      <c r="GPQ4" s="649"/>
      <c r="GPR4" s="649"/>
      <c r="GPS4" s="649"/>
      <c r="GPT4" s="650"/>
      <c r="GPU4" s="650"/>
      <c r="GPV4" s="650"/>
      <c r="GPW4" s="650"/>
      <c r="GPX4" s="650"/>
      <c r="GPY4" s="650"/>
      <c r="GPZ4" s="650"/>
      <c r="GQA4" s="650"/>
      <c r="GQB4" s="667"/>
      <c r="GQC4" s="669"/>
      <c r="GQD4" s="649"/>
      <c r="GQE4" s="649"/>
      <c r="GQF4" s="649"/>
      <c r="GQG4" s="649"/>
      <c r="GQH4" s="649"/>
      <c r="GQI4" s="649"/>
      <c r="GQJ4" s="650"/>
      <c r="GQK4" s="650"/>
      <c r="GQL4" s="650"/>
      <c r="GQM4" s="650"/>
      <c r="GQN4" s="650"/>
      <c r="GQO4" s="650"/>
      <c r="GQP4" s="650"/>
      <c r="GQQ4" s="650"/>
      <c r="GQR4" s="667"/>
      <c r="GQS4" s="669"/>
      <c r="GQT4" s="649"/>
      <c r="GQU4" s="649"/>
      <c r="GQV4" s="649"/>
      <c r="GQW4" s="649"/>
      <c r="GQX4" s="649"/>
      <c r="GQY4" s="649"/>
      <c r="GQZ4" s="650"/>
      <c r="GRA4" s="650"/>
      <c r="GRB4" s="650"/>
      <c r="GRC4" s="650"/>
      <c r="GRD4" s="650"/>
      <c r="GRE4" s="650"/>
      <c r="GRF4" s="650"/>
      <c r="GRG4" s="650"/>
      <c r="GRH4" s="667"/>
      <c r="GRI4" s="669"/>
      <c r="GRJ4" s="649"/>
      <c r="GRK4" s="649"/>
      <c r="GRL4" s="649"/>
      <c r="GRM4" s="649"/>
      <c r="GRN4" s="649"/>
      <c r="GRO4" s="649"/>
      <c r="GRP4" s="650"/>
      <c r="GRQ4" s="650"/>
      <c r="GRR4" s="650"/>
      <c r="GRS4" s="650"/>
      <c r="GRT4" s="650"/>
      <c r="GRU4" s="650"/>
      <c r="GRV4" s="650"/>
      <c r="GRW4" s="650"/>
      <c r="GRX4" s="667"/>
      <c r="GRY4" s="669"/>
      <c r="GRZ4" s="649"/>
      <c r="GSA4" s="649"/>
      <c r="GSB4" s="649"/>
      <c r="GSC4" s="649"/>
      <c r="GSD4" s="649"/>
      <c r="GSE4" s="649"/>
      <c r="GSF4" s="650"/>
      <c r="GSG4" s="650"/>
      <c r="GSH4" s="650"/>
      <c r="GSI4" s="650"/>
      <c r="GSJ4" s="650"/>
      <c r="GSK4" s="650"/>
      <c r="GSL4" s="650"/>
      <c r="GSM4" s="650"/>
      <c r="GSN4" s="667"/>
      <c r="GSO4" s="669"/>
      <c r="GSP4" s="649"/>
      <c r="GSQ4" s="649"/>
      <c r="GSR4" s="649"/>
      <c r="GSS4" s="649"/>
      <c r="GST4" s="649"/>
      <c r="GSU4" s="649"/>
      <c r="GSV4" s="650"/>
      <c r="GSW4" s="650"/>
      <c r="GSX4" s="650"/>
      <c r="GSY4" s="650"/>
      <c r="GSZ4" s="650"/>
      <c r="GTA4" s="650"/>
      <c r="GTB4" s="650"/>
      <c r="GTC4" s="650"/>
      <c r="GTD4" s="667"/>
      <c r="GTE4" s="669"/>
      <c r="GTF4" s="649"/>
      <c r="GTG4" s="649"/>
      <c r="GTH4" s="649"/>
      <c r="GTI4" s="649"/>
      <c r="GTJ4" s="649"/>
      <c r="GTK4" s="649"/>
      <c r="GTL4" s="650"/>
      <c r="GTM4" s="650"/>
      <c r="GTN4" s="650"/>
      <c r="GTO4" s="650"/>
      <c r="GTP4" s="650"/>
      <c r="GTQ4" s="650"/>
      <c r="GTR4" s="650"/>
      <c r="GTS4" s="650"/>
      <c r="GTT4" s="667"/>
      <c r="GTU4" s="669"/>
      <c r="GTV4" s="649"/>
      <c r="GTW4" s="649"/>
      <c r="GTX4" s="649"/>
      <c r="GTY4" s="649"/>
      <c r="GTZ4" s="649"/>
      <c r="GUA4" s="649"/>
      <c r="GUB4" s="650"/>
      <c r="GUC4" s="650"/>
      <c r="GUD4" s="650"/>
      <c r="GUE4" s="650"/>
      <c r="GUF4" s="650"/>
      <c r="GUG4" s="650"/>
      <c r="GUH4" s="650"/>
      <c r="GUI4" s="650"/>
      <c r="GUJ4" s="667"/>
      <c r="GUK4" s="669"/>
      <c r="GUL4" s="649"/>
      <c r="GUM4" s="649"/>
      <c r="GUN4" s="649"/>
      <c r="GUO4" s="649"/>
      <c r="GUP4" s="649"/>
      <c r="GUQ4" s="649"/>
      <c r="GUR4" s="650"/>
      <c r="GUS4" s="650"/>
      <c r="GUT4" s="650"/>
      <c r="GUU4" s="650"/>
      <c r="GUV4" s="650"/>
      <c r="GUW4" s="650"/>
      <c r="GUX4" s="650"/>
      <c r="GUY4" s="650"/>
      <c r="GUZ4" s="667"/>
      <c r="GVA4" s="669"/>
      <c r="GVB4" s="649"/>
      <c r="GVC4" s="649"/>
      <c r="GVD4" s="649"/>
      <c r="GVE4" s="649"/>
      <c r="GVF4" s="649"/>
      <c r="GVG4" s="649"/>
      <c r="GVH4" s="650"/>
      <c r="GVI4" s="650"/>
      <c r="GVJ4" s="650"/>
      <c r="GVK4" s="650"/>
      <c r="GVL4" s="650"/>
      <c r="GVM4" s="650"/>
      <c r="GVN4" s="650"/>
      <c r="GVO4" s="650"/>
      <c r="GVP4" s="667"/>
      <c r="GVQ4" s="669"/>
      <c r="GVR4" s="649"/>
      <c r="GVS4" s="649"/>
      <c r="GVT4" s="649"/>
      <c r="GVU4" s="649"/>
      <c r="GVV4" s="649"/>
      <c r="GVW4" s="649"/>
      <c r="GVX4" s="650"/>
      <c r="GVY4" s="650"/>
      <c r="GVZ4" s="650"/>
      <c r="GWA4" s="650"/>
      <c r="GWB4" s="650"/>
      <c r="GWC4" s="650"/>
      <c r="GWD4" s="650"/>
      <c r="GWE4" s="650"/>
      <c r="GWF4" s="667"/>
      <c r="GWG4" s="669"/>
      <c r="GWH4" s="649"/>
      <c r="GWI4" s="649"/>
      <c r="GWJ4" s="649"/>
      <c r="GWK4" s="649"/>
      <c r="GWL4" s="649"/>
      <c r="GWM4" s="649"/>
      <c r="GWN4" s="650"/>
      <c r="GWO4" s="650"/>
      <c r="GWP4" s="650"/>
      <c r="GWQ4" s="650"/>
      <c r="GWR4" s="650"/>
      <c r="GWS4" s="650"/>
      <c r="GWT4" s="650"/>
      <c r="GWU4" s="650"/>
      <c r="GWV4" s="667"/>
      <c r="GWW4" s="669"/>
      <c r="GWX4" s="649"/>
      <c r="GWY4" s="649"/>
      <c r="GWZ4" s="649"/>
      <c r="GXA4" s="649"/>
      <c r="GXB4" s="649"/>
      <c r="GXC4" s="649"/>
      <c r="GXD4" s="650"/>
      <c r="GXE4" s="650"/>
      <c r="GXF4" s="650"/>
      <c r="GXG4" s="650"/>
      <c r="GXH4" s="650"/>
      <c r="GXI4" s="650"/>
      <c r="GXJ4" s="650"/>
      <c r="GXK4" s="650"/>
      <c r="GXL4" s="667"/>
      <c r="GXM4" s="669"/>
      <c r="GXN4" s="649"/>
      <c r="GXO4" s="649"/>
      <c r="GXP4" s="649"/>
      <c r="GXQ4" s="649"/>
      <c r="GXR4" s="649"/>
      <c r="GXS4" s="649"/>
      <c r="GXT4" s="650"/>
      <c r="GXU4" s="650"/>
      <c r="GXV4" s="650"/>
      <c r="GXW4" s="650"/>
      <c r="GXX4" s="650"/>
      <c r="GXY4" s="650"/>
      <c r="GXZ4" s="650"/>
      <c r="GYA4" s="650"/>
      <c r="GYB4" s="667"/>
      <c r="GYC4" s="669"/>
      <c r="GYD4" s="649"/>
      <c r="GYE4" s="649"/>
      <c r="GYF4" s="649"/>
      <c r="GYG4" s="649"/>
      <c r="GYH4" s="649"/>
      <c r="GYI4" s="649"/>
      <c r="GYJ4" s="650"/>
      <c r="GYK4" s="650"/>
      <c r="GYL4" s="650"/>
      <c r="GYM4" s="650"/>
      <c r="GYN4" s="650"/>
      <c r="GYO4" s="650"/>
      <c r="GYP4" s="650"/>
      <c r="GYQ4" s="650"/>
      <c r="GYR4" s="667"/>
      <c r="GYS4" s="669"/>
      <c r="GYT4" s="649"/>
      <c r="GYU4" s="649"/>
      <c r="GYV4" s="649"/>
      <c r="GYW4" s="649"/>
      <c r="GYX4" s="649"/>
      <c r="GYY4" s="649"/>
      <c r="GYZ4" s="650"/>
      <c r="GZA4" s="650"/>
      <c r="GZB4" s="650"/>
      <c r="GZC4" s="650"/>
      <c r="GZD4" s="650"/>
      <c r="GZE4" s="650"/>
      <c r="GZF4" s="650"/>
      <c r="GZG4" s="650"/>
      <c r="GZH4" s="667"/>
      <c r="GZI4" s="669"/>
      <c r="GZJ4" s="649"/>
      <c r="GZK4" s="649"/>
      <c r="GZL4" s="649"/>
      <c r="GZM4" s="649"/>
      <c r="GZN4" s="649"/>
      <c r="GZO4" s="649"/>
      <c r="GZP4" s="650"/>
      <c r="GZQ4" s="650"/>
      <c r="GZR4" s="650"/>
      <c r="GZS4" s="650"/>
      <c r="GZT4" s="650"/>
      <c r="GZU4" s="650"/>
      <c r="GZV4" s="650"/>
      <c r="GZW4" s="650"/>
      <c r="GZX4" s="667"/>
      <c r="GZY4" s="669"/>
      <c r="GZZ4" s="649"/>
      <c r="HAA4" s="649"/>
      <c r="HAB4" s="649"/>
      <c r="HAC4" s="649"/>
      <c r="HAD4" s="649"/>
      <c r="HAE4" s="649"/>
      <c r="HAF4" s="650"/>
      <c r="HAG4" s="650"/>
      <c r="HAH4" s="650"/>
      <c r="HAI4" s="650"/>
      <c r="HAJ4" s="650"/>
      <c r="HAK4" s="650"/>
      <c r="HAL4" s="650"/>
      <c r="HAM4" s="650"/>
      <c r="HAN4" s="667"/>
      <c r="HAO4" s="669"/>
      <c r="HAP4" s="649"/>
      <c r="HAQ4" s="649"/>
      <c r="HAR4" s="649"/>
      <c r="HAS4" s="649"/>
      <c r="HAT4" s="649"/>
      <c r="HAU4" s="649"/>
      <c r="HAV4" s="650"/>
      <c r="HAW4" s="650"/>
      <c r="HAX4" s="650"/>
      <c r="HAY4" s="650"/>
      <c r="HAZ4" s="650"/>
      <c r="HBA4" s="650"/>
      <c r="HBB4" s="650"/>
      <c r="HBC4" s="650"/>
      <c r="HBD4" s="667"/>
      <c r="HBE4" s="669"/>
      <c r="HBF4" s="649"/>
      <c r="HBG4" s="649"/>
      <c r="HBH4" s="649"/>
      <c r="HBI4" s="649"/>
      <c r="HBJ4" s="649"/>
      <c r="HBK4" s="649"/>
      <c r="HBL4" s="650"/>
      <c r="HBM4" s="650"/>
      <c r="HBN4" s="650"/>
      <c r="HBO4" s="650"/>
      <c r="HBP4" s="650"/>
      <c r="HBQ4" s="650"/>
      <c r="HBR4" s="650"/>
      <c r="HBS4" s="650"/>
      <c r="HBT4" s="667"/>
      <c r="HBU4" s="669"/>
      <c r="HBV4" s="649"/>
      <c r="HBW4" s="649"/>
      <c r="HBX4" s="649"/>
      <c r="HBY4" s="649"/>
      <c r="HBZ4" s="649"/>
      <c r="HCA4" s="649"/>
      <c r="HCB4" s="650"/>
      <c r="HCC4" s="650"/>
      <c r="HCD4" s="650"/>
      <c r="HCE4" s="650"/>
      <c r="HCF4" s="650"/>
      <c r="HCG4" s="650"/>
      <c r="HCH4" s="650"/>
      <c r="HCI4" s="650"/>
      <c r="HCJ4" s="667"/>
      <c r="HCK4" s="669"/>
      <c r="HCL4" s="649"/>
      <c r="HCM4" s="649"/>
      <c r="HCN4" s="649"/>
      <c r="HCO4" s="649"/>
      <c r="HCP4" s="649"/>
      <c r="HCQ4" s="649"/>
      <c r="HCR4" s="650"/>
      <c r="HCS4" s="650"/>
      <c r="HCT4" s="650"/>
      <c r="HCU4" s="650"/>
      <c r="HCV4" s="650"/>
      <c r="HCW4" s="650"/>
      <c r="HCX4" s="650"/>
      <c r="HCY4" s="650"/>
      <c r="HCZ4" s="667"/>
      <c r="HDA4" s="669"/>
      <c r="HDB4" s="649"/>
      <c r="HDC4" s="649"/>
      <c r="HDD4" s="649"/>
      <c r="HDE4" s="649"/>
      <c r="HDF4" s="649"/>
      <c r="HDG4" s="649"/>
      <c r="HDH4" s="650"/>
      <c r="HDI4" s="650"/>
      <c r="HDJ4" s="650"/>
      <c r="HDK4" s="650"/>
      <c r="HDL4" s="650"/>
      <c r="HDM4" s="650"/>
      <c r="HDN4" s="650"/>
      <c r="HDO4" s="650"/>
      <c r="HDP4" s="667"/>
      <c r="HDQ4" s="669"/>
      <c r="HDR4" s="649"/>
      <c r="HDS4" s="649"/>
      <c r="HDT4" s="649"/>
      <c r="HDU4" s="649"/>
      <c r="HDV4" s="649"/>
      <c r="HDW4" s="649"/>
      <c r="HDX4" s="650"/>
      <c r="HDY4" s="650"/>
      <c r="HDZ4" s="650"/>
      <c r="HEA4" s="650"/>
      <c r="HEB4" s="650"/>
      <c r="HEC4" s="650"/>
      <c r="HED4" s="650"/>
      <c r="HEE4" s="650"/>
      <c r="HEF4" s="667"/>
      <c r="HEG4" s="669"/>
      <c r="HEH4" s="649"/>
      <c r="HEI4" s="649"/>
      <c r="HEJ4" s="649"/>
      <c r="HEK4" s="649"/>
      <c r="HEL4" s="649"/>
      <c r="HEM4" s="649"/>
      <c r="HEN4" s="650"/>
      <c r="HEO4" s="650"/>
      <c r="HEP4" s="650"/>
      <c r="HEQ4" s="650"/>
      <c r="HER4" s="650"/>
      <c r="HES4" s="650"/>
      <c r="HET4" s="650"/>
      <c r="HEU4" s="650"/>
      <c r="HEV4" s="667"/>
      <c r="HEW4" s="669"/>
      <c r="HEX4" s="649"/>
      <c r="HEY4" s="649"/>
      <c r="HEZ4" s="649"/>
      <c r="HFA4" s="649"/>
      <c r="HFB4" s="649"/>
      <c r="HFC4" s="649"/>
      <c r="HFD4" s="650"/>
      <c r="HFE4" s="650"/>
      <c r="HFF4" s="650"/>
      <c r="HFG4" s="650"/>
      <c r="HFH4" s="650"/>
      <c r="HFI4" s="650"/>
      <c r="HFJ4" s="650"/>
      <c r="HFK4" s="650"/>
      <c r="HFL4" s="667"/>
      <c r="HFM4" s="669"/>
      <c r="HFN4" s="649"/>
      <c r="HFO4" s="649"/>
      <c r="HFP4" s="649"/>
      <c r="HFQ4" s="649"/>
      <c r="HFR4" s="649"/>
      <c r="HFS4" s="649"/>
      <c r="HFT4" s="650"/>
      <c r="HFU4" s="650"/>
      <c r="HFV4" s="650"/>
      <c r="HFW4" s="650"/>
      <c r="HFX4" s="650"/>
      <c r="HFY4" s="650"/>
      <c r="HFZ4" s="650"/>
      <c r="HGA4" s="650"/>
      <c r="HGB4" s="667"/>
      <c r="HGC4" s="669"/>
      <c r="HGD4" s="649"/>
      <c r="HGE4" s="649"/>
      <c r="HGF4" s="649"/>
      <c r="HGG4" s="649"/>
      <c r="HGH4" s="649"/>
      <c r="HGI4" s="649"/>
      <c r="HGJ4" s="650"/>
      <c r="HGK4" s="650"/>
      <c r="HGL4" s="650"/>
      <c r="HGM4" s="650"/>
      <c r="HGN4" s="650"/>
      <c r="HGO4" s="650"/>
      <c r="HGP4" s="650"/>
      <c r="HGQ4" s="650"/>
      <c r="HGR4" s="667"/>
      <c r="HGS4" s="669"/>
      <c r="HGT4" s="649"/>
      <c r="HGU4" s="649"/>
      <c r="HGV4" s="649"/>
      <c r="HGW4" s="649"/>
      <c r="HGX4" s="649"/>
      <c r="HGY4" s="649"/>
      <c r="HGZ4" s="650"/>
      <c r="HHA4" s="650"/>
      <c r="HHB4" s="650"/>
      <c r="HHC4" s="650"/>
      <c r="HHD4" s="650"/>
      <c r="HHE4" s="650"/>
      <c r="HHF4" s="650"/>
      <c r="HHG4" s="650"/>
      <c r="HHH4" s="667"/>
      <c r="HHI4" s="669"/>
      <c r="HHJ4" s="649"/>
      <c r="HHK4" s="649"/>
      <c r="HHL4" s="649"/>
      <c r="HHM4" s="649"/>
      <c r="HHN4" s="649"/>
      <c r="HHO4" s="649"/>
      <c r="HHP4" s="650"/>
      <c r="HHQ4" s="650"/>
      <c r="HHR4" s="650"/>
      <c r="HHS4" s="650"/>
      <c r="HHT4" s="650"/>
      <c r="HHU4" s="650"/>
      <c r="HHV4" s="650"/>
      <c r="HHW4" s="650"/>
      <c r="HHX4" s="667"/>
      <c r="HHY4" s="669"/>
      <c r="HHZ4" s="649"/>
      <c r="HIA4" s="649"/>
      <c r="HIB4" s="649"/>
      <c r="HIC4" s="649"/>
      <c r="HID4" s="649"/>
      <c r="HIE4" s="649"/>
      <c r="HIF4" s="650"/>
      <c r="HIG4" s="650"/>
      <c r="HIH4" s="650"/>
      <c r="HII4" s="650"/>
      <c r="HIJ4" s="650"/>
      <c r="HIK4" s="650"/>
      <c r="HIL4" s="650"/>
      <c r="HIM4" s="650"/>
      <c r="HIN4" s="667"/>
      <c r="HIO4" s="669"/>
      <c r="HIP4" s="649"/>
      <c r="HIQ4" s="649"/>
      <c r="HIR4" s="649"/>
      <c r="HIS4" s="649"/>
      <c r="HIT4" s="649"/>
      <c r="HIU4" s="649"/>
      <c r="HIV4" s="650"/>
      <c r="HIW4" s="650"/>
      <c r="HIX4" s="650"/>
      <c r="HIY4" s="650"/>
      <c r="HIZ4" s="650"/>
      <c r="HJA4" s="650"/>
      <c r="HJB4" s="650"/>
      <c r="HJC4" s="650"/>
      <c r="HJD4" s="667"/>
      <c r="HJE4" s="669"/>
      <c r="HJF4" s="649"/>
      <c r="HJG4" s="649"/>
      <c r="HJH4" s="649"/>
      <c r="HJI4" s="649"/>
      <c r="HJJ4" s="649"/>
      <c r="HJK4" s="649"/>
      <c r="HJL4" s="650"/>
      <c r="HJM4" s="650"/>
      <c r="HJN4" s="650"/>
      <c r="HJO4" s="650"/>
      <c r="HJP4" s="650"/>
      <c r="HJQ4" s="650"/>
      <c r="HJR4" s="650"/>
      <c r="HJS4" s="650"/>
      <c r="HJT4" s="667"/>
      <c r="HJU4" s="669"/>
      <c r="HJV4" s="649"/>
      <c r="HJW4" s="649"/>
      <c r="HJX4" s="649"/>
      <c r="HJY4" s="649"/>
      <c r="HJZ4" s="649"/>
      <c r="HKA4" s="649"/>
      <c r="HKB4" s="650"/>
      <c r="HKC4" s="650"/>
      <c r="HKD4" s="650"/>
      <c r="HKE4" s="650"/>
      <c r="HKF4" s="650"/>
      <c r="HKG4" s="650"/>
      <c r="HKH4" s="650"/>
      <c r="HKI4" s="650"/>
      <c r="HKJ4" s="667"/>
      <c r="HKK4" s="669"/>
      <c r="HKL4" s="649"/>
      <c r="HKM4" s="649"/>
      <c r="HKN4" s="649"/>
      <c r="HKO4" s="649"/>
      <c r="HKP4" s="649"/>
      <c r="HKQ4" s="649"/>
      <c r="HKR4" s="650"/>
      <c r="HKS4" s="650"/>
      <c r="HKT4" s="650"/>
      <c r="HKU4" s="650"/>
      <c r="HKV4" s="650"/>
      <c r="HKW4" s="650"/>
      <c r="HKX4" s="650"/>
      <c r="HKY4" s="650"/>
      <c r="HKZ4" s="667"/>
      <c r="HLA4" s="669"/>
      <c r="HLB4" s="649"/>
      <c r="HLC4" s="649"/>
      <c r="HLD4" s="649"/>
      <c r="HLE4" s="649"/>
      <c r="HLF4" s="649"/>
      <c r="HLG4" s="649"/>
      <c r="HLH4" s="650"/>
      <c r="HLI4" s="650"/>
      <c r="HLJ4" s="650"/>
      <c r="HLK4" s="650"/>
      <c r="HLL4" s="650"/>
      <c r="HLM4" s="650"/>
      <c r="HLN4" s="650"/>
      <c r="HLO4" s="650"/>
      <c r="HLP4" s="667"/>
      <c r="HLQ4" s="669"/>
      <c r="HLR4" s="649"/>
      <c r="HLS4" s="649"/>
      <c r="HLT4" s="649"/>
      <c r="HLU4" s="649"/>
      <c r="HLV4" s="649"/>
      <c r="HLW4" s="649"/>
      <c r="HLX4" s="650"/>
      <c r="HLY4" s="650"/>
      <c r="HLZ4" s="650"/>
      <c r="HMA4" s="650"/>
      <c r="HMB4" s="650"/>
      <c r="HMC4" s="650"/>
      <c r="HMD4" s="650"/>
      <c r="HME4" s="650"/>
      <c r="HMF4" s="667"/>
      <c r="HMG4" s="669"/>
      <c r="HMH4" s="649"/>
      <c r="HMI4" s="649"/>
      <c r="HMJ4" s="649"/>
      <c r="HMK4" s="649"/>
      <c r="HML4" s="649"/>
      <c r="HMM4" s="649"/>
      <c r="HMN4" s="650"/>
      <c r="HMO4" s="650"/>
      <c r="HMP4" s="650"/>
      <c r="HMQ4" s="650"/>
      <c r="HMR4" s="650"/>
      <c r="HMS4" s="650"/>
      <c r="HMT4" s="650"/>
      <c r="HMU4" s="650"/>
      <c r="HMV4" s="667"/>
      <c r="HMW4" s="669"/>
      <c r="HMX4" s="649"/>
      <c r="HMY4" s="649"/>
      <c r="HMZ4" s="649"/>
      <c r="HNA4" s="649"/>
      <c r="HNB4" s="649"/>
      <c r="HNC4" s="649"/>
      <c r="HND4" s="650"/>
      <c r="HNE4" s="650"/>
      <c r="HNF4" s="650"/>
      <c r="HNG4" s="650"/>
      <c r="HNH4" s="650"/>
      <c r="HNI4" s="650"/>
      <c r="HNJ4" s="650"/>
      <c r="HNK4" s="650"/>
      <c r="HNL4" s="667"/>
      <c r="HNM4" s="669"/>
      <c r="HNN4" s="649"/>
      <c r="HNO4" s="649"/>
      <c r="HNP4" s="649"/>
      <c r="HNQ4" s="649"/>
      <c r="HNR4" s="649"/>
      <c r="HNS4" s="649"/>
      <c r="HNT4" s="650"/>
      <c r="HNU4" s="650"/>
      <c r="HNV4" s="650"/>
      <c r="HNW4" s="650"/>
      <c r="HNX4" s="650"/>
      <c r="HNY4" s="650"/>
      <c r="HNZ4" s="650"/>
      <c r="HOA4" s="650"/>
      <c r="HOB4" s="667"/>
      <c r="HOC4" s="669"/>
      <c r="HOD4" s="649"/>
      <c r="HOE4" s="649"/>
      <c r="HOF4" s="649"/>
      <c r="HOG4" s="649"/>
      <c r="HOH4" s="649"/>
      <c r="HOI4" s="649"/>
      <c r="HOJ4" s="650"/>
      <c r="HOK4" s="650"/>
      <c r="HOL4" s="650"/>
      <c r="HOM4" s="650"/>
      <c r="HON4" s="650"/>
      <c r="HOO4" s="650"/>
      <c r="HOP4" s="650"/>
      <c r="HOQ4" s="650"/>
      <c r="HOR4" s="667"/>
      <c r="HOS4" s="669"/>
      <c r="HOT4" s="649"/>
      <c r="HOU4" s="649"/>
      <c r="HOV4" s="649"/>
      <c r="HOW4" s="649"/>
      <c r="HOX4" s="649"/>
      <c r="HOY4" s="649"/>
      <c r="HOZ4" s="650"/>
      <c r="HPA4" s="650"/>
      <c r="HPB4" s="650"/>
      <c r="HPC4" s="650"/>
      <c r="HPD4" s="650"/>
      <c r="HPE4" s="650"/>
      <c r="HPF4" s="650"/>
      <c r="HPG4" s="650"/>
      <c r="HPH4" s="667"/>
      <c r="HPI4" s="669"/>
      <c r="HPJ4" s="649"/>
      <c r="HPK4" s="649"/>
      <c r="HPL4" s="649"/>
      <c r="HPM4" s="649"/>
      <c r="HPN4" s="649"/>
      <c r="HPO4" s="649"/>
      <c r="HPP4" s="650"/>
      <c r="HPQ4" s="650"/>
      <c r="HPR4" s="650"/>
      <c r="HPS4" s="650"/>
      <c r="HPT4" s="650"/>
      <c r="HPU4" s="650"/>
      <c r="HPV4" s="650"/>
      <c r="HPW4" s="650"/>
      <c r="HPX4" s="667"/>
      <c r="HPY4" s="669"/>
      <c r="HPZ4" s="649"/>
      <c r="HQA4" s="649"/>
      <c r="HQB4" s="649"/>
      <c r="HQC4" s="649"/>
      <c r="HQD4" s="649"/>
      <c r="HQE4" s="649"/>
      <c r="HQF4" s="650"/>
      <c r="HQG4" s="650"/>
      <c r="HQH4" s="650"/>
      <c r="HQI4" s="650"/>
      <c r="HQJ4" s="650"/>
      <c r="HQK4" s="650"/>
      <c r="HQL4" s="650"/>
      <c r="HQM4" s="650"/>
      <c r="HQN4" s="667"/>
      <c r="HQO4" s="669"/>
      <c r="HQP4" s="649"/>
      <c r="HQQ4" s="649"/>
      <c r="HQR4" s="649"/>
      <c r="HQS4" s="649"/>
      <c r="HQT4" s="649"/>
      <c r="HQU4" s="649"/>
      <c r="HQV4" s="650"/>
      <c r="HQW4" s="650"/>
      <c r="HQX4" s="650"/>
      <c r="HQY4" s="650"/>
      <c r="HQZ4" s="650"/>
      <c r="HRA4" s="650"/>
      <c r="HRB4" s="650"/>
      <c r="HRC4" s="650"/>
      <c r="HRD4" s="667"/>
      <c r="HRE4" s="669"/>
      <c r="HRF4" s="649"/>
      <c r="HRG4" s="649"/>
      <c r="HRH4" s="649"/>
      <c r="HRI4" s="649"/>
      <c r="HRJ4" s="649"/>
      <c r="HRK4" s="649"/>
      <c r="HRL4" s="650"/>
      <c r="HRM4" s="650"/>
      <c r="HRN4" s="650"/>
      <c r="HRO4" s="650"/>
      <c r="HRP4" s="650"/>
      <c r="HRQ4" s="650"/>
      <c r="HRR4" s="650"/>
      <c r="HRS4" s="650"/>
      <c r="HRT4" s="667"/>
      <c r="HRU4" s="669"/>
      <c r="HRV4" s="649"/>
      <c r="HRW4" s="649"/>
      <c r="HRX4" s="649"/>
      <c r="HRY4" s="649"/>
      <c r="HRZ4" s="649"/>
      <c r="HSA4" s="649"/>
      <c r="HSB4" s="650"/>
      <c r="HSC4" s="650"/>
      <c r="HSD4" s="650"/>
      <c r="HSE4" s="650"/>
      <c r="HSF4" s="650"/>
      <c r="HSG4" s="650"/>
      <c r="HSH4" s="650"/>
      <c r="HSI4" s="650"/>
      <c r="HSJ4" s="667"/>
      <c r="HSK4" s="669"/>
      <c r="HSL4" s="649"/>
      <c r="HSM4" s="649"/>
      <c r="HSN4" s="649"/>
      <c r="HSO4" s="649"/>
      <c r="HSP4" s="649"/>
      <c r="HSQ4" s="649"/>
      <c r="HSR4" s="650"/>
      <c r="HSS4" s="650"/>
      <c r="HST4" s="650"/>
      <c r="HSU4" s="650"/>
      <c r="HSV4" s="650"/>
      <c r="HSW4" s="650"/>
      <c r="HSX4" s="650"/>
      <c r="HSY4" s="650"/>
      <c r="HSZ4" s="667"/>
      <c r="HTA4" s="669"/>
      <c r="HTB4" s="649"/>
      <c r="HTC4" s="649"/>
      <c r="HTD4" s="649"/>
      <c r="HTE4" s="649"/>
      <c r="HTF4" s="649"/>
      <c r="HTG4" s="649"/>
      <c r="HTH4" s="650"/>
      <c r="HTI4" s="650"/>
      <c r="HTJ4" s="650"/>
      <c r="HTK4" s="650"/>
      <c r="HTL4" s="650"/>
      <c r="HTM4" s="650"/>
      <c r="HTN4" s="650"/>
      <c r="HTO4" s="650"/>
      <c r="HTP4" s="667"/>
      <c r="HTQ4" s="669"/>
      <c r="HTR4" s="649"/>
      <c r="HTS4" s="649"/>
      <c r="HTT4" s="649"/>
      <c r="HTU4" s="649"/>
      <c r="HTV4" s="649"/>
      <c r="HTW4" s="649"/>
      <c r="HTX4" s="650"/>
      <c r="HTY4" s="650"/>
      <c r="HTZ4" s="650"/>
      <c r="HUA4" s="650"/>
      <c r="HUB4" s="650"/>
      <c r="HUC4" s="650"/>
      <c r="HUD4" s="650"/>
      <c r="HUE4" s="650"/>
      <c r="HUF4" s="667"/>
      <c r="HUG4" s="669"/>
      <c r="HUH4" s="649"/>
      <c r="HUI4" s="649"/>
      <c r="HUJ4" s="649"/>
      <c r="HUK4" s="649"/>
      <c r="HUL4" s="649"/>
      <c r="HUM4" s="649"/>
      <c r="HUN4" s="650"/>
      <c r="HUO4" s="650"/>
      <c r="HUP4" s="650"/>
      <c r="HUQ4" s="650"/>
      <c r="HUR4" s="650"/>
      <c r="HUS4" s="650"/>
      <c r="HUT4" s="650"/>
      <c r="HUU4" s="650"/>
      <c r="HUV4" s="667"/>
      <c r="HUW4" s="669"/>
      <c r="HUX4" s="649"/>
      <c r="HUY4" s="649"/>
      <c r="HUZ4" s="649"/>
      <c r="HVA4" s="649"/>
      <c r="HVB4" s="649"/>
      <c r="HVC4" s="649"/>
      <c r="HVD4" s="650"/>
      <c r="HVE4" s="650"/>
      <c r="HVF4" s="650"/>
      <c r="HVG4" s="650"/>
      <c r="HVH4" s="650"/>
      <c r="HVI4" s="650"/>
      <c r="HVJ4" s="650"/>
      <c r="HVK4" s="650"/>
      <c r="HVL4" s="667"/>
      <c r="HVM4" s="669"/>
      <c r="HVN4" s="649"/>
      <c r="HVO4" s="649"/>
      <c r="HVP4" s="649"/>
      <c r="HVQ4" s="649"/>
      <c r="HVR4" s="649"/>
      <c r="HVS4" s="649"/>
      <c r="HVT4" s="650"/>
      <c r="HVU4" s="650"/>
      <c r="HVV4" s="650"/>
      <c r="HVW4" s="650"/>
      <c r="HVX4" s="650"/>
      <c r="HVY4" s="650"/>
      <c r="HVZ4" s="650"/>
      <c r="HWA4" s="650"/>
      <c r="HWB4" s="667"/>
      <c r="HWC4" s="669"/>
      <c r="HWD4" s="649"/>
      <c r="HWE4" s="649"/>
      <c r="HWF4" s="649"/>
      <c r="HWG4" s="649"/>
      <c r="HWH4" s="649"/>
      <c r="HWI4" s="649"/>
      <c r="HWJ4" s="650"/>
      <c r="HWK4" s="650"/>
      <c r="HWL4" s="650"/>
      <c r="HWM4" s="650"/>
      <c r="HWN4" s="650"/>
      <c r="HWO4" s="650"/>
      <c r="HWP4" s="650"/>
      <c r="HWQ4" s="650"/>
      <c r="HWR4" s="667"/>
      <c r="HWS4" s="669"/>
      <c r="HWT4" s="649"/>
      <c r="HWU4" s="649"/>
      <c r="HWV4" s="649"/>
      <c r="HWW4" s="649"/>
      <c r="HWX4" s="649"/>
      <c r="HWY4" s="649"/>
      <c r="HWZ4" s="650"/>
      <c r="HXA4" s="650"/>
      <c r="HXB4" s="650"/>
      <c r="HXC4" s="650"/>
      <c r="HXD4" s="650"/>
      <c r="HXE4" s="650"/>
      <c r="HXF4" s="650"/>
      <c r="HXG4" s="650"/>
      <c r="HXH4" s="667"/>
      <c r="HXI4" s="669"/>
      <c r="HXJ4" s="649"/>
      <c r="HXK4" s="649"/>
      <c r="HXL4" s="649"/>
      <c r="HXM4" s="649"/>
      <c r="HXN4" s="649"/>
      <c r="HXO4" s="649"/>
      <c r="HXP4" s="650"/>
      <c r="HXQ4" s="650"/>
      <c r="HXR4" s="650"/>
      <c r="HXS4" s="650"/>
      <c r="HXT4" s="650"/>
      <c r="HXU4" s="650"/>
      <c r="HXV4" s="650"/>
      <c r="HXW4" s="650"/>
      <c r="HXX4" s="667"/>
      <c r="HXY4" s="669"/>
      <c r="HXZ4" s="649"/>
      <c r="HYA4" s="649"/>
      <c r="HYB4" s="649"/>
      <c r="HYC4" s="649"/>
      <c r="HYD4" s="649"/>
      <c r="HYE4" s="649"/>
      <c r="HYF4" s="650"/>
      <c r="HYG4" s="650"/>
      <c r="HYH4" s="650"/>
      <c r="HYI4" s="650"/>
      <c r="HYJ4" s="650"/>
      <c r="HYK4" s="650"/>
      <c r="HYL4" s="650"/>
      <c r="HYM4" s="650"/>
      <c r="HYN4" s="667"/>
      <c r="HYO4" s="669"/>
      <c r="HYP4" s="649"/>
      <c r="HYQ4" s="649"/>
      <c r="HYR4" s="649"/>
      <c r="HYS4" s="649"/>
      <c r="HYT4" s="649"/>
      <c r="HYU4" s="649"/>
      <c r="HYV4" s="650"/>
      <c r="HYW4" s="650"/>
      <c r="HYX4" s="650"/>
      <c r="HYY4" s="650"/>
      <c r="HYZ4" s="650"/>
      <c r="HZA4" s="650"/>
      <c r="HZB4" s="650"/>
      <c r="HZC4" s="650"/>
      <c r="HZD4" s="667"/>
      <c r="HZE4" s="669"/>
      <c r="HZF4" s="649"/>
      <c r="HZG4" s="649"/>
      <c r="HZH4" s="649"/>
      <c r="HZI4" s="649"/>
      <c r="HZJ4" s="649"/>
      <c r="HZK4" s="649"/>
      <c r="HZL4" s="650"/>
      <c r="HZM4" s="650"/>
      <c r="HZN4" s="650"/>
      <c r="HZO4" s="650"/>
      <c r="HZP4" s="650"/>
      <c r="HZQ4" s="650"/>
      <c r="HZR4" s="650"/>
      <c r="HZS4" s="650"/>
      <c r="HZT4" s="667"/>
      <c r="HZU4" s="669"/>
      <c r="HZV4" s="649"/>
      <c r="HZW4" s="649"/>
      <c r="HZX4" s="649"/>
      <c r="HZY4" s="649"/>
      <c r="HZZ4" s="649"/>
      <c r="IAA4" s="649"/>
      <c r="IAB4" s="650"/>
      <c r="IAC4" s="650"/>
      <c r="IAD4" s="650"/>
      <c r="IAE4" s="650"/>
      <c r="IAF4" s="650"/>
      <c r="IAG4" s="650"/>
      <c r="IAH4" s="650"/>
      <c r="IAI4" s="650"/>
      <c r="IAJ4" s="667"/>
      <c r="IAK4" s="669"/>
      <c r="IAL4" s="649"/>
      <c r="IAM4" s="649"/>
      <c r="IAN4" s="649"/>
      <c r="IAO4" s="649"/>
      <c r="IAP4" s="649"/>
      <c r="IAQ4" s="649"/>
      <c r="IAR4" s="650"/>
      <c r="IAS4" s="650"/>
      <c r="IAT4" s="650"/>
      <c r="IAU4" s="650"/>
      <c r="IAV4" s="650"/>
      <c r="IAW4" s="650"/>
      <c r="IAX4" s="650"/>
      <c r="IAY4" s="650"/>
      <c r="IAZ4" s="667"/>
      <c r="IBA4" s="669"/>
      <c r="IBB4" s="649"/>
      <c r="IBC4" s="649"/>
      <c r="IBD4" s="649"/>
      <c r="IBE4" s="649"/>
      <c r="IBF4" s="649"/>
      <c r="IBG4" s="649"/>
      <c r="IBH4" s="650"/>
      <c r="IBI4" s="650"/>
      <c r="IBJ4" s="650"/>
      <c r="IBK4" s="650"/>
      <c r="IBL4" s="650"/>
      <c r="IBM4" s="650"/>
      <c r="IBN4" s="650"/>
      <c r="IBO4" s="650"/>
      <c r="IBP4" s="667"/>
      <c r="IBQ4" s="669"/>
      <c r="IBR4" s="649"/>
      <c r="IBS4" s="649"/>
      <c r="IBT4" s="649"/>
      <c r="IBU4" s="649"/>
      <c r="IBV4" s="649"/>
      <c r="IBW4" s="649"/>
      <c r="IBX4" s="650"/>
      <c r="IBY4" s="650"/>
      <c r="IBZ4" s="650"/>
      <c r="ICA4" s="650"/>
      <c r="ICB4" s="650"/>
      <c r="ICC4" s="650"/>
      <c r="ICD4" s="650"/>
      <c r="ICE4" s="650"/>
      <c r="ICF4" s="667"/>
      <c r="ICG4" s="669"/>
      <c r="ICH4" s="649"/>
      <c r="ICI4" s="649"/>
      <c r="ICJ4" s="649"/>
      <c r="ICK4" s="649"/>
      <c r="ICL4" s="649"/>
      <c r="ICM4" s="649"/>
      <c r="ICN4" s="650"/>
      <c r="ICO4" s="650"/>
      <c r="ICP4" s="650"/>
      <c r="ICQ4" s="650"/>
      <c r="ICR4" s="650"/>
      <c r="ICS4" s="650"/>
      <c r="ICT4" s="650"/>
      <c r="ICU4" s="650"/>
      <c r="ICV4" s="667"/>
      <c r="ICW4" s="669"/>
      <c r="ICX4" s="649"/>
      <c r="ICY4" s="649"/>
      <c r="ICZ4" s="649"/>
      <c r="IDA4" s="649"/>
      <c r="IDB4" s="649"/>
      <c r="IDC4" s="649"/>
      <c r="IDD4" s="650"/>
      <c r="IDE4" s="650"/>
      <c r="IDF4" s="650"/>
      <c r="IDG4" s="650"/>
      <c r="IDH4" s="650"/>
      <c r="IDI4" s="650"/>
      <c r="IDJ4" s="650"/>
      <c r="IDK4" s="650"/>
      <c r="IDL4" s="667"/>
      <c r="IDM4" s="669"/>
      <c r="IDN4" s="649"/>
      <c r="IDO4" s="649"/>
      <c r="IDP4" s="649"/>
      <c r="IDQ4" s="649"/>
      <c r="IDR4" s="649"/>
      <c r="IDS4" s="649"/>
      <c r="IDT4" s="650"/>
      <c r="IDU4" s="650"/>
      <c r="IDV4" s="650"/>
      <c r="IDW4" s="650"/>
      <c r="IDX4" s="650"/>
      <c r="IDY4" s="650"/>
      <c r="IDZ4" s="650"/>
      <c r="IEA4" s="650"/>
      <c r="IEB4" s="667"/>
      <c r="IEC4" s="669"/>
      <c r="IED4" s="649"/>
      <c r="IEE4" s="649"/>
      <c r="IEF4" s="649"/>
      <c r="IEG4" s="649"/>
      <c r="IEH4" s="649"/>
      <c r="IEI4" s="649"/>
      <c r="IEJ4" s="650"/>
      <c r="IEK4" s="650"/>
      <c r="IEL4" s="650"/>
      <c r="IEM4" s="650"/>
      <c r="IEN4" s="650"/>
      <c r="IEO4" s="650"/>
      <c r="IEP4" s="650"/>
      <c r="IEQ4" s="650"/>
      <c r="IER4" s="667"/>
      <c r="IES4" s="669"/>
      <c r="IET4" s="649"/>
      <c r="IEU4" s="649"/>
      <c r="IEV4" s="649"/>
      <c r="IEW4" s="649"/>
      <c r="IEX4" s="649"/>
      <c r="IEY4" s="649"/>
      <c r="IEZ4" s="650"/>
      <c r="IFA4" s="650"/>
      <c r="IFB4" s="650"/>
      <c r="IFC4" s="650"/>
      <c r="IFD4" s="650"/>
      <c r="IFE4" s="650"/>
      <c r="IFF4" s="650"/>
      <c r="IFG4" s="650"/>
      <c r="IFH4" s="667"/>
      <c r="IFI4" s="669"/>
      <c r="IFJ4" s="649"/>
      <c r="IFK4" s="649"/>
      <c r="IFL4" s="649"/>
      <c r="IFM4" s="649"/>
      <c r="IFN4" s="649"/>
      <c r="IFO4" s="649"/>
      <c r="IFP4" s="650"/>
      <c r="IFQ4" s="650"/>
      <c r="IFR4" s="650"/>
      <c r="IFS4" s="650"/>
      <c r="IFT4" s="650"/>
      <c r="IFU4" s="650"/>
      <c r="IFV4" s="650"/>
      <c r="IFW4" s="650"/>
      <c r="IFX4" s="667"/>
      <c r="IFY4" s="669"/>
      <c r="IFZ4" s="649"/>
      <c r="IGA4" s="649"/>
      <c r="IGB4" s="649"/>
      <c r="IGC4" s="649"/>
      <c r="IGD4" s="649"/>
      <c r="IGE4" s="649"/>
      <c r="IGF4" s="650"/>
      <c r="IGG4" s="650"/>
      <c r="IGH4" s="650"/>
      <c r="IGI4" s="650"/>
      <c r="IGJ4" s="650"/>
      <c r="IGK4" s="650"/>
      <c r="IGL4" s="650"/>
      <c r="IGM4" s="650"/>
      <c r="IGN4" s="667"/>
      <c r="IGO4" s="669"/>
      <c r="IGP4" s="649"/>
      <c r="IGQ4" s="649"/>
      <c r="IGR4" s="649"/>
      <c r="IGS4" s="649"/>
      <c r="IGT4" s="649"/>
      <c r="IGU4" s="649"/>
      <c r="IGV4" s="650"/>
      <c r="IGW4" s="650"/>
      <c r="IGX4" s="650"/>
      <c r="IGY4" s="650"/>
      <c r="IGZ4" s="650"/>
      <c r="IHA4" s="650"/>
      <c r="IHB4" s="650"/>
      <c r="IHC4" s="650"/>
      <c r="IHD4" s="667"/>
      <c r="IHE4" s="669"/>
      <c r="IHF4" s="649"/>
      <c r="IHG4" s="649"/>
      <c r="IHH4" s="649"/>
      <c r="IHI4" s="649"/>
      <c r="IHJ4" s="649"/>
      <c r="IHK4" s="649"/>
      <c r="IHL4" s="650"/>
      <c r="IHM4" s="650"/>
      <c r="IHN4" s="650"/>
      <c r="IHO4" s="650"/>
      <c r="IHP4" s="650"/>
      <c r="IHQ4" s="650"/>
      <c r="IHR4" s="650"/>
      <c r="IHS4" s="650"/>
      <c r="IHT4" s="667"/>
      <c r="IHU4" s="669"/>
      <c r="IHV4" s="649"/>
      <c r="IHW4" s="649"/>
      <c r="IHX4" s="649"/>
      <c r="IHY4" s="649"/>
      <c r="IHZ4" s="649"/>
      <c r="IIA4" s="649"/>
      <c r="IIB4" s="650"/>
      <c r="IIC4" s="650"/>
      <c r="IID4" s="650"/>
      <c r="IIE4" s="650"/>
      <c r="IIF4" s="650"/>
      <c r="IIG4" s="650"/>
      <c r="IIH4" s="650"/>
      <c r="III4" s="650"/>
      <c r="IIJ4" s="667"/>
      <c r="IIK4" s="669"/>
      <c r="IIL4" s="649"/>
      <c r="IIM4" s="649"/>
      <c r="IIN4" s="649"/>
      <c r="IIO4" s="649"/>
      <c r="IIP4" s="649"/>
      <c r="IIQ4" s="649"/>
      <c r="IIR4" s="650"/>
      <c r="IIS4" s="650"/>
      <c r="IIT4" s="650"/>
      <c r="IIU4" s="650"/>
      <c r="IIV4" s="650"/>
      <c r="IIW4" s="650"/>
      <c r="IIX4" s="650"/>
      <c r="IIY4" s="650"/>
      <c r="IIZ4" s="667"/>
      <c r="IJA4" s="669"/>
      <c r="IJB4" s="649"/>
      <c r="IJC4" s="649"/>
      <c r="IJD4" s="649"/>
      <c r="IJE4" s="649"/>
      <c r="IJF4" s="649"/>
      <c r="IJG4" s="649"/>
      <c r="IJH4" s="650"/>
      <c r="IJI4" s="650"/>
      <c r="IJJ4" s="650"/>
      <c r="IJK4" s="650"/>
      <c r="IJL4" s="650"/>
      <c r="IJM4" s="650"/>
      <c r="IJN4" s="650"/>
      <c r="IJO4" s="650"/>
      <c r="IJP4" s="667"/>
      <c r="IJQ4" s="669"/>
      <c r="IJR4" s="649"/>
      <c r="IJS4" s="649"/>
      <c r="IJT4" s="649"/>
      <c r="IJU4" s="649"/>
      <c r="IJV4" s="649"/>
      <c r="IJW4" s="649"/>
      <c r="IJX4" s="650"/>
      <c r="IJY4" s="650"/>
      <c r="IJZ4" s="650"/>
      <c r="IKA4" s="650"/>
      <c r="IKB4" s="650"/>
      <c r="IKC4" s="650"/>
      <c r="IKD4" s="650"/>
      <c r="IKE4" s="650"/>
      <c r="IKF4" s="667"/>
      <c r="IKG4" s="669"/>
      <c r="IKH4" s="649"/>
      <c r="IKI4" s="649"/>
      <c r="IKJ4" s="649"/>
      <c r="IKK4" s="649"/>
      <c r="IKL4" s="649"/>
      <c r="IKM4" s="649"/>
      <c r="IKN4" s="650"/>
      <c r="IKO4" s="650"/>
      <c r="IKP4" s="650"/>
      <c r="IKQ4" s="650"/>
      <c r="IKR4" s="650"/>
      <c r="IKS4" s="650"/>
      <c r="IKT4" s="650"/>
      <c r="IKU4" s="650"/>
      <c r="IKV4" s="667"/>
      <c r="IKW4" s="669"/>
      <c r="IKX4" s="649"/>
      <c r="IKY4" s="649"/>
      <c r="IKZ4" s="649"/>
      <c r="ILA4" s="649"/>
      <c r="ILB4" s="649"/>
      <c r="ILC4" s="649"/>
      <c r="ILD4" s="650"/>
      <c r="ILE4" s="650"/>
      <c r="ILF4" s="650"/>
      <c r="ILG4" s="650"/>
      <c r="ILH4" s="650"/>
      <c r="ILI4" s="650"/>
      <c r="ILJ4" s="650"/>
      <c r="ILK4" s="650"/>
      <c r="ILL4" s="667"/>
      <c r="ILM4" s="669"/>
      <c r="ILN4" s="649"/>
      <c r="ILO4" s="649"/>
      <c r="ILP4" s="649"/>
      <c r="ILQ4" s="649"/>
      <c r="ILR4" s="649"/>
      <c r="ILS4" s="649"/>
      <c r="ILT4" s="650"/>
      <c r="ILU4" s="650"/>
      <c r="ILV4" s="650"/>
      <c r="ILW4" s="650"/>
      <c r="ILX4" s="650"/>
      <c r="ILY4" s="650"/>
      <c r="ILZ4" s="650"/>
      <c r="IMA4" s="650"/>
      <c r="IMB4" s="667"/>
      <c r="IMC4" s="669"/>
      <c r="IMD4" s="649"/>
      <c r="IME4" s="649"/>
      <c r="IMF4" s="649"/>
      <c r="IMG4" s="649"/>
      <c r="IMH4" s="649"/>
      <c r="IMI4" s="649"/>
      <c r="IMJ4" s="650"/>
      <c r="IMK4" s="650"/>
      <c r="IML4" s="650"/>
      <c r="IMM4" s="650"/>
      <c r="IMN4" s="650"/>
      <c r="IMO4" s="650"/>
      <c r="IMP4" s="650"/>
      <c r="IMQ4" s="650"/>
      <c r="IMR4" s="667"/>
      <c r="IMS4" s="669"/>
      <c r="IMT4" s="649"/>
      <c r="IMU4" s="649"/>
      <c r="IMV4" s="649"/>
      <c r="IMW4" s="649"/>
      <c r="IMX4" s="649"/>
      <c r="IMY4" s="649"/>
      <c r="IMZ4" s="650"/>
      <c r="INA4" s="650"/>
      <c r="INB4" s="650"/>
      <c r="INC4" s="650"/>
      <c r="IND4" s="650"/>
      <c r="INE4" s="650"/>
      <c r="INF4" s="650"/>
      <c r="ING4" s="650"/>
      <c r="INH4" s="667"/>
      <c r="INI4" s="669"/>
      <c r="INJ4" s="649"/>
      <c r="INK4" s="649"/>
      <c r="INL4" s="649"/>
      <c r="INM4" s="649"/>
      <c r="INN4" s="649"/>
      <c r="INO4" s="649"/>
      <c r="INP4" s="650"/>
      <c r="INQ4" s="650"/>
      <c r="INR4" s="650"/>
      <c r="INS4" s="650"/>
      <c r="INT4" s="650"/>
      <c r="INU4" s="650"/>
      <c r="INV4" s="650"/>
      <c r="INW4" s="650"/>
      <c r="INX4" s="667"/>
      <c r="INY4" s="669"/>
      <c r="INZ4" s="649"/>
      <c r="IOA4" s="649"/>
      <c r="IOB4" s="649"/>
      <c r="IOC4" s="649"/>
      <c r="IOD4" s="649"/>
      <c r="IOE4" s="649"/>
      <c r="IOF4" s="650"/>
      <c r="IOG4" s="650"/>
      <c r="IOH4" s="650"/>
      <c r="IOI4" s="650"/>
      <c r="IOJ4" s="650"/>
      <c r="IOK4" s="650"/>
      <c r="IOL4" s="650"/>
      <c r="IOM4" s="650"/>
      <c r="ION4" s="667"/>
      <c r="IOO4" s="669"/>
      <c r="IOP4" s="649"/>
      <c r="IOQ4" s="649"/>
      <c r="IOR4" s="649"/>
      <c r="IOS4" s="649"/>
      <c r="IOT4" s="649"/>
      <c r="IOU4" s="649"/>
      <c r="IOV4" s="650"/>
      <c r="IOW4" s="650"/>
      <c r="IOX4" s="650"/>
      <c r="IOY4" s="650"/>
      <c r="IOZ4" s="650"/>
      <c r="IPA4" s="650"/>
      <c r="IPB4" s="650"/>
      <c r="IPC4" s="650"/>
      <c r="IPD4" s="667"/>
      <c r="IPE4" s="669"/>
      <c r="IPF4" s="649"/>
      <c r="IPG4" s="649"/>
      <c r="IPH4" s="649"/>
      <c r="IPI4" s="649"/>
      <c r="IPJ4" s="649"/>
      <c r="IPK4" s="649"/>
      <c r="IPL4" s="650"/>
      <c r="IPM4" s="650"/>
      <c r="IPN4" s="650"/>
      <c r="IPO4" s="650"/>
      <c r="IPP4" s="650"/>
      <c r="IPQ4" s="650"/>
      <c r="IPR4" s="650"/>
      <c r="IPS4" s="650"/>
      <c r="IPT4" s="667"/>
      <c r="IPU4" s="669"/>
      <c r="IPV4" s="649"/>
      <c r="IPW4" s="649"/>
      <c r="IPX4" s="649"/>
      <c r="IPY4" s="649"/>
      <c r="IPZ4" s="649"/>
      <c r="IQA4" s="649"/>
      <c r="IQB4" s="650"/>
      <c r="IQC4" s="650"/>
      <c r="IQD4" s="650"/>
      <c r="IQE4" s="650"/>
      <c r="IQF4" s="650"/>
      <c r="IQG4" s="650"/>
      <c r="IQH4" s="650"/>
      <c r="IQI4" s="650"/>
      <c r="IQJ4" s="667"/>
      <c r="IQK4" s="669"/>
      <c r="IQL4" s="649"/>
      <c r="IQM4" s="649"/>
      <c r="IQN4" s="649"/>
      <c r="IQO4" s="649"/>
      <c r="IQP4" s="649"/>
      <c r="IQQ4" s="649"/>
      <c r="IQR4" s="650"/>
      <c r="IQS4" s="650"/>
      <c r="IQT4" s="650"/>
      <c r="IQU4" s="650"/>
      <c r="IQV4" s="650"/>
      <c r="IQW4" s="650"/>
      <c r="IQX4" s="650"/>
      <c r="IQY4" s="650"/>
      <c r="IQZ4" s="667"/>
      <c r="IRA4" s="669"/>
      <c r="IRB4" s="649"/>
      <c r="IRC4" s="649"/>
      <c r="IRD4" s="649"/>
      <c r="IRE4" s="649"/>
      <c r="IRF4" s="649"/>
      <c r="IRG4" s="649"/>
      <c r="IRH4" s="650"/>
      <c r="IRI4" s="650"/>
      <c r="IRJ4" s="650"/>
      <c r="IRK4" s="650"/>
      <c r="IRL4" s="650"/>
      <c r="IRM4" s="650"/>
      <c r="IRN4" s="650"/>
      <c r="IRO4" s="650"/>
      <c r="IRP4" s="667"/>
      <c r="IRQ4" s="669"/>
      <c r="IRR4" s="649"/>
      <c r="IRS4" s="649"/>
      <c r="IRT4" s="649"/>
      <c r="IRU4" s="649"/>
      <c r="IRV4" s="649"/>
      <c r="IRW4" s="649"/>
      <c r="IRX4" s="650"/>
      <c r="IRY4" s="650"/>
      <c r="IRZ4" s="650"/>
      <c r="ISA4" s="650"/>
      <c r="ISB4" s="650"/>
      <c r="ISC4" s="650"/>
      <c r="ISD4" s="650"/>
      <c r="ISE4" s="650"/>
      <c r="ISF4" s="667"/>
      <c r="ISG4" s="669"/>
      <c r="ISH4" s="649"/>
      <c r="ISI4" s="649"/>
      <c r="ISJ4" s="649"/>
      <c r="ISK4" s="649"/>
      <c r="ISL4" s="649"/>
      <c r="ISM4" s="649"/>
      <c r="ISN4" s="650"/>
      <c r="ISO4" s="650"/>
      <c r="ISP4" s="650"/>
      <c r="ISQ4" s="650"/>
      <c r="ISR4" s="650"/>
      <c r="ISS4" s="650"/>
      <c r="IST4" s="650"/>
      <c r="ISU4" s="650"/>
      <c r="ISV4" s="667"/>
      <c r="ISW4" s="669"/>
      <c r="ISX4" s="649"/>
      <c r="ISY4" s="649"/>
      <c r="ISZ4" s="649"/>
      <c r="ITA4" s="649"/>
      <c r="ITB4" s="649"/>
      <c r="ITC4" s="649"/>
      <c r="ITD4" s="650"/>
      <c r="ITE4" s="650"/>
      <c r="ITF4" s="650"/>
      <c r="ITG4" s="650"/>
      <c r="ITH4" s="650"/>
      <c r="ITI4" s="650"/>
      <c r="ITJ4" s="650"/>
      <c r="ITK4" s="650"/>
      <c r="ITL4" s="667"/>
      <c r="ITM4" s="669"/>
      <c r="ITN4" s="649"/>
      <c r="ITO4" s="649"/>
      <c r="ITP4" s="649"/>
      <c r="ITQ4" s="649"/>
      <c r="ITR4" s="649"/>
      <c r="ITS4" s="649"/>
      <c r="ITT4" s="650"/>
      <c r="ITU4" s="650"/>
      <c r="ITV4" s="650"/>
      <c r="ITW4" s="650"/>
      <c r="ITX4" s="650"/>
      <c r="ITY4" s="650"/>
      <c r="ITZ4" s="650"/>
      <c r="IUA4" s="650"/>
      <c r="IUB4" s="667"/>
      <c r="IUC4" s="669"/>
      <c r="IUD4" s="649"/>
      <c r="IUE4" s="649"/>
      <c r="IUF4" s="649"/>
      <c r="IUG4" s="649"/>
      <c r="IUH4" s="649"/>
      <c r="IUI4" s="649"/>
      <c r="IUJ4" s="650"/>
      <c r="IUK4" s="650"/>
      <c r="IUL4" s="650"/>
      <c r="IUM4" s="650"/>
      <c r="IUN4" s="650"/>
      <c r="IUO4" s="650"/>
      <c r="IUP4" s="650"/>
      <c r="IUQ4" s="650"/>
      <c r="IUR4" s="667"/>
      <c r="IUS4" s="669"/>
      <c r="IUT4" s="649"/>
      <c r="IUU4" s="649"/>
      <c r="IUV4" s="649"/>
      <c r="IUW4" s="649"/>
      <c r="IUX4" s="649"/>
      <c r="IUY4" s="649"/>
      <c r="IUZ4" s="650"/>
      <c r="IVA4" s="650"/>
      <c r="IVB4" s="650"/>
      <c r="IVC4" s="650"/>
      <c r="IVD4" s="650"/>
      <c r="IVE4" s="650"/>
      <c r="IVF4" s="650"/>
      <c r="IVG4" s="650"/>
      <c r="IVH4" s="667"/>
      <c r="IVI4" s="669"/>
      <c r="IVJ4" s="649"/>
      <c r="IVK4" s="649"/>
      <c r="IVL4" s="649"/>
      <c r="IVM4" s="649"/>
      <c r="IVN4" s="649"/>
      <c r="IVO4" s="649"/>
      <c r="IVP4" s="650"/>
      <c r="IVQ4" s="650"/>
      <c r="IVR4" s="650"/>
      <c r="IVS4" s="650"/>
      <c r="IVT4" s="650"/>
      <c r="IVU4" s="650"/>
      <c r="IVV4" s="650"/>
      <c r="IVW4" s="650"/>
      <c r="IVX4" s="667"/>
      <c r="IVY4" s="669"/>
      <c r="IVZ4" s="649"/>
      <c r="IWA4" s="649"/>
      <c r="IWB4" s="649"/>
      <c r="IWC4" s="649"/>
      <c r="IWD4" s="649"/>
      <c r="IWE4" s="649"/>
      <c r="IWF4" s="650"/>
      <c r="IWG4" s="650"/>
      <c r="IWH4" s="650"/>
      <c r="IWI4" s="650"/>
      <c r="IWJ4" s="650"/>
      <c r="IWK4" s="650"/>
      <c r="IWL4" s="650"/>
      <c r="IWM4" s="650"/>
      <c r="IWN4" s="667"/>
      <c r="IWO4" s="669"/>
      <c r="IWP4" s="649"/>
      <c r="IWQ4" s="649"/>
      <c r="IWR4" s="649"/>
      <c r="IWS4" s="649"/>
      <c r="IWT4" s="649"/>
      <c r="IWU4" s="649"/>
      <c r="IWV4" s="650"/>
      <c r="IWW4" s="650"/>
      <c r="IWX4" s="650"/>
      <c r="IWY4" s="650"/>
      <c r="IWZ4" s="650"/>
      <c r="IXA4" s="650"/>
      <c r="IXB4" s="650"/>
      <c r="IXC4" s="650"/>
      <c r="IXD4" s="667"/>
      <c r="IXE4" s="669"/>
      <c r="IXF4" s="649"/>
      <c r="IXG4" s="649"/>
      <c r="IXH4" s="649"/>
      <c r="IXI4" s="649"/>
      <c r="IXJ4" s="649"/>
      <c r="IXK4" s="649"/>
      <c r="IXL4" s="650"/>
      <c r="IXM4" s="650"/>
      <c r="IXN4" s="650"/>
      <c r="IXO4" s="650"/>
      <c r="IXP4" s="650"/>
      <c r="IXQ4" s="650"/>
      <c r="IXR4" s="650"/>
      <c r="IXS4" s="650"/>
      <c r="IXT4" s="667"/>
      <c r="IXU4" s="669"/>
      <c r="IXV4" s="649"/>
      <c r="IXW4" s="649"/>
      <c r="IXX4" s="649"/>
      <c r="IXY4" s="649"/>
      <c r="IXZ4" s="649"/>
      <c r="IYA4" s="649"/>
      <c r="IYB4" s="650"/>
      <c r="IYC4" s="650"/>
      <c r="IYD4" s="650"/>
      <c r="IYE4" s="650"/>
      <c r="IYF4" s="650"/>
      <c r="IYG4" s="650"/>
      <c r="IYH4" s="650"/>
      <c r="IYI4" s="650"/>
      <c r="IYJ4" s="667"/>
      <c r="IYK4" s="669"/>
      <c r="IYL4" s="649"/>
      <c r="IYM4" s="649"/>
      <c r="IYN4" s="649"/>
      <c r="IYO4" s="649"/>
      <c r="IYP4" s="649"/>
      <c r="IYQ4" s="649"/>
      <c r="IYR4" s="650"/>
      <c r="IYS4" s="650"/>
      <c r="IYT4" s="650"/>
      <c r="IYU4" s="650"/>
      <c r="IYV4" s="650"/>
      <c r="IYW4" s="650"/>
      <c r="IYX4" s="650"/>
      <c r="IYY4" s="650"/>
      <c r="IYZ4" s="667"/>
      <c r="IZA4" s="669"/>
      <c r="IZB4" s="649"/>
      <c r="IZC4" s="649"/>
      <c r="IZD4" s="649"/>
      <c r="IZE4" s="649"/>
      <c r="IZF4" s="649"/>
      <c r="IZG4" s="649"/>
      <c r="IZH4" s="650"/>
      <c r="IZI4" s="650"/>
      <c r="IZJ4" s="650"/>
      <c r="IZK4" s="650"/>
      <c r="IZL4" s="650"/>
      <c r="IZM4" s="650"/>
      <c r="IZN4" s="650"/>
      <c r="IZO4" s="650"/>
      <c r="IZP4" s="667"/>
      <c r="IZQ4" s="669"/>
      <c r="IZR4" s="649"/>
      <c r="IZS4" s="649"/>
      <c r="IZT4" s="649"/>
      <c r="IZU4" s="649"/>
      <c r="IZV4" s="649"/>
      <c r="IZW4" s="649"/>
      <c r="IZX4" s="650"/>
      <c r="IZY4" s="650"/>
      <c r="IZZ4" s="650"/>
      <c r="JAA4" s="650"/>
      <c r="JAB4" s="650"/>
      <c r="JAC4" s="650"/>
      <c r="JAD4" s="650"/>
      <c r="JAE4" s="650"/>
      <c r="JAF4" s="667"/>
      <c r="JAG4" s="669"/>
      <c r="JAH4" s="649"/>
      <c r="JAI4" s="649"/>
      <c r="JAJ4" s="649"/>
      <c r="JAK4" s="649"/>
      <c r="JAL4" s="649"/>
      <c r="JAM4" s="649"/>
      <c r="JAN4" s="650"/>
      <c r="JAO4" s="650"/>
      <c r="JAP4" s="650"/>
      <c r="JAQ4" s="650"/>
      <c r="JAR4" s="650"/>
      <c r="JAS4" s="650"/>
      <c r="JAT4" s="650"/>
      <c r="JAU4" s="650"/>
      <c r="JAV4" s="667"/>
      <c r="JAW4" s="669"/>
      <c r="JAX4" s="649"/>
      <c r="JAY4" s="649"/>
      <c r="JAZ4" s="649"/>
      <c r="JBA4" s="649"/>
      <c r="JBB4" s="649"/>
      <c r="JBC4" s="649"/>
      <c r="JBD4" s="650"/>
      <c r="JBE4" s="650"/>
      <c r="JBF4" s="650"/>
      <c r="JBG4" s="650"/>
      <c r="JBH4" s="650"/>
      <c r="JBI4" s="650"/>
      <c r="JBJ4" s="650"/>
      <c r="JBK4" s="650"/>
      <c r="JBL4" s="667"/>
      <c r="JBM4" s="669"/>
      <c r="JBN4" s="649"/>
      <c r="JBO4" s="649"/>
      <c r="JBP4" s="649"/>
      <c r="JBQ4" s="649"/>
      <c r="JBR4" s="649"/>
      <c r="JBS4" s="649"/>
      <c r="JBT4" s="650"/>
      <c r="JBU4" s="650"/>
      <c r="JBV4" s="650"/>
      <c r="JBW4" s="650"/>
      <c r="JBX4" s="650"/>
      <c r="JBY4" s="650"/>
      <c r="JBZ4" s="650"/>
      <c r="JCA4" s="650"/>
      <c r="JCB4" s="667"/>
      <c r="JCC4" s="669"/>
      <c r="JCD4" s="649"/>
      <c r="JCE4" s="649"/>
      <c r="JCF4" s="649"/>
      <c r="JCG4" s="649"/>
      <c r="JCH4" s="649"/>
      <c r="JCI4" s="649"/>
      <c r="JCJ4" s="650"/>
      <c r="JCK4" s="650"/>
      <c r="JCL4" s="650"/>
      <c r="JCM4" s="650"/>
      <c r="JCN4" s="650"/>
      <c r="JCO4" s="650"/>
      <c r="JCP4" s="650"/>
      <c r="JCQ4" s="650"/>
      <c r="JCR4" s="667"/>
      <c r="JCS4" s="669"/>
      <c r="JCT4" s="649"/>
      <c r="JCU4" s="649"/>
      <c r="JCV4" s="649"/>
      <c r="JCW4" s="649"/>
      <c r="JCX4" s="649"/>
      <c r="JCY4" s="649"/>
      <c r="JCZ4" s="650"/>
      <c r="JDA4" s="650"/>
      <c r="JDB4" s="650"/>
      <c r="JDC4" s="650"/>
      <c r="JDD4" s="650"/>
      <c r="JDE4" s="650"/>
      <c r="JDF4" s="650"/>
      <c r="JDG4" s="650"/>
      <c r="JDH4" s="667"/>
      <c r="JDI4" s="669"/>
      <c r="JDJ4" s="649"/>
      <c r="JDK4" s="649"/>
      <c r="JDL4" s="649"/>
      <c r="JDM4" s="649"/>
      <c r="JDN4" s="649"/>
      <c r="JDO4" s="649"/>
      <c r="JDP4" s="650"/>
      <c r="JDQ4" s="650"/>
      <c r="JDR4" s="650"/>
      <c r="JDS4" s="650"/>
      <c r="JDT4" s="650"/>
      <c r="JDU4" s="650"/>
      <c r="JDV4" s="650"/>
      <c r="JDW4" s="650"/>
      <c r="JDX4" s="667"/>
      <c r="JDY4" s="669"/>
      <c r="JDZ4" s="649"/>
      <c r="JEA4" s="649"/>
      <c r="JEB4" s="649"/>
      <c r="JEC4" s="649"/>
      <c r="JED4" s="649"/>
      <c r="JEE4" s="649"/>
      <c r="JEF4" s="650"/>
      <c r="JEG4" s="650"/>
      <c r="JEH4" s="650"/>
      <c r="JEI4" s="650"/>
      <c r="JEJ4" s="650"/>
      <c r="JEK4" s="650"/>
      <c r="JEL4" s="650"/>
      <c r="JEM4" s="650"/>
      <c r="JEN4" s="667"/>
      <c r="JEO4" s="669"/>
      <c r="JEP4" s="649"/>
      <c r="JEQ4" s="649"/>
      <c r="JER4" s="649"/>
      <c r="JES4" s="649"/>
      <c r="JET4" s="649"/>
      <c r="JEU4" s="649"/>
      <c r="JEV4" s="650"/>
      <c r="JEW4" s="650"/>
      <c r="JEX4" s="650"/>
      <c r="JEY4" s="650"/>
      <c r="JEZ4" s="650"/>
      <c r="JFA4" s="650"/>
      <c r="JFB4" s="650"/>
      <c r="JFC4" s="650"/>
      <c r="JFD4" s="667"/>
      <c r="JFE4" s="669"/>
      <c r="JFF4" s="649"/>
      <c r="JFG4" s="649"/>
      <c r="JFH4" s="649"/>
      <c r="JFI4" s="649"/>
      <c r="JFJ4" s="649"/>
      <c r="JFK4" s="649"/>
      <c r="JFL4" s="650"/>
      <c r="JFM4" s="650"/>
      <c r="JFN4" s="650"/>
      <c r="JFO4" s="650"/>
      <c r="JFP4" s="650"/>
      <c r="JFQ4" s="650"/>
      <c r="JFR4" s="650"/>
      <c r="JFS4" s="650"/>
      <c r="JFT4" s="667"/>
      <c r="JFU4" s="669"/>
      <c r="JFV4" s="649"/>
      <c r="JFW4" s="649"/>
      <c r="JFX4" s="649"/>
      <c r="JFY4" s="649"/>
      <c r="JFZ4" s="649"/>
      <c r="JGA4" s="649"/>
      <c r="JGB4" s="650"/>
      <c r="JGC4" s="650"/>
      <c r="JGD4" s="650"/>
      <c r="JGE4" s="650"/>
      <c r="JGF4" s="650"/>
      <c r="JGG4" s="650"/>
      <c r="JGH4" s="650"/>
      <c r="JGI4" s="650"/>
      <c r="JGJ4" s="667"/>
      <c r="JGK4" s="669"/>
      <c r="JGL4" s="649"/>
      <c r="JGM4" s="649"/>
      <c r="JGN4" s="649"/>
      <c r="JGO4" s="649"/>
      <c r="JGP4" s="649"/>
      <c r="JGQ4" s="649"/>
      <c r="JGR4" s="650"/>
      <c r="JGS4" s="650"/>
      <c r="JGT4" s="650"/>
      <c r="JGU4" s="650"/>
      <c r="JGV4" s="650"/>
      <c r="JGW4" s="650"/>
      <c r="JGX4" s="650"/>
      <c r="JGY4" s="650"/>
      <c r="JGZ4" s="667"/>
      <c r="JHA4" s="669"/>
      <c r="JHB4" s="649"/>
      <c r="JHC4" s="649"/>
      <c r="JHD4" s="649"/>
      <c r="JHE4" s="649"/>
      <c r="JHF4" s="649"/>
      <c r="JHG4" s="649"/>
      <c r="JHH4" s="650"/>
      <c r="JHI4" s="650"/>
      <c r="JHJ4" s="650"/>
      <c r="JHK4" s="650"/>
      <c r="JHL4" s="650"/>
      <c r="JHM4" s="650"/>
      <c r="JHN4" s="650"/>
      <c r="JHO4" s="650"/>
      <c r="JHP4" s="667"/>
      <c r="JHQ4" s="669"/>
      <c r="JHR4" s="649"/>
      <c r="JHS4" s="649"/>
      <c r="JHT4" s="649"/>
      <c r="JHU4" s="649"/>
      <c r="JHV4" s="649"/>
      <c r="JHW4" s="649"/>
      <c r="JHX4" s="650"/>
      <c r="JHY4" s="650"/>
      <c r="JHZ4" s="650"/>
      <c r="JIA4" s="650"/>
      <c r="JIB4" s="650"/>
      <c r="JIC4" s="650"/>
      <c r="JID4" s="650"/>
      <c r="JIE4" s="650"/>
      <c r="JIF4" s="667"/>
      <c r="JIG4" s="669"/>
      <c r="JIH4" s="649"/>
      <c r="JII4" s="649"/>
      <c r="JIJ4" s="649"/>
      <c r="JIK4" s="649"/>
      <c r="JIL4" s="649"/>
      <c r="JIM4" s="649"/>
      <c r="JIN4" s="650"/>
      <c r="JIO4" s="650"/>
      <c r="JIP4" s="650"/>
      <c r="JIQ4" s="650"/>
      <c r="JIR4" s="650"/>
      <c r="JIS4" s="650"/>
      <c r="JIT4" s="650"/>
      <c r="JIU4" s="650"/>
      <c r="JIV4" s="667"/>
      <c r="JIW4" s="669"/>
      <c r="JIX4" s="649"/>
      <c r="JIY4" s="649"/>
      <c r="JIZ4" s="649"/>
      <c r="JJA4" s="649"/>
      <c r="JJB4" s="649"/>
      <c r="JJC4" s="649"/>
      <c r="JJD4" s="650"/>
      <c r="JJE4" s="650"/>
      <c r="JJF4" s="650"/>
      <c r="JJG4" s="650"/>
      <c r="JJH4" s="650"/>
      <c r="JJI4" s="650"/>
      <c r="JJJ4" s="650"/>
      <c r="JJK4" s="650"/>
      <c r="JJL4" s="667"/>
      <c r="JJM4" s="669"/>
      <c r="JJN4" s="649"/>
      <c r="JJO4" s="649"/>
      <c r="JJP4" s="649"/>
      <c r="JJQ4" s="649"/>
      <c r="JJR4" s="649"/>
      <c r="JJS4" s="649"/>
      <c r="JJT4" s="650"/>
      <c r="JJU4" s="650"/>
      <c r="JJV4" s="650"/>
      <c r="JJW4" s="650"/>
      <c r="JJX4" s="650"/>
      <c r="JJY4" s="650"/>
      <c r="JJZ4" s="650"/>
      <c r="JKA4" s="650"/>
      <c r="JKB4" s="667"/>
      <c r="JKC4" s="669"/>
      <c r="JKD4" s="649"/>
      <c r="JKE4" s="649"/>
      <c r="JKF4" s="649"/>
      <c r="JKG4" s="649"/>
      <c r="JKH4" s="649"/>
      <c r="JKI4" s="649"/>
      <c r="JKJ4" s="650"/>
      <c r="JKK4" s="650"/>
      <c r="JKL4" s="650"/>
      <c r="JKM4" s="650"/>
      <c r="JKN4" s="650"/>
      <c r="JKO4" s="650"/>
      <c r="JKP4" s="650"/>
      <c r="JKQ4" s="650"/>
      <c r="JKR4" s="667"/>
      <c r="JKS4" s="669"/>
      <c r="JKT4" s="649"/>
      <c r="JKU4" s="649"/>
      <c r="JKV4" s="649"/>
      <c r="JKW4" s="649"/>
      <c r="JKX4" s="649"/>
      <c r="JKY4" s="649"/>
      <c r="JKZ4" s="650"/>
      <c r="JLA4" s="650"/>
      <c r="JLB4" s="650"/>
      <c r="JLC4" s="650"/>
      <c r="JLD4" s="650"/>
      <c r="JLE4" s="650"/>
      <c r="JLF4" s="650"/>
      <c r="JLG4" s="650"/>
      <c r="JLH4" s="667"/>
      <c r="JLI4" s="669"/>
      <c r="JLJ4" s="649"/>
      <c r="JLK4" s="649"/>
      <c r="JLL4" s="649"/>
      <c r="JLM4" s="649"/>
      <c r="JLN4" s="649"/>
      <c r="JLO4" s="649"/>
      <c r="JLP4" s="650"/>
      <c r="JLQ4" s="650"/>
      <c r="JLR4" s="650"/>
      <c r="JLS4" s="650"/>
      <c r="JLT4" s="650"/>
      <c r="JLU4" s="650"/>
      <c r="JLV4" s="650"/>
      <c r="JLW4" s="650"/>
      <c r="JLX4" s="667"/>
      <c r="JLY4" s="669"/>
      <c r="JLZ4" s="649"/>
      <c r="JMA4" s="649"/>
      <c r="JMB4" s="649"/>
      <c r="JMC4" s="649"/>
      <c r="JMD4" s="649"/>
      <c r="JME4" s="649"/>
      <c r="JMF4" s="650"/>
      <c r="JMG4" s="650"/>
      <c r="JMH4" s="650"/>
      <c r="JMI4" s="650"/>
      <c r="JMJ4" s="650"/>
      <c r="JMK4" s="650"/>
      <c r="JML4" s="650"/>
      <c r="JMM4" s="650"/>
      <c r="JMN4" s="667"/>
      <c r="JMO4" s="669"/>
      <c r="JMP4" s="649"/>
      <c r="JMQ4" s="649"/>
      <c r="JMR4" s="649"/>
      <c r="JMS4" s="649"/>
      <c r="JMT4" s="649"/>
      <c r="JMU4" s="649"/>
      <c r="JMV4" s="650"/>
      <c r="JMW4" s="650"/>
      <c r="JMX4" s="650"/>
      <c r="JMY4" s="650"/>
      <c r="JMZ4" s="650"/>
      <c r="JNA4" s="650"/>
      <c r="JNB4" s="650"/>
      <c r="JNC4" s="650"/>
      <c r="JND4" s="667"/>
      <c r="JNE4" s="669"/>
      <c r="JNF4" s="649"/>
      <c r="JNG4" s="649"/>
      <c r="JNH4" s="649"/>
      <c r="JNI4" s="649"/>
      <c r="JNJ4" s="649"/>
      <c r="JNK4" s="649"/>
      <c r="JNL4" s="650"/>
      <c r="JNM4" s="650"/>
      <c r="JNN4" s="650"/>
      <c r="JNO4" s="650"/>
      <c r="JNP4" s="650"/>
      <c r="JNQ4" s="650"/>
      <c r="JNR4" s="650"/>
      <c r="JNS4" s="650"/>
      <c r="JNT4" s="667"/>
      <c r="JNU4" s="669"/>
      <c r="JNV4" s="649"/>
      <c r="JNW4" s="649"/>
      <c r="JNX4" s="649"/>
      <c r="JNY4" s="649"/>
      <c r="JNZ4" s="649"/>
      <c r="JOA4" s="649"/>
      <c r="JOB4" s="650"/>
      <c r="JOC4" s="650"/>
      <c r="JOD4" s="650"/>
      <c r="JOE4" s="650"/>
      <c r="JOF4" s="650"/>
      <c r="JOG4" s="650"/>
      <c r="JOH4" s="650"/>
      <c r="JOI4" s="650"/>
      <c r="JOJ4" s="667"/>
      <c r="JOK4" s="669"/>
      <c r="JOL4" s="649"/>
      <c r="JOM4" s="649"/>
      <c r="JON4" s="649"/>
      <c r="JOO4" s="649"/>
      <c r="JOP4" s="649"/>
      <c r="JOQ4" s="649"/>
      <c r="JOR4" s="650"/>
      <c r="JOS4" s="650"/>
      <c r="JOT4" s="650"/>
      <c r="JOU4" s="650"/>
      <c r="JOV4" s="650"/>
      <c r="JOW4" s="650"/>
      <c r="JOX4" s="650"/>
      <c r="JOY4" s="650"/>
      <c r="JOZ4" s="667"/>
      <c r="JPA4" s="669"/>
      <c r="JPB4" s="649"/>
      <c r="JPC4" s="649"/>
      <c r="JPD4" s="649"/>
      <c r="JPE4" s="649"/>
      <c r="JPF4" s="649"/>
      <c r="JPG4" s="649"/>
      <c r="JPH4" s="650"/>
      <c r="JPI4" s="650"/>
      <c r="JPJ4" s="650"/>
      <c r="JPK4" s="650"/>
      <c r="JPL4" s="650"/>
      <c r="JPM4" s="650"/>
      <c r="JPN4" s="650"/>
      <c r="JPO4" s="650"/>
      <c r="JPP4" s="667"/>
      <c r="JPQ4" s="669"/>
      <c r="JPR4" s="649"/>
      <c r="JPS4" s="649"/>
      <c r="JPT4" s="649"/>
      <c r="JPU4" s="649"/>
      <c r="JPV4" s="649"/>
      <c r="JPW4" s="649"/>
      <c r="JPX4" s="650"/>
      <c r="JPY4" s="650"/>
      <c r="JPZ4" s="650"/>
      <c r="JQA4" s="650"/>
      <c r="JQB4" s="650"/>
      <c r="JQC4" s="650"/>
      <c r="JQD4" s="650"/>
      <c r="JQE4" s="650"/>
      <c r="JQF4" s="667"/>
      <c r="JQG4" s="669"/>
      <c r="JQH4" s="649"/>
      <c r="JQI4" s="649"/>
      <c r="JQJ4" s="649"/>
      <c r="JQK4" s="649"/>
      <c r="JQL4" s="649"/>
      <c r="JQM4" s="649"/>
      <c r="JQN4" s="650"/>
      <c r="JQO4" s="650"/>
      <c r="JQP4" s="650"/>
      <c r="JQQ4" s="650"/>
      <c r="JQR4" s="650"/>
      <c r="JQS4" s="650"/>
      <c r="JQT4" s="650"/>
      <c r="JQU4" s="650"/>
      <c r="JQV4" s="667"/>
      <c r="JQW4" s="669"/>
      <c r="JQX4" s="649"/>
      <c r="JQY4" s="649"/>
      <c r="JQZ4" s="649"/>
      <c r="JRA4" s="649"/>
      <c r="JRB4" s="649"/>
      <c r="JRC4" s="649"/>
      <c r="JRD4" s="650"/>
      <c r="JRE4" s="650"/>
      <c r="JRF4" s="650"/>
      <c r="JRG4" s="650"/>
      <c r="JRH4" s="650"/>
      <c r="JRI4" s="650"/>
      <c r="JRJ4" s="650"/>
      <c r="JRK4" s="650"/>
      <c r="JRL4" s="667"/>
      <c r="JRM4" s="669"/>
      <c r="JRN4" s="649"/>
      <c r="JRO4" s="649"/>
      <c r="JRP4" s="649"/>
      <c r="JRQ4" s="649"/>
      <c r="JRR4" s="649"/>
      <c r="JRS4" s="649"/>
      <c r="JRT4" s="650"/>
      <c r="JRU4" s="650"/>
      <c r="JRV4" s="650"/>
      <c r="JRW4" s="650"/>
      <c r="JRX4" s="650"/>
      <c r="JRY4" s="650"/>
      <c r="JRZ4" s="650"/>
      <c r="JSA4" s="650"/>
      <c r="JSB4" s="667"/>
      <c r="JSC4" s="669"/>
      <c r="JSD4" s="649"/>
      <c r="JSE4" s="649"/>
      <c r="JSF4" s="649"/>
      <c r="JSG4" s="649"/>
      <c r="JSH4" s="649"/>
      <c r="JSI4" s="649"/>
      <c r="JSJ4" s="650"/>
      <c r="JSK4" s="650"/>
      <c r="JSL4" s="650"/>
      <c r="JSM4" s="650"/>
      <c r="JSN4" s="650"/>
      <c r="JSO4" s="650"/>
      <c r="JSP4" s="650"/>
      <c r="JSQ4" s="650"/>
      <c r="JSR4" s="667"/>
      <c r="JSS4" s="669"/>
      <c r="JST4" s="649"/>
      <c r="JSU4" s="649"/>
      <c r="JSV4" s="649"/>
      <c r="JSW4" s="649"/>
      <c r="JSX4" s="649"/>
      <c r="JSY4" s="649"/>
      <c r="JSZ4" s="650"/>
      <c r="JTA4" s="650"/>
      <c r="JTB4" s="650"/>
      <c r="JTC4" s="650"/>
      <c r="JTD4" s="650"/>
      <c r="JTE4" s="650"/>
      <c r="JTF4" s="650"/>
      <c r="JTG4" s="650"/>
      <c r="JTH4" s="667"/>
      <c r="JTI4" s="669"/>
      <c r="JTJ4" s="649"/>
      <c r="JTK4" s="649"/>
      <c r="JTL4" s="649"/>
      <c r="JTM4" s="649"/>
      <c r="JTN4" s="649"/>
      <c r="JTO4" s="649"/>
      <c r="JTP4" s="650"/>
      <c r="JTQ4" s="650"/>
      <c r="JTR4" s="650"/>
      <c r="JTS4" s="650"/>
      <c r="JTT4" s="650"/>
      <c r="JTU4" s="650"/>
      <c r="JTV4" s="650"/>
      <c r="JTW4" s="650"/>
      <c r="JTX4" s="667"/>
      <c r="JTY4" s="669"/>
      <c r="JTZ4" s="649"/>
      <c r="JUA4" s="649"/>
      <c r="JUB4" s="649"/>
      <c r="JUC4" s="649"/>
      <c r="JUD4" s="649"/>
      <c r="JUE4" s="649"/>
      <c r="JUF4" s="650"/>
      <c r="JUG4" s="650"/>
      <c r="JUH4" s="650"/>
      <c r="JUI4" s="650"/>
      <c r="JUJ4" s="650"/>
      <c r="JUK4" s="650"/>
      <c r="JUL4" s="650"/>
      <c r="JUM4" s="650"/>
      <c r="JUN4" s="667"/>
      <c r="JUO4" s="669"/>
      <c r="JUP4" s="649"/>
      <c r="JUQ4" s="649"/>
      <c r="JUR4" s="649"/>
      <c r="JUS4" s="649"/>
      <c r="JUT4" s="649"/>
      <c r="JUU4" s="649"/>
      <c r="JUV4" s="650"/>
      <c r="JUW4" s="650"/>
      <c r="JUX4" s="650"/>
      <c r="JUY4" s="650"/>
      <c r="JUZ4" s="650"/>
      <c r="JVA4" s="650"/>
      <c r="JVB4" s="650"/>
      <c r="JVC4" s="650"/>
      <c r="JVD4" s="667"/>
      <c r="JVE4" s="669"/>
      <c r="JVF4" s="649"/>
      <c r="JVG4" s="649"/>
      <c r="JVH4" s="649"/>
      <c r="JVI4" s="649"/>
      <c r="JVJ4" s="649"/>
      <c r="JVK4" s="649"/>
      <c r="JVL4" s="650"/>
      <c r="JVM4" s="650"/>
      <c r="JVN4" s="650"/>
      <c r="JVO4" s="650"/>
      <c r="JVP4" s="650"/>
      <c r="JVQ4" s="650"/>
      <c r="JVR4" s="650"/>
      <c r="JVS4" s="650"/>
      <c r="JVT4" s="667"/>
      <c r="JVU4" s="669"/>
      <c r="JVV4" s="649"/>
      <c r="JVW4" s="649"/>
      <c r="JVX4" s="649"/>
      <c r="JVY4" s="649"/>
      <c r="JVZ4" s="649"/>
      <c r="JWA4" s="649"/>
      <c r="JWB4" s="650"/>
      <c r="JWC4" s="650"/>
      <c r="JWD4" s="650"/>
      <c r="JWE4" s="650"/>
      <c r="JWF4" s="650"/>
      <c r="JWG4" s="650"/>
      <c r="JWH4" s="650"/>
      <c r="JWI4" s="650"/>
      <c r="JWJ4" s="667"/>
      <c r="JWK4" s="669"/>
      <c r="JWL4" s="649"/>
      <c r="JWM4" s="649"/>
      <c r="JWN4" s="649"/>
      <c r="JWO4" s="649"/>
      <c r="JWP4" s="649"/>
      <c r="JWQ4" s="649"/>
      <c r="JWR4" s="650"/>
      <c r="JWS4" s="650"/>
      <c r="JWT4" s="650"/>
      <c r="JWU4" s="650"/>
      <c r="JWV4" s="650"/>
      <c r="JWW4" s="650"/>
      <c r="JWX4" s="650"/>
      <c r="JWY4" s="650"/>
      <c r="JWZ4" s="667"/>
      <c r="JXA4" s="669"/>
      <c r="JXB4" s="649"/>
      <c r="JXC4" s="649"/>
      <c r="JXD4" s="649"/>
      <c r="JXE4" s="649"/>
      <c r="JXF4" s="649"/>
      <c r="JXG4" s="649"/>
      <c r="JXH4" s="650"/>
      <c r="JXI4" s="650"/>
      <c r="JXJ4" s="650"/>
      <c r="JXK4" s="650"/>
      <c r="JXL4" s="650"/>
      <c r="JXM4" s="650"/>
      <c r="JXN4" s="650"/>
      <c r="JXO4" s="650"/>
      <c r="JXP4" s="667"/>
      <c r="JXQ4" s="669"/>
      <c r="JXR4" s="649"/>
      <c r="JXS4" s="649"/>
      <c r="JXT4" s="649"/>
      <c r="JXU4" s="649"/>
      <c r="JXV4" s="649"/>
      <c r="JXW4" s="649"/>
      <c r="JXX4" s="650"/>
      <c r="JXY4" s="650"/>
      <c r="JXZ4" s="650"/>
      <c r="JYA4" s="650"/>
      <c r="JYB4" s="650"/>
      <c r="JYC4" s="650"/>
      <c r="JYD4" s="650"/>
      <c r="JYE4" s="650"/>
      <c r="JYF4" s="667"/>
      <c r="JYG4" s="669"/>
      <c r="JYH4" s="649"/>
      <c r="JYI4" s="649"/>
      <c r="JYJ4" s="649"/>
      <c r="JYK4" s="649"/>
      <c r="JYL4" s="649"/>
      <c r="JYM4" s="649"/>
      <c r="JYN4" s="650"/>
      <c r="JYO4" s="650"/>
      <c r="JYP4" s="650"/>
      <c r="JYQ4" s="650"/>
      <c r="JYR4" s="650"/>
      <c r="JYS4" s="650"/>
      <c r="JYT4" s="650"/>
      <c r="JYU4" s="650"/>
      <c r="JYV4" s="667"/>
      <c r="JYW4" s="669"/>
      <c r="JYX4" s="649"/>
      <c r="JYY4" s="649"/>
      <c r="JYZ4" s="649"/>
      <c r="JZA4" s="649"/>
      <c r="JZB4" s="649"/>
      <c r="JZC4" s="649"/>
      <c r="JZD4" s="650"/>
      <c r="JZE4" s="650"/>
      <c r="JZF4" s="650"/>
      <c r="JZG4" s="650"/>
      <c r="JZH4" s="650"/>
      <c r="JZI4" s="650"/>
      <c r="JZJ4" s="650"/>
      <c r="JZK4" s="650"/>
      <c r="JZL4" s="667"/>
      <c r="JZM4" s="669"/>
      <c r="JZN4" s="649"/>
      <c r="JZO4" s="649"/>
      <c r="JZP4" s="649"/>
      <c r="JZQ4" s="649"/>
      <c r="JZR4" s="649"/>
      <c r="JZS4" s="649"/>
      <c r="JZT4" s="650"/>
      <c r="JZU4" s="650"/>
      <c r="JZV4" s="650"/>
      <c r="JZW4" s="650"/>
      <c r="JZX4" s="650"/>
      <c r="JZY4" s="650"/>
      <c r="JZZ4" s="650"/>
      <c r="KAA4" s="650"/>
      <c r="KAB4" s="667"/>
      <c r="KAC4" s="669"/>
      <c r="KAD4" s="649"/>
      <c r="KAE4" s="649"/>
      <c r="KAF4" s="649"/>
      <c r="KAG4" s="649"/>
      <c r="KAH4" s="649"/>
      <c r="KAI4" s="649"/>
      <c r="KAJ4" s="650"/>
      <c r="KAK4" s="650"/>
      <c r="KAL4" s="650"/>
      <c r="KAM4" s="650"/>
      <c r="KAN4" s="650"/>
      <c r="KAO4" s="650"/>
      <c r="KAP4" s="650"/>
      <c r="KAQ4" s="650"/>
      <c r="KAR4" s="667"/>
      <c r="KAS4" s="669"/>
      <c r="KAT4" s="649"/>
      <c r="KAU4" s="649"/>
      <c r="KAV4" s="649"/>
      <c r="KAW4" s="649"/>
      <c r="KAX4" s="649"/>
      <c r="KAY4" s="649"/>
      <c r="KAZ4" s="650"/>
      <c r="KBA4" s="650"/>
      <c r="KBB4" s="650"/>
      <c r="KBC4" s="650"/>
      <c r="KBD4" s="650"/>
      <c r="KBE4" s="650"/>
      <c r="KBF4" s="650"/>
      <c r="KBG4" s="650"/>
      <c r="KBH4" s="667"/>
      <c r="KBI4" s="669"/>
      <c r="KBJ4" s="649"/>
      <c r="KBK4" s="649"/>
      <c r="KBL4" s="649"/>
      <c r="KBM4" s="649"/>
      <c r="KBN4" s="649"/>
      <c r="KBO4" s="649"/>
      <c r="KBP4" s="650"/>
      <c r="KBQ4" s="650"/>
      <c r="KBR4" s="650"/>
      <c r="KBS4" s="650"/>
      <c r="KBT4" s="650"/>
      <c r="KBU4" s="650"/>
      <c r="KBV4" s="650"/>
      <c r="KBW4" s="650"/>
      <c r="KBX4" s="667"/>
      <c r="KBY4" s="669"/>
      <c r="KBZ4" s="649"/>
      <c r="KCA4" s="649"/>
      <c r="KCB4" s="649"/>
      <c r="KCC4" s="649"/>
      <c r="KCD4" s="649"/>
      <c r="KCE4" s="649"/>
      <c r="KCF4" s="650"/>
      <c r="KCG4" s="650"/>
      <c r="KCH4" s="650"/>
      <c r="KCI4" s="650"/>
      <c r="KCJ4" s="650"/>
      <c r="KCK4" s="650"/>
      <c r="KCL4" s="650"/>
      <c r="KCM4" s="650"/>
      <c r="KCN4" s="667"/>
      <c r="KCO4" s="669"/>
      <c r="KCP4" s="649"/>
      <c r="KCQ4" s="649"/>
      <c r="KCR4" s="649"/>
      <c r="KCS4" s="649"/>
      <c r="KCT4" s="649"/>
      <c r="KCU4" s="649"/>
      <c r="KCV4" s="650"/>
      <c r="KCW4" s="650"/>
      <c r="KCX4" s="650"/>
      <c r="KCY4" s="650"/>
      <c r="KCZ4" s="650"/>
      <c r="KDA4" s="650"/>
      <c r="KDB4" s="650"/>
      <c r="KDC4" s="650"/>
      <c r="KDD4" s="667"/>
      <c r="KDE4" s="669"/>
      <c r="KDF4" s="649"/>
      <c r="KDG4" s="649"/>
      <c r="KDH4" s="649"/>
      <c r="KDI4" s="649"/>
      <c r="KDJ4" s="649"/>
      <c r="KDK4" s="649"/>
      <c r="KDL4" s="650"/>
      <c r="KDM4" s="650"/>
      <c r="KDN4" s="650"/>
      <c r="KDO4" s="650"/>
      <c r="KDP4" s="650"/>
      <c r="KDQ4" s="650"/>
      <c r="KDR4" s="650"/>
      <c r="KDS4" s="650"/>
      <c r="KDT4" s="667"/>
      <c r="KDU4" s="669"/>
      <c r="KDV4" s="649"/>
      <c r="KDW4" s="649"/>
      <c r="KDX4" s="649"/>
      <c r="KDY4" s="649"/>
      <c r="KDZ4" s="649"/>
      <c r="KEA4" s="649"/>
      <c r="KEB4" s="650"/>
      <c r="KEC4" s="650"/>
      <c r="KED4" s="650"/>
      <c r="KEE4" s="650"/>
      <c r="KEF4" s="650"/>
      <c r="KEG4" s="650"/>
      <c r="KEH4" s="650"/>
      <c r="KEI4" s="650"/>
      <c r="KEJ4" s="667"/>
      <c r="KEK4" s="669"/>
      <c r="KEL4" s="649"/>
      <c r="KEM4" s="649"/>
      <c r="KEN4" s="649"/>
      <c r="KEO4" s="649"/>
      <c r="KEP4" s="649"/>
      <c r="KEQ4" s="649"/>
      <c r="KER4" s="650"/>
      <c r="KES4" s="650"/>
      <c r="KET4" s="650"/>
      <c r="KEU4" s="650"/>
      <c r="KEV4" s="650"/>
      <c r="KEW4" s="650"/>
      <c r="KEX4" s="650"/>
      <c r="KEY4" s="650"/>
      <c r="KEZ4" s="667"/>
      <c r="KFA4" s="669"/>
      <c r="KFB4" s="649"/>
      <c r="KFC4" s="649"/>
      <c r="KFD4" s="649"/>
      <c r="KFE4" s="649"/>
      <c r="KFF4" s="649"/>
      <c r="KFG4" s="649"/>
      <c r="KFH4" s="650"/>
      <c r="KFI4" s="650"/>
      <c r="KFJ4" s="650"/>
      <c r="KFK4" s="650"/>
      <c r="KFL4" s="650"/>
      <c r="KFM4" s="650"/>
      <c r="KFN4" s="650"/>
      <c r="KFO4" s="650"/>
      <c r="KFP4" s="667"/>
      <c r="KFQ4" s="669"/>
      <c r="KFR4" s="649"/>
      <c r="KFS4" s="649"/>
      <c r="KFT4" s="649"/>
      <c r="KFU4" s="649"/>
      <c r="KFV4" s="649"/>
      <c r="KFW4" s="649"/>
      <c r="KFX4" s="650"/>
      <c r="KFY4" s="650"/>
      <c r="KFZ4" s="650"/>
      <c r="KGA4" s="650"/>
      <c r="KGB4" s="650"/>
      <c r="KGC4" s="650"/>
      <c r="KGD4" s="650"/>
      <c r="KGE4" s="650"/>
      <c r="KGF4" s="667"/>
      <c r="KGG4" s="669"/>
      <c r="KGH4" s="649"/>
      <c r="KGI4" s="649"/>
      <c r="KGJ4" s="649"/>
      <c r="KGK4" s="649"/>
      <c r="KGL4" s="649"/>
      <c r="KGM4" s="649"/>
      <c r="KGN4" s="650"/>
      <c r="KGO4" s="650"/>
      <c r="KGP4" s="650"/>
      <c r="KGQ4" s="650"/>
      <c r="KGR4" s="650"/>
      <c r="KGS4" s="650"/>
      <c r="KGT4" s="650"/>
      <c r="KGU4" s="650"/>
      <c r="KGV4" s="667"/>
      <c r="KGW4" s="669"/>
      <c r="KGX4" s="649"/>
      <c r="KGY4" s="649"/>
      <c r="KGZ4" s="649"/>
      <c r="KHA4" s="649"/>
      <c r="KHB4" s="649"/>
      <c r="KHC4" s="649"/>
      <c r="KHD4" s="650"/>
      <c r="KHE4" s="650"/>
      <c r="KHF4" s="650"/>
      <c r="KHG4" s="650"/>
      <c r="KHH4" s="650"/>
      <c r="KHI4" s="650"/>
      <c r="KHJ4" s="650"/>
      <c r="KHK4" s="650"/>
      <c r="KHL4" s="667"/>
      <c r="KHM4" s="669"/>
      <c r="KHN4" s="649"/>
      <c r="KHO4" s="649"/>
      <c r="KHP4" s="649"/>
      <c r="KHQ4" s="649"/>
      <c r="KHR4" s="649"/>
      <c r="KHS4" s="649"/>
      <c r="KHT4" s="650"/>
      <c r="KHU4" s="650"/>
      <c r="KHV4" s="650"/>
      <c r="KHW4" s="650"/>
      <c r="KHX4" s="650"/>
      <c r="KHY4" s="650"/>
      <c r="KHZ4" s="650"/>
      <c r="KIA4" s="650"/>
      <c r="KIB4" s="667"/>
      <c r="KIC4" s="669"/>
      <c r="KID4" s="649"/>
      <c r="KIE4" s="649"/>
      <c r="KIF4" s="649"/>
      <c r="KIG4" s="649"/>
      <c r="KIH4" s="649"/>
      <c r="KII4" s="649"/>
      <c r="KIJ4" s="650"/>
      <c r="KIK4" s="650"/>
      <c r="KIL4" s="650"/>
      <c r="KIM4" s="650"/>
      <c r="KIN4" s="650"/>
      <c r="KIO4" s="650"/>
      <c r="KIP4" s="650"/>
      <c r="KIQ4" s="650"/>
      <c r="KIR4" s="667"/>
      <c r="KIS4" s="669"/>
      <c r="KIT4" s="649"/>
      <c r="KIU4" s="649"/>
      <c r="KIV4" s="649"/>
      <c r="KIW4" s="649"/>
      <c r="KIX4" s="649"/>
      <c r="KIY4" s="649"/>
      <c r="KIZ4" s="650"/>
      <c r="KJA4" s="650"/>
      <c r="KJB4" s="650"/>
      <c r="KJC4" s="650"/>
      <c r="KJD4" s="650"/>
      <c r="KJE4" s="650"/>
      <c r="KJF4" s="650"/>
      <c r="KJG4" s="650"/>
      <c r="KJH4" s="667"/>
      <c r="KJI4" s="669"/>
      <c r="KJJ4" s="649"/>
      <c r="KJK4" s="649"/>
      <c r="KJL4" s="649"/>
      <c r="KJM4" s="649"/>
      <c r="KJN4" s="649"/>
      <c r="KJO4" s="649"/>
      <c r="KJP4" s="650"/>
      <c r="KJQ4" s="650"/>
      <c r="KJR4" s="650"/>
      <c r="KJS4" s="650"/>
      <c r="KJT4" s="650"/>
      <c r="KJU4" s="650"/>
      <c r="KJV4" s="650"/>
      <c r="KJW4" s="650"/>
      <c r="KJX4" s="667"/>
      <c r="KJY4" s="669"/>
      <c r="KJZ4" s="649"/>
      <c r="KKA4" s="649"/>
      <c r="KKB4" s="649"/>
      <c r="KKC4" s="649"/>
      <c r="KKD4" s="649"/>
      <c r="KKE4" s="649"/>
      <c r="KKF4" s="650"/>
      <c r="KKG4" s="650"/>
      <c r="KKH4" s="650"/>
      <c r="KKI4" s="650"/>
      <c r="KKJ4" s="650"/>
      <c r="KKK4" s="650"/>
      <c r="KKL4" s="650"/>
      <c r="KKM4" s="650"/>
      <c r="KKN4" s="667"/>
      <c r="KKO4" s="669"/>
      <c r="KKP4" s="649"/>
      <c r="KKQ4" s="649"/>
      <c r="KKR4" s="649"/>
      <c r="KKS4" s="649"/>
      <c r="KKT4" s="649"/>
      <c r="KKU4" s="649"/>
      <c r="KKV4" s="650"/>
      <c r="KKW4" s="650"/>
      <c r="KKX4" s="650"/>
      <c r="KKY4" s="650"/>
      <c r="KKZ4" s="650"/>
      <c r="KLA4" s="650"/>
      <c r="KLB4" s="650"/>
      <c r="KLC4" s="650"/>
      <c r="KLD4" s="667"/>
      <c r="KLE4" s="669"/>
      <c r="KLF4" s="649"/>
      <c r="KLG4" s="649"/>
      <c r="KLH4" s="649"/>
      <c r="KLI4" s="649"/>
      <c r="KLJ4" s="649"/>
      <c r="KLK4" s="649"/>
      <c r="KLL4" s="650"/>
      <c r="KLM4" s="650"/>
      <c r="KLN4" s="650"/>
      <c r="KLO4" s="650"/>
      <c r="KLP4" s="650"/>
      <c r="KLQ4" s="650"/>
      <c r="KLR4" s="650"/>
      <c r="KLS4" s="650"/>
      <c r="KLT4" s="667"/>
      <c r="KLU4" s="669"/>
      <c r="KLV4" s="649"/>
      <c r="KLW4" s="649"/>
      <c r="KLX4" s="649"/>
      <c r="KLY4" s="649"/>
      <c r="KLZ4" s="649"/>
      <c r="KMA4" s="649"/>
      <c r="KMB4" s="650"/>
      <c r="KMC4" s="650"/>
      <c r="KMD4" s="650"/>
      <c r="KME4" s="650"/>
      <c r="KMF4" s="650"/>
      <c r="KMG4" s="650"/>
      <c r="KMH4" s="650"/>
      <c r="KMI4" s="650"/>
      <c r="KMJ4" s="667"/>
      <c r="KMK4" s="669"/>
      <c r="KML4" s="649"/>
      <c r="KMM4" s="649"/>
      <c r="KMN4" s="649"/>
      <c r="KMO4" s="649"/>
      <c r="KMP4" s="649"/>
      <c r="KMQ4" s="649"/>
      <c r="KMR4" s="650"/>
      <c r="KMS4" s="650"/>
      <c r="KMT4" s="650"/>
      <c r="KMU4" s="650"/>
      <c r="KMV4" s="650"/>
      <c r="KMW4" s="650"/>
      <c r="KMX4" s="650"/>
      <c r="KMY4" s="650"/>
      <c r="KMZ4" s="667"/>
      <c r="KNA4" s="669"/>
      <c r="KNB4" s="649"/>
      <c r="KNC4" s="649"/>
      <c r="KND4" s="649"/>
      <c r="KNE4" s="649"/>
      <c r="KNF4" s="649"/>
      <c r="KNG4" s="649"/>
      <c r="KNH4" s="650"/>
      <c r="KNI4" s="650"/>
      <c r="KNJ4" s="650"/>
      <c r="KNK4" s="650"/>
      <c r="KNL4" s="650"/>
      <c r="KNM4" s="650"/>
      <c r="KNN4" s="650"/>
      <c r="KNO4" s="650"/>
      <c r="KNP4" s="667"/>
      <c r="KNQ4" s="669"/>
      <c r="KNR4" s="649"/>
      <c r="KNS4" s="649"/>
      <c r="KNT4" s="649"/>
      <c r="KNU4" s="649"/>
      <c r="KNV4" s="649"/>
      <c r="KNW4" s="649"/>
      <c r="KNX4" s="650"/>
      <c r="KNY4" s="650"/>
      <c r="KNZ4" s="650"/>
      <c r="KOA4" s="650"/>
      <c r="KOB4" s="650"/>
      <c r="KOC4" s="650"/>
      <c r="KOD4" s="650"/>
      <c r="KOE4" s="650"/>
      <c r="KOF4" s="667"/>
      <c r="KOG4" s="669"/>
      <c r="KOH4" s="649"/>
      <c r="KOI4" s="649"/>
      <c r="KOJ4" s="649"/>
      <c r="KOK4" s="649"/>
      <c r="KOL4" s="649"/>
      <c r="KOM4" s="649"/>
      <c r="KON4" s="650"/>
      <c r="KOO4" s="650"/>
      <c r="KOP4" s="650"/>
      <c r="KOQ4" s="650"/>
      <c r="KOR4" s="650"/>
      <c r="KOS4" s="650"/>
      <c r="KOT4" s="650"/>
      <c r="KOU4" s="650"/>
      <c r="KOV4" s="667"/>
      <c r="KOW4" s="669"/>
      <c r="KOX4" s="649"/>
      <c r="KOY4" s="649"/>
      <c r="KOZ4" s="649"/>
      <c r="KPA4" s="649"/>
      <c r="KPB4" s="649"/>
      <c r="KPC4" s="649"/>
      <c r="KPD4" s="650"/>
      <c r="KPE4" s="650"/>
      <c r="KPF4" s="650"/>
      <c r="KPG4" s="650"/>
      <c r="KPH4" s="650"/>
      <c r="KPI4" s="650"/>
      <c r="KPJ4" s="650"/>
      <c r="KPK4" s="650"/>
      <c r="KPL4" s="667"/>
      <c r="KPM4" s="669"/>
      <c r="KPN4" s="649"/>
      <c r="KPO4" s="649"/>
      <c r="KPP4" s="649"/>
      <c r="KPQ4" s="649"/>
      <c r="KPR4" s="649"/>
      <c r="KPS4" s="649"/>
      <c r="KPT4" s="650"/>
      <c r="KPU4" s="650"/>
      <c r="KPV4" s="650"/>
      <c r="KPW4" s="650"/>
      <c r="KPX4" s="650"/>
      <c r="KPY4" s="650"/>
      <c r="KPZ4" s="650"/>
      <c r="KQA4" s="650"/>
      <c r="KQB4" s="667"/>
      <c r="KQC4" s="669"/>
      <c r="KQD4" s="649"/>
      <c r="KQE4" s="649"/>
      <c r="KQF4" s="649"/>
      <c r="KQG4" s="649"/>
      <c r="KQH4" s="649"/>
      <c r="KQI4" s="649"/>
      <c r="KQJ4" s="650"/>
      <c r="KQK4" s="650"/>
      <c r="KQL4" s="650"/>
      <c r="KQM4" s="650"/>
      <c r="KQN4" s="650"/>
      <c r="KQO4" s="650"/>
      <c r="KQP4" s="650"/>
      <c r="KQQ4" s="650"/>
      <c r="KQR4" s="667"/>
      <c r="KQS4" s="669"/>
      <c r="KQT4" s="649"/>
      <c r="KQU4" s="649"/>
      <c r="KQV4" s="649"/>
      <c r="KQW4" s="649"/>
      <c r="KQX4" s="649"/>
      <c r="KQY4" s="649"/>
      <c r="KQZ4" s="650"/>
      <c r="KRA4" s="650"/>
      <c r="KRB4" s="650"/>
      <c r="KRC4" s="650"/>
      <c r="KRD4" s="650"/>
      <c r="KRE4" s="650"/>
      <c r="KRF4" s="650"/>
      <c r="KRG4" s="650"/>
      <c r="KRH4" s="667"/>
      <c r="KRI4" s="669"/>
      <c r="KRJ4" s="649"/>
      <c r="KRK4" s="649"/>
      <c r="KRL4" s="649"/>
      <c r="KRM4" s="649"/>
      <c r="KRN4" s="649"/>
      <c r="KRO4" s="649"/>
      <c r="KRP4" s="650"/>
      <c r="KRQ4" s="650"/>
      <c r="KRR4" s="650"/>
      <c r="KRS4" s="650"/>
      <c r="KRT4" s="650"/>
      <c r="KRU4" s="650"/>
      <c r="KRV4" s="650"/>
      <c r="KRW4" s="650"/>
      <c r="KRX4" s="667"/>
      <c r="KRY4" s="669"/>
      <c r="KRZ4" s="649"/>
      <c r="KSA4" s="649"/>
      <c r="KSB4" s="649"/>
      <c r="KSC4" s="649"/>
      <c r="KSD4" s="649"/>
      <c r="KSE4" s="649"/>
      <c r="KSF4" s="650"/>
      <c r="KSG4" s="650"/>
      <c r="KSH4" s="650"/>
      <c r="KSI4" s="650"/>
      <c r="KSJ4" s="650"/>
      <c r="KSK4" s="650"/>
      <c r="KSL4" s="650"/>
      <c r="KSM4" s="650"/>
      <c r="KSN4" s="667"/>
      <c r="KSO4" s="669"/>
      <c r="KSP4" s="649"/>
      <c r="KSQ4" s="649"/>
      <c r="KSR4" s="649"/>
      <c r="KSS4" s="649"/>
      <c r="KST4" s="649"/>
      <c r="KSU4" s="649"/>
      <c r="KSV4" s="650"/>
      <c r="KSW4" s="650"/>
      <c r="KSX4" s="650"/>
      <c r="KSY4" s="650"/>
      <c r="KSZ4" s="650"/>
      <c r="KTA4" s="650"/>
      <c r="KTB4" s="650"/>
      <c r="KTC4" s="650"/>
      <c r="KTD4" s="667"/>
      <c r="KTE4" s="669"/>
      <c r="KTF4" s="649"/>
      <c r="KTG4" s="649"/>
      <c r="KTH4" s="649"/>
      <c r="KTI4" s="649"/>
      <c r="KTJ4" s="649"/>
      <c r="KTK4" s="649"/>
      <c r="KTL4" s="650"/>
      <c r="KTM4" s="650"/>
      <c r="KTN4" s="650"/>
      <c r="KTO4" s="650"/>
      <c r="KTP4" s="650"/>
      <c r="KTQ4" s="650"/>
      <c r="KTR4" s="650"/>
      <c r="KTS4" s="650"/>
      <c r="KTT4" s="667"/>
      <c r="KTU4" s="669"/>
      <c r="KTV4" s="649"/>
      <c r="KTW4" s="649"/>
      <c r="KTX4" s="649"/>
      <c r="KTY4" s="649"/>
      <c r="KTZ4" s="649"/>
      <c r="KUA4" s="649"/>
      <c r="KUB4" s="650"/>
      <c r="KUC4" s="650"/>
      <c r="KUD4" s="650"/>
      <c r="KUE4" s="650"/>
      <c r="KUF4" s="650"/>
      <c r="KUG4" s="650"/>
      <c r="KUH4" s="650"/>
      <c r="KUI4" s="650"/>
      <c r="KUJ4" s="667"/>
      <c r="KUK4" s="669"/>
      <c r="KUL4" s="649"/>
      <c r="KUM4" s="649"/>
      <c r="KUN4" s="649"/>
      <c r="KUO4" s="649"/>
      <c r="KUP4" s="649"/>
      <c r="KUQ4" s="649"/>
      <c r="KUR4" s="650"/>
      <c r="KUS4" s="650"/>
      <c r="KUT4" s="650"/>
      <c r="KUU4" s="650"/>
      <c r="KUV4" s="650"/>
      <c r="KUW4" s="650"/>
      <c r="KUX4" s="650"/>
      <c r="KUY4" s="650"/>
      <c r="KUZ4" s="667"/>
      <c r="KVA4" s="669"/>
      <c r="KVB4" s="649"/>
      <c r="KVC4" s="649"/>
      <c r="KVD4" s="649"/>
      <c r="KVE4" s="649"/>
      <c r="KVF4" s="649"/>
      <c r="KVG4" s="649"/>
      <c r="KVH4" s="650"/>
      <c r="KVI4" s="650"/>
      <c r="KVJ4" s="650"/>
      <c r="KVK4" s="650"/>
      <c r="KVL4" s="650"/>
      <c r="KVM4" s="650"/>
      <c r="KVN4" s="650"/>
      <c r="KVO4" s="650"/>
      <c r="KVP4" s="667"/>
      <c r="KVQ4" s="669"/>
      <c r="KVR4" s="649"/>
      <c r="KVS4" s="649"/>
      <c r="KVT4" s="649"/>
      <c r="KVU4" s="649"/>
      <c r="KVV4" s="649"/>
      <c r="KVW4" s="649"/>
      <c r="KVX4" s="650"/>
      <c r="KVY4" s="650"/>
      <c r="KVZ4" s="650"/>
      <c r="KWA4" s="650"/>
      <c r="KWB4" s="650"/>
      <c r="KWC4" s="650"/>
      <c r="KWD4" s="650"/>
      <c r="KWE4" s="650"/>
      <c r="KWF4" s="667"/>
      <c r="KWG4" s="669"/>
      <c r="KWH4" s="649"/>
      <c r="KWI4" s="649"/>
      <c r="KWJ4" s="649"/>
      <c r="KWK4" s="649"/>
      <c r="KWL4" s="649"/>
      <c r="KWM4" s="649"/>
      <c r="KWN4" s="650"/>
      <c r="KWO4" s="650"/>
      <c r="KWP4" s="650"/>
      <c r="KWQ4" s="650"/>
      <c r="KWR4" s="650"/>
      <c r="KWS4" s="650"/>
      <c r="KWT4" s="650"/>
      <c r="KWU4" s="650"/>
      <c r="KWV4" s="667"/>
      <c r="KWW4" s="669"/>
      <c r="KWX4" s="649"/>
      <c r="KWY4" s="649"/>
      <c r="KWZ4" s="649"/>
      <c r="KXA4" s="649"/>
      <c r="KXB4" s="649"/>
      <c r="KXC4" s="649"/>
      <c r="KXD4" s="650"/>
      <c r="KXE4" s="650"/>
      <c r="KXF4" s="650"/>
      <c r="KXG4" s="650"/>
      <c r="KXH4" s="650"/>
      <c r="KXI4" s="650"/>
      <c r="KXJ4" s="650"/>
      <c r="KXK4" s="650"/>
      <c r="KXL4" s="667"/>
      <c r="KXM4" s="669"/>
      <c r="KXN4" s="649"/>
      <c r="KXO4" s="649"/>
      <c r="KXP4" s="649"/>
      <c r="KXQ4" s="649"/>
      <c r="KXR4" s="649"/>
      <c r="KXS4" s="649"/>
      <c r="KXT4" s="650"/>
      <c r="KXU4" s="650"/>
      <c r="KXV4" s="650"/>
      <c r="KXW4" s="650"/>
      <c r="KXX4" s="650"/>
      <c r="KXY4" s="650"/>
      <c r="KXZ4" s="650"/>
      <c r="KYA4" s="650"/>
      <c r="KYB4" s="667"/>
      <c r="KYC4" s="669"/>
      <c r="KYD4" s="649"/>
      <c r="KYE4" s="649"/>
      <c r="KYF4" s="649"/>
      <c r="KYG4" s="649"/>
      <c r="KYH4" s="649"/>
      <c r="KYI4" s="649"/>
      <c r="KYJ4" s="650"/>
      <c r="KYK4" s="650"/>
      <c r="KYL4" s="650"/>
      <c r="KYM4" s="650"/>
      <c r="KYN4" s="650"/>
      <c r="KYO4" s="650"/>
      <c r="KYP4" s="650"/>
      <c r="KYQ4" s="650"/>
      <c r="KYR4" s="667"/>
      <c r="KYS4" s="669"/>
      <c r="KYT4" s="649"/>
      <c r="KYU4" s="649"/>
      <c r="KYV4" s="649"/>
      <c r="KYW4" s="649"/>
      <c r="KYX4" s="649"/>
      <c r="KYY4" s="649"/>
      <c r="KYZ4" s="650"/>
      <c r="KZA4" s="650"/>
      <c r="KZB4" s="650"/>
      <c r="KZC4" s="650"/>
      <c r="KZD4" s="650"/>
      <c r="KZE4" s="650"/>
      <c r="KZF4" s="650"/>
      <c r="KZG4" s="650"/>
      <c r="KZH4" s="667"/>
      <c r="KZI4" s="669"/>
      <c r="KZJ4" s="649"/>
      <c r="KZK4" s="649"/>
      <c r="KZL4" s="649"/>
      <c r="KZM4" s="649"/>
      <c r="KZN4" s="649"/>
      <c r="KZO4" s="649"/>
      <c r="KZP4" s="650"/>
      <c r="KZQ4" s="650"/>
      <c r="KZR4" s="650"/>
      <c r="KZS4" s="650"/>
      <c r="KZT4" s="650"/>
      <c r="KZU4" s="650"/>
      <c r="KZV4" s="650"/>
      <c r="KZW4" s="650"/>
      <c r="KZX4" s="667"/>
      <c r="KZY4" s="669"/>
      <c r="KZZ4" s="649"/>
      <c r="LAA4" s="649"/>
      <c r="LAB4" s="649"/>
      <c r="LAC4" s="649"/>
      <c r="LAD4" s="649"/>
      <c r="LAE4" s="649"/>
      <c r="LAF4" s="650"/>
      <c r="LAG4" s="650"/>
      <c r="LAH4" s="650"/>
      <c r="LAI4" s="650"/>
      <c r="LAJ4" s="650"/>
      <c r="LAK4" s="650"/>
      <c r="LAL4" s="650"/>
      <c r="LAM4" s="650"/>
      <c r="LAN4" s="667"/>
      <c r="LAO4" s="669"/>
      <c r="LAP4" s="649"/>
      <c r="LAQ4" s="649"/>
      <c r="LAR4" s="649"/>
      <c r="LAS4" s="649"/>
      <c r="LAT4" s="649"/>
      <c r="LAU4" s="649"/>
      <c r="LAV4" s="650"/>
      <c r="LAW4" s="650"/>
      <c r="LAX4" s="650"/>
      <c r="LAY4" s="650"/>
      <c r="LAZ4" s="650"/>
      <c r="LBA4" s="650"/>
      <c r="LBB4" s="650"/>
      <c r="LBC4" s="650"/>
      <c r="LBD4" s="667"/>
      <c r="LBE4" s="669"/>
      <c r="LBF4" s="649"/>
      <c r="LBG4" s="649"/>
      <c r="LBH4" s="649"/>
      <c r="LBI4" s="649"/>
      <c r="LBJ4" s="649"/>
      <c r="LBK4" s="649"/>
      <c r="LBL4" s="650"/>
      <c r="LBM4" s="650"/>
      <c r="LBN4" s="650"/>
      <c r="LBO4" s="650"/>
      <c r="LBP4" s="650"/>
      <c r="LBQ4" s="650"/>
      <c r="LBR4" s="650"/>
      <c r="LBS4" s="650"/>
      <c r="LBT4" s="667"/>
      <c r="LBU4" s="669"/>
      <c r="LBV4" s="649"/>
      <c r="LBW4" s="649"/>
      <c r="LBX4" s="649"/>
      <c r="LBY4" s="649"/>
      <c r="LBZ4" s="649"/>
      <c r="LCA4" s="649"/>
      <c r="LCB4" s="650"/>
      <c r="LCC4" s="650"/>
      <c r="LCD4" s="650"/>
      <c r="LCE4" s="650"/>
      <c r="LCF4" s="650"/>
      <c r="LCG4" s="650"/>
      <c r="LCH4" s="650"/>
      <c r="LCI4" s="650"/>
      <c r="LCJ4" s="667"/>
      <c r="LCK4" s="669"/>
      <c r="LCL4" s="649"/>
      <c r="LCM4" s="649"/>
      <c r="LCN4" s="649"/>
      <c r="LCO4" s="649"/>
      <c r="LCP4" s="649"/>
      <c r="LCQ4" s="649"/>
      <c r="LCR4" s="650"/>
      <c r="LCS4" s="650"/>
      <c r="LCT4" s="650"/>
      <c r="LCU4" s="650"/>
      <c r="LCV4" s="650"/>
      <c r="LCW4" s="650"/>
      <c r="LCX4" s="650"/>
      <c r="LCY4" s="650"/>
      <c r="LCZ4" s="667"/>
      <c r="LDA4" s="669"/>
      <c r="LDB4" s="649"/>
      <c r="LDC4" s="649"/>
      <c r="LDD4" s="649"/>
      <c r="LDE4" s="649"/>
      <c r="LDF4" s="649"/>
      <c r="LDG4" s="649"/>
      <c r="LDH4" s="650"/>
      <c r="LDI4" s="650"/>
      <c r="LDJ4" s="650"/>
      <c r="LDK4" s="650"/>
      <c r="LDL4" s="650"/>
      <c r="LDM4" s="650"/>
      <c r="LDN4" s="650"/>
      <c r="LDO4" s="650"/>
      <c r="LDP4" s="667"/>
      <c r="LDQ4" s="669"/>
      <c r="LDR4" s="649"/>
      <c r="LDS4" s="649"/>
      <c r="LDT4" s="649"/>
      <c r="LDU4" s="649"/>
      <c r="LDV4" s="649"/>
      <c r="LDW4" s="649"/>
      <c r="LDX4" s="650"/>
      <c r="LDY4" s="650"/>
      <c r="LDZ4" s="650"/>
      <c r="LEA4" s="650"/>
      <c r="LEB4" s="650"/>
      <c r="LEC4" s="650"/>
      <c r="LED4" s="650"/>
      <c r="LEE4" s="650"/>
      <c r="LEF4" s="667"/>
      <c r="LEG4" s="669"/>
      <c r="LEH4" s="649"/>
      <c r="LEI4" s="649"/>
      <c r="LEJ4" s="649"/>
      <c r="LEK4" s="649"/>
      <c r="LEL4" s="649"/>
      <c r="LEM4" s="649"/>
      <c r="LEN4" s="650"/>
      <c r="LEO4" s="650"/>
      <c r="LEP4" s="650"/>
      <c r="LEQ4" s="650"/>
      <c r="LER4" s="650"/>
      <c r="LES4" s="650"/>
      <c r="LET4" s="650"/>
      <c r="LEU4" s="650"/>
      <c r="LEV4" s="667"/>
      <c r="LEW4" s="669"/>
      <c r="LEX4" s="649"/>
      <c r="LEY4" s="649"/>
      <c r="LEZ4" s="649"/>
      <c r="LFA4" s="649"/>
      <c r="LFB4" s="649"/>
      <c r="LFC4" s="649"/>
      <c r="LFD4" s="650"/>
      <c r="LFE4" s="650"/>
      <c r="LFF4" s="650"/>
      <c r="LFG4" s="650"/>
      <c r="LFH4" s="650"/>
      <c r="LFI4" s="650"/>
      <c r="LFJ4" s="650"/>
      <c r="LFK4" s="650"/>
      <c r="LFL4" s="667"/>
      <c r="LFM4" s="669"/>
      <c r="LFN4" s="649"/>
      <c r="LFO4" s="649"/>
      <c r="LFP4" s="649"/>
      <c r="LFQ4" s="649"/>
      <c r="LFR4" s="649"/>
      <c r="LFS4" s="649"/>
      <c r="LFT4" s="650"/>
      <c r="LFU4" s="650"/>
      <c r="LFV4" s="650"/>
      <c r="LFW4" s="650"/>
      <c r="LFX4" s="650"/>
      <c r="LFY4" s="650"/>
      <c r="LFZ4" s="650"/>
      <c r="LGA4" s="650"/>
      <c r="LGB4" s="667"/>
      <c r="LGC4" s="669"/>
      <c r="LGD4" s="649"/>
      <c r="LGE4" s="649"/>
      <c r="LGF4" s="649"/>
      <c r="LGG4" s="649"/>
      <c r="LGH4" s="649"/>
      <c r="LGI4" s="649"/>
      <c r="LGJ4" s="650"/>
      <c r="LGK4" s="650"/>
      <c r="LGL4" s="650"/>
      <c r="LGM4" s="650"/>
      <c r="LGN4" s="650"/>
      <c r="LGO4" s="650"/>
      <c r="LGP4" s="650"/>
      <c r="LGQ4" s="650"/>
      <c r="LGR4" s="667"/>
      <c r="LGS4" s="669"/>
      <c r="LGT4" s="649"/>
      <c r="LGU4" s="649"/>
      <c r="LGV4" s="649"/>
      <c r="LGW4" s="649"/>
      <c r="LGX4" s="649"/>
      <c r="LGY4" s="649"/>
      <c r="LGZ4" s="650"/>
      <c r="LHA4" s="650"/>
      <c r="LHB4" s="650"/>
      <c r="LHC4" s="650"/>
      <c r="LHD4" s="650"/>
      <c r="LHE4" s="650"/>
      <c r="LHF4" s="650"/>
      <c r="LHG4" s="650"/>
      <c r="LHH4" s="667"/>
      <c r="LHI4" s="669"/>
      <c r="LHJ4" s="649"/>
      <c r="LHK4" s="649"/>
      <c r="LHL4" s="649"/>
      <c r="LHM4" s="649"/>
      <c r="LHN4" s="649"/>
      <c r="LHO4" s="649"/>
      <c r="LHP4" s="650"/>
      <c r="LHQ4" s="650"/>
      <c r="LHR4" s="650"/>
      <c r="LHS4" s="650"/>
      <c r="LHT4" s="650"/>
      <c r="LHU4" s="650"/>
      <c r="LHV4" s="650"/>
      <c r="LHW4" s="650"/>
      <c r="LHX4" s="667"/>
      <c r="LHY4" s="669"/>
      <c r="LHZ4" s="649"/>
      <c r="LIA4" s="649"/>
      <c r="LIB4" s="649"/>
      <c r="LIC4" s="649"/>
      <c r="LID4" s="649"/>
      <c r="LIE4" s="649"/>
      <c r="LIF4" s="650"/>
      <c r="LIG4" s="650"/>
      <c r="LIH4" s="650"/>
      <c r="LII4" s="650"/>
      <c r="LIJ4" s="650"/>
      <c r="LIK4" s="650"/>
      <c r="LIL4" s="650"/>
      <c r="LIM4" s="650"/>
      <c r="LIN4" s="667"/>
      <c r="LIO4" s="669"/>
      <c r="LIP4" s="649"/>
      <c r="LIQ4" s="649"/>
      <c r="LIR4" s="649"/>
      <c r="LIS4" s="649"/>
      <c r="LIT4" s="649"/>
      <c r="LIU4" s="649"/>
      <c r="LIV4" s="650"/>
      <c r="LIW4" s="650"/>
      <c r="LIX4" s="650"/>
      <c r="LIY4" s="650"/>
      <c r="LIZ4" s="650"/>
      <c r="LJA4" s="650"/>
      <c r="LJB4" s="650"/>
      <c r="LJC4" s="650"/>
      <c r="LJD4" s="667"/>
      <c r="LJE4" s="669"/>
      <c r="LJF4" s="649"/>
      <c r="LJG4" s="649"/>
      <c r="LJH4" s="649"/>
      <c r="LJI4" s="649"/>
      <c r="LJJ4" s="649"/>
      <c r="LJK4" s="649"/>
      <c r="LJL4" s="650"/>
      <c r="LJM4" s="650"/>
      <c r="LJN4" s="650"/>
      <c r="LJO4" s="650"/>
      <c r="LJP4" s="650"/>
      <c r="LJQ4" s="650"/>
      <c r="LJR4" s="650"/>
      <c r="LJS4" s="650"/>
      <c r="LJT4" s="667"/>
      <c r="LJU4" s="669"/>
      <c r="LJV4" s="649"/>
      <c r="LJW4" s="649"/>
      <c r="LJX4" s="649"/>
      <c r="LJY4" s="649"/>
      <c r="LJZ4" s="649"/>
      <c r="LKA4" s="649"/>
      <c r="LKB4" s="650"/>
      <c r="LKC4" s="650"/>
      <c r="LKD4" s="650"/>
      <c r="LKE4" s="650"/>
      <c r="LKF4" s="650"/>
      <c r="LKG4" s="650"/>
      <c r="LKH4" s="650"/>
      <c r="LKI4" s="650"/>
      <c r="LKJ4" s="667"/>
      <c r="LKK4" s="669"/>
      <c r="LKL4" s="649"/>
      <c r="LKM4" s="649"/>
      <c r="LKN4" s="649"/>
      <c r="LKO4" s="649"/>
      <c r="LKP4" s="649"/>
      <c r="LKQ4" s="649"/>
      <c r="LKR4" s="650"/>
      <c r="LKS4" s="650"/>
      <c r="LKT4" s="650"/>
      <c r="LKU4" s="650"/>
      <c r="LKV4" s="650"/>
      <c r="LKW4" s="650"/>
      <c r="LKX4" s="650"/>
      <c r="LKY4" s="650"/>
      <c r="LKZ4" s="667"/>
      <c r="LLA4" s="669"/>
      <c r="LLB4" s="649"/>
      <c r="LLC4" s="649"/>
      <c r="LLD4" s="649"/>
      <c r="LLE4" s="649"/>
      <c r="LLF4" s="649"/>
      <c r="LLG4" s="649"/>
      <c r="LLH4" s="650"/>
      <c r="LLI4" s="650"/>
      <c r="LLJ4" s="650"/>
      <c r="LLK4" s="650"/>
      <c r="LLL4" s="650"/>
      <c r="LLM4" s="650"/>
      <c r="LLN4" s="650"/>
      <c r="LLO4" s="650"/>
      <c r="LLP4" s="667"/>
      <c r="LLQ4" s="669"/>
      <c r="LLR4" s="649"/>
      <c r="LLS4" s="649"/>
      <c r="LLT4" s="649"/>
      <c r="LLU4" s="649"/>
      <c r="LLV4" s="649"/>
      <c r="LLW4" s="649"/>
      <c r="LLX4" s="650"/>
      <c r="LLY4" s="650"/>
      <c r="LLZ4" s="650"/>
      <c r="LMA4" s="650"/>
      <c r="LMB4" s="650"/>
      <c r="LMC4" s="650"/>
      <c r="LMD4" s="650"/>
      <c r="LME4" s="650"/>
      <c r="LMF4" s="667"/>
      <c r="LMG4" s="669"/>
      <c r="LMH4" s="649"/>
      <c r="LMI4" s="649"/>
      <c r="LMJ4" s="649"/>
      <c r="LMK4" s="649"/>
      <c r="LML4" s="649"/>
      <c r="LMM4" s="649"/>
      <c r="LMN4" s="650"/>
      <c r="LMO4" s="650"/>
      <c r="LMP4" s="650"/>
      <c r="LMQ4" s="650"/>
      <c r="LMR4" s="650"/>
      <c r="LMS4" s="650"/>
      <c r="LMT4" s="650"/>
      <c r="LMU4" s="650"/>
      <c r="LMV4" s="667"/>
      <c r="LMW4" s="669"/>
      <c r="LMX4" s="649"/>
      <c r="LMY4" s="649"/>
      <c r="LMZ4" s="649"/>
      <c r="LNA4" s="649"/>
      <c r="LNB4" s="649"/>
      <c r="LNC4" s="649"/>
      <c r="LND4" s="650"/>
      <c r="LNE4" s="650"/>
      <c r="LNF4" s="650"/>
      <c r="LNG4" s="650"/>
      <c r="LNH4" s="650"/>
      <c r="LNI4" s="650"/>
      <c r="LNJ4" s="650"/>
      <c r="LNK4" s="650"/>
      <c r="LNL4" s="667"/>
      <c r="LNM4" s="669"/>
      <c r="LNN4" s="649"/>
      <c r="LNO4" s="649"/>
      <c r="LNP4" s="649"/>
      <c r="LNQ4" s="649"/>
      <c r="LNR4" s="649"/>
      <c r="LNS4" s="649"/>
      <c r="LNT4" s="650"/>
      <c r="LNU4" s="650"/>
      <c r="LNV4" s="650"/>
      <c r="LNW4" s="650"/>
      <c r="LNX4" s="650"/>
      <c r="LNY4" s="650"/>
      <c r="LNZ4" s="650"/>
      <c r="LOA4" s="650"/>
      <c r="LOB4" s="667"/>
      <c r="LOC4" s="669"/>
      <c r="LOD4" s="649"/>
      <c r="LOE4" s="649"/>
      <c r="LOF4" s="649"/>
      <c r="LOG4" s="649"/>
      <c r="LOH4" s="649"/>
      <c r="LOI4" s="649"/>
      <c r="LOJ4" s="650"/>
      <c r="LOK4" s="650"/>
      <c r="LOL4" s="650"/>
      <c r="LOM4" s="650"/>
      <c r="LON4" s="650"/>
      <c r="LOO4" s="650"/>
      <c r="LOP4" s="650"/>
      <c r="LOQ4" s="650"/>
      <c r="LOR4" s="667"/>
      <c r="LOS4" s="669"/>
      <c r="LOT4" s="649"/>
      <c r="LOU4" s="649"/>
      <c r="LOV4" s="649"/>
      <c r="LOW4" s="649"/>
      <c r="LOX4" s="649"/>
      <c r="LOY4" s="649"/>
      <c r="LOZ4" s="650"/>
      <c r="LPA4" s="650"/>
      <c r="LPB4" s="650"/>
      <c r="LPC4" s="650"/>
      <c r="LPD4" s="650"/>
      <c r="LPE4" s="650"/>
      <c r="LPF4" s="650"/>
      <c r="LPG4" s="650"/>
      <c r="LPH4" s="667"/>
      <c r="LPI4" s="669"/>
      <c r="LPJ4" s="649"/>
      <c r="LPK4" s="649"/>
      <c r="LPL4" s="649"/>
      <c r="LPM4" s="649"/>
      <c r="LPN4" s="649"/>
      <c r="LPO4" s="649"/>
      <c r="LPP4" s="650"/>
      <c r="LPQ4" s="650"/>
      <c r="LPR4" s="650"/>
      <c r="LPS4" s="650"/>
      <c r="LPT4" s="650"/>
      <c r="LPU4" s="650"/>
      <c r="LPV4" s="650"/>
      <c r="LPW4" s="650"/>
      <c r="LPX4" s="667"/>
      <c r="LPY4" s="669"/>
      <c r="LPZ4" s="649"/>
      <c r="LQA4" s="649"/>
      <c r="LQB4" s="649"/>
      <c r="LQC4" s="649"/>
      <c r="LQD4" s="649"/>
      <c r="LQE4" s="649"/>
      <c r="LQF4" s="650"/>
      <c r="LQG4" s="650"/>
      <c r="LQH4" s="650"/>
      <c r="LQI4" s="650"/>
      <c r="LQJ4" s="650"/>
      <c r="LQK4" s="650"/>
      <c r="LQL4" s="650"/>
      <c r="LQM4" s="650"/>
      <c r="LQN4" s="667"/>
      <c r="LQO4" s="669"/>
      <c r="LQP4" s="649"/>
      <c r="LQQ4" s="649"/>
      <c r="LQR4" s="649"/>
      <c r="LQS4" s="649"/>
      <c r="LQT4" s="649"/>
      <c r="LQU4" s="649"/>
      <c r="LQV4" s="650"/>
      <c r="LQW4" s="650"/>
      <c r="LQX4" s="650"/>
      <c r="LQY4" s="650"/>
      <c r="LQZ4" s="650"/>
      <c r="LRA4" s="650"/>
      <c r="LRB4" s="650"/>
      <c r="LRC4" s="650"/>
      <c r="LRD4" s="667"/>
      <c r="LRE4" s="669"/>
      <c r="LRF4" s="649"/>
      <c r="LRG4" s="649"/>
      <c r="LRH4" s="649"/>
      <c r="LRI4" s="649"/>
      <c r="LRJ4" s="649"/>
      <c r="LRK4" s="649"/>
      <c r="LRL4" s="650"/>
      <c r="LRM4" s="650"/>
      <c r="LRN4" s="650"/>
      <c r="LRO4" s="650"/>
      <c r="LRP4" s="650"/>
      <c r="LRQ4" s="650"/>
      <c r="LRR4" s="650"/>
      <c r="LRS4" s="650"/>
      <c r="LRT4" s="667"/>
      <c r="LRU4" s="669"/>
      <c r="LRV4" s="649"/>
      <c r="LRW4" s="649"/>
      <c r="LRX4" s="649"/>
      <c r="LRY4" s="649"/>
      <c r="LRZ4" s="649"/>
      <c r="LSA4" s="649"/>
      <c r="LSB4" s="650"/>
      <c r="LSC4" s="650"/>
      <c r="LSD4" s="650"/>
      <c r="LSE4" s="650"/>
      <c r="LSF4" s="650"/>
      <c r="LSG4" s="650"/>
      <c r="LSH4" s="650"/>
      <c r="LSI4" s="650"/>
      <c r="LSJ4" s="667"/>
      <c r="LSK4" s="669"/>
      <c r="LSL4" s="649"/>
      <c r="LSM4" s="649"/>
      <c r="LSN4" s="649"/>
      <c r="LSO4" s="649"/>
      <c r="LSP4" s="649"/>
      <c r="LSQ4" s="649"/>
      <c r="LSR4" s="650"/>
      <c r="LSS4" s="650"/>
      <c r="LST4" s="650"/>
      <c r="LSU4" s="650"/>
      <c r="LSV4" s="650"/>
      <c r="LSW4" s="650"/>
      <c r="LSX4" s="650"/>
      <c r="LSY4" s="650"/>
      <c r="LSZ4" s="667"/>
      <c r="LTA4" s="669"/>
      <c r="LTB4" s="649"/>
      <c r="LTC4" s="649"/>
      <c r="LTD4" s="649"/>
      <c r="LTE4" s="649"/>
      <c r="LTF4" s="649"/>
      <c r="LTG4" s="649"/>
      <c r="LTH4" s="650"/>
      <c r="LTI4" s="650"/>
      <c r="LTJ4" s="650"/>
      <c r="LTK4" s="650"/>
      <c r="LTL4" s="650"/>
      <c r="LTM4" s="650"/>
      <c r="LTN4" s="650"/>
      <c r="LTO4" s="650"/>
      <c r="LTP4" s="667"/>
      <c r="LTQ4" s="669"/>
      <c r="LTR4" s="649"/>
      <c r="LTS4" s="649"/>
      <c r="LTT4" s="649"/>
      <c r="LTU4" s="649"/>
      <c r="LTV4" s="649"/>
      <c r="LTW4" s="649"/>
      <c r="LTX4" s="650"/>
      <c r="LTY4" s="650"/>
      <c r="LTZ4" s="650"/>
      <c r="LUA4" s="650"/>
      <c r="LUB4" s="650"/>
      <c r="LUC4" s="650"/>
      <c r="LUD4" s="650"/>
      <c r="LUE4" s="650"/>
      <c r="LUF4" s="667"/>
      <c r="LUG4" s="669"/>
      <c r="LUH4" s="649"/>
      <c r="LUI4" s="649"/>
      <c r="LUJ4" s="649"/>
      <c r="LUK4" s="649"/>
      <c r="LUL4" s="649"/>
      <c r="LUM4" s="649"/>
      <c r="LUN4" s="650"/>
      <c r="LUO4" s="650"/>
      <c r="LUP4" s="650"/>
      <c r="LUQ4" s="650"/>
      <c r="LUR4" s="650"/>
      <c r="LUS4" s="650"/>
      <c r="LUT4" s="650"/>
      <c r="LUU4" s="650"/>
      <c r="LUV4" s="667"/>
      <c r="LUW4" s="669"/>
      <c r="LUX4" s="649"/>
      <c r="LUY4" s="649"/>
      <c r="LUZ4" s="649"/>
      <c r="LVA4" s="649"/>
      <c r="LVB4" s="649"/>
      <c r="LVC4" s="649"/>
      <c r="LVD4" s="650"/>
      <c r="LVE4" s="650"/>
      <c r="LVF4" s="650"/>
      <c r="LVG4" s="650"/>
      <c r="LVH4" s="650"/>
      <c r="LVI4" s="650"/>
      <c r="LVJ4" s="650"/>
      <c r="LVK4" s="650"/>
      <c r="LVL4" s="667"/>
      <c r="LVM4" s="669"/>
      <c r="LVN4" s="649"/>
      <c r="LVO4" s="649"/>
      <c r="LVP4" s="649"/>
      <c r="LVQ4" s="649"/>
      <c r="LVR4" s="649"/>
      <c r="LVS4" s="649"/>
      <c r="LVT4" s="650"/>
      <c r="LVU4" s="650"/>
      <c r="LVV4" s="650"/>
      <c r="LVW4" s="650"/>
      <c r="LVX4" s="650"/>
      <c r="LVY4" s="650"/>
      <c r="LVZ4" s="650"/>
      <c r="LWA4" s="650"/>
      <c r="LWB4" s="667"/>
      <c r="LWC4" s="669"/>
      <c r="LWD4" s="649"/>
      <c r="LWE4" s="649"/>
      <c r="LWF4" s="649"/>
      <c r="LWG4" s="649"/>
      <c r="LWH4" s="649"/>
      <c r="LWI4" s="649"/>
      <c r="LWJ4" s="650"/>
      <c r="LWK4" s="650"/>
      <c r="LWL4" s="650"/>
      <c r="LWM4" s="650"/>
      <c r="LWN4" s="650"/>
      <c r="LWO4" s="650"/>
      <c r="LWP4" s="650"/>
      <c r="LWQ4" s="650"/>
      <c r="LWR4" s="667"/>
      <c r="LWS4" s="669"/>
      <c r="LWT4" s="649"/>
      <c r="LWU4" s="649"/>
      <c r="LWV4" s="649"/>
      <c r="LWW4" s="649"/>
      <c r="LWX4" s="649"/>
      <c r="LWY4" s="649"/>
      <c r="LWZ4" s="650"/>
      <c r="LXA4" s="650"/>
      <c r="LXB4" s="650"/>
      <c r="LXC4" s="650"/>
      <c r="LXD4" s="650"/>
      <c r="LXE4" s="650"/>
      <c r="LXF4" s="650"/>
      <c r="LXG4" s="650"/>
      <c r="LXH4" s="667"/>
      <c r="LXI4" s="669"/>
      <c r="LXJ4" s="649"/>
      <c r="LXK4" s="649"/>
      <c r="LXL4" s="649"/>
      <c r="LXM4" s="649"/>
      <c r="LXN4" s="649"/>
      <c r="LXO4" s="649"/>
      <c r="LXP4" s="650"/>
      <c r="LXQ4" s="650"/>
      <c r="LXR4" s="650"/>
      <c r="LXS4" s="650"/>
      <c r="LXT4" s="650"/>
      <c r="LXU4" s="650"/>
      <c r="LXV4" s="650"/>
      <c r="LXW4" s="650"/>
      <c r="LXX4" s="667"/>
      <c r="LXY4" s="669"/>
      <c r="LXZ4" s="649"/>
      <c r="LYA4" s="649"/>
      <c r="LYB4" s="649"/>
      <c r="LYC4" s="649"/>
      <c r="LYD4" s="649"/>
      <c r="LYE4" s="649"/>
      <c r="LYF4" s="650"/>
      <c r="LYG4" s="650"/>
      <c r="LYH4" s="650"/>
      <c r="LYI4" s="650"/>
      <c r="LYJ4" s="650"/>
      <c r="LYK4" s="650"/>
      <c r="LYL4" s="650"/>
      <c r="LYM4" s="650"/>
      <c r="LYN4" s="667"/>
      <c r="LYO4" s="669"/>
      <c r="LYP4" s="649"/>
      <c r="LYQ4" s="649"/>
      <c r="LYR4" s="649"/>
      <c r="LYS4" s="649"/>
      <c r="LYT4" s="649"/>
      <c r="LYU4" s="649"/>
      <c r="LYV4" s="650"/>
      <c r="LYW4" s="650"/>
      <c r="LYX4" s="650"/>
      <c r="LYY4" s="650"/>
      <c r="LYZ4" s="650"/>
      <c r="LZA4" s="650"/>
      <c r="LZB4" s="650"/>
      <c r="LZC4" s="650"/>
      <c r="LZD4" s="667"/>
      <c r="LZE4" s="669"/>
      <c r="LZF4" s="649"/>
      <c r="LZG4" s="649"/>
      <c r="LZH4" s="649"/>
      <c r="LZI4" s="649"/>
      <c r="LZJ4" s="649"/>
      <c r="LZK4" s="649"/>
      <c r="LZL4" s="650"/>
      <c r="LZM4" s="650"/>
      <c r="LZN4" s="650"/>
      <c r="LZO4" s="650"/>
      <c r="LZP4" s="650"/>
      <c r="LZQ4" s="650"/>
      <c r="LZR4" s="650"/>
      <c r="LZS4" s="650"/>
      <c r="LZT4" s="667"/>
      <c r="LZU4" s="669"/>
      <c r="LZV4" s="649"/>
      <c r="LZW4" s="649"/>
      <c r="LZX4" s="649"/>
      <c r="LZY4" s="649"/>
      <c r="LZZ4" s="649"/>
      <c r="MAA4" s="649"/>
      <c r="MAB4" s="650"/>
      <c r="MAC4" s="650"/>
      <c r="MAD4" s="650"/>
      <c r="MAE4" s="650"/>
      <c r="MAF4" s="650"/>
      <c r="MAG4" s="650"/>
      <c r="MAH4" s="650"/>
      <c r="MAI4" s="650"/>
      <c r="MAJ4" s="667"/>
      <c r="MAK4" s="669"/>
      <c r="MAL4" s="649"/>
      <c r="MAM4" s="649"/>
      <c r="MAN4" s="649"/>
      <c r="MAO4" s="649"/>
      <c r="MAP4" s="649"/>
      <c r="MAQ4" s="649"/>
      <c r="MAR4" s="650"/>
      <c r="MAS4" s="650"/>
      <c r="MAT4" s="650"/>
      <c r="MAU4" s="650"/>
      <c r="MAV4" s="650"/>
      <c r="MAW4" s="650"/>
      <c r="MAX4" s="650"/>
      <c r="MAY4" s="650"/>
      <c r="MAZ4" s="667"/>
      <c r="MBA4" s="669"/>
      <c r="MBB4" s="649"/>
      <c r="MBC4" s="649"/>
      <c r="MBD4" s="649"/>
      <c r="MBE4" s="649"/>
      <c r="MBF4" s="649"/>
      <c r="MBG4" s="649"/>
      <c r="MBH4" s="650"/>
      <c r="MBI4" s="650"/>
      <c r="MBJ4" s="650"/>
      <c r="MBK4" s="650"/>
      <c r="MBL4" s="650"/>
      <c r="MBM4" s="650"/>
      <c r="MBN4" s="650"/>
      <c r="MBO4" s="650"/>
      <c r="MBP4" s="667"/>
      <c r="MBQ4" s="669"/>
      <c r="MBR4" s="649"/>
      <c r="MBS4" s="649"/>
      <c r="MBT4" s="649"/>
      <c r="MBU4" s="649"/>
      <c r="MBV4" s="649"/>
      <c r="MBW4" s="649"/>
      <c r="MBX4" s="650"/>
      <c r="MBY4" s="650"/>
      <c r="MBZ4" s="650"/>
      <c r="MCA4" s="650"/>
      <c r="MCB4" s="650"/>
      <c r="MCC4" s="650"/>
      <c r="MCD4" s="650"/>
      <c r="MCE4" s="650"/>
      <c r="MCF4" s="667"/>
      <c r="MCG4" s="669"/>
      <c r="MCH4" s="649"/>
      <c r="MCI4" s="649"/>
      <c r="MCJ4" s="649"/>
      <c r="MCK4" s="649"/>
      <c r="MCL4" s="649"/>
      <c r="MCM4" s="649"/>
      <c r="MCN4" s="650"/>
      <c r="MCO4" s="650"/>
      <c r="MCP4" s="650"/>
      <c r="MCQ4" s="650"/>
      <c r="MCR4" s="650"/>
      <c r="MCS4" s="650"/>
      <c r="MCT4" s="650"/>
      <c r="MCU4" s="650"/>
      <c r="MCV4" s="667"/>
      <c r="MCW4" s="669"/>
      <c r="MCX4" s="649"/>
      <c r="MCY4" s="649"/>
      <c r="MCZ4" s="649"/>
      <c r="MDA4" s="649"/>
      <c r="MDB4" s="649"/>
      <c r="MDC4" s="649"/>
      <c r="MDD4" s="650"/>
      <c r="MDE4" s="650"/>
      <c r="MDF4" s="650"/>
      <c r="MDG4" s="650"/>
      <c r="MDH4" s="650"/>
      <c r="MDI4" s="650"/>
      <c r="MDJ4" s="650"/>
      <c r="MDK4" s="650"/>
      <c r="MDL4" s="667"/>
      <c r="MDM4" s="669"/>
      <c r="MDN4" s="649"/>
      <c r="MDO4" s="649"/>
      <c r="MDP4" s="649"/>
      <c r="MDQ4" s="649"/>
      <c r="MDR4" s="649"/>
      <c r="MDS4" s="649"/>
      <c r="MDT4" s="650"/>
      <c r="MDU4" s="650"/>
      <c r="MDV4" s="650"/>
      <c r="MDW4" s="650"/>
      <c r="MDX4" s="650"/>
      <c r="MDY4" s="650"/>
      <c r="MDZ4" s="650"/>
      <c r="MEA4" s="650"/>
      <c r="MEB4" s="667"/>
      <c r="MEC4" s="669"/>
      <c r="MED4" s="649"/>
      <c r="MEE4" s="649"/>
      <c r="MEF4" s="649"/>
      <c r="MEG4" s="649"/>
      <c r="MEH4" s="649"/>
      <c r="MEI4" s="649"/>
      <c r="MEJ4" s="650"/>
      <c r="MEK4" s="650"/>
      <c r="MEL4" s="650"/>
      <c r="MEM4" s="650"/>
      <c r="MEN4" s="650"/>
      <c r="MEO4" s="650"/>
      <c r="MEP4" s="650"/>
      <c r="MEQ4" s="650"/>
      <c r="MER4" s="667"/>
      <c r="MES4" s="669"/>
      <c r="MET4" s="649"/>
      <c r="MEU4" s="649"/>
      <c r="MEV4" s="649"/>
      <c r="MEW4" s="649"/>
      <c r="MEX4" s="649"/>
      <c r="MEY4" s="649"/>
      <c r="MEZ4" s="650"/>
      <c r="MFA4" s="650"/>
      <c r="MFB4" s="650"/>
      <c r="MFC4" s="650"/>
      <c r="MFD4" s="650"/>
      <c r="MFE4" s="650"/>
      <c r="MFF4" s="650"/>
      <c r="MFG4" s="650"/>
      <c r="MFH4" s="667"/>
      <c r="MFI4" s="669"/>
      <c r="MFJ4" s="649"/>
      <c r="MFK4" s="649"/>
      <c r="MFL4" s="649"/>
      <c r="MFM4" s="649"/>
      <c r="MFN4" s="649"/>
      <c r="MFO4" s="649"/>
      <c r="MFP4" s="650"/>
      <c r="MFQ4" s="650"/>
      <c r="MFR4" s="650"/>
      <c r="MFS4" s="650"/>
      <c r="MFT4" s="650"/>
      <c r="MFU4" s="650"/>
      <c r="MFV4" s="650"/>
      <c r="MFW4" s="650"/>
      <c r="MFX4" s="667"/>
      <c r="MFY4" s="669"/>
      <c r="MFZ4" s="649"/>
      <c r="MGA4" s="649"/>
      <c r="MGB4" s="649"/>
      <c r="MGC4" s="649"/>
      <c r="MGD4" s="649"/>
      <c r="MGE4" s="649"/>
      <c r="MGF4" s="650"/>
      <c r="MGG4" s="650"/>
      <c r="MGH4" s="650"/>
      <c r="MGI4" s="650"/>
      <c r="MGJ4" s="650"/>
      <c r="MGK4" s="650"/>
      <c r="MGL4" s="650"/>
      <c r="MGM4" s="650"/>
      <c r="MGN4" s="667"/>
      <c r="MGO4" s="669"/>
      <c r="MGP4" s="649"/>
      <c r="MGQ4" s="649"/>
      <c r="MGR4" s="649"/>
      <c r="MGS4" s="649"/>
      <c r="MGT4" s="649"/>
      <c r="MGU4" s="649"/>
      <c r="MGV4" s="650"/>
      <c r="MGW4" s="650"/>
      <c r="MGX4" s="650"/>
      <c r="MGY4" s="650"/>
      <c r="MGZ4" s="650"/>
      <c r="MHA4" s="650"/>
      <c r="MHB4" s="650"/>
      <c r="MHC4" s="650"/>
      <c r="MHD4" s="667"/>
      <c r="MHE4" s="669"/>
      <c r="MHF4" s="649"/>
      <c r="MHG4" s="649"/>
      <c r="MHH4" s="649"/>
      <c r="MHI4" s="649"/>
      <c r="MHJ4" s="649"/>
      <c r="MHK4" s="649"/>
      <c r="MHL4" s="650"/>
      <c r="MHM4" s="650"/>
      <c r="MHN4" s="650"/>
      <c r="MHO4" s="650"/>
      <c r="MHP4" s="650"/>
      <c r="MHQ4" s="650"/>
      <c r="MHR4" s="650"/>
      <c r="MHS4" s="650"/>
      <c r="MHT4" s="667"/>
      <c r="MHU4" s="669"/>
      <c r="MHV4" s="649"/>
      <c r="MHW4" s="649"/>
      <c r="MHX4" s="649"/>
      <c r="MHY4" s="649"/>
      <c r="MHZ4" s="649"/>
      <c r="MIA4" s="649"/>
      <c r="MIB4" s="650"/>
      <c r="MIC4" s="650"/>
      <c r="MID4" s="650"/>
      <c r="MIE4" s="650"/>
      <c r="MIF4" s="650"/>
      <c r="MIG4" s="650"/>
      <c r="MIH4" s="650"/>
      <c r="MII4" s="650"/>
      <c r="MIJ4" s="667"/>
      <c r="MIK4" s="669"/>
      <c r="MIL4" s="649"/>
      <c r="MIM4" s="649"/>
      <c r="MIN4" s="649"/>
      <c r="MIO4" s="649"/>
      <c r="MIP4" s="649"/>
      <c r="MIQ4" s="649"/>
      <c r="MIR4" s="650"/>
      <c r="MIS4" s="650"/>
      <c r="MIT4" s="650"/>
      <c r="MIU4" s="650"/>
      <c r="MIV4" s="650"/>
      <c r="MIW4" s="650"/>
      <c r="MIX4" s="650"/>
      <c r="MIY4" s="650"/>
      <c r="MIZ4" s="667"/>
      <c r="MJA4" s="669"/>
      <c r="MJB4" s="649"/>
      <c r="MJC4" s="649"/>
      <c r="MJD4" s="649"/>
      <c r="MJE4" s="649"/>
      <c r="MJF4" s="649"/>
      <c r="MJG4" s="649"/>
      <c r="MJH4" s="650"/>
      <c r="MJI4" s="650"/>
      <c r="MJJ4" s="650"/>
      <c r="MJK4" s="650"/>
      <c r="MJL4" s="650"/>
      <c r="MJM4" s="650"/>
      <c r="MJN4" s="650"/>
      <c r="MJO4" s="650"/>
      <c r="MJP4" s="667"/>
      <c r="MJQ4" s="669"/>
      <c r="MJR4" s="649"/>
      <c r="MJS4" s="649"/>
      <c r="MJT4" s="649"/>
      <c r="MJU4" s="649"/>
      <c r="MJV4" s="649"/>
      <c r="MJW4" s="649"/>
      <c r="MJX4" s="650"/>
      <c r="MJY4" s="650"/>
      <c r="MJZ4" s="650"/>
      <c r="MKA4" s="650"/>
      <c r="MKB4" s="650"/>
      <c r="MKC4" s="650"/>
      <c r="MKD4" s="650"/>
      <c r="MKE4" s="650"/>
      <c r="MKF4" s="667"/>
      <c r="MKG4" s="669"/>
      <c r="MKH4" s="649"/>
      <c r="MKI4" s="649"/>
      <c r="MKJ4" s="649"/>
      <c r="MKK4" s="649"/>
      <c r="MKL4" s="649"/>
      <c r="MKM4" s="649"/>
      <c r="MKN4" s="650"/>
      <c r="MKO4" s="650"/>
      <c r="MKP4" s="650"/>
      <c r="MKQ4" s="650"/>
      <c r="MKR4" s="650"/>
      <c r="MKS4" s="650"/>
      <c r="MKT4" s="650"/>
      <c r="MKU4" s="650"/>
      <c r="MKV4" s="667"/>
      <c r="MKW4" s="669"/>
      <c r="MKX4" s="649"/>
      <c r="MKY4" s="649"/>
      <c r="MKZ4" s="649"/>
      <c r="MLA4" s="649"/>
      <c r="MLB4" s="649"/>
      <c r="MLC4" s="649"/>
      <c r="MLD4" s="650"/>
      <c r="MLE4" s="650"/>
      <c r="MLF4" s="650"/>
      <c r="MLG4" s="650"/>
      <c r="MLH4" s="650"/>
      <c r="MLI4" s="650"/>
      <c r="MLJ4" s="650"/>
      <c r="MLK4" s="650"/>
      <c r="MLL4" s="667"/>
      <c r="MLM4" s="669"/>
      <c r="MLN4" s="649"/>
      <c r="MLO4" s="649"/>
      <c r="MLP4" s="649"/>
      <c r="MLQ4" s="649"/>
      <c r="MLR4" s="649"/>
      <c r="MLS4" s="649"/>
      <c r="MLT4" s="650"/>
      <c r="MLU4" s="650"/>
      <c r="MLV4" s="650"/>
      <c r="MLW4" s="650"/>
      <c r="MLX4" s="650"/>
      <c r="MLY4" s="650"/>
      <c r="MLZ4" s="650"/>
      <c r="MMA4" s="650"/>
      <c r="MMB4" s="667"/>
      <c r="MMC4" s="669"/>
      <c r="MMD4" s="649"/>
      <c r="MME4" s="649"/>
      <c r="MMF4" s="649"/>
      <c r="MMG4" s="649"/>
      <c r="MMH4" s="649"/>
      <c r="MMI4" s="649"/>
      <c r="MMJ4" s="650"/>
      <c r="MMK4" s="650"/>
      <c r="MML4" s="650"/>
      <c r="MMM4" s="650"/>
      <c r="MMN4" s="650"/>
      <c r="MMO4" s="650"/>
      <c r="MMP4" s="650"/>
      <c r="MMQ4" s="650"/>
      <c r="MMR4" s="667"/>
      <c r="MMS4" s="669"/>
      <c r="MMT4" s="649"/>
      <c r="MMU4" s="649"/>
      <c r="MMV4" s="649"/>
      <c r="MMW4" s="649"/>
      <c r="MMX4" s="649"/>
      <c r="MMY4" s="649"/>
      <c r="MMZ4" s="650"/>
      <c r="MNA4" s="650"/>
      <c r="MNB4" s="650"/>
      <c r="MNC4" s="650"/>
      <c r="MND4" s="650"/>
      <c r="MNE4" s="650"/>
      <c r="MNF4" s="650"/>
      <c r="MNG4" s="650"/>
      <c r="MNH4" s="667"/>
      <c r="MNI4" s="669"/>
      <c r="MNJ4" s="649"/>
      <c r="MNK4" s="649"/>
      <c r="MNL4" s="649"/>
      <c r="MNM4" s="649"/>
      <c r="MNN4" s="649"/>
      <c r="MNO4" s="649"/>
      <c r="MNP4" s="650"/>
      <c r="MNQ4" s="650"/>
      <c r="MNR4" s="650"/>
      <c r="MNS4" s="650"/>
      <c r="MNT4" s="650"/>
      <c r="MNU4" s="650"/>
      <c r="MNV4" s="650"/>
      <c r="MNW4" s="650"/>
      <c r="MNX4" s="667"/>
      <c r="MNY4" s="669"/>
      <c r="MNZ4" s="649"/>
      <c r="MOA4" s="649"/>
      <c r="MOB4" s="649"/>
      <c r="MOC4" s="649"/>
      <c r="MOD4" s="649"/>
      <c r="MOE4" s="649"/>
      <c r="MOF4" s="650"/>
      <c r="MOG4" s="650"/>
      <c r="MOH4" s="650"/>
      <c r="MOI4" s="650"/>
      <c r="MOJ4" s="650"/>
      <c r="MOK4" s="650"/>
      <c r="MOL4" s="650"/>
      <c r="MOM4" s="650"/>
      <c r="MON4" s="667"/>
      <c r="MOO4" s="669"/>
      <c r="MOP4" s="649"/>
      <c r="MOQ4" s="649"/>
      <c r="MOR4" s="649"/>
      <c r="MOS4" s="649"/>
      <c r="MOT4" s="649"/>
      <c r="MOU4" s="649"/>
      <c r="MOV4" s="650"/>
      <c r="MOW4" s="650"/>
      <c r="MOX4" s="650"/>
      <c r="MOY4" s="650"/>
      <c r="MOZ4" s="650"/>
      <c r="MPA4" s="650"/>
      <c r="MPB4" s="650"/>
      <c r="MPC4" s="650"/>
      <c r="MPD4" s="667"/>
      <c r="MPE4" s="669"/>
      <c r="MPF4" s="649"/>
      <c r="MPG4" s="649"/>
      <c r="MPH4" s="649"/>
      <c r="MPI4" s="649"/>
      <c r="MPJ4" s="649"/>
      <c r="MPK4" s="649"/>
      <c r="MPL4" s="650"/>
      <c r="MPM4" s="650"/>
      <c r="MPN4" s="650"/>
      <c r="MPO4" s="650"/>
      <c r="MPP4" s="650"/>
      <c r="MPQ4" s="650"/>
      <c r="MPR4" s="650"/>
      <c r="MPS4" s="650"/>
      <c r="MPT4" s="667"/>
      <c r="MPU4" s="669"/>
      <c r="MPV4" s="649"/>
      <c r="MPW4" s="649"/>
      <c r="MPX4" s="649"/>
      <c r="MPY4" s="649"/>
      <c r="MPZ4" s="649"/>
      <c r="MQA4" s="649"/>
      <c r="MQB4" s="650"/>
      <c r="MQC4" s="650"/>
      <c r="MQD4" s="650"/>
      <c r="MQE4" s="650"/>
      <c r="MQF4" s="650"/>
      <c r="MQG4" s="650"/>
      <c r="MQH4" s="650"/>
      <c r="MQI4" s="650"/>
      <c r="MQJ4" s="667"/>
      <c r="MQK4" s="669"/>
      <c r="MQL4" s="649"/>
      <c r="MQM4" s="649"/>
      <c r="MQN4" s="649"/>
      <c r="MQO4" s="649"/>
      <c r="MQP4" s="649"/>
      <c r="MQQ4" s="649"/>
      <c r="MQR4" s="650"/>
      <c r="MQS4" s="650"/>
      <c r="MQT4" s="650"/>
      <c r="MQU4" s="650"/>
      <c r="MQV4" s="650"/>
      <c r="MQW4" s="650"/>
      <c r="MQX4" s="650"/>
      <c r="MQY4" s="650"/>
      <c r="MQZ4" s="667"/>
      <c r="MRA4" s="669"/>
      <c r="MRB4" s="649"/>
      <c r="MRC4" s="649"/>
      <c r="MRD4" s="649"/>
      <c r="MRE4" s="649"/>
      <c r="MRF4" s="649"/>
      <c r="MRG4" s="649"/>
      <c r="MRH4" s="650"/>
      <c r="MRI4" s="650"/>
      <c r="MRJ4" s="650"/>
      <c r="MRK4" s="650"/>
      <c r="MRL4" s="650"/>
      <c r="MRM4" s="650"/>
      <c r="MRN4" s="650"/>
      <c r="MRO4" s="650"/>
      <c r="MRP4" s="667"/>
      <c r="MRQ4" s="669"/>
      <c r="MRR4" s="649"/>
      <c r="MRS4" s="649"/>
      <c r="MRT4" s="649"/>
      <c r="MRU4" s="649"/>
      <c r="MRV4" s="649"/>
      <c r="MRW4" s="649"/>
      <c r="MRX4" s="650"/>
      <c r="MRY4" s="650"/>
      <c r="MRZ4" s="650"/>
      <c r="MSA4" s="650"/>
      <c r="MSB4" s="650"/>
      <c r="MSC4" s="650"/>
      <c r="MSD4" s="650"/>
      <c r="MSE4" s="650"/>
      <c r="MSF4" s="667"/>
      <c r="MSG4" s="669"/>
      <c r="MSH4" s="649"/>
      <c r="MSI4" s="649"/>
      <c r="MSJ4" s="649"/>
      <c r="MSK4" s="649"/>
      <c r="MSL4" s="649"/>
      <c r="MSM4" s="649"/>
      <c r="MSN4" s="650"/>
      <c r="MSO4" s="650"/>
      <c r="MSP4" s="650"/>
      <c r="MSQ4" s="650"/>
      <c r="MSR4" s="650"/>
      <c r="MSS4" s="650"/>
      <c r="MST4" s="650"/>
      <c r="MSU4" s="650"/>
      <c r="MSV4" s="667"/>
      <c r="MSW4" s="669"/>
      <c r="MSX4" s="649"/>
      <c r="MSY4" s="649"/>
      <c r="MSZ4" s="649"/>
      <c r="MTA4" s="649"/>
      <c r="MTB4" s="649"/>
      <c r="MTC4" s="649"/>
      <c r="MTD4" s="650"/>
      <c r="MTE4" s="650"/>
      <c r="MTF4" s="650"/>
      <c r="MTG4" s="650"/>
      <c r="MTH4" s="650"/>
      <c r="MTI4" s="650"/>
      <c r="MTJ4" s="650"/>
      <c r="MTK4" s="650"/>
      <c r="MTL4" s="667"/>
      <c r="MTM4" s="669"/>
      <c r="MTN4" s="649"/>
      <c r="MTO4" s="649"/>
      <c r="MTP4" s="649"/>
      <c r="MTQ4" s="649"/>
      <c r="MTR4" s="649"/>
      <c r="MTS4" s="649"/>
      <c r="MTT4" s="650"/>
      <c r="MTU4" s="650"/>
      <c r="MTV4" s="650"/>
      <c r="MTW4" s="650"/>
      <c r="MTX4" s="650"/>
      <c r="MTY4" s="650"/>
      <c r="MTZ4" s="650"/>
      <c r="MUA4" s="650"/>
      <c r="MUB4" s="667"/>
      <c r="MUC4" s="669"/>
      <c r="MUD4" s="649"/>
      <c r="MUE4" s="649"/>
      <c r="MUF4" s="649"/>
      <c r="MUG4" s="649"/>
      <c r="MUH4" s="649"/>
      <c r="MUI4" s="649"/>
      <c r="MUJ4" s="650"/>
      <c r="MUK4" s="650"/>
      <c r="MUL4" s="650"/>
      <c r="MUM4" s="650"/>
      <c r="MUN4" s="650"/>
      <c r="MUO4" s="650"/>
      <c r="MUP4" s="650"/>
      <c r="MUQ4" s="650"/>
      <c r="MUR4" s="667"/>
      <c r="MUS4" s="669"/>
      <c r="MUT4" s="649"/>
      <c r="MUU4" s="649"/>
      <c r="MUV4" s="649"/>
      <c r="MUW4" s="649"/>
      <c r="MUX4" s="649"/>
      <c r="MUY4" s="649"/>
      <c r="MUZ4" s="650"/>
      <c r="MVA4" s="650"/>
      <c r="MVB4" s="650"/>
      <c r="MVC4" s="650"/>
      <c r="MVD4" s="650"/>
      <c r="MVE4" s="650"/>
      <c r="MVF4" s="650"/>
      <c r="MVG4" s="650"/>
      <c r="MVH4" s="667"/>
      <c r="MVI4" s="669"/>
      <c r="MVJ4" s="649"/>
      <c r="MVK4" s="649"/>
      <c r="MVL4" s="649"/>
      <c r="MVM4" s="649"/>
      <c r="MVN4" s="649"/>
      <c r="MVO4" s="649"/>
      <c r="MVP4" s="650"/>
      <c r="MVQ4" s="650"/>
      <c r="MVR4" s="650"/>
      <c r="MVS4" s="650"/>
      <c r="MVT4" s="650"/>
      <c r="MVU4" s="650"/>
      <c r="MVV4" s="650"/>
      <c r="MVW4" s="650"/>
      <c r="MVX4" s="667"/>
      <c r="MVY4" s="669"/>
      <c r="MVZ4" s="649"/>
      <c r="MWA4" s="649"/>
      <c r="MWB4" s="649"/>
      <c r="MWC4" s="649"/>
      <c r="MWD4" s="649"/>
      <c r="MWE4" s="649"/>
      <c r="MWF4" s="650"/>
      <c r="MWG4" s="650"/>
      <c r="MWH4" s="650"/>
      <c r="MWI4" s="650"/>
      <c r="MWJ4" s="650"/>
      <c r="MWK4" s="650"/>
      <c r="MWL4" s="650"/>
      <c r="MWM4" s="650"/>
      <c r="MWN4" s="667"/>
      <c r="MWO4" s="669"/>
      <c r="MWP4" s="649"/>
      <c r="MWQ4" s="649"/>
      <c r="MWR4" s="649"/>
      <c r="MWS4" s="649"/>
      <c r="MWT4" s="649"/>
      <c r="MWU4" s="649"/>
      <c r="MWV4" s="650"/>
      <c r="MWW4" s="650"/>
      <c r="MWX4" s="650"/>
      <c r="MWY4" s="650"/>
      <c r="MWZ4" s="650"/>
      <c r="MXA4" s="650"/>
      <c r="MXB4" s="650"/>
      <c r="MXC4" s="650"/>
      <c r="MXD4" s="667"/>
      <c r="MXE4" s="669"/>
      <c r="MXF4" s="649"/>
      <c r="MXG4" s="649"/>
      <c r="MXH4" s="649"/>
      <c r="MXI4" s="649"/>
      <c r="MXJ4" s="649"/>
      <c r="MXK4" s="649"/>
      <c r="MXL4" s="650"/>
      <c r="MXM4" s="650"/>
      <c r="MXN4" s="650"/>
      <c r="MXO4" s="650"/>
      <c r="MXP4" s="650"/>
      <c r="MXQ4" s="650"/>
      <c r="MXR4" s="650"/>
      <c r="MXS4" s="650"/>
      <c r="MXT4" s="667"/>
      <c r="MXU4" s="669"/>
      <c r="MXV4" s="649"/>
      <c r="MXW4" s="649"/>
      <c r="MXX4" s="649"/>
      <c r="MXY4" s="649"/>
      <c r="MXZ4" s="649"/>
      <c r="MYA4" s="649"/>
      <c r="MYB4" s="650"/>
      <c r="MYC4" s="650"/>
      <c r="MYD4" s="650"/>
      <c r="MYE4" s="650"/>
      <c r="MYF4" s="650"/>
      <c r="MYG4" s="650"/>
      <c r="MYH4" s="650"/>
      <c r="MYI4" s="650"/>
      <c r="MYJ4" s="667"/>
      <c r="MYK4" s="669"/>
      <c r="MYL4" s="649"/>
      <c r="MYM4" s="649"/>
      <c r="MYN4" s="649"/>
      <c r="MYO4" s="649"/>
      <c r="MYP4" s="649"/>
      <c r="MYQ4" s="649"/>
      <c r="MYR4" s="650"/>
      <c r="MYS4" s="650"/>
      <c r="MYT4" s="650"/>
      <c r="MYU4" s="650"/>
      <c r="MYV4" s="650"/>
      <c r="MYW4" s="650"/>
      <c r="MYX4" s="650"/>
      <c r="MYY4" s="650"/>
      <c r="MYZ4" s="667"/>
      <c r="MZA4" s="669"/>
      <c r="MZB4" s="649"/>
      <c r="MZC4" s="649"/>
      <c r="MZD4" s="649"/>
      <c r="MZE4" s="649"/>
      <c r="MZF4" s="649"/>
      <c r="MZG4" s="649"/>
      <c r="MZH4" s="650"/>
      <c r="MZI4" s="650"/>
      <c r="MZJ4" s="650"/>
      <c r="MZK4" s="650"/>
      <c r="MZL4" s="650"/>
      <c r="MZM4" s="650"/>
      <c r="MZN4" s="650"/>
      <c r="MZO4" s="650"/>
      <c r="MZP4" s="667"/>
      <c r="MZQ4" s="669"/>
      <c r="MZR4" s="649"/>
      <c r="MZS4" s="649"/>
      <c r="MZT4" s="649"/>
      <c r="MZU4" s="649"/>
      <c r="MZV4" s="649"/>
      <c r="MZW4" s="649"/>
      <c r="MZX4" s="650"/>
      <c r="MZY4" s="650"/>
      <c r="MZZ4" s="650"/>
      <c r="NAA4" s="650"/>
      <c r="NAB4" s="650"/>
      <c r="NAC4" s="650"/>
      <c r="NAD4" s="650"/>
      <c r="NAE4" s="650"/>
      <c r="NAF4" s="667"/>
      <c r="NAG4" s="669"/>
      <c r="NAH4" s="649"/>
      <c r="NAI4" s="649"/>
      <c r="NAJ4" s="649"/>
      <c r="NAK4" s="649"/>
      <c r="NAL4" s="649"/>
      <c r="NAM4" s="649"/>
      <c r="NAN4" s="650"/>
      <c r="NAO4" s="650"/>
      <c r="NAP4" s="650"/>
      <c r="NAQ4" s="650"/>
      <c r="NAR4" s="650"/>
      <c r="NAS4" s="650"/>
      <c r="NAT4" s="650"/>
      <c r="NAU4" s="650"/>
      <c r="NAV4" s="667"/>
      <c r="NAW4" s="669"/>
      <c r="NAX4" s="649"/>
      <c r="NAY4" s="649"/>
      <c r="NAZ4" s="649"/>
      <c r="NBA4" s="649"/>
      <c r="NBB4" s="649"/>
      <c r="NBC4" s="649"/>
      <c r="NBD4" s="650"/>
      <c r="NBE4" s="650"/>
      <c r="NBF4" s="650"/>
      <c r="NBG4" s="650"/>
      <c r="NBH4" s="650"/>
      <c r="NBI4" s="650"/>
      <c r="NBJ4" s="650"/>
      <c r="NBK4" s="650"/>
      <c r="NBL4" s="667"/>
      <c r="NBM4" s="669"/>
      <c r="NBN4" s="649"/>
      <c r="NBO4" s="649"/>
      <c r="NBP4" s="649"/>
      <c r="NBQ4" s="649"/>
      <c r="NBR4" s="649"/>
      <c r="NBS4" s="649"/>
      <c r="NBT4" s="650"/>
      <c r="NBU4" s="650"/>
      <c r="NBV4" s="650"/>
      <c r="NBW4" s="650"/>
      <c r="NBX4" s="650"/>
      <c r="NBY4" s="650"/>
      <c r="NBZ4" s="650"/>
      <c r="NCA4" s="650"/>
      <c r="NCB4" s="667"/>
      <c r="NCC4" s="669"/>
      <c r="NCD4" s="649"/>
      <c r="NCE4" s="649"/>
      <c r="NCF4" s="649"/>
      <c r="NCG4" s="649"/>
      <c r="NCH4" s="649"/>
      <c r="NCI4" s="649"/>
      <c r="NCJ4" s="650"/>
      <c r="NCK4" s="650"/>
      <c r="NCL4" s="650"/>
      <c r="NCM4" s="650"/>
      <c r="NCN4" s="650"/>
      <c r="NCO4" s="650"/>
      <c r="NCP4" s="650"/>
      <c r="NCQ4" s="650"/>
      <c r="NCR4" s="667"/>
      <c r="NCS4" s="669"/>
      <c r="NCT4" s="649"/>
      <c r="NCU4" s="649"/>
      <c r="NCV4" s="649"/>
      <c r="NCW4" s="649"/>
      <c r="NCX4" s="649"/>
      <c r="NCY4" s="649"/>
      <c r="NCZ4" s="650"/>
      <c r="NDA4" s="650"/>
      <c r="NDB4" s="650"/>
      <c r="NDC4" s="650"/>
      <c r="NDD4" s="650"/>
      <c r="NDE4" s="650"/>
      <c r="NDF4" s="650"/>
      <c r="NDG4" s="650"/>
      <c r="NDH4" s="667"/>
      <c r="NDI4" s="669"/>
      <c r="NDJ4" s="649"/>
      <c r="NDK4" s="649"/>
      <c r="NDL4" s="649"/>
      <c r="NDM4" s="649"/>
      <c r="NDN4" s="649"/>
      <c r="NDO4" s="649"/>
      <c r="NDP4" s="650"/>
      <c r="NDQ4" s="650"/>
      <c r="NDR4" s="650"/>
      <c r="NDS4" s="650"/>
      <c r="NDT4" s="650"/>
      <c r="NDU4" s="650"/>
      <c r="NDV4" s="650"/>
      <c r="NDW4" s="650"/>
      <c r="NDX4" s="667"/>
      <c r="NDY4" s="669"/>
      <c r="NDZ4" s="649"/>
      <c r="NEA4" s="649"/>
      <c r="NEB4" s="649"/>
      <c r="NEC4" s="649"/>
      <c r="NED4" s="649"/>
      <c r="NEE4" s="649"/>
      <c r="NEF4" s="650"/>
      <c r="NEG4" s="650"/>
      <c r="NEH4" s="650"/>
      <c r="NEI4" s="650"/>
      <c r="NEJ4" s="650"/>
      <c r="NEK4" s="650"/>
      <c r="NEL4" s="650"/>
      <c r="NEM4" s="650"/>
      <c r="NEN4" s="667"/>
      <c r="NEO4" s="669"/>
      <c r="NEP4" s="649"/>
      <c r="NEQ4" s="649"/>
      <c r="NER4" s="649"/>
      <c r="NES4" s="649"/>
      <c r="NET4" s="649"/>
      <c r="NEU4" s="649"/>
      <c r="NEV4" s="650"/>
      <c r="NEW4" s="650"/>
      <c r="NEX4" s="650"/>
      <c r="NEY4" s="650"/>
      <c r="NEZ4" s="650"/>
      <c r="NFA4" s="650"/>
      <c r="NFB4" s="650"/>
      <c r="NFC4" s="650"/>
      <c r="NFD4" s="667"/>
      <c r="NFE4" s="669"/>
      <c r="NFF4" s="649"/>
      <c r="NFG4" s="649"/>
      <c r="NFH4" s="649"/>
      <c r="NFI4" s="649"/>
      <c r="NFJ4" s="649"/>
      <c r="NFK4" s="649"/>
      <c r="NFL4" s="650"/>
      <c r="NFM4" s="650"/>
      <c r="NFN4" s="650"/>
      <c r="NFO4" s="650"/>
      <c r="NFP4" s="650"/>
      <c r="NFQ4" s="650"/>
      <c r="NFR4" s="650"/>
      <c r="NFS4" s="650"/>
      <c r="NFT4" s="667"/>
      <c r="NFU4" s="669"/>
      <c r="NFV4" s="649"/>
      <c r="NFW4" s="649"/>
      <c r="NFX4" s="649"/>
      <c r="NFY4" s="649"/>
      <c r="NFZ4" s="649"/>
      <c r="NGA4" s="649"/>
      <c r="NGB4" s="650"/>
      <c r="NGC4" s="650"/>
      <c r="NGD4" s="650"/>
      <c r="NGE4" s="650"/>
      <c r="NGF4" s="650"/>
      <c r="NGG4" s="650"/>
      <c r="NGH4" s="650"/>
      <c r="NGI4" s="650"/>
      <c r="NGJ4" s="667"/>
      <c r="NGK4" s="669"/>
      <c r="NGL4" s="649"/>
      <c r="NGM4" s="649"/>
      <c r="NGN4" s="649"/>
      <c r="NGO4" s="649"/>
      <c r="NGP4" s="649"/>
      <c r="NGQ4" s="649"/>
      <c r="NGR4" s="650"/>
      <c r="NGS4" s="650"/>
      <c r="NGT4" s="650"/>
      <c r="NGU4" s="650"/>
      <c r="NGV4" s="650"/>
      <c r="NGW4" s="650"/>
      <c r="NGX4" s="650"/>
      <c r="NGY4" s="650"/>
      <c r="NGZ4" s="667"/>
      <c r="NHA4" s="669"/>
      <c r="NHB4" s="649"/>
      <c r="NHC4" s="649"/>
      <c r="NHD4" s="649"/>
      <c r="NHE4" s="649"/>
      <c r="NHF4" s="649"/>
      <c r="NHG4" s="649"/>
      <c r="NHH4" s="650"/>
      <c r="NHI4" s="650"/>
      <c r="NHJ4" s="650"/>
      <c r="NHK4" s="650"/>
      <c r="NHL4" s="650"/>
      <c r="NHM4" s="650"/>
      <c r="NHN4" s="650"/>
      <c r="NHO4" s="650"/>
      <c r="NHP4" s="667"/>
      <c r="NHQ4" s="669"/>
      <c r="NHR4" s="649"/>
      <c r="NHS4" s="649"/>
      <c r="NHT4" s="649"/>
      <c r="NHU4" s="649"/>
      <c r="NHV4" s="649"/>
      <c r="NHW4" s="649"/>
      <c r="NHX4" s="650"/>
      <c r="NHY4" s="650"/>
      <c r="NHZ4" s="650"/>
      <c r="NIA4" s="650"/>
      <c r="NIB4" s="650"/>
      <c r="NIC4" s="650"/>
      <c r="NID4" s="650"/>
      <c r="NIE4" s="650"/>
      <c r="NIF4" s="667"/>
      <c r="NIG4" s="669"/>
      <c r="NIH4" s="649"/>
      <c r="NII4" s="649"/>
      <c r="NIJ4" s="649"/>
      <c r="NIK4" s="649"/>
      <c r="NIL4" s="649"/>
      <c r="NIM4" s="649"/>
      <c r="NIN4" s="650"/>
      <c r="NIO4" s="650"/>
      <c r="NIP4" s="650"/>
      <c r="NIQ4" s="650"/>
      <c r="NIR4" s="650"/>
      <c r="NIS4" s="650"/>
      <c r="NIT4" s="650"/>
      <c r="NIU4" s="650"/>
      <c r="NIV4" s="667"/>
      <c r="NIW4" s="669"/>
      <c r="NIX4" s="649"/>
      <c r="NIY4" s="649"/>
      <c r="NIZ4" s="649"/>
      <c r="NJA4" s="649"/>
      <c r="NJB4" s="649"/>
      <c r="NJC4" s="649"/>
      <c r="NJD4" s="650"/>
      <c r="NJE4" s="650"/>
      <c r="NJF4" s="650"/>
      <c r="NJG4" s="650"/>
      <c r="NJH4" s="650"/>
      <c r="NJI4" s="650"/>
      <c r="NJJ4" s="650"/>
      <c r="NJK4" s="650"/>
      <c r="NJL4" s="667"/>
      <c r="NJM4" s="669"/>
      <c r="NJN4" s="649"/>
      <c r="NJO4" s="649"/>
      <c r="NJP4" s="649"/>
      <c r="NJQ4" s="649"/>
      <c r="NJR4" s="649"/>
      <c r="NJS4" s="649"/>
      <c r="NJT4" s="650"/>
      <c r="NJU4" s="650"/>
      <c r="NJV4" s="650"/>
      <c r="NJW4" s="650"/>
      <c r="NJX4" s="650"/>
      <c r="NJY4" s="650"/>
      <c r="NJZ4" s="650"/>
      <c r="NKA4" s="650"/>
      <c r="NKB4" s="667"/>
      <c r="NKC4" s="669"/>
      <c r="NKD4" s="649"/>
      <c r="NKE4" s="649"/>
      <c r="NKF4" s="649"/>
      <c r="NKG4" s="649"/>
      <c r="NKH4" s="649"/>
      <c r="NKI4" s="649"/>
      <c r="NKJ4" s="650"/>
      <c r="NKK4" s="650"/>
      <c r="NKL4" s="650"/>
      <c r="NKM4" s="650"/>
      <c r="NKN4" s="650"/>
      <c r="NKO4" s="650"/>
      <c r="NKP4" s="650"/>
      <c r="NKQ4" s="650"/>
      <c r="NKR4" s="667"/>
      <c r="NKS4" s="669"/>
      <c r="NKT4" s="649"/>
      <c r="NKU4" s="649"/>
      <c r="NKV4" s="649"/>
      <c r="NKW4" s="649"/>
      <c r="NKX4" s="649"/>
      <c r="NKY4" s="649"/>
      <c r="NKZ4" s="650"/>
      <c r="NLA4" s="650"/>
      <c r="NLB4" s="650"/>
      <c r="NLC4" s="650"/>
      <c r="NLD4" s="650"/>
      <c r="NLE4" s="650"/>
      <c r="NLF4" s="650"/>
      <c r="NLG4" s="650"/>
      <c r="NLH4" s="667"/>
      <c r="NLI4" s="669"/>
      <c r="NLJ4" s="649"/>
      <c r="NLK4" s="649"/>
      <c r="NLL4" s="649"/>
      <c r="NLM4" s="649"/>
      <c r="NLN4" s="649"/>
      <c r="NLO4" s="649"/>
      <c r="NLP4" s="650"/>
      <c r="NLQ4" s="650"/>
      <c r="NLR4" s="650"/>
      <c r="NLS4" s="650"/>
      <c r="NLT4" s="650"/>
      <c r="NLU4" s="650"/>
      <c r="NLV4" s="650"/>
      <c r="NLW4" s="650"/>
      <c r="NLX4" s="667"/>
      <c r="NLY4" s="669"/>
      <c r="NLZ4" s="649"/>
      <c r="NMA4" s="649"/>
      <c r="NMB4" s="649"/>
      <c r="NMC4" s="649"/>
      <c r="NMD4" s="649"/>
      <c r="NME4" s="649"/>
      <c r="NMF4" s="650"/>
      <c r="NMG4" s="650"/>
      <c r="NMH4" s="650"/>
      <c r="NMI4" s="650"/>
      <c r="NMJ4" s="650"/>
      <c r="NMK4" s="650"/>
      <c r="NML4" s="650"/>
      <c r="NMM4" s="650"/>
      <c r="NMN4" s="667"/>
      <c r="NMO4" s="669"/>
      <c r="NMP4" s="649"/>
      <c r="NMQ4" s="649"/>
      <c r="NMR4" s="649"/>
      <c r="NMS4" s="649"/>
      <c r="NMT4" s="649"/>
      <c r="NMU4" s="649"/>
      <c r="NMV4" s="650"/>
      <c r="NMW4" s="650"/>
      <c r="NMX4" s="650"/>
      <c r="NMY4" s="650"/>
      <c r="NMZ4" s="650"/>
      <c r="NNA4" s="650"/>
      <c r="NNB4" s="650"/>
      <c r="NNC4" s="650"/>
      <c r="NND4" s="667"/>
      <c r="NNE4" s="669"/>
      <c r="NNF4" s="649"/>
      <c r="NNG4" s="649"/>
      <c r="NNH4" s="649"/>
      <c r="NNI4" s="649"/>
      <c r="NNJ4" s="649"/>
      <c r="NNK4" s="649"/>
      <c r="NNL4" s="650"/>
      <c r="NNM4" s="650"/>
      <c r="NNN4" s="650"/>
      <c r="NNO4" s="650"/>
      <c r="NNP4" s="650"/>
      <c r="NNQ4" s="650"/>
      <c r="NNR4" s="650"/>
      <c r="NNS4" s="650"/>
      <c r="NNT4" s="667"/>
      <c r="NNU4" s="669"/>
      <c r="NNV4" s="649"/>
      <c r="NNW4" s="649"/>
      <c r="NNX4" s="649"/>
      <c r="NNY4" s="649"/>
      <c r="NNZ4" s="649"/>
      <c r="NOA4" s="649"/>
      <c r="NOB4" s="650"/>
      <c r="NOC4" s="650"/>
      <c r="NOD4" s="650"/>
      <c r="NOE4" s="650"/>
      <c r="NOF4" s="650"/>
      <c r="NOG4" s="650"/>
      <c r="NOH4" s="650"/>
      <c r="NOI4" s="650"/>
      <c r="NOJ4" s="667"/>
      <c r="NOK4" s="669"/>
      <c r="NOL4" s="649"/>
      <c r="NOM4" s="649"/>
      <c r="NON4" s="649"/>
      <c r="NOO4" s="649"/>
      <c r="NOP4" s="649"/>
      <c r="NOQ4" s="649"/>
      <c r="NOR4" s="650"/>
      <c r="NOS4" s="650"/>
      <c r="NOT4" s="650"/>
      <c r="NOU4" s="650"/>
      <c r="NOV4" s="650"/>
      <c r="NOW4" s="650"/>
      <c r="NOX4" s="650"/>
      <c r="NOY4" s="650"/>
      <c r="NOZ4" s="667"/>
      <c r="NPA4" s="669"/>
      <c r="NPB4" s="649"/>
      <c r="NPC4" s="649"/>
      <c r="NPD4" s="649"/>
      <c r="NPE4" s="649"/>
      <c r="NPF4" s="649"/>
      <c r="NPG4" s="649"/>
      <c r="NPH4" s="650"/>
      <c r="NPI4" s="650"/>
      <c r="NPJ4" s="650"/>
      <c r="NPK4" s="650"/>
      <c r="NPL4" s="650"/>
      <c r="NPM4" s="650"/>
      <c r="NPN4" s="650"/>
      <c r="NPO4" s="650"/>
      <c r="NPP4" s="667"/>
      <c r="NPQ4" s="669"/>
      <c r="NPR4" s="649"/>
      <c r="NPS4" s="649"/>
      <c r="NPT4" s="649"/>
      <c r="NPU4" s="649"/>
      <c r="NPV4" s="649"/>
      <c r="NPW4" s="649"/>
      <c r="NPX4" s="650"/>
      <c r="NPY4" s="650"/>
      <c r="NPZ4" s="650"/>
      <c r="NQA4" s="650"/>
      <c r="NQB4" s="650"/>
      <c r="NQC4" s="650"/>
      <c r="NQD4" s="650"/>
      <c r="NQE4" s="650"/>
      <c r="NQF4" s="667"/>
      <c r="NQG4" s="669"/>
      <c r="NQH4" s="649"/>
      <c r="NQI4" s="649"/>
      <c r="NQJ4" s="649"/>
      <c r="NQK4" s="649"/>
      <c r="NQL4" s="649"/>
      <c r="NQM4" s="649"/>
      <c r="NQN4" s="650"/>
      <c r="NQO4" s="650"/>
      <c r="NQP4" s="650"/>
      <c r="NQQ4" s="650"/>
      <c r="NQR4" s="650"/>
      <c r="NQS4" s="650"/>
      <c r="NQT4" s="650"/>
      <c r="NQU4" s="650"/>
      <c r="NQV4" s="667"/>
      <c r="NQW4" s="669"/>
      <c r="NQX4" s="649"/>
      <c r="NQY4" s="649"/>
      <c r="NQZ4" s="649"/>
      <c r="NRA4" s="649"/>
      <c r="NRB4" s="649"/>
      <c r="NRC4" s="649"/>
      <c r="NRD4" s="650"/>
      <c r="NRE4" s="650"/>
      <c r="NRF4" s="650"/>
      <c r="NRG4" s="650"/>
      <c r="NRH4" s="650"/>
      <c r="NRI4" s="650"/>
      <c r="NRJ4" s="650"/>
      <c r="NRK4" s="650"/>
      <c r="NRL4" s="667"/>
      <c r="NRM4" s="669"/>
      <c r="NRN4" s="649"/>
      <c r="NRO4" s="649"/>
      <c r="NRP4" s="649"/>
      <c r="NRQ4" s="649"/>
      <c r="NRR4" s="649"/>
      <c r="NRS4" s="649"/>
      <c r="NRT4" s="650"/>
      <c r="NRU4" s="650"/>
      <c r="NRV4" s="650"/>
      <c r="NRW4" s="650"/>
      <c r="NRX4" s="650"/>
      <c r="NRY4" s="650"/>
      <c r="NRZ4" s="650"/>
      <c r="NSA4" s="650"/>
      <c r="NSB4" s="667"/>
      <c r="NSC4" s="669"/>
      <c r="NSD4" s="649"/>
      <c r="NSE4" s="649"/>
      <c r="NSF4" s="649"/>
      <c r="NSG4" s="649"/>
      <c r="NSH4" s="649"/>
      <c r="NSI4" s="649"/>
      <c r="NSJ4" s="650"/>
      <c r="NSK4" s="650"/>
      <c r="NSL4" s="650"/>
      <c r="NSM4" s="650"/>
      <c r="NSN4" s="650"/>
      <c r="NSO4" s="650"/>
      <c r="NSP4" s="650"/>
      <c r="NSQ4" s="650"/>
      <c r="NSR4" s="667"/>
      <c r="NSS4" s="669"/>
      <c r="NST4" s="649"/>
      <c r="NSU4" s="649"/>
      <c r="NSV4" s="649"/>
      <c r="NSW4" s="649"/>
      <c r="NSX4" s="649"/>
      <c r="NSY4" s="649"/>
      <c r="NSZ4" s="650"/>
      <c r="NTA4" s="650"/>
      <c r="NTB4" s="650"/>
      <c r="NTC4" s="650"/>
      <c r="NTD4" s="650"/>
      <c r="NTE4" s="650"/>
      <c r="NTF4" s="650"/>
      <c r="NTG4" s="650"/>
      <c r="NTH4" s="667"/>
      <c r="NTI4" s="669"/>
      <c r="NTJ4" s="649"/>
      <c r="NTK4" s="649"/>
      <c r="NTL4" s="649"/>
      <c r="NTM4" s="649"/>
      <c r="NTN4" s="649"/>
      <c r="NTO4" s="649"/>
      <c r="NTP4" s="650"/>
      <c r="NTQ4" s="650"/>
      <c r="NTR4" s="650"/>
      <c r="NTS4" s="650"/>
      <c r="NTT4" s="650"/>
      <c r="NTU4" s="650"/>
      <c r="NTV4" s="650"/>
      <c r="NTW4" s="650"/>
      <c r="NTX4" s="667"/>
      <c r="NTY4" s="669"/>
      <c r="NTZ4" s="649"/>
      <c r="NUA4" s="649"/>
      <c r="NUB4" s="649"/>
      <c r="NUC4" s="649"/>
      <c r="NUD4" s="649"/>
      <c r="NUE4" s="649"/>
      <c r="NUF4" s="650"/>
      <c r="NUG4" s="650"/>
      <c r="NUH4" s="650"/>
      <c r="NUI4" s="650"/>
      <c r="NUJ4" s="650"/>
      <c r="NUK4" s="650"/>
      <c r="NUL4" s="650"/>
      <c r="NUM4" s="650"/>
      <c r="NUN4" s="667"/>
      <c r="NUO4" s="669"/>
      <c r="NUP4" s="649"/>
      <c r="NUQ4" s="649"/>
      <c r="NUR4" s="649"/>
      <c r="NUS4" s="649"/>
      <c r="NUT4" s="649"/>
      <c r="NUU4" s="649"/>
      <c r="NUV4" s="650"/>
      <c r="NUW4" s="650"/>
      <c r="NUX4" s="650"/>
      <c r="NUY4" s="650"/>
      <c r="NUZ4" s="650"/>
      <c r="NVA4" s="650"/>
      <c r="NVB4" s="650"/>
      <c r="NVC4" s="650"/>
      <c r="NVD4" s="667"/>
      <c r="NVE4" s="669"/>
      <c r="NVF4" s="649"/>
      <c r="NVG4" s="649"/>
      <c r="NVH4" s="649"/>
      <c r="NVI4" s="649"/>
      <c r="NVJ4" s="649"/>
      <c r="NVK4" s="649"/>
      <c r="NVL4" s="650"/>
      <c r="NVM4" s="650"/>
      <c r="NVN4" s="650"/>
      <c r="NVO4" s="650"/>
      <c r="NVP4" s="650"/>
      <c r="NVQ4" s="650"/>
      <c r="NVR4" s="650"/>
      <c r="NVS4" s="650"/>
      <c r="NVT4" s="667"/>
      <c r="NVU4" s="669"/>
      <c r="NVV4" s="649"/>
      <c r="NVW4" s="649"/>
      <c r="NVX4" s="649"/>
      <c r="NVY4" s="649"/>
      <c r="NVZ4" s="649"/>
      <c r="NWA4" s="649"/>
      <c r="NWB4" s="650"/>
      <c r="NWC4" s="650"/>
      <c r="NWD4" s="650"/>
      <c r="NWE4" s="650"/>
      <c r="NWF4" s="650"/>
      <c r="NWG4" s="650"/>
      <c r="NWH4" s="650"/>
      <c r="NWI4" s="650"/>
      <c r="NWJ4" s="667"/>
      <c r="NWK4" s="669"/>
      <c r="NWL4" s="649"/>
      <c r="NWM4" s="649"/>
      <c r="NWN4" s="649"/>
      <c r="NWO4" s="649"/>
      <c r="NWP4" s="649"/>
      <c r="NWQ4" s="649"/>
      <c r="NWR4" s="650"/>
      <c r="NWS4" s="650"/>
      <c r="NWT4" s="650"/>
      <c r="NWU4" s="650"/>
      <c r="NWV4" s="650"/>
      <c r="NWW4" s="650"/>
      <c r="NWX4" s="650"/>
      <c r="NWY4" s="650"/>
      <c r="NWZ4" s="667"/>
      <c r="NXA4" s="669"/>
      <c r="NXB4" s="649"/>
      <c r="NXC4" s="649"/>
      <c r="NXD4" s="649"/>
      <c r="NXE4" s="649"/>
      <c r="NXF4" s="649"/>
      <c r="NXG4" s="649"/>
      <c r="NXH4" s="650"/>
      <c r="NXI4" s="650"/>
      <c r="NXJ4" s="650"/>
      <c r="NXK4" s="650"/>
      <c r="NXL4" s="650"/>
      <c r="NXM4" s="650"/>
      <c r="NXN4" s="650"/>
      <c r="NXO4" s="650"/>
      <c r="NXP4" s="667"/>
      <c r="NXQ4" s="669"/>
      <c r="NXR4" s="649"/>
      <c r="NXS4" s="649"/>
      <c r="NXT4" s="649"/>
      <c r="NXU4" s="649"/>
      <c r="NXV4" s="649"/>
      <c r="NXW4" s="649"/>
      <c r="NXX4" s="650"/>
      <c r="NXY4" s="650"/>
      <c r="NXZ4" s="650"/>
      <c r="NYA4" s="650"/>
      <c r="NYB4" s="650"/>
      <c r="NYC4" s="650"/>
      <c r="NYD4" s="650"/>
      <c r="NYE4" s="650"/>
      <c r="NYF4" s="667"/>
      <c r="NYG4" s="669"/>
      <c r="NYH4" s="649"/>
      <c r="NYI4" s="649"/>
      <c r="NYJ4" s="649"/>
      <c r="NYK4" s="649"/>
      <c r="NYL4" s="649"/>
      <c r="NYM4" s="649"/>
      <c r="NYN4" s="650"/>
      <c r="NYO4" s="650"/>
      <c r="NYP4" s="650"/>
      <c r="NYQ4" s="650"/>
      <c r="NYR4" s="650"/>
      <c r="NYS4" s="650"/>
      <c r="NYT4" s="650"/>
      <c r="NYU4" s="650"/>
      <c r="NYV4" s="667"/>
      <c r="NYW4" s="669"/>
      <c r="NYX4" s="649"/>
      <c r="NYY4" s="649"/>
      <c r="NYZ4" s="649"/>
      <c r="NZA4" s="649"/>
      <c r="NZB4" s="649"/>
      <c r="NZC4" s="649"/>
      <c r="NZD4" s="650"/>
      <c r="NZE4" s="650"/>
      <c r="NZF4" s="650"/>
      <c r="NZG4" s="650"/>
      <c r="NZH4" s="650"/>
      <c r="NZI4" s="650"/>
      <c r="NZJ4" s="650"/>
      <c r="NZK4" s="650"/>
      <c r="NZL4" s="667"/>
      <c r="NZM4" s="669"/>
      <c r="NZN4" s="649"/>
      <c r="NZO4" s="649"/>
      <c r="NZP4" s="649"/>
      <c r="NZQ4" s="649"/>
      <c r="NZR4" s="649"/>
      <c r="NZS4" s="649"/>
      <c r="NZT4" s="650"/>
      <c r="NZU4" s="650"/>
      <c r="NZV4" s="650"/>
      <c r="NZW4" s="650"/>
      <c r="NZX4" s="650"/>
      <c r="NZY4" s="650"/>
      <c r="NZZ4" s="650"/>
      <c r="OAA4" s="650"/>
      <c r="OAB4" s="667"/>
      <c r="OAC4" s="669"/>
      <c r="OAD4" s="649"/>
      <c r="OAE4" s="649"/>
      <c r="OAF4" s="649"/>
      <c r="OAG4" s="649"/>
      <c r="OAH4" s="649"/>
      <c r="OAI4" s="649"/>
      <c r="OAJ4" s="650"/>
      <c r="OAK4" s="650"/>
      <c r="OAL4" s="650"/>
      <c r="OAM4" s="650"/>
      <c r="OAN4" s="650"/>
      <c r="OAO4" s="650"/>
      <c r="OAP4" s="650"/>
      <c r="OAQ4" s="650"/>
      <c r="OAR4" s="667"/>
      <c r="OAS4" s="669"/>
      <c r="OAT4" s="649"/>
      <c r="OAU4" s="649"/>
      <c r="OAV4" s="649"/>
      <c r="OAW4" s="649"/>
      <c r="OAX4" s="649"/>
      <c r="OAY4" s="649"/>
      <c r="OAZ4" s="650"/>
      <c r="OBA4" s="650"/>
      <c r="OBB4" s="650"/>
      <c r="OBC4" s="650"/>
      <c r="OBD4" s="650"/>
      <c r="OBE4" s="650"/>
      <c r="OBF4" s="650"/>
      <c r="OBG4" s="650"/>
      <c r="OBH4" s="667"/>
      <c r="OBI4" s="669"/>
      <c r="OBJ4" s="649"/>
      <c r="OBK4" s="649"/>
      <c r="OBL4" s="649"/>
      <c r="OBM4" s="649"/>
      <c r="OBN4" s="649"/>
      <c r="OBO4" s="649"/>
      <c r="OBP4" s="650"/>
      <c r="OBQ4" s="650"/>
      <c r="OBR4" s="650"/>
      <c r="OBS4" s="650"/>
      <c r="OBT4" s="650"/>
      <c r="OBU4" s="650"/>
      <c r="OBV4" s="650"/>
      <c r="OBW4" s="650"/>
      <c r="OBX4" s="667"/>
      <c r="OBY4" s="669"/>
      <c r="OBZ4" s="649"/>
      <c r="OCA4" s="649"/>
      <c r="OCB4" s="649"/>
      <c r="OCC4" s="649"/>
      <c r="OCD4" s="649"/>
      <c r="OCE4" s="649"/>
      <c r="OCF4" s="650"/>
      <c r="OCG4" s="650"/>
      <c r="OCH4" s="650"/>
      <c r="OCI4" s="650"/>
      <c r="OCJ4" s="650"/>
      <c r="OCK4" s="650"/>
      <c r="OCL4" s="650"/>
      <c r="OCM4" s="650"/>
      <c r="OCN4" s="667"/>
      <c r="OCO4" s="669"/>
      <c r="OCP4" s="649"/>
      <c r="OCQ4" s="649"/>
      <c r="OCR4" s="649"/>
      <c r="OCS4" s="649"/>
      <c r="OCT4" s="649"/>
      <c r="OCU4" s="649"/>
      <c r="OCV4" s="650"/>
      <c r="OCW4" s="650"/>
      <c r="OCX4" s="650"/>
      <c r="OCY4" s="650"/>
      <c r="OCZ4" s="650"/>
      <c r="ODA4" s="650"/>
      <c r="ODB4" s="650"/>
      <c r="ODC4" s="650"/>
      <c r="ODD4" s="667"/>
      <c r="ODE4" s="669"/>
      <c r="ODF4" s="649"/>
      <c r="ODG4" s="649"/>
      <c r="ODH4" s="649"/>
      <c r="ODI4" s="649"/>
      <c r="ODJ4" s="649"/>
      <c r="ODK4" s="649"/>
      <c r="ODL4" s="650"/>
      <c r="ODM4" s="650"/>
      <c r="ODN4" s="650"/>
      <c r="ODO4" s="650"/>
      <c r="ODP4" s="650"/>
      <c r="ODQ4" s="650"/>
      <c r="ODR4" s="650"/>
      <c r="ODS4" s="650"/>
      <c r="ODT4" s="667"/>
      <c r="ODU4" s="669"/>
      <c r="ODV4" s="649"/>
      <c r="ODW4" s="649"/>
      <c r="ODX4" s="649"/>
      <c r="ODY4" s="649"/>
      <c r="ODZ4" s="649"/>
      <c r="OEA4" s="649"/>
      <c r="OEB4" s="650"/>
      <c r="OEC4" s="650"/>
      <c r="OED4" s="650"/>
      <c r="OEE4" s="650"/>
      <c r="OEF4" s="650"/>
      <c r="OEG4" s="650"/>
      <c r="OEH4" s="650"/>
      <c r="OEI4" s="650"/>
      <c r="OEJ4" s="667"/>
      <c r="OEK4" s="669"/>
      <c r="OEL4" s="649"/>
      <c r="OEM4" s="649"/>
      <c r="OEN4" s="649"/>
      <c r="OEO4" s="649"/>
      <c r="OEP4" s="649"/>
      <c r="OEQ4" s="649"/>
      <c r="OER4" s="650"/>
      <c r="OES4" s="650"/>
      <c r="OET4" s="650"/>
      <c r="OEU4" s="650"/>
      <c r="OEV4" s="650"/>
      <c r="OEW4" s="650"/>
      <c r="OEX4" s="650"/>
      <c r="OEY4" s="650"/>
      <c r="OEZ4" s="667"/>
      <c r="OFA4" s="669"/>
      <c r="OFB4" s="649"/>
      <c r="OFC4" s="649"/>
      <c r="OFD4" s="649"/>
      <c r="OFE4" s="649"/>
      <c r="OFF4" s="649"/>
      <c r="OFG4" s="649"/>
      <c r="OFH4" s="650"/>
      <c r="OFI4" s="650"/>
      <c r="OFJ4" s="650"/>
      <c r="OFK4" s="650"/>
      <c r="OFL4" s="650"/>
      <c r="OFM4" s="650"/>
      <c r="OFN4" s="650"/>
      <c r="OFO4" s="650"/>
      <c r="OFP4" s="667"/>
      <c r="OFQ4" s="669"/>
      <c r="OFR4" s="649"/>
      <c r="OFS4" s="649"/>
      <c r="OFT4" s="649"/>
      <c r="OFU4" s="649"/>
      <c r="OFV4" s="649"/>
      <c r="OFW4" s="649"/>
      <c r="OFX4" s="650"/>
      <c r="OFY4" s="650"/>
      <c r="OFZ4" s="650"/>
      <c r="OGA4" s="650"/>
      <c r="OGB4" s="650"/>
      <c r="OGC4" s="650"/>
      <c r="OGD4" s="650"/>
      <c r="OGE4" s="650"/>
      <c r="OGF4" s="667"/>
      <c r="OGG4" s="669"/>
      <c r="OGH4" s="649"/>
      <c r="OGI4" s="649"/>
      <c r="OGJ4" s="649"/>
      <c r="OGK4" s="649"/>
      <c r="OGL4" s="649"/>
      <c r="OGM4" s="649"/>
      <c r="OGN4" s="650"/>
      <c r="OGO4" s="650"/>
      <c r="OGP4" s="650"/>
      <c r="OGQ4" s="650"/>
      <c r="OGR4" s="650"/>
      <c r="OGS4" s="650"/>
      <c r="OGT4" s="650"/>
      <c r="OGU4" s="650"/>
      <c r="OGV4" s="667"/>
      <c r="OGW4" s="669"/>
      <c r="OGX4" s="649"/>
      <c r="OGY4" s="649"/>
      <c r="OGZ4" s="649"/>
      <c r="OHA4" s="649"/>
      <c r="OHB4" s="649"/>
      <c r="OHC4" s="649"/>
      <c r="OHD4" s="650"/>
      <c r="OHE4" s="650"/>
      <c r="OHF4" s="650"/>
      <c r="OHG4" s="650"/>
      <c r="OHH4" s="650"/>
      <c r="OHI4" s="650"/>
      <c r="OHJ4" s="650"/>
      <c r="OHK4" s="650"/>
      <c r="OHL4" s="667"/>
      <c r="OHM4" s="669"/>
      <c r="OHN4" s="649"/>
      <c r="OHO4" s="649"/>
      <c r="OHP4" s="649"/>
      <c r="OHQ4" s="649"/>
      <c r="OHR4" s="649"/>
      <c r="OHS4" s="649"/>
      <c r="OHT4" s="650"/>
      <c r="OHU4" s="650"/>
      <c r="OHV4" s="650"/>
      <c r="OHW4" s="650"/>
      <c r="OHX4" s="650"/>
      <c r="OHY4" s="650"/>
      <c r="OHZ4" s="650"/>
      <c r="OIA4" s="650"/>
      <c r="OIB4" s="667"/>
      <c r="OIC4" s="669"/>
      <c r="OID4" s="649"/>
      <c r="OIE4" s="649"/>
      <c r="OIF4" s="649"/>
      <c r="OIG4" s="649"/>
      <c r="OIH4" s="649"/>
      <c r="OII4" s="649"/>
      <c r="OIJ4" s="650"/>
      <c r="OIK4" s="650"/>
      <c r="OIL4" s="650"/>
      <c r="OIM4" s="650"/>
      <c r="OIN4" s="650"/>
      <c r="OIO4" s="650"/>
      <c r="OIP4" s="650"/>
      <c r="OIQ4" s="650"/>
      <c r="OIR4" s="667"/>
      <c r="OIS4" s="669"/>
      <c r="OIT4" s="649"/>
      <c r="OIU4" s="649"/>
      <c r="OIV4" s="649"/>
      <c r="OIW4" s="649"/>
      <c r="OIX4" s="649"/>
      <c r="OIY4" s="649"/>
      <c r="OIZ4" s="650"/>
      <c r="OJA4" s="650"/>
      <c r="OJB4" s="650"/>
      <c r="OJC4" s="650"/>
      <c r="OJD4" s="650"/>
      <c r="OJE4" s="650"/>
      <c r="OJF4" s="650"/>
      <c r="OJG4" s="650"/>
      <c r="OJH4" s="667"/>
      <c r="OJI4" s="669"/>
      <c r="OJJ4" s="649"/>
      <c r="OJK4" s="649"/>
      <c r="OJL4" s="649"/>
      <c r="OJM4" s="649"/>
      <c r="OJN4" s="649"/>
      <c r="OJO4" s="649"/>
      <c r="OJP4" s="650"/>
      <c r="OJQ4" s="650"/>
      <c r="OJR4" s="650"/>
      <c r="OJS4" s="650"/>
      <c r="OJT4" s="650"/>
      <c r="OJU4" s="650"/>
      <c r="OJV4" s="650"/>
      <c r="OJW4" s="650"/>
      <c r="OJX4" s="667"/>
      <c r="OJY4" s="669"/>
      <c r="OJZ4" s="649"/>
      <c r="OKA4" s="649"/>
      <c r="OKB4" s="649"/>
      <c r="OKC4" s="649"/>
      <c r="OKD4" s="649"/>
      <c r="OKE4" s="649"/>
      <c r="OKF4" s="650"/>
      <c r="OKG4" s="650"/>
      <c r="OKH4" s="650"/>
      <c r="OKI4" s="650"/>
      <c r="OKJ4" s="650"/>
      <c r="OKK4" s="650"/>
      <c r="OKL4" s="650"/>
      <c r="OKM4" s="650"/>
      <c r="OKN4" s="667"/>
      <c r="OKO4" s="669"/>
      <c r="OKP4" s="649"/>
      <c r="OKQ4" s="649"/>
      <c r="OKR4" s="649"/>
      <c r="OKS4" s="649"/>
      <c r="OKT4" s="649"/>
      <c r="OKU4" s="649"/>
      <c r="OKV4" s="650"/>
      <c r="OKW4" s="650"/>
      <c r="OKX4" s="650"/>
      <c r="OKY4" s="650"/>
      <c r="OKZ4" s="650"/>
      <c r="OLA4" s="650"/>
      <c r="OLB4" s="650"/>
      <c r="OLC4" s="650"/>
      <c r="OLD4" s="667"/>
      <c r="OLE4" s="669"/>
      <c r="OLF4" s="649"/>
      <c r="OLG4" s="649"/>
      <c r="OLH4" s="649"/>
      <c r="OLI4" s="649"/>
      <c r="OLJ4" s="649"/>
      <c r="OLK4" s="649"/>
      <c r="OLL4" s="650"/>
      <c r="OLM4" s="650"/>
      <c r="OLN4" s="650"/>
      <c r="OLO4" s="650"/>
      <c r="OLP4" s="650"/>
      <c r="OLQ4" s="650"/>
      <c r="OLR4" s="650"/>
      <c r="OLS4" s="650"/>
      <c r="OLT4" s="667"/>
      <c r="OLU4" s="669"/>
      <c r="OLV4" s="649"/>
      <c r="OLW4" s="649"/>
      <c r="OLX4" s="649"/>
      <c r="OLY4" s="649"/>
      <c r="OLZ4" s="649"/>
      <c r="OMA4" s="649"/>
      <c r="OMB4" s="650"/>
      <c r="OMC4" s="650"/>
      <c r="OMD4" s="650"/>
      <c r="OME4" s="650"/>
      <c r="OMF4" s="650"/>
      <c r="OMG4" s="650"/>
      <c r="OMH4" s="650"/>
      <c r="OMI4" s="650"/>
      <c r="OMJ4" s="667"/>
      <c r="OMK4" s="669"/>
      <c r="OML4" s="649"/>
      <c r="OMM4" s="649"/>
      <c r="OMN4" s="649"/>
      <c r="OMO4" s="649"/>
      <c r="OMP4" s="649"/>
      <c r="OMQ4" s="649"/>
      <c r="OMR4" s="650"/>
      <c r="OMS4" s="650"/>
      <c r="OMT4" s="650"/>
      <c r="OMU4" s="650"/>
      <c r="OMV4" s="650"/>
      <c r="OMW4" s="650"/>
      <c r="OMX4" s="650"/>
      <c r="OMY4" s="650"/>
      <c r="OMZ4" s="667"/>
      <c r="ONA4" s="669"/>
      <c r="ONB4" s="649"/>
      <c r="ONC4" s="649"/>
      <c r="OND4" s="649"/>
      <c r="ONE4" s="649"/>
      <c r="ONF4" s="649"/>
      <c r="ONG4" s="649"/>
      <c r="ONH4" s="650"/>
      <c r="ONI4" s="650"/>
      <c r="ONJ4" s="650"/>
      <c r="ONK4" s="650"/>
      <c r="ONL4" s="650"/>
      <c r="ONM4" s="650"/>
      <c r="ONN4" s="650"/>
      <c r="ONO4" s="650"/>
      <c r="ONP4" s="667"/>
      <c r="ONQ4" s="669"/>
      <c r="ONR4" s="649"/>
      <c r="ONS4" s="649"/>
      <c r="ONT4" s="649"/>
      <c r="ONU4" s="649"/>
      <c r="ONV4" s="649"/>
      <c r="ONW4" s="649"/>
      <c r="ONX4" s="650"/>
      <c r="ONY4" s="650"/>
      <c r="ONZ4" s="650"/>
      <c r="OOA4" s="650"/>
      <c r="OOB4" s="650"/>
      <c r="OOC4" s="650"/>
      <c r="OOD4" s="650"/>
      <c r="OOE4" s="650"/>
      <c r="OOF4" s="667"/>
      <c r="OOG4" s="669"/>
      <c r="OOH4" s="649"/>
      <c r="OOI4" s="649"/>
      <c r="OOJ4" s="649"/>
      <c r="OOK4" s="649"/>
      <c r="OOL4" s="649"/>
      <c r="OOM4" s="649"/>
      <c r="OON4" s="650"/>
      <c r="OOO4" s="650"/>
      <c r="OOP4" s="650"/>
      <c r="OOQ4" s="650"/>
      <c r="OOR4" s="650"/>
      <c r="OOS4" s="650"/>
      <c r="OOT4" s="650"/>
      <c r="OOU4" s="650"/>
      <c r="OOV4" s="667"/>
      <c r="OOW4" s="669"/>
      <c r="OOX4" s="649"/>
      <c r="OOY4" s="649"/>
      <c r="OOZ4" s="649"/>
      <c r="OPA4" s="649"/>
      <c r="OPB4" s="649"/>
      <c r="OPC4" s="649"/>
      <c r="OPD4" s="650"/>
      <c r="OPE4" s="650"/>
      <c r="OPF4" s="650"/>
      <c r="OPG4" s="650"/>
      <c r="OPH4" s="650"/>
      <c r="OPI4" s="650"/>
      <c r="OPJ4" s="650"/>
      <c r="OPK4" s="650"/>
      <c r="OPL4" s="667"/>
      <c r="OPM4" s="669"/>
      <c r="OPN4" s="649"/>
      <c r="OPO4" s="649"/>
      <c r="OPP4" s="649"/>
      <c r="OPQ4" s="649"/>
      <c r="OPR4" s="649"/>
      <c r="OPS4" s="649"/>
      <c r="OPT4" s="650"/>
      <c r="OPU4" s="650"/>
      <c r="OPV4" s="650"/>
      <c r="OPW4" s="650"/>
      <c r="OPX4" s="650"/>
      <c r="OPY4" s="650"/>
      <c r="OPZ4" s="650"/>
      <c r="OQA4" s="650"/>
      <c r="OQB4" s="667"/>
      <c r="OQC4" s="669"/>
      <c r="OQD4" s="649"/>
      <c r="OQE4" s="649"/>
      <c r="OQF4" s="649"/>
      <c r="OQG4" s="649"/>
      <c r="OQH4" s="649"/>
      <c r="OQI4" s="649"/>
      <c r="OQJ4" s="650"/>
      <c r="OQK4" s="650"/>
      <c r="OQL4" s="650"/>
      <c r="OQM4" s="650"/>
      <c r="OQN4" s="650"/>
      <c r="OQO4" s="650"/>
      <c r="OQP4" s="650"/>
      <c r="OQQ4" s="650"/>
      <c r="OQR4" s="667"/>
      <c r="OQS4" s="669"/>
      <c r="OQT4" s="649"/>
      <c r="OQU4" s="649"/>
      <c r="OQV4" s="649"/>
      <c r="OQW4" s="649"/>
      <c r="OQX4" s="649"/>
      <c r="OQY4" s="649"/>
      <c r="OQZ4" s="650"/>
      <c r="ORA4" s="650"/>
      <c r="ORB4" s="650"/>
      <c r="ORC4" s="650"/>
      <c r="ORD4" s="650"/>
      <c r="ORE4" s="650"/>
      <c r="ORF4" s="650"/>
      <c r="ORG4" s="650"/>
      <c r="ORH4" s="667"/>
      <c r="ORI4" s="669"/>
      <c r="ORJ4" s="649"/>
      <c r="ORK4" s="649"/>
      <c r="ORL4" s="649"/>
      <c r="ORM4" s="649"/>
      <c r="ORN4" s="649"/>
      <c r="ORO4" s="649"/>
      <c r="ORP4" s="650"/>
      <c r="ORQ4" s="650"/>
      <c r="ORR4" s="650"/>
      <c r="ORS4" s="650"/>
      <c r="ORT4" s="650"/>
      <c r="ORU4" s="650"/>
      <c r="ORV4" s="650"/>
      <c r="ORW4" s="650"/>
      <c r="ORX4" s="667"/>
      <c r="ORY4" s="669"/>
      <c r="ORZ4" s="649"/>
      <c r="OSA4" s="649"/>
      <c r="OSB4" s="649"/>
      <c r="OSC4" s="649"/>
      <c r="OSD4" s="649"/>
      <c r="OSE4" s="649"/>
      <c r="OSF4" s="650"/>
      <c r="OSG4" s="650"/>
      <c r="OSH4" s="650"/>
      <c r="OSI4" s="650"/>
      <c r="OSJ4" s="650"/>
      <c r="OSK4" s="650"/>
      <c r="OSL4" s="650"/>
      <c r="OSM4" s="650"/>
      <c r="OSN4" s="667"/>
      <c r="OSO4" s="669"/>
      <c r="OSP4" s="649"/>
      <c r="OSQ4" s="649"/>
      <c r="OSR4" s="649"/>
      <c r="OSS4" s="649"/>
      <c r="OST4" s="649"/>
      <c r="OSU4" s="649"/>
      <c r="OSV4" s="650"/>
      <c r="OSW4" s="650"/>
      <c r="OSX4" s="650"/>
      <c r="OSY4" s="650"/>
      <c r="OSZ4" s="650"/>
      <c r="OTA4" s="650"/>
      <c r="OTB4" s="650"/>
      <c r="OTC4" s="650"/>
      <c r="OTD4" s="667"/>
      <c r="OTE4" s="669"/>
      <c r="OTF4" s="649"/>
      <c r="OTG4" s="649"/>
      <c r="OTH4" s="649"/>
      <c r="OTI4" s="649"/>
      <c r="OTJ4" s="649"/>
      <c r="OTK4" s="649"/>
      <c r="OTL4" s="650"/>
      <c r="OTM4" s="650"/>
      <c r="OTN4" s="650"/>
      <c r="OTO4" s="650"/>
      <c r="OTP4" s="650"/>
      <c r="OTQ4" s="650"/>
      <c r="OTR4" s="650"/>
      <c r="OTS4" s="650"/>
      <c r="OTT4" s="667"/>
      <c r="OTU4" s="669"/>
      <c r="OTV4" s="649"/>
      <c r="OTW4" s="649"/>
      <c r="OTX4" s="649"/>
      <c r="OTY4" s="649"/>
      <c r="OTZ4" s="649"/>
      <c r="OUA4" s="649"/>
      <c r="OUB4" s="650"/>
      <c r="OUC4" s="650"/>
      <c r="OUD4" s="650"/>
      <c r="OUE4" s="650"/>
      <c r="OUF4" s="650"/>
      <c r="OUG4" s="650"/>
      <c r="OUH4" s="650"/>
      <c r="OUI4" s="650"/>
      <c r="OUJ4" s="667"/>
      <c r="OUK4" s="669"/>
      <c r="OUL4" s="649"/>
      <c r="OUM4" s="649"/>
      <c r="OUN4" s="649"/>
      <c r="OUO4" s="649"/>
      <c r="OUP4" s="649"/>
      <c r="OUQ4" s="649"/>
      <c r="OUR4" s="650"/>
      <c r="OUS4" s="650"/>
      <c r="OUT4" s="650"/>
      <c r="OUU4" s="650"/>
      <c r="OUV4" s="650"/>
      <c r="OUW4" s="650"/>
      <c r="OUX4" s="650"/>
      <c r="OUY4" s="650"/>
      <c r="OUZ4" s="667"/>
      <c r="OVA4" s="669"/>
      <c r="OVB4" s="649"/>
      <c r="OVC4" s="649"/>
      <c r="OVD4" s="649"/>
      <c r="OVE4" s="649"/>
      <c r="OVF4" s="649"/>
      <c r="OVG4" s="649"/>
      <c r="OVH4" s="650"/>
      <c r="OVI4" s="650"/>
      <c r="OVJ4" s="650"/>
      <c r="OVK4" s="650"/>
      <c r="OVL4" s="650"/>
      <c r="OVM4" s="650"/>
      <c r="OVN4" s="650"/>
      <c r="OVO4" s="650"/>
      <c r="OVP4" s="667"/>
      <c r="OVQ4" s="669"/>
      <c r="OVR4" s="649"/>
      <c r="OVS4" s="649"/>
      <c r="OVT4" s="649"/>
      <c r="OVU4" s="649"/>
      <c r="OVV4" s="649"/>
      <c r="OVW4" s="649"/>
      <c r="OVX4" s="650"/>
      <c r="OVY4" s="650"/>
      <c r="OVZ4" s="650"/>
      <c r="OWA4" s="650"/>
      <c r="OWB4" s="650"/>
      <c r="OWC4" s="650"/>
      <c r="OWD4" s="650"/>
      <c r="OWE4" s="650"/>
      <c r="OWF4" s="667"/>
      <c r="OWG4" s="669"/>
      <c r="OWH4" s="649"/>
      <c r="OWI4" s="649"/>
      <c r="OWJ4" s="649"/>
      <c r="OWK4" s="649"/>
      <c r="OWL4" s="649"/>
      <c r="OWM4" s="649"/>
      <c r="OWN4" s="650"/>
      <c r="OWO4" s="650"/>
      <c r="OWP4" s="650"/>
      <c r="OWQ4" s="650"/>
      <c r="OWR4" s="650"/>
      <c r="OWS4" s="650"/>
      <c r="OWT4" s="650"/>
      <c r="OWU4" s="650"/>
      <c r="OWV4" s="667"/>
      <c r="OWW4" s="669"/>
      <c r="OWX4" s="649"/>
      <c r="OWY4" s="649"/>
      <c r="OWZ4" s="649"/>
      <c r="OXA4" s="649"/>
      <c r="OXB4" s="649"/>
      <c r="OXC4" s="649"/>
      <c r="OXD4" s="650"/>
      <c r="OXE4" s="650"/>
      <c r="OXF4" s="650"/>
      <c r="OXG4" s="650"/>
      <c r="OXH4" s="650"/>
      <c r="OXI4" s="650"/>
      <c r="OXJ4" s="650"/>
      <c r="OXK4" s="650"/>
      <c r="OXL4" s="667"/>
      <c r="OXM4" s="669"/>
      <c r="OXN4" s="649"/>
      <c r="OXO4" s="649"/>
      <c r="OXP4" s="649"/>
      <c r="OXQ4" s="649"/>
      <c r="OXR4" s="649"/>
      <c r="OXS4" s="649"/>
      <c r="OXT4" s="650"/>
      <c r="OXU4" s="650"/>
      <c r="OXV4" s="650"/>
      <c r="OXW4" s="650"/>
      <c r="OXX4" s="650"/>
      <c r="OXY4" s="650"/>
      <c r="OXZ4" s="650"/>
      <c r="OYA4" s="650"/>
      <c r="OYB4" s="667"/>
      <c r="OYC4" s="669"/>
      <c r="OYD4" s="649"/>
      <c r="OYE4" s="649"/>
      <c r="OYF4" s="649"/>
      <c r="OYG4" s="649"/>
      <c r="OYH4" s="649"/>
      <c r="OYI4" s="649"/>
      <c r="OYJ4" s="650"/>
      <c r="OYK4" s="650"/>
      <c r="OYL4" s="650"/>
      <c r="OYM4" s="650"/>
      <c r="OYN4" s="650"/>
      <c r="OYO4" s="650"/>
      <c r="OYP4" s="650"/>
      <c r="OYQ4" s="650"/>
      <c r="OYR4" s="667"/>
      <c r="OYS4" s="669"/>
      <c r="OYT4" s="649"/>
      <c r="OYU4" s="649"/>
      <c r="OYV4" s="649"/>
      <c r="OYW4" s="649"/>
      <c r="OYX4" s="649"/>
      <c r="OYY4" s="649"/>
      <c r="OYZ4" s="650"/>
      <c r="OZA4" s="650"/>
      <c r="OZB4" s="650"/>
      <c r="OZC4" s="650"/>
      <c r="OZD4" s="650"/>
      <c r="OZE4" s="650"/>
      <c r="OZF4" s="650"/>
      <c r="OZG4" s="650"/>
      <c r="OZH4" s="667"/>
      <c r="OZI4" s="669"/>
      <c r="OZJ4" s="649"/>
      <c r="OZK4" s="649"/>
      <c r="OZL4" s="649"/>
      <c r="OZM4" s="649"/>
      <c r="OZN4" s="649"/>
      <c r="OZO4" s="649"/>
      <c r="OZP4" s="650"/>
      <c r="OZQ4" s="650"/>
      <c r="OZR4" s="650"/>
      <c r="OZS4" s="650"/>
      <c r="OZT4" s="650"/>
      <c r="OZU4" s="650"/>
      <c r="OZV4" s="650"/>
      <c r="OZW4" s="650"/>
      <c r="OZX4" s="667"/>
      <c r="OZY4" s="669"/>
      <c r="OZZ4" s="649"/>
      <c r="PAA4" s="649"/>
      <c r="PAB4" s="649"/>
      <c r="PAC4" s="649"/>
      <c r="PAD4" s="649"/>
      <c r="PAE4" s="649"/>
      <c r="PAF4" s="650"/>
      <c r="PAG4" s="650"/>
      <c r="PAH4" s="650"/>
      <c r="PAI4" s="650"/>
      <c r="PAJ4" s="650"/>
      <c r="PAK4" s="650"/>
      <c r="PAL4" s="650"/>
      <c r="PAM4" s="650"/>
      <c r="PAN4" s="667"/>
      <c r="PAO4" s="669"/>
      <c r="PAP4" s="649"/>
      <c r="PAQ4" s="649"/>
      <c r="PAR4" s="649"/>
      <c r="PAS4" s="649"/>
      <c r="PAT4" s="649"/>
      <c r="PAU4" s="649"/>
      <c r="PAV4" s="650"/>
      <c r="PAW4" s="650"/>
      <c r="PAX4" s="650"/>
      <c r="PAY4" s="650"/>
      <c r="PAZ4" s="650"/>
      <c r="PBA4" s="650"/>
      <c r="PBB4" s="650"/>
      <c r="PBC4" s="650"/>
      <c r="PBD4" s="667"/>
      <c r="PBE4" s="669"/>
      <c r="PBF4" s="649"/>
      <c r="PBG4" s="649"/>
      <c r="PBH4" s="649"/>
      <c r="PBI4" s="649"/>
      <c r="PBJ4" s="649"/>
      <c r="PBK4" s="649"/>
      <c r="PBL4" s="650"/>
      <c r="PBM4" s="650"/>
      <c r="PBN4" s="650"/>
      <c r="PBO4" s="650"/>
      <c r="PBP4" s="650"/>
      <c r="PBQ4" s="650"/>
      <c r="PBR4" s="650"/>
      <c r="PBS4" s="650"/>
      <c r="PBT4" s="667"/>
      <c r="PBU4" s="669"/>
      <c r="PBV4" s="649"/>
      <c r="PBW4" s="649"/>
      <c r="PBX4" s="649"/>
      <c r="PBY4" s="649"/>
      <c r="PBZ4" s="649"/>
      <c r="PCA4" s="649"/>
      <c r="PCB4" s="650"/>
      <c r="PCC4" s="650"/>
      <c r="PCD4" s="650"/>
      <c r="PCE4" s="650"/>
      <c r="PCF4" s="650"/>
      <c r="PCG4" s="650"/>
      <c r="PCH4" s="650"/>
      <c r="PCI4" s="650"/>
      <c r="PCJ4" s="667"/>
      <c r="PCK4" s="669"/>
      <c r="PCL4" s="649"/>
      <c r="PCM4" s="649"/>
      <c r="PCN4" s="649"/>
      <c r="PCO4" s="649"/>
      <c r="PCP4" s="649"/>
      <c r="PCQ4" s="649"/>
      <c r="PCR4" s="650"/>
      <c r="PCS4" s="650"/>
      <c r="PCT4" s="650"/>
      <c r="PCU4" s="650"/>
      <c r="PCV4" s="650"/>
      <c r="PCW4" s="650"/>
      <c r="PCX4" s="650"/>
      <c r="PCY4" s="650"/>
      <c r="PCZ4" s="667"/>
      <c r="PDA4" s="669"/>
      <c r="PDB4" s="649"/>
      <c r="PDC4" s="649"/>
      <c r="PDD4" s="649"/>
      <c r="PDE4" s="649"/>
      <c r="PDF4" s="649"/>
      <c r="PDG4" s="649"/>
      <c r="PDH4" s="650"/>
      <c r="PDI4" s="650"/>
      <c r="PDJ4" s="650"/>
      <c r="PDK4" s="650"/>
      <c r="PDL4" s="650"/>
      <c r="PDM4" s="650"/>
      <c r="PDN4" s="650"/>
      <c r="PDO4" s="650"/>
      <c r="PDP4" s="667"/>
      <c r="PDQ4" s="669"/>
      <c r="PDR4" s="649"/>
      <c r="PDS4" s="649"/>
      <c r="PDT4" s="649"/>
      <c r="PDU4" s="649"/>
      <c r="PDV4" s="649"/>
      <c r="PDW4" s="649"/>
      <c r="PDX4" s="650"/>
      <c r="PDY4" s="650"/>
      <c r="PDZ4" s="650"/>
      <c r="PEA4" s="650"/>
      <c r="PEB4" s="650"/>
      <c r="PEC4" s="650"/>
      <c r="PED4" s="650"/>
      <c r="PEE4" s="650"/>
      <c r="PEF4" s="667"/>
      <c r="PEG4" s="669"/>
      <c r="PEH4" s="649"/>
      <c r="PEI4" s="649"/>
      <c r="PEJ4" s="649"/>
      <c r="PEK4" s="649"/>
      <c r="PEL4" s="649"/>
      <c r="PEM4" s="649"/>
      <c r="PEN4" s="650"/>
      <c r="PEO4" s="650"/>
      <c r="PEP4" s="650"/>
      <c r="PEQ4" s="650"/>
      <c r="PER4" s="650"/>
      <c r="PES4" s="650"/>
      <c r="PET4" s="650"/>
      <c r="PEU4" s="650"/>
      <c r="PEV4" s="667"/>
      <c r="PEW4" s="669"/>
      <c r="PEX4" s="649"/>
      <c r="PEY4" s="649"/>
      <c r="PEZ4" s="649"/>
      <c r="PFA4" s="649"/>
      <c r="PFB4" s="649"/>
      <c r="PFC4" s="649"/>
      <c r="PFD4" s="650"/>
      <c r="PFE4" s="650"/>
      <c r="PFF4" s="650"/>
      <c r="PFG4" s="650"/>
      <c r="PFH4" s="650"/>
      <c r="PFI4" s="650"/>
      <c r="PFJ4" s="650"/>
      <c r="PFK4" s="650"/>
      <c r="PFL4" s="667"/>
      <c r="PFM4" s="669"/>
      <c r="PFN4" s="649"/>
      <c r="PFO4" s="649"/>
      <c r="PFP4" s="649"/>
      <c r="PFQ4" s="649"/>
      <c r="PFR4" s="649"/>
      <c r="PFS4" s="649"/>
      <c r="PFT4" s="650"/>
      <c r="PFU4" s="650"/>
      <c r="PFV4" s="650"/>
      <c r="PFW4" s="650"/>
      <c r="PFX4" s="650"/>
      <c r="PFY4" s="650"/>
      <c r="PFZ4" s="650"/>
      <c r="PGA4" s="650"/>
      <c r="PGB4" s="667"/>
      <c r="PGC4" s="669"/>
      <c r="PGD4" s="649"/>
      <c r="PGE4" s="649"/>
      <c r="PGF4" s="649"/>
      <c r="PGG4" s="649"/>
      <c r="PGH4" s="649"/>
      <c r="PGI4" s="649"/>
      <c r="PGJ4" s="650"/>
      <c r="PGK4" s="650"/>
      <c r="PGL4" s="650"/>
      <c r="PGM4" s="650"/>
      <c r="PGN4" s="650"/>
      <c r="PGO4" s="650"/>
      <c r="PGP4" s="650"/>
      <c r="PGQ4" s="650"/>
      <c r="PGR4" s="667"/>
      <c r="PGS4" s="669"/>
      <c r="PGT4" s="649"/>
      <c r="PGU4" s="649"/>
      <c r="PGV4" s="649"/>
      <c r="PGW4" s="649"/>
      <c r="PGX4" s="649"/>
      <c r="PGY4" s="649"/>
      <c r="PGZ4" s="650"/>
      <c r="PHA4" s="650"/>
      <c r="PHB4" s="650"/>
      <c r="PHC4" s="650"/>
      <c r="PHD4" s="650"/>
      <c r="PHE4" s="650"/>
      <c r="PHF4" s="650"/>
      <c r="PHG4" s="650"/>
      <c r="PHH4" s="667"/>
      <c r="PHI4" s="669"/>
      <c r="PHJ4" s="649"/>
      <c r="PHK4" s="649"/>
      <c r="PHL4" s="649"/>
      <c r="PHM4" s="649"/>
      <c r="PHN4" s="649"/>
      <c r="PHO4" s="649"/>
      <c r="PHP4" s="650"/>
      <c r="PHQ4" s="650"/>
      <c r="PHR4" s="650"/>
      <c r="PHS4" s="650"/>
      <c r="PHT4" s="650"/>
      <c r="PHU4" s="650"/>
      <c r="PHV4" s="650"/>
      <c r="PHW4" s="650"/>
      <c r="PHX4" s="667"/>
      <c r="PHY4" s="669"/>
      <c r="PHZ4" s="649"/>
      <c r="PIA4" s="649"/>
      <c r="PIB4" s="649"/>
      <c r="PIC4" s="649"/>
      <c r="PID4" s="649"/>
      <c r="PIE4" s="649"/>
      <c r="PIF4" s="650"/>
      <c r="PIG4" s="650"/>
      <c r="PIH4" s="650"/>
      <c r="PII4" s="650"/>
      <c r="PIJ4" s="650"/>
      <c r="PIK4" s="650"/>
      <c r="PIL4" s="650"/>
      <c r="PIM4" s="650"/>
      <c r="PIN4" s="667"/>
      <c r="PIO4" s="669"/>
      <c r="PIP4" s="649"/>
      <c r="PIQ4" s="649"/>
      <c r="PIR4" s="649"/>
      <c r="PIS4" s="649"/>
      <c r="PIT4" s="649"/>
      <c r="PIU4" s="649"/>
      <c r="PIV4" s="650"/>
      <c r="PIW4" s="650"/>
      <c r="PIX4" s="650"/>
      <c r="PIY4" s="650"/>
      <c r="PIZ4" s="650"/>
      <c r="PJA4" s="650"/>
      <c r="PJB4" s="650"/>
      <c r="PJC4" s="650"/>
      <c r="PJD4" s="667"/>
      <c r="PJE4" s="669"/>
      <c r="PJF4" s="649"/>
      <c r="PJG4" s="649"/>
      <c r="PJH4" s="649"/>
      <c r="PJI4" s="649"/>
      <c r="PJJ4" s="649"/>
      <c r="PJK4" s="649"/>
      <c r="PJL4" s="650"/>
      <c r="PJM4" s="650"/>
      <c r="PJN4" s="650"/>
      <c r="PJO4" s="650"/>
      <c r="PJP4" s="650"/>
      <c r="PJQ4" s="650"/>
      <c r="PJR4" s="650"/>
      <c r="PJS4" s="650"/>
      <c r="PJT4" s="667"/>
      <c r="PJU4" s="669"/>
      <c r="PJV4" s="649"/>
      <c r="PJW4" s="649"/>
      <c r="PJX4" s="649"/>
      <c r="PJY4" s="649"/>
      <c r="PJZ4" s="649"/>
      <c r="PKA4" s="649"/>
      <c r="PKB4" s="650"/>
      <c r="PKC4" s="650"/>
      <c r="PKD4" s="650"/>
      <c r="PKE4" s="650"/>
      <c r="PKF4" s="650"/>
      <c r="PKG4" s="650"/>
      <c r="PKH4" s="650"/>
      <c r="PKI4" s="650"/>
      <c r="PKJ4" s="667"/>
      <c r="PKK4" s="669"/>
      <c r="PKL4" s="649"/>
      <c r="PKM4" s="649"/>
      <c r="PKN4" s="649"/>
      <c r="PKO4" s="649"/>
      <c r="PKP4" s="649"/>
      <c r="PKQ4" s="649"/>
      <c r="PKR4" s="650"/>
      <c r="PKS4" s="650"/>
      <c r="PKT4" s="650"/>
      <c r="PKU4" s="650"/>
      <c r="PKV4" s="650"/>
      <c r="PKW4" s="650"/>
      <c r="PKX4" s="650"/>
      <c r="PKY4" s="650"/>
      <c r="PKZ4" s="667"/>
      <c r="PLA4" s="669"/>
      <c r="PLB4" s="649"/>
      <c r="PLC4" s="649"/>
      <c r="PLD4" s="649"/>
      <c r="PLE4" s="649"/>
      <c r="PLF4" s="649"/>
      <c r="PLG4" s="649"/>
      <c r="PLH4" s="650"/>
      <c r="PLI4" s="650"/>
      <c r="PLJ4" s="650"/>
      <c r="PLK4" s="650"/>
      <c r="PLL4" s="650"/>
      <c r="PLM4" s="650"/>
      <c r="PLN4" s="650"/>
      <c r="PLO4" s="650"/>
      <c r="PLP4" s="667"/>
      <c r="PLQ4" s="669"/>
      <c r="PLR4" s="649"/>
      <c r="PLS4" s="649"/>
      <c r="PLT4" s="649"/>
      <c r="PLU4" s="649"/>
      <c r="PLV4" s="649"/>
      <c r="PLW4" s="649"/>
      <c r="PLX4" s="650"/>
      <c r="PLY4" s="650"/>
      <c r="PLZ4" s="650"/>
      <c r="PMA4" s="650"/>
      <c r="PMB4" s="650"/>
      <c r="PMC4" s="650"/>
      <c r="PMD4" s="650"/>
      <c r="PME4" s="650"/>
      <c r="PMF4" s="667"/>
      <c r="PMG4" s="669"/>
      <c r="PMH4" s="649"/>
      <c r="PMI4" s="649"/>
      <c r="PMJ4" s="649"/>
      <c r="PMK4" s="649"/>
      <c r="PML4" s="649"/>
      <c r="PMM4" s="649"/>
      <c r="PMN4" s="650"/>
      <c r="PMO4" s="650"/>
      <c r="PMP4" s="650"/>
      <c r="PMQ4" s="650"/>
      <c r="PMR4" s="650"/>
      <c r="PMS4" s="650"/>
      <c r="PMT4" s="650"/>
      <c r="PMU4" s="650"/>
      <c r="PMV4" s="667"/>
      <c r="PMW4" s="669"/>
      <c r="PMX4" s="649"/>
      <c r="PMY4" s="649"/>
      <c r="PMZ4" s="649"/>
      <c r="PNA4" s="649"/>
      <c r="PNB4" s="649"/>
      <c r="PNC4" s="649"/>
      <c r="PND4" s="650"/>
      <c r="PNE4" s="650"/>
      <c r="PNF4" s="650"/>
      <c r="PNG4" s="650"/>
      <c r="PNH4" s="650"/>
      <c r="PNI4" s="650"/>
      <c r="PNJ4" s="650"/>
      <c r="PNK4" s="650"/>
      <c r="PNL4" s="667"/>
      <c r="PNM4" s="669"/>
      <c r="PNN4" s="649"/>
      <c r="PNO4" s="649"/>
      <c r="PNP4" s="649"/>
      <c r="PNQ4" s="649"/>
      <c r="PNR4" s="649"/>
      <c r="PNS4" s="649"/>
      <c r="PNT4" s="650"/>
      <c r="PNU4" s="650"/>
      <c r="PNV4" s="650"/>
      <c r="PNW4" s="650"/>
      <c r="PNX4" s="650"/>
      <c r="PNY4" s="650"/>
      <c r="PNZ4" s="650"/>
      <c r="POA4" s="650"/>
      <c r="POB4" s="667"/>
      <c r="POC4" s="669"/>
      <c r="POD4" s="649"/>
      <c r="POE4" s="649"/>
      <c r="POF4" s="649"/>
      <c r="POG4" s="649"/>
      <c r="POH4" s="649"/>
      <c r="POI4" s="649"/>
      <c r="POJ4" s="650"/>
      <c r="POK4" s="650"/>
      <c r="POL4" s="650"/>
      <c r="POM4" s="650"/>
      <c r="PON4" s="650"/>
      <c r="POO4" s="650"/>
      <c r="POP4" s="650"/>
      <c r="POQ4" s="650"/>
      <c r="POR4" s="667"/>
      <c r="POS4" s="669"/>
      <c r="POT4" s="649"/>
      <c r="POU4" s="649"/>
      <c r="POV4" s="649"/>
      <c r="POW4" s="649"/>
      <c r="POX4" s="649"/>
      <c r="POY4" s="649"/>
      <c r="POZ4" s="650"/>
      <c r="PPA4" s="650"/>
      <c r="PPB4" s="650"/>
      <c r="PPC4" s="650"/>
      <c r="PPD4" s="650"/>
      <c r="PPE4" s="650"/>
      <c r="PPF4" s="650"/>
      <c r="PPG4" s="650"/>
      <c r="PPH4" s="667"/>
      <c r="PPI4" s="669"/>
      <c r="PPJ4" s="649"/>
      <c r="PPK4" s="649"/>
      <c r="PPL4" s="649"/>
      <c r="PPM4" s="649"/>
      <c r="PPN4" s="649"/>
      <c r="PPO4" s="649"/>
      <c r="PPP4" s="650"/>
      <c r="PPQ4" s="650"/>
      <c r="PPR4" s="650"/>
      <c r="PPS4" s="650"/>
      <c r="PPT4" s="650"/>
      <c r="PPU4" s="650"/>
      <c r="PPV4" s="650"/>
      <c r="PPW4" s="650"/>
      <c r="PPX4" s="667"/>
      <c r="PPY4" s="669"/>
      <c r="PPZ4" s="649"/>
      <c r="PQA4" s="649"/>
      <c r="PQB4" s="649"/>
      <c r="PQC4" s="649"/>
      <c r="PQD4" s="649"/>
      <c r="PQE4" s="649"/>
      <c r="PQF4" s="650"/>
      <c r="PQG4" s="650"/>
      <c r="PQH4" s="650"/>
      <c r="PQI4" s="650"/>
      <c r="PQJ4" s="650"/>
      <c r="PQK4" s="650"/>
      <c r="PQL4" s="650"/>
      <c r="PQM4" s="650"/>
      <c r="PQN4" s="667"/>
      <c r="PQO4" s="669"/>
      <c r="PQP4" s="649"/>
      <c r="PQQ4" s="649"/>
      <c r="PQR4" s="649"/>
      <c r="PQS4" s="649"/>
      <c r="PQT4" s="649"/>
      <c r="PQU4" s="649"/>
      <c r="PQV4" s="650"/>
      <c r="PQW4" s="650"/>
      <c r="PQX4" s="650"/>
      <c r="PQY4" s="650"/>
      <c r="PQZ4" s="650"/>
      <c r="PRA4" s="650"/>
      <c r="PRB4" s="650"/>
      <c r="PRC4" s="650"/>
      <c r="PRD4" s="667"/>
      <c r="PRE4" s="669"/>
      <c r="PRF4" s="649"/>
      <c r="PRG4" s="649"/>
      <c r="PRH4" s="649"/>
      <c r="PRI4" s="649"/>
      <c r="PRJ4" s="649"/>
      <c r="PRK4" s="649"/>
      <c r="PRL4" s="650"/>
      <c r="PRM4" s="650"/>
      <c r="PRN4" s="650"/>
      <c r="PRO4" s="650"/>
      <c r="PRP4" s="650"/>
      <c r="PRQ4" s="650"/>
      <c r="PRR4" s="650"/>
      <c r="PRS4" s="650"/>
      <c r="PRT4" s="667"/>
      <c r="PRU4" s="669"/>
      <c r="PRV4" s="649"/>
      <c r="PRW4" s="649"/>
      <c r="PRX4" s="649"/>
      <c r="PRY4" s="649"/>
      <c r="PRZ4" s="649"/>
      <c r="PSA4" s="649"/>
      <c r="PSB4" s="650"/>
      <c r="PSC4" s="650"/>
      <c r="PSD4" s="650"/>
      <c r="PSE4" s="650"/>
      <c r="PSF4" s="650"/>
      <c r="PSG4" s="650"/>
      <c r="PSH4" s="650"/>
      <c r="PSI4" s="650"/>
      <c r="PSJ4" s="667"/>
      <c r="PSK4" s="669"/>
      <c r="PSL4" s="649"/>
      <c r="PSM4" s="649"/>
      <c r="PSN4" s="649"/>
      <c r="PSO4" s="649"/>
      <c r="PSP4" s="649"/>
      <c r="PSQ4" s="649"/>
      <c r="PSR4" s="650"/>
      <c r="PSS4" s="650"/>
      <c r="PST4" s="650"/>
      <c r="PSU4" s="650"/>
      <c r="PSV4" s="650"/>
      <c r="PSW4" s="650"/>
      <c r="PSX4" s="650"/>
      <c r="PSY4" s="650"/>
      <c r="PSZ4" s="667"/>
      <c r="PTA4" s="669"/>
      <c r="PTB4" s="649"/>
      <c r="PTC4" s="649"/>
      <c r="PTD4" s="649"/>
      <c r="PTE4" s="649"/>
      <c r="PTF4" s="649"/>
      <c r="PTG4" s="649"/>
      <c r="PTH4" s="650"/>
      <c r="PTI4" s="650"/>
      <c r="PTJ4" s="650"/>
      <c r="PTK4" s="650"/>
      <c r="PTL4" s="650"/>
      <c r="PTM4" s="650"/>
      <c r="PTN4" s="650"/>
      <c r="PTO4" s="650"/>
      <c r="PTP4" s="667"/>
      <c r="PTQ4" s="669"/>
      <c r="PTR4" s="649"/>
      <c r="PTS4" s="649"/>
      <c r="PTT4" s="649"/>
      <c r="PTU4" s="649"/>
      <c r="PTV4" s="649"/>
      <c r="PTW4" s="649"/>
      <c r="PTX4" s="650"/>
      <c r="PTY4" s="650"/>
      <c r="PTZ4" s="650"/>
      <c r="PUA4" s="650"/>
      <c r="PUB4" s="650"/>
      <c r="PUC4" s="650"/>
      <c r="PUD4" s="650"/>
      <c r="PUE4" s="650"/>
      <c r="PUF4" s="667"/>
      <c r="PUG4" s="669"/>
      <c r="PUH4" s="649"/>
      <c r="PUI4" s="649"/>
      <c r="PUJ4" s="649"/>
      <c r="PUK4" s="649"/>
      <c r="PUL4" s="649"/>
      <c r="PUM4" s="649"/>
      <c r="PUN4" s="650"/>
      <c r="PUO4" s="650"/>
      <c r="PUP4" s="650"/>
      <c r="PUQ4" s="650"/>
      <c r="PUR4" s="650"/>
      <c r="PUS4" s="650"/>
      <c r="PUT4" s="650"/>
      <c r="PUU4" s="650"/>
      <c r="PUV4" s="667"/>
      <c r="PUW4" s="669"/>
      <c r="PUX4" s="649"/>
      <c r="PUY4" s="649"/>
      <c r="PUZ4" s="649"/>
      <c r="PVA4" s="649"/>
      <c r="PVB4" s="649"/>
      <c r="PVC4" s="649"/>
      <c r="PVD4" s="650"/>
      <c r="PVE4" s="650"/>
      <c r="PVF4" s="650"/>
      <c r="PVG4" s="650"/>
      <c r="PVH4" s="650"/>
      <c r="PVI4" s="650"/>
      <c r="PVJ4" s="650"/>
      <c r="PVK4" s="650"/>
      <c r="PVL4" s="667"/>
      <c r="PVM4" s="669"/>
      <c r="PVN4" s="649"/>
      <c r="PVO4" s="649"/>
      <c r="PVP4" s="649"/>
      <c r="PVQ4" s="649"/>
      <c r="PVR4" s="649"/>
      <c r="PVS4" s="649"/>
      <c r="PVT4" s="650"/>
      <c r="PVU4" s="650"/>
      <c r="PVV4" s="650"/>
      <c r="PVW4" s="650"/>
      <c r="PVX4" s="650"/>
      <c r="PVY4" s="650"/>
      <c r="PVZ4" s="650"/>
      <c r="PWA4" s="650"/>
      <c r="PWB4" s="667"/>
      <c r="PWC4" s="669"/>
      <c r="PWD4" s="649"/>
      <c r="PWE4" s="649"/>
      <c r="PWF4" s="649"/>
      <c r="PWG4" s="649"/>
      <c r="PWH4" s="649"/>
      <c r="PWI4" s="649"/>
      <c r="PWJ4" s="650"/>
      <c r="PWK4" s="650"/>
      <c r="PWL4" s="650"/>
      <c r="PWM4" s="650"/>
      <c r="PWN4" s="650"/>
      <c r="PWO4" s="650"/>
      <c r="PWP4" s="650"/>
      <c r="PWQ4" s="650"/>
      <c r="PWR4" s="667"/>
      <c r="PWS4" s="669"/>
      <c r="PWT4" s="649"/>
      <c r="PWU4" s="649"/>
      <c r="PWV4" s="649"/>
      <c r="PWW4" s="649"/>
      <c r="PWX4" s="649"/>
      <c r="PWY4" s="649"/>
      <c r="PWZ4" s="650"/>
      <c r="PXA4" s="650"/>
      <c r="PXB4" s="650"/>
      <c r="PXC4" s="650"/>
      <c r="PXD4" s="650"/>
      <c r="PXE4" s="650"/>
      <c r="PXF4" s="650"/>
      <c r="PXG4" s="650"/>
      <c r="PXH4" s="667"/>
      <c r="PXI4" s="669"/>
      <c r="PXJ4" s="649"/>
      <c r="PXK4" s="649"/>
      <c r="PXL4" s="649"/>
      <c r="PXM4" s="649"/>
      <c r="PXN4" s="649"/>
      <c r="PXO4" s="649"/>
      <c r="PXP4" s="650"/>
      <c r="PXQ4" s="650"/>
      <c r="PXR4" s="650"/>
      <c r="PXS4" s="650"/>
      <c r="PXT4" s="650"/>
      <c r="PXU4" s="650"/>
      <c r="PXV4" s="650"/>
      <c r="PXW4" s="650"/>
      <c r="PXX4" s="667"/>
      <c r="PXY4" s="669"/>
      <c r="PXZ4" s="649"/>
      <c r="PYA4" s="649"/>
      <c r="PYB4" s="649"/>
      <c r="PYC4" s="649"/>
      <c r="PYD4" s="649"/>
      <c r="PYE4" s="649"/>
      <c r="PYF4" s="650"/>
      <c r="PYG4" s="650"/>
      <c r="PYH4" s="650"/>
      <c r="PYI4" s="650"/>
      <c r="PYJ4" s="650"/>
      <c r="PYK4" s="650"/>
      <c r="PYL4" s="650"/>
      <c r="PYM4" s="650"/>
      <c r="PYN4" s="667"/>
      <c r="PYO4" s="669"/>
      <c r="PYP4" s="649"/>
      <c r="PYQ4" s="649"/>
      <c r="PYR4" s="649"/>
      <c r="PYS4" s="649"/>
      <c r="PYT4" s="649"/>
      <c r="PYU4" s="649"/>
      <c r="PYV4" s="650"/>
      <c r="PYW4" s="650"/>
      <c r="PYX4" s="650"/>
      <c r="PYY4" s="650"/>
      <c r="PYZ4" s="650"/>
      <c r="PZA4" s="650"/>
      <c r="PZB4" s="650"/>
      <c r="PZC4" s="650"/>
      <c r="PZD4" s="667"/>
      <c r="PZE4" s="669"/>
      <c r="PZF4" s="649"/>
      <c r="PZG4" s="649"/>
      <c r="PZH4" s="649"/>
      <c r="PZI4" s="649"/>
      <c r="PZJ4" s="649"/>
      <c r="PZK4" s="649"/>
      <c r="PZL4" s="650"/>
      <c r="PZM4" s="650"/>
      <c r="PZN4" s="650"/>
      <c r="PZO4" s="650"/>
      <c r="PZP4" s="650"/>
      <c r="PZQ4" s="650"/>
      <c r="PZR4" s="650"/>
      <c r="PZS4" s="650"/>
      <c r="PZT4" s="667"/>
      <c r="PZU4" s="669"/>
      <c r="PZV4" s="649"/>
      <c r="PZW4" s="649"/>
      <c r="PZX4" s="649"/>
      <c r="PZY4" s="649"/>
      <c r="PZZ4" s="649"/>
      <c r="QAA4" s="649"/>
      <c r="QAB4" s="650"/>
      <c r="QAC4" s="650"/>
      <c r="QAD4" s="650"/>
      <c r="QAE4" s="650"/>
      <c r="QAF4" s="650"/>
      <c r="QAG4" s="650"/>
      <c r="QAH4" s="650"/>
      <c r="QAI4" s="650"/>
      <c r="QAJ4" s="667"/>
      <c r="QAK4" s="669"/>
      <c r="QAL4" s="649"/>
      <c r="QAM4" s="649"/>
      <c r="QAN4" s="649"/>
      <c r="QAO4" s="649"/>
      <c r="QAP4" s="649"/>
      <c r="QAQ4" s="649"/>
      <c r="QAR4" s="650"/>
      <c r="QAS4" s="650"/>
      <c r="QAT4" s="650"/>
      <c r="QAU4" s="650"/>
      <c r="QAV4" s="650"/>
      <c r="QAW4" s="650"/>
      <c r="QAX4" s="650"/>
      <c r="QAY4" s="650"/>
      <c r="QAZ4" s="667"/>
      <c r="QBA4" s="669"/>
      <c r="QBB4" s="649"/>
      <c r="QBC4" s="649"/>
      <c r="QBD4" s="649"/>
      <c r="QBE4" s="649"/>
      <c r="QBF4" s="649"/>
      <c r="QBG4" s="649"/>
      <c r="QBH4" s="650"/>
      <c r="QBI4" s="650"/>
      <c r="QBJ4" s="650"/>
      <c r="QBK4" s="650"/>
      <c r="QBL4" s="650"/>
      <c r="QBM4" s="650"/>
      <c r="QBN4" s="650"/>
      <c r="QBO4" s="650"/>
      <c r="QBP4" s="667"/>
      <c r="QBQ4" s="669"/>
      <c r="QBR4" s="649"/>
      <c r="QBS4" s="649"/>
      <c r="QBT4" s="649"/>
      <c r="QBU4" s="649"/>
      <c r="QBV4" s="649"/>
      <c r="QBW4" s="649"/>
      <c r="QBX4" s="650"/>
      <c r="QBY4" s="650"/>
      <c r="QBZ4" s="650"/>
      <c r="QCA4" s="650"/>
      <c r="QCB4" s="650"/>
      <c r="QCC4" s="650"/>
      <c r="QCD4" s="650"/>
      <c r="QCE4" s="650"/>
      <c r="QCF4" s="667"/>
      <c r="QCG4" s="669"/>
      <c r="QCH4" s="649"/>
      <c r="QCI4" s="649"/>
      <c r="QCJ4" s="649"/>
      <c r="QCK4" s="649"/>
      <c r="QCL4" s="649"/>
      <c r="QCM4" s="649"/>
      <c r="QCN4" s="650"/>
      <c r="QCO4" s="650"/>
      <c r="QCP4" s="650"/>
      <c r="QCQ4" s="650"/>
      <c r="QCR4" s="650"/>
      <c r="QCS4" s="650"/>
      <c r="QCT4" s="650"/>
      <c r="QCU4" s="650"/>
      <c r="QCV4" s="667"/>
      <c r="QCW4" s="669"/>
      <c r="QCX4" s="649"/>
      <c r="QCY4" s="649"/>
      <c r="QCZ4" s="649"/>
      <c r="QDA4" s="649"/>
      <c r="QDB4" s="649"/>
      <c r="QDC4" s="649"/>
      <c r="QDD4" s="650"/>
      <c r="QDE4" s="650"/>
      <c r="QDF4" s="650"/>
      <c r="QDG4" s="650"/>
      <c r="QDH4" s="650"/>
      <c r="QDI4" s="650"/>
      <c r="QDJ4" s="650"/>
      <c r="QDK4" s="650"/>
      <c r="QDL4" s="667"/>
      <c r="QDM4" s="669"/>
      <c r="QDN4" s="649"/>
      <c r="QDO4" s="649"/>
      <c r="QDP4" s="649"/>
      <c r="QDQ4" s="649"/>
      <c r="QDR4" s="649"/>
      <c r="QDS4" s="649"/>
      <c r="QDT4" s="650"/>
      <c r="QDU4" s="650"/>
      <c r="QDV4" s="650"/>
      <c r="QDW4" s="650"/>
      <c r="QDX4" s="650"/>
      <c r="QDY4" s="650"/>
      <c r="QDZ4" s="650"/>
      <c r="QEA4" s="650"/>
      <c r="QEB4" s="667"/>
      <c r="QEC4" s="669"/>
      <c r="QED4" s="649"/>
      <c r="QEE4" s="649"/>
      <c r="QEF4" s="649"/>
      <c r="QEG4" s="649"/>
      <c r="QEH4" s="649"/>
      <c r="QEI4" s="649"/>
      <c r="QEJ4" s="650"/>
      <c r="QEK4" s="650"/>
      <c r="QEL4" s="650"/>
      <c r="QEM4" s="650"/>
      <c r="QEN4" s="650"/>
      <c r="QEO4" s="650"/>
      <c r="QEP4" s="650"/>
      <c r="QEQ4" s="650"/>
      <c r="QER4" s="667"/>
      <c r="QES4" s="669"/>
      <c r="QET4" s="649"/>
      <c r="QEU4" s="649"/>
      <c r="QEV4" s="649"/>
      <c r="QEW4" s="649"/>
      <c r="QEX4" s="649"/>
      <c r="QEY4" s="649"/>
      <c r="QEZ4" s="650"/>
      <c r="QFA4" s="650"/>
      <c r="QFB4" s="650"/>
      <c r="QFC4" s="650"/>
      <c r="QFD4" s="650"/>
      <c r="QFE4" s="650"/>
      <c r="QFF4" s="650"/>
      <c r="QFG4" s="650"/>
      <c r="QFH4" s="667"/>
      <c r="QFI4" s="669"/>
      <c r="QFJ4" s="649"/>
      <c r="QFK4" s="649"/>
      <c r="QFL4" s="649"/>
      <c r="QFM4" s="649"/>
      <c r="QFN4" s="649"/>
      <c r="QFO4" s="649"/>
      <c r="QFP4" s="650"/>
      <c r="QFQ4" s="650"/>
      <c r="QFR4" s="650"/>
      <c r="QFS4" s="650"/>
      <c r="QFT4" s="650"/>
      <c r="QFU4" s="650"/>
      <c r="QFV4" s="650"/>
      <c r="QFW4" s="650"/>
      <c r="QFX4" s="667"/>
      <c r="QFY4" s="669"/>
      <c r="QFZ4" s="649"/>
      <c r="QGA4" s="649"/>
      <c r="QGB4" s="649"/>
      <c r="QGC4" s="649"/>
      <c r="QGD4" s="649"/>
      <c r="QGE4" s="649"/>
      <c r="QGF4" s="650"/>
      <c r="QGG4" s="650"/>
      <c r="QGH4" s="650"/>
      <c r="QGI4" s="650"/>
      <c r="QGJ4" s="650"/>
      <c r="QGK4" s="650"/>
      <c r="QGL4" s="650"/>
      <c r="QGM4" s="650"/>
      <c r="QGN4" s="667"/>
      <c r="QGO4" s="669"/>
      <c r="QGP4" s="649"/>
      <c r="QGQ4" s="649"/>
      <c r="QGR4" s="649"/>
      <c r="QGS4" s="649"/>
      <c r="QGT4" s="649"/>
      <c r="QGU4" s="649"/>
      <c r="QGV4" s="650"/>
      <c r="QGW4" s="650"/>
      <c r="QGX4" s="650"/>
      <c r="QGY4" s="650"/>
      <c r="QGZ4" s="650"/>
      <c r="QHA4" s="650"/>
      <c r="QHB4" s="650"/>
      <c r="QHC4" s="650"/>
      <c r="QHD4" s="667"/>
      <c r="QHE4" s="669"/>
      <c r="QHF4" s="649"/>
      <c r="QHG4" s="649"/>
      <c r="QHH4" s="649"/>
      <c r="QHI4" s="649"/>
      <c r="QHJ4" s="649"/>
      <c r="QHK4" s="649"/>
      <c r="QHL4" s="650"/>
      <c r="QHM4" s="650"/>
      <c r="QHN4" s="650"/>
      <c r="QHO4" s="650"/>
      <c r="QHP4" s="650"/>
      <c r="QHQ4" s="650"/>
      <c r="QHR4" s="650"/>
      <c r="QHS4" s="650"/>
      <c r="QHT4" s="667"/>
      <c r="QHU4" s="669"/>
      <c r="QHV4" s="649"/>
      <c r="QHW4" s="649"/>
      <c r="QHX4" s="649"/>
      <c r="QHY4" s="649"/>
      <c r="QHZ4" s="649"/>
      <c r="QIA4" s="649"/>
      <c r="QIB4" s="650"/>
      <c r="QIC4" s="650"/>
      <c r="QID4" s="650"/>
      <c r="QIE4" s="650"/>
      <c r="QIF4" s="650"/>
      <c r="QIG4" s="650"/>
      <c r="QIH4" s="650"/>
      <c r="QII4" s="650"/>
      <c r="QIJ4" s="667"/>
      <c r="QIK4" s="669"/>
      <c r="QIL4" s="649"/>
      <c r="QIM4" s="649"/>
      <c r="QIN4" s="649"/>
      <c r="QIO4" s="649"/>
      <c r="QIP4" s="649"/>
      <c r="QIQ4" s="649"/>
      <c r="QIR4" s="650"/>
      <c r="QIS4" s="650"/>
      <c r="QIT4" s="650"/>
      <c r="QIU4" s="650"/>
      <c r="QIV4" s="650"/>
      <c r="QIW4" s="650"/>
      <c r="QIX4" s="650"/>
      <c r="QIY4" s="650"/>
      <c r="QIZ4" s="667"/>
      <c r="QJA4" s="669"/>
      <c r="QJB4" s="649"/>
      <c r="QJC4" s="649"/>
      <c r="QJD4" s="649"/>
      <c r="QJE4" s="649"/>
      <c r="QJF4" s="649"/>
      <c r="QJG4" s="649"/>
      <c r="QJH4" s="650"/>
      <c r="QJI4" s="650"/>
      <c r="QJJ4" s="650"/>
      <c r="QJK4" s="650"/>
      <c r="QJL4" s="650"/>
      <c r="QJM4" s="650"/>
      <c r="QJN4" s="650"/>
      <c r="QJO4" s="650"/>
      <c r="QJP4" s="667"/>
      <c r="QJQ4" s="669"/>
      <c r="QJR4" s="649"/>
      <c r="QJS4" s="649"/>
      <c r="QJT4" s="649"/>
      <c r="QJU4" s="649"/>
      <c r="QJV4" s="649"/>
      <c r="QJW4" s="649"/>
      <c r="QJX4" s="650"/>
      <c r="QJY4" s="650"/>
      <c r="QJZ4" s="650"/>
      <c r="QKA4" s="650"/>
      <c r="QKB4" s="650"/>
      <c r="QKC4" s="650"/>
      <c r="QKD4" s="650"/>
      <c r="QKE4" s="650"/>
      <c r="QKF4" s="667"/>
      <c r="QKG4" s="669"/>
      <c r="QKH4" s="649"/>
      <c r="QKI4" s="649"/>
      <c r="QKJ4" s="649"/>
      <c r="QKK4" s="649"/>
      <c r="QKL4" s="649"/>
      <c r="QKM4" s="649"/>
      <c r="QKN4" s="650"/>
      <c r="QKO4" s="650"/>
      <c r="QKP4" s="650"/>
      <c r="QKQ4" s="650"/>
      <c r="QKR4" s="650"/>
      <c r="QKS4" s="650"/>
      <c r="QKT4" s="650"/>
      <c r="QKU4" s="650"/>
      <c r="QKV4" s="667"/>
      <c r="QKW4" s="669"/>
      <c r="QKX4" s="649"/>
      <c r="QKY4" s="649"/>
      <c r="QKZ4" s="649"/>
      <c r="QLA4" s="649"/>
      <c r="QLB4" s="649"/>
      <c r="QLC4" s="649"/>
      <c r="QLD4" s="650"/>
      <c r="QLE4" s="650"/>
      <c r="QLF4" s="650"/>
      <c r="QLG4" s="650"/>
      <c r="QLH4" s="650"/>
      <c r="QLI4" s="650"/>
      <c r="QLJ4" s="650"/>
      <c r="QLK4" s="650"/>
      <c r="QLL4" s="667"/>
      <c r="QLM4" s="669"/>
      <c r="QLN4" s="649"/>
      <c r="QLO4" s="649"/>
      <c r="QLP4" s="649"/>
      <c r="QLQ4" s="649"/>
      <c r="QLR4" s="649"/>
      <c r="QLS4" s="649"/>
      <c r="QLT4" s="650"/>
      <c r="QLU4" s="650"/>
      <c r="QLV4" s="650"/>
      <c r="QLW4" s="650"/>
      <c r="QLX4" s="650"/>
      <c r="QLY4" s="650"/>
      <c r="QLZ4" s="650"/>
      <c r="QMA4" s="650"/>
      <c r="QMB4" s="667"/>
      <c r="QMC4" s="669"/>
      <c r="QMD4" s="649"/>
      <c r="QME4" s="649"/>
      <c r="QMF4" s="649"/>
      <c r="QMG4" s="649"/>
      <c r="QMH4" s="649"/>
      <c r="QMI4" s="649"/>
      <c r="QMJ4" s="650"/>
      <c r="QMK4" s="650"/>
      <c r="QML4" s="650"/>
      <c r="QMM4" s="650"/>
      <c r="QMN4" s="650"/>
      <c r="QMO4" s="650"/>
      <c r="QMP4" s="650"/>
      <c r="QMQ4" s="650"/>
      <c r="QMR4" s="667"/>
      <c r="QMS4" s="669"/>
      <c r="QMT4" s="649"/>
      <c r="QMU4" s="649"/>
      <c r="QMV4" s="649"/>
      <c r="QMW4" s="649"/>
      <c r="QMX4" s="649"/>
      <c r="QMY4" s="649"/>
      <c r="QMZ4" s="650"/>
      <c r="QNA4" s="650"/>
      <c r="QNB4" s="650"/>
      <c r="QNC4" s="650"/>
      <c r="QND4" s="650"/>
      <c r="QNE4" s="650"/>
      <c r="QNF4" s="650"/>
      <c r="QNG4" s="650"/>
      <c r="QNH4" s="667"/>
      <c r="QNI4" s="669"/>
      <c r="QNJ4" s="649"/>
      <c r="QNK4" s="649"/>
      <c r="QNL4" s="649"/>
      <c r="QNM4" s="649"/>
      <c r="QNN4" s="649"/>
      <c r="QNO4" s="649"/>
      <c r="QNP4" s="650"/>
      <c r="QNQ4" s="650"/>
      <c r="QNR4" s="650"/>
      <c r="QNS4" s="650"/>
      <c r="QNT4" s="650"/>
      <c r="QNU4" s="650"/>
      <c r="QNV4" s="650"/>
      <c r="QNW4" s="650"/>
      <c r="QNX4" s="667"/>
      <c r="QNY4" s="669"/>
      <c r="QNZ4" s="649"/>
      <c r="QOA4" s="649"/>
      <c r="QOB4" s="649"/>
      <c r="QOC4" s="649"/>
      <c r="QOD4" s="649"/>
      <c r="QOE4" s="649"/>
      <c r="QOF4" s="650"/>
      <c r="QOG4" s="650"/>
      <c r="QOH4" s="650"/>
      <c r="QOI4" s="650"/>
      <c r="QOJ4" s="650"/>
      <c r="QOK4" s="650"/>
      <c r="QOL4" s="650"/>
      <c r="QOM4" s="650"/>
      <c r="QON4" s="667"/>
      <c r="QOO4" s="669"/>
      <c r="QOP4" s="649"/>
      <c r="QOQ4" s="649"/>
      <c r="QOR4" s="649"/>
      <c r="QOS4" s="649"/>
      <c r="QOT4" s="649"/>
      <c r="QOU4" s="649"/>
      <c r="QOV4" s="650"/>
      <c r="QOW4" s="650"/>
      <c r="QOX4" s="650"/>
      <c r="QOY4" s="650"/>
      <c r="QOZ4" s="650"/>
      <c r="QPA4" s="650"/>
      <c r="QPB4" s="650"/>
      <c r="QPC4" s="650"/>
      <c r="QPD4" s="667"/>
      <c r="QPE4" s="669"/>
      <c r="QPF4" s="649"/>
      <c r="QPG4" s="649"/>
      <c r="QPH4" s="649"/>
      <c r="QPI4" s="649"/>
      <c r="QPJ4" s="649"/>
      <c r="QPK4" s="649"/>
      <c r="QPL4" s="650"/>
      <c r="QPM4" s="650"/>
      <c r="QPN4" s="650"/>
      <c r="QPO4" s="650"/>
      <c r="QPP4" s="650"/>
      <c r="QPQ4" s="650"/>
      <c r="QPR4" s="650"/>
      <c r="QPS4" s="650"/>
      <c r="QPT4" s="667"/>
      <c r="QPU4" s="669"/>
      <c r="QPV4" s="649"/>
      <c r="QPW4" s="649"/>
      <c r="QPX4" s="649"/>
      <c r="QPY4" s="649"/>
      <c r="QPZ4" s="649"/>
      <c r="QQA4" s="649"/>
      <c r="QQB4" s="650"/>
      <c r="QQC4" s="650"/>
      <c r="QQD4" s="650"/>
      <c r="QQE4" s="650"/>
      <c r="QQF4" s="650"/>
      <c r="QQG4" s="650"/>
      <c r="QQH4" s="650"/>
      <c r="QQI4" s="650"/>
      <c r="QQJ4" s="667"/>
      <c r="QQK4" s="669"/>
      <c r="QQL4" s="649"/>
      <c r="QQM4" s="649"/>
      <c r="QQN4" s="649"/>
      <c r="QQO4" s="649"/>
      <c r="QQP4" s="649"/>
      <c r="QQQ4" s="649"/>
      <c r="QQR4" s="650"/>
      <c r="QQS4" s="650"/>
      <c r="QQT4" s="650"/>
      <c r="QQU4" s="650"/>
      <c r="QQV4" s="650"/>
      <c r="QQW4" s="650"/>
      <c r="QQX4" s="650"/>
      <c r="QQY4" s="650"/>
      <c r="QQZ4" s="667"/>
      <c r="QRA4" s="669"/>
      <c r="QRB4" s="649"/>
      <c r="QRC4" s="649"/>
      <c r="QRD4" s="649"/>
      <c r="QRE4" s="649"/>
      <c r="QRF4" s="649"/>
      <c r="QRG4" s="649"/>
      <c r="QRH4" s="650"/>
      <c r="QRI4" s="650"/>
      <c r="QRJ4" s="650"/>
      <c r="QRK4" s="650"/>
      <c r="QRL4" s="650"/>
      <c r="QRM4" s="650"/>
      <c r="QRN4" s="650"/>
      <c r="QRO4" s="650"/>
      <c r="QRP4" s="667"/>
      <c r="QRQ4" s="669"/>
      <c r="QRR4" s="649"/>
      <c r="QRS4" s="649"/>
      <c r="QRT4" s="649"/>
      <c r="QRU4" s="649"/>
      <c r="QRV4" s="649"/>
      <c r="QRW4" s="649"/>
      <c r="QRX4" s="650"/>
      <c r="QRY4" s="650"/>
      <c r="QRZ4" s="650"/>
      <c r="QSA4" s="650"/>
      <c r="QSB4" s="650"/>
      <c r="QSC4" s="650"/>
      <c r="QSD4" s="650"/>
      <c r="QSE4" s="650"/>
      <c r="QSF4" s="667"/>
      <c r="QSG4" s="669"/>
      <c r="QSH4" s="649"/>
      <c r="QSI4" s="649"/>
      <c r="QSJ4" s="649"/>
      <c r="QSK4" s="649"/>
      <c r="QSL4" s="649"/>
      <c r="QSM4" s="649"/>
      <c r="QSN4" s="650"/>
      <c r="QSO4" s="650"/>
      <c r="QSP4" s="650"/>
      <c r="QSQ4" s="650"/>
      <c r="QSR4" s="650"/>
      <c r="QSS4" s="650"/>
      <c r="QST4" s="650"/>
      <c r="QSU4" s="650"/>
      <c r="QSV4" s="667"/>
      <c r="QSW4" s="669"/>
      <c r="QSX4" s="649"/>
      <c r="QSY4" s="649"/>
      <c r="QSZ4" s="649"/>
      <c r="QTA4" s="649"/>
      <c r="QTB4" s="649"/>
      <c r="QTC4" s="649"/>
      <c r="QTD4" s="650"/>
      <c r="QTE4" s="650"/>
      <c r="QTF4" s="650"/>
      <c r="QTG4" s="650"/>
      <c r="QTH4" s="650"/>
      <c r="QTI4" s="650"/>
      <c r="QTJ4" s="650"/>
      <c r="QTK4" s="650"/>
      <c r="QTL4" s="667"/>
      <c r="QTM4" s="669"/>
      <c r="QTN4" s="649"/>
      <c r="QTO4" s="649"/>
      <c r="QTP4" s="649"/>
      <c r="QTQ4" s="649"/>
      <c r="QTR4" s="649"/>
      <c r="QTS4" s="649"/>
      <c r="QTT4" s="650"/>
      <c r="QTU4" s="650"/>
      <c r="QTV4" s="650"/>
      <c r="QTW4" s="650"/>
      <c r="QTX4" s="650"/>
      <c r="QTY4" s="650"/>
      <c r="QTZ4" s="650"/>
      <c r="QUA4" s="650"/>
      <c r="QUB4" s="667"/>
      <c r="QUC4" s="669"/>
      <c r="QUD4" s="649"/>
      <c r="QUE4" s="649"/>
      <c r="QUF4" s="649"/>
      <c r="QUG4" s="649"/>
      <c r="QUH4" s="649"/>
      <c r="QUI4" s="649"/>
      <c r="QUJ4" s="650"/>
      <c r="QUK4" s="650"/>
      <c r="QUL4" s="650"/>
      <c r="QUM4" s="650"/>
      <c r="QUN4" s="650"/>
      <c r="QUO4" s="650"/>
      <c r="QUP4" s="650"/>
      <c r="QUQ4" s="650"/>
      <c r="QUR4" s="667"/>
      <c r="QUS4" s="669"/>
      <c r="QUT4" s="649"/>
      <c r="QUU4" s="649"/>
      <c r="QUV4" s="649"/>
      <c r="QUW4" s="649"/>
      <c r="QUX4" s="649"/>
      <c r="QUY4" s="649"/>
      <c r="QUZ4" s="650"/>
      <c r="QVA4" s="650"/>
      <c r="QVB4" s="650"/>
      <c r="QVC4" s="650"/>
      <c r="QVD4" s="650"/>
      <c r="QVE4" s="650"/>
      <c r="QVF4" s="650"/>
      <c r="QVG4" s="650"/>
      <c r="QVH4" s="667"/>
      <c r="QVI4" s="669"/>
      <c r="QVJ4" s="649"/>
      <c r="QVK4" s="649"/>
      <c r="QVL4" s="649"/>
      <c r="QVM4" s="649"/>
      <c r="QVN4" s="649"/>
      <c r="QVO4" s="649"/>
      <c r="QVP4" s="650"/>
      <c r="QVQ4" s="650"/>
      <c r="QVR4" s="650"/>
      <c r="QVS4" s="650"/>
      <c r="QVT4" s="650"/>
      <c r="QVU4" s="650"/>
      <c r="QVV4" s="650"/>
      <c r="QVW4" s="650"/>
      <c r="QVX4" s="667"/>
      <c r="QVY4" s="669"/>
      <c r="QVZ4" s="649"/>
      <c r="QWA4" s="649"/>
      <c r="QWB4" s="649"/>
      <c r="QWC4" s="649"/>
      <c r="QWD4" s="649"/>
      <c r="QWE4" s="649"/>
      <c r="QWF4" s="650"/>
      <c r="QWG4" s="650"/>
      <c r="QWH4" s="650"/>
      <c r="QWI4" s="650"/>
      <c r="QWJ4" s="650"/>
      <c r="QWK4" s="650"/>
      <c r="QWL4" s="650"/>
      <c r="QWM4" s="650"/>
      <c r="QWN4" s="667"/>
      <c r="QWO4" s="669"/>
      <c r="QWP4" s="649"/>
      <c r="QWQ4" s="649"/>
      <c r="QWR4" s="649"/>
      <c r="QWS4" s="649"/>
      <c r="QWT4" s="649"/>
      <c r="QWU4" s="649"/>
      <c r="QWV4" s="650"/>
      <c r="QWW4" s="650"/>
      <c r="QWX4" s="650"/>
      <c r="QWY4" s="650"/>
      <c r="QWZ4" s="650"/>
      <c r="QXA4" s="650"/>
      <c r="QXB4" s="650"/>
      <c r="QXC4" s="650"/>
      <c r="QXD4" s="667"/>
      <c r="QXE4" s="669"/>
      <c r="QXF4" s="649"/>
      <c r="QXG4" s="649"/>
      <c r="QXH4" s="649"/>
      <c r="QXI4" s="649"/>
      <c r="QXJ4" s="649"/>
      <c r="QXK4" s="649"/>
      <c r="QXL4" s="650"/>
      <c r="QXM4" s="650"/>
      <c r="QXN4" s="650"/>
      <c r="QXO4" s="650"/>
      <c r="QXP4" s="650"/>
      <c r="QXQ4" s="650"/>
      <c r="QXR4" s="650"/>
      <c r="QXS4" s="650"/>
      <c r="QXT4" s="667"/>
      <c r="QXU4" s="669"/>
      <c r="QXV4" s="649"/>
      <c r="QXW4" s="649"/>
      <c r="QXX4" s="649"/>
      <c r="QXY4" s="649"/>
      <c r="QXZ4" s="649"/>
      <c r="QYA4" s="649"/>
      <c r="QYB4" s="650"/>
      <c r="QYC4" s="650"/>
      <c r="QYD4" s="650"/>
      <c r="QYE4" s="650"/>
      <c r="QYF4" s="650"/>
      <c r="QYG4" s="650"/>
      <c r="QYH4" s="650"/>
      <c r="QYI4" s="650"/>
      <c r="QYJ4" s="667"/>
      <c r="QYK4" s="669"/>
      <c r="QYL4" s="649"/>
      <c r="QYM4" s="649"/>
      <c r="QYN4" s="649"/>
      <c r="QYO4" s="649"/>
      <c r="QYP4" s="649"/>
      <c r="QYQ4" s="649"/>
      <c r="QYR4" s="650"/>
      <c r="QYS4" s="650"/>
      <c r="QYT4" s="650"/>
      <c r="QYU4" s="650"/>
      <c r="QYV4" s="650"/>
      <c r="QYW4" s="650"/>
      <c r="QYX4" s="650"/>
      <c r="QYY4" s="650"/>
      <c r="QYZ4" s="667"/>
      <c r="QZA4" s="669"/>
      <c r="QZB4" s="649"/>
      <c r="QZC4" s="649"/>
      <c r="QZD4" s="649"/>
      <c r="QZE4" s="649"/>
      <c r="QZF4" s="649"/>
      <c r="QZG4" s="649"/>
      <c r="QZH4" s="650"/>
      <c r="QZI4" s="650"/>
      <c r="QZJ4" s="650"/>
      <c r="QZK4" s="650"/>
      <c r="QZL4" s="650"/>
      <c r="QZM4" s="650"/>
      <c r="QZN4" s="650"/>
      <c r="QZO4" s="650"/>
      <c r="QZP4" s="667"/>
      <c r="QZQ4" s="669"/>
      <c r="QZR4" s="649"/>
      <c r="QZS4" s="649"/>
      <c r="QZT4" s="649"/>
      <c r="QZU4" s="649"/>
      <c r="QZV4" s="649"/>
      <c r="QZW4" s="649"/>
      <c r="QZX4" s="650"/>
      <c r="QZY4" s="650"/>
      <c r="QZZ4" s="650"/>
      <c r="RAA4" s="650"/>
      <c r="RAB4" s="650"/>
      <c r="RAC4" s="650"/>
      <c r="RAD4" s="650"/>
      <c r="RAE4" s="650"/>
      <c r="RAF4" s="667"/>
      <c r="RAG4" s="669"/>
      <c r="RAH4" s="649"/>
      <c r="RAI4" s="649"/>
      <c r="RAJ4" s="649"/>
      <c r="RAK4" s="649"/>
      <c r="RAL4" s="649"/>
      <c r="RAM4" s="649"/>
      <c r="RAN4" s="650"/>
      <c r="RAO4" s="650"/>
      <c r="RAP4" s="650"/>
      <c r="RAQ4" s="650"/>
      <c r="RAR4" s="650"/>
      <c r="RAS4" s="650"/>
      <c r="RAT4" s="650"/>
      <c r="RAU4" s="650"/>
      <c r="RAV4" s="667"/>
      <c r="RAW4" s="669"/>
      <c r="RAX4" s="649"/>
      <c r="RAY4" s="649"/>
      <c r="RAZ4" s="649"/>
      <c r="RBA4" s="649"/>
      <c r="RBB4" s="649"/>
      <c r="RBC4" s="649"/>
      <c r="RBD4" s="650"/>
      <c r="RBE4" s="650"/>
      <c r="RBF4" s="650"/>
      <c r="RBG4" s="650"/>
      <c r="RBH4" s="650"/>
      <c r="RBI4" s="650"/>
      <c r="RBJ4" s="650"/>
      <c r="RBK4" s="650"/>
      <c r="RBL4" s="667"/>
      <c r="RBM4" s="669"/>
      <c r="RBN4" s="649"/>
      <c r="RBO4" s="649"/>
      <c r="RBP4" s="649"/>
      <c r="RBQ4" s="649"/>
      <c r="RBR4" s="649"/>
      <c r="RBS4" s="649"/>
      <c r="RBT4" s="650"/>
      <c r="RBU4" s="650"/>
      <c r="RBV4" s="650"/>
      <c r="RBW4" s="650"/>
      <c r="RBX4" s="650"/>
      <c r="RBY4" s="650"/>
      <c r="RBZ4" s="650"/>
      <c r="RCA4" s="650"/>
      <c r="RCB4" s="667"/>
      <c r="RCC4" s="669"/>
      <c r="RCD4" s="649"/>
      <c r="RCE4" s="649"/>
      <c r="RCF4" s="649"/>
      <c r="RCG4" s="649"/>
      <c r="RCH4" s="649"/>
      <c r="RCI4" s="649"/>
      <c r="RCJ4" s="650"/>
      <c r="RCK4" s="650"/>
      <c r="RCL4" s="650"/>
      <c r="RCM4" s="650"/>
      <c r="RCN4" s="650"/>
      <c r="RCO4" s="650"/>
      <c r="RCP4" s="650"/>
      <c r="RCQ4" s="650"/>
      <c r="RCR4" s="667"/>
      <c r="RCS4" s="669"/>
      <c r="RCT4" s="649"/>
      <c r="RCU4" s="649"/>
      <c r="RCV4" s="649"/>
      <c r="RCW4" s="649"/>
      <c r="RCX4" s="649"/>
      <c r="RCY4" s="649"/>
      <c r="RCZ4" s="650"/>
      <c r="RDA4" s="650"/>
      <c r="RDB4" s="650"/>
      <c r="RDC4" s="650"/>
      <c r="RDD4" s="650"/>
      <c r="RDE4" s="650"/>
      <c r="RDF4" s="650"/>
      <c r="RDG4" s="650"/>
      <c r="RDH4" s="667"/>
      <c r="RDI4" s="669"/>
      <c r="RDJ4" s="649"/>
      <c r="RDK4" s="649"/>
      <c r="RDL4" s="649"/>
      <c r="RDM4" s="649"/>
      <c r="RDN4" s="649"/>
      <c r="RDO4" s="649"/>
      <c r="RDP4" s="650"/>
      <c r="RDQ4" s="650"/>
      <c r="RDR4" s="650"/>
      <c r="RDS4" s="650"/>
      <c r="RDT4" s="650"/>
      <c r="RDU4" s="650"/>
      <c r="RDV4" s="650"/>
      <c r="RDW4" s="650"/>
      <c r="RDX4" s="667"/>
      <c r="RDY4" s="669"/>
      <c r="RDZ4" s="649"/>
      <c r="REA4" s="649"/>
      <c r="REB4" s="649"/>
      <c r="REC4" s="649"/>
      <c r="RED4" s="649"/>
      <c r="REE4" s="649"/>
      <c r="REF4" s="650"/>
      <c r="REG4" s="650"/>
      <c r="REH4" s="650"/>
      <c r="REI4" s="650"/>
      <c r="REJ4" s="650"/>
      <c r="REK4" s="650"/>
      <c r="REL4" s="650"/>
      <c r="REM4" s="650"/>
      <c r="REN4" s="667"/>
      <c r="REO4" s="669"/>
      <c r="REP4" s="649"/>
      <c r="REQ4" s="649"/>
      <c r="RER4" s="649"/>
      <c r="RES4" s="649"/>
      <c r="RET4" s="649"/>
      <c r="REU4" s="649"/>
      <c r="REV4" s="650"/>
      <c r="REW4" s="650"/>
      <c r="REX4" s="650"/>
      <c r="REY4" s="650"/>
      <c r="REZ4" s="650"/>
      <c r="RFA4" s="650"/>
      <c r="RFB4" s="650"/>
      <c r="RFC4" s="650"/>
      <c r="RFD4" s="667"/>
      <c r="RFE4" s="669"/>
      <c r="RFF4" s="649"/>
      <c r="RFG4" s="649"/>
      <c r="RFH4" s="649"/>
      <c r="RFI4" s="649"/>
      <c r="RFJ4" s="649"/>
      <c r="RFK4" s="649"/>
      <c r="RFL4" s="650"/>
      <c r="RFM4" s="650"/>
      <c r="RFN4" s="650"/>
      <c r="RFO4" s="650"/>
      <c r="RFP4" s="650"/>
      <c r="RFQ4" s="650"/>
      <c r="RFR4" s="650"/>
      <c r="RFS4" s="650"/>
      <c r="RFT4" s="667"/>
      <c r="RFU4" s="669"/>
      <c r="RFV4" s="649"/>
      <c r="RFW4" s="649"/>
      <c r="RFX4" s="649"/>
      <c r="RFY4" s="649"/>
      <c r="RFZ4" s="649"/>
      <c r="RGA4" s="649"/>
      <c r="RGB4" s="650"/>
      <c r="RGC4" s="650"/>
      <c r="RGD4" s="650"/>
      <c r="RGE4" s="650"/>
      <c r="RGF4" s="650"/>
      <c r="RGG4" s="650"/>
      <c r="RGH4" s="650"/>
      <c r="RGI4" s="650"/>
      <c r="RGJ4" s="667"/>
      <c r="RGK4" s="669"/>
      <c r="RGL4" s="649"/>
      <c r="RGM4" s="649"/>
      <c r="RGN4" s="649"/>
      <c r="RGO4" s="649"/>
      <c r="RGP4" s="649"/>
      <c r="RGQ4" s="649"/>
      <c r="RGR4" s="650"/>
      <c r="RGS4" s="650"/>
      <c r="RGT4" s="650"/>
      <c r="RGU4" s="650"/>
      <c r="RGV4" s="650"/>
      <c r="RGW4" s="650"/>
      <c r="RGX4" s="650"/>
      <c r="RGY4" s="650"/>
      <c r="RGZ4" s="667"/>
      <c r="RHA4" s="669"/>
      <c r="RHB4" s="649"/>
      <c r="RHC4" s="649"/>
      <c r="RHD4" s="649"/>
      <c r="RHE4" s="649"/>
      <c r="RHF4" s="649"/>
      <c r="RHG4" s="649"/>
      <c r="RHH4" s="650"/>
      <c r="RHI4" s="650"/>
      <c r="RHJ4" s="650"/>
      <c r="RHK4" s="650"/>
      <c r="RHL4" s="650"/>
      <c r="RHM4" s="650"/>
      <c r="RHN4" s="650"/>
      <c r="RHO4" s="650"/>
      <c r="RHP4" s="667"/>
      <c r="RHQ4" s="669"/>
      <c r="RHR4" s="649"/>
      <c r="RHS4" s="649"/>
      <c r="RHT4" s="649"/>
      <c r="RHU4" s="649"/>
      <c r="RHV4" s="649"/>
      <c r="RHW4" s="649"/>
      <c r="RHX4" s="650"/>
      <c r="RHY4" s="650"/>
      <c r="RHZ4" s="650"/>
      <c r="RIA4" s="650"/>
      <c r="RIB4" s="650"/>
      <c r="RIC4" s="650"/>
      <c r="RID4" s="650"/>
      <c r="RIE4" s="650"/>
      <c r="RIF4" s="667"/>
      <c r="RIG4" s="669"/>
      <c r="RIH4" s="649"/>
      <c r="RII4" s="649"/>
      <c r="RIJ4" s="649"/>
      <c r="RIK4" s="649"/>
      <c r="RIL4" s="649"/>
      <c r="RIM4" s="649"/>
      <c r="RIN4" s="650"/>
      <c r="RIO4" s="650"/>
      <c r="RIP4" s="650"/>
      <c r="RIQ4" s="650"/>
      <c r="RIR4" s="650"/>
      <c r="RIS4" s="650"/>
      <c r="RIT4" s="650"/>
      <c r="RIU4" s="650"/>
      <c r="RIV4" s="667"/>
      <c r="RIW4" s="669"/>
      <c r="RIX4" s="649"/>
      <c r="RIY4" s="649"/>
      <c r="RIZ4" s="649"/>
      <c r="RJA4" s="649"/>
      <c r="RJB4" s="649"/>
      <c r="RJC4" s="649"/>
      <c r="RJD4" s="650"/>
      <c r="RJE4" s="650"/>
      <c r="RJF4" s="650"/>
      <c r="RJG4" s="650"/>
      <c r="RJH4" s="650"/>
      <c r="RJI4" s="650"/>
      <c r="RJJ4" s="650"/>
      <c r="RJK4" s="650"/>
      <c r="RJL4" s="667"/>
      <c r="RJM4" s="669"/>
      <c r="RJN4" s="649"/>
      <c r="RJO4" s="649"/>
      <c r="RJP4" s="649"/>
      <c r="RJQ4" s="649"/>
      <c r="RJR4" s="649"/>
      <c r="RJS4" s="649"/>
      <c r="RJT4" s="650"/>
      <c r="RJU4" s="650"/>
      <c r="RJV4" s="650"/>
      <c r="RJW4" s="650"/>
      <c r="RJX4" s="650"/>
      <c r="RJY4" s="650"/>
      <c r="RJZ4" s="650"/>
      <c r="RKA4" s="650"/>
      <c r="RKB4" s="667"/>
      <c r="RKC4" s="669"/>
      <c r="RKD4" s="649"/>
      <c r="RKE4" s="649"/>
      <c r="RKF4" s="649"/>
      <c r="RKG4" s="649"/>
      <c r="RKH4" s="649"/>
      <c r="RKI4" s="649"/>
      <c r="RKJ4" s="650"/>
      <c r="RKK4" s="650"/>
      <c r="RKL4" s="650"/>
      <c r="RKM4" s="650"/>
      <c r="RKN4" s="650"/>
      <c r="RKO4" s="650"/>
      <c r="RKP4" s="650"/>
      <c r="RKQ4" s="650"/>
      <c r="RKR4" s="667"/>
      <c r="RKS4" s="669"/>
      <c r="RKT4" s="649"/>
      <c r="RKU4" s="649"/>
      <c r="RKV4" s="649"/>
      <c r="RKW4" s="649"/>
      <c r="RKX4" s="649"/>
      <c r="RKY4" s="649"/>
      <c r="RKZ4" s="650"/>
      <c r="RLA4" s="650"/>
      <c r="RLB4" s="650"/>
      <c r="RLC4" s="650"/>
      <c r="RLD4" s="650"/>
      <c r="RLE4" s="650"/>
      <c r="RLF4" s="650"/>
      <c r="RLG4" s="650"/>
      <c r="RLH4" s="667"/>
      <c r="RLI4" s="669"/>
      <c r="RLJ4" s="649"/>
      <c r="RLK4" s="649"/>
      <c r="RLL4" s="649"/>
      <c r="RLM4" s="649"/>
      <c r="RLN4" s="649"/>
      <c r="RLO4" s="649"/>
      <c r="RLP4" s="650"/>
      <c r="RLQ4" s="650"/>
      <c r="RLR4" s="650"/>
      <c r="RLS4" s="650"/>
      <c r="RLT4" s="650"/>
      <c r="RLU4" s="650"/>
      <c r="RLV4" s="650"/>
      <c r="RLW4" s="650"/>
      <c r="RLX4" s="667"/>
      <c r="RLY4" s="669"/>
      <c r="RLZ4" s="649"/>
      <c r="RMA4" s="649"/>
      <c r="RMB4" s="649"/>
      <c r="RMC4" s="649"/>
      <c r="RMD4" s="649"/>
      <c r="RME4" s="649"/>
      <c r="RMF4" s="650"/>
      <c r="RMG4" s="650"/>
      <c r="RMH4" s="650"/>
      <c r="RMI4" s="650"/>
      <c r="RMJ4" s="650"/>
      <c r="RMK4" s="650"/>
      <c r="RML4" s="650"/>
      <c r="RMM4" s="650"/>
      <c r="RMN4" s="667"/>
      <c r="RMO4" s="669"/>
      <c r="RMP4" s="649"/>
      <c r="RMQ4" s="649"/>
      <c r="RMR4" s="649"/>
      <c r="RMS4" s="649"/>
      <c r="RMT4" s="649"/>
      <c r="RMU4" s="649"/>
      <c r="RMV4" s="650"/>
      <c r="RMW4" s="650"/>
      <c r="RMX4" s="650"/>
      <c r="RMY4" s="650"/>
      <c r="RMZ4" s="650"/>
      <c r="RNA4" s="650"/>
      <c r="RNB4" s="650"/>
      <c r="RNC4" s="650"/>
      <c r="RND4" s="667"/>
      <c r="RNE4" s="669"/>
      <c r="RNF4" s="649"/>
      <c r="RNG4" s="649"/>
      <c r="RNH4" s="649"/>
      <c r="RNI4" s="649"/>
      <c r="RNJ4" s="649"/>
      <c r="RNK4" s="649"/>
      <c r="RNL4" s="650"/>
      <c r="RNM4" s="650"/>
      <c r="RNN4" s="650"/>
      <c r="RNO4" s="650"/>
      <c r="RNP4" s="650"/>
      <c r="RNQ4" s="650"/>
      <c r="RNR4" s="650"/>
      <c r="RNS4" s="650"/>
      <c r="RNT4" s="667"/>
      <c r="RNU4" s="669"/>
      <c r="RNV4" s="649"/>
      <c r="RNW4" s="649"/>
      <c r="RNX4" s="649"/>
      <c r="RNY4" s="649"/>
      <c r="RNZ4" s="649"/>
      <c r="ROA4" s="649"/>
      <c r="ROB4" s="650"/>
      <c r="ROC4" s="650"/>
      <c r="ROD4" s="650"/>
      <c r="ROE4" s="650"/>
      <c r="ROF4" s="650"/>
      <c r="ROG4" s="650"/>
      <c r="ROH4" s="650"/>
      <c r="ROI4" s="650"/>
      <c r="ROJ4" s="667"/>
      <c r="ROK4" s="669"/>
      <c r="ROL4" s="649"/>
      <c r="ROM4" s="649"/>
      <c r="RON4" s="649"/>
      <c r="ROO4" s="649"/>
      <c r="ROP4" s="649"/>
      <c r="ROQ4" s="649"/>
      <c r="ROR4" s="650"/>
      <c r="ROS4" s="650"/>
      <c r="ROT4" s="650"/>
      <c r="ROU4" s="650"/>
      <c r="ROV4" s="650"/>
      <c r="ROW4" s="650"/>
      <c r="ROX4" s="650"/>
      <c r="ROY4" s="650"/>
      <c r="ROZ4" s="667"/>
      <c r="RPA4" s="669"/>
      <c r="RPB4" s="649"/>
      <c r="RPC4" s="649"/>
      <c r="RPD4" s="649"/>
      <c r="RPE4" s="649"/>
      <c r="RPF4" s="649"/>
      <c r="RPG4" s="649"/>
      <c r="RPH4" s="650"/>
      <c r="RPI4" s="650"/>
      <c r="RPJ4" s="650"/>
      <c r="RPK4" s="650"/>
      <c r="RPL4" s="650"/>
      <c r="RPM4" s="650"/>
      <c r="RPN4" s="650"/>
      <c r="RPO4" s="650"/>
      <c r="RPP4" s="667"/>
      <c r="RPQ4" s="669"/>
      <c r="RPR4" s="649"/>
      <c r="RPS4" s="649"/>
      <c r="RPT4" s="649"/>
      <c r="RPU4" s="649"/>
      <c r="RPV4" s="649"/>
      <c r="RPW4" s="649"/>
      <c r="RPX4" s="650"/>
      <c r="RPY4" s="650"/>
      <c r="RPZ4" s="650"/>
      <c r="RQA4" s="650"/>
      <c r="RQB4" s="650"/>
      <c r="RQC4" s="650"/>
      <c r="RQD4" s="650"/>
      <c r="RQE4" s="650"/>
      <c r="RQF4" s="667"/>
      <c r="RQG4" s="669"/>
      <c r="RQH4" s="649"/>
      <c r="RQI4" s="649"/>
      <c r="RQJ4" s="649"/>
      <c r="RQK4" s="649"/>
      <c r="RQL4" s="649"/>
      <c r="RQM4" s="649"/>
      <c r="RQN4" s="650"/>
      <c r="RQO4" s="650"/>
      <c r="RQP4" s="650"/>
      <c r="RQQ4" s="650"/>
      <c r="RQR4" s="650"/>
      <c r="RQS4" s="650"/>
      <c r="RQT4" s="650"/>
      <c r="RQU4" s="650"/>
      <c r="RQV4" s="667"/>
      <c r="RQW4" s="669"/>
      <c r="RQX4" s="649"/>
      <c r="RQY4" s="649"/>
      <c r="RQZ4" s="649"/>
      <c r="RRA4" s="649"/>
      <c r="RRB4" s="649"/>
      <c r="RRC4" s="649"/>
      <c r="RRD4" s="650"/>
      <c r="RRE4" s="650"/>
      <c r="RRF4" s="650"/>
      <c r="RRG4" s="650"/>
      <c r="RRH4" s="650"/>
      <c r="RRI4" s="650"/>
      <c r="RRJ4" s="650"/>
      <c r="RRK4" s="650"/>
      <c r="RRL4" s="667"/>
      <c r="RRM4" s="669"/>
      <c r="RRN4" s="649"/>
      <c r="RRO4" s="649"/>
      <c r="RRP4" s="649"/>
      <c r="RRQ4" s="649"/>
      <c r="RRR4" s="649"/>
      <c r="RRS4" s="649"/>
      <c r="RRT4" s="650"/>
      <c r="RRU4" s="650"/>
      <c r="RRV4" s="650"/>
      <c r="RRW4" s="650"/>
      <c r="RRX4" s="650"/>
      <c r="RRY4" s="650"/>
      <c r="RRZ4" s="650"/>
      <c r="RSA4" s="650"/>
      <c r="RSB4" s="667"/>
      <c r="RSC4" s="669"/>
      <c r="RSD4" s="649"/>
      <c r="RSE4" s="649"/>
      <c r="RSF4" s="649"/>
      <c r="RSG4" s="649"/>
      <c r="RSH4" s="649"/>
      <c r="RSI4" s="649"/>
      <c r="RSJ4" s="650"/>
      <c r="RSK4" s="650"/>
      <c r="RSL4" s="650"/>
      <c r="RSM4" s="650"/>
      <c r="RSN4" s="650"/>
      <c r="RSO4" s="650"/>
      <c r="RSP4" s="650"/>
      <c r="RSQ4" s="650"/>
      <c r="RSR4" s="667"/>
      <c r="RSS4" s="669"/>
      <c r="RST4" s="649"/>
      <c r="RSU4" s="649"/>
      <c r="RSV4" s="649"/>
      <c r="RSW4" s="649"/>
      <c r="RSX4" s="649"/>
      <c r="RSY4" s="649"/>
      <c r="RSZ4" s="650"/>
      <c r="RTA4" s="650"/>
      <c r="RTB4" s="650"/>
      <c r="RTC4" s="650"/>
      <c r="RTD4" s="650"/>
      <c r="RTE4" s="650"/>
      <c r="RTF4" s="650"/>
      <c r="RTG4" s="650"/>
      <c r="RTH4" s="667"/>
      <c r="RTI4" s="669"/>
      <c r="RTJ4" s="649"/>
      <c r="RTK4" s="649"/>
      <c r="RTL4" s="649"/>
      <c r="RTM4" s="649"/>
      <c r="RTN4" s="649"/>
      <c r="RTO4" s="649"/>
      <c r="RTP4" s="650"/>
      <c r="RTQ4" s="650"/>
      <c r="RTR4" s="650"/>
      <c r="RTS4" s="650"/>
      <c r="RTT4" s="650"/>
      <c r="RTU4" s="650"/>
      <c r="RTV4" s="650"/>
      <c r="RTW4" s="650"/>
      <c r="RTX4" s="667"/>
      <c r="RTY4" s="669"/>
      <c r="RTZ4" s="649"/>
      <c r="RUA4" s="649"/>
      <c r="RUB4" s="649"/>
      <c r="RUC4" s="649"/>
      <c r="RUD4" s="649"/>
      <c r="RUE4" s="649"/>
      <c r="RUF4" s="650"/>
      <c r="RUG4" s="650"/>
      <c r="RUH4" s="650"/>
      <c r="RUI4" s="650"/>
      <c r="RUJ4" s="650"/>
      <c r="RUK4" s="650"/>
      <c r="RUL4" s="650"/>
      <c r="RUM4" s="650"/>
      <c r="RUN4" s="667"/>
      <c r="RUO4" s="669"/>
      <c r="RUP4" s="649"/>
      <c r="RUQ4" s="649"/>
      <c r="RUR4" s="649"/>
      <c r="RUS4" s="649"/>
      <c r="RUT4" s="649"/>
      <c r="RUU4" s="649"/>
      <c r="RUV4" s="650"/>
      <c r="RUW4" s="650"/>
      <c r="RUX4" s="650"/>
      <c r="RUY4" s="650"/>
      <c r="RUZ4" s="650"/>
      <c r="RVA4" s="650"/>
      <c r="RVB4" s="650"/>
      <c r="RVC4" s="650"/>
      <c r="RVD4" s="667"/>
      <c r="RVE4" s="669"/>
      <c r="RVF4" s="649"/>
      <c r="RVG4" s="649"/>
      <c r="RVH4" s="649"/>
      <c r="RVI4" s="649"/>
      <c r="RVJ4" s="649"/>
      <c r="RVK4" s="649"/>
      <c r="RVL4" s="650"/>
      <c r="RVM4" s="650"/>
      <c r="RVN4" s="650"/>
      <c r="RVO4" s="650"/>
      <c r="RVP4" s="650"/>
      <c r="RVQ4" s="650"/>
      <c r="RVR4" s="650"/>
      <c r="RVS4" s="650"/>
      <c r="RVT4" s="667"/>
      <c r="RVU4" s="669"/>
      <c r="RVV4" s="649"/>
      <c r="RVW4" s="649"/>
      <c r="RVX4" s="649"/>
      <c r="RVY4" s="649"/>
      <c r="RVZ4" s="649"/>
      <c r="RWA4" s="649"/>
      <c r="RWB4" s="650"/>
      <c r="RWC4" s="650"/>
      <c r="RWD4" s="650"/>
      <c r="RWE4" s="650"/>
      <c r="RWF4" s="650"/>
      <c r="RWG4" s="650"/>
      <c r="RWH4" s="650"/>
      <c r="RWI4" s="650"/>
      <c r="RWJ4" s="667"/>
      <c r="RWK4" s="669"/>
      <c r="RWL4" s="649"/>
      <c r="RWM4" s="649"/>
      <c r="RWN4" s="649"/>
      <c r="RWO4" s="649"/>
      <c r="RWP4" s="649"/>
      <c r="RWQ4" s="649"/>
      <c r="RWR4" s="650"/>
      <c r="RWS4" s="650"/>
      <c r="RWT4" s="650"/>
      <c r="RWU4" s="650"/>
      <c r="RWV4" s="650"/>
      <c r="RWW4" s="650"/>
      <c r="RWX4" s="650"/>
      <c r="RWY4" s="650"/>
      <c r="RWZ4" s="667"/>
      <c r="RXA4" s="669"/>
      <c r="RXB4" s="649"/>
      <c r="RXC4" s="649"/>
      <c r="RXD4" s="649"/>
      <c r="RXE4" s="649"/>
      <c r="RXF4" s="649"/>
      <c r="RXG4" s="649"/>
      <c r="RXH4" s="650"/>
      <c r="RXI4" s="650"/>
      <c r="RXJ4" s="650"/>
      <c r="RXK4" s="650"/>
      <c r="RXL4" s="650"/>
      <c r="RXM4" s="650"/>
      <c r="RXN4" s="650"/>
      <c r="RXO4" s="650"/>
      <c r="RXP4" s="667"/>
      <c r="RXQ4" s="669"/>
      <c r="RXR4" s="649"/>
      <c r="RXS4" s="649"/>
      <c r="RXT4" s="649"/>
      <c r="RXU4" s="649"/>
      <c r="RXV4" s="649"/>
      <c r="RXW4" s="649"/>
      <c r="RXX4" s="650"/>
      <c r="RXY4" s="650"/>
      <c r="RXZ4" s="650"/>
      <c r="RYA4" s="650"/>
      <c r="RYB4" s="650"/>
      <c r="RYC4" s="650"/>
      <c r="RYD4" s="650"/>
      <c r="RYE4" s="650"/>
      <c r="RYF4" s="667"/>
      <c r="RYG4" s="669"/>
      <c r="RYH4" s="649"/>
      <c r="RYI4" s="649"/>
      <c r="RYJ4" s="649"/>
      <c r="RYK4" s="649"/>
      <c r="RYL4" s="649"/>
      <c r="RYM4" s="649"/>
      <c r="RYN4" s="650"/>
      <c r="RYO4" s="650"/>
      <c r="RYP4" s="650"/>
      <c r="RYQ4" s="650"/>
      <c r="RYR4" s="650"/>
      <c r="RYS4" s="650"/>
      <c r="RYT4" s="650"/>
      <c r="RYU4" s="650"/>
      <c r="RYV4" s="667"/>
      <c r="RYW4" s="669"/>
      <c r="RYX4" s="649"/>
      <c r="RYY4" s="649"/>
      <c r="RYZ4" s="649"/>
      <c r="RZA4" s="649"/>
      <c r="RZB4" s="649"/>
      <c r="RZC4" s="649"/>
      <c r="RZD4" s="650"/>
      <c r="RZE4" s="650"/>
      <c r="RZF4" s="650"/>
      <c r="RZG4" s="650"/>
      <c r="RZH4" s="650"/>
      <c r="RZI4" s="650"/>
      <c r="RZJ4" s="650"/>
      <c r="RZK4" s="650"/>
      <c r="RZL4" s="667"/>
      <c r="RZM4" s="669"/>
      <c r="RZN4" s="649"/>
      <c r="RZO4" s="649"/>
      <c r="RZP4" s="649"/>
      <c r="RZQ4" s="649"/>
      <c r="RZR4" s="649"/>
      <c r="RZS4" s="649"/>
      <c r="RZT4" s="650"/>
      <c r="RZU4" s="650"/>
      <c r="RZV4" s="650"/>
      <c r="RZW4" s="650"/>
      <c r="RZX4" s="650"/>
      <c r="RZY4" s="650"/>
      <c r="RZZ4" s="650"/>
      <c r="SAA4" s="650"/>
      <c r="SAB4" s="667"/>
      <c r="SAC4" s="669"/>
      <c r="SAD4" s="649"/>
      <c r="SAE4" s="649"/>
      <c r="SAF4" s="649"/>
      <c r="SAG4" s="649"/>
      <c r="SAH4" s="649"/>
      <c r="SAI4" s="649"/>
      <c r="SAJ4" s="650"/>
      <c r="SAK4" s="650"/>
      <c r="SAL4" s="650"/>
      <c r="SAM4" s="650"/>
      <c r="SAN4" s="650"/>
      <c r="SAO4" s="650"/>
      <c r="SAP4" s="650"/>
      <c r="SAQ4" s="650"/>
      <c r="SAR4" s="667"/>
      <c r="SAS4" s="669"/>
      <c r="SAT4" s="649"/>
      <c r="SAU4" s="649"/>
      <c r="SAV4" s="649"/>
      <c r="SAW4" s="649"/>
      <c r="SAX4" s="649"/>
      <c r="SAY4" s="649"/>
      <c r="SAZ4" s="650"/>
      <c r="SBA4" s="650"/>
      <c r="SBB4" s="650"/>
      <c r="SBC4" s="650"/>
      <c r="SBD4" s="650"/>
      <c r="SBE4" s="650"/>
      <c r="SBF4" s="650"/>
      <c r="SBG4" s="650"/>
      <c r="SBH4" s="667"/>
      <c r="SBI4" s="669"/>
      <c r="SBJ4" s="649"/>
      <c r="SBK4" s="649"/>
      <c r="SBL4" s="649"/>
      <c r="SBM4" s="649"/>
      <c r="SBN4" s="649"/>
      <c r="SBO4" s="649"/>
      <c r="SBP4" s="650"/>
      <c r="SBQ4" s="650"/>
      <c r="SBR4" s="650"/>
      <c r="SBS4" s="650"/>
      <c r="SBT4" s="650"/>
      <c r="SBU4" s="650"/>
      <c r="SBV4" s="650"/>
      <c r="SBW4" s="650"/>
      <c r="SBX4" s="667"/>
      <c r="SBY4" s="669"/>
      <c r="SBZ4" s="649"/>
      <c r="SCA4" s="649"/>
      <c r="SCB4" s="649"/>
      <c r="SCC4" s="649"/>
      <c r="SCD4" s="649"/>
      <c r="SCE4" s="649"/>
      <c r="SCF4" s="650"/>
      <c r="SCG4" s="650"/>
      <c r="SCH4" s="650"/>
      <c r="SCI4" s="650"/>
      <c r="SCJ4" s="650"/>
      <c r="SCK4" s="650"/>
      <c r="SCL4" s="650"/>
      <c r="SCM4" s="650"/>
      <c r="SCN4" s="667"/>
      <c r="SCO4" s="669"/>
      <c r="SCP4" s="649"/>
      <c r="SCQ4" s="649"/>
      <c r="SCR4" s="649"/>
      <c r="SCS4" s="649"/>
      <c r="SCT4" s="649"/>
      <c r="SCU4" s="649"/>
      <c r="SCV4" s="650"/>
      <c r="SCW4" s="650"/>
      <c r="SCX4" s="650"/>
      <c r="SCY4" s="650"/>
      <c r="SCZ4" s="650"/>
      <c r="SDA4" s="650"/>
      <c r="SDB4" s="650"/>
      <c r="SDC4" s="650"/>
      <c r="SDD4" s="667"/>
      <c r="SDE4" s="669"/>
      <c r="SDF4" s="649"/>
      <c r="SDG4" s="649"/>
      <c r="SDH4" s="649"/>
      <c r="SDI4" s="649"/>
      <c r="SDJ4" s="649"/>
      <c r="SDK4" s="649"/>
      <c r="SDL4" s="650"/>
      <c r="SDM4" s="650"/>
      <c r="SDN4" s="650"/>
      <c r="SDO4" s="650"/>
      <c r="SDP4" s="650"/>
      <c r="SDQ4" s="650"/>
      <c r="SDR4" s="650"/>
      <c r="SDS4" s="650"/>
      <c r="SDT4" s="667"/>
      <c r="SDU4" s="669"/>
      <c r="SDV4" s="649"/>
      <c r="SDW4" s="649"/>
      <c r="SDX4" s="649"/>
      <c r="SDY4" s="649"/>
      <c r="SDZ4" s="649"/>
      <c r="SEA4" s="649"/>
      <c r="SEB4" s="650"/>
      <c r="SEC4" s="650"/>
      <c r="SED4" s="650"/>
      <c r="SEE4" s="650"/>
      <c r="SEF4" s="650"/>
      <c r="SEG4" s="650"/>
      <c r="SEH4" s="650"/>
      <c r="SEI4" s="650"/>
      <c r="SEJ4" s="667"/>
      <c r="SEK4" s="669"/>
      <c r="SEL4" s="649"/>
      <c r="SEM4" s="649"/>
      <c r="SEN4" s="649"/>
      <c r="SEO4" s="649"/>
      <c r="SEP4" s="649"/>
      <c r="SEQ4" s="649"/>
      <c r="SER4" s="650"/>
      <c r="SES4" s="650"/>
      <c r="SET4" s="650"/>
      <c r="SEU4" s="650"/>
      <c r="SEV4" s="650"/>
      <c r="SEW4" s="650"/>
      <c r="SEX4" s="650"/>
      <c r="SEY4" s="650"/>
      <c r="SEZ4" s="667"/>
      <c r="SFA4" s="669"/>
      <c r="SFB4" s="649"/>
      <c r="SFC4" s="649"/>
      <c r="SFD4" s="649"/>
      <c r="SFE4" s="649"/>
      <c r="SFF4" s="649"/>
      <c r="SFG4" s="649"/>
      <c r="SFH4" s="650"/>
      <c r="SFI4" s="650"/>
      <c r="SFJ4" s="650"/>
      <c r="SFK4" s="650"/>
      <c r="SFL4" s="650"/>
      <c r="SFM4" s="650"/>
      <c r="SFN4" s="650"/>
      <c r="SFO4" s="650"/>
      <c r="SFP4" s="667"/>
      <c r="SFQ4" s="669"/>
      <c r="SFR4" s="649"/>
      <c r="SFS4" s="649"/>
      <c r="SFT4" s="649"/>
      <c r="SFU4" s="649"/>
      <c r="SFV4" s="649"/>
      <c r="SFW4" s="649"/>
      <c r="SFX4" s="650"/>
      <c r="SFY4" s="650"/>
      <c r="SFZ4" s="650"/>
      <c r="SGA4" s="650"/>
      <c r="SGB4" s="650"/>
      <c r="SGC4" s="650"/>
      <c r="SGD4" s="650"/>
      <c r="SGE4" s="650"/>
      <c r="SGF4" s="667"/>
      <c r="SGG4" s="669"/>
      <c r="SGH4" s="649"/>
      <c r="SGI4" s="649"/>
      <c r="SGJ4" s="649"/>
      <c r="SGK4" s="649"/>
      <c r="SGL4" s="649"/>
      <c r="SGM4" s="649"/>
      <c r="SGN4" s="650"/>
      <c r="SGO4" s="650"/>
      <c r="SGP4" s="650"/>
      <c r="SGQ4" s="650"/>
      <c r="SGR4" s="650"/>
      <c r="SGS4" s="650"/>
      <c r="SGT4" s="650"/>
      <c r="SGU4" s="650"/>
      <c r="SGV4" s="667"/>
      <c r="SGW4" s="669"/>
      <c r="SGX4" s="649"/>
      <c r="SGY4" s="649"/>
      <c r="SGZ4" s="649"/>
      <c r="SHA4" s="649"/>
      <c r="SHB4" s="649"/>
      <c r="SHC4" s="649"/>
      <c r="SHD4" s="650"/>
      <c r="SHE4" s="650"/>
      <c r="SHF4" s="650"/>
      <c r="SHG4" s="650"/>
      <c r="SHH4" s="650"/>
      <c r="SHI4" s="650"/>
      <c r="SHJ4" s="650"/>
      <c r="SHK4" s="650"/>
      <c r="SHL4" s="667"/>
      <c r="SHM4" s="669"/>
      <c r="SHN4" s="649"/>
      <c r="SHO4" s="649"/>
      <c r="SHP4" s="649"/>
      <c r="SHQ4" s="649"/>
      <c r="SHR4" s="649"/>
      <c r="SHS4" s="649"/>
      <c r="SHT4" s="650"/>
      <c r="SHU4" s="650"/>
      <c r="SHV4" s="650"/>
      <c r="SHW4" s="650"/>
      <c r="SHX4" s="650"/>
      <c r="SHY4" s="650"/>
      <c r="SHZ4" s="650"/>
      <c r="SIA4" s="650"/>
      <c r="SIB4" s="667"/>
      <c r="SIC4" s="669"/>
      <c r="SID4" s="649"/>
      <c r="SIE4" s="649"/>
      <c r="SIF4" s="649"/>
      <c r="SIG4" s="649"/>
      <c r="SIH4" s="649"/>
      <c r="SII4" s="649"/>
      <c r="SIJ4" s="650"/>
      <c r="SIK4" s="650"/>
      <c r="SIL4" s="650"/>
      <c r="SIM4" s="650"/>
      <c r="SIN4" s="650"/>
      <c r="SIO4" s="650"/>
      <c r="SIP4" s="650"/>
      <c r="SIQ4" s="650"/>
      <c r="SIR4" s="667"/>
      <c r="SIS4" s="669"/>
      <c r="SIT4" s="649"/>
      <c r="SIU4" s="649"/>
      <c r="SIV4" s="649"/>
      <c r="SIW4" s="649"/>
      <c r="SIX4" s="649"/>
      <c r="SIY4" s="649"/>
      <c r="SIZ4" s="650"/>
      <c r="SJA4" s="650"/>
      <c r="SJB4" s="650"/>
      <c r="SJC4" s="650"/>
      <c r="SJD4" s="650"/>
      <c r="SJE4" s="650"/>
      <c r="SJF4" s="650"/>
      <c r="SJG4" s="650"/>
      <c r="SJH4" s="667"/>
      <c r="SJI4" s="669"/>
      <c r="SJJ4" s="649"/>
      <c r="SJK4" s="649"/>
      <c r="SJL4" s="649"/>
      <c r="SJM4" s="649"/>
      <c r="SJN4" s="649"/>
      <c r="SJO4" s="649"/>
      <c r="SJP4" s="650"/>
      <c r="SJQ4" s="650"/>
      <c r="SJR4" s="650"/>
      <c r="SJS4" s="650"/>
      <c r="SJT4" s="650"/>
      <c r="SJU4" s="650"/>
      <c r="SJV4" s="650"/>
      <c r="SJW4" s="650"/>
      <c r="SJX4" s="667"/>
      <c r="SJY4" s="669"/>
      <c r="SJZ4" s="649"/>
      <c r="SKA4" s="649"/>
      <c r="SKB4" s="649"/>
      <c r="SKC4" s="649"/>
      <c r="SKD4" s="649"/>
      <c r="SKE4" s="649"/>
      <c r="SKF4" s="650"/>
      <c r="SKG4" s="650"/>
      <c r="SKH4" s="650"/>
      <c r="SKI4" s="650"/>
      <c r="SKJ4" s="650"/>
      <c r="SKK4" s="650"/>
      <c r="SKL4" s="650"/>
      <c r="SKM4" s="650"/>
      <c r="SKN4" s="667"/>
      <c r="SKO4" s="669"/>
      <c r="SKP4" s="649"/>
      <c r="SKQ4" s="649"/>
      <c r="SKR4" s="649"/>
      <c r="SKS4" s="649"/>
      <c r="SKT4" s="649"/>
      <c r="SKU4" s="649"/>
      <c r="SKV4" s="650"/>
      <c r="SKW4" s="650"/>
      <c r="SKX4" s="650"/>
      <c r="SKY4" s="650"/>
      <c r="SKZ4" s="650"/>
      <c r="SLA4" s="650"/>
      <c r="SLB4" s="650"/>
      <c r="SLC4" s="650"/>
      <c r="SLD4" s="667"/>
      <c r="SLE4" s="669"/>
      <c r="SLF4" s="649"/>
      <c r="SLG4" s="649"/>
      <c r="SLH4" s="649"/>
      <c r="SLI4" s="649"/>
      <c r="SLJ4" s="649"/>
      <c r="SLK4" s="649"/>
      <c r="SLL4" s="650"/>
      <c r="SLM4" s="650"/>
      <c r="SLN4" s="650"/>
      <c r="SLO4" s="650"/>
      <c r="SLP4" s="650"/>
      <c r="SLQ4" s="650"/>
      <c r="SLR4" s="650"/>
      <c r="SLS4" s="650"/>
      <c r="SLT4" s="667"/>
      <c r="SLU4" s="669"/>
      <c r="SLV4" s="649"/>
      <c r="SLW4" s="649"/>
      <c r="SLX4" s="649"/>
      <c r="SLY4" s="649"/>
      <c r="SLZ4" s="649"/>
      <c r="SMA4" s="649"/>
      <c r="SMB4" s="650"/>
      <c r="SMC4" s="650"/>
      <c r="SMD4" s="650"/>
      <c r="SME4" s="650"/>
      <c r="SMF4" s="650"/>
      <c r="SMG4" s="650"/>
      <c r="SMH4" s="650"/>
      <c r="SMI4" s="650"/>
      <c r="SMJ4" s="667"/>
      <c r="SMK4" s="669"/>
      <c r="SML4" s="649"/>
      <c r="SMM4" s="649"/>
      <c r="SMN4" s="649"/>
      <c r="SMO4" s="649"/>
      <c r="SMP4" s="649"/>
      <c r="SMQ4" s="649"/>
      <c r="SMR4" s="650"/>
      <c r="SMS4" s="650"/>
      <c r="SMT4" s="650"/>
      <c r="SMU4" s="650"/>
      <c r="SMV4" s="650"/>
      <c r="SMW4" s="650"/>
      <c r="SMX4" s="650"/>
      <c r="SMY4" s="650"/>
      <c r="SMZ4" s="667"/>
      <c r="SNA4" s="669"/>
      <c r="SNB4" s="649"/>
      <c r="SNC4" s="649"/>
      <c r="SND4" s="649"/>
      <c r="SNE4" s="649"/>
      <c r="SNF4" s="649"/>
      <c r="SNG4" s="649"/>
      <c r="SNH4" s="650"/>
      <c r="SNI4" s="650"/>
      <c r="SNJ4" s="650"/>
      <c r="SNK4" s="650"/>
      <c r="SNL4" s="650"/>
      <c r="SNM4" s="650"/>
      <c r="SNN4" s="650"/>
      <c r="SNO4" s="650"/>
      <c r="SNP4" s="667"/>
      <c r="SNQ4" s="669"/>
      <c r="SNR4" s="649"/>
      <c r="SNS4" s="649"/>
      <c r="SNT4" s="649"/>
      <c r="SNU4" s="649"/>
      <c r="SNV4" s="649"/>
      <c r="SNW4" s="649"/>
      <c r="SNX4" s="650"/>
      <c r="SNY4" s="650"/>
      <c r="SNZ4" s="650"/>
      <c r="SOA4" s="650"/>
      <c r="SOB4" s="650"/>
      <c r="SOC4" s="650"/>
      <c r="SOD4" s="650"/>
      <c r="SOE4" s="650"/>
      <c r="SOF4" s="667"/>
      <c r="SOG4" s="669"/>
      <c r="SOH4" s="649"/>
      <c r="SOI4" s="649"/>
      <c r="SOJ4" s="649"/>
      <c r="SOK4" s="649"/>
      <c r="SOL4" s="649"/>
      <c r="SOM4" s="649"/>
      <c r="SON4" s="650"/>
      <c r="SOO4" s="650"/>
      <c r="SOP4" s="650"/>
      <c r="SOQ4" s="650"/>
      <c r="SOR4" s="650"/>
      <c r="SOS4" s="650"/>
      <c r="SOT4" s="650"/>
      <c r="SOU4" s="650"/>
      <c r="SOV4" s="667"/>
      <c r="SOW4" s="669"/>
      <c r="SOX4" s="649"/>
      <c r="SOY4" s="649"/>
      <c r="SOZ4" s="649"/>
      <c r="SPA4" s="649"/>
      <c r="SPB4" s="649"/>
      <c r="SPC4" s="649"/>
      <c r="SPD4" s="650"/>
      <c r="SPE4" s="650"/>
      <c r="SPF4" s="650"/>
      <c r="SPG4" s="650"/>
      <c r="SPH4" s="650"/>
      <c r="SPI4" s="650"/>
      <c r="SPJ4" s="650"/>
      <c r="SPK4" s="650"/>
      <c r="SPL4" s="667"/>
      <c r="SPM4" s="669"/>
      <c r="SPN4" s="649"/>
      <c r="SPO4" s="649"/>
      <c r="SPP4" s="649"/>
      <c r="SPQ4" s="649"/>
      <c r="SPR4" s="649"/>
      <c r="SPS4" s="649"/>
      <c r="SPT4" s="650"/>
      <c r="SPU4" s="650"/>
      <c r="SPV4" s="650"/>
      <c r="SPW4" s="650"/>
      <c r="SPX4" s="650"/>
      <c r="SPY4" s="650"/>
      <c r="SPZ4" s="650"/>
      <c r="SQA4" s="650"/>
      <c r="SQB4" s="667"/>
      <c r="SQC4" s="669"/>
      <c r="SQD4" s="649"/>
      <c r="SQE4" s="649"/>
      <c r="SQF4" s="649"/>
      <c r="SQG4" s="649"/>
      <c r="SQH4" s="649"/>
      <c r="SQI4" s="649"/>
      <c r="SQJ4" s="650"/>
      <c r="SQK4" s="650"/>
      <c r="SQL4" s="650"/>
      <c r="SQM4" s="650"/>
      <c r="SQN4" s="650"/>
      <c r="SQO4" s="650"/>
      <c r="SQP4" s="650"/>
      <c r="SQQ4" s="650"/>
      <c r="SQR4" s="667"/>
      <c r="SQS4" s="669"/>
      <c r="SQT4" s="649"/>
      <c r="SQU4" s="649"/>
      <c r="SQV4" s="649"/>
      <c r="SQW4" s="649"/>
      <c r="SQX4" s="649"/>
      <c r="SQY4" s="649"/>
      <c r="SQZ4" s="650"/>
      <c r="SRA4" s="650"/>
      <c r="SRB4" s="650"/>
      <c r="SRC4" s="650"/>
      <c r="SRD4" s="650"/>
      <c r="SRE4" s="650"/>
      <c r="SRF4" s="650"/>
      <c r="SRG4" s="650"/>
      <c r="SRH4" s="667"/>
      <c r="SRI4" s="669"/>
      <c r="SRJ4" s="649"/>
      <c r="SRK4" s="649"/>
      <c r="SRL4" s="649"/>
      <c r="SRM4" s="649"/>
      <c r="SRN4" s="649"/>
      <c r="SRO4" s="649"/>
      <c r="SRP4" s="650"/>
      <c r="SRQ4" s="650"/>
      <c r="SRR4" s="650"/>
      <c r="SRS4" s="650"/>
      <c r="SRT4" s="650"/>
      <c r="SRU4" s="650"/>
      <c r="SRV4" s="650"/>
      <c r="SRW4" s="650"/>
      <c r="SRX4" s="667"/>
      <c r="SRY4" s="669"/>
      <c r="SRZ4" s="649"/>
      <c r="SSA4" s="649"/>
      <c r="SSB4" s="649"/>
      <c r="SSC4" s="649"/>
      <c r="SSD4" s="649"/>
      <c r="SSE4" s="649"/>
      <c r="SSF4" s="650"/>
      <c r="SSG4" s="650"/>
      <c r="SSH4" s="650"/>
      <c r="SSI4" s="650"/>
      <c r="SSJ4" s="650"/>
      <c r="SSK4" s="650"/>
      <c r="SSL4" s="650"/>
      <c r="SSM4" s="650"/>
      <c r="SSN4" s="667"/>
      <c r="SSO4" s="669"/>
      <c r="SSP4" s="649"/>
      <c r="SSQ4" s="649"/>
      <c r="SSR4" s="649"/>
      <c r="SSS4" s="649"/>
      <c r="SST4" s="649"/>
      <c r="SSU4" s="649"/>
      <c r="SSV4" s="650"/>
      <c r="SSW4" s="650"/>
      <c r="SSX4" s="650"/>
      <c r="SSY4" s="650"/>
      <c r="SSZ4" s="650"/>
      <c r="STA4" s="650"/>
      <c r="STB4" s="650"/>
      <c r="STC4" s="650"/>
      <c r="STD4" s="667"/>
      <c r="STE4" s="669"/>
      <c r="STF4" s="649"/>
      <c r="STG4" s="649"/>
      <c r="STH4" s="649"/>
      <c r="STI4" s="649"/>
      <c r="STJ4" s="649"/>
      <c r="STK4" s="649"/>
      <c r="STL4" s="650"/>
      <c r="STM4" s="650"/>
      <c r="STN4" s="650"/>
      <c r="STO4" s="650"/>
      <c r="STP4" s="650"/>
      <c r="STQ4" s="650"/>
      <c r="STR4" s="650"/>
      <c r="STS4" s="650"/>
      <c r="STT4" s="667"/>
      <c r="STU4" s="669"/>
      <c r="STV4" s="649"/>
      <c r="STW4" s="649"/>
      <c r="STX4" s="649"/>
      <c r="STY4" s="649"/>
      <c r="STZ4" s="649"/>
      <c r="SUA4" s="649"/>
      <c r="SUB4" s="650"/>
      <c r="SUC4" s="650"/>
      <c r="SUD4" s="650"/>
      <c r="SUE4" s="650"/>
      <c r="SUF4" s="650"/>
      <c r="SUG4" s="650"/>
      <c r="SUH4" s="650"/>
      <c r="SUI4" s="650"/>
      <c r="SUJ4" s="667"/>
      <c r="SUK4" s="669"/>
      <c r="SUL4" s="649"/>
      <c r="SUM4" s="649"/>
      <c r="SUN4" s="649"/>
      <c r="SUO4" s="649"/>
      <c r="SUP4" s="649"/>
      <c r="SUQ4" s="649"/>
      <c r="SUR4" s="650"/>
      <c r="SUS4" s="650"/>
      <c r="SUT4" s="650"/>
      <c r="SUU4" s="650"/>
      <c r="SUV4" s="650"/>
      <c r="SUW4" s="650"/>
      <c r="SUX4" s="650"/>
      <c r="SUY4" s="650"/>
      <c r="SUZ4" s="667"/>
      <c r="SVA4" s="669"/>
      <c r="SVB4" s="649"/>
      <c r="SVC4" s="649"/>
      <c r="SVD4" s="649"/>
      <c r="SVE4" s="649"/>
      <c r="SVF4" s="649"/>
      <c r="SVG4" s="649"/>
      <c r="SVH4" s="650"/>
      <c r="SVI4" s="650"/>
      <c r="SVJ4" s="650"/>
      <c r="SVK4" s="650"/>
      <c r="SVL4" s="650"/>
      <c r="SVM4" s="650"/>
      <c r="SVN4" s="650"/>
      <c r="SVO4" s="650"/>
      <c r="SVP4" s="667"/>
      <c r="SVQ4" s="669"/>
      <c r="SVR4" s="649"/>
      <c r="SVS4" s="649"/>
      <c r="SVT4" s="649"/>
      <c r="SVU4" s="649"/>
      <c r="SVV4" s="649"/>
      <c r="SVW4" s="649"/>
      <c r="SVX4" s="650"/>
      <c r="SVY4" s="650"/>
      <c r="SVZ4" s="650"/>
      <c r="SWA4" s="650"/>
      <c r="SWB4" s="650"/>
      <c r="SWC4" s="650"/>
      <c r="SWD4" s="650"/>
      <c r="SWE4" s="650"/>
      <c r="SWF4" s="667"/>
      <c r="SWG4" s="669"/>
      <c r="SWH4" s="649"/>
      <c r="SWI4" s="649"/>
      <c r="SWJ4" s="649"/>
      <c r="SWK4" s="649"/>
      <c r="SWL4" s="649"/>
      <c r="SWM4" s="649"/>
      <c r="SWN4" s="650"/>
      <c r="SWO4" s="650"/>
      <c r="SWP4" s="650"/>
      <c r="SWQ4" s="650"/>
      <c r="SWR4" s="650"/>
      <c r="SWS4" s="650"/>
      <c r="SWT4" s="650"/>
      <c r="SWU4" s="650"/>
      <c r="SWV4" s="667"/>
      <c r="SWW4" s="669"/>
      <c r="SWX4" s="649"/>
      <c r="SWY4" s="649"/>
      <c r="SWZ4" s="649"/>
      <c r="SXA4" s="649"/>
      <c r="SXB4" s="649"/>
      <c r="SXC4" s="649"/>
      <c r="SXD4" s="650"/>
      <c r="SXE4" s="650"/>
      <c r="SXF4" s="650"/>
      <c r="SXG4" s="650"/>
      <c r="SXH4" s="650"/>
      <c r="SXI4" s="650"/>
      <c r="SXJ4" s="650"/>
      <c r="SXK4" s="650"/>
      <c r="SXL4" s="667"/>
      <c r="SXM4" s="669"/>
      <c r="SXN4" s="649"/>
      <c r="SXO4" s="649"/>
      <c r="SXP4" s="649"/>
      <c r="SXQ4" s="649"/>
      <c r="SXR4" s="649"/>
      <c r="SXS4" s="649"/>
      <c r="SXT4" s="650"/>
      <c r="SXU4" s="650"/>
      <c r="SXV4" s="650"/>
      <c r="SXW4" s="650"/>
      <c r="SXX4" s="650"/>
      <c r="SXY4" s="650"/>
      <c r="SXZ4" s="650"/>
      <c r="SYA4" s="650"/>
      <c r="SYB4" s="667"/>
      <c r="SYC4" s="669"/>
      <c r="SYD4" s="649"/>
      <c r="SYE4" s="649"/>
      <c r="SYF4" s="649"/>
      <c r="SYG4" s="649"/>
      <c r="SYH4" s="649"/>
      <c r="SYI4" s="649"/>
      <c r="SYJ4" s="650"/>
      <c r="SYK4" s="650"/>
      <c r="SYL4" s="650"/>
      <c r="SYM4" s="650"/>
      <c r="SYN4" s="650"/>
      <c r="SYO4" s="650"/>
      <c r="SYP4" s="650"/>
      <c r="SYQ4" s="650"/>
      <c r="SYR4" s="667"/>
      <c r="SYS4" s="669"/>
      <c r="SYT4" s="649"/>
      <c r="SYU4" s="649"/>
      <c r="SYV4" s="649"/>
      <c r="SYW4" s="649"/>
      <c r="SYX4" s="649"/>
      <c r="SYY4" s="649"/>
      <c r="SYZ4" s="650"/>
      <c r="SZA4" s="650"/>
      <c r="SZB4" s="650"/>
      <c r="SZC4" s="650"/>
      <c r="SZD4" s="650"/>
      <c r="SZE4" s="650"/>
      <c r="SZF4" s="650"/>
      <c r="SZG4" s="650"/>
      <c r="SZH4" s="667"/>
      <c r="SZI4" s="669"/>
      <c r="SZJ4" s="649"/>
      <c r="SZK4" s="649"/>
      <c r="SZL4" s="649"/>
      <c r="SZM4" s="649"/>
      <c r="SZN4" s="649"/>
      <c r="SZO4" s="649"/>
      <c r="SZP4" s="650"/>
      <c r="SZQ4" s="650"/>
      <c r="SZR4" s="650"/>
      <c r="SZS4" s="650"/>
      <c r="SZT4" s="650"/>
      <c r="SZU4" s="650"/>
      <c r="SZV4" s="650"/>
      <c r="SZW4" s="650"/>
      <c r="SZX4" s="667"/>
      <c r="SZY4" s="669"/>
      <c r="SZZ4" s="649"/>
      <c r="TAA4" s="649"/>
      <c r="TAB4" s="649"/>
      <c r="TAC4" s="649"/>
      <c r="TAD4" s="649"/>
      <c r="TAE4" s="649"/>
      <c r="TAF4" s="650"/>
      <c r="TAG4" s="650"/>
      <c r="TAH4" s="650"/>
      <c r="TAI4" s="650"/>
      <c r="TAJ4" s="650"/>
      <c r="TAK4" s="650"/>
      <c r="TAL4" s="650"/>
      <c r="TAM4" s="650"/>
      <c r="TAN4" s="667"/>
      <c r="TAO4" s="669"/>
      <c r="TAP4" s="649"/>
      <c r="TAQ4" s="649"/>
      <c r="TAR4" s="649"/>
      <c r="TAS4" s="649"/>
      <c r="TAT4" s="649"/>
      <c r="TAU4" s="649"/>
      <c r="TAV4" s="650"/>
      <c r="TAW4" s="650"/>
      <c r="TAX4" s="650"/>
      <c r="TAY4" s="650"/>
      <c r="TAZ4" s="650"/>
      <c r="TBA4" s="650"/>
      <c r="TBB4" s="650"/>
      <c r="TBC4" s="650"/>
      <c r="TBD4" s="667"/>
      <c r="TBE4" s="669"/>
      <c r="TBF4" s="649"/>
      <c r="TBG4" s="649"/>
      <c r="TBH4" s="649"/>
      <c r="TBI4" s="649"/>
      <c r="TBJ4" s="649"/>
      <c r="TBK4" s="649"/>
      <c r="TBL4" s="650"/>
      <c r="TBM4" s="650"/>
      <c r="TBN4" s="650"/>
      <c r="TBO4" s="650"/>
      <c r="TBP4" s="650"/>
      <c r="TBQ4" s="650"/>
      <c r="TBR4" s="650"/>
      <c r="TBS4" s="650"/>
      <c r="TBT4" s="667"/>
      <c r="TBU4" s="669"/>
      <c r="TBV4" s="649"/>
      <c r="TBW4" s="649"/>
      <c r="TBX4" s="649"/>
      <c r="TBY4" s="649"/>
      <c r="TBZ4" s="649"/>
      <c r="TCA4" s="649"/>
      <c r="TCB4" s="650"/>
      <c r="TCC4" s="650"/>
      <c r="TCD4" s="650"/>
      <c r="TCE4" s="650"/>
      <c r="TCF4" s="650"/>
      <c r="TCG4" s="650"/>
      <c r="TCH4" s="650"/>
      <c r="TCI4" s="650"/>
      <c r="TCJ4" s="667"/>
      <c r="TCK4" s="669"/>
      <c r="TCL4" s="649"/>
      <c r="TCM4" s="649"/>
      <c r="TCN4" s="649"/>
      <c r="TCO4" s="649"/>
      <c r="TCP4" s="649"/>
      <c r="TCQ4" s="649"/>
      <c r="TCR4" s="650"/>
      <c r="TCS4" s="650"/>
      <c r="TCT4" s="650"/>
      <c r="TCU4" s="650"/>
      <c r="TCV4" s="650"/>
      <c r="TCW4" s="650"/>
      <c r="TCX4" s="650"/>
      <c r="TCY4" s="650"/>
      <c r="TCZ4" s="667"/>
      <c r="TDA4" s="669"/>
      <c r="TDB4" s="649"/>
      <c r="TDC4" s="649"/>
      <c r="TDD4" s="649"/>
      <c r="TDE4" s="649"/>
      <c r="TDF4" s="649"/>
      <c r="TDG4" s="649"/>
      <c r="TDH4" s="650"/>
      <c r="TDI4" s="650"/>
      <c r="TDJ4" s="650"/>
      <c r="TDK4" s="650"/>
      <c r="TDL4" s="650"/>
      <c r="TDM4" s="650"/>
      <c r="TDN4" s="650"/>
      <c r="TDO4" s="650"/>
      <c r="TDP4" s="667"/>
      <c r="TDQ4" s="669"/>
      <c r="TDR4" s="649"/>
      <c r="TDS4" s="649"/>
      <c r="TDT4" s="649"/>
      <c r="TDU4" s="649"/>
      <c r="TDV4" s="649"/>
      <c r="TDW4" s="649"/>
      <c r="TDX4" s="650"/>
      <c r="TDY4" s="650"/>
      <c r="TDZ4" s="650"/>
      <c r="TEA4" s="650"/>
      <c r="TEB4" s="650"/>
      <c r="TEC4" s="650"/>
      <c r="TED4" s="650"/>
      <c r="TEE4" s="650"/>
      <c r="TEF4" s="667"/>
      <c r="TEG4" s="669"/>
      <c r="TEH4" s="649"/>
      <c r="TEI4" s="649"/>
      <c r="TEJ4" s="649"/>
      <c r="TEK4" s="649"/>
      <c r="TEL4" s="649"/>
      <c r="TEM4" s="649"/>
      <c r="TEN4" s="650"/>
      <c r="TEO4" s="650"/>
      <c r="TEP4" s="650"/>
      <c r="TEQ4" s="650"/>
      <c r="TER4" s="650"/>
      <c r="TES4" s="650"/>
      <c r="TET4" s="650"/>
      <c r="TEU4" s="650"/>
      <c r="TEV4" s="667"/>
      <c r="TEW4" s="669"/>
      <c r="TEX4" s="649"/>
      <c r="TEY4" s="649"/>
      <c r="TEZ4" s="649"/>
      <c r="TFA4" s="649"/>
      <c r="TFB4" s="649"/>
      <c r="TFC4" s="649"/>
      <c r="TFD4" s="650"/>
      <c r="TFE4" s="650"/>
      <c r="TFF4" s="650"/>
      <c r="TFG4" s="650"/>
      <c r="TFH4" s="650"/>
      <c r="TFI4" s="650"/>
      <c r="TFJ4" s="650"/>
      <c r="TFK4" s="650"/>
      <c r="TFL4" s="667"/>
      <c r="TFM4" s="669"/>
      <c r="TFN4" s="649"/>
      <c r="TFO4" s="649"/>
      <c r="TFP4" s="649"/>
      <c r="TFQ4" s="649"/>
      <c r="TFR4" s="649"/>
      <c r="TFS4" s="649"/>
      <c r="TFT4" s="650"/>
      <c r="TFU4" s="650"/>
      <c r="TFV4" s="650"/>
      <c r="TFW4" s="650"/>
      <c r="TFX4" s="650"/>
      <c r="TFY4" s="650"/>
      <c r="TFZ4" s="650"/>
      <c r="TGA4" s="650"/>
      <c r="TGB4" s="667"/>
      <c r="TGC4" s="669"/>
      <c r="TGD4" s="649"/>
      <c r="TGE4" s="649"/>
      <c r="TGF4" s="649"/>
      <c r="TGG4" s="649"/>
      <c r="TGH4" s="649"/>
      <c r="TGI4" s="649"/>
      <c r="TGJ4" s="650"/>
      <c r="TGK4" s="650"/>
      <c r="TGL4" s="650"/>
      <c r="TGM4" s="650"/>
      <c r="TGN4" s="650"/>
      <c r="TGO4" s="650"/>
      <c r="TGP4" s="650"/>
      <c r="TGQ4" s="650"/>
      <c r="TGR4" s="667"/>
      <c r="TGS4" s="669"/>
      <c r="TGT4" s="649"/>
      <c r="TGU4" s="649"/>
      <c r="TGV4" s="649"/>
      <c r="TGW4" s="649"/>
      <c r="TGX4" s="649"/>
      <c r="TGY4" s="649"/>
      <c r="TGZ4" s="650"/>
      <c r="THA4" s="650"/>
      <c r="THB4" s="650"/>
      <c r="THC4" s="650"/>
      <c r="THD4" s="650"/>
      <c r="THE4" s="650"/>
      <c r="THF4" s="650"/>
      <c r="THG4" s="650"/>
      <c r="THH4" s="667"/>
      <c r="THI4" s="669"/>
      <c r="THJ4" s="649"/>
      <c r="THK4" s="649"/>
      <c r="THL4" s="649"/>
      <c r="THM4" s="649"/>
      <c r="THN4" s="649"/>
      <c r="THO4" s="649"/>
      <c r="THP4" s="650"/>
      <c r="THQ4" s="650"/>
      <c r="THR4" s="650"/>
      <c r="THS4" s="650"/>
      <c r="THT4" s="650"/>
      <c r="THU4" s="650"/>
      <c r="THV4" s="650"/>
      <c r="THW4" s="650"/>
      <c r="THX4" s="667"/>
      <c r="THY4" s="669"/>
      <c r="THZ4" s="649"/>
      <c r="TIA4" s="649"/>
      <c r="TIB4" s="649"/>
      <c r="TIC4" s="649"/>
      <c r="TID4" s="649"/>
      <c r="TIE4" s="649"/>
      <c r="TIF4" s="650"/>
      <c r="TIG4" s="650"/>
      <c r="TIH4" s="650"/>
      <c r="TII4" s="650"/>
      <c r="TIJ4" s="650"/>
      <c r="TIK4" s="650"/>
      <c r="TIL4" s="650"/>
      <c r="TIM4" s="650"/>
      <c r="TIN4" s="667"/>
      <c r="TIO4" s="669"/>
      <c r="TIP4" s="649"/>
      <c r="TIQ4" s="649"/>
      <c r="TIR4" s="649"/>
      <c r="TIS4" s="649"/>
      <c r="TIT4" s="649"/>
      <c r="TIU4" s="649"/>
      <c r="TIV4" s="650"/>
      <c r="TIW4" s="650"/>
      <c r="TIX4" s="650"/>
      <c r="TIY4" s="650"/>
      <c r="TIZ4" s="650"/>
      <c r="TJA4" s="650"/>
      <c r="TJB4" s="650"/>
      <c r="TJC4" s="650"/>
      <c r="TJD4" s="667"/>
      <c r="TJE4" s="669"/>
      <c r="TJF4" s="649"/>
      <c r="TJG4" s="649"/>
      <c r="TJH4" s="649"/>
      <c r="TJI4" s="649"/>
      <c r="TJJ4" s="649"/>
      <c r="TJK4" s="649"/>
      <c r="TJL4" s="650"/>
      <c r="TJM4" s="650"/>
      <c r="TJN4" s="650"/>
      <c r="TJO4" s="650"/>
      <c r="TJP4" s="650"/>
      <c r="TJQ4" s="650"/>
      <c r="TJR4" s="650"/>
      <c r="TJS4" s="650"/>
      <c r="TJT4" s="667"/>
      <c r="TJU4" s="669"/>
      <c r="TJV4" s="649"/>
      <c r="TJW4" s="649"/>
      <c r="TJX4" s="649"/>
      <c r="TJY4" s="649"/>
      <c r="TJZ4" s="649"/>
      <c r="TKA4" s="649"/>
      <c r="TKB4" s="650"/>
      <c r="TKC4" s="650"/>
      <c r="TKD4" s="650"/>
      <c r="TKE4" s="650"/>
      <c r="TKF4" s="650"/>
      <c r="TKG4" s="650"/>
      <c r="TKH4" s="650"/>
      <c r="TKI4" s="650"/>
      <c r="TKJ4" s="667"/>
      <c r="TKK4" s="669"/>
      <c r="TKL4" s="649"/>
      <c r="TKM4" s="649"/>
      <c r="TKN4" s="649"/>
      <c r="TKO4" s="649"/>
      <c r="TKP4" s="649"/>
      <c r="TKQ4" s="649"/>
      <c r="TKR4" s="650"/>
      <c r="TKS4" s="650"/>
      <c r="TKT4" s="650"/>
      <c r="TKU4" s="650"/>
      <c r="TKV4" s="650"/>
      <c r="TKW4" s="650"/>
      <c r="TKX4" s="650"/>
      <c r="TKY4" s="650"/>
      <c r="TKZ4" s="667"/>
      <c r="TLA4" s="669"/>
      <c r="TLB4" s="649"/>
      <c r="TLC4" s="649"/>
      <c r="TLD4" s="649"/>
      <c r="TLE4" s="649"/>
      <c r="TLF4" s="649"/>
      <c r="TLG4" s="649"/>
      <c r="TLH4" s="650"/>
      <c r="TLI4" s="650"/>
      <c r="TLJ4" s="650"/>
      <c r="TLK4" s="650"/>
      <c r="TLL4" s="650"/>
      <c r="TLM4" s="650"/>
      <c r="TLN4" s="650"/>
      <c r="TLO4" s="650"/>
      <c r="TLP4" s="667"/>
      <c r="TLQ4" s="669"/>
      <c r="TLR4" s="649"/>
      <c r="TLS4" s="649"/>
      <c r="TLT4" s="649"/>
      <c r="TLU4" s="649"/>
      <c r="TLV4" s="649"/>
      <c r="TLW4" s="649"/>
      <c r="TLX4" s="650"/>
      <c r="TLY4" s="650"/>
      <c r="TLZ4" s="650"/>
      <c r="TMA4" s="650"/>
      <c r="TMB4" s="650"/>
      <c r="TMC4" s="650"/>
      <c r="TMD4" s="650"/>
      <c r="TME4" s="650"/>
      <c r="TMF4" s="667"/>
      <c r="TMG4" s="669"/>
      <c r="TMH4" s="649"/>
      <c r="TMI4" s="649"/>
      <c r="TMJ4" s="649"/>
      <c r="TMK4" s="649"/>
      <c r="TML4" s="649"/>
      <c r="TMM4" s="649"/>
      <c r="TMN4" s="650"/>
      <c r="TMO4" s="650"/>
      <c r="TMP4" s="650"/>
      <c r="TMQ4" s="650"/>
      <c r="TMR4" s="650"/>
      <c r="TMS4" s="650"/>
      <c r="TMT4" s="650"/>
      <c r="TMU4" s="650"/>
      <c r="TMV4" s="667"/>
      <c r="TMW4" s="669"/>
      <c r="TMX4" s="649"/>
      <c r="TMY4" s="649"/>
      <c r="TMZ4" s="649"/>
      <c r="TNA4" s="649"/>
      <c r="TNB4" s="649"/>
      <c r="TNC4" s="649"/>
      <c r="TND4" s="650"/>
      <c r="TNE4" s="650"/>
      <c r="TNF4" s="650"/>
      <c r="TNG4" s="650"/>
      <c r="TNH4" s="650"/>
      <c r="TNI4" s="650"/>
      <c r="TNJ4" s="650"/>
      <c r="TNK4" s="650"/>
      <c r="TNL4" s="667"/>
      <c r="TNM4" s="669"/>
      <c r="TNN4" s="649"/>
      <c r="TNO4" s="649"/>
      <c r="TNP4" s="649"/>
      <c r="TNQ4" s="649"/>
      <c r="TNR4" s="649"/>
      <c r="TNS4" s="649"/>
      <c r="TNT4" s="650"/>
      <c r="TNU4" s="650"/>
      <c r="TNV4" s="650"/>
      <c r="TNW4" s="650"/>
      <c r="TNX4" s="650"/>
      <c r="TNY4" s="650"/>
      <c r="TNZ4" s="650"/>
      <c r="TOA4" s="650"/>
      <c r="TOB4" s="667"/>
      <c r="TOC4" s="669"/>
      <c r="TOD4" s="649"/>
      <c r="TOE4" s="649"/>
      <c r="TOF4" s="649"/>
      <c r="TOG4" s="649"/>
      <c r="TOH4" s="649"/>
      <c r="TOI4" s="649"/>
      <c r="TOJ4" s="650"/>
      <c r="TOK4" s="650"/>
      <c r="TOL4" s="650"/>
      <c r="TOM4" s="650"/>
      <c r="TON4" s="650"/>
      <c r="TOO4" s="650"/>
      <c r="TOP4" s="650"/>
      <c r="TOQ4" s="650"/>
      <c r="TOR4" s="667"/>
      <c r="TOS4" s="669"/>
      <c r="TOT4" s="649"/>
      <c r="TOU4" s="649"/>
      <c r="TOV4" s="649"/>
      <c r="TOW4" s="649"/>
      <c r="TOX4" s="649"/>
      <c r="TOY4" s="649"/>
      <c r="TOZ4" s="650"/>
      <c r="TPA4" s="650"/>
      <c r="TPB4" s="650"/>
      <c r="TPC4" s="650"/>
      <c r="TPD4" s="650"/>
      <c r="TPE4" s="650"/>
      <c r="TPF4" s="650"/>
      <c r="TPG4" s="650"/>
      <c r="TPH4" s="667"/>
      <c r="TPI4" s="669"/>
      <c r="TPJ4" s="649"/>
      <c r="TPK4" s="649"/>
      <c r="TPL4" s="649"/>
      <c r="TPM4" s="649"/>
      <c r="TPN4" s="649"/>
      <c r="TPO4" s="649"/>
      <c r="TPP4" s="650"/>
      <c r="TPQ4" s="650"/>
      <c r="TPR4" s="650"/>
      <c r="TPS4" s="650"/>
      <c r="TPT4" s="650"/>
      <c r="TPU4" s="650"/>
      <c r="TPV4" s="650"/>
      <c r="TPW4" s="650"/>
      <c r="TPX4" s="667"/>
      <c r="TPY4" s="669"/>
      <c r="TPZ4" s="649"/>
      <c r="TQA4" s="649"/>
      <c r="TQB4" s="649"/>
      <c r="TQC4" s="649"/>
      <c r="TQD4" s="649"/>
      <c r="TQE4" s="649"/>
      <c r="TQF4" s="650"/>
      <c r="TQG4" s="650"/>
      <c r="TQH4" s="650"/>
      <c r="TQI4" s="650"/>
      <c r="TQJ4" s="650"/>
      <c r="TQK4" s="650"/>
      <c r="TQL4" s="650"/>
      <c r="TQM4" s="650"/>
      <c r="TQN4" s="667"/>
      <c r="TQO4" s="669"/>
      <c r="TQP4" s="649"/>
      <c r="TQQ4" s="649"/>
      <c r="TQR4" s="649"/>
      <c r="TQS4" s="649"/>
      <c r="TQT4" s="649"/>
      <c r="TQU4" s="649"/>
      <c r="TQV4" s="650"/>
      <c r="TQW4" s="650"/>
      <c r="TQX4" s="650"/>
      <c r="TQY4" s="650"/>
      <c r="TQZ4" s="650"/>
      <c r="TRA4" s="650"/>
      <c r="TRB4" s="650"/>
      <c r="TRC4" s="650"/>
      <c r="TRD4" s="667"/>
      <c r="TRE4" s="669"/>
      <c r="TRF4" s="649"/>
      <c r="TRG4" s="649"/>
      <c r="TRH4" s="649"/>
      <c r="TRI4" s="649"/>
      <c r="TRJ4" s="649"/>
      <c r="TRK4" s="649"/>
      <c r="TRL4" s="650"/>
      <c r="TRM4" s="650"/>
      <c r="TRN4" s="650"/>
      <c r="TRO4" s="650"/>
      <c r="TRP4" s="650"/>
      <c r="TRQ4" s="650"/>
      <c r="TRR4" s="650"/>
      <c r="TRS4" s="650"/>
      <c r="TRT4" s="667"/>
      <c r="TRU4" s="669"/>
      <c r="TRV4" s="649"/>
      <c r="TRW4" s="649"/>
      <c r="TRX4" s="649"/>
      <c r="TRY4" s="649"/>
      <c r="TRZ4" s="649"/>
      <c r="TSA4" s="649"/>
      <c r="TSB4" s="650"/>
      <c r="TSC4" s="650"/>
      <c r="TSD4" s="650"/>
      <c r="TSE4" s="650"/>
      <c r="TSF4" s="650"/>
      <c r="TSG4" s="650"/>
      <c r="TSH4" s="650"/>
      <c r="TSI4" s="650"/>
      <c r="TSJ4" s="667"/>
      <c r="TSK4" s="669"/>
      <c r="TSL4" s="649"/>
      <c r="TSM4" s="649"/>
      <c r="TSN4" s="649"/>
      <c r="TSO4" s="649"/>
      <c r="TSP4" s="649"/>
      <c r="TSQ4" s="649"/>
      <c r="TSR4" s="650"/>
      <c r="TSS4" s="650"/>
      <c r="TST4" s="650"/>
      <c r="TSU4" s="650"/>
      <c r="TSV4" s="650"/>
      <c r="TSW4" s="650"/>
      <c r="TSX4" s="650"/>
      <c r="TSY4" s="650"/>
      <c r="TSZ4" s="667"/>
      <c r="TTA4" s="669"/>
      <c r="TTB4" s="649"/>
      <c r="TTC4" s="649"/>
      <c r="TTD4" s="649"/>
      <c r="TTE4" s="649"/>
      <c r="TTF4" s="649"/>
      <c r="TTG4" s="649"/>
      <c r="TTH4" s="650"/>
      <c r="TTI4" s="650"/>
      <c r="TTJ4" s="650"/>
      <c r="TTK4" s="650"/>
      <c r="TTL4" s="650"/>
      <c r="TTM4" s="650"/>
      <c r="TTN4" s="650"/>
      <c r="TTO4" s="650"/>
      <c r="TTP4" s="667"/>
      <c r="TTQ4" s="669"/>
      <c r="TTR4" s="649"/>
      <c r="TTS4" s="649"/>
      <c r="TTT4" s="649"/>
      <c r="TTU4" s="649"/>
      <c r="TTV4" s="649"/>
      <c r="TTW4" s="649"/>
      <c r="TTX4" s="650"/>
      <c r="TTY4" s="650"/>
      <c r="TTZ4" s="650"/>
      <c r="TUA4" s="650"/>
      <c r="TUB4" s="650"/>
      <c r="TUC4" s="650"/>
      <c r="TUD4" s="650"/>
      <c r="TUE4" s="650"/>
      <c r="TUF4" s="667"/>
      <c r="TUG4" s="669"/>
      <c r="TUH4" s="649"/>
      <c r="TUI4" s="649"/>
      <c r="TUJ4" s="649"/>
      <c r="TUK4" s="649"/>
      <c r="TUL4" s="649"/>
      <c r="TUM4" s="649"/>
      <c r="TUN4" s="650"/>
      <c r="TUO4" s="650"/>
      <c r="TUP4" s="650"/>
      <c r="TUQ4" s="650"/>
      <c r="TUR4" s="650"/>
      <c r="TUS4" s="650"/>
      <c r="TUT4" s="650"/>
      <c r="TUU4" s="650"/>
      <c r="TUV4" s="667"/>
      <c r="TUW4" s="669"/>
      <c r="TUX4" s="649"/>
      <c r="TUY4" s="649"/>
      <c r="TUZ4" s="649"/>
      <c r="TVA4" s="649"/>
      <c r="TVB4" s="649"/>
      <c r="TVC4" s="649"/>
      <c r="TVD4" s="650"/>
      <c r="TVE4" s="650"/>
      <c r="TVF4" s="650"/>
      <c r="TVG4" s="650"/>
      <c r="TVH4" s="650"/>
      <c r="TVI4" s="650"/>
      <c r="TVJ4" s="650"/>
      <c r="TVK4" s="650"/>
      <c r="TVL4" s="667"/>
      <c r="TVM4" s="669"/>
      <c r="TVN4" s="649"/>
      <c r="TVO4" s="649"/>
      <c r="TVP4" s="649"/>
      <c r="TVQ4" s="649"/>
      <c r="TVR4" s="649"/>
      <c r="TVS4" s="649"/>
      <c r="TVT4" s="650"/>
      <c r="TVU4" s="650"/>
      <c r="TVV4" s="650"/>
      <c r="TVW4" s="650"/>
      <c r="TVX4" s="650"/>
      <c r="TVY4" s="650"/>
      <c r="TVZ4" s="650"/>
      <c r="TWA4" s="650"/>
      <c r="TWB4" s="667"/>
      <c r="TWC4" s="669"/>
      <c r="TWD4" s="649"/>
      <c r="TWE4" s="649"/>
      <c r="TWF4" s="649"/>
      <c r="TWG4" s="649"/>
      <c r="TWH4" s="649"/>
      <c r="TWI4" s="649"/>
      <c r="TWJ4" s="650"/>
      <c r="TWK4" s="650"/>
      <c r="TWL4" s="650"/>
      <c r="TWM4" s="650"/>
      <c r="TWN4" s="650"/>
      <c r="TWO4" s="650"/>
      <c r="TWP4" s="650"/>
      <c r="TWQ4" s="650"/>
      <c r="TWR4" s="667"/>
      <c r="TWS4" s="669"/>
      <c r="TWT4" s="649"/>
      <c r="TWU4" s="649"/>
      <c r="TWV4" s="649"/>
      <c r="TWW4" s="649"/>
      <c r="TWX4" s="649"/>
      <c r="TWY4" s="649"/>
      <c r="TWZ4" s="650"/>
      <c r="TXA4" s="650"/>
      <c r="TXB4" s="650"/>
      <c r="TXC4" s="650"/>
      <c r="TXD4" s="650"/>
      <c r="TXE4" s="650"/>
      <c r="TXF4" s="650"/>
      <c r="TXG4" s="650"/>
      <c r="TXH4" s="667"/>
      <c r="TXI4" s="669"/>
      <c r="TXJ4" s="649"/>
      <c r="TXK4" s="649"/>
      <c r="TXL4" s="649"/>
      <c r="TXM4" s="649"/>
      <c r="TXN4" s="649"/>
      <c r="TXO4" s="649"/>
      <c r="TXP4" s="650"/>
      <c r="TXQ4" s="650"/>
      <c r="TXR4" s="650"/>
      <c r="TXS4" s="650"/>
      <c r="TXT4" s="650"/>
      <c r="TXU4" s="650"/>
      <c r="TXV4" s="650"/>
      <c r="TXW4" s="650"/>
      <c r="TXX4" s="667"/>
      <c r="TXY4" s="669"/>
      <c r="TXZ4" s="649"/>
      <c r="TYA4" s="649"/>
      <c r="TYB4" s="649"/>
      <c r="TYC4" s="649"/>
      <c r="TYD4" s="649"/>
      <c r="TYE4" s="649"/>
      <c r="TYF4" s="650"/>
      <c r="TYG4" s="650"/>
      <c r="TYH4" s="650"/>
      <c r="TYI4" s="650"/>
      <c r="TYJ4" s="650"/>
      <c r="TYK4" s="650"/>
      <c r="TYL4" s="650"/>
      <c r="TYM4" s="650"/>
      <c r="TYN4" s="667"/>
      <c r="TYO4" s="669"/>
      <c r="TYP4" s="649"/>
      <c r="TYQ4" s="649"/>
      <c r="TYR4" s="649"/>
      <c r="TYS4" s="649"/>
      <c r="TYT4" s="649"/>
      <c r="TYU4" s="649"/>
      <c r="TYV4" s="650"/>
      <c r="TYW4" s="650"/>
      <c r="TYX4" s="650"/>
      <c r="TYY4" s="650"/>
      <c r="TYZ4" s="650"/>
      <c r="TZA4" s="650"/>
      <c r="TZB4" s="650"/>
      <c r="TZC4" s="650"/>
      <c r="TZD4" s="667"/>
      <c r="TZE4" s="669"/>
      <c r="TZF4" s="649"/>
      <c r="TZG4" s="649"/>
      <c r="TZH4" s="649"/>
      <c r="TZI4" s="649"/>
      <c r="TZJ4" s="649"/>
      <c r="TZK4" s="649"/>
      <c r="TZL4" s="650"/>
      <c r="TZM4" s="650"/>
      <c r="TZN4" s="650"/>
      <c r="TZO4" s="650"/>
      <c r="TZP4" s="650"/>
      <c r="TZQ4" s="650"/>
      <c r="TZR4" s="650"/>
      <c r="TZS4" s="650"/>
      <c r="TZT4" s="667"/>
      <c r="TZU4" s="669"/>
      <c r="TZV4" s="649"/>
      <c r="TZW4" s="649"/>
      <c r="TZX4" s="649"/>
      <c r="TZY4" s="649"/>
      <c r="TZZ4" s="649"/>
      <c r="UAA4" s="649"/>
      <c r="UAB4" s="650"/>
      <c r="UAC4" s="650"/>
      <c r="UAD4" s="650"/>
      <c r="UAE4" s="650"/>
      <c r="UAF4" s="650"/>
      <c r="UAG4" s="650"/>
      <c r="UAH4" s="650"/>
      <c r="UAI4" s="650"/>
      <c r="UAJ4" s="667"/>
      <c r="UAK4" s="669"/>
      <c r="UAL4" s="649"/>
      <c r="UAM4" s="649"/>
      <c r="UAN4" s="649"/>
      <c r="UAO4" s="649"/>
      <c r="UAP4" s="649"/>
      <c r="UAQ4" s="649"/>
      <c r="UAR4" s="650"/>
      <c r="UAS4" s="650"/>
      <c r="UAT4" s="650"/>
      <c r="UAU4" s="650"/>
      <c r="UAV4" s="650"/>
      <c r="UAW4" s="650"/>
      <c r="UAX4" s="650"/>
      <c r="UAY4" s="650"/>
      <c r="UAZ4" s="667"/>
      <c r="UBA4" s="669"/>
      <c r="UBB4" s="649"/>
      <c r="UBC4" s="649"/>
      <c r="UBD4" s="649"/>
      <c r="UBE4" s="649"/>
      <c r="UBF4" s="649"/>
      <c r="UBG4" s="649"/>
      <c r="UBH4" s="650"/>
      <c r="UBI4" s="650"/>
      <c r="UBJ4" s="650"/>
      <c r="UBK4" s="650"/>
      <c r="UBL4" s="650"/>
      <c r="UBM4" s="650"/>
      <c r="UBN4" s="650"/>
      <c r="UBO4" s="650"/>
      <c r="UBP4" s="667"/>
      <c r="UBQ4" s="669"/>
      <c r="UBR4" s="649"/>
      <c r="UBS4" s="649"/>
      <c r="UBT4" s="649"/>
      <c r="UBU4" s="649"/>
      <c r="UBV4" s="649"/>
      <c r="UBW4" s="649"/>
      <c r="UBX4" s="650"/>
      <c r="UBY4" s="650"/>
      <c r="UBZ4" s="650"/>
      <c r="UCA4" s="650"/>
      <c r="UCB4" s="650"/>
      <c r="UCC4" s="650"/>
      <c r="UCD4" s="650"/>
      <c r="UCE4" s="650"/>
      <c r="UCF4" s="667"/>
      <c r="UCG4" s="669"/>
      <c r="UCH4" s="649"/>
      <c r="UCI4" s="649"/>
      <c r="UCJ4" s="649"/>
      <c r="UCK4" s="649"/>
      <c r="UCL4" s="649"/>
      <c r="UCM4" s="649"/>
      <c r="UCN4" s="650"/>
      <c r="UCO4" s="650"/>
      <c r="UCP4" s="650"/>
      <c r="UCQ4" s="650"/>
      <c r="UCR4" s="650"/>
      <c r="UCS4" s="650"/>
      <c r="UCT4" s="650"/>
      <c r="UCU4" s="650"/>
      <c r="UCV4" s="667"/>
      <c r="UCW4" s="669"/>
      <c r="UCX4" s="649"/>
      <c r="UCY4" s="649"/>
      <c r="UCZ4" s="649"/>
      <c r="UDA4" s="649"/>
      <c r="UDB4" s="649"/>
      <c r="UDC4" s="649"/>
      <c r="UDD4" s="650"/>
      <c r="UDE4" s="650"/>
      <c r="UDF4" s="650"/>
      <c r="UDG4" s="650"/>
      <c r="UDH4" s="650"/>
      <c r="UDI4" s="650"/>
      <c r="UDJ4" s="650"/>
      <c r="UDK4" s="650"/>
      <c r="UDL4" s="667"/>
      <c r="UDM4" s="669"/>
      <c r="UDN4" s="649"/>
      <c r="UDO4" s="649"/>
      <c r="UDP4" s="649"/>
      <c r="UDQ4" s="649"/>
      <c r="UDR4" s="649"/>
      <c r="UDS4" s="649"/>
      <c r="UDT4" s="650"/>
      <c r="UDU4" s="650"/>
      <c r="UDV4" s="650"/>
      <c r="UDW4" s="650"/>
      <c r="UDX4" s="650"/>
      <c r="UDY4" s="650"/>
      <c r="UDZ4" s="650"/>
      <c r="UEA4" s="650"/>
      <c r="UEB4" s="667"/>
      <c r="UEC4" s="669"/>
      <c r="UED4" s="649"/>
      <c r="UEE4" s="649"/>
      <c r="UEF4" s="649"/>
      <c r="UEG4" s="649"/>
      <c r="UEH4" s="649"/>
      <c r="UEI4" s="649"/>
      <c r="UEJ4" s="650"/>
      <c r="UEK4" s="650"/>
      <c r="UEL4" s="650"/>
      <c r="UEM4" s="650"/>
      <c r="UEN4" s="650"/>
      <c r="UEO4" s="650"/>
      <c r="UEP4" s="650"/>
      <c r="UEQ4" s="650"/>
      <c r="UER4" s="667"/>
      <c r="UES4" s="669"/>
      <c r="UET4" s="649"/>
      <c r="UEU4" s="649"/>
      <c r="UEV4" s="649"/>
      <c r="UEW4" s="649"/>
      <c r="UEX4" s="649"/>
      <c r="UEY4" s="649"/>
      <c r="UEZ4" s="650"/>
      <c r="UFA4" s="650"/>
      <c r="UFB4" s="650"/>
      <c r="UFC4" s="650"/>
      <c r="UFD4" s="650"/>
      <c r="UFE4" s="650"/>
      <c r="UFF4" s="650"/>
      <c r="UFG4" s="650"/>
      <c r="UFH4" s="667"/>
      <c r="UFI4" s="669"/>
      <c r="UFJ4" s="649"/>
      <c r="UFK4" s="649"/>
      <c r="UFL4" s="649"/>
      <c r="UFM4" s="649"/>
      <c r="UFN4" s="649"/>
      <c r="UFO4" s="649"/>
      <c r="UFP4" s="650"/>
      <c r="UFQ4" s="650"/>
      <c r="UFR4" s="650"/>
      <c r="UFS4" s="650"/>
      <c r="UFT4" s="650"/>
      <c r="UFU4" s="650"/>
      <c r="UFV4" s="650"/>
      <c r="UFW4" s="650"/>
      <c r="UFX4" s="667"/>
      <c r="UFY4" s="669"/>
      <c r="UFZ4" s="649"/>
      <c r="UGA4" s="649"/>
      <c r="UGB4" s="649"/>
      <c r="UGC4" s="649"/>
      <c r="UGD4" s="649"/>
      <c r="UGE4" s="649"/>
      <c r="UGF4" s="650"/>
      <c r="UGG4" s="650"/>
      <c r="UGH4" s="650"/>
      <c r="UGI4" s="650"/>
      <c r="UGJ4" s="650"/>
      <c r="UGK4" s="650"/>
      <c r="UGL4" s="650"/>
      <c r="UGM4" s="650"/>
      <c r="UGN4" s="667"/>
      <c r="UGO4" s="669"/>
      <c r="UGP4" s="649"/>
      <c r="UGQ4" s="649"/>
      <c r="UGR4" s="649"/>
      <c r="UGS4" s="649"/>
      <c r="UGT4" s="649"/>
      <c r="UGU4" s="649"/>
      <c r="UGV4" s="650"/>
      <c r="UGW4" s="650"/>
      <c r="UGX4" s="650"/>
      <c r="UGY4" s="650"/>
      <c r="UGZ4" s="650"/>
      <c r="UHA4" s="650"/>
      <c r="UHB4" s="650"/>
      <c r="UHC4" s="650"/>
      <c r="UHD4" s="667"/>
      <c r="UHE4" s="669"/>
      <c r="UHF4" s="649"/>
      <c r="UHG4" s="649"/>
      <c r="UHH4" s="649"/>
      <c r="UHI4" s="649"/>
      <c r="UHJ4" s="649"/>
      <c r="UHK4" s="649"/>
      <c r="UHL4" s="650"/>
      <c r="UHM4" s="650"/>
      <c r="UHN4" s="650"/>
      <c r="UHO4" s="650"/>
      <c r="UHP4" s="650"/>
      <c r="UHQ4" s="650"/>
      <c r="UHR4" s="650"/>
      <c r="UHS4" s="650"/>
      <c r="UHT4" s="667"/>
      <c r="UHU4" s="669"/>
      <c r="UHV4" s="649"/>
      <c r="UHW4" s="649"/>
      <c r="UHX4" s="649"/>
      <c r="UHY4" s="649"/>
      <c r="UHZ4" s="649"/>
      <c r="UIA4" s="649"/>
      <c r="UIB4" s="650"/>
      <c r="UIC4" s="650"/>
      <c r="UID4" s="650"/>
      <c r="UIE4" s="650"/>
      <c r="UIF4" s="650"/>
      <c r="UIG4" s="650"/>
      <c r="UIH4" s="650"/>
      <c r="UII4" s="650"/>
      <c r="UIJ4" s="667"/>
      <c r="UIK4" s="669"/>
      <c r="UIL4" s="649"/>
      <c r="UIM4" s="649"/>
      <c r="UIN4" s="649"/>
      <c r="UIO4" s="649"/>
      <c r="UIP4" s="649"/>
      <c r="UIQ4" s="649"/>
      <c r="UIR4" s="650"/>
      <c r="UIS4" s="650"/>
      <c r="UIT4" s="650"/>
      <c r="UIU4" s="650"/>
      <c r="UIV4" s="650"/>
      <c r="UIW4" s="650"/>
      <c r="UIX4" s="650"/>
      <c r="UIY4" s="650"/>
      <c r="UIZ4" s="667"/>
      <c r="UJA4" s="669"/>
      <c r="UJB4" s="649"/>
      <c r="UJC4" s="649"/>
      <c r="UJD4" s="649"/>
      <c r="UJE4" s="649"/>
      <c r="UJF4" s="649"/>
      <c r="UJG4" s="649"/>
      <c r="UJH4" s="650"/>
      <c r="UJI4" s="650"/>
      <c r="UJJ4" s="650"/>
      <c r="UJK4" s="650"/>
      <c r="UJL4" s="650"/>
      <c r="UJM4" s="650"/>
      <c r="UJN4" s="650"/>
      <c r="UJO4" s="650"/>
      <c r="UJP4" s="667"/>
      <c r="UJQ4" s="669"/>
      <c r="UJR4" s="649"/>
      <c r="UJS4" s="649"/>
      <c r="UJT4" s="649"/>
      <c r="UJU4" s="649"/>
      <c r="UJV4" s="649"/>
      <c r="UJW4" s="649"/>
      <c r="UJX4" s="650"/>
      <c r="UJY4" s="650"/>
      <c r="UJZ4" s="650"/>
      <c r="UKA4" s="650"/>
      <c r="UKB4" s="650"/>
      <c r="UKC4" s="650"/>
      <c r="UKD4" s="650"/>
      <c r="UKE4" s="650"/>
      <c r="UKF4" s="667"/>
      <c r="UKG4" s="669"/>
      <c r="UKH4" s="649"/>
      <c r="UKI4" s="649"/>
      <c r="UKJ4" s="649"/>
      <c r="UKK4" s="649"/>
      <c r="UKL4" s="649"/>
      <c r="UKM4" s="649"/>
      <c r="UKN4" s="650"/>
      <c r="UKO4" s="650"/>
      <c r="UKP4" s="650"/>
      <c r="UKQ4" s="650"/>
      <c r="UKR4" s="650"/>
      <c r="UKS4" s="650"/>
      <c r="UKT4" s="650"/>
      <c r="UKU4" s="650"/>
      <c r="UKV4" s="667"/>
      <c r="UKW4" s="669"/>
      <c r="UKX4" s="649"/>
      <c r="UKY4" s="649"/>
      <c r="UKZ4" s="649"/>
      <c r="ULA4" s="649"/>
      <c r="ULB4" s="649"/>
      <c r="ULC4" s="649"/>
      <c r="ULD4" s="650"/>
      <c r="ULE4" s="650"/>
      <c r="ULF4" s="650"/>
      <c r="ULG4" s="650"/>
      <c r="ULH4" s="650"/>
      <c r="ULI4" s="650"/>
      <c r="ULJ4" s="650"/>
      <c r="ULK4" s="650"/>
      <c r="ULL4" s="667"/>
      <c r="ULM4" s="669"/>
      <c r="ULN4" s="649"/>
      <c r="ULO4" s="649"/>
      <c r="ULP4" s="649"/>
      <c r="ULQ4" s="649"/>
      <c r="ULR4" s="649"/>
      <c r="ULS4" s="649"/>
      <c r="ULT4" s="650"/>
      <c r="ULU4" s="650"/>
      <c r="ULV4" s="650"/>
      <c r="ULW4" s="650"/>
      <c r="ULX4" s="650"/>
      <c r="ULY4" s="650"/>
      <c r="ULZ4" s="650"/>
      <c r="UMA4" s="650"/>
      <c r="UMB4" s="667"/>
      <c r="UMC4" s="669"/>
      <c r="UMD4" s="649"/>
      <c r="UME4" s="649"/>
      <c r="UMF4" s="649"/>
      <c r="UMG4" s="649"/>
      <c r="UMH4" s="649"/>
      <c r="UMI4" s="649"/>
      <c r="UMJ4" s="650"/>
      <c r="UMK4" s="650"/>
      <c r="UML4" s="650"/>
      <c r="UMM4" s="650"/>
      <c r="UMN4" s="650"/>
      <c r="UMO4" s="650"/>
      <c r="UMP4" s="650"/>
      <c r="UMQ4" s="650"/>
      <c r="UMR4" s="667"/>
      <c r="UMS4" s="669"/>
      <c r="UMT4" s="649"/>
      <c r="UMU4" s="649"/>
      <c r="UMV4" s="649"/>
      <c r="UMW4" s="649"/>
      <c r="UMX4" s="649"/>
      <c r="UMY4" s="649"/>
      <c r="UMZ4" s="650"/>
      <c r="UNA4" s="650"/>
      <c r="UNB4" s="650"/>
      <c r="UNC4" s="650"/>
      <c r="UND4" s="650"/>
      <c r="UNE4" s="650"/>
      <c r="UNF4" s="650"/>
      <c r="UNG4" s="650"/>
      <c r="UNH4" s="667"/>
      <c r="UNI4" s="669"/>
      <c r="UNJ4" s="649"/>
      <c r="UNK4" s="649"/>
      <c r="UNL4" s="649"/>
      <c r="UNM4" s="649"/>
      <c r="UNN4" s="649"/>
      <c r="UNO4" s="649"/>
      <c r="UNP4" s="650"/>
      <c r="UNQ4" s="650"/>
      <c r="UNR4" s="650"/>
      <c r="UNS4" s="650"/>
      <c r="UNT4" s="650"/>
      <c r="UNU4" s="650"/>
      <c r="UNV4" s="650"/>
      <c r="UNW4" s="650"/>
      <c r="UNX4" s="667"/>
      <c r="UNY4" s="669"/>
      <c r="UNZ4" s="649"/>
      <c r="UOA4" s="649"/>
      <c r="UOB4" s="649"/>
      <c r="UOC4" s="649"/>
      <c r="UOD4" s="649"/>
      <c r="UOE4" s="649"/>
      <c r="UOF4" s="650"/>
      <c r="UOG4" s="650"/>
      <c r="UOH4" s="650"/>
      <c r="UOI4" s="650"/>
      <c r="UOJ4" s="650"/>
      <c r="UOK4" s="650"/>
      <c r="UOL4" s="650"/>
      <c r="UOM4" s="650"/>
      <c r="UON4" s="667"/>
      <c r="UOO4" s="669"/>
      <c r="UOP4" s="649"/>
      <c r="UOQ4" s="649"/>
      <c r="UOR4" s="649"/>
      <c r="UOS4" s="649"/>
      <c r="UOT4" s="649"/>
      <c r="UOU4" s="649"/>
      <c r="UOV4" s="650"/>
      <c r="UOW4" s="650"/>
      <c r="UOX4" s="650"/>
      <c r="UOY4" s="650"/>
      <c r="UOZ4" s="650"/>
      <c r="UPA4" s="650"/>
      <c r="UPB4" s="650"/>
      <c r="UPC4" s="650"/>
      <c r="UPD4" s="667"/>
      <c r="UPE4" s="669"/>
      <c r="UPF4" s="649"/>
      <c r="UPG4" s="649"/>
      <c r="UPH4" s="649"/>
      <c r="UPI4" s="649"/>
      <c r="UPJ4" s="649"/>
      <c r="UPK4" s="649"/>
      <c r="UPL4" s="650"/>
      <c r="UPM4" s="650"/>
      <c r="UPN4" s="650"/>
      <c r="UPO4" s="650"/>
      <c r="UPP4" s="650"/>
      <c r="UPQ4" s="650"/>
      <c r="UPR4" s="650"/>
      <c r="UPS4" s="650"/>
      <c r="UPT4" s="667"/>
      <c r="UPU4" s="669"/>
      <c r="UPV4" s="649"/>
      <c r="UPW4" s="649"/>
      <c r="UPX4" s="649"/>
      <c r="UPY4" s="649"/>
      <c r="UPZ4" s="649"/>
      <c r="UQA4" s="649"/>
      <c r="UQB4" s="650"/>
      <c r="UQC4" s="650"/>
      <c r="UQD4" s="650"/>
      <c r="UQE4" s="650"/>
      <c r="UQF4" s="650"/>
      <c r="UQG4" s="650"/>
      <c r="UQH4" s="650"/>
      <c r="UQI4" s="650"/>
      <c r="UQJ4" s="667"/>
      <c r="UQK4" s="669"/>
      <c r="UQL4" s="649"/>
      <c r="UQM4" s="649"/>
      <c r="UQN4" s="649"/>
      <c r="UQO4" s="649"/>
      <c r="UQP4" s="649"/>
      <c r="UQQ4" s="649"/>
      <c r="UQR4" s="650"/>
      <c r="UQS4" s="650"/>
      <c r="UQT4" s="650"/>
      <c r="UQU4" s="650"/>
      <c r="UQV4" s="650"/>
      <c r="UQW4" s="650"/>
      <c r="UQX4" s="650"/>
      <c r="UQY4" s="650"/>
      <c r="UQZ4" s="667"/>
      <c r="URA4" s="669"/>
      <c r="URB4" s="649"/>
      <c r="URC4" s="649"/>
      <c r="URD4" s="649"/>
      <c r="URE4" s="649"/>
      <c r="URF4" s="649"/>
      <c r="URG4" s="649"/>
      <c r="URH4" s="650"/>
      <c r="URI4" s="650"/>
      <c r="URJ4" s="650"/>
      <c r="URK4" s="650"/>
      <c r="URL4" s="650"/>
      <c r="URM4" s="650"/>
      <c r="URN4" s="650"/>
      <c r="URO4" s="650"/>
      <c r="URP4" s="667"/>
      <c r="URQ4" s="669"/>
      <c r="URR4" s="649"/>
      <c r="URS4" s="649"/>
      <c r="URT4" s="649"/>
      <c r="URU4" s="649"/>
      <c r="URV4" s="649"/>
      <c r="URW4" s="649"/>
      <c r="URX4" s="650"/>
      <c r="URY4" s="650"/>
      <c r="URZ4" s="650"/>
      <c r="USA4" s="650"/>
      <c r="USB4" s="650"/>
      <c r="USC4" s="650"/>
      <c r="USD4" s="650"/>
      <c r="USE4" s="650"/>
      <c r="USF4" s="667"/>
      <c r="USG4" s="669"/>
      <c r="USH4" s="649"/>
      <c r="USI4" s="649"/>
      <c r="USJ4" s="649"/>
      <c r="USK4" s="649"/>
      <c r="USL4" s="649"/>
      <c r="USM4" s="649"/>
      <c r="USN4" s="650"/>
      <c r="USO4" s="650"/>
      <c r="USP4" s="650"/>
      <c r="USQ4" s="650"/>
      <c r="USR4" s="650"/>
      <c r="USS4" s="650"/>
      <c r="UST4" s="650"/>
      <c r="USU4" s="650"/>
      <c r="USV4" s="667"/>
      <c r="USW4" s="669"/>
      <c r="USX4" s="649"/>
      <c r="USY4" s="649"/>
      <c r="USZ4" s="649"/>
      <c r="UTA4" s="649"/>
      <c r="UTB4" s="649"/>
      <c r="UTC4" s="649"/>
      <c r="UTD4" s="650"/>
      <c r="UTE4" s="650"/>
      <c r="UTF4" s="650"/>
      <c r="UTG4" s="650"/>
      <c r="UTH4" s="650"/>
      <c r="UTI4" s="650"/>
      <c r="UTJ4" s="650"/>
      <c r="UTK4" s="650"/>
      <c r="UTL4" s="667"/>
      <c r="UTM4" s="669"/>
      <c r="UTN4" s="649"/>
      <c r="UTO4" s="649"/>
      <c r="UTP4" s="649"/>
      <c r="UTQ4" s="649"/>
      <c r="UTR4" s="649"/>
      <c r="UTS4" s="649"/>
      <c r="UTT4" s="650"/>
      <c r="UTU4" s="650"/>
      <c r="UTV4" s="650"/>
      <c r="UTW4" s="650"/>
      <c r="UTX4" s="650"/>
      <c r="UTY4" s="650"/>
      <c r="UTZ4" s="650"/>
      <c r="UUA4" s="650"/>
      <c r="UUB4" s="667"/>
      <c r="UUC4" s="669"/>
      <c r="UUD4" s="649"/>
      <c r="UUE4" s="649"/>
      <c r="UUF4" s="649"/>
      <c r="UUG4" s="649"/>
      <c r="UUH4" s="649"/>
      <c r="UUI4" s="649"/>
      <c r="UUJ4" s="650"/>
      <c r="UUK4" s="650"/>
      <c r="UUL4" s="650"/>
      <c r="UUM4" s="650"/>
      <c r="UUN4" s="650"/>
      <c r="UUO4" s="650"/>
      <c r="UUP4" s="650"/>
      <c r="UUQ4" s="650"/>
      <c r="UUR4" s="667"/>
      <c r="UUS4" s="669"/>
      <c r="UUT4" s="649"/>
      <c r="UUU4" s="649"/>
      <c r="UUV4" s="649"/>
      <c r="UUW4" s="649"/>
      <c r="UUX4" s="649"/>
      <c r="UUY4" s="649"/>
      <c r="UUZ4" s="650"/>
      <c r="UVA4" s="650"/>
      <c r="UVB4" s="650"/>
      <c r="UVC4" s="650"/>
      <c r="UVD4" s="650"/>
      <c r="UVE4" s="650"/>
      <c r="UVF4" s="650"/>
      <c r="UVG4" s="650"/>
      <c r="UVH4" s="667"/>
      <c r="UVI4" s="669"/>
      <c r="UVJ4" s="649"/>
      <c r="UVK4" s="649"/>
      <c r="UVL4" s="649"/>
      <c r="UVM4" s="649"/>
      <c r="UVN4" s="649"/>
      <c r="UVO4" s="649"/>
      <c r="UVP4" s="650"/>
      <c r="UVQ4" s="650"/>
      <c r="UVR4" s="650"/>
      <c r="UVS4" s="650"/>
      <c r="UVT4" s="650"/>
      <c r="UVU4" s="650"/>
      <c r="UVV4" s="650"/>
      <c r="UVW4" s="650"/>
      <c r="UVX4" s="667"/>
      <c r="UVY4" s="669"/>
      <c r="UVZ4" s="649"/>
      <c r="UWA4" s="649"/>
      <c r="UWB4" s="649"/>
      <c r="UWC4" s="649"/>
      <c r="UWD4" s="649"/>
      <c r="UWE4" s="649"/>
      <c r="UWF4" s="650"/>
      <c r="UWG4" s="650"/>
      <c r="UWH4" s="650"/>
      <c r="UWI4" s="650"/>
      <c r="UWJ4" s="650"/>
      <c r="UWK4" s="650"/>
      <c r="UWL4" s="650"/>
      <c r="UWM4" s="650"/>
      <c r="UWN4" s="667"/>
      <c r="UWO4" s="669"/>
      <c r="UWP4" s="649"/>
      <c r="UWQ4" s="649"/>
      <c r="UWR4" s="649"/>
      <c r="UWS4" s="649"/>
      <c r="UWT4" s="649"/>
      <c r="UWU4" s="649"/>
      <c r="UWV4" s="650"/>
      <c r="UWW4" s="650"/>
      <c r="UWX4" s="650"/>
      <c r="UWY4" s="650"/>
      <c r="UWZ4" s="650"/>
      <c r="UXA4" s="650"/>
      <c r="UXB4" s="650"/>
      <c r="UXC4" s="650"/>
      <c r="UXD4" s="667"/>
      <c r="UXE4" s="669"/>
      <c r="UXF4" s="649"/>
      <c r="UXG4" s="649"/>
      <c r="UXH4" s="649"/>
      <c r="UXI4" s="649"/>
      <c r="UXJ4" s="649"/>
      <c r="UXK4" s="649"/>
      <c r="UXL4" s="650"/>
      <c r="UXM4" s="650"/>
      <c r="UXN4" s="650"/>
      <c r="UXO4" s="650"/>
      <c r="UXP4" s="650"/>
      <c r="UXQ4" s="650"/>
      <c r="UXR4" s="650"/>
      <c r="UXS4" s="650"/>
      <c r="UXT4" s="667"/>
      <c r="UXU4" s="669"/>
      <c r="UXV4" s="649"/>
      <c r="UXW4" s="649"/>
      <c r="UXX4" s="649"/>
      <c r="UXY4" s="649"/>
      <c r="UXZ4" s="649"/>
      <c r="UYA4" s="649"/>
      <c r="UYB4" s="650"/>
      <c r="UYC4" s="650"/>
      <c r="UYD4" s="650"/>
      <c r="UYE4" s="650"/>
      <c r="UYF4" s="650"/>
      <c r="UYG4" s="650"/>
      <c r="UYH4" s="650"/>
      <c r="UYI4" s="650"/>
      <c r="UYJ4" s="667"/>
      <c r="UYK4" s="669"/>
      <c r="UYL4" s="649"/>
      <c r="UYM4" s="649"/>
      <c r="UYN4" s="649"/>
      <c r="UYO4" s="649"/>
      <c r="UYP4" s="649"/>
      <c r="UYQ4" s="649"/>
      <c r="UYR4" s="650"/>
      <c r="UYS4" s="650"/>
      <c r="UYT4" s="650"/>
      <c r="UYU4" s="650"/>
      <c r="UYV4" s="650"/>
      <c r="UYW4" s="650"/>
      <c r="UYX4" s="650"/>
      <c r="UYY4" s="650"/>
      <c r="UYZ4" s="667"/>
      <c r="UZA4" s="669"/>
      <c r="UZB4" s="649"/>
      <c r="UZC4" s="649"/>
      <c r="UZD4" s="649"/>
      <c r="UZE4" s="649"/>
      <c r="UZF4" s="649"/>
      <c r="UZG4" s="649"/>
      <c r="UZH4" s="650"/>
      <c r="UZI4" s="650"/>
      <c r="UZJ4" s="650"/>
      <c r="UZK4" s="650"/>
      <c r="UZL4" s="650"/>
      <c r="UZM4" s="650"/>
      <c r="UZN4" s="650"/>
      <c r="UZO4" s="650"/>
      <c r="UZP4" s="667"/>
      <c r="UZQ4" s="669"/>
      <c r="UZR4" s="649"/>
      <c r="UZS4" s="649"/>
      <c r="UZT4" s="649"/>
      <c r="UZU4" s="649"/>
      <c r="UZV4" s="649"/>
      <c r="UZW4" s="649"/>
      <c r="UZX4" s="650"/>
      <c r="UZY4" s="650"/>
      <c r="UZZ4" s="650"/>
      <c r="VAA4" s="650"/>
      <c r="VAB4" s="650"/>
      <c r="VAC4" s="650"/>
      <c r="VAD4" s="650"/>
      <c r="VAE4" s="650"/>
      <c r="VAF4" s="667"/>
      <c r="VAG4" s="669"/>
      <c r="VAH4" s="649"/>
      <c r="VAI4" s="649"/>
      <c r="VAJ4" s="649"/>
      <c r="VAK4" s="649"/>
      <c r="VAL4" s="649"/>
      <c r="VAM4" s="649"/>
      <c r="VAN4" s="650"/>
      <c r="VAO4" s="650"/>
      <c r="VAP4" s="650"/>
      <c r="VAQ4" s="650"/>
      <c r="VAR4" s="650"/>
      <c r="VAS4" s="650"/>
      <c r="VAT4" s="650"/>
      <c r="VAU4" s="650"/>
      <c r="VAV4" s="667"/>
      <c r="VAW4" s="669"/>
      <c r="VAX4" s="649"/>
      <c r="VAY4" s="649"/>
      <c r="VAZ4" s="649"/>
      <c r="VBA4" s="649"/>
      <c r="VBB4" s="649"/>
      <c r="VBC4" s="649"/>
      <c r="VBD4" s="650"/>
      <c r="VBE4" s="650"/>
      <c r="VBF4" s="650"/>
      <c r="VBG4" s="650"/>
      <c r="VBH4" s="650"/>
      <c r="VBI4" s="650"/>
      <c r="VBJ4" s="650"/>
      <c r="VBK4" s="650"/>
      <c r="VBL4" s="667"/>
      <c r="VBM4" s="669"/>
      <c r="VBN4" s="649"/>
      <c r="VBO4" s="649"/>
      <c r="VBP4" s="649"/>
      <c r="VBQ4" s="649"/>
      <c r="VBR4" s="649"/>
      <c r="VBS4" s="649"/>
      <c r="VBT4" s="650"/>
      <c r="VBU4" s="650"/>
      <c r="VBV4" s="650"/>
      <c r="VBW4" s="650"/>
      <c r="VBX4" s="650"/>
      <c r="VBY4" s="650"/>
      <c r="VBZ4" s="650"/>
      <c r="VCA4" s="650"/>
      <c r="VCB4" s="667"/>
      <c r="VCC4" s="669"/>
      <c r="VCD4" s="649"/>
      <c r="VCE4" s="649"/>
      <c r="VCF4" s="649"/>
      <c r="VCG4" s="649"/>
      <c r="VCH4" s="649"/>
      <c r="VCI4" s="649"/>
      <c r="VCJ4" s="650"/>
      <c r="VCK4" s="650"/>
      <c r="VCL4" s="650"/>
      <c r="VCM4" s="650"/>
      <c r="VCN4" s="650"/>
      <c r="VCO4" s="650"/>
      <c r="VCP4" s="650"/>
      <c r="VCQ4" s="650"/>
      <c r="VCR4" s="667"/>
      <c r="VCS4" s="669"/>
      <c r="VCT4" s="649"/>
      <c r="VCU4" s="649"/>
      <c r="VCV4" s="649"/>
      <c r="VCW4" s="649"/>
      <c r="VCX4" s="649"/>
      <c r="VCY4" s="649"/>
      <c r="VCZ4" s="650"/>
      <c r="VDA4" s="650"/>
      <c r="VDB4" s="650"/>
      <c r="VDC4" s="650"/>
      <c r="VDD4" s="650"/>
      <c r="VDE4" s="650"/>
      <c r="VDF4" s="650"/>
      <c r="VDG4" s="650"/>
      <c r="VDH4" s="667"/>
      <c r="VDI4" s="669"/>
      <c r="VDJ4" s="649"/>
      <c r="VDK4" s="649"/>
      <c r="VDL4" s="649"/>
      <c r="VDM4" s="649"/>
      <c r="VDN4" s="649"/>
      <c r="VDO4" s="649"/>
      <c r="VDP4" s="650"/>
      <c r="VDQ4" s="650"/>
      <c r="VDR4" s="650"/>
      <c r="VDS4" s="650"/>
      <c r="VDT4" s="650"/>
      <c r="VDU4" s="650"/>
      <c r="VDV4" s="650"/>
      <c r="VDW4" s="650"/>
      <c r="VDX4" s="667"/>
      <c r="VDY4" s="669"/>
      <c r="VDZ4" s="649"/>
      <c r="VEA4" s="649"/>
      <c r="VEB4" s="649"/>
      <c r="VEC4" s="649"/>
      <c r="VED4" s="649"/>
      <c r="VEE4" s="649"/>
      <c r="VEF4" s="650"/>
      <c r="VEG4" s="650"/>
      <c r="VEH4" s="650"/>
      <c r="VEI4" s="650"/>
      <c r="VEJ4" s="650"/>
      <c r="VEK4" s="650"/>
      <c r="VEL4" s="650"/>
      <c r="VEM4" s="650"/>
      <c r="VEN4" s="667"/>
      <c r="VEO4" s="669"/>
      <c r="VEP4" s="649"/>
      <c r="VEQ4" s="649"/>
      <c r="VER4" s="649"/>
      <c r="VES4" s="649"/>
      <c r="VET4" s="649"/>
      <c r="VEU4" s="649"/>
      <c r="VEV4" s="650"/>
      <c r="VEW4" s="650"/>
      <c r="VEX4" s="650"/>
      <c r="VEY4" s="650"/>
      <c r="VEZ4" s="650"/>
      <c r="VFA4" s="650"/>
      <c r="VFB4" s="650"/>
      <c r="VFC4" s="650"/>
      <c r="VFD4" s="667"/>
      <c r="VFE4" s="669"/>
      <c r="VFF4" s="649"/>
      <c r="VFG4" s="649"/>
      <c r="VFH4" s="649"/>
      <c r="VFI4" s="649"/>
      <c r="VFJ4" s="649"/>
      <c r="VFK4" s="649"/>
      <c r="VFL4" s="650"/>
      <c r="VFM4" s="650"/>
      <c r="VFN4" s="650"/>
      <c r="VFO4" s="650"/>
      <c r="VFP4" s="650"/>
      <c r="VFQ4" s="650"/>
      <c r="VFR4" s="650"/>
      <c r="VFS4" s="650"/>
      <c r="VFT4" s="667"/>
      <c r="VFU4" s="669"/>
      <c r="VFV4" s="649"/>
      <c r="VFW4" s="649"/>
      <c r="VFX4" s="649"/>
      <c r="VFY4" s="649"/>
      <c r="VFZ4" s="649"/>
      <c r="VGA4" s="649"/>
      <c r="VGB4" s="650"/>
      <c r="VGC4" s="650"/>
      <c r="VGD4" s="650"/>
      <c r="VGE4" s="650"/>
      <c r="VGF4" s="650"/>
      <c r="VGG4" s="650"/>
      <c r="VGH4" s="650"/>
      <c r="VGI4" s="650"/>
      <c r="VGJ4" s="667"/>
      <c r="VGK4" s="669"/>
      <c r="VGL4" s="649"/>
      <c r="VGM4" s="649"/>
      <c r="VGN4" s="649"/>
      <c r="VGO4" s="649"/>
      <c r="VGP4" s="649"/>
      <c r="VGQ4" s="649"/>
      <c r="VGR4" s="650"/>
      <c r="VGS4" s="650"/>
      <c r="VGT4" s="650"/>
      <c r="VGU4" s="650"/>
      <c r="VGV4" s="650"/>
      <c r="VGW4" s="650"/>
      <c r="VGX4" s="650"/>
      <c r="VGY4" s="650"/>
      <c r="VGZ4" s="667"/>
      <c r="VHA4" s="669"/>
      <c r="VHB4" s="649"/>
      <c r="VHC4" s="649"/>
      <c r="VHD4" s="649"/>
      <c r="VHE4" s="649"/>
      <c r="VHF4" s="649"/>
      <c r="VHG4" s="649"/>
      <c r="VHH4" s="650"/>
      <c r="VHI4" s="650"/>
      <c r="VHJ4" s="650"/>
      <c r="VHK4" s="650"/>
      <c r="VHL4" s="650"/>
      <c r="VHM4" s="650"/>
      <c r="VHN4" s="650"/>
      <c r="VHO4" s="650"/>
      <c r="VHP4" s="667"/>
      <c r="VHQ4" s="669"/>
      <c r="VHR4" s="649"/>
      <c r="VHS4" s="649"/>
      <c r="VHT4" s="649"/>
      <c r="VHU4" s="649"/>
      <c r="VHV4" s="649"/>
      <c r="VHW4" s="649"/>
      <c r="VHX4" s="650"/>
      <c r="VHY4" s="650"/>
      <c r="VHZ4" s="650"/>
      <c r="VIA4" s="650"/>
      <c r="VIB4" s="650"/>
      <c r="VIC4" s="650"/>
      <c r="VID4" s="650"/>
      <c r="VIE4" s="650"/>
      <c r="VIF4" s="667"/>
      <c r="VIG4" s="669"/>
      <c r="VIH4" s="649"/>
      <c r="VII4" s="649"/>
      <c r="VIJ4" s="649"/>
      <c r="VIK4" s="649"/>
      <c r="VIL4" s="649"/>
      <c r="VIM4" s="649"/>
      <c r="VIN4" s="650"/>
      <c r="VIO4" s="650"/>
      <c r="VIP4" s="650"/>
      <c r="VIQ4" s="650"/>
      <c r="VIR4" s="650"/>
      <c r="VIS4" s="650"/>
      <c r="VIT4" s="650"/>
      <c r="VIU4" s="650"/>
      <c r="VIV4" s="667"/>
      <c r="VIW4" s="669"/>
      <c r="VIX4" s="649"/>
      <c r="VIY4" s="649"/>
      <c r="VIZ4" s="649"/>
      <c r="VJA4" s="649"/>
      <c r="VJB4" s="649"/>
      <c r="VJC4" s="649"/>
      <c r="VJD4" s="650"/>
      <c r="VJE4" s="650"/>
      <c r="VJF4" s="650"/>
      <c r="VJG4" s="650"/>
      <c r="VJH4" s="650"/>
      <c r="VJI4" s="650"/>
      <c r="VJJ4" s="650"/>
      <c r="VJK4" s="650"/>
      <c r="VJL4" s="667"/>
      <c r="VJM4" s="669"/>
      <c r="VJN4" s="649"/>
      <c r="VJO4" s="649"/>
      <c r="VJP4" s="649"/>
      <c r="VJQ4" s="649"/>
      <c r="VJR4" s="649"/>
      <c r="VJS4" s="649"/>
      <c r="VJT4" s="650"/>
      <c r="VJU4" s="650"/>
      <c r="VJV4" s="650"/>
      <c r="VJW4" s="650"/>
      <c r="VJX4" s="650"/>
      <c r="VJY4" s="650"/>
      <c r="VJZ4" s="650"/>
      <c r="VKA4" s="650"/>
      <c r="VKB4" s="667"/>
      <c r="VKC4" s="669"/>
      <c r="VKD4" s="649"/>
      <c r="VKE4" s="649"/>
      <c r="VKF4" s="649"/>
      <c r="VKG4" s="649"/>
      <c r="VKH4" s="649"/>
      <c r="VKI4" s="649"/>
      <c r="VKJ4" s="650"/>
      <c r="VKK4" s="650"/>
      <c r="VKL4" s="650"/>
      <c r="VKM4" s="650"/>
      <c r="VKN4" s="650"/>
      <c r="VKO4" s="650"/>
      <c r="VKP4" s="650"/>
      <c r="VKQ4" s="650"/>
      <c r="VKR4" s="667"/>
      <c r="VKS4" s="669"/>
      <c r="VKT4" s="649"/>
      <c r="VKU4" s="649"/>
      <c r="VKV4" s="649"/>
      <c r="VKW4" s="649"/>
      <c r="VKX4" s="649"/>
      <c r="VKY4" s="649"/>
      <c r="VKZ4" s="650"/>
      <c r="VLA4" s="650"/>
      <c r="VLB4" s="650"/>
      <c r="VLC4" s="650"/>
      <c r="VLD4" s="650"/>
      <c r="VLE4" s="650"/>
      <c r="VLF4" s="650"/>
      <c r="VLG4" s="650"/>
      <c r="VLH4" s="667"/>
      <c r="VLI4" s="669"/>
      <c r="VLJ4" s="649"/>
      <c r="VLK4" s="649"/>
      <c r="VLL4" s="649"/>
      <c r="VLM4" s="649"/>
      <c r="VLN4" s="649"/>
      <c r="VLO4" s="649"/>
      <c r="VLP4" s="650"/>
      <c r="VLQ4" s="650"/>
      <c r="VLR4" s="650"/>
      <c r="VLS4" s="650"/>
      <c r="VLT4" s="650"/>
      <c r="VLU4" s="650"/>
      <c r="VLV4" s="650"/>
      <c r="VLW4" s="650"/>
      <c r="VLX4" s="667"/>
      <c r="VLY4" s="669"/>
      <c r="VLZ4" s="649"/>
      <c r="VMA4" s="649"/>
      <c r="VMB4" s="649"/>
      <c r="VMC4" s="649"/>
      <c r="VMD4" s="649"/>
      <c r="VME4" s="649"/>
      <c r="VMF4" s="650"/>
      <c r="VMG4" s="650"/>
      <c r="VMH4" s="650"/>
      <c r="VMI4" s="650"/>
      <c r="VMJ4" s="650"/>
      <c r="VMK4" s="650"/>
      <c r="VML4" s="650"/>
      <c r="VMM4" s="650"/>
      <c r="VMN4" s="667"/>
      <c r="VMO4" s="669"/>
      <c r="VMP4" s="649"/>
      <c r="VMQ4" s="649"/>
      <c r="VMR4" s="649"/>
      <c r="VMS4" s="649"/>
      <c r="VMT4" s="649"/>
      <c r="VMU4" s="649"/>
      <c r="VMV4" s="650"/>
      <c r="VMW4" s="650"/>
      <c r="VMX4" s="650"/>
      <c r="VMY4" s="650"/>
      <c r="VMZ4" s="650"/>
      <c r="VNA4" s="650"/>
      <c r="VNB4" s="650"/>
      <c r="VNC4" s="650"/>
      <c r="VND4" s="667"/>
      <c r="VNE4" s="669"/>
      <c r="VNF4" s="649"/>
      <c r="VNG4" s="649"/>
      <c r="VNH4" s="649"/>
      <c r="VNI4" s="649"/>
      <c r="VNJ4" s="649"/>
      <c r="VNK4" s="649"/>
      <c r="VNL4" s="650"/>
      <c r="VNM4" s="650"/>
      <c r="VNN4" s="650"/>
      <c r="VNO4" s="650"/>
      <c r="VNP4" s="650"/>
      <c r="VNQ4" s="650"/>
      <c r="VNR4" s="650"/>
      <c r="VNS4" s="650"/>
      <c r="VNT4" s="667"/>
      <c r="VNU4" s="669"/>
      <c r="VNV4" s="649"/>
      <c r="VNW4" s="649"/>
      <c r="VNX4" s="649"/>
      <c r="VNY4" s="649"/>
      <c r="VNZ4" s="649"/>
      <c r="VOA4" s="649"/>
      <c r="VOB4" s="650"/>
      <c r="VOC4" s="650"/>
      <c r="VOD4" s="650"/>
      <c r="VOE4" s="650"/>
      <c r="VOF4" s="650"/>
      <c r="VOG4" s="650"/>
      <c r="VOH4" s="650"/>
      <c r="VOI4" s="650"/>
      <c r="VOJ4" s="667"/>
      <c r="VOK4" s="669"/>
      <c r="VOL4" s="649"/>
      <c r="VOM4" s="649"/>
      <c r="VON4" s="649"/>
      <c r="VOO4" s="649"/>
      <c r="VOP4" s="649"/>
      <c r="VOQ4" s="649"/>
      <c r="VOR4" s="650"/>
      <c r="VOS4" s="650"/>
      <c r="VOT4" s="650"/>
      <c r="VOU4" s="650"/>
      <c r="VOV4" s="650"/>
      <c r="VOW4" s="650"/>
      <c r="VOX4" s="650"/>
      <c r="VOY4" s="650"/>
      <c r="VOZ4" s="667"/>
      <c r="VPA4" s="669"/>
      <c r="VPB4" s="649"/>
      <c r="VPC4" s="649"/>
      <c r="VPD4" s="649"/>
      <c r="VPE4" s="649"/>
      <c r="VPF4" s="649"/>
      <c r="VPG4" s="649"/>
      <c r="VPH4" s="650"/>
      <c r="VPI4" s="650"/>
      <c r="VPJ4" s="650"/>
      <c r="VPK4" s="650"/>
      <c r="VPL4" s="650"/>
      <c r="VPM4" s="650"/>
      <c r="VPN4" s="650"/>
      <c r="VPO4" s="650"/>
      <c r="VPP4" s="667"/>
      <c r="VPQ4" s="669"/>
      <c r="VPR4" s="649"/>
      <c r="VPS4" s="649"/>
      <c r="VPT4" s="649"/>
      <c r="VPU4" s="649"/>
      <c r="VPV4" s="649"/>
      <c r="VPW4" s="649"/>
      <c r="VPX4" s="650"/>
      <c r="VPY4" s="650"/>
      <c r="VPZ4" s="650"/>
      <c r="VQA4" s="650"/>
      <c r="VQB4" s="650"/>
      <c r="VQC4" s="650"/>
      <c r="VQD4" s="650"/>
      <c r="VQE4" s="650"/>
      <c r="VQF4" s="667"/>
      <c r="VQG4" s="669"/>
      <c r="VQH4" s="649"/>
      <c r="VQI4" s="649"/>
      <c r="VQJ4" s="649"/>
      <c r="VQK4" s="649"/>
      <c r="VQL4" s="649"/>
      <c r="VQM4" s="649"/>
      <c r="VQN4" s="650"/>
      <c r="VQO4" s="650"/>
      <c r="VQP4" s="650"/>
      <c r="VQQ4" s="650"/>
      <c r="VQR4" s="650"/>
      <c r="VQS4" s="650"/>
      <c r="VQT4" s="650"/>
      <c r="VQU4" s="650"/>
      <c r="VQV4" s="667"/>
      <c r="VQW4" s="669"/>
      <c r="VQX4" s="649"/>
      <c r="VQY4" s="649"/>
      <c r="VQZ4" s="649"/>
      <c r="VRA4" s="649"/>
      <c r="VRB4" s="649"/>
      <c r="VRC4" s="649"/>
      <c r="VRD4" s="650"/>
      <c r="VRE4" s="650"/>
      <c r="VRF4" s="650"/>
      <c r="VRG4" s="650"/>
      <c r="VRH4" s="650"/>
      <c r="VRI4" s="650"/>
      <c r="VRJ4" s="650"/>
      <c r="VRK4" s="650"/>
      <c r="VRL4" s="667"/>
      <c r="VRM4" s="669"/>
      <c r="VRN4" s="649"/>
      <c r="VRO4" s="649"/>
      <c r="VRP4" s="649"/>
      <c r="VRQ4" s="649"/>
      <c r="VRR4" s="649"/>
      <c r="VRS4" s="649"/>
      <c r="VRT4" s="650"/>
      <c r="VRU4" s="650"/>
      <c r="VRV4" s="650"/>
      <c r="VRW4" s="650"/>
      <c r="VRX4" s="650"/>
      <c r="VRY4" s="650"/>
      <c r="VRZ4" s="650"/>
      <c r="VSA4" s="650"/>
      <c r="VSB4" s="667"/>
      <c r="VSC4" s="669"/>
      <c r="VSD4" s="649"/>
      <c r="VSE4" s="649"/>
      <c r="VSF4" s="649"/>
      <c r="VSG4" s="649"/>
      <c r="VSH4" s="649"/>
      <c r="VSI4" s="649"/>
      <c r="VSJ4" s="650"/>
      <c r="VSK4" s="650"/>
      <c r="VSL4" s="650"/>
      <c r="VSM4" s="650"/>
      <c r="VSN4" s="650"/>
      <c r="VSO4" s="650"/>
      <c r="VSP4" s="650"/>
      <c r="VSQ4" s="650"/>
      <c r="VSR4" s="667"/>
      <c r="VSS4" s="669"/>
      <c r="VST4" s="649"/>
      <c r="VSU4" s="649"/>
      <c r="VSV4" s="649"/>
      <c r="VSW4" s="649"/>
      <c r="VSX4" s="649"/>
      <c r="VSY4" s="649"/>
      <c r="VSZ4" s="650"/>
      <c r="VTA4" s="650"/>
      <c r="VTB4" s="650"/>
      <c r="VTC4" s="650"/>
      <c r="VTD4" s="650"/>
      <c r="VTE4" s="650"/>
      <c r="VTF4" s="650"/>
      <c r="VTG4" s="650"/>
      <c r="VTH4" s="667"/>
      <c r="VTI4" s="669"/>
      <c r="VTJ4" s="649"/>
      <c r="VTK4" s="649"/>
      <c r="VTL4" s="649"/>
      <c r="VTM4" s="649"/>
      <c r="VTN4" s="649"/>
      <c r="VTO4" s="649"/>
      <c r="VTP4" s="650"/>
      <c r="VTQ4" s="650"/>
      <c r="VTR4" s="650"/>
      <c r="VTS4" s="650"/>
      <c r="VTT4" s="650"/>
      <c r="VTU4" s="650"/>
      <c r="VTV4" s="650"/>
      <c r="VTW4" s="650"/>
      <c r="VTX4" s="667"/>
      <c r="VTY4" s="669"/>
      <c r="VTZ4" s="649"/>
      <c r="VUA4" s="649"/>
      <c r="VUB4" s="649"/>
      <c r="VUC4" s="649"/>
      <c r="VUD4" s="649"/>
      <c r="VUE4" s="649"/>
      <c r="VUF4" s="650"/>
      <c r="VUG4" s="650"/>
      <c r="VUH4" s="650"/>
      <c r="VUI4" s="650"/>
      <c r="VUJ4" s="650"/>
      <c r="VUK4" s="650"/>
      <c r="VUL4" s="650"/>
      <c r="VUM4" s="650"/>
      <c r="VUN4" s="667"/>
      <c r="VUO4" s="669"/>
      <c r="VUP4" s="649"/>
      <c r="VUQ4" s="649"/>
      <c r="VUR4" s="649"/>
      <c r="VUS4" s="649"/>
      <c r="VUT4" s="649"/>
      <c r="VUU4" s="649"/>
      <c r="VUV4" s="650"/>
      <c r="VUW4" s="650"/>
      <c r="VUX4" s="650"/>
      <c r="VUY4" s="650"/>
      <c r="VUZ4" s="650"/>
      <c r="VVA4" s="650"/>
      <c r="VVB4" s="650"/>
      <c r="VVC4" s="650"/>
      <c r="VVD4" s="667"/>
      <c r="VVE4" s="669"/>
      <c r="VVF4" s="649"/>
      <c r="VVG4" s="649"/>
      <c r="VVH4" s="649"/>
      <c r="VVI4" s="649"/>
      <c r="VVJ4" s="649"/>
      <c r="VVK4" s="649"/>
      <c r="VVL4" s="650"/>
      <c r="VVM4" s="650"/>
      <c r="VVN4" s="650"/>
      <c r="VVO4" s="650"/>
      <c r="VVP4" s="650"/>
      <c r="VVQ4" s="650"/>
      <c r="VVR4" s="650"/>
      <c r="VVS4" s="650"/>
      <c r="VVT4" s="667"/>
      <c r="VVU4" s="669"/>
      <c r="VVV4" s="649"/>
      <c r="VVW4" s="649"/>
      <c r="VVX4" s="649"/>
      <c r="VVY4" s="649"/>
      <c r="VVZ4" s="649"/>
      <c r="VWA4" s="649"/>
      <c r="VWB4" s="650"/>
      <c r="VWC4" s="650"/>
      <c r="VWD4" s="650"/>
      <c r="VWE4" s="650"/>
      <c r="VWF4" s="650"/>
      <c r="VWG4" s="650"/>
      <c r="VWH4" s="650"/>
      <c r="VWI4" s="650"/>
      <c r="VWJ4" s="667"/>
      <c r="VWK4" s="669"/>
      <c r="VWL4" s="649"/>
      <c r="VWM4" s="649"/>
      <c r="VWN4" s="649"/>
      <c r="VWO4" s="649"/>
      <c r="VWP4" s="649"/>
      <c r="VWQ4" s="649"/>
      <c r="VWR4" s="650"/>
      <c r="VWS4" s="650"/>
      <c r="VWT4" s="650"/>
      <c r="VWU4" s="650"/>
      <c r="VWV4" s="650"/>
      <c r="VWW4" s="650"/>
      <c r="VWX4" s="650"/>
      <c r="VWY4" s="650"/>
      <c r="VWZ4" s="667"/>
      <c r="VXA4" s="669"/>
      <c r="VXB4" s="649"/>
      <c r="VXC4" s="649"/>
      <c r="VXD4" s="649"/>
      <c r="VXE4" s="649"/>
      <c r="VXF4" s="649"/>
      <c r="VXG4" s="649"/>
      <c r="VXH4" s="650"/>
      <c r="VXI4" s="650"/>
      <c r="VXJ4" s="650"/>
      <c r="VXK4" s="650"/>
      <c r="VXL4" s="650"/>
      <c r="VXM4" s="650"/>
      <c r="VXN4" s="650"/>
      <c r="VXO4" s="650"/>
      <c r="VXP4" s="667"/>
      <c r="VXQ4" s="669"/>
      <c r="VXR4" s="649"/>
      <c r="VXS4" s="649"/>
      <c r="VXT4" s="649"/>
      <c r="VXU4" s="649"/>
      <c r="VXV4" s="649"/>
      <c r="VXW4" s="649"/>
      <c r="VXX4" s="650"/>
      <c r="VXY4" s="650"/>
      <c r="VXZ4" s="650"/>
      <c r="VYA4" s="650"/>
      <c r="VYB4" s="650"/>
      <c r="VYC4" s="650"/>
      <c r="VYD4" s="650"/>
      <c r="VYE4" s="650"/>
      <c r="VYF4" s="667"/>
      <c r="VYG4" s="669"/>
      <c r="VYH4" s="649"/>
      <c r="VYI4" s="649"/>
      <c r="VYJ4" s="649"/>
      <c r="VYK4" s="649"/>
      <c r="VYL4" s="649"/>
      <c r="VYM4" s="649"/>
      <c r="VYN4" s="650"/>
      <c r="VYO4" s="650"/>
      <c r="VYP4" s="650"/>
      <c r="VYQ4" s="650"/>
      <c r="VYR4" s="650"/>
      <c r="VYS4" s="650"/>
      <c r="VYT4" s="650"/>
      <c r="VYU4" s="650"/>
      <c r="VYV4" s="667"/>
      <c r="VYW4" s="669"/>
      <c r="VYX4" s="649"/>
      <c r="VYY4" s="649"/>
      <c r="VYZ4" s="649"/>
      <c r="VZA4" s="649"/>
      <c r="VZB4" s="649"/>
      <c r="VZC4" s="649"/>
      <c r="VZD4" s="650"/>
      <c r="VZE4" s="650"/>
      <c r="VZF4" s="650"/>
      <c r="VZG4" s="650"/>
      <c r="VZH4" s="650"/>
      <c r="VZI4" s="650"/>
      <c r="VZJ4" s="650"/>
      <c r="VZK4" s="650"/>
      <c r="VZL4" s="667"/>
      <c r="VZM4" s="669"/>
      <c r="VZN4" s="649"/>
      <c r="VZO4" s="649"/>
      <c r="VZP4" s="649"/>
      <c r="VZQ4" s="649"/>
      <c r="VZR4" s="649"/>
      <c r="VZS4" s="649"/>
      <c r="VZT4" s="650"/>
      <c r="VZU4" s="650"/>
      <c r="VZV4" s="650"/>
      <c r="VZW4" s="650"/>
      <c r="VZX4" s="650"/>
      <c r="VZY4" s="650"/>
      <c r="VZZ4" s="650"/>
      <c r="WAA4" s="650"/>
      <c r="WAB4" s="667"/>
      <c r="WAC4" s="669"/>
      <c r="WAD4" s="649"/>
      <c r="WAE4" s="649"/>
      <c r="WAF4" s="649"/>
      <c r="WAG4" s="649"/>
      <c r="WAH4" s="649"/>
      <c r="WAI4" s="649"/>
      <c r="WAJ4" s="650"/>
      <c r="WAK4" s="650"/>
      <c r="WAL4" s="650"/>
      <c r="WAM4" s="650"/>
      <c r="WAN4" s="650"/>
      <c r="WAO4" s="650"/>
      <c r="WAP4" s="650"/>
      <c r="WAQ4" s="650"/>
      <c r="WAR4" s="667"/>
      <c r="WAS4" s="669"/>
      <c r="WAT4" s="649"/>
      <c r="WAU4" s="649"/>
      <c r="WAV4" s="649"/>
      <c r="WAW4" s="649"/>
      <c r="WAX4" s="649"/>
      <c r="WAY4" s="649"/>
      <c r="WAZ4" s="650"/>
      <c r="WBA4" s="650"/>
      <c r="WBB4" s="650"/>
      <c r="WBC4" s="650"/>
      <c r="WBD4" s="650"/>
      <c r="WBE4" s="650"/>
      <c r="WBF4" s="650"/>
      <c r="WBG4" s="650"/>
      <c r="WBH4" s="667"/>
      <c r="WBI4" s="669"/>
      <c r="WBJ4" s="649"/>
      <c r="WBK4" s="649"/>
      <c r="WBL4" s="649"/>
      <c r="WBM4" s="649"/>
      <c r="WBN4" s="649"/>
      <c r="WBO4" s="649"/>
      <c r="WBP4" s="650"/>
      <c r="WBQ4" s="650"/>
      <c r="WBR4" s="650"/>
      <c r="WBS4" s="650"/>
      <c r="WBT4" s="650"/>
      <c r="WBU4" s="650"/>
      <c r="WBV4" s="650"/>
      <c r="WBW4" s="650"/>
      <c r="WBX4" s="667"/>
      <c r="WBY4" s="669"/>
      <c r="WBZ4" s="649"/>
      <c r="WCA4" s="649"/>
      <c r="WCB4" s="649"/>
      <c r="WCC4" s="649"/>
      <c r="WCD4" s="649"/>
      <c r="WCE4" s="649"/>
      <c r="WCF4" s="650"/>
      <c r="WCG4" s="650"/>
      <c r="WCH4" s="650"/>
      <c r="WCI4" s="650"/>
      <c r="WCJ4" s="650"/>
      <c r="WCK4" s="650"/>
      <c r="WCL4" s="650"/>
      <c r="WCM4" s="650"/>
      <c r="WCN4" s="667"/>
      <c r="WCO4" s="669"/>
      <c r="WCP4" s="649"/>
      <c r="WCQ4" s="649"/>
      <c r="WCR4" s="649"/>
      <c r="WCS4" s="649"/>
      <c r="WCT4" s="649"/>
      <c r="WCU4" s="649"/>
      <c r="WCV4" s="650"/>
      <c r="WCW4" s="650"/>
      <c r="WCX4" s="650"/>
      <c r="WCY4" s="650"/>
      <c r="WCZ4" s="650"/>
      <c r="WDA4" s="650"/>
      <c r="WDB4" s="650"/>
      <c r="WDC4" s="650"/>
      <c r="WDD4" s="667"/>
      <c r="WDE4" s="669"/>
      <c r="WDF4" s="649"/>
      <c r="WDG4" s="649"/>
      <c r="WDH4" s="649"/>
      <c r="WDI4" s="649"/>
      <c r="WDJ4" s="649"/>
      <c r="WDK4" s="649"/>
      <c r="WDL4" s="650"/>
      <c r="WDM4" s="650"/>
      <c r="WDN4" s="650"/>
      <c r="WDO4" s="650"/>
      <c r="WDP4" s="650"/>
      <c r="WDQ4" s="650"/>
      <c r="WDR4" s="650"/>
      <c r="WDS4" s="650"/>
      <c r="WDT4" s="667"/>
      <c r="WDU4" s="669"/>
      <c r="WDV4" s="649"/>
      <c r="WDW4" s="649"/>
      <c r="WDX4" s="649"/>
      <c r="WDY4" s="649"/>
      <c r="WDZ4" s="649"/>
      <c r="WEA4" s="649"/>
      <c r="WEB4" s="650"/>
      <c r="WEC4" s="650"/>
      <c r="WED4" s="650"/>
      <c r="WEE4" s="650"/>
      <c r="WEF4" s="650"/>
      <c r="WEG4" s="650"/>
      <c r="WEH4" s="650"/>
      <c r="WEI4" s="650"/>
      <c r="WEJ4" s="667"/>
      <c r="WEK4" s="669"/>
      <c r="WEL4" s="649"/>
      <c r="WEM4" s="649"/>
      <c r="WEN4" s="649"/>
      <c r="WEO4" s="649"/>
      <c r="WEP4" s="649"/>
      <c r="WEQ4" s="649"/>
      <c r="WER4" s="650"/>
      <c r="WES4" s="650"/>
      <c r="WET4" s="650"/>
      <c r="WEU4" s="650"/>
      <c r="WEV4" s="650"/>
      <c r="WEW4" s="650"/>
      <c r="WEX4" s="650"/>
      <c r="WEY4" s="650"/>
      <c r="WEZ4" s="667"/>
      <c r="WFA4" s="669"/>
      <c r="WFB4" s="649"/>
      <c r="WFC4" s="649"/>
      <c r="WFD4" s="649"/>
      <c r="WFE4" s="649"/>
      <c r="WFF4" s="649"/>
      <c r="WFG4" s="649"/>
      <c r="WFH4" s="650"/>
      <c r="WFI4" s="650"/>
      <c r="WFJ4" s="650"/>
      <c r="WFK4" s="650"/>
      <c r="WFL4" s="650"/>
      <c r="WFM4" s="650"/>
      <c r="WFN4" s="650"/>
      <c r="WFO4" s="650"/>
      <c r="WFP4" s="667"/>
      <c r="WFQ4" s="669"/>
      <c r="WFR4" s="649"/>
      <c r="WFS4" s="649"/>
      <c r="WFT4" s="649"/>
      <c r="WFU4" s="649"/>
      <c r="WFV4" s="649"/>
      <c r="WFW4" s="649"/>
      <c r="WFX4" s="650"/>
      <c r="WFY4" s="650"/>
      <c r="WFZ4" s="650"/>
      <c r="WGA4" s="650"/>
      <c r="WGB4" s="650"/>
      <c r="WGC4" s="650"/>
      <c r="WGD4" s="650"/>
      <c r="WGE4" s="650"/>
      <c r="WGF4" s="667"/>
      <c r="WGG4" s="669"/>
      <c r="WGH4" s="649"/>
      <c r="WGI4" s="649"/>
      <c r="WGJ4" s="649"/>
      <c r="WGK4" s="649"/>
      <c r="WGL4" s="649"/>
      <c r="WGM4" s="649"/>
      <c r="WGN4" s="650"/>
      <c r="WGO4" s="650"/>
      <c r="WGP4" s="650"/>
      <c r="WGQ4" s="650"/>
      <c r="WGR4" s="650"/>
      <c r="WGS4" s="650"/>
      <c r="WGT4" s="650"/>
      <c r="WGU4" s="650"/>
      <c r="WGV4" s="667"/>
      <c r="WGW4" s="669"/>
      <c r="WGX4" s="649"/>
      <c r="WGY4" s="649"/>
      <c r="WGZ4" s="649"/>
      <c r="WHA4" s="649"/>
      <c r="WHB4" s="649"/>
      <c r="WHC4" s="649"/>
      <c r="WHD4" s="650"/>
      <c r="WHE4" s="650"/>
      <c r="WHF4" s="650"/>
      <c r="WHG4" s="650"/>
      <c r="WHH4" s="650"/>
      <c r="WHI4" s="650"/>
      <c r="WHJ4" s="650"/>
      <c r="WHK4" s="650"/>
      <c r="WHL4" s="667"/>
      <c r="WHM4" s="669"/>
      <c r="WHN4" s="649"/>
      <c r="WHO4" s="649"/>
      <c r="WHP4" s="649"/>
      <c r="WHQ4" s="649"/>
      <c r="WHR4" s="649"/>
      <c r="WHS4" s="649"/>
      <c r="WHT4" s="650"/>
      <c r="WHU4" s="650"/>
      <c r="WHV4" s="650"/>
      <c r="WHW4" s="650"/>
      <c r="WHX4" s="650"/>
      <c r="WHY4" s="650"/>
      <c r="WHZ4" s="650"/>
      <c r="WIA4" s="650"/>
      <c r="WIB4" s="667"/>
      <c r="WIC4" s="669"/>
      <c r="WID4" s="649"/>
      <c r="WIE4" s="649"/>
      <c r="WIF4" s="649"/>
      <c r="WIG4" s="649"/>
      <c r="WIH4" s="649"/>
      <c r="WII4" s="649"/>
      <c r="WIJ4" s="650"/>
      <c r="WIK4" s="650"/>
      <c r="WIL4" s="650"/>
      <c r="WIM4" s="650"/>
      <c r="WIN4" s="650"/>
      <c r="WIO4" s="650"/>
      <c r="WIP4" s="650"/>
      <c r="WIQ4" s="650"/>
      <c r="WIR4" s="667"/>
      <c r="WIS4" s="669"/>
      <c r="WIT4" s="649"/>
      <c r="WIU4" s="649"/>
      <c r="WIV4" s="649"/>
      <c r="WIW4" s="649"/>
      <c r="WIX4" s="649"/>
      <c r="WIY4" s="649"/>
      <c r="WIZ4" s="650"/>
      <c r="WJA4" s="650"/>
      <c r="WJB4" s="650"/>
      <c r="WJC4" s="650"/>
      <c r="WJD4" s="650"/>
      <c r="WJE4" s="650"/>
      <c r="WJF4" s="650"/>
      <c r="WJG4" s="650"/>
      <c r="WJH4" s="667"/>
      <c r="WJI4" s="669"/>
      <c r="WJJ4" s="649"/>
      <c r="WJK4" s="649"/>
      <c r="WJL4" s="649"/>
      <c r="WJM4" s="649"/>
      <c r="WJN4" s="649"/>
      <c r="WJO4" s="649"/>
      <c r="WJP4" s="650"/>
      <c r="WJQ4" s="650"/>
      <c r="WJR4" s="650"/>
      <c r="WJS4" s="650"/>
      <c r="WJT4" s="650"/>
      <c r="WJU4" s="650"/>
      <c r="WJV4" s="650"/>
      <c r="WJW4" s="650"/>
      <c r="WJX4" s="667"/>
      <c r="WJY4" s="669"/>
      <c r="WJZ4" s="649"/>
      <c r="WKA4" s="649"/>
      <c r="WKB4" s="649"/>
      <c r="WKC4" s="649"/>
      <c r="WKD4" s="649"/>
      <c r="WKE4" s="649"/>
      <c r="WKF4" s="650"/>
      <c r="WKG4" s="650"/>
      <c r="WKH4" s="650"/>
      <c r="WKI4" s="650"/>
      <c r="WKJ4" s="650"/>
      <c r="WKK4" s="650"/>
      <c r="WKL4" s="650"/>
      <c r="WKM4" s="650"/>
      <c r="WKN4" s="667"/>
      <c r="WKO4" s="669"/>
      <c r="WKP4" s="649"/>
      <c r="WKQ4" s="649"/>
      <c r="WKR4" s="649"/>
      <c r="WKS4" s="649"/>
      <c r="WKT4" s="649"/>
      <c r="WKU4" s="649"/>
      <c r="WKV4" s="650"/>
      <c r="WKW4" s="650"/>
      <c r="WKX4" s="650"/>
      <c r="WKY4" s="650"/>
      <c r="WKZ4" s="650"/>
      <c r="WLA4" s="650"/>
      <c r="WLB4" s="650"/>
      <c r="WLC4" s="650"/>
      <c r="WLD4" s="667"/>
      <c r="WLE4" s="669"/>
      <c r="WLF4" s="649"/>
      <c r="WLG4" s="649"/>
      <c r="WLH4" s="649"/>
      <c r="WLI4" s="649"/>
      <c r="WLJ4" s="649"/>
      <c r="WLK4" s="649"/>
      <c r="WLL4" s="650"/>
      <c r="WLM4" s="650"/>
      <c r="WLN4" s="650"/>
      <c r="WLO4" s="650"/>
      <c r="WLP4" s="650"/>
      <c r="WLQ4" s="650"/>
      <c r="WLR4" s="650"/>
      <c r="WLS4" s="650"/>
      <c r="WLT4" s="667"/>
      <c r="WLU4" s="669"/>
      <c r="WLV4" s="649"/>
      <c r="WLW4" s="649"/>
      <c r="WLX4" s="649"/>
      <c r="WLY4" s="649"/>
      <c r="WLZ4" s="649"/>
      <c r="WMA4" s="649"/>
      <c r="WMB4" s="650"/>
      <c r="WMC4" s="650"/>
      <c r="WMD4" s="650"/>
      <c r="WME4" s="650"/>
      <c r="WMF4" s="650"/>
      <c r="WMG4" s="650"/>
      <c r="WMH4" s="650"/>
      <c r="WMI4" s="650"/>
      <c r="WMJ4" s="667"/>
      <c r="WMK4" s="669"/>
      <c r="WML4" s="649"/>
      <c r="WMM4" s="649"/>
      <c r="WMN4" s="649"/>
      <c r="WMO4" s="649"/>
      <c r="WMP4" s="649"/>
      <c r="WMQ4" s="649"/>
      <c r="WMR4" s="650"/>
      <c r="WMS4" s="650"/>
      <c r="WMT4" s="650"/>
      <c r="WMU4" s="650"/>
      <c r="WMV4" s="650"/>
      <c r="WMW4" s="650"/>
      <c r="WMX4" s="650"/>
      <c r="WMY4" s="650"/>
      <c r="WMZ4" s="667"/>
      <c r="WNA4" s="669"/>
      <c r="WNB4" s="649"/>
      <c r="WNC4" s="649"/>
      <c r="WND4" s="649"/>
      <c r="WNE4" s="649"/>
      <c r="WNF4" s="649"/>
      <c r="WNG4" s="649"/>
      <c r="WNH4" s="650"/>
      <c r="WNI4" s="650"/>
      <c r="WNJ4" s="650"/>
      <c r="WNK4" s="650"/>
      <c r="WNL4" s="650"/>
      <c r="WNM4" s="650"/>
      <c r="WNN4" s="650"/>
      <c r="WNO4" s="650"/>
      <c r="WNP4" s="667"/>
      <c r="WNQ4" s="669"/>
      <c r="WNR4" s="649"/>
      <c r="WNS4" s="649"/>
      <c r="WNT4" s="649"/>
      <c r="WNU4" s="649"/>
      <c r="WNV4" s="649"/>
      <c r="WNW4" s="649"/>
      <c r="WNX4" s="650"/>
      <c r="WNY4" s="650"/>
      <c r="WNZ4" s="650"/>
      <c r="WOA4" s="650"/>
      <c r="WOB4" s="650"/>
      <c r="WOC4" s="650"/>
      <c r="WOD4" s="650"/>
      <c r="WOE4" s="650"/>
      <c r="WOF4" s="667"/>
      <c r="WOG4" s="669"/>
      <c r="WOH4" s="649"/>
      <c r="WOI4" s="649"/>
      <c r="WOJ4" s="649"/>
      <c r="WOK4" s="649"/>
      <c r="WOL4" s="649"/>
      <c r="WOM4" s="649"/>
      <c r="WON4" s="650"/>
      <c r="WOO4" s="650"/>
      <c r="WOP4" s="650"/>
      <c r="WOQ4" s="650"/>
      <c r="WOR4" s="650"/>
      <c r="WOS4" s="650"/>
      <c r="WOT4" s="650"/>
      <c r="WOU4" s="650"/>
      <c r="WOV4" s="667"/>
      <c r="WOW4" s="669"/>
      <c r="WOX4" s="649"/>
      <c r="WOY4" s="649"/>
      <c r="WOZ4" s="649"/>
      <c r="WPA4" s="649"/>
      <c r="WPB4" s="649"/>
      <c r="WPC4" s="649"/>
      <c r="WPD4" s="650"/>
      <c r="WPE4" s="650"/>
      <c r="WPF4" s="650"/>
      <c r="WPG4" s="650"/>
      <c r="WPH4" s="650"/>
      <c r="WPI4" s="650"/>
      <c r="WPJ4" s="650"/>
      <c r="WPK4" s="650"/>
      <c r="WPL4" s="667"/>
      <c r="WPM4" s="669"/>
      <c r="WPN4" s="649"/>
      <c r="WPO4" s="649"/>
      <c r="WPP4" s="649"/>
      <c r="WPQ4" s="649"/>
      <c r="WPR4" s="649"/>
      <c r="WPS4" s="649"/>
      <c r="WPT4" s="650"/>
      <c r="WPU4" s="650"/>
      <c r="WPV4" s="650"/>
      <c r="WPW4" s="650"/>
      <c r="WPX4" s="650"/>
      <c r="WPY4" s="650"/>
      <c r="WPZ4" s="650"/>
      <c r="WQA4" s="650"/>
      <c r="WQB4" s="667"/>
      <c r="WQC4" s="669"/>
      <c r="WQD4" s="649"/>
      <c r="WQE4" s="649"/>
      <c r="WQF4" s="649"/>
      <c r="WQG4" s="649"/>
      <c r="WQH4" s="649"/>
      <c r="WQI4" s="649"/>
      <c r="WQJ4" s="650"/>
      <c r="WQK4" s="650"/>
      <c r="WQL4" s="650"/>
      <c r="WQM4" s="650"/>
      <c r="WQN4" s="650"/>
      <c r="WQO4" s="650"/>
      <c r="WQP4" s="650"/>
      <c r="WQQ4" s="650"/>
      <c r="WQR4" s="667"/>
      <c r="WQS4" s="669"/>
      <c r="WQT4" s="649"/>
      <c r="WQU4" s="649"/>
      <c r="WQV4" s="649"/>
      <c r="WQW4" s="649"/>
      <c r="WQX4" s="649"/>
      <c r="WQY4" s="649"/>
      <c r="WQZ4" s="650"/>
      <c r="WRA4" s="650"/>
      <c r="WRB4" s="650"/>
      <c r="WRC4" s="650"/>
      <c r="WRD4" s="650"/>
      <c r="WRE4" s="650"/>
      <c r="WRF4" s="650"/>
      <c r="WRG4" s="650"/>
      <c r="WRH4" s="667"/>
      <c r="WRI4" s="669"/>
      <c r="WRJ4" s="649"/>
      <c r="WRK4" s="649"/>
      <c r="WRL4" s="649"/>
      <c r="WRM4" s="649"/>
      <c r="WRN4" s="649"/>
      <c r="WRO4" s="649"/>
      <c r="WRP4" s="650"/>
      <c r="WRQ4" s="650"/>
      <c r="WRR4" s="650"/>
      <c r="WRS4" s="650"/>
      <c r="WRT4" s="650"/>
      <c r="WRU4" s="650"/>
      <c r="WRV4" s="650"/>
      <c r="WRW4" s="650"/>
      <c r="WRX4" s="667"/>
      <c r="WRY4" s="669"/>
      <c r="WRZ4" s="649"/>
      <c r="WSA4" s="649"/>
      <c r="WSB4" s="649"/>
      <c r="WSC4" s="649"/>
      <c r="WSD4" s="649"/>
      <c r="WSE4" s="649"/>
      <c r="WSF4" s="650"/>
      <c r="WSG4" s="650"/>
      <c r="WSH4" s="650"/>
      <c r="WSI4" s="650"/>
      <c r="WSJ4" s="650"/>
      <c r="WSK4" s="650"/>
      <c r="WSL4" s="650"/>
      <c r="WSM4" s="650"/>
      <c r="WSN4" s="667"/>
      <c r="WSO4" s="669"/>
      <c r="WSP4" s="649"/>
      <c r="WSQ4" s="649"/>
      <c r="WSR4" s="649"/>
      <c r="WSS4" s="649"/>
      <c r="WST4" s="649"/>
      <c r="WSU4" s="649"/>
      <c r="WSV4" s="650"/>
      <c r="WSW4" s="650"/>
      <c r="WSX4" s="650"/>
      <c r="WSY4" s="650"/>
      <c r="WSZ4" s="650"/>
      <c r="WTA4" s="650"/>
      <c r="WTB4" s="650"/>
      <c r="WTC4" s="650"/>
      <c r="WTD4" s="667"/>
      <c r="WTE4" s="669"/>
      <c r="WTF4" s="649"/>
      <c r="WTG4" s="649"/>
      <c r="WTH4" s="649"/>
      <c r="WTI4" s="649"/>
      <c r="WTJ4" s="649"/>
      <c r="WTK4" s="649"/>
      <c r="WTL4" s="650"/>
      <c r="WTM4" s="650"/>
      <c r="WTN4" s="650"/>
      <c r="WTO4" s="650"/>
      <c r="WTP4" s="650"/>
      <c r="WTQ4" s="650"/>
      <c r="WTR4" s="650"/>
      <c r="WTS4" s="650"/>
      <c r="WTT4" s="667"/>
      <c r="WTU4" s="669"/>
      <c r="WTV4" s="649"/>
      <c r="WTW4" s="649"/>
      <c r="WTX4" s="649"/>
      <c r="WTY4" s="649"/>
      <c r="WTZ4" s="649"/>
      <c r="WUA4" s="649"/>
      <c r="WUB4" s="650"/>
      <c r="WUC4" s="650"/>
      <c r="WUD4" s="650"/>
      <c r="WUE4" s="650"/>
      <c r="WUF4" s="650"/>
      <c r="WUG4" s="650"/>
      <c r="WUH4" s="650"/>
      <c r="WUI4" s="650"/>
      <c r="WUJ4" s="667"/>
      <c r="WUK4" s="669"/>
      <c r="WUL4" s="649"/>
      <c r="WUM4" s="649"/>
      <c r="WUN4" s="649"/>
      <c r="WUO4" s="649"/>
      <c r="WUP4" s="649"/>
      <c r="WUQ4" s="649"/>
      <c r="WUR4" s="650"/>
      <c r="WUS4" s="650"/>
      <c r="WUT4" s="650"/>
      <c r="WUU4" s="650"/>
      <c r="WUV4" s="650"/>
      <c r="WUW4" s="650"/>
      <c r="WUX4" s="650"/>
      <c r="WUY4" s="650"/>
      <c r="WUZ4" s="667"/>
      <c r="WVA4" s="669"/>
      <c r="WVB4" s="649"/>
      <c r="WVC4" s="649"/>
      <c r="WVD4" s="649"/>
      <c r="WVE4" s="649"/>
      <c r="WVF4" s="649"/>
      <c r="WVG4" s="649"/>
      <c r="WVH4" s="650"/>
      <c r="WVI4" s="650"/>
      <c r="WVJ4" s="650"/>
      <c r="WVK4" s="650"/>
      <c r="WVL4" s="650"/>
      <c r="WVM4" s="650"/>
      <c r="WVN4" s="650"/>
      <c r="WVO4" s="650"/>
      <c r="WVP4" s="667"/>
      <c r="WVQ4" s="669"/>
      <c r="WVR4" s="649"/>
      <c r="WVS4" s="649"/>
      <c r="WVT4" s="649"/>
      <c r="WVU4" s="649"/>
      <c r="WVV4" s="649"/>
      <c r="WVW4" s="649"/>
      <c r="WVX4" s="650"/>
      <c r="WVY4" s="650"/>
      <c r="WVZ4" s="650"/>
      <c r="WWA4" s="650"/>
      <c r="WWB4" s="650"/>
      <c r="WWC4" s="650"/>
      <c r="WWD4" s="650"/>
      <c r="WWE4" s="650"/>
      <c r="WWF4" s="667"/>
      <c r="WWG4" s="669"/>
      <c r="WWH4" s="649"/>
      <c r="WWI4" s="649"/>
      <c r="WWJ4" s="649"/>
      <c r="WWK4" s="649"/>
      <c r="WWL4" s="649"/>
      <c r="WWM4" s="649"/>
      <c r="WWN4" s="650"/>
      <c r="WWO4" s="650"/>
      <c r="WWP4" s="650"/>
      <c r="WWQ4" s="650"/>
      <c r="WWR4" s="650"/>
      <c r="WWS4" s="650"/>
      <c r="WWT4" s="650"/>
      <c r="WWU4" s="650"/>
      <c r="WWV4" s="667"/>
      <c r="WWW4" s="669"/>
      <c r="WWX4" s="649"/>
      <c r="WWY4" s="649"/>
      <c r="WWZ4" s="649"/>
      <c r="WXA4" s="649"/>
      <c r="WXB4" s="649"/>
      <c r="WXC4" s="649"/>
      <c r="WXD4" s="650"/>
      <c r="WXE4" s="650"/>
      <c r="WXF4" s="650"/>
      <c r="WXG4" s="650"/>
      <c r="WXH4" s="650"/>
      <c r="WXI4" s="650"/>
      <c r="WXJ4" s="650"/>
      <c r="WXK4" s="650"/>
      <c r="WXL4" s="667"/>
      <c r="WXM4" s="669"/>
      <c r="WXN4" s="649"/>
      <c r="WXO4" s="649"/>
      <c r="WXP4" s="649"/>
      <c r="WXQ4" s="649"/>
      <c r="WXR4" s="649"/>
      <c r="WXS4" s="649"/>
      <c r="WXT4" s="650"/>
      <c r="WXU4" s="650"/>
      <c r="WXV4" s="650"/>
      <c r="WXW4" s="650"/>
      <c r="WXX4" s="650"/>
      <c r="WXY4" s="650"/>
      <c r="WXZ4" s="650"/>
      <c r="WYA4" s="650"/>
      <c r="WYB4" s="667"/>
      <c r="WYC4" s="669"/>
      <c r="WYD4" s="649"/>
      <c r="WYE4" s="649"/>
      <c r="WYF4" s="649"/>
      <c r="WYG4" s="649"/>
      <c r="WYH4" s="649"/>
      <c r="WYI4" s="649"/>
      <c r="WYJ4" s="650"/>
      <c r="WYK4" s="650"/>
      <c r="WYL4" s="650"/>
      <c r="WYM4" s="650"/>
      <c r="WYN4" s="650"/>
      <c r="WYO4" s="650"/>
      <c r="WYP4" s="650"/>
      <c r="WYQ4" s="650"/>
      <c r="WYR4" s="667"/>
      <c r="WYS4" s="669"/>
      <c r="WYT4" s="649"/>
      <c r="WYU4" s="649"/>
      <c r="WYV4" s="649"/>
      <c r="WYW4" s="649"/>
      <c r="WYX4" s="649"/>
      <c r="WYY4" s="649"/>
      <c r="WYZ4" s="650"/>
      <c r="WZA4" s="650"/>
      <c r="WZB4" s="650"/>
      <c r="WZC4" s="650"/>
      <c r="WZD4" s="650"/>
      <c r="WZE4" s="650"/>
      <c r="WZF4" s="650"/>
      <c r="WZG4" s="650"/>
      <c r="WZH4" s="667"/>
      <c r="WZI4" s="669"/>
      <c r="WZJ4" s="649"/>
      <c r="WZK4" s="649"/>
      <c r="WZL4" s="649"/>
      <c r="WZM4" s="649"/>
      <c r="WZN4" s="649"/>
      <c r="WZO4" s="649"/>
      <c r="WZP4" s="650"/>
      <c r="WZQ4" s="650"/>
      <c r="WZR4" s="650"/>
      <c r="WZS4" s="650"/>
      <c r="WZT4" s="650"/>
      <c r="WZU4" s="650"/>
      <c r="WZV4" s="650"/>
      <c r="WZW4" s="650"/>
      <c r="WZX4" s="667"/>
      <c r="WZY4" s="669"/>
      <c r="WZZ4" s="649"/>
      <c r="XAA4" s="649"/>
      <c r="XAB4" s="649"/>
      <c r="XAC4" s="649"/>
      <c r="XAD4" s="649"/>
      <c r="XAE4" s="649"/>
      <c r="XAF4" s="650"/>
      <c r="XAG4" s="650"/>
      <c r="XAH4" s="650"/>
      <c r="XAI4" s="650"/>
      <c r="XAJ4" s="650"/>
      <c r="XAK4" s="650"/>
      <c r="XAL4" s="650"/>
      <c r="XAM4" s="650"/>
      <c r="XAN4" s="667"/>
      <c r="XAO4" s="669"/>
      <c r="XAP4" s="649"/>
      <c r="XAQ4" s="649"/>
      <c r="XAR4" s="649"/>
      <c r="XAS4" s="649"/>
      <c r="XAT4" s="649"/>
      <c r="XAU4" s="649"/>
      <c r="XAV4" s="650"/>
      <c r="XAW4" s="650"/>
      <c r="XAX4" s="650"/>
      <c r="XAY4" s="650"/>
      <c r="XAZ4" s="650"/>
      <c r="XBA4" s="650"/>
      <c r="XBB4" s="650"/>
      <c r="XBC4" s="650"/>
      <c r="XBD4" s="667"/>
      <c r="XBE4" s="669"/>
      <c r="XBF4" s="649"/>
      <c r="XBG4" s="649"/>
      <c r="XBH4" s="649"/>
      <c r="XBI4" s="649"/>
      <c r="XBJ4" s="649"/>
      <c r="XBK4" s="649"/>
      <c r="XBL4" s="650"/>
      <c r="XBM4" s="650"/>
      <c r="XBN4" s="650"/>
      <c r="XBO4" s="650"/>
      <c r="XBP4" s="650"/>
      <c r="XBQ4" s="650"/>
      <c r="XBR4" s="650"/>
      <c r="XBS4" s="650"/>
      <c r="XBT4" s="667"/>
      <c r="XBU4" s="669"/>
      <c r="XBV4" s="649"/>
      <c r="XBW4" s="649"/>
      <c r="XBX4" s="649"/>
      <c r="XBY4" s="649"/>
      <c r="XBZ4" s="649"/>
      <c r="XCA4" s="649"/>
      <c r="XCB4" s="650"/>
      <c r="XCC4" s="650"/>
      <c r="XCD4" s="650"/>
      <c r="XCE4" s="650"/>
      <c r="XCF4" s="650"/>
      <c r="XCG4" s="650"/>
      <c r="XCH4" s="650"/>
      <c r="XCI4" s="650"/>
      <c r="XCJ4" s="667"/>
      <c r="XCK4" s="669"/>
      <c r="XCL4" s="649"/>
      <c r="XCM4" s="649"/>
      <c r="XCN4" s="649"/>
      <c r="XCO4" s="649"/>
      <c r="XCP4" s="649"/>
      <c r="XCQ4" s="649"/>
      <c r="XCR4" s="650"/>
      <c r="XCS4" s="650"/>
      <c r="XCT4" s="650"/>
      <c r="XCU4" s="650"/>
      <c r="XCV4" s="650"/>
      <c r="XCW4" s="650"/>
      <c r="XCX4" s="650"/>
      <c r="XCY4" s="650"/>
      <c r="XCZ4" s="667"/>
      <c r="XDA4" s="669"/>
      <c r="XDB4" s="649"/>
      <c r="XDC4" s="649"/>
      <c r="XDD4" s="649"/>
      <c r="XDE4" s="649"/>
      <c r="XDF4" s="649"/>
      <c r="XDG4" s="649"/>
      <c r="XDH4" s="650"/>
      <c r="XDI4" s="650"/>
      <c r="XDJ4" s="650"/>
      <c r="XDK4" s="650"/>
      <c r="XDL4" s="650"/>
      <c r="XDM4" s="650"/>
      <c r="XDN4" s="650"/>
      <c r="XDO4" s="650"/>
      <c r="XDP4" s="667"/>
      <c r="XDQ4" s="669"/>
      <c r="XDR4" s="649"/>
      <c r="XDS4" s="649"/>
      <c r="XDT4" s="649"/>
      <c r="XDU4" s="649"/>
      <c r="XDV4" s="649"/>
      <c r="XDW4" s="649"/>
      <c r="XDX4" s="650"/>
      <c r="XDY4" s="650"/>
      <c r="XDZ4" s="650"/>
      <c r="XEA4" s="650"/>
      <c r="XEB4" s="650"/>
      <c r="XEC4" s="650"/>
      <c r="XED4" s="650"/>
      <c r="XEE4" s="650"/>
      <c r="XEF4" s="667"/>
      <c r="XEG4" s="669"/>
      <c r="XEH4" s="649"/>
      <c r="XEI4" s="649"/>
      <c r="XEJ4" s="649"/>
      <c r="XEK4" s="649"/>
      <c r="XEL4" s="649"/>
      <c r="XEM4" s="649"/>
      <c r="XEN4" s="650"/>
      <c r="XEO4" s="650"/>
      <c r="XEP4" s="650"/>
      <c r="XEQ4" s="650"/>
      <c r="XER4" s="650"/>
      <c r="XES4" s="650"/>
      <c r="XET4" s="650"/>
      <c r="XEU4" s="650"/>
      <c r="XEV4" s="667"/>
      <c r="XEW4" s="669"/>
      <c r="XEX4" s="649"/>
      <c r="XEY4" s="649"/>
      <c r="XEZ4" s="649"/>
      <c r="XFA4" s="649"/>
      <c r="XFB4" s="649"/>
      <c r="XFC4" s="649"/>
      <c r="XFD4" s="650"/>
    </row>
    <row r="5" spans="1:16384" ht="21.75" customHeight="1">
      <c r="A5" s="585" t="s">
        <v>15</v>
      </c>
      <c r="B5" s="586"/>
      <c r="C5" s="586"/>
      <c r="D5" s="586"/>
      <c r="E5" s="586"/>
      <c r="F5" s="586"/>
      <c r="G5" s="586"/>
      <c r="H5" s="586"/>
      <c r="I5" s="586"/>
      <c r="J5" s="586"/>
      <c r="K5" s="586"/>
      <c r="L5" s="617"/>
      <c r="M5" s="618"/>
      <c r="N5" s="618"/>
      <c r="O5" s="618"/>
      <c r="P5" s="618"/>
      <c r="Q5" s="618"/>
      <c r="R5" s="618"/>
      <c r="S5" s="618"/>
      <c r="T5" s="618"/>
      <c r="U5" s="618"/>
      <c r="V5" s="618"/>
      <c r="W5" s="635"/>
      <c r="X5" s="636"/>
      <c r="Y5" s="651"/>
      <c r="Z5" s="652"/>
      <c r="AA5" s="652"/>
      <c r="AB5" s="652"/>
      <c r="AC5" s="652"/>
      <c r="AD5" s="652"/>
      <c r="AE5" s="652"/>
      <c r="AF5" s="653"/>
      <c r="AG5" s="653"/>
      <c r="AH5" s="653"/>
      <c r="AI5" s="653"/>
      <c r="AJ5" s="653"/>
      <c r="AK5" s="653"/>
      <c r="AL5" s="653"/>
      <c r="AM5" s="653"/>
      <c r="AN5" s="668"/>
      <c r="AO5" s="670"/>
      <c r="AP5" s="652"/>
      <c r="AQ5" s="652"/>
      <c r="AR5" s="652"/>
      <c r="AS5" s="652"/>
      <c r="AT5" s="652"/>
      <c r="AU5" s="652"/>
      <c r="AV5" s="653"/>
      <c r="AW5" s="653"/>
      <c r="AX5" s="653"/>
      <c r="AY5" s="653"/>
      <c r="AZ5" s="653"/>
      <c r="BA5" s="653"/>
      <c r="BB5" s="653"/>
      <c r="BC5" s="653"/>
      <c r="BD5" s="668"/>
      <c r="BE5" s="670"/>
      <c r="BF5" s="652"/>
      <c r="BG5" s="652"/>
      <c r="BH5" s="652"/>
      <c r="BI5" s="652"/>
      <c r="BJ5" s="652"/>
      <c r="BK5" s="652"/>
      <c r="BL5" s="653"/>
      <c r="BM5" s="653"/>
      <c r="BN5" s="653"/>
      <c r="BO5" s="653"/>
      <c r="BP5" s="653"/>
      <c r="BQ5" s="653"/>
      <c r="BR5" s="653"/>
      <c r="BS5" s="653"/>
      <c r="BT5" s="668"/>
      <c r="BU5" s="670"/>
      <c r="BV5" s="652"/>
      <c r="BW5" s="652"/>
      <c r="BX5" s="652"/>
      <c r="BY5" s="652"/>
      <c r="BZ5" s="652"/>
      <c r="CA5" s="652"/>
      <c r="CB5" s="653"/>
      <c r="CC5" s="653"/>
      <c r="CD5" s="653"/>
      <c r="CE5" s="653"/>
      <c r="CF5" s="653"/>
      <c r="CG5" s="653"/>
      <c r="CH5" s="653"/>
      <c r="CI5" s="653"/>
      <c r="CJ5" s="668"/>
      <c r="CK5" s="670"/>
      <c r="CL5" s="652"/>
      <c r="CM5" s="652"/>
      <c r="CN5" s="652"/>
      <c r="CO5" s="652"/>
      <c r="CP5" s="652"/>
      <c r="CQ5" s="652"/>
      <c r="CR5" s="653"/>
      <c r="CS5" s="653"/>
      <c r="CT5" s="653"/>
      <c r="CU5" s="653"/>
      <c r="CV5" s="653"/>
      <c r="CW5" s="653"/>
      <c r="CX5" s="653"/>
      <c r="CY5" s="653"/>
      <c r="CZ5" s="668"/>
      <c r="DA5" s="670"/>
      <c r="DB5" s="652"/>
      <c r="DC5" s="652"/>
      <c r="DD5" s="652"/>
      <c r="DE5" s="652"/>
      <c r="DF5" s="652"/>
      <c r="DG5" s="652"/>
      <c r="DH5" s="653"/>
      <c r="DI5" s="653"/>
      <c r="DJ5" s="653"/>
      <c r="DK5" s="653"/>
      <c r="DL5" s="653"/>
      <c r="DM5" s="653"/>
      <c r="DN5" s="653"/>
      <c r="DO5" s="653"/>
      <c r="DP5" s="668"/>
      <c r="DQ5" s="670"/>
      <c r="DR5" s="652"/>
      <c r="DS5" s="652"/>
      <c r="DT5" s="652"/>
      <c r="DU5" s="652"/>
      <c r="DV5" s="652"/>
      <c r="DW5" s="652"/>
      <c r="DX5" s="653"/>
      <c r="DY5" s="653"/>
      <c r="DZ5" s="653"/>
      <c r="EA5" s="653"/>
      <c r="EB5" s="653"/>
      <c r="EC5" s="653"/>
      <c r="ED5" s="653"/>
      <c r="EE5" s="653"/>
      <c r="EF5" s="668"/>
      <c r="EG5" s="670"/>
      <c r="EH5" s="652"/>
      <c r="EI5" s="652"/>
      <c r="EJ5" s="652"/>
      <c r="EK5" s="652"/>
      <c r="EL5" s="652"/>
      <c r="EM5" s="652"/>
      <c r="EN5" s="653"/>
      <c r="EO5" s="653"/>
      <c r="EP5" s="653"/>
      <c r="EQ5" s="653"/>
      <c r="ER5" s="653"/>
      <c r="ES5" s="653"/>
      <c r="ET5" s="653"/>
      <c r="EU5" s="653"/>
      <c r="EV5" s="668"/>
      <c r="EW5" s="670"/>
      <c r="EX5" s="652"/>
      <c r="EY5" s="652"/>
      <c r="EZ5" s="652"/>
      <c r="FA5" s="652"/>
      <c r="FB5" s="652"/>
      <c r="FC5" s="652"/>
      <c r="FD5" s="653"/>
      <c r="FE5" s="653"/>
      <c r="FF5" s="653"/>
      <c r="FG5" s="653"/>
      <c r="FH5" s="653"/>
      <c r="FI5" s="653"/>
      <c r="FJ5" s="653"/>
      <c r="FK5" s="653"/>
      <c r="FL5" s="668"/>
      <c r="FM5" s="670"/>
      <c r="FN5" s="652"/>
      <c r="FO5" s="652"/>
      <c r="FP5" s="652"/>
      <c r="FQ5" s="652"/>
      <c r="FR5" s="652"/>
      <c r="FS5" s="652"/>
      <c r="FT5" s="653"/>
      <c r="FU5" s="653"/>
      <c r="FV5" s="653"/>
      <c r="FW5" s="653"/>
      <c r="FX5" s="653"/>
      <c r="FY5" s="653"/>
      <c r="FZ5" s="653"/>
      <c r="GA5" s="653"/>
      <c r="GB5" s="668"/>
      <c r="GC5" s="670"/>
      <c r="GD5" s="652"/>
      <c r="GE5" s="652"/>
      <c r="GF5" s="652"/>
      <c r="GG5" s="652"/>
      <c r="GH5" s="652"/>
      <c r="GI5" s="652"/>
      <c r="GJ5" s="653"/>
      <c r="GK5" s="653"/>
      <c r="GL5" s="653"/>
      <c r="GM5" s="653"/>
      <c r="GN5" s="653"/>
      <c r="GO5" s="653"/>
      <c r="GP5" s="653"/>
      <c r="GQ5" s="653"/>
      <c r="GR5" s="668"/>
      <c r="GS5" s="670"/>
      <c r="GT5" s="652"/>
      <c r="GU5" s="652"/>
      <c r="GV5" s="652"/>
      <c r="GW5" s="652"/>
      <c r="GX5" s="652"/>
      <c r="GY5" s="652"/>
      <c r="GZ5" s="653"/>
      <c r="HA5" s="653"/>
      <c r="HB5" s="653"/>
      <c r="HC5" s="653"/>
      <c r="HD5" s="653"/>
      <c r="HE5" s="653"/>
      <c r="HF5" s="653"/>
      <c r="HG5" s="653"/>
      <c r="HH5" s="668"/>
      <c r="HI5" s="670"/>
      <c r="HJ5" s="652"/>
      <c r="HK5" s="652"/>
      <c r="HL5" s="652"/>
      <c r="HM5" s="652"/>
      <c r="HN5" s="652"/>
      <c r="HO5" s="652"/>
      <c r="HP5" s="653"/>
      <c r="HQ5" s="653"/>
      <c r="HR5" s="653"/>
      <c r="HS5" s="653"/>
      <c r="HT5" s="653"/>
      <c r="HU5" s="653"/>
      <c r="HV5" s="653"/>
      <c r="HW5" s="653"/>
      <c r="HX5" s="668"/>
      <c r="HY5" s="670"/>
      <c r="HZ5" s="652"/>
      <c r="IA5" s="652"/>
      <c r="IB5" s="652"/>
      <c r="IC5" s="652"/>
      <c r="ID5" s="652"/>
      <c r="IE5" s="652"/>
      <c r="IF5" s="653"/>
      <c r="IG5" s="653"/>
      <c r="IH5" s="653"/>
      <c r="II5" s="653"/>
      <c r="IJ5" s="653"/>
      <c r="IK5" s="653"/>
      <c r="IL5" s="653"/>
      <c r="IM5" s="653"/>
      <c r="IN5" s="668"/>
      <c r="IO5" s="670"/>
      <c r="IP5" s="652"/>
      <c r="IQ5" s="652"/>
      <c r="IR5" s="652"/>
      <c r="IS5" s="652"/>
      <c r="IT5" s="652"/>
      <c r="IU5" s="652"/>
      <c r="IV5" s="653"/>
      <c r="IW5" s="653"/>
      <c r="IX5" s="653"/>
      <c r="IY5" s="653"/>
      <c r="IZ5" s="653"/>
      <c r="JA5" s="653"/>
      <c r="JB5" s="653"/>
      <c r="JC5" s="653"/>
      <c r="JD5" s="668"/>
      <c r="JE5" s="670"/>
      <c r="JF5" s="652"/>
      <c r="JG5" s="652"/>
      <c r="JH5" s="652"/>
      <c r="JI5" s="652"/>
      <c r="JJ5" s="652"/>
      <c r="JK5" s="652"/>
      <c r="JL5" s="653"/>
      <c r="JM5" s="653"/>
      <c r="JN5" s="653"/>
      <c r="JO5" s="653"/>
      <c r="JP5" s="653"/>
      <c r="JQ5" s="653"/>
      <c r="JR5" s="653"/>
      <c r="JS5" s="653"/>
      <c r="JT5" s="668"/>
      <c r="JU5" s="670"/>
      <c r="JV5" s="652"/>
      <c r="JW5" s="652"/>
      <c r="JX5" s="652"/>
      <c r="JY5" s="652"/>
      <c r="JZ5" s="652"/>
      <c r="KA5" s="652"/>
      <c r="KB5" s="653"/>
      <c r="KC5" s="653"/>
      <c r="KD5" s="653"/>
      <c r="KE5" s="653"/>
      <c r="KF5" s="653"/>
      <c r="KG5" s="653"/>
      <c r="KH5" s="653"/>
      <c r="KI5" s="653"/>
      <c r="KJ5" s="668"/>
      <c r="KK5" s="670"/>
      <c r="KL5" s="652"/>
      <c r="KM5" s="652"/>
      <c r="KN5" s="652"/>
      <c r="KO5" s="652"/>
      <c r="KP5" s="652"/>
      <c r="KQ5" s="652"/>
      <c r="KR5" s="653"/>
      <c r="KS5" s="653"/>
      <c r="KT5" s="653"/>
      <c r="KU5" s="653"/>
      <c r="KV5" s="653"/>
      <c r="KW5" s="653"/>
      <c r="KX5" s="653"/>
      <c r="KY5" s="653"/>
      <c r="KZ5" s="668"/>
      <c r="LA5" s="670"/>
      <c r="LB5" s="652"/>
      <c r="LC5" s="652"/>
      <c r="LD5" s="652"/>
      <c r="LE5" s="652"/>
      <c r="LF5" s="652"/>
      <c r="LG5" s="652"/>
      <c r="LH5" s="653"/>
      <c r="LI5" s="653"/>
      <c r="LJ5" s="653"/>
      <c r="LK5" s="653"/>
      <c r="LL5" s="653"/>
      <c r="LM5" s="653"/>
      <c r="LN5" s="653"/>
      <c r="LO5" s="653"/>
      <c r="LP5" s="668"/>
      <c r="LQ5" s="670"/>
      <c r="LR5" s="652"/>
      <c r="LS5" s="652"/>
      <c r="LT5" s="652"/>
      <c r="LU5" s="652"/>
      <c r="LV5" s="652"/>
      <c r="LW5" s="652"/>
      <c r="LX5" s="653"/>
      <c r="LY5" s="653"/>
      <c r="LZ5" s="653"/>
      <c r="MA5" s="653"/>
      <c r="MB5" s="653"/>
      <c r="MC5" s="653"/>
      <c r="MD5" s="653"/>
      <c r="ME5" s="653"/>
      <c r="MF5" s="668"/>
      <c r="MG5" s="670"/>
      <c r="MH5" s="652"/>
      <c r="MI5" s="652"/>
      <c r="MJ5" s="652"/>
      <c r="MK5" s="652"/>
      <c r="ML5" s="652"/>
      <c r="MM5" s="652"/>
      <c r="MN5" s="653"/>
      <c r="MO5" s="653"/>
      <c r="MP5" s="653"/>
      <c r="MQ5" s="653"/>
      <c r="MR5" s="653"/>
      <c r="MS5" s="653"/>
      <c r="MT5" s="653"/>
      <c r="MU5" s="653"/>
      <c r="MV5" s="668"/>
      <c r="MW5" s="670"/>
      <c r="MX5" s="652"/>
      <c r="MY5" s="652"/>
      <c r="MZ5" s="652"/>
      <c r="NA5" s="652"/>
      <c r="NB5" s="652"/>
      <c r="NC5" s="652"/>
      <c r="ND5" s="653"/>
      <c r="NE5" s="653"/>
      <c r="NF5" s="653"/>
      <c r="NG5" s="653"/>
      <c r="NH5" s="653"/>
      <c r="NI5" s="653"/>
      <c r="NJ5" s="653"/>
      <c r="NK5" s="653"/>
      <c r="NL5" s="668"/>
      <c r="NM5" s="670"/>
      <c r="NN5" s="652"/>
      <c r="NO5" s="652"/>
      <c r="NP5" s="652"/>
      <c r="NQ5" s="652"/>
      <c r="NR5" s="652"/>
      <c r="NS5" s="652"/>
      <c r="NT5" s="653"/>
      <c r="NU5" s="653"/>
      <c r="NV5" s="653"/>
      <c r="NW5" s="653"/>
      <c r="NX5" s="653"/>
      <c r="NY5" s="653"/>
      <c r="NZ5" s="653"/>
      <c r="OA5" s="653"/>
      <c r="OB5" s="668"/>
      <c r="OC5" s="670"/>
      <c r="OD5" s="652"/>
      <c r="OE5" s="652"/>
      <c r="OF5" s="652"/>
      <c r="OG5" s="652"/>
      <c r="OH5" s="652"/>
      <c r="OI5" s="652"/>
      <c r="OJ5" s="653"/>
      <c r="OK5" s="653"/>
      <c r="OL5" s="653"/>
      <c r="OM5" s="653"/>
      <c r="ON5" s="653"/>
      <c r="OO5" s="653"/>
      <c r="OP5" s="653"/>
      <c r="OQ5" s="653"/>
      <c r="OR5" s="668"/>
      <c r="OS5" s="670"/>
      <c r="OT5" s="652"/>
      <c r="OU5" s="652"/>
      <c r="OV5" s="652"/>
      <c r="OW5" s="652"/>
      <c r="OX5" s="652"/>
      <c r="OY5" s="652"/>
      <c r="OZ5" s="653"/>
      <c r="PA5" s="653"/>
      <c r="PB5" s="653"/>
      <c r="PC5" s="653"/>
      <c r="PD5" s="653"/>
      <c r="PE5" s="653"/>
      <c r="PF5" s="653"/>
      <c r="PG5" s="653"/>
      <c r="PH5" s="668"/>
      <c r="PI5" s="670"/>
      <c r="PJ5" s="652"/>
      <c r="PK5" s="652"/>
      <c r="PL5" s="652"/>
      <c r="PM5" s="652"/>
      <c r="PN5" s="652"/>
      <c r="PO5" s="652"/>
      <c r="PP5" s="653"/>
      <c r="PQ5" s="653"/>
      <c r="PR5" s="653"/>
      <c r="PS5" s="653"/>
      <c r="PT5" s="653"/>
      <c r="PU5" s="653"/>
      <c r="PV5" s="653"/>
      <c r="PW5" s="653"/>
      <c r="PX5" s="668"/>
      <c r="PY5" s="670"/>
      <c r="PZ5" s="652"/>
      <c r="QA5" s="652"/>
      <c r="QB5" s="652"/>
      <c r="QC5" s="652"/>
      <c r="QD5" s="652"/>
      <c r="QE5" s="652"/>
      <c r="QF5" s="653"/>
      <c r="QG5" s="653"/>
      <c r="QH5" s="653"/>
      <c r="QI5" s="653"/>
      <c r="QJ5" s="653"/>
      <c r="QK5" s="653"/>
      <c r="QL5" s="653"/>
      <c r="QM5" s="653"/>
      <c r="QN5" s="668"/>
      <c r="QO5" s="670"/>
      <c r="QP5" s="652"/>
      <c r="QQ5" s="652"/>
      <c r="QR5" s="652"/>
      <c r="QS5" s="652"/>
      <c r="QT5" s="652"/>
      <c r="QU5" s="652"/>
      <c r="QV5" s="653"/>
      <c r="QW5" s="653"/>
      <c r="QX5" s="653"/>
      <c r="QY5" s="653"/>
      <c r="QZ5" s="653"/>
      <c r="RA5" s="653"/>
      <c r="RB5" s="653"/>
      <c r="RC5" s="653"/>
      <c r="RD5" s="668"/>
      <c r="RE5" s="670"/>
      <c r="RF5" s="652"/>
      <c r="RG5" s="652"/>
      <c r="RH5" s="652"/>
      <c r="RI5" s="652"/>
      <c r="RJ5" s="652"/>
      <c r="RK5" s="652"/>
      <c r="RL5" s="653"/>
      <c r="RM5" s="653"/>
      <c r="RN5" s="653"/>
      <c r="RO5" s="653"/>
      <c r="RP5" s="653"/>
      <c r="RQ5" s="653"/>
      <c r="RR5" s="653"/>
      <c r="RS5" s="653"/>
      <c r="RT5" s="668"/>
      <c r="RU5" s="670"/>
      <c r="RV5" s="652"/>
      <c r="RW5" s="652"/>
      <c r="RX5" s="652"/>
      <c r="RY5" s="652"/>
      <c r="RZ5" s="652"/>
      <c r="SA5" s="652"/>
      <c r="SB5" s="653"/>
      <c r="SC5" s="653"/>
      <c r="SD5" s="653"/>
      <c r="SE5" s="653"/>
      <c r="SF5" s="653"/>
      <c r="SG5" s="653"/>
      <c r="SH5" s="653"/>
      <c r="SI5" s="653"/>
      <c r="SJ5" s="668"/>
      <c r="SK5" s="670"/>
      <c r="SL5" s="652"/>
      <c r="SM5" s="652"/>
      <c r="SN5" s="652"/>
      <c r="SO5" s="652"/>
      <c r="SP5" s="652"/>
      <c r="SQ5" s="652"/>
      <c r="SR5" s="653"/>
      <c r="SS5" s="653"/>
      <c r="ST5" s="653"/>
      <c r="SU5" s="653"/>
      <c r="SV5" s="653"/>
      <c r="SW5" s="653"/>
      <c r="SX5" s="653"/>
      <c r="SY5" s="653"/>
      <c r="SZ5" s="668"/>
      <c r="TA5" s="670"/>
      <c r="TB5" s="652"/>
      <c r="TC5" s="652"/>
      <c r="TD5" s="652"/>
      <c r="TE5" s="652"/>
      <c r="TF5" s="652"/>
      <c r="TG5" s="652"/>
      <c r="TH5" s="653"/>
      <c r="TI5" s="653"/>
      <c r="TJ5" s="653"/>
      <c r="TK5" s="653"/>
      <c r="TL5" s="653"/>
      <c r="TM5" s="653"/>
      <c r="TN5" s="653"/>
      <c r="TO5" s="653"/>
      <c r="TP5" s="668"/>
      <c r="TQ5" s="670"/>
      <c r="TR5" s="652"/>
      <c r="TS5" s="652"/>
      <c r="TT5" s="652"/>
      <c r="TU5" s="652"/>
      <c r="TV5" s="652"/>
      <c r="TW5" s="652"/>
      <c r="TX5" s="653"/>
      <c r="TY5" s="653"/>
      <c r="TZ5" s="653"/>
      <c r="UA5" s="653"/>
      <c r="UB5" s="653"/>
      <c r="UC5" s="653"/>
      <c r="UD5" s="653"/>
      <c r="UE5" s="653"/>
      <c r="UF5" s="668"/>
      <c r="UG5" s="670"/>
      <c r="UH5" s="652"/>
      <c r="UI5" s="652"/>
      <c r="UJ5" s="652"/>
      <c r="UK5" s="652"/>
      <c r="UL5" s="652"/>
      <c r="UM5" s="652"/>
      <c r="UN5" s="653"/>
      <c r="UO5" s="653"/>
      <c r="UP5" s="653"/>
      <c r="UQ5" s="653"/>
      <c r="UR5" s="653"/>
      <c r="US5" s="653"/>
      <c r="UT5" s="653"/>
      <c r="UU5" s="653"/>
      <c r="UV5" s="668"/>
      <c r="UW5" s="670"/>
      <c r="UX5" s="652"/>
      <c r="UY5" s="652"/>
      <c r="UZ5" s="652"/>
      <c r="VA5" s="652"/>
      <c r="VB5" s="652"/>
      <c r="VC5" s="652"/>
      <c r="VD5" s="653"/>
      <c r="VE5" s="653"/>
      <c r="VF5" s="653"/>
      <c r="VG5" s="653"/>
      <c r="VH5" s="653"/>
      <c r="VI5" s="653"/>
      <c r="VJ5" s="653"/>
      <c r="VK5" s="653"/>
      <c r="VL5" s="668"/>
      <c r="VM5" s="670"/>
      <c r="VN5" s="652"/>
      <c r="VO5" s="652"/>
      <c r="VP5" s="652"/>
      <c r="VQ5" s="652"/>
      <c r="VR5" s="652"/>
      <c r="VS5" s="652"/>
      <c r="VT5" s="653"/>
      <c r="VU5" s="653"/>
      <c r="VV5" s="653"/>
      <c r="VW5" s="653"/>
      <c r="VX5" s="653"/>
      <c r="VY5" s="653"/>
      <c r="VZ5" s="653"/>
      <c r="WA5" s="653"/>
      <c r="WB5" s="668"/>
      <c r="WC5" s="670"/>
      <c r="WD5" s="652"/>
      <c r="WE5" s="652"/>
      <c r="WF5" s="652"/>
      <c r="WG5" s="652"/>
      <c r="WH5" s="652"/>
      <c r="WI5" s="652"/>
      <c r="WJ5" s="653"/>
      <c r="WK5" s="653"/>
      <c r="WL5" s="653"/>
      <c r="WM5" s="653"/>
      <c r="WN5" s="653"/>
      <c r="WO5" s="653"/>
      <c r="WP5" s="653"/>
      <c r="WQ5" s="653"/>
      <c r="WR5" s="668"/>
      <c r="WS5" s="670"/>
      <c r="WT5" s="652"/>
      <c r="WU5" s="652"/>
      <c r="WV5" s="652"/>
      <c r="WW5" s="652"/>
      <c r="WX5" s="652"/>
      <c r="WY5" s="652"/>
      <c r="WZ5" s="653"/>
      <c r="XA5" s="653"/>
      <c r="XB5" s="653"/>
      <c r="XC5" s="653"/>
      <c r="XD5" s="653"/>
      <c r="XE5" s="653"/>
      <c r="XF5" s="653"/>
      <c r="XG5" s="653"/>
      <c r="XH5" s="668"/>
      <c r="XI5" s="670"/>
      <c r="XJ5" s="652"/>
      <c r="XK5" s="652"/>
      <c r="XL5" s="652"/>
      <c r="XM5" s="652"/>
      <c r="XN5" s="652"/>
      <c r="XO5" s="652"/>
      <c r="XP5" s="653"/>
      <c r="XQ5" s="653"/>
      <c r="XR5" s="653"/>
      <c r="XS5" s="653"/>
      <c r="XT5" s="653"/>
      <c r="XU5" s="653"/>
      <c r="XV5" s="653"/>
      <c r="XW5" s="653"/>
      <c r="XX5" s="668"/>
      <c r="XY5" s="670"/>
      <c r="XZ5" s="652"/>
      <c r="YA5" s="652"/>
      <c r="YB5" s="652"/>
      <c r="YC5" s="652"/>
      <c r="YD5" s="652"/>
      <c r="YE5" s="652"/>
      <c r="YF5" s="653"/>
      <c r="YG5" s="653"/>
      <c r="YH5" s="653"/>
      <c r="YI5" s="653"/>
      <c r="YJ5" s="653"/>
      <c r="YK5" s="653"/>
      <c r="YL5" s="653"/>
      <c r="YM5" s="653"/>
      <c r="YN5" s="668"/>
      <c r="YO5" s="670"/>
      <c r="YP5" s="652"/>
      <c r="YQ5" s="652"/>
      <c r="YR5" s="652"/>
      <c r="YS5" s="652"/>
      <c r="YT5" s="652"/>
      <c r="YU5" s="652"/>
      <c r="YV5" s="653"/>
      <c r="YW5" s="653"/>
      <c r="YX5" s="653"/>
      <c r="YY5" s="653"/>
      <c r="YZ5" s="653"/>
      <c r="ZA5" s="653"/>
      <c r="ZB5" s="653"/>
      <c r="ZC5" s="653"/>
      <c r="ZD5" s="668"/>
      <c r="ZE5" s="670"/>
      <c r="ZF5" s="652"/>
      <c r="ZG5" s="652"/>
      <c r="ZH5" s="652"/>
      <c r="ZI5" s="652"/>
      <c r="ZJ5" s="652"/>
      <c r="ZK5" s="652"/>
      <c r="ZL5" s="653"/>
      <c r="ZM5" s="653"/>
      <c r="ZN5" s="653"/>
      <c r="ZO5" s="653"/>
      <c r="ZP5" s="653"/>
      <c r="ZQ5" s="653"/>
      <c r="ZR5" s="653"/>
      <c r="ZS5" s="653"/>
      <c r="ZT5" s="668"/>
      <c r="ZU5" s="670"/>
      <c r="ZV5" s="652"/>
      <c r="ZW5" s="652"/>
      <c r="ZX5" s="652"/>
      <c r="ZY5" s="652"/>
      <c r="ZZ5" s="652"/>
      <c r="AAA5" s="652"/>
      <c r="AAB5" s="653"/>
      <c r="AAC5" s="653"/>
      <c r="AAD5" s="653"/>
      <c r="AAE5" s="653"/>
      <c r="AAF5" s="653"/>
      <c r="AAG5" s="653"/>
      <c r="AAH5" s="653"/>
      <c r="AAI5" s="653"/>
      <c r="AAJ5" s="668"/>
      <c r="AAK5" s="670"/>
      <c r="AAL5" s="652"/>
      <c r="AAM5" s="652"/>
      <c r="AAN5" s="652"/>
      <c r="AAO5" s="652"/>
      <c r="AAP5" s="652"/>
      <c r="AAQ5" s="652"/>
      <c r="AAR5" s="653"/>
      <c r="AAS5" s="653"/>
      <c r="AAT5" s="653"/>
      <c r="AAU5" s="653"/>
      <c r="AAV5" s="653"/>
      <c r="AAW5" s="653"/>
      <c r="AAX5" s="653"/>
      <c r="AAY5" s="653"/>
      <c r="AAZ5" s="668"/>
      <c r="ABA5" s="670"/>
      <c r="ABB5" s="652"/>
      <c r="ABC5" s="652"/>
      <c r="ABD5" s="652"/>
      <c r="ABE5" s="652"/>
      <c r="ABF5" s="652"/>
      <c r="ABG5" s="652"/>
      <c r="ABH5" s="653"/>
      <c r="ABI5" s="653"/>
      <c r="ABJ5" s="653"/>
      <c r="ABK5" s="653"/>
      <c r="ABL5" s="653"/>
      <c r="ABM5" s="653"/>
      <c r="ABN5" s="653"/>
      <c r="ABO5" s="653"/>
      <c r="ABP5" s="668"/>
      <c r="ABQ5" s="670"/>
      <c r="ABR5" s="652"/>
      <c r="ABS5" s="652"/>
      <c r="ABT5" s="652"/>
      <c r="ABU5" s="652"/>
      <c r="ABV5" s="652"/>
      <c r="ABW5" s="652"/>
      <c r="ABX5" s="653"/>
      <c r="ABY5" s="653"/>
      <c r="ABZ5" s="653"/>
      <c r="ACA5" s="653"/>
      <c r="ACB5" s="653"/>
      <c r="ACC5" s="653"/>
      <c r="ACD5" s="653"/>
      <c r="ACE5" s="653"/>
      <c r="ACF5" s="668"/>
      <c r="ACG5" s="670"/>
      <c r="ACH5" s="652"/>
      <c r="ACI5" s="652"/>
      <c r="ACJ5" s="652"/>
      <c r="ACK5" s="652"/>
      <c r="ACL5" s="652"/>
      <c r="ACM5" s="652"/>
      <c r="ACN5" s="653"/>
      <c r="ACO5" s="653"/>
      <c r="ACP5" s="653"/>
      <c r="ACQ5" s="653"/>
      <c r="ACR5" s="653"/>
      <c r="ACS5" s="653"/>
      <c r="ACT5" s="653"/>
      <c r="ACU5" s="653"/>
      <c r="ACV5" s="668"/>
      <c r="ACW5" s="670"/>
      <c r="ACX5" s="652"/>
      <c r="ACY5" s="652"/>
      <c r="ACZ5" s="652"/>
      <c r="ADA5" s="652"/>
      <c r="ADB5" s="652"/>
      <c r="ADC5" s="652"/>
      <c r="ADD5" s="653"/>
      <c r="ADE5" s="653"/>
      <c r="ADF5" s="653"/>
      <c r="ADG5" s="653"/>
      <c r="ADH5" s="653"/>
      <c r="ADI5" s="653"/>
      <c r="ADJ5" s="653"/>
      <c r="ADK5" s="653"/>
      <c r="ADL5" s="668"/>
      <c r="ADM5" s="670"/>
      <c r="ADN5" s="652"/>
      <c r="ADO5" s="652"/>
      <c r="ADP5" s="652"/>
      <c r="ADQ5" s="652"/>
      <c r="ADR5" s="652"/>
      <c r="ADS5" s="652"/>
      <c r="ADT5" s="653"/>
      <c r="ADU5" s="653"/>
      <c r="ADV5" s="653"/>
      <c r="ADW5" s="653"/>
      <c r="ADX5" s="653"/>
      <c r="ADY5" s="653"/>
      <c r="ADZ5" s="653"/>
      <c r="AEA5" s="653"/>
      <c r="AEB5" s="668"/>
      <c r="AEC5" s="670"/>
      <c r="AED5" s="652"/>
      <c r="AEE5" s="652"/>
      <c r="AEF5" s="652"/>
      <c r="AEG5" s="652"/>
      <c r="AEH5" s="652"/>
      <c r="AEI5" s="652"/>
      <c r="AEJ5" s="653"/>
      <c r="AEK5" s="653"/>
      <c r="AEL5" s="653"/>
      <c r="AEM5" s="653"/>
      <c r="AEN5" s="653"/>
      <c r="AEO5" s="653"/>
      <c r="AEP5" s="653"/>
      <c r="AEQ5" s="653"/>
      <c r="AER5" s="668"/>
      <c r="AES5" s="670"/>
      <c r="AET5" s="652"/>
      <c r="AEU5" s="652"/>
      <c r="AEV5" s="652"/>
      <c r="AEW5" s="652"/>
      <c r="AEX5" s="652"/>
      <c r="AEY5" s="652"/>
      <c r="AEZ5" s="653"/>
      <c r="AFA5" s="653"/>
      <c r="AFB5" s="653"/>
      <c r="AFC5" s="653"/>
      <c r="AFD5" s="653"/>
      <c r="AFE5" s="653"/>
      <c r="AFF5" s="653"/>
      <c r="AFG5" s="653"/>
      <c r="AFH5" s="668"/>
      <c r="AFI5" s="670"/>
      <c r="AFJ5" s="652"/>
      <c r="AFK5" s="652"/>
      <c r="AFL5" s="652"/>
      <c r="AFM5" s="652"/>
      <c r="AFN5" s="652"/>
      <c r="AFO5" s="652"/>
      <c r="AFP5" s="653"/>
      <c r="AFQ5" s="653"/>
      <c r="AFR5" s="653"/>
      <c r="AFS5" s="653"/>
      <c r="AFT5" s="653"/>
      <c r="AFU5" s="653"/>
      <c r="AFV5" s="653"/>
      <c r="AFW5" s="653"/>
      <c r="AFX5" s="668"/>
      <c r="AFY5" s="670"/>
      <c r="AFZ5" s="652"/>
      <c r="AGA5" s="652"/>
      <c r="AGB5" s="652"/>
      <c r="AGC5" s="652"/>
      <c r="AGD5" s="652"/>
      <c r="AGE5" s="652"/>
      <c r="AGF5" s="653"/>
      <c r="AGG5" s="653"/>
      <c r="AGH5" s="653"/>
      <c r="AGI5" s="653"/>
      <c r="AGJ5" s="653"/>
      <c r="AGK5" s="653"/>
      <c r="AGL5" s="653"/>
      <c r="AGM5" s="653"/>
      <c r="AGN5" s="668"/>
      <c r="AGO5" s="670"/>
      <c r="AGP5" s="652"/>
      <c r="AGQ5" s="652"/>
      <c r="AGR5" s="652"/>
      <c r="AGS5" s="652"/>
      <c r="AGT5" s="652"/>
      <c r="AGU5" s="652"/>
      <c r="AGV5" s="653"/>
      <c r="AGW5" s="653"/>
      <c r="AGX5" s="653"/>
      <c r="AGY5" s="653"/>
      <c r="AGZ5" s="653"/>
      <c r="AHA5" s="653"/>
      <c r="AHB5" s="653"/>
      <c r="AHC5" s="653"/>
      <c r="AHD5" s="668"/>
      <c r="AHE5" s="670"/>
      <c r="AHF5" s="652"/>
      <c r="AHG5" s="652"/>
      <c r="AHH5" s="652"/>
      <c r="AHI5" s="652"/>
      <c r="AHJ5" s="652"/>
      <c r="AHK5" s="652"/>
      <c r="AHL5" s="653"/>
      <c r="AHM5" s="653"/>
      <c r="AHN5" s="653"/>
      <c r="AHO5" s="653"/>
      <c r="AHP5" s="653"/>
      <c r="AHQ5" s="653"/>
      <c r="AHR5" s="653"/>
      <c r="AHS5" s="653"/>
      <c r="AHT5" s="668"/>
      <c r="AHU5" s="670"/>
      <c r="AHV5" s="652"/>
      <c r="AHW5" s="652"/>
      <c r="AHX5" s="652"/>
      <c r="AHY5" s="652"/>
      <c r="AHZ5" s="652"/>
      <c r="AIA5" s="652"/>
      <c r="AIB5" s="653"/>
      <c r="AIC5" s="653"/>
      <c r="AID5" s="653"/>
      <c r="AIE5" s="653"/>
      <c r="AIF5" s="653"/>
      <c r="AIG5" s="653"/>
      <c r="AIH5" s="653"/>
      <c r="AII5" s="653"/>
      <c r="AIJ5" s="668"/>
      <c r="AIK5" s="670"/>
      <c r="AIL5" s="652"/>
      <c r="AIM5" s="652"/>
      <c r="AIN5" s="652"/>
      <c r="AIO5" s="652"/>
      <c r="AIP5" s="652"/>
      <c r="AIQ5" s="652"/>
      <c r="AIR5" s="653"/>
      <c r="AIS5" s="653"/>
      <c r="AIT5" s="653"/>
      <c r="AIU5" s="653"/>
      <c r="AIV5" s="653"/>
      <c r="AIW5" s="653"/>
      <c r="AIX5" s="653"/>
      <c r="AIY5" s="653"/>
      <c r="AIZ5" s="668"/>
      <c r="AJA5" s="670"/>
      <c r="AJB5" s="652"/>
      <c r="AJC5" s="652"/>
      <c r="AJD5" s="652"/>
      <c r="AJE5" s="652"/>
      <c r="AJF5" s="652"/>
      <c r="AJG5" s="652"/>
      <c r="AJH5" s="653"/>
      <c r="AJI5" s="653"/>
      <c r="AJJ5" s="653"/>
      <c r="AJK5" s="653"/>
      <c r="AJL5" s="653"/>
      <c r="AJM5" s="653"/>
      <c r="AJN5" s="653"/>
      <c r="AJO5" s="653"/>
      <c r="AJP5" s="668"/>
      <c r="AJQ5" s="670"/>
      <c r="AJR5" s="652"/>
      <c r="AJS5" s="652"/>
      <c r="AJT5" s="652"/>
      <c r="AJU5" s="652"/>
      <c r="AJV5" s="652"/>
      <c r="AJW5" s="652"/>
      <c r="AJX5" s="653"/>
      <c r="AJY5" s="653"/>
      <c r="AJZ5" s="653"/>
      <c r="AKA5" s="653"/>
      <c r="AKB5" s="653"/>
      <c r="AKC5" s="653"/>
      <c r="AKD5" s="653"/>
      <c r="AKE5" s="653"/>
      <c r="AKF5" s="668"/>
      <c r="AKG5" s="670"/>
      <c r="AKH5" s="652"/>
      <c r="AKI5" s="652"/>
      <c r="AKJ5" s="652"/>
      <c r="AKK5" s="652"/>
      <c r="AKL5" s="652"/>
      <c r="AKM5" s="652"/>
      <c r="AKN5" s="653"/>
      <c r="AKO5" s="653"/>
      <c r="AKP5" s="653"/>
      <c r="AKQ5" s="653"/>
      <c r="AKR5" s="653"/>
      <c r="AKS5" s="653"/>
      <c r="AKT5" s="653"/>
      <c r="AKU5" s="653"/>
      <c r="AKV5" s="668"/>
      <c r="AKW5" s="670"/>
      <c r="AKX5" s="652"/>
      <c r="AKY5" s="652"/>
      <c r="AKZ5" s="652"/>
      <c r="ALA5" s="652"/>
      <c r="ALB5" s="652"/>
      <c r="ALC5" s="652"/>
      <c r="ALD5" s="653"/>
      <c r="ALE5" s="653"/>
      <c r="ALF5" s="653"/>
      <c r="ALG5" s="653"/>
      <c r="ALH5" s="653"/>
      <c r="ALI5" s="653"/>
      <c r="ALJ5" s="653"/>
      <c r="ALK5" s="653"/>
      <c r="ALL5" s="668"/>
      <c r="ALM5" s="670"/>
      <c r="ALN5" s="652"/>
      <c r="ALO5" s="652"/>
      <c r="ALP5" s="652"/>
      <c r="ALQ5" s="652"/>
      <c r="ALR5" s="652"/>
      <c r="ALS5" s="652"/>
      <c r="ALT5" s="653"/>
      <c r="ALU5" s="653"/>
      <c r="ALV5" s="653"/>
      <c r="ALW5" s="653"/>
      <c r="ALX5" s="653"/>
      <c r="ALY5" s="653"/>
      <c r="ALZ5" s="653"/>
      <c r="AMA5" s="653"/>
      <c r="AMB5" s="668"/>
      <c r="AMC5" s="670"/>
      <c r="AMD5" s="652"/>
      <c r="AME5" s="652"/>
      <c r="AMF5" s="652"/>
      <c r="AMG5" s="652"/>
      <c r="AMH5" s="652"/>
      <c r="AMI5" s="652"/>
      <c r="AMJ5" s="653"/>
      <c r="AMK5" s="653"/>
      <c r="AML5" s="653"/>
      <c r="AMM5" s="653"/>
      <c r="AMN5" s="653"/>
      <c r="AMO5" s="653"/>
      <c r="AMP5" s="653"/>
      <c r="AMQ5" s="653"/>
      <c r="AMR5" s="668"/>
      <c r="AMS5" s="670"/>
      <c r="AMT5" s="652"/>
      <c r="AMU5" s="652"/>
      <c r="AMV5" s="652"/>
      <c r="AMW5" s="652"/>
      <c r="AMX5" s="652"/>
      <c r="AMY5" s="652"/>
      <c r="AMZ5" s="653"/>
      <c r="ANA5" s="653"/>
      <c r="ANB5" s="653"/>
      <c r="ANC5" s="653"/>
      <c r="AND5" s="653"/>
      <c r="ANE5" s="653"/>
      <c r="ANF5" s="653"/>
      <c r="ANG5" s="653"/>
      <c r="ANH5" s="668"/>
      <c r="ANI5" s="670"/>
      <c r="ANJ5" s="652"/>
      <c r="ANK5" s="652"/>
      <c r="ANL5" s="652"/>
      <c r="ANM5" s="652"/>
      <c r="ANN5" s="652"/>
      <c r="ANO5" s="652"/>
      <c r="ANP5" s="653"/>
      <c r="ANQ5" s="653"/>
      <c r="ANR5" s="653"/>
      <c r="ANS5" s="653"/>
      <c r="ANT5" s="653"/>
      <c r="ANU5" s="653"/>
      <c r="ANV5" s="653"/>
      <c r="ANW5" s="653"/>
      <c r="ANX5" s="668"/>
      <c r="ANY5" s="670"/>
      <c r="ANZ5" s="652"/>
      <c r="AOA5" s="652"/>
      <c r="AOB5" s="652"/>
      <c r="AOC5" s="652"/>
      <c r="AOD5" s="652"/>
      <c r="AOE5" s="652"/>
      <c r="AOF5" s="653"/>
      <c r="AOG5" s="653"/>
      <c r="AOH5" s="653"/>
      <c r="AOI5" s="653"/>
      <c r="AOJ5" s="653"/>
      <c r="AOK5" s="653"/>
      <c r="AOL5" s="653"/>
      <c r="AOM5" s="653"/>
      <c r="AON5" s="668"/>
      <c r="AOO5" s="670"/>
      <c r="AOP5" s="652"/>
      <c r="AOQ5" s="652"/>
      <c r="AOR5" s="652"/>
      <c r="AOS5" s="652"/>
      <c r="AOT5" s="652"/>
      <c r="AOU5" s="652"/>
      <c r="AOV5" s="653"/>
      <c r="AOW5" s="653"/>
      <c r="AOX5" s="653"/>
      <c r="AOY5" s="653"/>
      <c r="AOZ5" s="653"/>
      <c r="APA5" s="653"/>
      <c r="APB5" s="653"/>
      <c r="APC5" s="653"/>
      <c r="APD5" s="668"/>
      <c r="APE5" s="670"/>
      <c r="APF5" s="652"/>
      <c r="APG5" s="652"/>
      <c r="APH5" s="652"/>
      <c r="API5" s="652"/>
      <c r="APJ5" s="652"/>
      <c r="APK5" s="652"/>
      <c r="APL5" s="653"/>
      <c r="APM5" s="653"/>
      <c r="APN5" s="653"/>
      <c r="APO5" s="653"/>
      <c r="APP5" s="653"/>
      <c r="APQ5" s="653"/>
      <c r="APR5" s="653"/>
      <c r="APS5" s="653"/>
      <c r="APT5" s="668"/>
      <c r="APU5" s="670"/>
      <c r="APV5" s="652"/>
      <c r="APW5" s="652"/>
      <c r="APX5" s="652"/>
      <c r="APY5" s="652"/>
      <c r="APZ5" s="652"/>
      <c r="AQA5" s="652"/>
      <c r="AQB5" s="653"/>
      <c r="AQC5" s="653"/>
      <c r="AQD5" s="653"/>
      <c r="AQE5" s="653"/>
      <c r="AQF5" s="653"/>
      <c r="AQG5" s="653"/>
      <c r="AQH5" s="653"/>
      <c r="AQI5" s="653"/>
      <c r="AQJ5" s="668"/>
      <c r="AQK5" s="670"/>
      <c r="AQL5" s="652"/>
      <c r="AQM5" s="652"/>
      <c r="AQN5" s="652"/>
      <c r="AQO5" s="652"/>
      <c r="AQP5" s="652"/>
      <c r="AQQ5" s="652"/>
      <c r="AQR5" s="653"/>
      <c r="AQS5" s="653"/>
      <c r="AQT5" s="653"/>
      <c r="AQU5" s="653"/>
      <c r="AQV5" s="653"/>
      <c r="AQW5" s="653"/>
      <c r="AQX5" s="653"/>
      <c r="AQY5" s="653"/>
      <c r="AQZ5" s="668"/>
      <c r="ARA5" s="670"/>
      <c r="ARB5" s="652"/>
      <c r="ARC5" s="652"/>
      <c r="ARD5" s="652"/>
      <c r="ARE5" s="652"/>
      <c r="ARF5" s="652"/>
      <c r="ARG5" s="652"/>
      <c r="ARH5" s="653"/>
      <c r="ARI5" s="653"/>
      <c r="ARJ5" s="653"/>
      <c r="ARK5" s="653"/>
      <c r="ARL5" s="653"/>
      <c r="ARM5" s="653"/>
      <c r="ARN5" s="653"/>
      <c r="ARO5" s="653"/>
      <c r="ARP5" s="668"/>
      <c r="ARQ5" s="670"/>
      <c r="ARR5" s="652"/>
      <c r="ARS5" s="652"/>
      <c r="ART5" s="652"/>
      <c r="ARU5" s="652"/>
      <c r="ARV5" s="652"/>
      <c r="ARW5" s="652"/>
      <c r="ARX5" s="653"/>
      <c r="ARY5" s="653"/>
      <c r="ARZ5" s="653"/>
      <c r="ASA5" s="653"/>
      <c r="ASB5" s="653"/>
      <c r="ASC5" s="653"/>
      <c r="ASD5" s="653"/>
      <c r="ASE5" s="653"/>
      <c r="ASF5" s="668"/>
      <c r="ASG5" s="670"/>
      <c r="ASH5" s="652"/>
      <c r="ASI5" s="652"/>
      <c r="ASJ5" s="652"/>
      <c r="ASK5" s="652"/>
      <c r="ASL5" s="652"/>
      <c r="ASM5" s="652"/>
      <c r="ASN5" s="653"/>
      <c r="ASO5" s="653"/>
      <c r="ASP5" s="653"/>
      <c r="ASQ5" s="653"/>
      <c r="ASR5" s="653"/>
      <c r="ASS5" s="653"/>
      <c r="AST5" s="653"/>
      <c r="ASU5" s="653"/>
      <c r="ASV5" s="668"/>
      <c r="ASW5" s="670"/>
      <c r="ASX5" s="652"/>
      <c r="ASY5" s="652"/>
      <c r="ASZ5" s="652"/>
      <c r="ATA5" s="652"/>
      <c r="ATB5" s="652"/>
      <c r="ATC5" s="652"/>
      <c r="ATD5" s="653"/>
      <c r="ATE5" s="653"/>
      <c r="ATF5" s="653"/>
      <c r="ATG5" s="653"/>
      <c r="ATH5" s="653"/>
      <c r="ATI5" s="653"/>
      <c r="ATJ5" s="653"/>
      <c r="ATK5" s="653"/>
      <c r="ATL5" s="668"/>
      <c r="ATM5" s="670"/>
      <c r="ATN5" s="652"/>
      <c r="ATO5" s="652"/>
      <c r="ATP5" s="652"/>
      <c r="ATQ5" s="652"/>
      <c r="ATR5" s="652"/>
      <c r="ATS5" s="652"/>
      <c r="ATT5" s="653"/>
      <c r="ATU5" s="653"/>
      <c r="ATV5" s="653"/>
      <c r="ATW5" s="653"/>
      <c r="ATX5" s="653"/>
      <c r="ATY5" s="653"/>
      <c r="ATZ5" s="653"/>
      <c r="AUA5" s="653"/>
      <c r="AUB5" s="668"/>
      <c r="AUC5" s="670"/>
      <c r="AUD5" s="652"/>
      <c r="AUE5" s="652"/>
      <c r="AUF5" s="652"/>
      <c r="AUG5" s="652"/>
      <c r="AUH5" s="652"/>
      <c r="AUI5" s="652"/>
      <c r="AUJ5" s="653"/>
      <c r="AUK5" s="653"/>
      <c r="AUL5" s="653"/>
      <c r="AUM5" s="653"/>
      <c r="AUN5" s="653"/>
      <c r="AUO5" s="653"/>
      <c r="AUP5" s="653"/>
      <c r="AUQ5" s="653"/>
      <c r="AUR5" s="668"/>
      <c r="AUS5" s="670"/>
      <c r="AUT5" s="652"/>
      <c r="AUU5" s="652"/>
      <c r="AUV5" s="652"/>
      <c r="AUW5" s="652"/>
      <c r="AUX5" s="652"/>
      <c r="AUY5" s="652"/>
      <c r="AUZ5" s="653"/>
      <c r="AVA5" s="653"/>
      <c r="AVB5" s="653"/>
      <c r="AVC5" s="653"/>
      <c r="AVD5" s="653"/>
      <c r="AVE5" s="653"/>
      <c r="AVF5" s="653"/>
      <c r="AVG5" s="653"/>
      <c r="AVH5" s="668"/>
      <c r="AVI5" s="670"/>
      <c r="AVJ5" s="652"/>
      <c r="AVK5" s="652"/>
      <c r="AVL5" s="652"/>
      <c r="AVM5" s="652"/>
      <c r="AVN5" s="652"/>
      <c r="AVO5" s="652"/>
      <c r="AVP5" s="653"/>
      <c r="AVQ5" s="653"/>
      <c r="AVR5" s="653"/>
      <c r="AVS5" s="653"/>
      <c r="AVT5" s="653"/>
      <c r="AVU5" s="653"/>
      <c r="AVV5" s="653"/>
      <c r="AVW5" s="653"/>
      <c r="AVX5" s="668"/>
      <c r="AVY5" s="670"/>
      <c r="AVZ5" s="652"/>
      <c r="AWA5" s="652"/>
      <c r="AWB5" s="652"/>
      <c r="AWC5" s="652"/>
      <c r="AWD5" s="652"/>
      <c r="AWE5" s="652"/>
      <c r="AWF5" s="653"/>
      <c r="AWG5" s="653"/>
      <c r="AWH5" s="653"/>
      <c r="AWI5" s="653"/>
      <c r="AWJ5" s="653"/>
      <c r="AWK5" s="653"/>
      <c r="AWL5" s="653"/>
      <c r="AWM5" s="653"/>
      <c r="AWN5" s="668"/>
      <c r="AWO5" s="670"/>
      <c r="AWP5" s="652"/>
      <c r="AWQ5" s="652"/>
      <c r="AWR5" s="652"/>
      <c r="AWS5" s="652"/>
      <c r="AWT5" s="652"/>
      <c r="AWU5" s="652"/>
      <c r="AWV5" s="653"/>
      <c r="AWW5" s="653"/>
      <c r="AWX5" s="653"/>
      <c r="AWY5" s="653"/>
      <c r="AWZ5" s="653"/>
      <c r="AXA5" s="653"/>
      <c r="AXB5" s="653"/>
      <c r="AXC5" s="653"/>
      <c r="AXD5" s="668"/>
      <c r="AXE5" s="670"/>
      <c r="AXF5" s="652"/>
      <c r="AXG5" s="652"/>
      <c r="AXH5" s="652"/>
      <c r="AXI5" s="652"/>
      <c r="AXJ5" s="652"/>
      <c r="AXK5" s="652"/>
      <c r="AXL5" s="653"/>
      <c r="AXM5" s="653"/>
      <c r="AXN5" s="653"/>
      <c r="AXO5" s="653"/>
      <c r="AXP5" s="653"/>
      <c r="AXQ5" s="653"/>
      <c r="AXR5" s="653"/>
      <c r="AXS5" s="653"/>
      <c r="AXT5" s="668"/>
      <c r="AXU5" s="670"/>
      <c r="AXV5" s="652"/>
      <c r="AXW5" s="652"/>
      <c r="AXX5" s="652"/>
      <c r="AXY5" s="652"/>
      <c r="AXZ5" s="652"/>
      <c r="AYA5" s="652"/>
      <c r="AYB5" s="653"/>
      <c r="AYC5" s="653"/>
      <c r="AYD5" s="653"/>
      <c r="AYE5" s="653"/>
      <c r="AYF5" s="653"/>
      <c r="AYG5" s="653"/>
      <c r="AYH5" s="653"/>
      <c r="AYI5" s="653"/>
      <c r="AYJ5" s="668"/>
      <c r="AYK5" s="670"/>
      <c r="AYL5" s="652"/>
      <c r="AYM5" s="652"/>
      <c r="AYN5" s="652"/>
      <c r="AYO5" s="652"/>
      <c r="AYP5" s="652"/>
      <c r="AYQ5" s="652"/>
      <c r="AYR5" s="653"/>
      <c r="AYS5" s="653"/>
      <c r="AYT5" s="653"/>
      <c r="AYU5" s="653"/>
      <c r="AYV5" s="653"/>
      <c r="AYW5" s="653"/>
      <c r="AYX5" s="653"/>
      <c r="AYY5" s="653"/>
      <c r="AYZ5" s="668"/>
      <c r="AZA5" s="670"/>
      <c r="AZB5" s="652"/>
      <c r="AZC5" s="652"/>
      <c r="AZD5" s="652"/>
      <c r="AZE5" s="652"/>
      <c r="AZF5" s="652"/>
      <c r="AZG5" s="652"/>
      <c r="AZH5" s="653"/>
      <c r="AZI5" s="653"/>
      <c r="AZJ5" s="653"/>
      <c r="AZK5" s="653"/>
      <c r="AZL5" s="653"/>
      <c r="AZM5" s="653"/>
      <c r="AZN5" s="653"/>
      <c r="AZO5" s="653"/>
      <c r="AZP5" s="668"/>
      <c r="AZQ5" s="670"/>
      <c r="AZR5" s="652"/>
      <c r="AZS5" s="652"/>
      <c r="AZT5" s="652"/>
      <c r="AZU5" s="652"/>
      <c r="AZV5" s="652"/>
      <c r="AZW5" s="652"/>
      <c r="AZX5" s="653"/>
      <c r="AZY5" s="653"/>
      <c r="AZZ5" s="653"/>
      <c r="BAA5" s="653"/>
      <c r="BAB5" s="653"/>
      <c r="BAC5" s="653"/>
      <c r="BAD5" s="653"/>
      <c r="BAE5" s="653"/>
      <c r="BAF5" s="668"/>
      <c r="BAG5" s="670"/>
      <c r="BAH5" s="652"/>
      <c r="BAI5" s="652"/>
      <c r="BAJ5" s="652"/>
      <c r="BAK5" s="652"/>
      <c r="BAL5" s="652"/>
      <c r="BAM5" s="652"/>
      <c r="BAN5" s="653"/>
      <c r="BAO5" s="653"/>
      <c r="BAP5" s="653"/>
      <c r="BAQ5" s="653"/>
      <c r="BAR5" s="653"/>
      <c r="BAS5" s="653"/>
      <c r="BAT5" s="653"/>
      <c r="BAU5" s="653"/>
      <c r="BAV5" s="668"/>
      <c r="BAW5" s="670"/>
      <c r="BAX5" s="652"/>
      <c r="BAY5" s="652"/>
      <c r="BAZ5" s="652"/>
      <c r="BBA5" s="652"/>
      <c r="BBB5" s="652"/>
      <c r="BBC5" s="652"/>
      <c r="BBD5" s="653"/>
      <c r="BBE5" s="653"/>
      <c r="BBF5" s="653"/>
      <c r="BBG5" s="653"/>
      <c r="BBH5" s="653"/>
      <c r="BBI5" s="653"/>
      <c r="BBJ5" s="653"/>
      <c r="BBK5" s="653"/>
      <c r="BBL5" s="668"/>
      <c r="BBM5" s="670"/>
      <c r="BBN5" s="652"/>
      <c r="BBO5" s="652"/>
      <c r="BBP5" s="652"/>
      <c r="BBQ5" s="652"/>
      <c r="BBR5" s="652"/>
      <c r="BBS5" s="652"/>
      <c r="BBT5" s="653"/>
      <c r="BBU5" s="653"/>
      <c r="BBV5" s="653"/>
      <c r="BBW5" s="653"/>
      <c r="BBX5" s="653"/>
      <c r="BBY5" s="653"/>
      <c r="BBZ5" s="653"/>
      <c r="BCA5" s="653"/>
      <c r="BCB5" s="668"/>
      <c r="BCC5" s="670"/>
      <c r="BCD5" s="652"/>
      <c r="BCE5" s="652"/>
      <c r="BCF5" s="652"/>
      <c r="BCG5" s="652"/>
      <c r="BCH5" s="652"/>
      <c r="BCI5" s="652"/>
      <c r="BCJ5" s="653"/>
      <c r="BCK5" s="653"/>
      <c r="BCL5" s="653"/>
      <c r="BCM5" s="653"/>
      <c r="BCN5" s="653"/>
      <c r="BCO5" s="653"/>
      <c r="BCP5" s="653"/>
      <c r="BCQ5" s="653"/>
      <c r="BCR5" s="668"/>
      <c r="BCS5" s="670"/>
      <c r="BCT5" s="652"/>
      <c r="BCU5" s="652"/>
      <c r="BCV5" s="652"/>
      <c r="BCW5" s="652"/>
      <c r="BCX5" s="652"/>
      <c r="BCY5" s="652"/>
      <c r="BCZ5" s="653"/>
      <c r="BDA5" s="653"/>
      <c r="BDB5" s="653"/>
      <c r="BDC5" s="653"/>
      <c r="BDD5" s="653"/>
      <c r="BDE5" s="653"/>
      <c r="BDF5" s="653"/>
      <c r="BDG5" s="653"/>
      <c r="BDH5" s="668"/>
      <c r="BDI5" s="670"/>
      <c r="BDJ5" s="652"/>
      <c r="BDK5" s="652"/>
      <c r="BDL5" s="652"/>
      <c r="BDM5" s="652"/>
      <c r="BDN5" s="652"/>
      <c r="BDO5" s="652"/>
      <c r="BDP5" s="653"/>
      <c r="BDQ5" s="653"/>
      <c r="BDR5" s="653"/>
      <c r="BDS5" s="653"/>
      <c r="BDT5" s="653"/>
      <c r="BDU5" s="653"/>
      <c r="BDV5" s="653"/>
      <c r="BDW5" s="653"/>
      <c r="BDX5" s="668"/>
      <c r="BDY5" s="670"/>
      <c r="BDZ5" s="652"/>
      <c r="BEA5" s="652"/>
      <c r="BEB5" s="652"/>
      <c r="BEC5" s="652"/>
      <c r="BED5" s="652"/>
      <c r="BEE5" s="652"/>
      <c r="BEF5" s="653"/>
      <c r="BEG5" s="653"/>
      <c r="BEH5" s="653"/>
      <c r="BEI5" s="653"/>
      <c r="BEJ5" s="653"/>
      <c r="BEK5" s="653"/>
      <c r="BEL5" s="653"/>
      <c r="BEM5" s="653"/>
      <c r="BEN5" s="668"/>
      <c r="BEO5" s="670"/>
      <c r="BEP5" s="652"/>
      <c r="BEQ5" s="652"/>
      <c r="BER5" s="652"/>
      <c r="BES5" s="652"/>
      <c r="BET5" s="652"/>
      <c r="BEU5" s="652"/>
      <c r="BEV5" s="653"/>
      <c r="BEW5" s="653"/>
      <c r="BEX5" s="653"/>
      <c r="BEY5" s="653"/>
      <c r="BEZ5" s="653"/>
      <c r="BFA5" s="653"/>
      <c r="BFB5" s="653"/>
      <c r="BFC5" s="653"/>
      <c r="BFD5" s="668"/>
      <c r="BFE5" s="670"/>
      <c r="BFF5" s="652"/>
      <c r="BFG5" s="652"/>
      <c r="BFH5" s="652"/>
      <c r="BFI5" s="652"/>
      <c r="BFJ5" s="652"/>
      <c r="BFK5" s="652"/>
      <c r="BFL5" s="653"/>
      <c r="BFM5" s="653"/>
      <c r="BFN5" s="653"/>
      <c r="BFO5" s="653"/>
      <c r="BFP5" s="653"/>
      <c r="BFQ5" s="653"/>
      <c r="BFR5" s="653"/>
      <c r="BFS5" s="653"/>
      <c r="BFT5" s="668"/>
      <c r="BFU5" s="670"/>
      <c r="BFV5" s="652"/>
      <c r="BFW5" s="652"/>
      <c r="BFX5" s="652"/>
      <c r="BFY5" s="652"/>
      <c r="BFZ5" s="652"/>
      <c r="BGA5" s="652"/>
      <c r="BGB5" s="653"/>
      <c r="BGC5" s="653"/>
      <c r="BGD5" s="653"/>
      <c r="BGE5" s="653"/>
      <c r="BGF5" s="653"/>
      <c r="BGG5" s="653"/>
      <c r="BGH5" s="653"/>
      <c r="BGI5" s="653"/>
      <c r="BGJ5" s="668"/>
      <c r="BGK5" s="670"/>
      <c r="BGL5" s="652"/>
      <c r="BGM5" s="652"/>
      <c r="BGN5" s="652"/>
      <c r="BGO5" s="652"/>
      <c r="BGP5" s="652"/>
      <c r="BGQ5" s="652"/>
      <c r="BGR5" s="653"/>
      <c r="BGS5" s="653"/>
      <c r="BGT5" s="653"/>
      <c r="BGU5" s="653"/>
      <c r="BGV5" s="653"/>
      <c r="BGW5" s="653"/>
      <c r="BGX5" s="653"/>
      <c r="BGY5" s="653"/>
      <c r="BGZ5" s="668"/>
      <c r="BHA5" s="670"/>
      <c r="BHB5" s="652"/>
      <c r="BHC5" s="652"/>
      <c r="BHD5" s="652"/>
      <c r="BHE5" s="652"/>
      <c r="BHF5" s="652"/>
      <c r="BHG5" s="652"/>
      <c r="BHH5" s="653"/>
      <c r="BHI5" s="653"/>
      <c r="BHJ5" s="653"/>
      <c r="BHK5" s="653"/>
      <c r="BHL5" s="653"/>
      <c r="BHM5" s="653"/>
      <c r="BHN5" s="653"/>
      <c r="BHO5" s="653"/>
      <c r="BHP5" s="668"/>
      <c r="BHQ5" s="670"/>
      <c r="BHR5" s="652"/>
      <c r="BHS5" s="652"/>
      <c r="BHT5" s="652"/>
      <c r="BHU5" s="652"/>
      <c r="BHV5" s="652"/>
      <c r="BHW5" s="652"/>
      <c r="BHX5" s="653"/>
      <c r="BHY5" s="653"/>
      <c r="BHZ5" s="653"/>
      <c r="BIA5" s="653"/>
      <c r="BIB5" s="653"/>
      <c r="BIC5" s="653"/>
      <c r="BID5" s="653"/>
      <c r="BIE5" s="653"/>
      <c r="BIF5" s="668"/>
      <c r="BIG5" s="670"/>
      <c r="BIH5" s="652"/>
      <c r="BII5" s="652"/>
      <c r="BIJ5" s="652"/>
      <c r="BIK5" s="652"/>
      <c r="BIL5" s="652"/>
      <c r="BIM5" s="652"/>
      <c r="BIN5" s="653"/>
      <c r="BIO5" s="653"/>
      <c r="BIP5" s="653"/>
      <c r="BIQ5" s="653"/>
      <c r="BIR5" s="653"/>
      <c r="BIS5" s="653"/>
      <c r="BIT5" s="653"/>
      <c r="BIU5" s="653"/>
      <c r="BIV5" s="668"/>
      <c r="BIW5" s="670"/>
      <c r="BIX5" s="652"/>
      <c r="BIY5" s="652"/>
      <c r="BIZ5" s="652"/>
      <c r="BJA5" s="652"/>
      <c r="BJB5" s="652"/>
      <c r="BJC5" s="652"/>
      <c r="BJD5" s="653"/>
      <c r="BJE5" s="653"/>
      <c r="BJF5" s="653"/>
      <c r="BJG5" s="653"/>
      <c r="BJH5" s="653"/>
      <c r="BJI5" s="653"/>
      <c r="BJJ5" s="653"/>
      <c r="BJK5" s="653"/>
      <c r="BJL5" s="668"/>
      <c r="BJM5" s="670"/>
      <c r="BJN5" s="652"/>
      <c r="BJO5" s="652"/>
      <c r="BJP5" s="652"/>
      <c r="BJQ5" s="652"/>
      <c r="BJR5" s="652"/>
      <c r="BJS5" s="652"/>
      <c r="BJT5" s="653"/>
      <c r="BJU5" s="653"/>
      <c r="BJV5" s="653"/>
      <c r="BJW5" s="653"/>
      <c r="BJX5" s="653"/>
      <c r="BJY5" s="653"/>
      <c r="BJZ5" s="653"/>
      <c r="BKA5" s="653"/>
      <c r="BKB5" s="668"/>
      <c r="BKC5" s="670"/>
      <c r="BKD5" s="652"/>
      <c r="BKE5" s="652"/>
      <c r="BKF5" s="652"/>
      <c r="BKG5" s="652"/>
      <c r="BKH5" s="652"/>
      <c r="BKI5" s="652"/>
      <c r="BKJ5" s="653"/>
      <c r="BKK5" s="653"/>
      <c r="BKL5" s="653"/>
      <c r="BKM5" s="653"/>
      <c r="BKN5" s="653"/>
      <c r="BKO5" s="653"/>
      <c r="BKP5" s="653"/>
      <c r="BKQ5" s="653"/>
      <c r="BKR5" s="668"/>
      <c r="BKS5" s="670"/>
      <c r="BKT5" s="652"/>
      <c r="BKU5" s="652"/>
      <c r="BKV5" s="652"/>
      <c r="BKW5" s="652"/>
      <c r="BKX5" s="652"/>
      <c r="BKY5" s="652"/>
      <c r="BKZ5" s="653"/>
      <c r="BLA5" s="653"/>
      <c r="BLB5" s="653"/>
      <c r="BLC5" s="653"/>
      <c r="BLD5" s="653"/>
      <c r="BLE5" s="653"/>
      <c r="BLF5" s="653"/>
      <c r="BLG5" s="653"/>
      <c r="BLH5" s="668"/>
      <c r="BLI5" s="670"/>
      <c r="BLJ5" s="652"/>
      <c r="BLK5" s="652"/>
      <c r="BLL5" s="652"/>
      <c r="BLM5" s="652"/>
      <c r="BLN5" s="652"/>
      <c r="BLO5" s="652"/>
      <c r="BLP5" s="653"/>
      <c r="BLQ5" s="653"/>
      <c r="BLR5" s="653"/>
      <c r="BLS5" s="653"/>
      <c r="BLT5" s="653"/>
      <c r="BLU5" s="653"/>
      <c r="BLV5" s="653"/>
      <c r="BLW5" s="653"/>
      <c r="BLX5" s="668"/>
      <c r="BLY5" s="670"/>
      <c r="BLZ5" s="652"/>
      <c r="BMA5" s="652"/>
      <c r="BMB5" s="652"/>
      <c r="BMC5" s="652"/>
      <c r="BMD5" s="652"/>
      <c r="BME5" s="652"/>
      <c r="BMF5" s="653"/>
      <c r="BMG5" s="653"/>
      <c r="BMH5" s="653"/>
      <c r="BMI5" s="653"/>
      <c r="BMJ5" s="653"/>
      <c r="BMK5" s="653"/>
      <c r="BML5" s="653"/>
      <c r="BMM5" s="653"/>
      <c r="BMN5" s="668"/>
      <c r="BMO5" s="670"/>
      <c r="BMP5" s="652"/>
      <c r="BMQ5" s="652"/>
      <c r="BMR5" s="652"/>
      <c r="BMS5" s="652"/>
      <c r="BMT5" s="652"/>
      <c r="BMU5" s="652"/>
      <c r="BMV5" s="653"/>
      <c r="BMW5" s="653"/>
      <c r="BMX5" s="653"/>
      <c r="BMY5" s="653"/>
      <c r="BMZ5" s="653"/>
      <c r="BNA5" s="653"/>
      <c r="BNB5" s="653"/>
      <c r="BNC5" s="653"/>
      <c r="BND5" s="668"/>
      <c r="BNE5" s="670"/>
      <c r="BNF5" s="652"/>
      <c r="BNG5" s="652"/>
      <c r="BNH5" s="652"/>
      <c r="BNI5" s="652"/>
      <c r="BNJ5" s="652"/>
      <c r="BNK5" s="652"/>
      <c r="BNL5" s="653"/>
      <c r="BNM5" s="653"/>
      <c r="BNN5" s="653"/>
      <c r="BNO5" s="653"/>
      <c r="BNP5" s="653"/>
      <c r="BNQ5" s="653"/>
      <c r="BNR5" s="653"/>
      <c r="BNS5" s="653"/>
      <c r="BNT5" s="668"/>
      <c r="BNU5" s="670"/>
      <c r="BNV5" s="652"/>
      <c r="BNW5" s="652"/>
      <c r="BNX5" s="652"/>
      <c r="BNY5" s="652"/>
      <c r="BNZ5" s="652"/>
      <c r="BOA5" s="652"/>
      <c r="BOB5" s="653"/>
      <c r="BOC5" s="653"/>
      <c r="BOD5" s="653"/>
      <c r="BOE5" s="653"/>
      <c r="BOF5" s="653"/>
      <c r="BOG5" s="653"/>
      <c r="BOH5" s="653"/>
      <c r="BOI5" s="653"/>
      <c r="BOJ5" s="668"/>
      <c r="BOK5" s="670"/>
      <c r="BOL5" s="652"/>
      <c r="BOM5" s="652"/>
      <c r="BON5" s="652"/>
      <c r="BOO5" s="652"/>
      <c r="BOP5" s="652"/>
      <c r="BOQ5" s="652"/>
      <c r="BOR5" s="653"/>
      <c r="BOS5" s="653"/>
      <c r="BOT5" s="653"/>
      <c r="BOU5" s="653"/>
      <c r="BOV5" s="653"/>
      <c r="BOW5" s="653"/>
      <c r="BOX5" s="653"/>
      <c r="BOY5" s="653"/>
      <c r="BOZ5" s="668"/>
      <c r="BPA5" s="670"/>
      <c r="BPB5" s="652"/>
      <c r="BPC5" s="652"/>
      <c r="BPD5" s="652"/>
      <c r="BPE5" s="652"/>
      <c r="BPF5" s="652"/>
      <c r="BPG5" s="652"/>
      <c r="BPH5" s="653"/>
      <c r="BPI5" s="653"/>
      <c r="BPJ5" s="653"/>
      <c r="BPK5" s="653"/>
      <c r="BPL5" s="653"/>
      <c r="BPM5" s="653"/>
      <c r="BPN5" s="653"/>
      <c r="BPO5" s="653"/>
      <c r="BPP5" s="668"/>
      <c r="BPQ5" s="670"/>
      <c r="BPR5" s="652"/>
      <c r="BPS5" s="652"/>
      <c r="BPT5" s="652"/>
      <c r="BPU5" s="652"/>
      <c r="BPV5" s="652"/>
      <c r="BPW5" s="652"/>
      <c r="BPX5" s="653"/>
      <c r="BPY5" s="653"/>
      <c r="BPZ5" s="653"/>
      <c r="BQA5" s="653"/>
      <c r="BQB5" s="653"/>
      <c r="BQC5" s="653"/>
      <c r="BQD5" s="653"/>
      <c r="BQE5" s="653"/>
      <c r="BQF5" s="668"/>
      <c r="BQG5" s="670"/>
      <c r="BQH5" s="652"/>
      <c r="BQI5" s="652"/>
      <c r="BQJ5" s="652"/>
      <c r="BQK5" s="652"/>
      <c r="BQL5" s="652"/>
      <c r="BQM5" s="652"/>
      <c r="BQN5" s="653"/>
      <c r="BQO5" s="653"/>
      <c r="BQP5" s="653"/>
      <c r="BQQ5" s="653"/>
      <c r="BQR5" s="653"/>
      <c r="BQS5" s="653"/>
      <c r="BQT5" s="653"/>
      <c r="BQU5" s="653"/>
      <c r="BQV5" s="668"/>
      <c r="BQW5" s="670"/>
      <c r="BQX5" s="652"/>
      <c r="BQY5" s="652"/>
      <c r="BQZ5" s="652"/>
      <c r="BRA5" s="652"/>
      <c r="BRB5" s="652"/>
      <c r="BRC5" s="652"/>
      <c r="BRD5" s="653"/>
      <c r="BRE5" s="653"/>
      <c r="BRF5" s="653"/>
      <c r="BRG5" s="653"/>
      <c r="BRH5" s="653"/>
      <c r="BRI5" s="653"/>
      <c r="BRJ5" s="653"/>
      <c r="BRK5" s="653"/>
      <c r="BRL5" s="668"/>
      <c r="BRM5" s="670"/>
      <c r="BRN5" s="652"/>
      <c r="BRO5" s="652"/>
      <c r="BRP5" s="652"/>
      <c r="BRQ5" s="652"/>
      <c r="BRR5" s="652"/>
      <c r="BRS5" s="652"/>
      <c r="BRT5" s="653"/>
      <c r="BRU5" s="653"/>
      <c r="BRV5" s="653"/>
      <c r="BRW5" s="653"/>
      <c r="BRX5" s="653"/>
      <c r="BRY5" s="653"/>
      <c r="BRZ5" s="653"/>
      <c r="BSA5" s="653"/>
      <c r="BSB5" s="668"/>
      <c r="BSC5" s="670"/>
      <c r="BSD5" s="652"/>
      <c r="BSE5" s="652"/>
      <c r="BSF5" s="652"/>
      <c r="BSG5" s="652"/>
      <c r="BSH5" s="652"/>
      <c r="BSI5" s="652"/>
      <c r="BSJ5" s="653"/>
      <c r="BSK5" s="653"/>
      <c r="BSL5" s="653"/>
      <c r="BSM5" s="653"/>
      <c r="BSN5" s="653"/>
      <c r="BSO5" s="653"/>
      <c r="BSP5" s="653"/>
      <c r="BSQ5" s="653"/>
      <c r="BSR5" s="668"/>
      <c r="BSS5" s="670"/>
      <c r="BST5" s="652"/>
      <c r="BSU5" s="652"/>
      <c r="BSV5" s="652"/>
      <c r="BSW5" s="652"/>
      <c r="BSX5" s="652"/>
      <c r="BSY5" s="652"/>
      <c r="BSZ5" s="653"/>
      <c r="BTA5" s="653"/>
      <c r="BTB5" s="653"/>
      <c r="BTC5" s="653"/>
      <c r="BTD5" s="653"/>
      <c r="BTE5" s="653"/>
      <c r="BTF5" s="653"/>
      <c r="BTG5" s="653"/>
      <c r="BTH5" s="668"/>
      <c r="BTI5" s="670"/>
      <c r="BTJ5" s="652"/>
      <c r="BTK5" s="652"/>
      <c r="BTL5" s="652"/>
      <c r="BTM5" s="652"/>
      <c r="BTN5" s="652"/>
      <c r="BTO5" s="652"/>
      <c r="BTP5" s="653"/>
      <c r="BTQ5" s="653"/>
      <c r="BTR5" s="653"/>
      <c r="BTS5" s="653"/>
      <c r="BTT5" s="653"/>
      <c r="BTU5" s="653"/>
      <c r="BTV5" s="653"/>
      <c r="BTW5" s="653"/>
      <c r="BTX5" s="668"/>
      <c r="BTY5" s="670"/>
      <c r="BTZ5" s="652"/>
      <c r="BUA5" s="652"/>
      <c r="BUB5" s="652"/>
      <c r="BUC5" s="652"/>
      <c r="BUD5" s="652"/>
      <c r="BUE5" s="652"/>
      <c r="BUF5" s="653"/>
      <c r="BUG5" s="653"/>
      <c r="BUH5" s="653"/>
      <c r="BUI5" s="653"/>
      <c r="BUJ5" s="653"/>
      <c r="BUK5" s="653"/>
      <c r="BUL5" s="653"/>
      <c r="BUM5" s="653"/>
      <c r="BUN5" s="668"/>
      <c r="BUO5" s="670"/>
      <c r="BUP5" s="652"/>
      <c r="BUQ5" s="652"/>
      <c r="BUR5" s="652"/>
      <c r="BUS5" s="652"/>
      <c r="BUT5" s="652"/>
      <c r="BUU5" s="652"/>
      <c r="BUV5" s="653"/>
      <c r="BUW5" s="653"/>
      <c r="BUX5" s="653"/>
      <c r="BUY5" s="653"/>
      <c r="BUZ5" s="653"/>
      <c r="BVA5" s="653"/>
      <c r="BVB5" s="653"/>
      <c r="BVC5" s="653"/>
      <c r="BVD5" s="668"/>
      <c r="BVE5" s="670"/>
      <c r="BVF5" s="652"/>
      <c r="BVG5" s="652"/>
      <c r="BVH5" s="652"/>
      <c r="BVI5" s="652"/>
      <c r="BVJ5" s="652"/>
      <c r="BVK5" s="652"/>
      <c r="BVL5" s="653"/>
      <c r="BVM5" s="653"/>
      <c r="BVN5" s="653"/>
      <c r="BVO5" s="653"/>
      <c r="BVP5" s="653"/>
      <c r="BVQ5" s="653"/>
      <c r="BVR5" s="653"/>
      <c r="BVS5" s="653"/>
      <c r="BVT5" s="668"/>
      <c r="BVU5" s="670"/>
      <c r="BVV5" s="652"/>
      <c r="BVW5" s="652"/>
      <c r="BVX5" s="652"/>
      <c r="BVY5" s="652"/>
      <c r="BVZ5" s="652"/>
      <c r="BWA5" s="652"/>
      <c r="BWB5" s="653"/>
      <c r="BWC5" s="653"/>
      <c r="BWD5" s="653"/>
      <c r="BWE5" s="653"/>
      <c r="BWF5" s="653"/>
      <c r="BWG5" s="653"/>
      <c r="BWH5" s="653"/>
      <c r="BWI5" s="653"/>
      <c r="BWJ5" s="668"/>
      <c r="BWK5" s="670"/>
      <c r="BWL5" s="652"/>
      <c r="BWM5" s="652"/>
      <c r="BWN5" s="652"/>
      <c r="BWO5" s="652"/>
      <c r="BWP5" s="652"/>
      <c r="BWQ5" s="652"/>
      <c r="BWR5" s="653"/>
      <c r="BWS5" s="653"/>
      <c r="BWT5" s="653"/>
      <c r="BWU5" s="653"/>
      <c r="BWV5" s="653"/>
      <c r="BWW5" s="653"/>
      <c r="BWX5" s="653"/>
      <c r="BWY5" s="653"/>
      <c r="BWZ5" s="668"/>
      <c r="BXA5" s="670"/>
      <c r="BXB5" s="652"/>
      <c r="BXC5" s="652"/>
      <c r="BXD5" s="652"/>
      <c r="BXE5" s="652"/>
      <c r="BXF5" s="652"/>
      <c r="BXG5" s="652"/>
      <c r="BXH5" s="653"/>
      <c r="BXI5" s="653"/>
      <c r="BXJ5" s="653"/>
      <c r="BXK5" s="653"/>
      <c r="BXL5" s="653"/>
      <c r="BXM5" s="653"/>
      <c r="BXN5" s="653"/>
      <c r="BXO5" s="653"/>
      <c r="BXP5" s="668"/>
      <c r="BXQ5" s="670"/>
      <c r="BXR5" s="652"/>
      <c r="BXS5" s="652"/>
      <c r="BXT5" s="652"/>
      <c r="BXU5" s="652"/>
      <c r="BXV5" s="652"/>
      <c r="BXW5" s="652"/>
      <c r="BXX5" s="653"/>
      <c r="BXY5" s="653"/>
      <c r="BXZ5" s="653"/>
      <c r="BYA5" s="653"/>
      <c r="BYB5" s="653"/>
      <c r="BYC5" s="653"/>
      <c r="BYD5" s="653"/>
      <c r="BYE5" s="653"/>
      <c r="BYF5" s="668"/>
      <c r="BYG5" s="670"/>
      <c r="BYH5" s="652"/>
      <c r="BYI5" s="652"/>
      <c r="BYJ5" s="652"/>
      <c r="BYK5" s="652"/>
      <c r="BYL5" s="652"/>
      <c r="BYM5" s="652"/>
      <c r="BYN5" s="653"/>
      <c r="BYO5" s="653"/>
      <c r="BYP5" s="653"/>
      <c r="BYQ5" s="653"/>
      <c r="BYR5" s="653"/>
      <c r="BYS5" s="653"/>
      <c r="BYT5" s="653"/>
      <c r="BYU5" s="653"/>
      <c r="BYV5" s="668"/>
      <c r="BYW5" s="670"/>
      <c r="BYX5" s="652"/>
      <c r="BYY5" s="652"/>
      <c r="BYZ5" s="652"/>
      <c r="BZA5" s="652"/>
      <c r="BZB5" s="652"/>
      <c r="BZC5" s="652"/>
      <c r="BZD5" s="653"/>
      <c r="BZE5" s="653"/>
      <c r="BZF5" s="653"/>
      <c r="BZG5" s="653"/>
      <c r="BZH5" s="653"/>
      <c r="BZI5" s="653"/>
      <c r="BZJ5" s="653"/>
      <c r="BZK5" s="653"/>
      <c r="BZL5" s="668"/>
      <c r="BZM5" s="670"/>
      <c r="BZN5" s="652"/>
      <c r="BZO5" s="652"/>
      <c r="BZP5" s="652"/>
      <c r="BZQ5" s="652"/>
      <c r="BZR5" s="652"/>
      <c r="BZS5" s="652"/>
      <c r="BZT5" s="653"/>
      <c r="BZU5" s="653"/>
      <c r="BZV5" s="653"/>
      <c r="BZW5" s="653"/>
      <c r="BZX5" s="653"/>
      <c r="BZY5" s="653"/>
      <c r="BZZ5" s="653"/>
      <c r="CAA5" s="653"/>
      <c r="CAB5" s="668"/>
      <c r="CAC5" s="670"/>
      <c r="CAD5" s="652"/>
      <c r="CAE5" s="652"/>
      <c r="CAF5" s="652"/>
      <c r="CAG5" s="652"/>
      <c r="CAH5" s="652"/>
      <c r="CAI5" s="652"/>
      <c r="CAJ5" s="653"/>
      <c r="CAK5" s="653"/>
      <c r="CAL5" s="653"/>
      <c r="CAM5" s="653"/>
      <c r="CAN5" s="653"/>
      <c r="CAO5" s="653"/>
      <c r="CAP5" s="653"/>
      <c r="CAQ5" s="653"/>
      <c r="CAR5" s="668"/>
      <c r="CAS5" s="670"/>
      <c r="CAT5" s="652"/>
      <c r="CAU5" s="652"/>
      <c r="CAV5" s="652"/>
      <c r="CAW5" s="652"/>
      <c r="CAX5" s="652"/>
      <c r="CAY5" s="652"/>
      <c r="CAZ5" s="653"/>
      <c r="CBA5" s="653"/>
      <c r="CBB5" s="653"/>
      <c r="CBC5" s="653"/>
      <c r="CBD5" s="653"/>
      <c r="CBE5" s="653"/>
      <c r="CBF5" s="653"/>
      <c r="CBG5" s="653"/>
      <c r="CBH5" s="668"/>
      <c r="CBI5" s="670"/>
      <c r="CBJ5" s="652"/>
      <c r="CBK5" s="652"/>
      <c r="CBL5" s="652"/>
      <c r="CBM5" s="652"/>
      <c r="CBN5" s="652"/>
      <c r="CBO5" s="652"/>
      <c r="CBP5" s="653"/>
      <c r="CBQ5" s="653"/>
      <c r="CBR5" s="653"/>
      <c r="CBS5" s="653"/>
      <c r="CBT5" s="653"/>
      <c r="CBU5" s="653"/>
      <c r="CBV5" s="653"/>
      <c r="CBW5" s="653"/>
      <c r="CBX5" s="668"/>
      <c r="CBY5" s="670"/>
      <c r="CBZ5" s="652"/>
      <c r="CCA5" s="652"/>
      <c r="CCB5" s="652"/>
      <c r="CCC5" s="652"/>
      <c r="CCD5" s="652"/>
      <c r="CCE5" s="652"/>
      <c r="CCF5" s="653"/>
      <c r="CCG5" s="653"/>
      <c r="CCH5" s="653"/>
      <c r="CCI5" s="653"/>
      <c r="CCJ5" s="653"/>
      <c r="CCK5" s="653"/>
      <c r="CCL5" s="653"/>
      <c r="CCM5" s="653"/>
      <c r="CCN5" s="668"/>
      <c r="CCO5" s="670"/>
      <c r="CCP5" s="652"/>
      <c r="CCQ5" s="652"/>
      <c r="CCR5" s="652"/>
      <c r="CCS5" s="652"/>
      <c r="CCT5" s="652"/>
      <c r="CCU5" s="652"/>
      <c r="CCV5" s="653"/>
      <c r="CCW5" s="653"/>
      <c r="CCX5" s="653"/>
      <c r="CCY5" s="653"/>
      <c r="CCZ5" s="653"/>
      <c r="CDA5" s="653"/>
      <c r="CDB5" s="653"/>
      <c r="CDC5" s="653"/>
      <c r="CDD5" s="668"/>
      <c r="CDE5" s="670"/>
      <c r="CDF5" s="652"/>
      <c r="CDG5" s="652"/>
      <c r="CDH5" s="652"/>
      <c r="CDI5" s="652"/>
      <c r="CDJ5" s="652"/>
      <c r="CDK5" s="652"/>
      <c r="CDL5" s="653"/>
      <c r="CDM5" s="653"/>
      <c r="CDN5" s="653"/>
      <c r="CDO5" s="653"/>
      <c r="CDP5" s="653"/>
      <c r="CDQ5" s="653"/>
      <c r="CDR5" s="653"/>
      <c r="CDS5" s="653"/>
      <c r="CDT5" s="668"/>
      <c r="CDU5" s="670"/>
      <c r="CDV5" s="652"/>
      <c r="CDW5" s="652"/>
      <c r="CDX5" s="652"/>
      <c r="CDY5" s="652"/>
      <c r="CDZ5" s="652"/>
      <c r="CEA5" s="652"/>
      <c r="CEB5" s="653"/>
      <c r="CEC5" s="653"/>
      <c r="CED5" s="653"/>
      <c r="CEE5" s="653"/>
      <c r="CEF5" s="653"/>
      <c r="CEG5" s="653"/>
      <c r="CEH5" s="653"/>
      <c r="CEI5" s="653"/>
      <c r="CEJ5" s="668"/>
      <c r="CEK5" s="670"/>
      <c r="CEL5" s="652"/>
      <c r="CEM5" s="652"/>
      <c r="CEN5" s="652"/>
      <c r="CEO5" s="652"/>
      <c r="CEP5" s="652"/>
      <c r="CEQ5" s="652"/>
      <c r="CER5" s="653"/>
      <c r="CES5" s="653"/>
      <c r="CET5" s="653"/>
      <c r="CEU5" s="653"/>
      <c r="CEV5" s="653"/>
      <c r="CEW5" s="653"/>
      <c r="CEX5" s="653"/>
      <c r="CEY5" s="653"/>
      <c r="CEZ5" s="668"/>
      <c r="CFA5" s="670"/>
      <c r="CFB5" s="652"/>
      <c r="CFC5" s="652"/>
      <c r="CFD5" s="652"/>
      <c r="CFE5" s="652"/>
      <c r="CFF5" s="652"/>
      <c r="CFG5" s="652"/>
      <c r="CFH5" s="653"/>
      <c r="CFI5" s="653"/>
      <c r="CFJ5" s="653"/>
      <c r="CFK5" s="653"/>
      <c r="CFL5" s="653"/>
      <c r="CFM5" s="653"/>
      <c r="CFN5" s="653"/>
      <c r="CFO5" s="653"/>
      <c r="CFP5" s="668"/>
      <c r="CFQ5" s="670"/>
      <c r="CFR5" s="652"/>
      <c r="CFS5" s="652"/>
      <c r="CFT5" s="652"/>
      <c r="CFU5" s="652"/>
      <c r="CFV5" s="652"/>
      <c r="CFW5" s="652"/>
      <c r="CFX5" s="653"/>
      <c r="CFY5" s="653"/>
      <c r="CFZ5" s="653"/>
      <c r="CGA5" s="653"/>
      <c r="CGB5" s="653"/>
      <c r="CGC5" s="653"/>
      <c r="CGD5" s="653"/>
      <c r="CGE5" s="653"/>
      <c r="CGF5" s="668"/>
      <c r="CGG5" s="670"/>
      <c r="CGH5" s="652"/>
      <c r="CGI5" s="652"/>
      <c r="CGJ5" s="652"/>
      <c r="CGK5" s="652"/>
      <c r="CGL5" s="652"/>
      <c r="CGM5" s="652"/>
      <c r="CGN5" s="653"/>
      <c r="CGO5" s="653"/>
      <c r="CGP5" s="653"/>
      <c r="CGQ5" s="653"/>
      <c r="CGR5" s="653"/>
      <c r="CGS5" s="653"/>
      <c r="CGT5" s="653"/>
      <c r="CGU5" s="653"/>
      <c r="CGV5" s="668"/>
      <c r="CGW5" s="670"/>
      <c r="CGX5" s="652"/>
      <c r="CGY5" s="652"/>
      <c r="CGZ5" s="652"/>
      <c r="CHA5" s="652"/>
      <c r="CHB5" s="652"/>
      <c r="CHC5" s="652"/>
      <c r="CHD5" s="653"/>
      <c r="CHE5" s="653"/>
      <c r="CHF5" s="653"/>
      <c r="CHG5" s="653"/>
      <c r="CHH5" s="653"/>
      <c r="CHI5" s="653"/>
      <c r="CHJ5" s="653"/>
      <c r="CHK5" s="653"/>
      <c r="CHL5" s="668"/>
      <c r="CHM5" s="670"/>
      <c r="CHN5" s="652"/>
      <c r="CHO5" s="652"/>
      <c r="CHP5" s="652"/>
      <c r="CHQ5" s="652"/>
      <c r="CHR5" s="652"/>
      <c r="CHS5" s="652"/>
      <c r="CHT5" s="653"/>
      <c r="CHU5" s="653"/>
      <c r="CHV5" s="653"/>
      <c r="CHW5" s="653"/>
      <c r="CHX5" s="653"/>
      <c r="CHY5" s="653"/>
      <c r="CHZ5" s="653"/>
      <c r="CIA5" s="653"/>
      <c r="CIB5" s="668"/>
      <c r="CIC5" s="670"/>
      <c r="CID5" s="652"/>
      <c r="CIE5" s="652"/>
      <c r="CIF5" s="652"/>
      <c r="CIG5" s="652"/>
      <c r="CIH5" s="652"/>
      <c r="CII5" s="652"/>
      <c r="CIJ5" s="653"/>
      <c r="CIK5" s="653"/>
      <c r="CIL5" s="653"/>
      <c r="CIM5" s="653"/>
      <c r="CIN5" s="653"/>
      <c r="CIO5" s="653"/>
      <c r="CIP5" s="653"/>
      <c r="CIQ5" s="653"/>
      <c r="CIR5" s="668"/>
      <c r="CIS5" s="670"/>
      <c r="CIT5" s="652"/>
      <c r="CIU5" s="652"/>
      <c r="CIV5" s="652"/>
      <c r="CIW5" s="652"/>
      <c r="CIX5" s="652"/>
      <c r="CIY5" s="652"/>
      <c r="CIZ5" s="653"/>
      <c r="CJA5" s="653"/>
      <c r="CJB5" s="653"/>
      <c r="CJC5" s="653"/>
      <c r="CJD5" s="653"/>
      <c r="CJE5" s="653"/>
      <c r="CJF5" s="653"/>
      <c r="CJG5" s="653"/>
      <c r="CJH5" s="668"/>
      <c r="CJI5" s="670"/>
      <c r="CJJ5" s="652"/>
      <c r="CJK5" s="652"/>
      <c r="CJL5" s="652"/>
      <c r="CJM5" s="652"/>
      <c r="CJN5" s="652"/>
      <c r="CJO5" s="652"/>
      <c r="CJP5" s="653"/>
      <c r="CJQ5" s="653"/>
      <c r="CJR5" s="653"/>
      <c r="CJS5" s="653"/>
      <c r="CJT5" s="653"/>
      <c r="CJU5" s="653"/>
      <c r="CJV5" s="653"/>
      <c r="CJW5" s="653"/>
      <c r="CJX5" s="668"/>
      <c r="CJY5" s="670"/>
      <c r="CJZ5" s="652"/>
      <c r="CKA5" s="652"/>
      <c r="CKB5" s="652"/>
      <c r="CKC5" s="652"/>
      <c r="CKD5" s="652"/>
      <c r="CKE5" s="652"/>
      <c r="CKF5" s="653"/>
      <c r="CKG5" s="653"/>
      <c r="CKH5" s="653"/>
      <c r="CKI5" s="653"/>
      <c r="CKJ5" s="653"/>
      <c r="CKK5" s="653"/>
      <c r="CKL5" s="653"/>
      <c r="CKM5" s="653"/>
      <c r="CKN5" s="668"/>
      <c r="CKO5" s="670"/>
      <c r="CKP5" s="652"/>
      <c r="CKQ5" s="652"/>
      <c r="CKR5" s="652"/>
      <c r="CKS5" s="652"/>
      <c r="CKT5" s="652"/>
      <c r="CKU5" s="652"/>
      <c r="CKV5" s="653"/>
      <c r="CKW5" s="653"/>
      <c r="CKX5" s="653"/>
      <c r="CKY5" s="653"/>
      <c r="CKZ5" s="653"/>
      <c r="CLA5" s="653"/>
      <c r="CLB5" s="653"/>
      <c r="CLC5" s="653"/>
      <c r="CLD5" s="668"/>
      <c r="CLE5" s="670"/>
      <c r="CLF5" s="652"/>
      <c r="CLG5" s="652"/>
      <c r="CLH5" s="652"/>
      <c r="CLI5" s="652"/>
      <c r="CLJ5" s="652"/>
      <c r="CLK5" s="652"/>
      <c r="CLL5" s="653"/>
      <c r="CLM5" s="653"/>
      <c r="CLN5" s="653"/>
      <c r="CLO5" s="653"/>
      <c r="CLP5" s="653"/>
      <c r="CLQ5" s="653"/>
      <c r="CLR5" s="653"/>
      <c r="CLS5" s="653"/>
      <c r="CLT5" s="668"/>
      <c r="CLU5" s="670"/>
      <c r="CLV5" s="652"/>
      <c r="CLW5" s="652"/>
      <c r="CLX5" s="652"/>
      <c r="CLY5" s="652"/>
      <c r="CLZ5" s="652"/>
      <c r="CMA5" s="652"/>
      <c r="CMB5" s="653"/>
      <c r="CMC5" s="653"/>
      <c r="CMD5" s="653"/>
      <c r="CME5" s="653"/>
      <c r="CMF5" s="653"/>
      <c r="CMG5" s="653"/>
      <c r="CMH5" s="653"/>
      <c r="CMI5" s="653"/>
      <c r="CMJ5" s="668"/>
      <c r="CMK5" s="670"/>
      <c r="CML5" s="652"/>
      <c r="CMM5" s="652"/>
      <c r="CMN5" s="652"/>
      <c r="CMO5" s="652"/>
      <c r="CMP5" s="652"/>
      <c r="CMQ5" s="652"/>
      <c r="CMR5" s="653"/>
      <c r="CMS5" s="653"/>
      <c r="CMT5" s="653"/>
      <c r="CMU5" s="653"/>
      <c r="CMV5" s="653"/>
      <c r="CMW5" s="653"/>
      <c r="CMX5" s="653"/>
      <c r="CMY5" s="653"/>
      <c r="CMZ5" s="668"/>
      <c r="CNA5" s="670"/>
      <c r="CNB5" s="652"/>
      <c r="CNC5" s="652"/>
      <c r="CND5" s="652"/>
      <c r="CNE5" s="652"/>
      <c r="CNF5" s="652"/>
      <c r="CNG5" s="652"/>
      <c r="CNH5" s="653"/>
      <c r="CNI5" s="653"/>
      <c r="CNJ5" s="653"/>
      <c r="CNK5" s="653"/>
      <c r="CNL5" s="653"/>
      <c r="CNM5" s="653"/>
      <c r="CNN5" s="653"/>
      <c r="CNO5" s="653"/>
      <c r="CNP5" s="668"/>
      <c r="CNQ5" s="670"/>
      <c r="CNR5" s="652"/>
      <c r="CNS5" s="652"/>
      <c r="CNT5" s="652"/>
      <c r="CNU5" s="652"/>
      <c r="CNV5" s="652"/>
      <c r="CNW5" s="652"/>
      <c r="CNX5" s="653"/>
      <c r="CNY5" s="653"/>
      <c r="CNZ5" s="653"/>
      <c r="COA5" s="653"/>
      <c r="COB5" s="653"/>
      <c r="COC5" s="653"/>
      <c r="COD5" s="653"/>
      <c r="COE5" s="653"/>
      <c r="COF5" s="668"/>
      <c r="COG5" s="670"/>
      <c r="COH5" s="652"/>
      <c r="COI5" s="652"/>
      <c r="COJ5" s="652"/>
      <c r="COK5" s="652"/>
      <c r="COL5" s="652"/>
      <c r="COM5" s="652"/>
      <c r="CON5" s="653"/>
      <c r="COO5" s="653"/>
      <c r="COP5" s="653"/>
      <c r="COQ5" s="653"/>
      <c r="COR5" s="653"/>
      <c r="COS5" s="653"/>
      <c r="COT5" s="653"/>
      <c r="COU5" s="653"/>
      <c r="COV5" s="668"/>
      <c r="COW5" s="670"/>
      <c r="COX5" s="652"/>
      <c r="COY5" s="652"/>
      <c r="COZ5" s="652"/>
      <c r="CPA5" s="652"/>
      <c r="CPB5" s="652"/>
      <c r="CPC5" s="652"/>
      <c r="CPD5" s="653"/>
      <c r="CPE5" s="653"/>
      <c r="CPF5" s="653"/>
      <c r="CPG5" s="653"/>
      <c r="CPH5" s="653"/>
      <c r="CPI5" s="653"/>
      <c r="CPJ5" s="653"/>
      <c r="CPK5" s="653"/>
      <c r="CPL5" s="668"/>
      <c r="CPM5" s="670"/>
      <c r="CPN5" s="652"/>
      <c r="CPO5" s="652"/>
      <c r="CPP5" s="652"/>
      <c r="CPQ5" s="652"/>
      <c r="CPR5" s="652"/>
      <c r="CPS5" s="652"/>
      <c r="CPT5" s="653"/>
      <c r="CPU5" s="653"/>
      <c r="CPV5" s="653"/>
      <c r="CPW5" s="653"/>
      <c r="CPX5" s="653"/>
      <c r="CPY5" s="653"/>
      <c r="CPZ5" s="653"/>
      <c r="CQA5" s="653"/>
      <c r="CQB5" s="668"/>
      <c r="CQC5" s="670"/>
      <c r="CQD5" s="652"/>
      <c r="CQE5" s="652"/>
      <c r="CQF5" s="652"/>
      <c r="CQG5" s="652"/>
      <c r="CQH5" s="652"/>
      <c r="CQI5" s="652"/>
      <c r="CQJ5" s="653"/>
      <c r="CQK5" s="653"/>
      <c r="CQL5" s="653"/>
      <c r="CQM5" s="653"/>
      <c r="CQN5" s="653"/>
      <c r="CQO5" s="653"/>
      <c r="CQP5" s="653"/>
      <c r="CQQ5" s="653"/>
      <c r="CQR5" s="668"/>
      <c r="CQS5" s="670"/>
      <c r="CQT5" s="652"/>
      <c r="CQU5" s="652"/>
      <c r="CQV5" s="652"/>
      <c r="CQW5" s="652"/>
      <c r="CQX5" s="652"/>
      <c r="CQY5" s="652"/>
      <c r="CQZ5" s="653"/>
      <c r="CRA5" s="653"/>
      <c r="CRB5" s="653"/>
      <c r="CRC5" s="653"/>
      <c r="CRD5" s="653"/>
      <c r="CRE5" s="653"/>
      <c r="CRF5" s="653"/>
      <c r="CRG5" s="653"/>
      <c r="CRH5" s="668"/>
      <c r="CRI5" s="670"/>
      <c r="CRJ5" s="652"/>
      <c r="CRK5" s="652"/>
      <c r="CRL5" s="652"/>
      <c r="CRM5" s="652"/>
      <c r="CRN5" s="652"/>
      <c r="CRO5" s="652"/>
      <c r="CRP5" s="653"/>
      <c r="CRQ5" s="653"/>
      <c r="CRR5" s="653"/>
      <c r="CRS5" s="653"/>
      <c r="CRT5" s="653"/>
      <c r="CRU5" s="653"/>
      <c r="CRV5" s="653"/>
      <c r="CRW5" s="653"/>
      <c r="CRX5" s="668"/>
      <c r="CRY5" s="670"/>
      <c r="CRZ5" s="652"/>
      <c r="CSA5" s="652"/>
      <c r="CSB5" s="652"/>
      <c r="CSC5" s="652"/>
      <c r="CSD5" s="652"/>
      <c r="CSE5" s="652"/>
      <c r="CSF5" s="653"/>
      <c r="CSG5" s="653"/>
      <c r="CSH5" s="653"/>
      <c r="CSI5" s="653"/>
      <c r="CSJ5" s="653"/>
      <c r="CSK5" s="653"/>
      <c r="CSL5" s="653"/>
      <c r="CSM5" s="653"/>
      <c r="CSN5" s="668"/>
      <c r="CSO5" s="670"/>
      <c r="CSP5" s="652"/>
      <c r="CSQ5" s="652"/>
      <c r="CSR5" s="652"/>
      <c r="CSS5" s="652"/>
      <c r="CST5" s="652"/>
      <c r="CSU5" s="652"/>
      <c r="CSV5" s="653"/>
      <c r="CSW5" s="653"/>
      <c r="CSX5" s="653"/>
      <c r="CSY5" s="653"/>
      <c r="CSZ5" s="653"/>
      <c r="CTA5" s="653"/>
      <c r="CTB5" s="653"/>
      <c r="CTC5" s="653"/>
      <c r="CTD5" s="668"/>
      <c r="CTE5" s="670"/>
      <c r="CTF5" s="652"/>
      <c r="CTG5" s="652"/>
      <c r="CTH5" s="652"/>
      <c r="CTI5" s="652"/>
      <c r="CTJ5" s="652"/>
      <c r="CTK5" s="652"/>
      <c r="CTL5" s="653"/>
      <c r="CTM5" s="653"/>
      <c r="CTN5" s="653"/>
      <c r="CTO5" s="653"/>
      <c r="CTP5" s="653"/>
      <c r="CTQ5" s="653"/>
      <c r="CTR5" s="653"/>
      <c r="CTS5" s="653"/>
      <c r="CTT5" s="668"/>
      <c r="CTU5" s="670"/>
      <c r="CTV5" s="652"/>
      <c r="CTW5" s="652"/>
      <c r="CTX5" s="652"/>
      <c r="CTY5" s="652"/>
      <c r="CTZ5" s="652"/>
      <c r="CUA5" s="652"/>
      <c r="CUB5" s="653"/>
      <c r="CUC5" s="653"/>
      <c r="CUD5" s="653"/>
      <c r="CUE5" s="653"/>
      <c r="CUF5" s="653"/>
      <c r="CUG5" s="653"/>
      <c r="CUH5" s="653"/>
      <c r="CUI5" s="653"/>
      <c r="CUJ5" s="668"/>
      <c r="CUK5" s="670"/>
      <c r="CUL5" s="652"/>
      <c r="CUM5" s="652"/>
      <c r="CUN5" s="652"/>
      <c r="CUO5" s="652"/>
      <c r="CUP5" s="652"/>
      <c r="CUQ5" s="652"/>
      <c r="CUR5" s="653"/>
      <c r="CUS5" s="653"/>
      <c r="CUT5" s="653"/>
      <c r="CUU5" s="653"/>
      <c r="CUV5" s="653"/>
      <c r="CUW5" s="653"/>
      <c r="CUX5" s="653"/>
      <c r="CUY5" s="653"/>
      <c r="CUZ5" s="668"/>
      <c r="CVA5" s="670"/>
      <c r="CVB5" s="652"/>
      <c r="CVC5" s="652"/>
      <c r="CVD5" s="652"/>
      <c r="CVE5" s="652"/>
      <c r="CVF5" s="652"/>
      <c r="CVG5" s="652"/>
      <c r="CVH5" s="653"/>
      <c r="CVI5" s="653"/>
      <c r="CVJ5" s="653"/>
      <c r="CVK5" s="653"/>
      <c r="CVL5" s="653"/>
      <c r="CVM5" s="653"/>
      <c r="CVN5" s="653"/>
      <c r="CVO5" s="653"/>
      <c r="CVP5" s="668"/>
      <c r="CVQ5" s="670"/>
      <c r="CVR5" s="652"/>
      <c r="CVS5" s="652"/>
      <c r="CVT5" s="652"/>
      <c r="CVU5" s="652"/>
      <c r="CVV5" s="652"/>
      <c r="CVW5" s="652"/>
      <c r="CVX5" s="653"/>
      <c r="CVY5" s="653"/>
      <c r="CVZ5" s="653"/>
      <c r="CWA5" s="653"/>
      <c r="CWB5" s="653"/>
      <c r="CWC5" s="653"/>
      <c r="CWD5" s="653"/>
      <c r="CWE5" s="653"/>
      <c r="CWF5" s="668"/>
      <c r="CWG5" s="670"/>
      <c r="CWH5" s="652"/>
      <c r="CWI5" s="652"/>
      <c r="CWJ5" s="652"/>
      <c r="CWK5" s="652"/>
      <c r="CWL5" s="652"/>
      <c r="CWM5" s="652"/>
      <c r="CWN5" s="653"/>
      <c r="CWO5" s="653"/>
      <c r="CWP5" s="653"/>
      <c r="CWQ5" s="653"/>
      <c r="CWR5" s="653"/>
      <c r="CWS5" s="653"/>
      <c r="CWT5" s="653"/>
      <c r="CWU5" s="653"/>
      <c r="CWV5" s="668"/>
      <c r="CWW5" s="670"/>
      <c r="CWX5" s="652"/>
      <c r="CWY5" s="652"/>
      <c r="CWZ5" s="652"/>
      <c r="CXA5" s="652"/>
      <c r="CXB5" s="652"/>
      <c r="CXC5" s="652"/>
      <c r="CXD5" s="653"/>
      <c r="CXE5" s="653"/>
      <c r="CXF5" s="653"/>
      <c r="CXG5" s="653"/>
      <c r="CXH5" s="653"/>
      <c r="CXI5" s="653"/>
      <c r="CXJ5" s="653"/>
      <c r="CXK5" s="653"/>
      <c r="CXL5" s="668"/>
      <c r="CXM5" s="670"/>
      <c r="CXN5" s="652"/>
      <c r="CXO5" s="652"/>
      <c r="CXP5" s="652"/>
      <c r="CXQ5" s="652"/>
      <c r="CXR5" s="652"/>
      <c r="CXS5" s="652"/>
      <c r="CXT5" s="653"/>
      <c r="CXU5" s="653"/>
      <c r="CXV5" s="653"/>
      <c r="CXW5" s="653"/>
      <c r="CXX5" s="653"/>
      <c r="CXY5" s="653"/>
      <c r="CXZ5" s="653"/>
      <c r="CYA5" s="653"/>
      <c r="CYB5" s="668"/>
      <c r="CYC5" s="670"/>
      <c r="CYD5" s="652"/>
      <c r="CYE5" s="652"/>
      <c r="CYF5" s="652"/>
      <c r="CYG5" s="652"/>
      <c r="CYH5" s="652"/>
      <c r="CYI5" s="652"/>
      <c r="CYJ5" s="653"/>
      <c r="CYK5" s="653"/>
      <c r="CYL5" s="653"/>
      <c r="CYM5" s="653"/>
      <c r="CYN5" s="653"/>
      <c r="CYO5" s="653"/>
      <c r="CYP5" s="653"/>
      <c r="CYQ5" s="653"/>
      <c r="CYR5" s="668"/>
      <c r="CYS5" s="670"/>
      <c r="CYT5" s="652"/>
      <c r="CYU5" s="652"/>
      <c r="CYV5" s="652"/>
      <c r="CYW5" s="652"/>
      <c r="CYX5" s="652"/>
      <c r="CYY5" s="652"/>
      <c r="CYZ5" s="653"/>
      <c r="CZA5" s="653"/>
      <c r="CZB5" s="653"/>
      <c r="CZC5" s="653"/>
      <c r="CZD5" s="653"/>
      <c r="CZE5" s="653"/>
      <c r="CZF5" s="653"/>
      <c r="CZG5" s="653"/>
      <c r="CZH5" s="668"/>
      <c r="CZI5" s="670"/>
      <c r="CZJ5" s="652"/>
      <c r="CZK5" s="652"/>
      <c r="CZL5" s="652"/>
      <c r="CZM5" s="652"/>
      <c r="CZN5" s="652"/>
      <c r="CZO5" s="652"/>
      <c r="CZP5" s="653"/>
      <c r="CZQ5" s="653"/>
      <c r="CZR5" s="653"/>
      <c r="CZS5" s="653"/>
      <c r="CZT5" s="653"/>
      <c r="CZU5" s="653"/>
      <c r="CZV5" s="653"/>
      <c r="CZW5" s="653"/>
      <c r="CZX5" s="668"/>
      <c r="CZY5" s="670"/>
      <c r="CZZ5" s="652"/>
      <c r="DAA5" s="652"/>
      <c r="DAB5" s="652"/>
      <c r="DAC5" s="652"/>
      <c r="DAD5" s="652"/>
      <c r="DAE5" s="652"/>
      <c r="DAF5" s="653"/>
      <c r="DAG5" s="653"/>
      <c r="DAH5" s="653"/>
      <c r="DAI5" s="653"/>
      <c r="DAJ5" s="653"/>
      <c r="DAK5" s="653"/>
      <c r="DAL5" s="653"/>
      <c r="DAM5" s="653"/>
      <c r="DAN5" s="668"/>
      <c r="DAO5" s="670"/>
      <c r="DAP5" s="652"/>
      <c r="DAQ5" s="652"/>
      <c r="DAR5" s="652"/>
      <c r="DAS5" s="652"/>
      <c r="DAT5" s="652"/>
      <c r="DAU5" s="652"/>
      <c r="DAV5" s="653"/>
      <c r="DAW5" s="653"/>
      <c r="DAX5" s="653"/>
      <c r="DAY5" s="653"/>
      <c r="DAZ5" s="653"/>
      <c r="DBA5" s="653"/>
      <c r="DBB5" s="653"/>
      <c r="DBC5" s="653"/>
      <c r="DBD5" s="668"/>
      <c r="DBE5" s="670"/>
      <c r="DBF5" s="652"/>
      <c r="DBG5" s="652"/>
      <c r="DBH5" s="652"/>
      <c r="DBI5" s="652"/>
      <c r="DBJ5" s="652"/>
      <c r="DBK5" s="652"/>
      <c r="DBL5" s="653"/>
      <c r="DBM5" s="653"/>
      <c r="DBN5" s="653"/>
      <c r="DBO5" s="653"/>
      <c r="DBP5" s="653"/>
      <c r="DBQ5" s="653"/>
      <c r="DBR5" s="653"/>
      <c r="DBS5" s="653"/>
      <c r="DBT5" s="668"/>
      <c r="DBU5" s="670"/>
      <c r="DBV5" s="652"/>
      <c r="DBW5" s="652"/>
      <c r="DBX5" s="652"/>
      <c r="DBY5" s="652"/>
      <c r="DBZ5" s="652"/>
      <c r="DCA5" s="652"/>
      <c r="DCB5" s="653"/>
      <c r="DCC5" s="653"/>
      <c r="DCD5" s="653"/>
      <c r="DCE5" s="653"/>
      <c r="DCF5" s="653"/>
      <c r="DCG5" s="653"/>
      <c r="DCH5" s="653"/>
      <c r="DCI5" s="653"/>
      <c r="DCJ5" s="668"/>
      <c r="DCK5" s="670"/>
      <c r="DCL5" s="652"/>
      <c r="DCM5" s="652"/>
      <c r="DCN5" s="652"/>
      <c r="DCO5" s="652"/>
      <c r="DCP5" s="652"/>
      <c r="DCQ5" s="652"/>
      <c r="DCR5" s="653"/>
      <c r="DCS5" s="653"/>
      <c r="DCT5" s="653"/>
      <c r="DCU5" s="653"/>
      <c r="DCV5" s="653"/>
      <c r="DCW5" s="653"/>
      <c r="DCX5" s="653"/>
      <c r="DCY5" s="653"/>
      <c r="DCZ5" s="668"/>
      <c r="DDA5" s="670"/>
      <c r="DDB5" s="652"/>
      <c r="DDC5" s="652"/>
      <c r="DDD5" s="652"/>
      <c r="DDE5" s="652"/>
      <c r="DDF5" s="652"/>
      <c r="DDG5" s="652"/>
      <c r="DDH5" s="653"/>
      <c r="DDI5" s="653"/>
      <c r="DDJ5" s="653"/>
      <c r="DDK5" s="653"/>
      <c r="DDL5" s="653"/>
      <c r="DDM5" s="653"/>
      <c r="DDN5" s="653"/>
      <c r="DDO5" s="653"/>
      <c r="DDP5" s="668"/>
      <c r="DDQ5" s="670"/>
      <c r="DDR5" s="652"/>
      <c r="DDS5" s="652"/>
      <c r="DDT5" s="652"/>
      <c r="DDU5" s="652"/>
      <c r="DDV5" s="652"/>
      <c r="DDW5" s="652"/>
      <c r="DDX5" s="653"/>
      <c r="DDY5" s="653"/>
      <c r="DDZ5" s="653"/>
      <c r="DEA5" s="653"/>
      <c r="DEB5" s="653"/>
      <c r="DEC5" s="653"/>
      <c r="DED5" s="653"/>
      <c r="DEE5" s="653"/>
      <c r="DEF5" s="668"/>
      <c r="DEG5" s="670"/>
      <c r="DEH5" s="652"/>
      <c r="DEI5" s="652"/>
      <c r="DEJ5" s="652"/>
      <c r="DEK5" s="652"/>
      <c r="DEL5" s="652"/>
      <c r="DEM5" s="652"/>
      <c r="DEN5" s="653"/>
      <c r="DEO5" s="653"/>
      <c r="DEP5" s="653"/>
      <c r="DEQ5" s="653"/>
      <c r="DER5" s="653"/>
      <c r="DES5" s="653"/>
      <c r="DET5" s="653"/>
      <c r="DEU5" s="653"/>
      <c r="DEV5" s="668"/>
      <c r="DEW5" s="670"/>
      <c r="DEX5" s="652"/>
      <c r="DEY5" s="652"/>
      <c r="DEZ5" s="652"/>
      <c r="DFA5" s="652"/>
      <c r="DFB5" s="652"/>
      <c r="DFC5" s="652"/>
      <c r="DFD5" s="653"/>
      <c r="DFE5" s="653"/>
      <c r="DFF5" s="653"/>
      <c r="DFG5" s="653"/>
      <c r="DFH5" s="653"/>
      <c r="DFI5" s="653"/>
      <c r="DFJ5" s="653"/>
      <c r="DFK5" s="653"/>
      <c r="DFL5" s="668"/>
      <c r="DFM5" s="670"/>
      <c r="DFN5" s="652"/>
      <c r="DFO5" s="652"/>
      <c r="DFP5" s="652"/>
      <c r="DFQ5" s="652"/>
      <c r="DFR5" s="652"/>
      <c r="DFS5" s="652"/>
      <c r="DFT5" s="653"/>
      <c r="DFU5" s="653"/>
      <c r="DFV5" s="653"/>
      <c r="DFW5" s="653"/>
      <c r="DFX5" s="653"/>
      <c r="DFY5" s="653"/>
      <c r="DFZ5" s="653"/>
      <c r="DGA5" s="653"/>
      <c r="DGB5" s="668"/>
      <c r="DGC5" s="670"/>
      <c r="DGD5" s="652"/>
      <c r="DGE5" s="652"/>
      <c r="DGF5" s="652"/>
      <c r="DGG5" s="652"/>
      <c r="DGH5" s="652"/>
      <c r="DGI5" s="652"/>
      <c r="DGJ5" s="653"/>
      <c r="DGK5" s="653"/>
      <c r="DGL5" s="653"/>
      <c r="DGM5" s="653"/>
      <c r="DGN5" s="653"/>
      <c r="DGO5" s="653"/>
      <c r="DGP5" s="653"/>
      <c r="DGQ5" s="653"/>
      <c r="DGR5" s="668"/>
      <c r="DGS5" s="670"/>
      <c r="DGT5" s="652"/>
      <c r="DGU5" s="652"/>
      <c r="DGV5" s="652"/>
      <c r="DGW5" s="652"/>
      <c r="DGX5" s="652"/>
      <c r="DGY5" s="652"/>
      <c r="DGZ5" s="653"/>
      <c r="DHA5" s="653"/>
      <c r="DHB5" s="653"/>
      <c r="DHC5" s="653"/>
      <c r="DHD5" s="653"/>
      <c r="DHE5" s="653"/>
      <c r="DHF5" s="653"/>
      <c r="DHG5" s="653"/>
      <c r="DHH5" s="668"/>
      <c r="DHI5" s="670"/>
      <c r="DHJ5" s="652"/>
      <c r="DHK5" s="652"/>
      <c r="DHL5" s="652"/>
      <c r="DHM5" s="652"/>
      <c r="DHN5" s="652"/>
      <c r="DHO5" s="652"/>
      <c r="DHP5" s="653"/>
      <c r="DHQ5" s="653"/>
      <c r="DHR5" s="653"/>
      <c r="DHS5" s="653"/>
      <c r="DHT5" s="653"/>
      <c r="DHU5" s="653"/>
      <c r="DHV5" s="653"/>
      <c r="DHW5" s="653"/>
      <c r="DHX5" s="668"/>
      <c r="DHY5" s="670"/>
      <c r="DHZ5" s="652"/>
      <c r="DIA5" s="652"/>
      <c r="DIB5" s="652"/>
      <c r="DIC5" s="652"/>
      <c r="DID5" s="652"/>
      <c r="DIE5" s="652"/>
      <c r="DIF5" s="653"/>
      <c r="DIG5" s="653"/>
      <c r="DIH5" s="653"/>
      <c r="DII5" s="653"/>
      <c r="DIJ5" s="653"/>
      <c r="DIK5" s="653"/>
      <c r="DIL5" s="653"/>
      <c r="DIM5" s="653"/>
      <c r="DIN5" s="668"/>
      <c r="DIO5" s="670"/>
      <c r="DIP5" s="652"/>
      <c r="DIQ5" s="652"/>
      <c r="DIR5" s="652"/>
      <c r="DIS5" s="652"/>
      <c r="DIT5" s="652"/>
      <c r="DIU5" s="652"/>
      <c r="DIV5" s="653"/>
      <c r="DIW5" s="653"/>
      <c r="DIX5" s="653"/>
      <c r="DIY5" s="653"/>
      <c r="DIZ5" s="653"/>
      <c r="DJA5" s="653"/>
      <c r="DJB5" s="653"/>
      <c r="DJC5" s="653"/>
      <c r="DJD5" s="668"/>
      <c r="DJE5" s="670"/>
      <c r="DJF5" s="652"/>
      <c r="DJG5" s="652"/>
      <c r="DJH5" s="652"/>
      <c r="DJI5" s="652"/>
      <c r="DJJ5" s="652"/>
      <c r="DJK5" s="652"/>
      <c r="DJL5" s="653"/>
      <c r="DJM5" s="653"/>
      <c r="DJN5" s="653"/>
      <c r="DJO5" s="653"/>
      <c r="DJP5" s="653"/>
      <c r="DJQ5" s="653"/>
      <c r="DJR5" s="653"/>
      <c r="DJS5" s="653"/>
      <c r="DJT5" s="668"/>
      <c r="DJU5" s="670"/>
      <c r="DJV5" s="652"/>
      <c r="DJW5" s="652"/>
      <c r="DJX5" s="652"/>
      <c r="DJY5" s="652"/>
      <c r="DJZ5" s="652"/>
      <c r="DKA5" s="652"/>
      <c r="DKB5" s="653"/>
      <c r="DKC5" s="653"/>
      <c r="DKD5" s="653"/>
      <c r="DKE5" s="653"/>
      <c r="DKF5" s="653"/>
      <c r="DKG5" s="653"/>
      <c r="DKH5" s="653"/>
      <c r="DKI5" s="653"/>
      <c r="DKJ5" s="668"/>
      <c r="DKK5" s="670"/>
      <c r="DKL5" s="652"/>
      <c r="DKM5" s="652"/>
      <c r="DKN5" s="652"/>
      <c r="DKO5" s="652"/>
      <c r="DKP5" s="652"/>
      <c r="DKQ5" s="652"/>
      <c r="DKR5" s="653"/>
      <c r="DKS5" s="653"/>
      <c r="DKT5" s="653"/>
      <c r="DKU5" s="653"/>
      <c r="DKV5" s="653"/>
      <c r="DKW5" s="653"/>
      <c r="DKX5" s="653"/>
      <c r="DKY5" s="653"/>
      <c r="DKZ5" s="668"/>
      <c r="DLA5" s="670"/>
      <c r="DLB5" s="652"/>
      <c r="DLC5" s="652"/>
      <c r="DLD5" s="652"/>
      <c r="DLE5" s="652"/>
      <c r="DLF5" s="652"/>
      <c r="DLG5" s="652"/>
      <c r="DLH5" s="653"/>
      <c r="DLI5" s="653"/>
      <c r="DLJ5" s="653"/>
      <c r="DLK5" s="653"/>
      <c r="DLL5" s="653"/>
      <c r="DLM5" s="653"/>
      <c r="DLN5" s="653"/>
      <c r="DLO5" s="653"/>
      <c r="DLP5" s="668"/>
      <c r="DLQ5" s="670"/>
      <c r="DLR5" s="652"/>
      <c r="DLS5" s="652"/>
      <c r="DLT5" s="652"/>
      <c r="DLU5" s="652"/>
      <c r="DLV5" s="652"/>
      <c r="DLW5" s="652"/>
      <c r="DLX5" s="653"/>
      <c r="DLY5" s="653"/>
      <c r="DLZ5" s="653"/>
      <c r="DMA5" s="653"/>
      <c r="DMB5" s="653"/>
      <c r="DMC5" s="653"/>
      <c r="DMD5" s="653"/>
      <c r="DME5" s="653"/>
      <c r="DMF5" s="668"/>
      <c r="DMG5" s="670"/>
      <c r="DMH5" s="652"/>
      <c r="DMI5" s="652"/>
      <c r="DMJ5" s="652"/>
      <c r="DMK5" s="652"/>
      <c r="DML5" s="652"/>
      <c r="DMM5" s="652"/>
      <c r="DMN5" s="653"/>
      <c r="DMO5" s="653"/>
      <c r="DMP5" s="653"/>
      <c r="DMQ5" s="653"/>
      <c r="DMR5" s="653"/>
      <c r="DMS5" s="653"/>
      <c r="DMT5" s="653"/>
      <c r="DMU5" s="653"/>
      <c r="DMV5" s="668"/>
      <c r="DMW5" s="670"/>
      <c r="DMX5" s="652"/>
      <c r="DMY5" s="652"/>
      <c r="DMZ5" s="652"/>
      <c r="DNA5" s="652"/>
      <c r="DNB5" s="652"/>
      <c r="DNC5" s="652"/>
      <c r="DND5" s="653"/>
      <c r="DNE5" s="653"/>
      <c r="DNF5" s="653"/>
      <c r="DNG5" s="653"/>
      <c r="DNH5" s="653"/>
      <c r="DNI5" s="653"/>
      <c r="DNJ5" s="653"/>
      <c r="DNK5" s="653"/>
      <c r="DNL5" s="668"/>
      <c r="DNM5" s="670"/>
      <c r="DNN5" s="652"/>
      <c r="DNO5" s="652"/>
      <c r="DNP5" s="652"/>
      <c r="DNQ5" s="652"/>
      <c r="DNR5" s="652"/>
      <c r="DNS5" s="652"/>
      <c r="DNT5" s="653"/>
      <c r="DNU5" s="653"/>
      <c r="DNV5" s="653"/>
      <c r="DNW5" s="653"/>
      <c r="DNX5" s="653"/>
      <c r="DNY5" s="653"/>
      <c r="DNZ5" s="653"/>
      <c r="DOA5" s="653"/>
      <c r="DOB5" s="668"/>
      <c r="DOC5" s="670"/>
      <c r="DOD5" s="652"/>
      <c r="DOE5" s="652"/>
      <c r="DOF5" s="652"/>
      <c r="DOG5" s="652"/>
      <c r="DOH5" s="652"/>
      <c r="DOI5" s="652"/>
      <c r="DOJ5" s="653"/>
      <c r="DOK5" s="653"/>
      <c r="DOL5" s="653"/>
      <c r="DOM5" s="653"/>
      <c r="DON5" s="653"/>
      <c r="DOO5" s="653"/>
      <c r="DOP5" s="653"/>
      <c r="DOQ5" s="653"/>
      <c r="DOR5" s="668"/>
      <c r="DOS5" s="670"/>
      <c r="DOT5" s="652"/>
      <c r="DOU5" s="652"/>
      <c r="DOV5" s="652"/>
      <c r="DOW5" s="652"/>
      <c r="DOX5" s="652"/>
      <c r="DOY5" s="652"/>
      <c r="DOZ5" s="653"/>
      <c r="DPA5" s="653"/>
      <c r="DPB5" s="653"/>
      <c r="DPC5" s="653"/>
      <c r="DPD5" s="653"/>
      <c r="DPE5" s="653"/>
      <c r="DPF5" s="653"/>
      <c r="DPG5" s="653"/>
      <c r="DPH5" s="668"/>
      <c r="DPI5" s="670"/>
      <c r="DPJ5" s="652"/>
      <c r="DPK5" s="652"/>
      <c r="DPL5" s="652"/>
      <c r="DPM5" s="652"/>
      <c r="DPN5" s="652"/>
      <c r="DPO5" s="652"/>
      <c r="DPP5" s="653"/>
      <c r="DPQ5" s="653"/>
      <c r="DPR5" s="653"/>
      <c r="DPS5" s="653"/>
      <c r="DPT5" s="653"/>
      <c r="DPU5" s="653"/>
      <c r="DPV5" s="653"/>
      <c r="DPW5" s="653"/>
      <c r="DPX5" s="668"/>
      <c r="DPY5" s="670"/>
      <c r="DPZ5" s="652"/>
      <c r="DQA5" s="652"/>
      <c r="DQB5" s="652"/>
      <c r="DQC5" s="652"/>
      <c r="DQD5" s="652"/>
      <c r="DQE5" s="652"/>
      <c r="DQF5" s="653"/>
      <c r="DQG5" s="653"/>
      <c r="DQH5" s="653"/>
      <c r="DQI5" s="653"/>
      <c r="DQJ5" s="653"/>
      <c r="DQK5" s="653"/>
      <c r="DQL5" s="653"/>
      <c r="DQM5" s="653"/>
      <c r="DQN5" s="668"/>
      <c r="DQO5" s="670"/>
      <c r="DQP5" s="652"/>
      <c r="DQQ5" s="652"/>
      <c r="DQR5" s="652"/>
      <c r="DQS5" s="652"/>
      <c r="DQT5" s="652"/>
      <c r="DQU5" s="652"/>
      <c r="DQV5" s="653"/>
      <c r="DQW5" s="653"/>
      <c r="DQX5" s="653"/>
      <c r="DQY5" s="653"/>
      <c r="DQZ5" s="653"/>
      <c r="DRA5" s="653"/>
      <c r="DRB5" s="653"/>
      <c r="DRC5" s="653"/>
      <c r="DRD5" s="668"/>
      <c r="DRE5" s="670"/>
      <c r="DRF5" s="652"/>
      <c r="DRG5" s="652"/>
      <c r="DRH5" s="652"/>
      <c r="DRI5" s="652"/>
      <c r="DRJ5" s="652"/>
      <c r="DRK5" s="652"/>
      <c r="DRL5" s="653"/>
      <c r="DRM5" s="653"/>
      <c r="DRN5" s="653"/>
      <c r="DRO5" s="653"/>
      <c r="DRP5" s="653"/>
      <c r="DRQ5" s="653"/>
      <c r="DRR5" s="653"/>
      <c r="DRS5" s="653"/>
      <c r="DRT5" s="668"/>
      <c r="DRU5" s="670"/>
      <c r="DRV5" s="652"/>
      <c r="DRW5" s="652"/>
      <c r="DRX5" s="652"/>
      <c r="DRY5" s="652"/>
      <c r="DRZ5" s="652"/>
      <c r="DSA5" s="652"/>
      <c r="DSB5" s="653"/>
      <c r="DSC5" s="653"/>
      <c r="DSD5" s="653"/>
      <c r="DSE5" s="653"/>
      <c r="DSF5" s="653"/>
      <c r="DSG5" s="653"/>
      <c r="DSH5" s="653"/>
      <c r="DSI5" s="653"/>
      <c r="DSJ5" s="668"/>
      <c r="DSK5" s="670"/>
      <c r="DSL5" s="652"/>
      <c r="DSM5" s="652"/>
      <c r="DSN5" s="652"/>
      <c r="DSO5" s="652"/>
      <c r="DSP5" s="652"/>
      <c r="DSQ5" s="652"/>
      <c r="DSR5" s="653"/>
      <c r="DSS5" s="653"/>
      <c r="DST5" s="653"/>
      <c r="DSU5" s="653"/>
      <c r="DSV5" s="653"/>
      <c r="DSW5" s="653"/>
      <c r="DSX5" s="653"/>
      <c r="DSY5" s="653"/>
      <c r="DSZ5" s="668"/>
      <c r="DTA5" s="670"/>
      <c r="DTB5" s="652"/>
      <c r="DTC5" s="652"/>
      <c r="DTD5" s="652"/>
      <c r="DTE5" s="652"/>
      <c r="DTF5" s="652"/>
      <c r="DTG5" s="652"/>
      <c r="DTH5" s="653"/>
      <c r="DTI5" s="653"/>
      <c r="DTJ5" s="653"/>
      <c r="DTK5" s="653"/>
      <c r="DTL5" s="653"/>
      <c r="DTM5" s="653"/>
      <c r="DTN5" s="653"/>
      <c r="DTO5" s="653"/>
      <c r="DTP5" s="668"/>
      <c r="DTQ5" s="670"/>
      <c r="DTR5" s="652"/>
      <c r="DTS5" s="652"/>
      <c r="DTT5" s="652"/>
      <c r="DTU5" s="652"/>
      <c r="DTV5" s="652"/>
      <c r="DTW5" s="652"/>
      <c r="DTX5" s="653"/>
      <c r="DTY5" s="653"/>
      <c r="DTZ5" s="653"/>
      <c r="DUA5" s="653"/>
      <c r="DUB5" s="653"/>
      <c r="DUC5" s="653"/>
      <c r="DUD5" s="653"/>
      <c r="DUE5" s="653"/>
      <c r="DUF5" s="668"/>
      <c r="DUG5" s="670"/>
      <c r="DUH5" s="652"/>
      <c r="DUI5" s="652"/>
      <c r="DUJ5" s="652"/>
      <c r="DUK5" s="652"/>
      <c r="DUL5" s="652"/>
      <c r="DUM5" s="652"/>
      <c r="DUN5" s="653"/>
      <c r="DUO5" s="653"/>
      <c r="DUP5" s="653"/>
      <c r="DUQ5" s="653"/>
      <c r="DUR5" s="653"/>
      <c r="DUS5" s="653"/>
      <c r="DUT5" s="653"/>
      <c r="DUU5" s="653"/>
      <c r="DUV5" s="668"/>
      <c r="DUW5" s="670"/>
      <c r="DUX5" s="652"/>
      <c r="DUY5" s="652"/>
      <c r="DUZ5" s="652"/>
      <c r="DVA5" s="652"/>
      <c r="DVB5" s="652"/>
      <c r="DVC5" s="652"/>
      <c r="DVD5" s="653"/>
      <c r="DVE5" s="653"/>
      <c r="DVF5" s="653"/>
      <c r="DVG5" s="653"/>
      <c r="DVH5" s="653"/>
      <c r="DVI5" s="653"/>
      <c r="DVJ5" s="653"/>
      <c r="DVK5" s="653"/>
      <c r="DVL5" s="668"/>
      <c r="DVM5" s="670"/>
      <c r="DVN5" s="652"/>
      <c r="DVO5" s="652"/>
      <c r="DVP5" s="652"/>
      <c r="DVQ5" s="652"/>
      <c r="DVR5" s="652"/>
      <c r="DVS5" s="652"/>
      <c r="DVT5" s="653"/>
      <c r="DVU5" s="653"/>
      <c r="DVV5" s="653"/>
      <c r="DVW5" s="653"/>
      <c r="DVX5" s="653"/>
      <c r="DVY5" s="653"/>
      <c r="DVZ5" s="653"/>
      <c r="DWA5" s="653"/>
      <c r="DWB5" s="668"/>
      <c r="DWC5" s="670"/>
      <c r="DWD5" s="652"/>
      <c r="DWE5" s="652"/>
      <c r="DWF5" s="652"/>
      <c r="DWG5" s="652"/>
      <c r="DWH5" s="652"/>
      <c r="DWI5" s="652"/>
      <c r="DWJ5" s="653"/>
      <c r="DWK5" s="653"/>
      <c r="DWL5" s="653"/>
      <c r="DWM5" s="653"/>
      <c r="DWN5" s="653"/>
      <c r="DWO5" s="653"/>
      <c r="DWP5" s="653"/>
      <c r="DWQ5" s="653"/>
      <c r="DWR5" s="668"/>
      <c r="DWS5" s="670"/>
      <c r="DWT5" s="652"/>
      <c r="DWU5" s="652"/>
      <c r="DWV5" s="652"/>
      <c r="DWW5" s="652"/>
      <c r="DWX5" s="652"/>
      <c r="DWY5" s="652"/>
      <c r="DWZ5" s="653"/>
      <c r="DXA5" s="653"/>
      <c r="DXB5" s="653"/>
      <c r="DXC5" s="653"/>
      <c r="DXD5" s="653"/>
      <c r="DXE5" s="653"/>
      <c r="DXF5" s="653"/>
      <c r="DXG5" s="653"/>
      <c r="DXH5" s="668"/>
      <c r="DXI5" s="670"/>
      <c r="DXJ5" s="652"/>
      <c r="DXK5" s="652"/>
      <c r="DXL5" s="652"/>
      <c r="DXM5" s="652"/>
      <c r="DXN5" s="652"/>
      <c r="DXO5" s="652"/>
      <c r="DXP5" s="653"/>
      <c r="DXQ5" s="653"/>
      <c r="DXR5" s="653"/>
      <c r="DXS5" s="653"/>
      <c r="DXT5" s="653"/>
      <c r="DXU5" s="653"/>
      <c r="DXV5" s="653"/>
      <c r="DXW5" s="653"/>
      <c r="DXX5" s="668"/>
      <c r="DXY5" s="670"/>
      <c r="DXZ5" s="652"/>
      <c r="DYA5" s="652"/>
      <c r="DYB5" s="652"/>
      <c r="DYC5" s="652"/>
      <c r="DYD5" s="652"/>
      <c r="DYE5" s="652"/>
      <c r="DYF5" s="653"/>
      <c r="DYG5" s="653"/>
      <c r="DYH5" s="653"/>
      <c r="DYI5" s="653"/>
      <c r="DYJ5" s="653"/>
      <c r="DYK5" s="653"/>
      <c r="DYL5" s="653"/>
      <c r="DYM5" s="653"/>
      <c r="DYN5" s="668"/>
      <c r="DYO5" s="670"/>
      <c r="DYP5" s="652"/>
      <c r="DYQ5" s="652"/>
      <c r="DYR5" s="652"/>
      <c r="DYS5" s="652"/>
      <c r="DYT5" s="652"/>
      <c r="DYU5" s="652"/>
      <c r="DYV5" s="653"/>
      <c r="DYW5" s="653"/>
      <c r="DYX5" s="653"/>
      <c r="DYY5" s="653"/>
      <c r="DYZ5" s="653"/>
      <c r="DZA5" s="653"/>
      <c r="DZB5" s="653"/>
      <c r="DZC5" s="653"/>
      <c r="DZD5" s="668"/>
      <c r="DZE5" s="670"/>
      <c r="DZF5" s="652"/>
      <c r="DZG5" s="652"/>
      <c r="DZH5" s="652"/>
      <c r="DZI5" s="652"/>
      <c r="DZJ5" s="652"/>
      <c r="DZK5" s="652"/>
      <c r="DZL5" s="653"/>
      <c r="DZM5" s="653"/>
      <c r="DZN5" s="653"/>
      <c r="DZO5" s="653"/>
      <c r="DZP5" s="653"/>
      <c r="DZQ5" s="653"/>
      <c r="DZR5" s="653"/>
      <c r="DZS5" s="653"/>
      <c r="DZT5" s="668"/>
      <c r="DZU5" s="670"/>
      <c r="DZV5" s="652"/>
      <c r="DZW5" s="652"/>
      <c r="DZX5" s="652"/>
      <c r="DZY5" s="652"/>
      <c r="DZZ5" s="652"/>
      <c r="EAA5" s="652"/>
      <c r="EAB5" s="653"/>
      <c r="EAC5" s="653"/>
      <c r="EAD5" s="653"/>
      <c r="EAE5" s="653"/>
      <c r="EAF5" s="653"/>
      <c r="EAG5" s="653"/>
      <c r="EAH5" s="653"/>
      <c r="EAI5" s="653"/>
      <c r="EAJ5" s="668"/>
      <c r="EAK5" s="670"/>
      <c r="EAL5" s="652"/>
      <c r="EAM5" s="652"/>
      <c r="EAN5" s="652"/>
      <c r="EAO5" s="652"/>
      <c r="EAP5" s="652"/>
      <c r="EAQ5" s="652"/>
      <c r="EAR5" s="653"/>
      <c r="EAS5" s="653"/>
      <c r="EAT5" s="653"/>
      <c r="EAU5" s="653"/>
      <c r="EAV5" s="653"/>
      <c r="EAW5" s="653"/>
      <c r="EAX5" s="653"/>
      <c r="EAY5" s="653"/>
      <c r="EAZ5" s="668"/>
      <c r="EBA5" s="670"/>
      <c r="EBB5" s="652"/>
      <c r="EBC5" s="652"/>
      <c r="EBD5" s="652"/>
      <c r="EBE5" s="652"/>
      <c r="EBF5" s="652"/>
      <c r="EBG5" s="652"/>
      <c r="EBH5" s="653"/>
      <c r="EBI5" s="653"/>
      <c r="EBJ5" s="653"/>
      <c r="EBK5" s="653"/>
      <c r="EBL5" s="653"/>
      <c r="EBM5" s="653"/>
      <c r="EBN5" s="653"/>
      <c r="EBO5" s="653"/>
      <c r="EBP5" s="668"/>
      <c r="EBQ5" s="670"/>
      <c r="EBR5" s="652"/>
      <c r="EBS5" s="652"/>
      <c r="EBT5" s="652"/>
      <c r="EBU5" s="652"/>
      <c r="EBV5" s="652"/>
      <c r="EBW5" s="652"/>
      <c r="EBX5" s="653"/>
      <c r="EBY5" s="653"/>
      <c r="EBZ5" s="653"/>
      <c r="ECA5" s="653"/>
      <c r="ECB5" s="653"/>
      <c r="ECC5" s="653"/>
      <c r="ECD5" s="653"/>
      <c r="ECE5" s="653"/>
      <c r="ECF5" s="668"/>
      <c r="ECG5" s="670"/>
      <c r="ECH5" s="652"/>
      <c r="ECI5" s="652"/>
      <c r="ECJ5" s="652"/>
      <c r="ECK5" s="652"/>
      <c r="ECL5" s="652"/>
      <c r="ECM5" s="652"/>
      <c r="ECN5" s="653"/>
      <c r="ECO5" s="653"/>
      <c r="ECP5" s="653"/>
      <c r="ECQ5" s="653"/>
      <c r="ECR5" s="653"/>
      <c r="ECS5" s="653"/>
      <c r="ECT5" s="653"/>
      <c r="ECU5" s="653"/>
      <c r="ECV5" s="668"/>
      <c r="ECW5" s="670"/>
      <c r="ECX5" s="652"/>
      <c r="ECY5" s="652"/>
      <c r="ECZ5" s="652"/>
      <c r="EDA5" s="652"/>
      <c r="EDB5" s="652"/>
      <c r="EDC5" s="652"/>
      <c r="EDD5" s="653"/>
      <c r="EDE5" s="653"/>
      <c r="EDF5" s="653"/>
      <c r="EDG5" s="653"/>
      <c r="EDH5" s="653"/>
      <c r="EDI5" s="653"/>
      <c r="EDJ5" s="653"/>
      <c r="EDK5" s="653"/>
      <c r="EDL5" s="668"/>
      <c r="EDM5" s="670"/>
      <c r="EDN5" s="652"/>
      <c r="EDO5" s="652"/>
      <c r="EDP5" s="652"/>
      <c r="EDQ5" s="652"/>
      <c r="EDR5" s="652"/>
      <c r="EDS5" s="652"/>
      <c r="EDT5" s="653"/>
      <c r="EDU5" s="653"/>
      <c r="EDV5" s="653"/>
      <c r="EDW5" s="653"/>
      <c r="EDX5" s="653"/>
      <c r="EDY5" s="653"/>
      <c r="EDZ5" s="653"/>
      <c r="EEA5" s="653"/>
      <c r="EEB5" s="668"/>
      <c r="EEC5" s="670"/>
      <c r="EED5" s="652"/>
      <c r="EEE5" s="652"/>
      <c r="EEF5" s="652"/>
      <c r="EEG5" s="652"/>
      <c r="EEH5" s="652"/>
      <c r="EEI5" s="652"/>
      <c r="EEJ5" s="653"/>
      <c r="EEK5" s="653"/>
      <c r="EEL5" s="653"/>
      <c r="EEM5" s="653"/>
      <c r="EEN5" s="653"/>
      <c r="EEO5" s="653"/>
      <c r="EEP5" s="653"/>
      <c r="EEQ5" s="653"/>
      <c r="EER5" s="668"/>
      <c r="EES5" s="670"/>
      <c r="EET5" s="652"/>
      <c r="EEU5" s="652"/>
      <c r="EEV5" s="652"/>
      <c r="EEW5" s="652"/>
      <c r="EEX5" s="652"/>
      <c r="EEY5" s="652"/>
      <c r="EEZ5" s="653"/>
      <c r="EFA5" s="653"/>
      <c r="EFB5" s="653"/>
      <c r="EFC5" s="653"/>
      <c r="EFD5" s="653"/>
      <c r="EFE5" s="653"/>
      <c r="EFF5" s="653"/>
      <c r="EFG5" s="653"/>
      <c r="EFH5" s="668"/>
      <c r="EFI5" s="670"/>
      <c r="EFJ5" s="652"/>
      <c r="EFK5" s="652"/>
      <c r="EFL5" s="652"/>
      <c r="EFM5" s="652"/>
      <c r="EFN5" s="652"/>
      <c r="EFO5" s="652"/>
      <c r="EFP5" s="653"/>
      <c r="EFQ5" s="653"/>
      <c r="EFR5" s="653"/>
      <c r="EFS5" s="653"/>
      <c r="EFT5" s="653"/>
      <c r="EFU5" s="653"/>
      <c r="EFV5" s="653"/>
      <c r="EFW5" s="653"/>
      <c r="EFX5" s="668"/>
      <c r="EFY5" s="670"/>
      <c r="EFZ5" s="652"/>
      <c r="EGA5" s="652"/>
      <c r="EGB5" s="652"/>
      <c r="EGC5" s="652"/>
      <c r="EGD5" s="652"/>
      <c r="EGE5" s="652"/>
      <c r="EGF5" s="653"/>
      <c r="EGG5" s="653"/>
      <c r="EGH5" s="653"/>
      <c r="EGI5" s="653"/>
      <c r="EGJ5" s="653"/>
      <c r="EGK5" s="653"/>
      <c r="EGL5" s="653"/>
      <c r="EGM5" s="653"/>
      <c r="EGN5" s="668"/>
      <c r="EGO5" s="670"/>
      <c r="EGP5" s="652"/>
      <c r="EGQ5" s="652"/>
      <c r="EGR5" s="652"/>
      <c r="EGS5" s="652"/>
      <c r="EGT5" s="652"/>
      <c r="EGU5" s="652"/>
      <c r="EGV5" s="653"/>
      <c r="EGW5" s="653"/>
      <c r="EGX5" s="653"/>
      <c r="EGY5" s="653"/>
      <c r="EGZ5" s="653"/>
      <c r="EHA5" s="653"/>
      <c r="EHB5" s="653"/>
      <c r="EHC5" s="653"/>
      <c r="EHD5" s="668"/>
      <c r="EHE5" s="670"/>
      <c r="EHF5" s="652"/>
      <c r="EHG5" s="652"/>
      <c r="EHH5" s="652"/>
      <c r="EHI5" s="652"/>
      <c r="EHJ5" s="652"/>
      <c r="EHK5" s="652"/>
      <c r="EHL5" s="653"/>
      <c r="EHM5" s="653"/>
      <c r="EHN5" s="653"/>
      <c r="EHO5" s="653"/>
      <c r="EHP5" s="653"/>
      <c r="EHQ5" s="653"/>
      <c r="EHR5" s="653"/>
      <c r="EHS5" s="653"/>
      <c r="EHT5" s="668"/>
      <c r="EHU5" s="670"/>
      <c r="EHV5" s="652"/>
      <c r="EHW5" s="652"/>
      <c r="EHX5" s="652"/>
      <c r="EHY5" s="652"/>
      <c r="EHZ5" s="652"/>
      <c r="EIA5" s="652"/>
      <c r="EIB5" s="653"/>
      <c r="EIC5" s="653"/>
      <c r="EID5" s="653"/>
      <c r="EIE5" s="653"/>
      <c r="EIF5" s="653"/>
      <c r="EIG5" s="653"/>
      <c r="EIH5" s="653"/>
      <c r="EII5" s="653"/>
      <c r="EIJ5" s="668"/>
      <c r="EIK5" s="670"/>
      <c r="EIL5" s="652"/>
      <c r="EIM5" s="652"/>
      <c r="EIN5" s="652"/>
      <c r="EIO5" s="652"/>
      <c r="EIP5" s="652"/>
      <c r="EIQ5" s="652"/>
      <c r="EIR5" s="653"/>
      <c r="EIS5" s="653"/>
      <c r="EIT5" s="653"/>
      <c r="EIU5" s="653"/>
      <c r="EIV5" s="653"/>
      <c r="EIW5" s="653"/>
      <c r="EIX5" s="653"/>
      <c r="EIY5" s="653"/>
      <c r="EIZ5" s="668"/>
      <c r="EJA5" s="670"/>
      <c r="EJB5" s="652"/>
      <c r="EJC5" s="652"/>
      <c r="EJD5" s="652"/>
      <c r="EJE5" s="652"/>
      <c r="EJF5" s="652"/>
      <c r="EJG5" s="652"/>
      <c r="EJH5" s="653"/>
      <c r="EJI5" s="653"/>
      <c r="EJJ5" s="653"/>
      <c r="EJK5" s="653"/>
      <c r="EJL5" s="653"/>
      <c r="EJM5" s="653"/>
      <c r="EJN5" s="653"/>
      <c r="EJO5" s="653"/>
      <c r="EJP5" s="668"/>
      <c r="EJQ5" s="670"/>
      <c r="EJR5" s="652"/>
      <c r="EJS5" s="652"/>
      <c r="EJT5" s="652"/>
      <c r="EJU5" s="652"/>
      <c r="EJV5" s="652"/>
      <c r="EJW5" s="652"/>
      <c r="EJX5" s="653"/>
      <c r="EJY5" s="653"/>
      <c r="EJZ5" s="653"/>
      <c r="EKA5" s="653"/>
      <c r="EKB5" s="653"/>
      <c r="EKC5" s="653"/>
      <c r="EKD5" s="653"/>
      <c r="EKE5" s="653"/>
      <c r="EKF5" s="668"/>
      <c r="EKG5" s="670"/>
      <c r="EKH5" s="652"/>
      <c r="EKI5" s="652"/>
      <c r="EKJ5" s="652"/>
      <c r="EKK5" s="652"/>
      <c r="EKL5" s="652"/>
      <c r="EKM5" s="652"/>
      <c r="EKN5" s="653"/>
      <c r="EKO5" s="653"/>
      <c r="EKP5" s="653"/>
      <c r="EKQ5" s="653"/>
      <c r="EKR5" s="653"/>
      <c r="EKS5" s="653"/>
      <c r="EKT5" s="653"/>
      <c r="EKU5" s="653"/>
      <c r="EKV5" s="668"/>
      <c r="EKW5" s="670"/>
      <c r="EKX5" s="652"/>
      <c r="EKY5" s="652"/>
      <c r="EKZ5" s="652"/>
      <c r="ELA5" s="652"/>
      <c r="ELB5" s="652"/>
      <c r="ELC5" s="652"/>
      <c r="ELD5" s="653"/>
      <c r="ELE5" s="653"/>
      <c r="ELF5" s="653"/>
      <c r="ELG5" s="653"/>
      <c r="ELH5" s="653"/>
      <c r="ELI5" s="653"/>
      <c r="ELJ5" s="653"/>
      <c r="ELK5" s="653"/>
      <c r="ELL5" s="668"/>
      <c r="ELM5" s="670"/>
      <c r="ELN5" s="652"/>
      <c r="ELO5" s="652"/>
      <c r="ELP5" s="652"/>
      <c r="ELQ5" s="652"/>
      <c r="ELR5" s="652"/>
      <c r="ELS5" s="652"/>
      <c r="ELT5" s="653"/>
      <c r="ELU5" s="653"/>
      <c r="ELV5" s="653"/>
      <c r="ELW5" s="653"/>
      <c r="ELX5" s="653"/>
      <c r="ELY5" s="653"/>
      <c r="ELZ5" s="653"/>
      <c r="EMA5" s="653"/>
      <c r="EMB5" s="668"/>
      <c r="EMC5" s="670"/>
      <c r="EMD5" s="652"/>
      <c r="EME5" s="652"/>
      <c r="EMF5" s="652"/>
      <c r="EMG5" s="652"/>
      <c r="EMH5" s="652"/>
      <c r="EMI5" s="652"/>
      <c r="EMJ5" s="653"/>
      <c r="EMK5" s="653"/>
      <c r="EML5" s="653"/>
      <c r="EMM5" s="653"/>
      <c r="EMN5" s="653"/>
      <c r="EMO5" s="653"/>
      <c r="EMP5" s="653"/>
      <c r="EMQ5" s="653"/>
      <c r="EMR5" s="668"/>
      <c r="EMS5" s="670"/>
      <c r="EMT5" s="652"/>
      <c r="EMU5" s="652"/>
      <c r="EMV5" s="652"/>
      <c r="EMW5" s="652"/>
      <c r="EMX5" s="652"/>
      <c r="EMY5" s="652"/>
      <c r="EMZ5" s="653"/>
      <c r="ENA5" s="653"/>
      <c r="ENB5" s="653"/>
      <c r="ENC5" s="653"/>
      <c r="END5" s="653"/>
      <c r="ENE5" s="653"/>
      <c r="ENF5" s="653"/>
      <c r="ENG5" s="653"/>
      <c r="ENH5" s="668"/>
      <c r="ENI5" s="670"/>
      <c r="ENJ5" s="652"/>
      <c r="ENK5" s="652"/>
      <c r="ENL5" s="652"/>
      <c r="ENM5" s="652"/>
      <c r="ENN5" s="652"/>
      <c r="ENO5" s="652"/>
      <c r="ENP5" s="653"/>
      <c r="ENQ5" s="653"/>
      <c r="ENR5" s="653"/>
      <c r="ENS5" s="653"/>
      <c r="ENT5" s="653"/>
      <c r="ENU5" s="653"/>
      <c r="ENV5" s="653"/>
      <c r="ENW5" s="653"/>
      <c r="ENX5" s="668"/>
      <c r="ENY5" s="670"/>
      <c r="ENZ5" s="652"/>
      <c r="EOA5" s="652"/>
      <c r="EOB5" s="652"/>
      <c r="EOC5" s="652"/>
      <c r="EOD5" s="652"/>
      <c r="EOE5" s="652"/>
      <c r="EOF5" s="653"/>
      <c r="EOG5" s="653"/>
      <c r="EOH5" s="653"/>
      <c r="EOI5" s="653"/>
      <c r="EOJ5" s="653"/>
      <c r="EOK5" s="653"/>
      <c r="EOL5" s="653"/>
      <c r="EOM5" s="653"/>
      <c r="EON5" s="668"/>
      <c r="EOO5" s="670"/>
      <c r="EOP5" s="652"/>
      <c r="EOQ5" s="652"/>
      <c r="EOR5" s="652"/>
      <c r="EOS5" s="652"/>
      <c r="EOT5" s="652"/>
      <c r="EOU5" s="652"/>
      <c r="EOV5" s="653"/>
      <c r="EOW5" s="653"/>
      <c r="EOX5" s="653"/>
      <c r="EOY5" s="653"/>
      <c r="EOZ5" s="653"/>
      <c r="EPA5" s="653"/>
      <c r="EPB5" s="653"/>
      <c r="EPC5" s="653"/>
      <c r="EPD5" s="668"/>
      <c r="EPE5" s="670"/>
      <c r="EPF5" s="652"/>
      <c r="EPG5" s="652"/>
      <c r="EPH5" s="652"/>
      <c r="EPI5" s="652"/>
      <c r="EPJ5" s="652"/>
      <c r="EPK5" s="652"/>
      <c r="EPL5" s="653"/>
      <c r="EPM5" s="653"/>
      <c r="EPN5" s="653"/>
      <c r="EPO5" s="653"/>
      <c r="EPP5" s="653"/>
      <c r="EPQ5" s="653"/>
      <c r="EPR5" s="653"/>
      <c r="EPS5" s="653"/>
      <c r="EPT5" s="668"/>
      <c r="EPU5" s="670"/>
      <c r="EPV5" s="652"/>
      <c r="EPW5" s="652"/>
      <c r="EPX5" s="652"/>
      <c r="EPY5" s="652"/>
      <c r="EPZ5" s="652"/>
      <c r="EQA5" s="652"/>
      <c r="EQB5" s="653"/>
      <c r="EQC5" s="653"/>
      <c r="EQD5" s="653"/>
      <c r="EQE5" s="653"/>
      <c r="EQF5" s="653"/>
      <c r="EQG5" s="653"/>
      <c r="EQH5" s="653"/>
      <c r="EQI5" s="653"/>
      <c r="EQJ5" s="668"/>
      <c r="EQK5" s="670"/>
      <c r="EQL5" s="652"/>
      <c r="EQM5" s="652"/>
      <c r="EQN5" s="652"/>
      <c r="EQO5" s="652"/>
      <c r="EQP5" s="652"/>
      <c r="EQQ5" s="652"/>
      <c r="EQR5" s="653"/>
      <c r="EQS5" s="653"/>
      <c r="EQT5" s="653"/>
      <c r="EQU5" s="653"/>
      <c r="EQV5" s="653"/>
      <c r="EQW5" s="653"/>
      <c r="EQX5" s="653"/>
      <c r="EQY5" s="653"/>
      <c r="EQZ5" s="668"/>
      <c r="ERA5" s="670"/>
      <c r="ERB5" s="652"/>
      <c r="ERC5" s="652"/>
      <c r="ERD5" s="652"/>
      <c r="ERE5" s="652"/>
      <c r="ERF5" s="652"/>
      <c r="ERG5" s="652"/>
      <c r="ERH5" s="653"/>
      <c r="ERI5" s="653"/>
      <c r="ERJ5" s="653"/>
      <c r="ERK5" s="653"/>
      <c r="ERL5" s="653"/>
      <c r="ERM5" s="653"/>
      <c r="ERN5" s="653"/>
      <c r="ERO5" s="653"/>
      <c r="ERP5" s="668"/>
      <c r="ERQ5" s="670"/>
      <c r="ERR5" s="652"/>
      <c r="ERS5" s="652"/>
      <c r="ERT5" s="652"/>
      <c r="ERU5" s="652"/>
      <c r="ERV5" s="652"/>
      <c r="ERW5" s="652"/>
      <c r="ERX5" s="653"/>
      <c r="ERY5" s="653"/>
      <c r="ERZ5" s="653"/>
      <c r="ESA5" s="653"/>
      <c r="ESB5" s="653"/>
      <c r="ESC5" s="653"/>
      <c r="ESD5" s="653"/>
      <c r="ESE5" s="653"/>
      <c r="ESF5" s="668"/>
      <c r="ESG5" s="670"/>
      <c r="ESH5" s="652"/>
      <c r="ESI5" s="652"/>
      <c r="ESJ5" s="652"/>
      <c r="ESK5" s="652"/>
      <c r="ESL5" s="652"/>
      <c r="ESM5" s="652"/>
      <c r="ESN5" s="653"/>
      <c r="ESO5" s="653"/>
      <c r="ESP5" s="653"/>
      <c r="ESQ5" s="653"/>
      <c r="ESR5" s="653"/>
      <c r="ESS5" s="653"/>
      <c r="EST5" s="653"/>
      <c r="ESU5" s="653"/>
      <c r="ESV5" s="668"/>
      <c r="ESW5" s="670"/>
      <c r="ESX5" s="652"/>
      <c r="ESY5" s="652"/>
      <c r="ESZ5" s="652"/>
      <c r="ETA5" s="652"/>
      <c r="ETB5" s="652"/>
      <c r="ETC5" s="652"/>
      <c r="ETD5" s="653"/>
      <c r="ETE5" s="653"/>
      <c r="ETF5" s="653"/>
      <c r="ETG5" s="653"/>
      <c r="ETH5" s="653"/>
      <c r="ETI5" s="653"/>
      <c r="ETJ5" s="653"/>
      <c r="ETK5" s="653"/>
      <c r="ETL5" s="668"/>
      <c r="ETM5" s="670"/>
      <c r="ETN5" s="652"/>
      <c r="ETO5" s="652"/>
      <c r="ETP5" s="652"/>
      <c r="ETQ5" s="652"/>
      <c r="ETR5" s="652"/>
      <c r="ETS5" s="652"/>
      <c r="ETT5" s="653"/>
      <c r="ETU5" s="653"/>
      <c r="ETV5" s="653"/>
      <c r="ETW5" s="653"/>
      <c r="ETX5" s="653"/>
      <c r="ETY5" s="653"/>
      <c r="ETZ5" s="653"/>
      <c r="EUA5" s="653"/>
      <c r="EUB5" s="668"/>
      <c r="EUC5" s="670"/>
      <c r="EUD5" s="652"/>
      <c r="EUE5" s="652"/>
      <c r="EUF5" s="652"/>
      <c r="EUG5" s="652"/>
      <c r="EUH5" s="652"/>
      <c r="EUI5" s="652"/>
      <c r="EUJ5" s="653"/>
      <c r="EUK5" s="653"/>
      <c r="EUL5" s="653"/>
      <c r="EUM5" s="653"/>
      <c r="EUN5" s="653"/>
      <c r="EUO5" s="653"/>
      <c r="EUP5" s="653"/>
      <c r="EUQ5" s="653"/>
      <c r="EUR5" s="668"/>
      <c r="EUS5" s="670"/>
      <c r="EUT5" s="652"/>
      <c r="EUU5" s="652"/>
      <c r="EUV5" s="652"/>
      <c r="EUW5" s="652"/>
      <c r="EUX5" s="652"/>
      <c r="EUY5" s="652"/>
      <c r="EUZ5" s="653"/>
      <c r="EVA5" s="653"/>
      <c r="EVB5" s="653"/>
      <c r="EVC5" s="653"/>
      <c r="EVD5" s="653"/>
      <c r="EVE5" s="653"/>
      <c r="EVF5" s="653"/>
      <c r="EVG5" s="653"/>
      <c r="EVH5" s="668"/>
      <c r="EVI5" s="670"/>
      <c r="EVJ5" s="652"/>
      <c r="EVK5" s="652"/>
      <c r="EVL5" s="652"/>
      <c r="EVM5" s="652"/>
      <c r="EVN5" s="652"/>
      <c r="EVO5" s="652"/>
      <c r="EVP5" s="653"/>
      <c r="EVQ5" s="653"/>
      <c r="EVR5" s="653"/>
      <c r="EVS5" s="653"/>
      <c r="EVT5" s="653"/>
      <c r="EVU5" s="653"/>
      <c r="EVV5" s="653"/>
      <c r="EVW5" s="653"/>
      <c r="EVX5" s="668"/>
      <c r="EVY5" s="670"/>
      <c r="EVZ5" s="652"/>
      <c r="EWA5" s="652"/>
      <c r="EWB5" s="652"/>
      <c r="EWC5" s="652"/>
      <c r="EWD5" s="652"/>
      <c r="EWE5" s="652"/>
      <c r="EWF5" s="653"/>
      <c r="EWG5" s="653"/>
      <c r="EWH5" s="653"/>
      <c r="EWI5" s="653"/>
      <c r="EWJ5" s="653"/>
      <c r="EWK5" s="653"/>
      <c r="EWL5" s="653"/>
      <c r="EWM5" s="653"/>
      <c r="EWN5" s="668"/>
      <c r="EWO5" s="670"/>
      <c r="EWP5" s="652"/>
      <c r="EWQ5" s="652"/>
      <c r="EWR5" s="652"/>
      <c r="EWS5" s="652"/>
      <c r="EWT5" s="652"/>
      <c r="EWU5" s="652"/>
      <c r="EWV5" s="653"/>
      <c r="EWW5" s="653"/>
      <c r="EWX5" s="653"/>
      <c r="EWY5" s="653"/>
      <c r="EWZ5" s="653"/>
      <c r="EXA5" s="653"/>
      <c r="EXB5" s="653"/>
      <c r="EXC5" s="653"/>
      <c r="EXD5" s="668"/>
      <c r="EXE5" s="670"/>
      <c r="EXF5" s="652"/>
      <c r="EXG5" s="652"/>
      <c r="EXH5" s="652"/>
      <c r="EXI5" s="652"/>
      <c r="EXJ5" s="652"/>
      <c r="EXK5" s="652"/>
      <c r="EXL5" s="653"/>
      <c r="EXM5" s="653"/>
      <c r="EXN5" s="653"/>
      <c r="EXO5" s="653"/>
      <c r="EXP5" s="653"/>
      <c r="EXQ5" s="653"/>
      <c r="EXR5" s="653"/>
      <c r="EXS5" s="653"/>
      <c r="EXT5" s="668"/>
      <c r="EXU5" s="670"/>
      <c r="EXV5" s="652"/>
      <c r="EXW5" s="652"/>
      <c r="EXX5" s="652"/>
      <c r="EXY5" s="652"/>
      <c r="EXZ5" s="652"/>
      <c r="EYA5" s="652"/>
      <c r="EYB5" s="653"/>
      <c r="EYC5" s="653"/>
      <c r="EYD5" s="653"/>
      <c r="EYE5" s="653"/>
      <c r="EYF5" s="653"/>
      <c r="EYG5" s="653"/>
      <c r="EYH5" s="653"/>
      <c r="EYI5" s="653"/>
      <c r="EYJ5" s="668"/>
      <c r="EYK5" s="670"/>
      <c r="EYL5" s="652"/>
      <c r="EYM5" s="652"/>
      <c r="EYN5" s="652"/>
      <c r="EYO5" s="652"/>
      <c r="EYP5" s="652"/>
      <c r="EYQ5" s="652"/>
      <c r="EYR5" s="653"/>
      <c r="EYS5" s="653"/>
      <c r="EYT5" s="653"/>
      <c r="EYU5" s="653"/>
      <c r="EYV5" s="653"/>
      <c r="EYW5" s="653"/>
      <c r="EYX5" s="653"/>
      <c r="EYY5" s="653"/>
      <c r="EYZ5" s="668"/>
      <c r="EZA5" s="670"/>
      <c r="EZB5" s="652"/>
      <c r="EZC5" s="652"/>
      <c r="EZD5" s="652"/>
      <c r="EZE5" s="652"/>
      <c r="EZF5" s="652"/>
      <c r="EZG5" s="652"/>
      <c r="EZH5" s="653"/>
      <c r="EZI5" s="653"/>
      <c r="EZJ5" s="653"/>
      <c r="EZK5" s="653"/>
      <c r="EZL5" s="653"/>
      <c r="EZM5" s="653"/>
      <c r="EZN5" s="653"/>
      <c r="EZO5" s="653"/>
      <c r="EZP5" s="668"/>
      <c r="EZQ5" s="670"/>
      <c r="EZR5" s="652"/>
      <c r="EZS5" s="652"/>
      <c r="EZT5" s="652"/>
      <c r="EZU5" s="652"/>
      <c r="EZV5" s="652"/>
      <c r="EZW5" s="652"/>
      <c r="EZX5" s="653"/>
      <c r="EZY5" s="653"/>
      <c r="EZZ5" s="653"/>
      <c r="FAA5" s="653"/>
      <c r="FAB5" s="653"/>
      <c r="FAC5" s="653"/>
      <c r="FAD5" s="653"/>
      <c r="FAE5" s="653"/>
      <c r="FAF5" s="668"/>
      <c r="FAG5" s="670"/>
      <c r="FAH5" s="652"/>
      <c r="FAI5" s="652"/>
      <c r="FAJ5" s="652"/>
      <c r="FAK5" s="652"/>
      <c r="FAL5" s="652"/>
      <c r="FAM5" s="652"/>
      <c r="FAN5" s="653"/>
      <c r="FAO5" s="653"/>
      <c r="FAP5" s="653"/>
      <c r="FAQ5" s="653"/>
      <c r="FAR5" s="653"/>
      <c r="FAS5" s="653"/>
      <c r="FAT5" s="653"/>
      <c r="FAU5" s="653"/>
      <c r="FAV5" s="668"/>
      <c r="FAW5" s="670"/>
      <c r="FAX5" s="652"/>
      <c r="FAY5" s="652"/>
      <c r="FAZ5" s="652"/>
      <c r="FBA5" s="652"/>
      <c r="FBB5" s="652"/>
      <c r="FBC5" s="652"/>
      <c r="FBD5" s="653"/>
      <c r="FBE5" s="653"/>
      <c r="FBF5" s="653"/>
      <c r="FBG5" s="653"/>
      <c r="FBH5" s="653"/>
      <c r="FBI5" s="653"/>
      <c r="FBJ5" s="653"/>
      <c r="FBK5" s="653"/>
      <c r="FBL5" s="668"/>
      <c r="FBM5" s="670"/>
      <c r="FBN5" s="652"/>
      <c r="FBO5" s="652"/>
      <c r="FBP5" s="652"/>
      <c r="FBQ5" s="652"/>
      <c r="FBR5" s="652"/>
      <c r="FBS5" s="652"/>
      <c r="FBT5" s="653"/>
      <c r="FBU5" s="653"/>
      <c r="FBV5" s="653"/>
      <c r="FBW5" s="653"/>
      <c r="FBX5" s="653"/>
      <c r="FBY5" s="653"/>
      <c r="FBZ5" s="653"/>
      <c r="FCA5" s="653"/>
      <c r="FCB5" s="668"/>
      <c r="FCC5" s="670"/>
      <c r="FCD5" s="652"/>
      <c r="FCE5" s="652"/>
      <c r="FCF5" s="652"/>
      <c r="FCG5" s="652"/>
      <c r="FCH5" s="652"/>
      <c r="FCI5" s="652"/>
      <c r="FCJ5" s="653"/>
      <c r="FCK5" s="653"/>
      <c r="FCL5" s="653"/>
      <c r="FCM5" s="653"/>
      <c r="FCN5" s="653"/>
      <c r="FCO5" s="653"/>
      <c r="FCP5" s="653"/>
      <c r="FCQ5" s="653"/>
      <c r="FCR5" s="668"/>
      <c r="FCS5" s="670"/>
      <c r="FCT5" s="652"/>
      <c r="FCU5" s="652"/>
      <c r="FCV5" s="652"/>
      <c r="FCW5" s="652"/>
      <c r="FCX5" s="652"/>
      <c r="FCY5" s="652"/>
      <c r="FCZ5" s="653"/>
      <c r="FDA5" s="653"/>
      <c r="FDB5" s="653"/>
      <c r="FDC5" s="653"/>
      <c r="FDD5" s="653"/>
      <c r="FDE5" s="653"/>
      <c r="FDF5" s="653"/>
      <c r="FDG5" s="653"/>
      <c r="FDH5" s="668"/>
      <c r="FDI5" s="670"/>
      <c r="FDJ5" s="652"/>
      <c r="FDK5" s="652"/>
      <c r="FDL5" s="652"/>
      <c r="FDM5" s="652"/>
      <c r="FDN5" s="652"/>
      <c r="FDO5" s="652"/>
      <c r="FDP5" s="653"/>
      <c r="FDQ5" s="653"/>
      <c r="FDR5" s="653"/>
      <c r="FDS5" s="653"/>
      <c r="FDT5" s="653"/>
      <c r="FDU5" s="653"/>
      <c r="FDV5" s="653"/>
      <c r="FDW5" s="653"/>
      <c r="FDX5" s="668"/>
      <c r="FDY5" s="670"/>
      <c r="FDZ5" s="652"/>
      <c r="FEA5" s="652"/>
      <c r="FEB5" s="652"/>
      <c r="FEC5" s="652"/>
      <c r="FED5" s="652"/>
      <c r="FEE5" s="652"/>
      <c r="FEF5" s="653"/>
      <c r="FEG5" s="653"/>
      <c r="FEH5" s="653"/>
      <c r="FEI5" s="653"/>
      <c r="FEJ5" s="653"/>
      <c r="FEK5" s="653"/>
      <c r="FEL5" s="653"/>
      <c r="FEM5" s="653"/>
      <c r="FEN5" s="668"/>
      <c r="FEO5" s="670"/>
      <c r="FEP5" s="652"/>
      <c r="FEQ5" s="652"/>
      <c r="FER5" s="652"/>
      <c r="FES5" s="652"/>
      <c r="FET5" s="652"/>
      <c r="FEU5" s="652"/>
      <c r="FEV5" s="653"/>
      <c r="FEW5" s="653"/>
      <c r="FEX5" s="653"/>
      <c r="FEY5" s="653"/>
      <c r="FEZ5" s="653"/>
      <c r="FFA5" s="653"/>
      <c r="FFB5" s="653"/>
      <c r="FFC5" s="653"/>
      <c r="FFD5" s="668"/>
      <c r="FFE5" s="670"/>
      <c r="FFF5" s="652"/>
      <c r="FFG5" s="652"/>
      <c r="FFH5" s="652"/>
      <c r="FFI5" s="652"/>
      <c r="FFJ5" s="652"/>
      <c r="FFK5" s="652"/>
      <c r="FFL5" s="653"/>
      <c r="FFM5" s="653"/>
      <c r="FFN5" s="653"/>
      <c r="FFO5" s="653"/>
      <c r="FFP5" s="653"/>
      <c r="FFQ5" s="653"/>
      <c r="FFR5" s="653"/>
      <c r="FFS5" s="653"/>
      <c r="FFT5" s="668"/>
      <c r="FFU5" s="670"/>
      <c r="FFV5" s="652"/>
      <c r="FFW5" s="652"/>
      <c r="FFX5" s="652"/>
      <c r="FFY5" s="652"/>
      <c r="FFZ5" s="652"/>
      <c r="FGA5" s="652"/>
      <c r="FGB5" s="653"/>
      <c r="FGC5" s="653"/>
      <c r="FGD5" s="653"/>
      <c r="FGE5" s="653"/>
      <c r="FGF5" s="653"/>
      <c r="FGG5" s="653"/>
      <c r="FGH5" s="653"/>
      <c r="FGI5" s="653"/>
      <c r="FGJ5" s="668"/>
      <c r="FGK5" s="670"/>
      <c r="FGL5" s="652"/>
      <c r="FGM5" s="652"/>
      <c r="FGN5" s="652"/>
      <c r="FGO5" s="652"/>
      <c r="FGP5" s="652"/>
      <c r="FGQ5" s="652"/>
      <c r="FGR5" s="653"/>
      <c r="FGS5" s="653"/>
      <c r="FGT5" s="653"/>
      <c r="FGU5" s="653"/>
      <c r="FGV5" s="653"/>
      <c r="FGW5" s="653"/>
      <c r="FGX5" s="653"/>
      <c r="FGY5" s="653"/>
      <c r="FGZ5" s="668"/>
      <c r="FHA5" s="670"/>
      <c r="FHB5" s="652"/>
      <c r="FHC5" s="652"/>
      <c r="FHD5" s="652"/>
      <c r="FHE5" s="652"/>
      <c r="FHF5" s="652"/>
      <c r="FHG5" s="652"/>
      <c r="FHH5" s="653"/>
      <c r="FHI5" s="653"/>
      <c r="FHJ5" s="653"/>
      <c r="FHK5" s="653"/>
      <c r="FHL5" s="653"/>
      <c r="FHM5" s="653"/>
      <c r="FHN5" s="653"/>
      <c r="FHO5" s="653"/>
      <c r="FHP5" s="668"/>
      <c r="FHQ5" s="670"/>
      <c r="FHR5" s="652"/>
      <c r="FHS5" s="652"/>
      <c r="FHT5" s="652"/>
      <c r="FHU5" s="652"/>
      <c r="FHV5" s="652"/>
      <c r="FHW5" s="652"/>
      <c r="FHX5" s="653"/>
      <c r="FHY5" s="653"/>
      <c r="FHZ5" s="653"/>
      <c r="FIA5" s="653"/>
      <c r="FIB5" s="653"/>
      <c r="FIC5" s="653"/>
      <c r="FID5" s="653"/>
      <c r="FIE5" s="653"/>
      <c r="FIF5" s="668"/>
      <c r="FIG5" s="670"/>
      <c r="FIH5" s="652"/>
      <c r="FII5" s="652"/>
      <c r="FIJ5" s="652"/>
      <c r="FIK5" s="652"/>
      <c r="FIL5" s="652"/>
      <c r="FIM5" s="652"/>
      <c r="FIN5" s="653"/>
      <c r="FIO5" s="653"/>
      <c r="FIP5" s="653"/>
      <c r="FIQ5" s="653"/>
      <c r="FIR5" s="653"/>
      <c r="FIS5" s="653"/>
      <c r="FIT5" s="653"/>
      <c r="FIU5" s="653"/>
      <c r="FIV5" s="668"/>
      <c r="FIW5" s="670"/>
      <c r="FIX5" s="652"/>
      <c r="FIY5" s="652"/>
      <c r="FIZ5" s="652"/>
      <c r="FJA5" s="652"/>
      <c r="FJB5" s="652"/>
      <c r="FJC5" s="652"/>
      <c r="FJD5" s="653"/>
      <c r="FJE5" s="653"/>
      <c r="FJF5" s="653"/>
      <c r="FJG5" s="653"/>
      <c r="FJH5" s="653"/>
      <c r="FJI5" s="653"/>
      <c r="FJJ5" s="653"/>
      <c r="FJK5" s="653"/>
      <c r="FJL5" s="668"/>
      <c r="FJM5" s="670"/>
      <c r="FJN5" s="652"/>
      <c r="FJO5" s="652"/>
      <c r="FJP5" s="652"/>
      <c r="FJQ5" s="652"/>
      <c r="FJR5" s="652"/>
      <c r="FJS5" s="652"/>
      <c r="FJT5" s="653"/>
      <c r="FJU5" s="653"/>
      <c r="FJV5" s="653"/>
      <c r="FJW5" s="653"/>
      <c r="FJX5" s="653"/>
      <c r="FJY5" s="653"/>
      <c r="FJZ5" s="653"/>
      <c r="FKA5" s="653"/>
      <c r="FKB5" s="668"/>
      <c r="FKC5" s="670"/>
      <c r="FKD5" s="652"/>
      <c r="FKE5" s="652"/>
      <c r="FKF5" s="652"/>
      <c r="FKG5" s="652"/>
      <c r="FKH5" s="652"/>
      <c r="FKI5" s="652"/>
      <c r="FKJ5" s="653"/>
      <c r="FKK5" s="653"/>
      <c r="FKL5" s="653"/>
      <c r="FKM5" s="653"/>
      <c r="FKN5" s="653"/>
      <c r="FKO5" s="653"/>
      <c r="FKP5" s="653"/>
      <c r="FKQ5" s="653"/>
      <c r="FKR5" s="668"/>
      <c r="FKS5" s="670"/>
      <c r="FKT5" s="652"/>
      <c r="FKU5" s="652"/>
      <c r="FKV5" s="652"/>
      <c r="FKW5" s="652"/>
      <c r="FKX5" s="652"/>
      <c r="FKY5" s="652"/>
      <c r="FKZ5" s="653"/>
      <c r="FLA5" s="653"/>
      <c r="FLB5" s="653"/>
      <c r="FLC5" s="653"/>
      <c r="FLD5" s="653"/>
      <c r="FLE5" s="653"/>
      <c r="FLF5" s="653"/>
      <c r="FLG5" s="653"/>
      <c r="FLH5" s="668"/>
      <c r="FLI5" s="670"/>
      <c r="FLJ5" s="652"/>
      <c r="FLK5" s="652"/>
      <c r="FLL5" s="652"/>
      <c r="FLM5" s="652"/>
      <c r="FLN5" s="652"/>
      <c r="FLO5" s="652"/>
      <c r="FLP5" s="653"/>
      <c r="FLQ5" s="653"/>
      <c r="FLR5" s="653"/>
      <c r="FLS5" s="653"/>
      <c r="FLT5" s="653"/>
      <c r="FLU5" s="653"/>
      <c r="FLV5" s="653"/>
      <c r="FLW5" s="653"/>
      <c r="FLX5" s="668"/>
      <c r="FLY5" s="670"/>
      <c r="FLZ5" s="652"/>
      <c r="FMA5" s="652"/>
      <c r="FMB5" s="652"/>
      <c r="FMC5" s="652"/>
      <c r="FMD5" s="652"/>
      <c r="FME5" s="652"/>
      <c r="FMF5" s="653"/>
      <c r="FMG5" s="653"/>
      <c r="FMH5" s="653"/>
      <c r="FMI5" s="653"/>
      <c r="FMJ5" s="653"/>
      <c r="FMK5" s="653"/>
      <c r="FML5" s="653"/>
      <c r="FMM5" s="653"/>
      <c r="FMN5" s="668"/>
      <c r="FMO5" s="670"/>
      <c r="FMP5" s="652"/>
      <c r="FMQ5" s="652"/>
      <c r="FMR5" s="652"/>
      <c r="FMS5" s="652"/>
      <c r="FMT5" s="652"/>
      <c r="FMU5" s="652"/>
      <c r="FMV5" s="653"/>
      <c r="FMW5" s="653"/>
      <c r="FMX5" s="653"/>
      <c r="FMY5" s="653"/>
      <c r="FMZ5" s="653"/>
      <c r="FNA5" s="653"/>
      <c r="FNB5" s="653"/>
      <c r="FNC5" s="653"/>
      <c r="FND5" s="668"/>
      <c r="FNE5" s="670"/>
      <c r="FNF5" s="652"/>
      <c r="FNG5" s="652"/>
      <c r="FNH5" s="652"/>
      <c r="FNI5" s="652"/>
      <c r="FNJ5" s="652"/>
      <c r="FNK5" s="652"/>
      <c r="FNL5" s="653"/>
      <c r="FNM5" s="653"/>
      <c r="FNN5" s="653"/>
      <c r="FNO5" s="653"/>
      <c r="FNP5" s="653"/>
      <c r="FNQ5" s="653"/>
      <c r="FNR5" s="653"/>
      <c r="FNS5" s="653"/>
      <c r="FNT5" s="668"/>
      <c r="FNU5" s="670"/>
      <c r="FNV5" s="652"/>
      <c r="FNW5" s="652"/>
      <c r="FNX5" s="652"/>
      <c r="FNY5" s="652"/>
      <c r="FNZ5" s="652"/>
      <c r="FOA5" s="652"/>
      <c r="FOB5" s="653"/>
      <c r="FOC5" s="653"/>
      <c r="FOD5" s="653"/>
      <c r="FOE5" s="653"/>
      <c r="FOF5" s="653"/>
      <c r="FOG5" s="653"/>
      <c r="FOH5" s="653"/>
      <c r="FOI5" s="653"/>
      <c r="FOJ5" s="668"/>
      <c r="FOK5" s="670"/>
      <c r="FOL5" s="652"/>
      <c r="FOM5" s="652"/>
      <c r="FON5" s="652"/>
      <c r="FOO5" s="652"/>
      <c r="FOP5" s="652"/>
      <c r="FOQ5" s="652"/>
      <c r="FOR5" s="653"/>
      <c r="FOS5" s="653"/>
      <c r="FOT5" s="653"/>
      <c r="FOU5" s="653"/>
      <c r="FOV5" s="653"/>
      <c r="FOW5" s="653"/>
      <c r="FOX5" s="653"/>
      <c r="FOY5" s="653"/>
      <c r="FOZ5" s="668"/>
      <c r="FPA5" s="670"/>
      <c r="FPB5" s="652"/>
      <c r="FPC5" s="652"/>
      <c r="FPD5" s="652"/>
      <c r="FPE5" s="652"/>
      <c r="FPF5" s="652"/>
      <c r="FPG5" s="652"/>
      <c r="FPH5" s="653"/>
      <c r="FPI5" s="653"/>
      <c r="FPJ5" s="653"/>
      <c r="FPK5" s="653"/>
      <c r="FPL5" s="653"/>
      <c r="FPM5" s="653"/>
      <c r="FPN5" s="653"/>
      <c r="FPO5" s="653"/>
      <c r="FPP5" s="668"/>
      <c r="FPQ5" s="670"/>
      <c r="FPR5" s="652"/>
      <c r="FPS5" s="652"/>
      <c r="FPT5" s="652"/>
      <c r="FPU5" s="652"/>
      <c r="FPV5" s="652"/>
      <c r="FPW5" s="652"/>
      <c r="FPX5" s="653"/>
      <c r="FPY5" s="653"/>
      <c r="FPZ5" s="653"/>
      <c r="FQA5" s="653"/>
      <c r="FQB5" s="653"/>
      <c r="FQC5" s="653"/>
      <c r="FQD5" s="653"/>
      <c r="FQE5" s="653"/>
      <c r="FQF5" s="668"/>
      <c r="FQG5" s="670"/>
      <c r="FQH5" s="652"/>
      <c r="FQI5" s="652"/>
      <c r="FQJ5" s="652"/>
      <c r="FQK5" s="652"/>
      <c r="FQL5" s="652"/>
      <c r="FQM5" s="652"/>
      <c r="FQN5" s="653"/>
      <c r="FQO5" s="653"/>
      <c r="FQP5" s="653"/>
      <c r="FQQ5" s="653"/>
      <c r="FQR5" s="653"/>
      <c r="FQS5" s="653"/>
      <c r="FQT5" s="653"/>
      <c r="FQU5" s="653"/>
      <c r="FQV5" s="668"/>
      <c r="FQW5" s="670"/>
      <c r="FQX5" s="652"/>
      <c r="FQY5" s="652"/>
      <c r="FQZ5" s="652"/>
      <c r="FRA5" s="652"/>
      <c r="FRB5" s="652"/>
      <c r="FRC5" s="652"/>
      <c r="FRD5" s="653"/>
      <c r="FRE5" s="653"/>
      <c r="FRF5" s="653"/>
      <c r="FRG5" s="653"/>
      <c r="FRH5" s="653"/>
      <c r="FRI5" s="653"/>
      <c r="FRJ5" s="653"/>
      <c r="FRK5" s="653"/>
      <c r="FRL5" s="668"/>
      <c r="FRM5" s="670"/>
      <c r="FRN5" s="652"/>
      <c r="FRO5" s="652"/>
      <c r="FRP5" s="652"/>
      <c r="FRQ5" s="652"/>
      <c r="FRR5" s="652"/>
      <c r="FRS5" s="652"/>
      <c r="FRT5" s="653"/>
      <c r="FRU5" s="653"/>
      <c r="FRV5" s="653"/>
      <c r="FRW5" s="653"/>
      <c r="FRX5" s="653"/>
      <c r="FRY5" s="653"/>
      <c r="FRZ5" s="653"/>
      <c r="FSA5" s="653"/>
      <c r="FSB5" s="668"/>
      <c r="FSC5" s="670"/>
      <c r="FSD5" s="652"/>
      <c r="FSE5" s="652"/>
      <c r="FSF5" s="652"/>
      <c r="FSG5" s="652"/>
      <c r="FSH5" s="652"/>
      <c r="FSI5" s="652"/>
      <c r="FSJ5" s="653"/>
      <c r="FSK5" s="653"/>
      <c r="FSL5" s="653"/>
      <c r="FSM5" s="653"/>
      <c r="FSN5" s="653"/>
      <c r="FSO5" s="653"/>
      <c r="FSP5" s="653"/>
      <c r="FSQ5" s="653"/>
      <c r="FSR5" s="668"/>
      <c r="FSS5" s="670"/>
      <c r="FST5" s="652"/>
      <c r="FSU5" s="652"/>
      <c r="FSV5" s="652"/>
      <c r="FSW5" s="652"/>
      <c r="FSX5" s="652"/>
      <c r="FSY5" s="652"/>
      <c r="FSZ5" s="653"/>
      <c r="FTA5" s="653"/>
      <c r="FTB5" s="653"/>
      <c r="FTC5" s="653"/>
      <c r="FTD5" s="653"/>
      <c r="FTE5" s="653"/>
      <c r="FTF5" s="653"/>
      <c r="FTG5" s="653"/>
      <c r="FTH5" s="668"/>
      <c r="FTI5" s="670"/>
      <c r="FTJ5" s="652"/>
      <c r="FTK5" s="652"/>
      <c r="FTL5" s="652"/>
      <c r="FTM5" s="652"/>
      <c r="FTN5" s="652"/>
      <c r="FTO5" s="652"/>
      <c r="FTP5" s="653"/>
      <c r="FTQ5" s="653"/>
      <c r="FTR5" s="653"/>
      <c r="FTS5" s="653"/>
      <c r="FTT5" s="653"/>
      <c r="FTU5" s="653"/>
      <c r="FTV5" s="653"/>
      <c r="FTW5" s="653"/>
      <c r="FTX5" s="668"/>
      <c r="FTY5" s="670"/>
      <c r="FTZ5" s="652"/>
      <c r="FUA5" s="652"/>
      <c r="FUB5" s="652"/>
      <c r="FUC5" s="652"/>
      <c r="FUD5" s="652"/>
      <c r="FUE5" s="652"/>
      <c r="FUF5" s="653"/>
      <c r="FUG5" s="653"/>
      <c r="FUH5" s="653"/>
      <c r="FUI5" s="653"/>
      <c r="FUJ5" s="653"/>
      <c r="FUK5" s="653"/>
      <c r="FUL5" s="653"/>
      <c r="FUM5" s="653"/>
      <c r="FUN5" s="668"/>
      <c r="FUO5" s="670"/>
      <c r="FUP5" s="652"/>
      <c r="FUQ5" s="652"/>
      <c r="FUR5" s="652"/>
      <c r="FUS5" s="652"/>
      <c r="FUT5" s="652"/>
      <c r="FUU5" s="652"/>
      <c r="FUV5" s="653"/>
      <c r="FUW5" s="653"/>
      <c r="FUX5" s="653"/>
      <c r="FUY5" s="653"/>
      <c r="FUZ5" s="653"/>
      <c r="FVA5" s="653"/>
      <c r="FVB5" s="653"/>
      <c r="FVC5" s="653"/>
      <c r="FVD5" s="668"/>
      <c r="FVE5" s="670"/>
      <c r="FVF5" s="652"/>
      <c r="FVG5" s="652"/>
      <c r="FVH5" s="652"/>
      <c r="FVI5" s="652"/>
      <c r="FVJ5" s="652"/>
      <c r="FVK5" s="652"/>
      <c r="FVL5" s="653"/>
      <c r="FVM5" s="653"/>
      <c r="FVN5" s="653"/>
      <c r="FVO5" s="653"/>
      <c r="FVP5" s="653"/>
      <c r="FVQ5" s="653"/>
      <c r="FVR5" s="653"/>
      <c r="FVS5" s="653"/>
      <c r="FVT5" s="668"/>
      <c r="FVU5" s="670"/>
      <c r="FVV5" s="652"/>
      <c r="FVW5" s="652"/>
      <c r="FVX5" s="652"/>
      <c r="FVY5" s="652"/>
      <c r="FVZ5" s="652"/>
      <c r="FWA5" s="652"/>
      <c r="FWB5" s="653"/>
      <c r="FWC5" s="653"/>
      <c r="FWD5" s="653"/>
      <c r="FWE5" s="653"/>
      <c r="FWF5" s="653"/>
      <c r="FWG5" s="653"/>
      <c r="FWH5" s="653"/>
      <c r="FWI5" s="653"/>
      <c r="FWJ5" s="668"/>
      <c r="FWK5" s="670"/>
      <c r="FWL5" s="652"/>
      <c r="FWM5" s="652"/>
      <c r="FWN5" s="652"/>
      <c r="FWO5" s="652"/>
      <c r="FWP5" s="652"/>
      <c r="FWQ5" s="652"/>
      <c r="FWR5" s="653"/>
      <c r="FWS5" s="653"/>
      <c r="FWT5" s="653"/>
      <c r="FWU5" s="653"/>
      <c r="FWV5" s="653"/>
      <c r="FWW5" s="653"/>
      <c r="FWX5" s="653"/>
      <c r="FWY5" s="653"/>
      <c r="FWZ5" s="668"/>
      <c r="FXA5" s="670"/>
      <c r="FXB5" s="652"/>
      <c r="FXC5" s="652"/>
      <c r="FXD5" s="652"/>
      <c r="FXE5" s="652"/>
      <c r="FXF5" s="652"/>
      <c r="FXG5" s="652"/>
      <c r="FXH5" s="653"/>
      <c r="FXI5" s="653"/>
      <c r="FXJ5" s="653"/>
      <c r="FXK5" s="653"/>
      <c r="FXL5" s="653"/>
      <c r="FXM5" s="653"/>
      <c r="FXN5" s="653"/>
      <c r="FXO5" s="653"/>
      <c r="FXP5" s="668"/>
      <c r="FXQ5" s="670"/>
      <c r="FXR5" s="652"/>
      <c r="FXS5" s="652"/>
      <c r="FXT5" s="652"/>
      <c r="FXU5" s="652"/>
      <c r="FXV5" s="652"/>
      <c r="FXW5" s="652"/>
      <c r="FXX5" s="653"/>
      <c r="FXY5" s="653"/>
      <c r="FXZ5" s="653"/>
      <c r="FYA5" s="653"/>
      <c r="FYB5" s="653"/>
      <c r="FYC5" s="653"/>
      <c r="FYD5" s="653"/>
      <c r="FYE5" s="653"/>
      <c r="FYF5" s="668"/>
      <c r="FYG5" s="670"/>
      <c r="FYH5" s="652"/>
      <c r="FYI5" s="652"/>
      <c r="FYJ5" s="652"/>
      <c r="FYK5" s="652"/>
      <c r="FYL5" s="652"/>
      <c r="FYM5" s="652"/>
      <c r="FYN5" s="653"/>
      <c r="FYO5" s="653"/>
      <c r="FYP5" s="653"/>
      <c r="FYQ5" s="653"/>
      <c r="FYR5" s="653"/>
      <c r="FYS5" s="653"/>
      <c r="FYT5" s="653"/>
      <c r="FYU5" s="653"/>
      <c r="FYV5" s="668"/>
      <c r="FYW5" s="670"/>
      <c r="FYX5" s="652"/>
      <c r="FYY5" s="652"/>
      <c r="FYZ5" s="652"/>
      <c r="FZA5" s="652"/>
      <c r="FZB5" s="652"/>
      <c r="FZC5" s="652"/>
      <c r="FZD5" s="653"/>
      <c r="FZE5" s="653"/>
      <c r="FZF5" s="653"/>
      <c r="FZG5" s="653"/>
      <c r="FZH5" s="653"/>
      <c r="FZI5" s="653"/>
      <c r="FZJ5" s="653"/>
      <c r="FZK5" s="653"/>
      <c r="FZL5" s="668"/>
      <c r="FZM5" s="670"/>
      <c r="FZN5" s="652"/>
      <c r="FZO5" s="652"/>
      <c r="FZP5" s="652"/>
      <c r="FZQ5" s="652"/>
      <c r="FZR5" s="652"/>
      <c r="FZS5" s="652"/>
      <c r="FZT5" s="653"/>
      <c r="FZU5" s="653"/>
      <c r="FZV5" s="653"/>
      <c r="FZW5" s="653"/>
      <c r="FZX5" s="653"/>
      <c r="FZY5" s="653"/>
      <c r="FZZ5" s="653"/>
      <c r="GAA5" s="653"/>
      <c r="GAB5" s="668"/>
      <c r="GAC5" s="670"/>
      <c r="GAD5" s="652"/>
      <c r="GAE5" s="652"/>
      <c r="GAF5" s="652"/>
      <c r="GAG5" s="652"/>
      <c r="GAH5" s="652"/>
      <c r="GAI5" s="652"/>
      <c r="GAJ5" s="653"/>
      <c r="GAK5" s="653"/>
      <c r="GAL5" s="653"/>
      <c r="GAM5" s="653"/>
      <c r="GAN5" s="653"/>
      <c r="GAO5" s="653"/>
      <c r="GAP5" s="653"/>
      <c r="GAQ5" s="653"/>
      <c r="GAR5" s="668"/>
      <c r="GAS5" s="670"/>
      <c r="GAT5" s="652"/>
      <c r="GAU5" s="652"/>
      <c r="GAV5" s="652"/>
      <c r="GAW5" s="652"/>
      <c r="GAX5" s="652"/>
      <c r="GAY5" s="652"/>
      <c r="GAZ5" s="653"/>
      <c r="GBA5" s="653"/>
      <c r="GBB5" s="653"/>
      <c r="GBC5" s="653"/>
      <c r="GBD5" s="653"/>
      <c r="GBE5" s="653"/>
      <c r="GBF5" s="653"/>
      <c r="GBG5" s="653"/>
      <c r="GBH5" s="668"/>
      <c r="GBI5" s="670"/>
      <c r="GBJ5" s="652"/>
      <c r="GBK5" s="652"/>
      <c r="GBL5" s="652"/>
      <c r="GBM5" s="652"/>
      <c r="GBN5" s="652"/>
      <c r="GBO5" s="652"/>
      <c r="GBP5" s="653"/>
      <c r="GBQ5" s="653"/>
      <c r="GBR5" s="653"/>
      <c r="GBS5" s="653"/>
      <c r="GBT5" s="653"/>
      <c r="GBU5" s="653"/>
      <c r="GBV5" s="653"/>
      <c r="GBW5" s="653"/>
      <c r="GBX5" s="668"/>
      <c r="GBY5" s="670"/>
      <c r="GBZ5" s="652"/>
      <c r="GCA5" s="652"/>
      <c r="GCB5" s="652"/>
      <c r="GCC5" s="652"/>
      <c r="GCD5" s="652"/>
      <c r="GCE5" s="652"/>
      <c r="GCF5" s="653"/>
      <c r="GCG5" s="653"/>
      <c r="GCH5" s="653"/>
      <c r="GCI5" s="653"/>
      <c r="GCJ5" s="653"/>
      <c r="GCK5" s="653"/>
      <c r="GCL5" s="653"/>
      <c r="GCM5" s="653"/>
      <c r="GCN5" s="668"/>
      <c r="GCO5" s="670"/>
      <c r="GCP5" s="652"/>
      <c r="GCQ5" s="652"/>
      <c r="GCR5" s="652"/>
      <c r="GCS5" s="652"/>
      <c r="GCT5" s="652"/>
      <c r="GCU5" s="652"/>
      <c r="GCV5" s="653"/>
      <c r="GCW5" s="653"/>
      <c r="GCX5" s="653"/>
      <c r="GCY5" s="653"/>
      <c r="GCZ5" s="653"/>
      <c r="GDA5" s="653"/>
      <c r="GDB5" s="653"/>
      <c r="GDC5" s="653"/>
      <c r="GDD5" s="668"/>
      <c r="GDE5" s="670"/>
      <c r="GDF5" s="652"/>
      <c r="GDG5" s="652"/>
      <c r="GDH5" s="652"/>
      <c r="GDI5" s="652"/>
      <c r="GDJ5" s="652"/>
      <c r="GDK5" s="652"/>
      <c r="GDL5" s="653"/>
      <c r="GDM5" s="653"/>
      <c r="GDN5" s="653"/>
      <c r="GDO5" s="653"/>
      <c r="GDP5" s="653"/>
      <c r="GDQ5" s="653"/>
      <c r="GDR5" s="653"/>
      <c r="GDS5" s="653"/>
      <c r="GDT5" s="668"/>
      <c r="GDU5" s="670"/>
      <c r="GDV5" s="652"/>
      <c r="GDW5" s="652"/>
      <c r="GDX5" s="652"/>
      <c r="GDY5" s="652"/>
      <c r="GDZ5" s="652"/>
      <c r="GEA5" s="652"/>
      <c r="GEB5" s="653"/>
      <c r="GEC5" s="653"/>
      <c r="GED5" s="653"/>
      <c r="GEE5" s="653"/>
      <c r="GEF5" s="653"/>
      <c r="GEG5" s="653"/>
      <c r="GEH5" s="653"/>
      <c r="GEI5" s="653"/>
      <c r="GEJ5" s="668"/>
      <c r="GEK5" s="670"/>
      <c r="GEL5" s="652"/>
      <c r="GEM5" s="652"/>
      <c r="GEN5" s="652"/>
      <c r="GEO5" s="652"/>
      <c r="GEP5" s="652"/>
      <c r="GEQ5" s="652"/>
      <c r="GER5" s="653"/>
      <c r="GES5" s="653"/>
      <c r="GET5" s="653"/>
      <c r="GEU5" s="653"/>
      <c r="GEV5" s="653"/>
      <c r="GEW5" s="653"/>
      <c r="GEX5" s="653"/>
      <c r="GEY5" s="653"/>
      <c r="GEZ5" s="668"/>
      <c r="GFA5" s="670"/>
      <c r="GFB5" s="652"/>
      <c r="GFC5" s="652"/>
      <c r="GFD5" s="652"/>
      <c r="GFE5" s="652"/>
      <c r="GFF5" s="652"/>
      <c r="GFG5" s="652"/>
      <c r="GFH5" s="653"/>
      <c r="GFI5" s="653"/>
      <c r="GFJ5" s="653"/>
      <c r="GFK5" s="653"/>
      <c r="GFL5" s="653"/>
      <c r="GFM5" s="653"/>
      <c r="GFN5" s="653"/>
      <c r="GFO5" s="653"/>
      <c r="GFP5" s="668"/>
      <c r="GFQ5" s="670"/>
      <c r="GFR5" s="652"/>
      <c r="GFS5" s="652"/>
      <c r="GFT5" s="652"/>
      <c r="GFU5" s="652"/>
      <c r="GFV5" s="652"/>
      <c r="GFW5" s="652"/>
      <c r="GFX5" s="653"/>
      <c r="GFY5" s="653"/>
      <c r="GFZ5" s="653"/>
      <c r="GGA5" s="653"/>
      <c r="GGB5" s="653"/>
      <c r="GGC5" s="653"/>
      <c r="GGD5" s="653"/>
      <c r="GGE5" s="653"/>
      <c r="GGF5" s="668"/>
      <c r="GGG5" s="670"/>
      <c r="GGH5" s="652"/>
      <c r="GGI5" s="652"/>
      <c r="GGJ5" s="652"/>
      <c r="GGK5" s="652"/>
      <c r="GGL5" s="652"/>
      <c r="GGM5" s="652"/>
      <c r="GGN5" s="653"/>
      <c r="GGO5" s="653"/>
      <c r="GGP5" s="653"/>
      <c r="GGQ5" s="653"/>
      <c r="GGR5" s="653"/>
      <c r="GGS5" s="653"/>
      <c r="GGT5" s="653"/>
      <c r="GGU5" s="653"/>
      <c r="GGV5" s="668"/>
      <c r="GGW5" s="670"/>
      <c r="GGX5" s="652"/>
      <c r="GGY5" s="652"/>
      <c r="GGZ5" s="652"/>
      <c r="GHA5" s="652"/>
      <c r="GHB5" s="652"/>
      <c r="GHC5" s="652"/>
      <c r="GHD5" s="653"/>
      <c r="GHE5" s="653"/>
      <c r="GHF5" s="653"/>
      <c r="GHG5" s="653"/>
      <c r="GHH5" s="653"/>
      <c r="GHI5" s="653"/>
      <c r="GHJ5" s="653"/>
      <c r="GHK5" s="653"/>
      <c r="GHL5" s="668"/>
      <c r="GHM5" s="670"/>
      <c r="GHN5" s="652"/>
      <c r="GHO5" s="652"/>
      <c r="GHP5" s="652"/>
      <c r="GHQ5" s="652"/>
      <c r="GHR5" s="652"/>
      <c r="GHS5" s="652"/>
      <c r="GHT5" s="653"/>
      <c r="GHU5" s="653"/>
      <c r="GHV5" s="653"/>
      <c r="GHW5" s="653"/>
      <c r="GHX5" s="653"/>
      <c r="GHY5" s="653"/>
      <c r="GHZ5" s="653"/>
      <c r="GIA5" s="653"/>
      <c r="GIB5" s="668"/>
      <c r="GIC5" s="670"/>
      <c r="GID5" s="652"/>
      <c r="GIE5" s="652"/>
      <c r="GIF5" s="652"/>
      <c r="GIG5" s="652"/>
      <c r="GIH5" s="652"/>
      <c r="GII5" s="652"/>
      <c r="GIJ5" s="653"/>
      <c r="GIK5" s="653"/>
      <c r="GIL5" s="653"/>
      <c r="GIM5" s="653"/>
      <c r="GIN5" s="653"/>
      <c r="GIO5" s="653"/>
      <c r="GIP5" s="653"/>
      <c r="GIQ5" s="653"/>
      <c r="GIR5" s="668"/>
      <c r="GIS5" s="670"/>
      <c r="GIT5" s="652"/>
      <c r="GIU5" s="652"/>
      <c r="GIV5" s="652"/>
      <c r="GIW5" s="652"/>
      <c r="GIX5" s="652"/>
      <c r="GIY5" s="652"/>
      <c r="GIZ5" s="653"/>
      <c r="GJA5" s="653"/>
      <c r="GJB5" s="653"/>
      <c r="GJC5" s="653"/>
      <c r="GJD5" s="653"/>
      <c r="GJE5" s="653"/>
      <c r="GJF5" s="653"/>
      <c r="GJG5" s="653"/>
      <c r="GJH5" s="668"/>
      <c r="GJI5" s="670"/>
      <c r="GJJ5" s="652"/>
      <c r="GJK5" s="652"/>
      <c r="GJL5" s="652"/>
      <c r="GJM5" s="652"/>
      <c r="GJN5" s="652"/>
      <c r="GJO5" s="652"/>
      <c r="GJP5" s="653"/>
      <c r="GJQ5" s="653"/>
      <c r="GJR5" s="653"/>
      <c r="GJS5" s="653"/>
      <c r="GJT5" s="653"/>
      <c r="GJU5" s="653"/>
      <c r="GJV5" s="653"/>
      <c r="GJW5" s="653"/>
      <c r="GJX5" s="668"/>
      <c r="GJY5" s="670"/>
      <c r="GJZ5" s="652"/>
      <c r="GKA5" s="652"/>
      <c r="GKB5" s="652"/>
      <c r="GKC5" s="652"/>
      <c r="GKD5" s="652"/>
      <c r="GKE5" s="652"/>
      <c r="GKF5" s="653"/>
      <c r="GKG5" s="653"/>
      <c r="GKH5" s="653"/>
      <c r="GKI5" s="653"/>
      <c r="GKJ5" s="653"/>
      <c r="GKK5" s="653"/>
      <c r="GKL5" s="653"/>
      <c r="GKM5" s="653"/>
      <c r="GKN5" s="668"/>
      <c r="GKO5" s="670"/>
      <c r="GKP5" s="652"/>
      <c r="GKQ5" s="652"/>
      <c r="GKR5" s="652"/>
      <c r="GKS5" s="652"/>
      <c r="GKT5" s="652"/>
      <c r="GKU5" s="652"/>
      <c r="GKV5" s="653"/>
      <c r="GKW5" s="653"/>
      <c r="GKX5" s="653"/>
      <c r="GKY5" s="653"/>
      <c r="GKZ5" s="653"/>
      <c r="GLA5" s="653"/>
      <c r="GLB5" s="653"/>
      <c r="GLC5" s="653"/>
      <c r="GLD5" s="668"/>
      <c r="GLE5" s="670"/>
      <c r="GLF5" s="652"/>
      <c r="GLG5" s="652"/>
      <c r="GLH5" s="652"/>
      <c r="GLI5" s="652"/>
      <c r="GLJ5" s="652"/>
      <c r="GLK5" s="652"/>
      <c r="GLL5" s="653"/>
      <c r="GLM5" s="653"/>
      <c r="GLN5" s="653"/>
      <c r="GLO5" s="653"/>
      <c r="GLP5" s="653"/>
      <c r="GLQ5" s="653"/>
      <c r="GLR5" s="653"/>
      <c r="GLS5" s="653"/>
      <c r="GLT5" s="668"/>
      <c r="GLU5" s="670"/>
      <c r="GLV5" s="652"/>
      <c r="GLW5" s="652"/>
      <c r="GLX5" s="652"/>
      <c r="GLY5" s="652"/>
      <c r="GLZ5" s="652"/>
      <c r="GMA5" s="652"/>
      <c r="GMB5" s="653"/>
      <c r="GMC5" s="653"/>
      <c r="GMD5" s="653"/>
      <c r="GME5" s="653"/>
      <c r="GMF5" s="653"/>
      <c r="GMG5" s="653"/>
      <c r="GMH5" s="653"/>
      <c r="GMI5" s="653"/>
      <c r="GMJ5" s="668"/>
      <c r="GMK5" s="670"/>
      <c r="GML5" s="652"/>
      <c r="GMM5" s="652"/>
      <c r="GMN5" s="652"/>
      <c r="GMO5" s="652"/>
      <c r="GMP5" s="652"/>
      <c r="GMQ5" s="652"/>
      <c r="GMR5" s="653"/>
      <c r="GMS5" s="653"/>
      <c r="GMT5" s="653"/>
      <c r="GMU5" s="653"/>
      <c r="GMV5" s="653"/>
      <c r="GMW5" s="653"/>
      <c r="GMX5" s="653"/>
      <c r="GMY5" s="653"/>
      <c r="GMZ5" s="668"/>
      <c r="GNA5" s="670"/>
      <c r="GNB5" s="652"/>
      <c r="GNC5" s="652"/>
      <c r="GND5" s="652"/>
      <c r="GNE5" s="652"/>
      <c r="GNF5" s="652"/>
      <c r="GNG5" s="652"/>
      <c r="GNH5" s="653"/>
      <c r="GNI5" s="653"/>
      <c r="GNJ5" s="653"/>
      <c r="GNK5" s="653"/>
      <c r="GNL5" s="653"/>
      <c r="GNM5" s="653"/>
      <c r="GNN5" s="653"/>
      <c r="GNO5" s="653"/>
      <c r="GNP5" s="668"/>
      <c r="GNQ5" s="670"/>
      <c r="GNR5" s="652"/>
      <c r="GNS5" s="652"/>
      <c r="GNT5" s="652"/>
      <c r="GNU5" s="652"/>
      <c r="GNV5" s="652"/>
      <c r="GNW5" s="652"/>
      <c r="GNX5" s="653"/>
      <c r="GNY5" s="653"/>
      <c r="GNZ5" s="653"/>
      <c r="GOA5" s="653"/>
      <c r="GOB5" s="653"/>
      <c r="GOC5" s="653"/>
      <c r="GOD5" s="653"/>
      <c r="GOE5" s="653"/>
      <c r="GOF5" s="668"/>
      <c r="GOG5" s="670"/>
      <c r="GOH5" s="652"/>
      <c r="GOI5" s="652"/>
      <c r="GOJ5" s="652"/>
      <c r="GOK5" s="652"/>
      <c r="GOL5" s="652"/>
      <c r="GOM5" s="652"/>
      <c r="GON5" s="653"/>
      <c r="GOO5" s="653"/>
      <c r="GOP5" s="653"/>
      <c r="GOQ5" s="653"/>
      <c r="GOR5" s="653"/>
      <c r="GOS5" s="653"/>
      <c r="GOT5" s="653"/>
      <c r="GOU5" s="653"/>
      <c r="GOV5" s="668"/>
      <c r="GOW5" s="670"/>
      <c r="GOX5" s="652"/>
      <c r="GOY5" s="652"/>
      <c r="GOZ5" s="652"/>
      <c r="GPA5" s="652"/>
      <c r="GPB5" s="652"/>
      <c r="GPC5" s="652"/>
      <c r="GPD5" s="653"/>
      <c r="GPE5" s="653"/>
      <c r="GPF5" s="653"/>
      <c r="GPG5" s="653"/>
      <c r="GPH5" s="653"/>
      <c r="GPI5" s="653"/>
      <c r="GPJ5" s="653"/>
      <c r="GPK5" s="653"/>
      <c r="GPL5" s="668"/>
      <c r="GPM5" s="670"/>
      <c r="GPN5" s="652"/>
      <c r="GPO5" s="652"/>
      <c r="GPP5" s="652"/>
      <c r="GPQ5" s="652"/>
      <c r="GPR5" s="652"/>
      <c r="GPS5" s="652"/>
      <c r="GPT5" s="653"/>
      <c r="GPU5" s="653"/>
      <c r="GPV5" s="653"/>
      <c r="GPW5" s="653"/>
      <c r="GPX5" s="653"/>
      <c r="GPY5" s="653"/>
      <c r="GPZ5" s="653"/>
      <c r="GQA5" s="653"/>
      <c r="GQB5" s="668"/>
      <c r="GQC5" s="670"/>
      <c r="GQD5" s="652"/>
      <c r="GQE5" s="652"/>
      <c r="GQF5" s="652"/>
      <c r="GQG5" s="652"/>
      <c r="GQH5" s="652"/>
      <c r="GQI5" s="652"/>
      <c r="GQJ5" s="653"/>
      <c r="GQK5" s="653"/>
      <c r="GQL5" s="653"/>
      <c r="GQM5" s="653"/>
      <c r="GQN5" s="653"/>
      <c r="GQO5" s="653"/>
      <c r="GQP5" s="653"/>
      <c r="GQQ5" s="653"/>
      <c r="GQR5" s="668"/>
      <c r="GQS5" s="670"/>
      <c r="GQT5" s="652"/>
      <c r="GQU5" s="652"/>
      <c r="GQV5" s="652"/>
      <c r="GQW5" s="652"/>
      <c r="GQX5" s="652"/>
      <c r="GQY5" s="652"/>
      <c r="GQZ5" s="653"/>
      <c r="GRA5" s="653"/>
      <c r="GRB5" s="653"/>
      <c r="GRC5" s="653"/>
      <c r="GRD5" s="653"/>
      <c r="GRE5" s="653"/>
      <c r="GRF5" s="653"/>
      <c r="GRG5" s="653"/>
      <c r="GRH5" s="668"/>
      <c r="GRI5" s="670"/>
      <c r="GRJ5" s="652"/>
      <c r="GRK5" s="652"/>
      <c r="GRL5" s="652"/>
      <c r="GRM5" s="652"/>
      <c r="GRN5" s="652"/>
      <c r="GRO5" s="652"/>
      <c r="GRP5" s="653"/>
      <c r="GRQ5" s="653"/>
      <c r="GRR5" s="653"/>
      <c r="GRS5" s="653"/>
      <c r="GRT5" s="653"/>
      <c r="GRU5" s="653"/>
      <c r="GRV5" s="653"/>
      <c r="GRW5" s="653"/>
      <c r="GRX5" s="668"/>
      <c r="GRY5" s="670"/>
      <c r="GRZ5" s="652"/>
      <c r="GSA5" s="652"/>
      <c r="GSB5" s="652"/>
      <c r="GSC5" s="652"/>
      <c r="GSD5" s="652"/>
      <c r="GSE5" s="652"/>
      <c r="GSF5" s="653"/>
      <c r="GSG5" s="653"/>
      <c r="GSH5" s="653"/>
      <c r="GSI5" s="653"/>
      <c r="GSJ5" s="653"/>
      <c r="GSK5" s="653"/>
      <c r="GSL5" s="653"/>
      <c r="GSM5" s="653"/>
      <c r="GSN5" s="668"/>
      <c r="GSO5" s="670"/>
      <c r="GSP5" s="652"/>
      <c r="GSQ5" s="652"/>
      <c r="GSR5" s="652"/>
      <c r="GSS5" s="652"/>
      <c r="GST5" s="652"/>
      <c r="GSU5" s="652"/>
      <c r="GSV5" s="653"/>
      <c r="GSW5" s="653"/>
      <c r="GSX5" s="653"/>
      <c r="GSY5" s="653"/>
      <c r="GSZ5" s="653"/>
      <c r="GTA5" s="653"/>
      <c r="GTB5" s="653"/>
      <c r="GTC5" s="653"/>
      <c r="GTD5" s="668"/>
      <c r="GTE5" s="670"/>
      <c r="GTF5" s="652"/>
      <c r="GTG5" s="652"/>
      <c r="GTH5" s="652"/>
      <c r="GTI5" s="652"/>
      <c r="GTJ5" s="652"/>
      <c r="GTK5" s="652"/>
      <c r="GTL5" s="653"/>
      <c r="GTM5" s="653"/>
      <c r="GTN5" s="653"/>
      <c r="GTO5" s="653"/>
      <c r="GTP5" s="653"/>
      <c r="GTQ5" s="653"/>
      <c r="GTR5" s="653"/>
      <c r="GTS5" s="653"/>
      <c r="GTT5" s="668"/>
      <c r="GTU5" s="670"/>
      <c r="GTV5" s="652"/>
      <c r="GTW5" s="652"/>
      <c r="GTX5" s="652"/>
      <c r="GTY5" s="652"/>
      <c r="GTZ5" s="652"/>
      <c r="GUA5" s="652"/>
      <c r="GUB5" s="653"/>
      <c r="GUC5" s="653"/>
      <c r="GUD5" s="653"/>
      <c r="GUE5" s="653"/>
      <c r="GUF5" s="653"/>
      <c r="GUG5" s="653"/>
      <c r="GUH5" s="653"/>
      <c r="GUI5" s="653"/>
      <c r="GUJ5" s="668"/>
      <c r="GUK5" s="670"/>
      <c r="GUL5" s="652"/>
      <c r="GUM5" s="652"/>
      <c r="GUN5" s="652"/>
      <c r="GUO5" s="652"/>
      <c r="GUP5" s="652"/>
      <c r="GUQ5" s="652"/>
      <c r="GUR5" s="653"/>
      <c r="GUS5" s="653"/>
      <c r="GUT5" s="653"/>
      <c r="GUU5" s="653"/>
      <c r="GUV5" s="653"/>
      <c r="GUW5" s="653"/>
      <c r="GUX5" s="653"/>
      <c r="GUY5" s="653"/>
      <c r="GUZ5" s="668"/>
      <c r="GVA5" s="670"/>
      <c r="GVB5" s="652"/>
      <c r="GVC5" s="652"/>
      <c r="GVD5" s="652"/>
      <c r="GVE5" s="652"/>
      <c r="GVF5" s="652"/>
      <c r="GVG5" s="652"/>
      <c r="GVH5" s="653"/>
      <c r="GVI5" s="653"/>
      <c r="GVJ5" s="653"/>
      <c r="GVK5" s="653"/>
      <c r="GVL5" s="653"/>
      <c r="GVM5" s="653"/>
      <c r="GVN5" s="653"/>
      <c r="GVO5" s="653"/>
      <c r="GVP5" s="668"/>
      <c r="GVQ5" s="670"/>
      <c r="GVR5" s="652"/>
      <c r="GVS5" s="652"/>
      <c r="GVT5" s="652"/>
      <c r="GVU5" s="652"/>
      <c r="GVV5" s="652"/>
      <c r="GVW5" s="652"/>
      <c r="GVX5" s="653"/>
      <c r="GVY5" s="653"/>
      <c r="GVZ5" s="653"/>
      <c r="GWA5" s="653"/>
      <c r="GWB5" s="653"/>
      <c r="GWC5" s="653"/>
      <c r="GWD5" s="653"/>
      <c r="GWE5" s="653"/>
      <c r="GWF5" s="668"/>
      <c r="GWG5" s="670"/>
      <c r="GWH5" s="652"/>
      <c r="GWI5" s="652"/>
      <c r="GWJ5" s="652"/>
      <c r="GWK5" s="652"/>
      <c r="GWL5" s="652"/>
      <c r="GWM5" s="652"/>
      <c r="GWN5" s="653"/>
      <c r="GWO5" s="653"/>
      <c r="GWP5" s="653"/>
      <c r="GWQ5" s="653"/>
      <c r="GWR5" s="653"/>
      <c r="GWS5" s="653"/>
      <c r="GWT5" s="653"/>
      <c r="GWU5" s="653"/>
      <c r="GWV5" s="668"/>
      <c r="GWW5" s="670"/>
      <c r="GWX5" s="652"/>
      <c r="GWY5" s="652"/>
      <c r="GWZ5" s="652"/>
      <c r="GXA5" s="652"/>
      <c r="GXB5" s="652"/>
      <c r="GXC5" s="652"/>
      <c r="GXD5" s="653"/>
      <c r="GXE5" s="653"/>
      <c r="GXF5" s="653"/>
      <c r="GXG5" s="653"/>
      <c r="GXH5" s="653"/>
      <c r="GXI5" s="653"/>
      <c r="GXJ5" s="653"/>
      <c r="GXK5" s="653"/>
      <c r="GXL5" s="668"/>
      <c r="GXM5" s="670"/>
      <c r="GXN5" s="652"/>
      <c r="GXO5" s="652"/>
      <c r="GXP5" s="652"/>
      <c r="GXQ5" s="652"/>
      <c r="GXR5" s="652"/>
      <c r="GXS5" s="652"/>
      <c r="GXT5" s="653"/>
      <c r="GXU5" s="653"/>
      <c r="GXV5" s="653"/>
      <c r="GXW5" s="653"/>
      <c r="GXX5" s="653"/>
      <c r="GXY5" s="653"/>
      <c r="GXZ5" s="653"/>
      <c r="GYA5" s="653"/>
      <c r="GYB5" s="668"/>
      <c r="GYC5" s="670"/>
      <c r="GYD5" s="652"/>
      <c r="GYE5" s="652"/>
      <c r="GYF5" s="652"/>
      <c r="GYG5" s="652"/>
      <c r="GYH5" s="652"/>
      <c r="GYI5" s="652"/>
      <c r="GYJ5" s="653"/>
      <c r="GYK5" s="653"/>
      <c r="GYL5" s="653"/>
      <c r="GYM5" s="653"/>
      <c r="GYN5" s="653"/>
      <c r="GYO5" s="653"/>
      <c r="GYP5" s="653"/>
      <c r="GYQ5" s="653"/>
      <c r="GYR5" s="668"/>
      <c r="GYS5" s="670"/>
      <c r="GYT5" s="652"/>
      <c r="GYU5" s="652"/>
      <c r="GYV5" s="652"/>
      <c r="GYW5" s="652"/>
      <c r="GYX5" s="652"/>
      <c r="GYY5" s="652"/>
      <c r="GYZ5" s="653"/>
      <c r="GZA5" s="653"/>
      <c r="GZB5" s="653"/>
      <c r="GZC5" s="653"/>
      <c r="GZD5" s="653"/>
      <c r="GZE5" s="653"/>
      <c r="GZF5" s="653"/>
      <c r="GZG5" s="653"/>
      <c r="GZH5" s="668"/>
      <c r="GZI5" s="670"/>
      <c r="GZJ5" s="652"/>
      <c r="GZK5" s="652"/>
      <c r="GZL5" s="652"/>
      <c r="GZM5" s="652"/>
      <c r="GZN5" s="652"/>
      <c r="GZO5" s="652"/>
      <c r="GZP5" s="653"/>
      <c r="GZQ5" s="653"/>
      <c r="GZR5" s="653"/>
      <c r="GZS5" s="653"/>
      <c r="GZT5" s="653"/>
      <c r="GZU5" s="653"/>
      <c r="GZV5" s="653"/>
      <c r="GZW5" s="653"/>
      <c r="GZX5" s="668"/>
      <c r="GZY5" s="670"/>
      <c r="GZZ5" s="652"/>
      <c r="HAA5" s="652"/>
      <c r="HAB5" s="652"/>
      <c r="HAC5" s="652"/>
      <c r="HAD5" s="652"/>
      <c r="HAE5" s="652"/>
      <c r="HAF5" s="653"/>
      <c r="HAG5" s="653"/>
      <c r="HAH5" s="653"/>
      <c r="HAI5" s="653"/>
      <c r="HAJ5" s="653"/>
      <c r="HAK5" s="653"/>
      <c r="HAL5" s="653"/>
      <c r="HAM5" s="653"/>
      <c r="HAN5" s="668"/>
      <c r="HAO5" s="670"/>
      <c r="HAP5" s="652"/>
      <c r="HAQ5" s="652"/>
      <c r="HAR5" s="652"/>
      <c r="HAS5" s="652"/>
      <c r="HAT5" s="652"/>
      <c r="HAU5" s="652"/>
      <c r="HAV5" s="653"/>
      <c r="HAW5" s="653"/>
      <c r="HAX5" s="653"/>
      <c r="HAY5" s="653"/>
      <c r="HAZ5" s="653"/>
      <c r="HBA5" s="653"/>
      <c r="HBB5" s="653"/>
      <c r="HBC5" s="653"/>
      <c r="HBD5" s="668"/>
      <c r="HBE5" s="670"/>
      <c r="HBF5" s="652"/>
      <c r="HBG5" s="652"/>
      <c r="HBH5" s="652"/>
      <c r="HBI5" s="652"/>
      <c r="HBJ5" s="652"/>
      <c r="HBK5" s="652"/>
      <c r="HBL5" s="653"/>
      <c r="HBM5" s="653"/>
      <c r="HBN5" s="653"/>
      <c r="HBO5" s="653"/>
      <c r="HBP5" s="653"/>
      <c r="HBQ5" s="653"/>
      <c r="HBR5" s="653"/>
      <c r="HBS5" s="653"/>
      <c r="HBT5" s="668"/>
      <c r="HBU5" s="670"/>
      <c r="HBV5" s="652"/>
      <c r="HBW5" s="652"/>
      <c r="HBX5" s="652"/>
      <c r="HBY5" s="652"/>
      <c r="HBZ5" s="652"/>
      <c r="HCA5" s="652"/>
      <c r="HCB5" s="653"/>
      <c r="HCC5" s="653"/>
      <c r="HCD5" s="653"/>
      <c r="HCE5" s="653"/>
      <c r="HCF5" s="653"/>
      <c r="HCG5" s="653"/>
      <c r="HCH5" s="653"/>
      <c r="HCI5" s="653"/>
      <c r="HCJ5" s="668"/>
      <c r="HCK5" s="670"/>
      <c r="HCL5" s="652"/>
      <c r="HCM5" s="652"/>
      <c r="HCN5" s="652"/>
      <c r="HCO5" s="652"/>
      <c r="HCP5" s="652"/>
      <c r="HCQ5" s="652"/>
      <c r="HCR5" s="653"/>
      <c r="HCS5" s="653"/>
      <c r="HCT5" s="653"/>
      <c r="HCU5" s="653"/>
      <c r="HCV5" s="653"/>
      <c r="HCW5" s="653"/>
      <c r="HCX5" s="653"/>
      <c r="HCY5" s="653"/>
      <c r="HCZ5" s="668"/>
      <c r="HDA5" s="670"/>
      <c r="HDB5" s="652"/>
      <c r="HDC5" s="652"/>
      <c r="HDD5" s="652"/>
      <c r="HDE5" s="652"/>
      <c r="HDF5" s="652"/>
      <c r="HDG5" s="652"/>
      <c r="HDH5" s="653"/>
      <c r="HDI5" s="653"/>
      <c r="HDJ5" s="653"/>
      <c r="HDK5" s="653"/>
      <c r="HDL5" s="653"/>
      <c r="HDM5" s="653"/>
      <c r="HDN5" s="653"/>
      <c r="HDO5" s="653"/>
      <c r="HDP5" s="668"/>
      <c r="HDQ5" s="670"/>
      <c r="HDR5" s="652"/>
      <c r="HDS5" s="652"/>
      <c r="HDT5" s="652"/>
      <c r="HDU5" s="652"/>
      <c r="HDV5" s="652"/>
      <c r="HDW5" s="652"/>
      <c r="HDX5" s="653"/>
      <c r="HDY5" s="653"/>
      <c r="HDZ5" s="653"/>
      <c r="HEA5" s="653"/>
      <c r="HEB5" s="653"/>
      <c r="HEC5" s="653"/>
      <c r="HED5" s="653"/>
      <c r="HEE5" s="653"/>
      <c r="HEF5" s="668"/>
      <c r="HEG5" s="670"/>
      <c r="HEH5" s="652"/>
      <c r="HEI5" s="652"/>
      <c r="HEJ5" s="652"/>
      <c r="HEK5" s="652"/>
      <c r="HEL5" s="652"/>
      <c r="HEM5" s="652"/>
      <c r="HEN5" s="653"/>
      <c r="HEO5" s="653"/>
      <c r="HEP5" s="653"/>
      <c r="HEQ5" s="653"/>
      <c r="HER5" s="653"/>
      <c r="HES5" s="653"/>
      <c r="HET5" s="653"/>
      <c r="HEU5" s="653"/>
      <c r="HEV5" s="668"/>
      <c r="HEW5" s="670"/>
      <c r="HEX5" s="652"/>
      <c r="HEY5" s="652"/>
      <c r="HEZ5" s="652"/>
      <c r="HFA5" s="652"/>
      <c r="HFB5" s="652"/>
      <c r="HFC5" s="652"/>
      <c r="HFD5" s="653"/>
      <c r="HFE5" s="653"/>
      <c r="HFF5" s="653"/>
      <c r="HFG5" s="653"/>
      <c r="HFH5" s="653"/>
      <c r="HFI5" s="653"/>
      <c r="HFJ5" s="653"/>
      <c r="HFK5" s="653"/>
      <c r="HFL5" s="668"/>
      <c r="HFM5" s="670"/>
      <c r="HFN5" s="652"/>
      <c r="HFO5" s="652"/>
      <c r="HFP5" s="652"/>
      <c r="HFQ5" s="652"/>
      <c r="HFR5" s="652"/>
      <c r="HFS5" s="652"/>
      <c r="HFT5" s="653"/>
      <c r="HFU5" s="653"/>
      <c r="HFV5" s="653"/>
      <c r="HFW5" s="653"/>
      <c r="HFX5" s="653"/>
      <c r="HFY5" s="653"/>
      <c r="HFZ5" s="653"/>
      <c r="HGA5" s="653"/>
      <c r="HGB5" s="668"/>
      <c r="HGC5" s="670"/>
      <c r="HGD5" s="652"/>
      <c r="HGE5" s="652"/>
      <c r="HGF5" s="652"/>
      <c r="HGG5" s="652"/>
      <c r="HGH5" s="652"/>
      <c r="HGI5" s="652"/>
      <c r="HGJ5" s="653"/>
      <c r="HGK5" s="653"/>
      <c r="HGL5" s="653"/>
      <c r="HGM5" s="653"/>
      <c r="HGN5" s="653"/>
      <c r="HGO5" s="653"/>
      <c r="HGP5" s="653"/>
      <c r="HGQ5" s="653"/>
      <c r="HGR5" s="668"/>
      <c r="HGS5" s="670"/>
      <c r="HGT5" s="652"/>
      <c r="HGU5" s="652"/>
      <c r="HGV5" s="652"/>
      <c r="HGW5" s="652"/>
      <c r="HGX5" s="652"/>
      <c r="HGY5" s="652"/>
      <c r="HGZ5" s="653"/>
      <c r="HHA5" s="653"/>
      <c r="HHB5" s="653"/>
      <c r="HHC5" s="653"/>
      <c r="HHD5" s="653"/>
      <c r="HHE5" s="653"/>
      <c r="HHF5" s="653"/>
      <c r="HHG5" s="653"/>
      <c r="HHH5" s="668"/>
      <c r="HHI5" s="670"/>
      <c r="HHJ5" s="652"/>
      <c r="HHK5" s="652"/>
      <c r="HHL5" s="652"/>
      <c r="HHM5" s="652"/>
      <c r="HHN5" s="652"/>
      <c r="HHO5" s="652"/>
      <c r="HHP5" s="653"/>
      <c r="HHQ5" s="653"/>
      <c r="HHR5" s="653"/>
      <c r="HHS5" s="653"/>
      <c r="HHT5" s="653"/>
      <c r="HHU5" s="653"/>
      <c r="HHV5" s="653"/>
      <c r="HHW5" s="653"/>
      <c r="HHX5" s="668"/>
      <c r="HHY5" s="670"/>
      <c r="HHZ5" s="652"/>
      <c r="HIA5" s="652"/>
      <c r="HIB5" s="652"/>
      <c r="HIC5" s="652"/>
      <c r="HID5" s="652"/>
      <c r="HIE5" s="652"/>
      <c r="HIF5" s="653"/>
      <c r="HIG5" s="653"/>
      <c r="HIH5" s="653"/>
      <c r="HII5" s="653"/>
      <c r="HIJ5" s="653"/>
      <c r="HIK5" s="653"/>
      <c r="HIL5" s="653"/>
      <c r="HIM5" s="653"/>
      <c r="HIN5" s="668"/>
      <c r="HIO5" s="670"/>
      <c r="HIP5" s="652"/>
      <c r="HIQ5" s="652"/>
      <c r="HIR5" s="652"/>
      <c r="HIS5" s="652"/>
      <c r="HIT5" s="652"/>
      <c r="HIU5" s="652"/>
      <c r="HIV5" s="653"/>
      <c r="HIW5" s="653"/>
      <c r="HIX5" s="653"/>
      <c r="HIY5" s="653"/>
      <c r="HIZ5" s="653"/>
      <c r="HJA5" s="653"/>
      <c r="HJB5" s="653"/>
      <c r="HJC5" s="653"/>
      <c r="HJD5" s="668"/>
      <c r="HJE5" s="670"/>
      <c r="HJF5" s="652"/>
      <c r="HJG5" s="652"/>
      <c r="HJH5" s="652"/>
      <c r="HJI5" s="652"/>
      <c r="HJJ5" s="652"/>
      <c r="HJK5" s="652"/>
      <c r="HJL5" s="653"/>
      <c r="HJM5" s="653"/>
      <c r="HJN5" s="653"/>
      <c r="HJO5" s="653"/>
      <c r="HJP5" s="653"/>
      <c r="HJQ5" s="653"/>
      <c r="HJR5" s="653"/>
      <c r="HJS5" s="653"/>
      <c r="HJT5" s="668"/>
      <c r="HJU5" s="670"/>
      <c r="HJV5" s="652"/>
      <c r="HJW5" s="652"/>
      <c r="HJX5" s="652"/>
      <c r="HJY5" s="652"/>
      <c r="HJZ5" s="652"/>
      <c r="HKA5" s="652"/>
      <c r="HKB5" s="653"/>
      <c r="HKC5" s="653"/>
      <c r="HKD5" s="653"/>
      <c r="HKE5" s="653"/>
      <c r="HKF5" s="653"/>
      <c r="HKG5" s="653"/>
      <c r="HKH5" s="653"/>
      <c r="HKI5" s="653"/>
      <c r="HKJ5" s="668"/>
      <c r="HKK5" s="670"/>
      <c r="HKL5" s="652"/>
      <c r="HKM5" s="652"/>
      <c r="HKN5" s="652"/>
      <c r="HKO5" s="652"/>
      <c r="HKP5" s="652"/>
      <c r="HKQ5" s="652"/>
      <c r="HKR5" s="653"/>
      <c r="HKS5" s="653"/>
      <c r="HKT5" s="653"/>
      <c r="HKU5" s="653"/>
      <c r="HKV5" s="653"/>
      <c r="HKW5" s="653"/>
      <c r="HKX5" s="653"/>
      <c r="HKY5" s="653"/>
      <c r="HKZ5" s="668"/>
      <c r="HLA5" s="670"/>
      <c r="HLB5" s="652"/>
      <c r="HLC5" s="652"/>
      <c r="HLD5" s="652"/>
      <c r="HLE5" s="652"/>
      <c r="HLF5" s="652"/>
      <c r="HLG5" s="652"/>
      <c r="HLH5" s="653"/>
      <c r="HLI5" s="653"/>
      <c r="HLJ5" s="653"/>
      <c r="HLK5" s="653"/>
      <c r="HLL5" s="653"/>
      <c r="HLM5" s="653"/>
      <c r="HLN5" s="653"/>
      <c r="HLO5" s="653"/>
      <c r="HLP5" s="668"/>
      <c r="HLQ5" s="670"/>
      <c r="HLR5" s="652"/>
      <c r="HLS5" s="652"/>
      <c r="HLT5" s="652"/>
      <c r="HLU5" s="652"/>
      <c r="HLV5" s="652"/>
      <c r="HLW5" s="652"/>
      <c r="HLX5" s="653"/>
      <c r="HLY5" s="653"/>
      <c r="HLZ5" s="653"/>
      <c r="HMA5" s="653"/>
      <c r="HMB5" s="653"/>
      <c r="HMC5" s="653"/>
      <c r="HMD5" s="653"/>
      <c r="HME5" s="653"/>
      <c r="HMF5" s="668"/>
      <c r="HMG5" s="670"/>
      <c r="HMH5" s="652"/>
      <c r="HMI5" s="652"/>
      <c r="HMJ5" s="652"/>
      <c r="HMK5" s="652"/>
      <c r="HML5" s="652"/>
      <c r="HMM5" s="652"/>
      <c r="HMN5" s="653"/>
      <c r="HMO5" s="653"/>
      <c r="HMP5" s="653"/>
      <c r="HMQ5" s="653"/>
      <c r="HMR5" s="653"/>
      <c r="HMS5" s="653"/>
      <c r="HMT5" s="653"/>
      <c r="HMU5" s="653"/>
      <c r="HMV5" s="668"/>
      <c r="HMW5" s="670"/>
      <c r="HMX5" s="652"/>
      <c r="HMY5" s="652"/>
      <c r="HMZ5" s="652"/>
      <c r="HNA5" s="652"/>
      <c r="HNB5" s="652"/>
      <c r="HNC5" s="652"/>
      <c r="HND5" s="653"/>
      <c r="HNE5" s="653"/>
      <c r="HNF5" s="653"/>
      <c r="HNG5" s="653"/>
      <c r="HNH5" s="653"/>
      <c r="HNI5" s="653"/>
      <c r="HNJ5" s="653"/>
      <c r="HNK5" s="653"/>
      <c r="HNL5" s="668"/>
      <c r="HNM5" s="670"/>
      <c r="HNN5" s="652"/>
      <c r="HNO5" s="652"/>
      <c r="HNP5" s="652"/>
      <c r="HNQ5" s="652"/>
      <c r="HNR5" s="652"/>
      <c r="HNS5" s="652"/>
      <c r="HNT5" s="653"/>
      <c r="HNU5" s="653"/>
      <c r="HNV5" s="653"/>
      <c r="HNW5" s="653"/>
      <c r="HNX5" s="653"/>
      <c r="HNY5" s="653"/>
      <c r="HNZ5" s="653"/>
      <c r="HOA5" s="653"/>
      <c r="HOB5" s="668"/>
      <c r="HOC5" s="670"/>
      <c r="HOD5" s="652"/>
      <c r="HOE5" s="652"/>
      <c r="HOF5" s="652"/>
      <c r="HOG5" s="652"/>
      <c r="HOH5" s="652"/>
      <c r="HOI5" s="652"/>
      <c r="HOJ5" s="653"/>
      <c r="HOK5" s="653"/>
      <c r="HOL5" s="653"/>
      <c r="HOM5" s="653"/>
      <c r="HON5" s="653"/>
      <c r="HOO5" s="653"/>
      <c r="HOP5" s="653"/>
      <c r="HOQ5" s="653"/>
      <c r="HOR5" s="668"/>
      <c r="HOS5" s="670"/>
      <c r="HOT5" s="652"/>
      <c r="HOU5" s="652"/>
      <c r="HOV5" s="652"/>
      <c r="HOW5" s="652"/>
      <c r="HOX5" s="652"/>
      <c r="HOY5" s="652"/>
      <c r="HOZ5" s="653"/>
      <c r="HPA5" s="653"/>
      <c r="HPB5" s="653"/>
      <c r="HPC5" s="653"/>
      <c r="HPD5" s="653"/>
      <c r="HPE5" s="653"/>
      <c r="HPF5" s="653"/>
      <c r="HPG5" s="653"/>
      <c r="HPH5" s="668"/>
      <c r="HPI5" s="670"/>
      <c r="HPJ5" s="652"/>
      <c r="HPK5" s="652"/>
      <c r="HPL5" s="652"/>
      <c r="HPM5" s="652"/>
      <c r="HPN5" s="652"/>
      <c r="HPO5" s="652"/>
      <c r="HPP5" s="653"/>
      <c r="HPQ5" s="653"/>
      <c r="HPR5" s="653"/>
      <c r="HPS5" s="653"/>
      <c r="HPT5" s="653"/>
      <c r="HPU5" s="653"/>
      <c r="HPV5" s="653"/>
      <c r="HPW5" s="653"/>
      <c r="HPX5" s="668"/>
      <c r="HPY5" s="670"/>
      <c r="HPZ5" s="652"/>
      <c r="HQA5" s="652"/>
      <c r="HQB5" s="652"/>
      <c r="HQC5" s="652"/>
      <c r="HQD5" s="652"/>
      <c r="HQE5" s="652"/>
      <c r="HQF5" s="653"/>
      <c r="HQG5" s="653"/>
      <c r="HQH5" s="653"/>
      <c r="HQI5" s="653"/>
      <c r="HQJ5" s="653"/>
      <c r="HQK5" s="653"/>
      <c r="HQL5" s="653"/>
      <c r="HQM5" s="653"/>
      <c r="HQN5" s="668"/>
      <c r="HQO5" s="670"/>
      <c r="HQP5" s="652"/>
      <c r="HQQ5" s="652"/>
      <c r="HQR5" s="652"/>
      <c r="HQS5" s="652"/>
      <c r="HQT5" s="652"/>
      <c r="HQU5" s="652"/>
      <c r="HQV5" s="653"/>
      <c r="HQW5" s="653"/>
      <c r="HQX5" s="653"/>
      <c r="HQY5" s="653"/>
      <c r="HQZ5" s="653"/>
      <c r="HRA5" s="653"/>
      <c r="HRB5" s="653"/>
      <c r="HRC5" s="653"/>
      <c r="HRD5" s="668"/>
      <c r="HRE5" s="670"/>
      <c r="HRF5" s="652"/>
      <c r="HRG5" s="652"/>
      <c r="HRH5" s="652"/>
      <c r="HRI5" s="652"/>
      <c r="HRJ5" s="652"/>
      <c r="HRK5" s="652"/>
      <c r="HRL5" s="653"/>
      <c r="HRM5" s="653"/>
      <c r="HRN5" s="653"/>
      <c r="HRO5" s="653"/>
      <c r="HRP5" s="653"/>
      <c r="HRQ5" s="653"/>
      <c r="HRR5" s="653"/>
      <c r="HRS5" s="653"/>
      <c r="HRT5" s="668"/>
      <c r="HRU5" s="670"/>
      <c r="HRV5" s="652"/>
      <c r="HRW5" s="652"/>
      <c r="HRX5" s="652"/>
      <c r="HRY5" s="652"/>
      <c r="HRZ5" s="652"/>
      <c r="HSA5" s="652"/>
      <c r="HSB5" s="653"/>
      <c r="HSC5" s="653"/>
      <c r="HSD5" s="653"/>
      <c r="HSE5" s="653"/>
      <c r="HSF5" s="653"/>
      <c r="HSG5" s="653"/>
      <c r="HSH5" s="653"/>
      <c r="HSI5" s="653"/>
      <c r="HSJ5" s="668"/>
      <c r="HSK5" s="670"/>
      <c r="HSL5" s="652"/>
      <c r="HSM5" s="652"/>
      <c r="HSN5" s="652"/>
      <c r="HSO5" s="652"/>
      <c r="HSP5" s="652"/>
      <c r="HSQ5" s="652"/>
      <c r="HSR5" s="653"/>
      <c r="HSS5" s="653"/>
      <c r="HST5" s="653"/>
      <c r="HSU5" s="653"/>
      <c r="HSV5" s="653"/>
      <c r="HSW5" s="653"/>
      <c r="HSX5" s="653"/>
      <c r="HSY5" s="653"/>
      <c r="HSZ5" s="668"/>
      <c r="HTA5" s="670"/>
      <c r="HTB5" s="652"/>
      <c r="HTC5" s="652"/>
      <c r="HTD5" s="652"/>
      <c r="HTE5" s="652"/>
      <c r="HTF5" s="652"/>
      <c r="HTG5" s="652"/>
      <c r="HTH5" s="653"/>
      <c r="HTI5" s="653"/>
      <c r="HTJ5" s="653"/>
      <c r="HTK5" s="653"/>
      <c r="HTL5" s="653"/>
      <c r="HTM5" s="653"/>
      <c r="HTN5" s="653"/>
      <c r="HTO5" s="653"/>
      <c r="HTP5" s="668"/>
      <c r="HTQ5" s="670"/>
      <c r="HTR5" s="652"/>
      <c r="HTS5" s="652"/>
      <c r="HTT5" s="652"/>
      <c r="HTU5" s="652"/>
      <c r="HTV5" s="652"/>
      <c r="HTW5" s="652"/>
      <c r="HTX5" s="653"/>
      <c r="HTY5" s="653"/>
      <c r="HTZ5" s="653"/>
      <c r="HUA5" s="653"/>
      <c r="HUB5" s="653"/>
      <c r="HUC5" s="653"/>
      <c r="HUD5" s="653"/>
      <c r="HUE5" s="653"/>
      <c r="HUF5" s="668"/>
      <c r="HUG5" s="670"/>
      <c r="HUH5" s="652"/>
      <c r="HUI5" s="652"/>
      <c r="HUJ5" s="652"/>
      <c r="HUK5" s="652"/>
      <c r="HUL5" s="652"/>
      <c r="HUM5" s="652"/>
      <c r="HUN5" s="653"/>
      <c r="HUO5" s="653"/>
      <c r="HUP5" s="653"/>
      <c r="HUQ5" s="653"/>
      <c r="HUR5" s="653"/>
      <c r="HUS5" s="653"/>
      <c r="HUT5" s="653"/>
      <c r="HUU5" s="653"/>
      <c r="HUV5" s="668"/>
      <c r="HUW5" s="670"/>
      <c r="HUX5" s="652"/>
      <c r="HUY5" s="652"/>
      <c r="HUZ5" s="652"/>
      <c r="HVA5" s="652"/>
      <c r="HVB5" s="652"/>
      <c r="HVC5" s="652"/>
      <c r="HVD5" s="653"/>
      <c r="HVE5" s="653"/>
      <c r="HVF5" s="653"/>
      <c r="HVG5" s="653"/>
      <c r="HVH5" s="653"/>
      <c r="HVI5" s="653"/>
      <c r="HVJ5" s="653"/>
      <c r="HVK5" s="653"/>
      <c r="HVL5" s="668"/>
      <c r="HVM5" s="670"/>
      <c r="HVN5" s="652"/>
      <c r="HVO5" s="652"/>
      <c r="HVP5" s="652"/>
      <c r="HVQ5" s="652"/>
      <c r="HVR5" s="652"/>
      <c r="HVS5" s="652"/>
      <c r="HVT5" s="653"/>
      <c r="HVU5" s="653"/>
      <c r="HVV5" s="653"/>
      <c r="HVW5" s="653"/>
      <c r="HVX5" s="653"/>
      <c r="HVY5" s="653"/>
      <c r="HVZ5" s="653"/>
      <c r="HWA5" s="653"/>
      <c r="HWB5" s="668"/>
      <c r="HWC5" s="670"/>
      <c r="HWD5" s="652"/>
      <c r="HWE5" s="652"/>
      <c r="HWF5" s="652"/>
      <c r="HWG5" s="652"/>
      <c r="HWH5" s="652"/>
      <c r="HWI5" s="652"/>
      <c r="HWJ5" s="653"/>
      <c r="HWK5" s="653"/>
      <c r="HWL5" s="653"/>
      <c r="HWM5" s="653"/>
      <c r="HWN5" s="653"/>
      <c r="HWO5" s="653"/>
      <c r="HWP5" s="653"/>
      <c r="HWQ5" s="653"/>
      <c r="HWR5" s="668"/>
      <c r="HWS5" s="670"/>
      <c r="HWT5" s="652"/>
      <c r="HWU5" s="652"/>
      <c r="HWV5" s="652"/>
      <c r="HWW5" s="652"/>
      <c r="HWX5" s="652"/>
      <c r="HWY5" s="652"/>
      <c r="HWZ5" s="653"/>
      <c r="HXA5" s="653"/>
      <c r="HXB5" s="653"/>
      <c r="HXC5" s="653"/>
      <c r="HXD5" s="653"/>
      <c r="HXE5" s="653"/>
      <c r="HXF5" s="653"/>
      <c r="HXG5" s="653"/>
      <c r="HXH5" s="668"/>
      <c r="HXI5" s="670"/>
      <c r="HXJ5" s="652"/>
      <c r="HXK5" s="652"/>
      <c r="HXL5" s="652"/>
      <c r="HXM5" s="652"/>
      <c r="HXN5" s="652"/>
      <c r="HXO5" s="652"/>
      <c r="HXP5" s="653"/>
      <c r="HXQ5" s="653"/>
      <c r="HXR5" s="653"/>
      <c r="HXS5" s="653"/>
      <c r="HXT5" s="653"/>
      <c r="HXU5" s="653"/>
      <c r="HXV5" s="653"/>
      <c r="HXW5" s="653"/>
      <c r="HXX5" s="668"/>
      <c r="HXY5" s="670"/>
      <c r="HXZ5" s="652"/>
      <c r="HYA5" s="652"/>
      <c r="HYB5" s="652"/>
      <c r="HYC5" s="652"/>
      <c r="HYD5" s="652"/>
      <c r="HYE5" s="652"/>
      <c r="HYF5" s="653"/>
      <c r="HYG5" s="653"/>
      <c r="HYH5" s="653"/>
      <c r="HYI5" s="653"/>
      <c r="HYJ5" s="653"/>
      <c r="HYK5" s="653"/>
      <c r="HYL5" s="653"/>
      <c r="HYM5" s="653"/>
      <c r="HYN5" s="668"/>
      <c r="HYO5" s="670"/>
      <c r="HYP5" s="652"/>
      <c r="HYQ5" s="652"/>
      <c r="HYR5" s="652"/>
      <c r="HYS5" s="652"/>
      <c r="HYT5" s="652"/>
      <c r="HYU5" s="652"/>
      <c r="HYV5" s="653"/>
      <c r="HYW5" s="653"/>
      <c r="HYX5" s="653"/>
      <c r="HYY5" s="653"/>
      <c r="HYZ5" s="653"/>
      <c r="HZA5" s="653"/>
      <c r="HZB5" s="653"/>
      <c r="HZC5" s="653"/>
      <c r="HZD5" s="668"/>
      <c r="HZE5" s="670"/>
      <c r="HZF5" s="652"/>
      <c r="HZG5" s="652"/>
      <c r="HZH5" s="652"/>
      <c r="HZI5" s="652"/>
      <c r="HZJ5" s="652"/>
      <c r="HZK5" s="652"/>
      <c r="HZL5" s="653"/>
      <c r="HZM5" s="653"/>
      <c r="HZN5" s="653"/>
      <c r="HZO5" s="653"/>
      <c r="HZP5" s="653"/>
      <c r="HZQ5" s="653"/>
      <c r="HZR5" s="653"/>
      <c r="HZS5" s="653"/>
      <c r="HZT5" s="668"/>
      <c r="HZU5" s="670"/>
      <c r="HZV5" s="652"/>
      <c r="HZW5" s="652"/>
      <c r="HZX5" s="652"/>
      <c r="HZY5" s="652"/>
      <c r="HZZ5" s="652"/>
      <c r="IAA5" s="652"/>
      <c r="IAB5" s="653"/>
      <c r="IAC5" s="653"/>
      <c r="IAD5" s="653"/>
      <c r="IAE5" s="653"/>
      <c r="IAF5" s="653"/>
      <c r="IAG5" s="653"/>
      <c r="IAH5" s="653"/>
      <c r="IAI5" s="653"/>
      <c r="IAJ5" s="668"/>
      <c r="IAK5" s="670"/>
      <c r="IAL5" s="652"/>
      <c r="IAM5" s="652"/>
      <c r="IAN5" s="652"/>
      <c r="IAO5" s="652"/>
      <c r="IAP5" s="652"/>
      <c r="IAQ5" s="652"/>
      <c r="IAR5" s="653"/>
      <c r="IAS5" s="653"/>
      <c r="IAT5" s="653"/>
      <c r="IAU5" s="653"/>
      <c r="IAV5" s="653"/>
      <c r="IAW5" s="653"/>
      <c r="IAX5" s="653"/>
      <c r="IAY5" s="653"/>
      <c r="IAZ5" s="668"/>
      <c r="IBA5" s="670"/>
      <c r="IBB5" s="652"/>
      <c r="IBC5" s="652"/>
      <c r="IBD5" s="652"/>
      <c r="IBE5" s="652"/>
      <c r="IBF5" s="652"/>
      <c r="IBG5" s="652"/>
      <c r="IBH5" s="653"/>
      <c r="IBI5" s="653"/>
      <c r="IBJ5" s="653"/>
      <c r="IBK5" s="653"/>
      <c r="IBL5" s="653"/>
      <c r="IBM5" s="653"/>
      <c r="IBN5" s="653"/>
      <c r="IBO5" s="653"/>
      <c r="IBP5" s="668"/>
      <c r="IBQ5" s="670"/>
      <c r="IBR5" s="652"/>
      <c r="IBS5" s="652"/>
      <c r="IBT5" s="652"/>
      <c r="IBU5" s="652"/>
      <c r="IBV5" s="652"/>
      <c r="IBW5" s="652"/>
      <c r="IBX5" s="653"/>
      <c r="IBY5" s="653"/>
      <c r="IBZ5" s="653"/>
      <c r="ICA5" s="653"/>
      <c r="ICB5" s="653"/>
      <c r="ICC5" s="653"/>
      <c r="ICD5" s="653"/>
      <c r="ICE5" s="653"/>
      <c r="ICF5" s="668"/>
      <c r="ICG5" s="670"/>
      <c r="ICH5" s="652"/>
      <c r="ICI5" s="652"/>
      <c r="ICJ5" s="652"/>
      <c r="ICK5" s="652"/>
      <c r="ICL5" s="652"/>
      <c r="ICM5" s="652"/>
      <c r="ICN5" s="653"/>
      <c r="ICO5" s="653"/>
      <c r="ICP5" s="653"/>
      <c r="ICQ5" s="653"/>
      <c r="ICR5" s="653"/>
      <c r="ICS5" s="653"/>
      <c r="ICT5" s="653"/>
      <c r="ICU5" s="653"/>
      <c r="ICV5" s="668"/>
      <c r="ICW5" s="670"/>
      <c r="ICX5" s="652"/>
      <c r="ICY5" s="652"/>
      <c r="ICZ5" s="652"/>
      <c r="IDA5" s="652"/>
      <c r="IDB5" s="652"/>
      <c r="IDC5" s="652"/>
      <c r="IDD5" s="653"/>
      <c r="IDE5" s="653"/>
      <c r="IDF5" s="653"/>
      <c r="IDG5" s="653"/>
      <c r="IDH5" s="653"/>
      <c r="IDI5" s="653"/>
      <c r="IDJ5" s="653"/>
      <c r="IDK5" s="653"/>
      <c r="IDL5" s="668"/>
      <c r="IDM5" s="670"/>
      <c r="IDN5" s="652"/>
      <c r="IDO5" s="652"/>
      <c r="IDP5" s="652"/>
      <c r="IDQ5" s="652"/>
      <c r="IDR5" s="652"/>
      <c r="IDS5" s="652"/>
      <c r="IDT5" s="653"/>
      <c r="IDU5" s="653"/>
      <c r="IDV5" s="653"/>
      <c r="IDW5" s="653"/>
      <c r="IDX5" s="653"/>
      <c r="IDY5" s="653"/>
      <c r="IDZ5" s="653"/>
      <c r="IEA5" s="653"/>
      <c r="IEB5" s="668"/>
      <c r="IEC5" s="670"/>
      <c r="IED5" s="652"/>
      <c r="IEE5" s="652"/>
      <c r="IEF5" s="652"/>
      <c r="IEG5" s="652"/>
      <c r="IEH5" s="652"/>
      <c r="IEI5" s="652"/>
      <c r="IEJ5" s="653"/>
      <c r="IEK5" s="653"/>
      <c r="IEL5" s="653"/>
      <c r="IEM5" s="653"/>
      <c r="IEN5" s="653"/>
      <c r="IEO5" s="653"/>
      <c r="IEP5" s="653"/>
      <c r="IEQ5" s="653"/>
      <c r="IER5" s="668"/>
      <c r="IES5" s="670"/>
      <c r="IET5" s="652"/>
      <c r="IEU5" s="652"/>
      <c r="IEV5" s="652"/>
      <c r="IEW5" s="652"/>
      <c r="IEX5" s="652"/>
      <c r="IEY5" s="652"/>
      <c r="IEZ5" s="653"/>
      <c r="IFA5" s="653"/>
      <c r="IFB5" s="653"/>
      <c r="IFC5" s="653"/>
      <c r="IFD5" s="653"/>
      <c r="IFE5" s="653"/>
      <c r="IFF5" s="653"/>
      <c r="IFG5" s="653"/>
      <c r="IFH5" s="668"/>
      <c r="IFI5" s="670"/>
      <c r="IFJ5" s="652"/>
      <c r="IFK5" s="652"/>
      <c r="IFL5" s="652"/>
      <c r="IFM5" s="652"/>
      <c r="IFN5" s="652"/>
      <c r="IFO5" s="652"/>
      <c r="IFP5" s="653"/>
      <c r="IFQ5" s="653"/>
      <c r="IFR5" s="653"/>
      <c r="IFS5" s="653"/>
      <c r="IFT5" s="653"/>
      <c r="IFU5" s="653"/>
      <c r="IFV5" s="653"/>
      <c r="IFW5" s="653"/>
      <c r="IFX5" s="668"/>
      <c r="IFY5" s="670"/>
      <c r="IFZ5" s="652"/>
      <c r="IGA5" s="652"/>
      <c r="IGB5" s="652"/>
      <c r="IGC5" s="652"/>
      <c r="IGD5" s="652"/>
      <c r="IGE5" s="652"/>
      <c r="IGF5" s="653"/>
      <c r="IGG5" s="653"/>
      <c r="IGH5" s="653"/>
      <c r="IGI5" s="653"/>
      <c r="IGJ5" s="653"/>
      <c r="IGK5" s="653"/>
      <c r="IGL5" s="653"/>
      <c r="IGM5" s="653"/>
      <c r="IGN5" s="668"/>
      <c r="IGO5" s="670"/>
      <c r="IGP5" s="652"/>
      <c r="IGQ5" s="652"/>
      <c r="IGR5" s="652"/>
      <c r="IGS5" s="652"/>
      <c r="IGT5" s="652"/>
      <c r="IGU5" s="652"/>
      <c r="IGV5" s="653"/>
      <c r="IGW5" s="653"/>
      <c r="IGX5" s="653"/>
      <c r="IGY5" s="653"/>
      <c r="IGZ5" s="653"/>
      <c r="IHA5" s="653"/>
      <c r="IHB5" s="653"/>
      <c r="IHC5" s="653"/>
      <c r="IHD5" s="668"/>
      <c r="IHE5" s="670"/>
      <c r="IHF5" s="652"/>
      <c r="IHG5" s="652"/>
      <c r="IHH5" s="652"/>
      <c r="IHI5" s="652"/>
      <c r="IHJ5" s="652"/>
      <c r="IHK5" s="652"/>
      <c r="IHL5" s="653"/>
      <c r="IHM5" s="653"/>
      <c r="IHN5" s="653"/>
      <c r="IHO5" s="653"/>
      <c r="IHP5" s="653"/>
      <c r="IHQ5" s="653"/>
      <c r="IHR5" s="653"/>
      <c r="IHS5" s="653"/>
      <c r="IHT5" s="668"/>
      <c r="IHU5" s="670"/>
      <c r="IHV5" s="652"/>
      <c r="IHW5" s="652"/>
      <c r="IHX5" s="652"/>
      <c r="IHY5" s="652"/>
      <c r="IHZ5" s="652"/>
      <c r="IIA5" s="652"/>
      <c r="IIB5" s="653"/>
      <c r="IIC5" s="653"/>
      <c r="IID5" s="653"/>
      <c r="IIE5" s="653"/>
      <c r="IIF5" s="653"/>
      <c r="IIG5" s="653"/>
      <c r="IIH5" s="653"/>
      <c r="III5" s="653"/>
      <c r="IIJ5" s="668"/>
      <c r="IIK5" s="670"/>
      <c r="IIL5" s="652"/>
      <c r="IIM5" s="652"/>
      <c r="IIN5" s="652"/>
      <c r="IIO5" s="652"/>
      <c r="IIP5" s="652"/>
      <c r="IIQ5" s="652"/>
      <c r="IIR5" s="653"/>
      <c r="IIS5" s="653"/>
      <c r="IIT5" s="653"/>
      <c r="IIU5" s="653"/>
      <c r="IIV5" s="653"/>
      <c r="IIW5" s="653"/>
      <c r="IIX5" s="653"/>
      <c r="IIY5" s="653"/>
      <c r="IIZ5" s="668"/>
      <c r="IJA5" s="670"/>
      <c r="IJB5" s="652"/>
      <c r="IJC5" s="652"/>
      <c r="IJD5" s="652"/>
      <c r="IJE5" s="652"/>
      <c r="IJF5" s="652"/>
      <c r="IJG5" s="652"/>
      <c r="IJH5" s="653"/>
      <c r="IJI5" s="653"/>
      <c r="IJJ5" s="653"/>
      <c r="IJK5" s="653"/>
      <c r="IJL5" s="653"/>
      <c r="IJM5" s="653"/>
      <c r="IJN5" s="653"/>
      <c r="IJO5" s="653"/>
      <c r="IJP5" s="668"/>
      <c r="IJQ5" s="670"/>
      <c r="IJR5" s="652"/>
      <c r="IJS5" s="652"/>
      <c r="IJT5" s="652"/>
      <c r="IJU5" s="652"/>
      <c r="IJV5" s="652"/>
      <c r="IJW5" s="652"/>
      <c r="IJX5" s="653"/>
      <c r="IJY5" s="653"/>
      <c r="IJZ5" s="653"/>
      <c r="IKA5" s="653"/>
      <c r="IKB5" s="653"/>
      <c r="IKC5" s="653"/>
      <c r="IKD5" s="653"/>
      <c r="IKE5" s="653"/>
      <c r="IKF5" s="668"/>
      <c r="IKG5" s="670"/>
      <c r="IKH5" s="652"/>
      <c r="IKI5" s="652"/>
      <c r="IKJ5" s="652"/>
      <c r="IKK5" s="652"/>
      <c r="IKL5" s="652"/>
      <c r="IKM5" s="652"/>
      <c r="IKN5" s="653"/>
      <c r="IKO5" s="653"/>
      <c r="IKP5" s="653"/>
      <c r="IKQ5" s="653"/>
      <c r="IKR5" s="653"/>
      <c r="IKS5" s="653"/>
      <c r="IKT5" s="653"/>
      <c r="IKU5" s="653"/>
      <c r="IKV5" s="668"/>
      <c r="IKW5" s="670"/>
      <c r="IKX5" s="652"/>
      <c r="IKY5" s="652"/>
      <c r="IKZ5" s="652"/>
      <c r="ILA5" s="652"/>
      <c r="ILB5" s="652"/>
      <c r="ILC5" s="652"/>
      <c r="ILD5" s="653"/>
      <c r="ILE5" s="653"/>
      <c r="ILF5" s="653"/>
      <c r="ILG5" s="653"/>
      <c r="ILH5" s="653"/>
      <c r="ILI5" s="653"/>
      <c r="ILJ5" s="653"/>
      <c r="ILK5" s="653"/>
      <c r="ILL5" s="668"/>
      <c r="ILM5" s="670"/>
      <c r="ILN5" s="652"/>
      <c r="ILO5" s="652"/>
      <c r="ILP5" s="652"/>
      <c r="ILQ5" s="652"/>
      <c r="ILR5" s="652"/>
      <c r="ILS5" s="652"/>
      <c r="ILT5" s="653"/>
      <c r="ILU5" s="653"/>
      <c r="ILV5" s="653"/>
      <c r="ILW5" s="653"/>
      <c r="ILX5" s="653"/>
      <c r="ILY5" s="653"/>
      <c r="ILZ5" s="653"/>
      <c r="IMA5" s="653"/>
      <c r="IMB5" s="668"/>
      <c r="IMC5" s="670"/>
      <c r="IMD5" s="652"/>
      <c r="IME5" s="652"/>
      <c r="IMF5" s="652"/>
      <c r="IMG5" s="652"/>
      <c r="IMH5" s="652"/>
      <c r="IMI5" s="652"/>
      <c r="IMJ5" s="653"/>
      <c r="IMK5" s="653"/>
      <c r="IML5" s="653"/>
      <c r="IMM5" s="653"/>
      <c r="IMN5" s="653"/>
      <c r="IMO5" s="653"/>
      <c r="IMP5" s="653"/>
      <c r="IMQ5" s="653"/>
      <c r="IMR5" s="668"/>
      <c r="IMS5" s="670"/>
      <c r="IMT5" s="652"/>
      <c r="IMU5" s="652"/>
      <c r="IMV5" s="652"/>
      <c r="IMW5" s="652"/>
      <c r="IMX5" s="652"/>
      <c r="IMY5" s="652"/>
      <c r="IMZ5" s="653"/>
      <c r="INA5" s="653"/>
      <c r="INB5" s="653"/>
      <c r="INC5" s="653"/>
      <c r="IND5" s="653"/>
      <c r="INE5" s="653"/>
      <c r="INF5" s="653"/>
      <c r="ING5" s="653"/>
      <c r="INH5" s="668"/>
      <c r="INI5" s="670"/>
      <c r="INJ5" s="652"/>
      <c r="INK5" s="652"/>
      <c r="INL5" s="652"/>
      <c r="INM5" s="652"/>
      <c r="INN5" s="652"/>
      <c r="INO5" s="652"/>
      <c r="INP5" s="653"/>
      <c r="INQ5" s="653"/>
      <c r="INR5" s="653"/>
      <c r="INS5" s="653"/>
      <c r="INT5" s="653"/>
      <c r="INU5" s="653"/>
      <c r="INV5" s="653"/>
      <c r="INW5" s="653"/>
      <c r="INX5" s="668"/>
      <c r="INY5" s="670"/>
      <c r="INZ5" s="652"/>
      <c r="IOA5" s="652"/>
      <c r="IOB5" s="652"/>
      <c r="IOC5" s="652"/>
      <c r="IOD5" s="652"/>
      <c r="IOE5" s="652"/>
      <c r="IOF5" s="653"/>
      <c r="IOG5" s="653"/>
      <c r="IOH5" s="653"/>
      <c r="IOI5" s="653"/>
      <c r="IOJ5" s="653"/>
      <c r="IOK5" s="653"/>
      <c r="IOL5" s="653"/>
      <c r="IOM5" s="653"/>
      <c r="ION5" s="668"/>
      <c r="IOO5" s="670"/>
      <c r="IOP5" s="652"/>
      <c r="IOQ5" s="652"/>
      <c r="IOR5" s="652"/>
      <c r="IOS5" s="652"/>
      <c r="IOT5" s="652"/>
      <c r="IOU5" s="652"/>
      <c r="IOV5" s="653"/>
      <c r="IOW5" s="653"/>
      <c r="IOX5" s="653"/>
      <c r="IOY5" s="653"/>
      <c r="IOZ5" s="653"/>
      <c r="IPA5" s="653"/>
      <c r="IPB5" s="653"/>
      <c r="IPC5" s="653"/>
      <c r="IPD5" s="668"/>
      <c r="IPE5" s="670"/>
      <c r="IPF5" s="652"/>
      <c r="IPG5" s="652"/>
      <c r="IPH5" s="652"/>
      <c r="IPI5" s="652"/>
      <c r="IPJ5" s="652"/>
      <c r="IPK5" s="652"/>
      <c r="IPL5" s="653"/>
      <c r="IPM5" s="653"/>
      <c r="IPN5" s="653"/>
      <c r="IPO5" s="653"/>
      <c r="IPP5" s="653"/>
      <c r="IPQ5" s="653"/>
      <c r="IPR5" s="653"/>
      <c r="IPS5" s="653"/>
      <c r="IPT5" s="668"/>
      <c r="IPU5" s="670"/>
      <c r="IPV5" s="652"/>
      <c r="IPW5" s="652"/>
      <c r="IPX5" s="652"/>
      <c r="IPY5" s="652"/>
      <c r="IPZ5" s="652"/>
      <c r="IQA5" s="652"/>
      <c r="IQB5" s="653"/>
      <c r="IQC5" s="653"/>
      <c r="IQD5" s="653"/>
      <c r="IQE5" s="653"/>
      <c r="IQF5" s="653"/>
      <c r="IQG5" s="653"/>
      <c r="IQH5" s="653"/>
      <c r="IQI5" s="653"/>
      <c r="IQJ5" s="668"/>
      <c r="IQK5" s="670"/>
      <c r="IQL5" s="652"/>
      <c r="IQM5" s="652"/>
      <c r="IQN5" s="652"/>
      <c r="IQO5" s="652"/>
      <c r="IQP5" s="652"/>
      <c r="IQQ5" s="652"/>
      <c r="IQR5" s="653"/>
      <c r="IQS5" s="653"/>
      <c r="IQT5" s="653"/>
      <c r="IQU5" s="653"/>
      <c r="IQV5" s="653"/>
      <c r="IQW5" s="653"/>
      <c r="IQX5" s="653"/>
      <c r="IQY5" s="653"/>
      <c r="IQZ5" s="668"/>
      <c r="IRA5" s="670"/>
      <c r="IRB5" s="652"/>
      <c r="IRC5" s="652"/>
      <c r="IRD5" s="652"/>
      <c r="IRE5" s="652"/>
      <c r="IRF5" s="652"/>
      <c r="IRG5" s="652"/>
      <c r="IRH5" s="653"/>
      <c r="IRI5" s="653"/>
      <c r="IRJ5" s="653"/>
      <c r="IRK5" s="653"/>
      <c r="IRL5" s="653"/>
      <c r="IRM5" s="653"/>
      <c r="IRN5" s="653"/>
      <c r="IRO5" s="653"/>
      <c r="IRP5" s="668"/>
      <c r="IRQ5" s="670"/>
      <c r="IRR5" s="652"/>
      <c r="IRS5" s="652"/>
      <c r="IRT5" s="652"/>
      <c r="IRU5" s="652"/>
      <c r="IRV5" s="652"/>
      <c r="IRW5" s="652"/>
      <c r="IRX5" s="653"/>
      <c r="IRY5" s="653"/>
      <c r="IRZ5" s="653"/>
      <c r="ISA5" s="653"/>
      <c r="ISB5" s="653"/>
      <c r="ISC5" s="653"/>
      <c r="ISD5" s="653"/>
      <c r="ISE5" s="653"/>
      <c r="ISF5" s="668"/>
      <c r="ISG5" s="670"/>
      <c r="ISH5" s="652"/>
      <c r="ISI5" s="652"/>
      <c r="ISJ5" s="652"/>
      <c r="ISK5" s="652"/>
      <c r="ISL5" s="652"/>
      <c r="ISM5" s="652"/>
      <c r="ISN5" s="653"/>
      <c r="ISO5" s="653"/>
      <c r="ISP5" s="653"/>
      <c r="ISQ5" s="653"/>
      <c r="ISR5" s="653"/>
      <c r="ISS5" s="653"/>
      <c r="IST5" s="653"/>
      <c r="ISU5" s="653"/>
      <c r="ISV5" s="668"/>
      <c r="ISW5" s="670"/>
      <c r="ISX5" s="652"/>
      <c r="ISY5" s="652"/>
      <c r="ISZ5" s="652"/>
      <c r="ITA5" s="652"/>
      <c r="ITB5" s="652"/>
      <c r="ITC5" s="652"/>
      <c r="ITD5" s="653"/>
      <c r="ITE5" s="653"/>
      <c r="ITF5" s="653"/>
      <c r="ITG5" s="653"/>
      <c r="ITH5" s="653"/>
      <c r="ITI5" s="653"/>
      <c r="ITJ5" s="653"/>
      <c r="ITK5" s="653"/>
      <c r="ITL5" s="668"/>
      <c r="ITM5" s="670"/>
      <c r="ITN5" s="652"/>
      <c r="ITO5" s="652"/>
      <c r="ITP5" s="652"/>
      <c r="ITQ5" s="652"/>
      <c r="ITR5" s="652"/>
      <c r="ITS5" s="652"/>
      <c r="ITT5" s="653"/>
      <c r="ITU5" s="653"/>
      <c r="ITV5" s="653"/>
      <c r="ITW5" s="653"/>
      <c r="ITX5" s="653"/>
      <c r="ITY5" s="653"/>
      <c r="ITZ5" s="653"/>
      <c r="IUA5" s="653"/>
      <c r="IUB5" s="668"/>
      <c r="IUC5" s="670"/>
      <c r="IUD5" s="652"/>
      <c r="IUE5" s="652"/>
      <c r="IUF5" s="652"/>
      <c r="IUG5" s="652"/>
      <c r="IUH5" s="652"/>
      <c r="IUI5" s="652"/>
      <c r="IUJ5" s="653"/>
      <c r="IUK5" s="653"/>
      <c r="IUL5" s="653"/>
      <c r="IUM5" s="653"/>
      <c r="IUN5" s="653"/>
      <c r="IUO5" s="653"/>
      <c r="IUP5" s="653"/>
      <c r="IUQ5" s="653"/>
      <c r="IUR5" s="668"/>
      <c r="IUS5" s="670"/>
      <c r="IUT5" s="652"/>
      <c r="IUU5" s="652"/>
      <c r="IUV5" s="652"/>
      <c r="IUW5" s="652"/>
      <c r="IUX5" s="652"/>
      <c r="IUY5" s="652"/>
      <c r="IUZ5" s="653"/>
      <c r="IVA5" s="653"/>
      <c r="IVB5" s="653"/>
      <c r="IVC5" s="653"/>
      <c r="IVD5" s="653"/>
      <c r="IVE5" s="653"/>
      <c r="IVF5" s="653"/>
      <c r="IVG5" s="653"/>
      <c r="IVH5" s="668"/>
      <c r="IVI5" s="670"/>
      <c r="IVJ5" s="652"/>
      <c r="IVK5" s="652"/>
      <c r="IVL5" s="652"/>
      <c r="IVM5" s="652"/>
      <c r="IVN5" s="652"/>
      <c r="IVO5" s="652"/>
      <c r="IVP5" s="653"/>
      <c r="IVQ5" s="653"/>
      <c r="IVR5" s="653"/>
      <c r="IVS5" s="653"/>
      <c r="IVT5" s="653"/>
      <c r="IVU5" s="653"/>
      <c r="IVV5" s="653"/>
      <c r="IVW5" s="653"/>
      <c r="IVX5" s="668"/>
      <c r="IVY5" s="670"/>
      <c r="IVZ5" s="652"/>
      <c r="IWA5" s="652"/>
      <c r="IWB5" s="652"/>
      <c r="IWC5" s="652"/>
      <c r="IWD5" s="652"/>
      <c r="IWE5" s="652"/>
      <c r="IWF5" s="653"/>
      <c r="IWG5" s="653"/>
      <c r="IWH5" s="653"/>
      <c r="IWI5" s="653"/>
      <c r="IWJ5" s="653"/>
      <c r="IWK5" s="653"/>
      <c r="IWL5" s="653"/>
      <c r="IWM5" s="653"/>
      <c r="IWN5" s="668"/>
      <c r="IWO5" s="670"/>
      <c r="IWP5" s="652"/>
      <c r="IWQ5" s="652"/>
      <c r="IWR5" s="652"/>
      <c r="IWS5" s="652"/>
      <c r="IWT5" s="652"/>
      <c r="IWU5" s="652"/>
      <c r="IWV5" s="653"/>
      <c r="IWW5" s="653"/>
      <c r="IWX5" s="653"/>
      <c r="IWY5" s="653"/>
      <c r="IWZ5" s="653"/>
      <c r="IXA5" s="653"/>
      <c r="IXB5" s="653"/>
      <c r="IXC5" s="653"/>
      <c r="IXD5" s="668"/>
      <c r="IXE5" s="670"/>
      <c r="IXF5" s="652"/>
      <c r="IXG5" s="652"/>
      <c r="IXH5" s="652"/>
      <c r="IXI5" s="652"/>
      <c r="IXJ5" s="652"/>
      <c r="IXK5" s="652"/>
      <c r="IXL5" s="653"/>
      <c r="IXM5" s="653"/>
      <c r="IXN5" s="653"/>
      <c r="IXO5" s="653"/>
      <c r="IXP5" s="653"/>
      <c r="IXQ5" s="653"/>
      <c r="IXR5" s="653"/>
      <c r="IXS5" s="653"/>
      <c r="IXT5" s="668"/>
      <c r="IXU5" s="670"/>
      <c r="IXV5" s="652"/>
      <c r="IXW5" s="652"/>
      <c r="IXX5" s="652"/>
      <c r="IXY5" s="652"/>
      <c r="IXZ5" s="652"/>
      <c r="IYA5" s="652"/>
      <c r="IYB5" s="653"/>
      <c r="IYC5" s="653"/>
      <c r="IYD5" s="653"/>
      <c r="IYE5" s="653"/>
      <c r="IYF5" s="653"/>
      <c r="IYG5" s="653"/>
      <c r="IYH5" s="653"/>
      <c r="IYI5" s="653"/>
      <c r="IYJ5" s="668"/>
      <c r="IYK5" s="670"/>
      <c r="IYL5" s="652"/>
      <c r="IYM5" s="652"/>
      <c r="IYN5" s="652"/>
      <c r="IYO5" s="652"/>
      <c r="IYP5" s="652"/>
      <c r="IYQ5" s="652"/>
      <c r="IYR5" s="653"/>
      <c r="IYS5" s="653"/>
      <c r="IYT5" s="653"/>
      <c r="IYU5" s="653"/>
      <c r="IYV5" s="653"/>
      <c r="IYW5" s="653"/>
      <c r="IYX5" s="653"/>
      <c r="IYY5" s="653"/>
      <c r="IYZ5" s="668"/>
      <c r="IZA5" s="670"/>
      <c r="IZB5" s="652"/>
      <c r="IZC5" s="652"/>
      <c r="IZD5" s="652"/>
      <c r="IZE5" s="652"/>
      <c r="IZF5" s="652"/>
      <c r="IZG5" s="652"/>
      <c r="IZH5" s="653"/>
      <c r="IZI5" s="653"/>
      <c r="IZJ5" s="653"/>
      <c r="IZK5" s="653"/>
      <c r="IZL5" s="653"/>
      <c r="IZM5" s="653"/>
      <c r="IZN5" s="653"/>
      <c r="IZO5" s="653"/>
      <c r="IZP5" s="668"/>
      <c r="IZQ5" s="670"/>
      <c r="IZR5" s="652"/>
      <c r="IZS5" s="652"/>
      <c r="IZT5" s="652"/>
      <c r="IZU5" s="652"/>
      <c r="IZV5" s="652"/>
      <c r="IZW5" s="652"/>
      <c r="IZX5" s="653"/>
      <c r="IZY5" s="653"/>
      <c r="IZZ5" s="653"/>
      <c r="JAA5" s="653"/>
      <c r="JAB5" s="653"/>
      <c r="JAC5" s="653"/>
      <c r="JAD5" s="653"/>
      <c r="JAE5" s="653"/>
      <c r="JAF5" s="668"/>
      <c r="JAG5" s="670"/>
      <c r="JAH5" s="652"/>
      <c r="JAI5" s="652"/>
      <c r="JAJ5" s="652"/>
      <c r="JAK5" s="652"/>
      <c r="JAL5" s="652"/>
      <c r="JAM5" s="652"/>
      <c r="JAN5" s="653"/>
      <c r="JAO5" s="653"/>
      <c r="JAP5" s="653"/>
      <c r="JAQ5" s="653"/>
      <c r="JAR5" s="653"/>
      <c r="JAS5" s="653"/>
      <c r="JAT5" s="653"/>
      <c r="JAU5" s="653"/>
      <c r="JAV5" s="668"/>
      <c r="JAW5" s="670"/>
      <c r="JAX5" s="652"/>
      <c r="JAY5" s="652"/>
      <c r="JAZ5" s="652"/>
      <c r="JBA5" s="652"/>
      <c r="JBB5" s="652"/>
      <c r="JBC5" s="652"/>
      <c r="JBD5" s="653"/>
      <c r="JBE5" s="653"/>
      <c r="JBF5" s="653"/>
      <c r="JBG5" s="653"/>
      <c r="JBH5" s="653"/>
      <c r="JBI5" s="653"/>
      <c r="JBJ5" s="653"/>
      <c r="JBK5" s="653"/>
      <c r="JBL5" s="668"/>
      <c r="JBM5" s="670"/>
      <c r="JBN5" s="652"/>
      <c r="JBO5" s="652"/>
      <c r="JBP5" s="652"/>
      <c r="JBQ5" s="652"/>
      <c r="JBR5" s="652"/>
      <c r="JBS5" s="652"/>
      <c r="JBT5" s="653"/>
      <c r="JBU5" s="653"/>
      <c r="JBV5" s="653"/>
      <c r="JBW5" s="653"/>
      <c r="JBX5" s="653"/>
      <c r="JBY5" s="653"/>
      <c r="JBZ5" s="653"/>
      <c r="JCA5" s="653"/>
      <c r="JCB5" s="668"/>
      <c r="JCC5" s="670"/>
      <c r="JCD5" s="652"/>
      <c r="JCE5" s="652"/>
      <c r="JCF5" s="652"/>
      <c r="JCG5" s="652"/>
      <c r="JCH5" s="652"/>
      <c r="JCI5" s="652"/>
      <c r="JCJ5" s="653"/>
      <c r="JCK5" s="653"/>
      <c r="JCL5" s="653"/>
      <c r="JCM5" s="653"/>
      <c r="JCN5" s="653"/>
      <c r="JCO5" s="653"/>
      <c r="JCP5" s="653"/>
      <c r="JCQ5" s="653"/>
      <c r="JCR5" s="668"/>
      <c r="JCS5" s="670"/>
      <c r="JCT5" s="652"/>
      <c r="JCU5" s="652"/>
      <c r="JCV5" s="652"/>
      <c r="JCW5" s="652"/>
      <c r="JCX5" s="652"/>
      <c r="JCY5" s="652"/>
      <c r="JCZ5" s="653"/>
      <c r="JDA5" s="653"/>
      <c r="JDB5" s="653"/>
      <c r="JDC5" s="653"/>
      <c r="JDD5" s="653"/>
      <c r="JDE5" s="653"/>
      <c r="JDF5" s="653"/>
      <c r="JDG5" s="653"/>
      <c r="JDH5" s="668"/>
      <c r="JDI5" s="670"/>
      <c r="JDJ5" s="652"/>
      <c r="JDK5" s="652"/>
      <c r="JDL5" s="652"/>
      <c r="JDM5" s="652"/>
      <c r="JDN5" s="652"/>
      <c r="JDO5" s="652"/>
      <c r="JDP5" s="653"/>
      <c r="JDQ5" s="653"/>
      <c r="JDR5" s="653"/>
      <c r="JDS5" s="653"/>
      <c r="JDT5" s="653"/>
      <c r="JDU5" s="653"/>
      <c r="JDV5" s="653"/>
      <c r="JDW5" s="653"/>
      <c r="JDX5" s="668"/>
      <c r="JDY5" s="670"/>
      <c r="JDZ5" s="652"/>
      <c r="JEA5" s="652"/>
      <c r="JEB5" s="652"/>
      <c r="JEC5" s="652"/>
      <c r="JED5" s="652"/>
      <c r="JEE5" s="652"/>
      <c r="JEF5" s="653"/>
      <c r="JEG5" s="653"/>
      <c r="JEH5" s="653"/>
      <c r="JEI5" s="653"/>
      <c r="JEJ5" s="653"/>
      <c r="JEK5" s="653"/>
      <c r="JEL5" s="653"/>
      <c r="JEM5" s="653"/>
      <c r="JEN5" s="668"/>
      <c r="JEO5" s="670"/>
      <c r="JEP5" s="652"/>
      <c r="JEQ5" s="652"/>
      <c r="JER5" s="652"/>
      <c r="JES5" s="652"/>
      <c r="JET5" s="652"/>
      <c r="JEU5" s="652"/>
      <c r="JEV5" s="653"/>
      <c r="JEW5" s="653"/>
      <c r="JEX5" s="653"/>
      <c r="JEY5" s="653"/>
      <c r="JEZ5" s="653"/>
      <c r="JFA5" s="653"/>
      <c r="JFB5" s="653"/>
      <c r="JFC5" s="653"/>
      <c r="JFD5" s="668"/>
      <c r="JFE5" s="670"/>
      <c r="JFF5" s="652"/>
      <c r="JFG5" s="652"/>
      <c r="JFH5" s="652"/>
      <c r="JFI5" s="652"/>
      <c r="JFJ5" s="652"/>
      <c r="JFK5" s="652"/>
      <c r="JFL5" s="653"/>
      <c r="JFM5" s="653"/>
      <c r="JFN5" s="653"/>
      <c r="JFO5" s="653"/>
      <c r="JFP5" s="653"/>
      <c r="JFQ5" s="653"/>
      <c r="JFR5" s="653"/>
      <c r="JFS5" s="653"/>
      <c r="JFT5" s="668"/>
      <c r="JFU5" s="670"/>
      <c r="JFV5" s="652"/>
      <c r="JFW5" s="652"/>
      <c r="JFX5" s="652"/>
      <c r="JFY5" s="652"/>
      <c r="JFZ5" s="652"/>
      <c r="JGA5" s="652"/>
      <c r="JGB5" s="653"/>
      <c r="JGC5" s="653"/>
      <c r="JGD5" s="653"/>
      <c r="JGE5" s="653"/>
      <c r="JGF5" s="653"/>
      <c r="JGG5" s="653"/>
      <c r="JGH5" s="653"/>
      <c r="JGI5" s="653"/>
      <c r="JGJ5" s="668"/>
      <c r="JGK5" s="670"/>
      <c r="JGL5" s="652"/>
      <c r="JGM5" s="652"/>
      <c r="JGN5" s="652"/>
      <c r="JGO5" s="652"/>
      <c r="JGP5" s="652"/>
      <c r="JGQ5" s="652"/>
      <c r="JGR5" s="653"/>
      <c r="JGS5" s="653"/>
      <c r="JGT5" s="653"/>
      <c r="JGU5" s="653"/>
      <c r="JGV5" s="653"/>
      <c r="JGW5" s="653"/>
      <c r="JGX5" s="653"/>
      <c r="JGY5" s="653"/>
      <c r="JGZ5" s="668"/>
      <c r="JHA5" s="670"/>
      <c r="JHB5" s="652"/>
      <c r="JHC5" s="652"/>
      <c r="JHD5" s="652"/>
      <c r="JHE5" s="652"/>
      <c r="JHF5" s="652"/>
      <c r="JHG5" s="652"/>
      <c r="JHH5" s="653"/>
      <c r="JHI5" s="653"/>
      <c r="JHJ5" s="653"/>
      <c r="JHK5" s="653"/>
      <c r="JHL5" s="653"/>
      <c r="JHM5" s="653"/>
      <c r="JHN5" s="653"/>
      <c r="JHO5" s="653"/>
      <c r="JHP5" s="668"/>
      <c r="JHQ5" s="670"/>
      <c r="JHR5" s="652"/>
      <c r="JHS5" s="652"/>
      <c r="JHT5" s="652"/>
      <c r="JHU5" s="652"/>
      <c r="JHV5" s="652"/>
      <c r="JHW5" s="652"/>
      <c r="JHX5" s="653"/>
      <c r="JHY5" s="653"/>
      <c r="JHZ5" s="653"/>
      <c r="JIA5" s="653"/>
      <c r="JIB5" s="653"/>
      <c r="JIC5" s="653"/>
      <c r="JID5" s="653"/>
      <c r="JIE5" s="653"/>
      <c r="JIF5" s="668"/>
      <c r="JIG5" s="670"/>
      <c r="JIH5" s="652"/>
      <c r="JII5" s="652"/>
      <c r="JIJ5" s="652"/>
      <c r="JIK5" s="652"/>
      <c r="JIL5" s="652"/>
      <c r="JIM5" s="652"/>
      <c r="JIN5" s="653"/>
      <c r="JIO5" s="653"/>
      <c r="JIP5" s="653"/>
      <c r="JIQ5" s="653"/>
      <c r="JIR5" s="653"/>
      <c r="JIS5" s="653"/>
      <c r="JIT5" s="653"/>
      <c r="JIU5" s="653"/>
      <c r="JIV5" s="668"/>
      <c r="JIW5" s="670"/>
      <c r="JIX5" s="652"/>
      <c r="JIY5" s="652"/>
      <c r="JIZ5" s="652"/>
      <c r="JJA5" s="652"/>
      <c r="JJB5" s="652"/>
      <c r="JJC5" s="652"/>
      <c r="JJD5" s="653"/>
      <c r="JJE5" s="653"/>
      <c r="JJF5" s="653"/>
      <c r="JJG5" s="653"/>
      <c r="JJH5" s="653"/>
      <c r="JJI5" s="653"/>
      <c r="JJJ5" s="653"/>
      <c r="JJK5" s="653"/>
      <c r="JJL5" s="668"/>
      <c r="JJM5" s="670"/>
      <c r="JJN5" s="652"/>
      <c r="JJO5" s="652"/>
      <c r="JJP5" s="652"/>
      <c r="JJQ5" s="652"/>
      <c r="JJR5" s="652"/>
      <c r="JJS5" s="652"/>
      <c r="JJT5" s="653"/>
      <c r="JJU5" s="653"/>
      <c r="JJV5" s="653"/>
      <c r="JJW5" s="653"/>
      <c r="JJX5" s="653"/>
      <c r="JJY5" s="653"/>
      <c r="JJZ5" s="653"/>
      <c r="JKA5" s="653"/>
      <c r="JKB5" s="668"/>
      <c r="JKC5" s="670"/>
      <c r="JKD5" s="652"/>
      <c r="JKE5" s="652"/>
      <c r="JKF5" s="652"/>
      <c r="JKG5" s="652"/>
      <c r="JKH5" s="652"/>
      <c r="JKI5" s="652"/>
      <c r="JKJ5" s="653"/>
      <c r="JKK5" s="653"/>
      <c r="JKL5" s="653"/>
      <c r="JKM5" s="653"/>
      <c r="JKN5" s="653"/>
      <c r="JKO5" s="653"/>
      <c r="JKP5" s="653"/>
      <c r="JKQ5" s="653"/>
      <c r="JKR5" s="668"/>
      <c r="JKS5" s="670"/>
      <c r="JKT5" s="652"/>
      <c r="JKU5" s="652"/>
      <c r="JKV5" s="652"/>
      <c r="JKW5" s="652"/>
      <c r="JKX5" s="652"/>
      <c r="JKY5" s="652"/>
      <c r="JKZ5" s="653"/>
      <c r="JLA5" s="653"/>
      <c r="JLB5" s="653"/>
      <c r="JLC5" s="653"/>
      <c r="JLD5" s="653"/>
      <c r="JLE5" s="653"/>
      <c r="JLF5" s="653"/>
      <c r="JLG5" s="653"/>
      <c r="JLH5" s="668"/>
      <c r="JLI5" s="670"/>
      <c r="JLJ5" s="652"/>
      <c r="JLK5" s="652"/>
      <c r="JLL5" s="652"/>
      <c r="JLM5" s="652"/>
      <c r="JLN5" s="652"/>
      <c r="JLO5" s="652"/>
      <c r="JLP5" s="653"/>
      <c r="JLQ5" s="653"/>
      <c r="JLR5" s="653"/>
      <c r="JLS5" s="653"/>
      <c r="JLT5" s="653"/>
      <c r="JLU5" s="653"/>
      <c r="JLV5" s="653"/>
      <c r="JLW5" s="653"/>
      <c r="JLX5" s="668"/>
      <c r="JLY5" s="670"/>
      <c r="JLZ5" s="652"/>
      <c r="JMA5" s="652"/>
      <c r="JMB5" s="652"/>
      <c r="JMC5" s="652"/>
      <c r="JMD5" s="652"/>
      <c r="JME5" s="652"/>
      <c r="JMF5" s="653"/>
      <c r="JMG5" s="653"/>
      <c r="JMH5" s="653"/>
      <c r="JMI5" s="653"/>
      <c r="JMJ5" s="653"/>
      <c r="JMK5" s="653"/>
      <c r="JML5" s="653"/>
      <c r="JMM5" s="653"/>
      <c r="JMN5" s="668"/>
      <c r="JMO5" s="670"/>
      <c r="JMP5" s="652"/>
      <c r="JMQ5" s="652"/>
      <c r="JMR5" s="652"/>
      <c r="JMS5" s="652"/>
      <c r="JMT5" s="652"/>
      <c r="JMU5" s="652"/>
      <c r="JMV5" s="653"/>
      <c r="JMW5" s="653"/>
      <c r="JMX5" s="653"/>
      <c r="JMY5" s="653"/>
      <c r="JMZ5" s="653"/>
      <c r="JNA5" s="653"/>
      <c r="JNB5" s="653"/>
      <c r="JNC5" s="653"/>
      <c r="JND5" s="668"/>
      <c r="JNE5" s="670"/>
      <c r="JNF5" s="652"/>
      <c r="JNG5" s="652"/>
      <c r="JNH5" s="652"/>
      <c r="JNI5" s="652"/>
      <c r="JNJ5" s="652"/>
      <c r="JNK5" s="652"/>
      <c r="JNL5" s="653"/>
      <c r="JNM5" s="653"/>
      <c r="JNN5" s="653"/>
      <c r="JNO5" s="653"/>
      <c r="JNP5" s="653"/>
      <c r="JNQ5" s="653"/>
      <c r="JNR5" s="653"/>
      <c r="JNS5" s="653"/>
      <c r="JNT5" s="668"/>
      <c r="JNU5" s="670"/>
      <c r="JNV5" s="652"/>
      <c r="JNW5" s="652"/>
      <c r="JNX5" s="652"/>
      <c r="JNY5" s="652"/>
      <c r="JNZ5" s="652"/>
      <c r="JOA5" s="652"/>
      <c r="JOB5" s="653"/>
      <c r="JOC5" s="653"/>
      <c r="JOD5" s="653"/>
      <c r="JOE5" s="653"/>
      <c r="JOF5" s="653"/>
      <c r="JOG5" s="653"/>
      <c r="JOH5" s="653"/>
      <c r="JOI5" s="653"/>
      <c r="JOJ5" s="668"/>
      <c r="JOK5" s="670"/>
      <c r="JOL5" s="652"/>
      <c r="JOM5" s="652"/>
      <c r="JON5" s="652"/>
      <c r="JOO5" s="652"/>
      <c r="JOP5" s="652"/>
      <c r="JOQ5" s="652"/>
      <c r="JOR5" s="653"/>
      <c r="JOS5" s="653"/>
      <c r="JOT5" s="653"/>
      <c r="JOU5" s="653"/>
      <c r="JOV5" s="653"/>
      <c r="JOW5" s="653"/>
      <c r="JOX5" s="653"/>
      <c r="JOY5" s="653"/>
      <c r="JOZ5" s="668"/>
      <c r="JPA5" s="670"/>
      <c r="JPB5" s="652"/>
      <c r="JPC5" s="652"/>
      <c r="JPD5" s="652"/>
      <c r="JPE5" s="652"/>
      <c r="JPF5" s="652"/>
      <c r="JPG5" s="652"/>
      <c r="JPH5" s="653"/>
      <c r="JPI5" s="653"/>
      <c r="JPJ5" s="653"/>
      <c r="JPK5" s="653"/>
      <c r="JPL5" s="653"/>
      <c r="JPM5" s="653"/>
      <c r="JPN5" s="653"/>
      <c r="JPO5" s="653"/>
      <c r="JPP5" s="668"/>
      <c r="JPQ5" s="670"/>
      <c r="JPR5" s="652"/>
      <c r="JPS5" s="652"/>
      <c r="JPT5" s="652"/>
      <c r="JPU5" s="652"/>
      <c r="JPV5" s="652"/>
      <c r="JPW5" s="652"/>
      <c r="JPX5" s="653"/>
      <c r="JPY5" s="653"/>
      <c r="JPZ5" s="653"/>
      <c r="JQA5" s="653"/>
      <c r="JQB5" s="653"/>
      <c r="JQC5" s="653"/>
      <c r="JQD5" s="653"/>
      <c r="JQE5" s="653"/>
      <c r="JQF5" s="668"/>
      <c r="JQG5" s="670"/>
      <c r="JQH5" s="652"/>
      <c r="JQI5" s="652"/>
      <c r="JQJ5" s="652"/>
      <c r="JQK5" s="652"/>
      <c r="JQL5" s="652"/>
      <c r="JQM5" s="652"/>
      <c r="JQN5" s="653"/>
      <c r="JQO5" s="653"/>
      <c r="JQP5" s="653"/>
      <c r="JQQ5" s="653"/>
      <c r="JQR5" s="653"/>
      <c r="JQS5" s="653"/>
      <c r="JQT5" s="653"/>
      <c r="JQU5" s="653"/>
      <c r="JQV5" s="668"/>
      <c r="JQW5" s="670"/>
      <c r="JQX5" s="652"/>
      <c r="JQY5" s="652"/>
      <c r="JQZ5" s="652"/>
      <c r="JRA5" s="652"/>
      <c r="JRB5" s="652"/>
      <c r="JRC5" s="652"/>
      <c r="JRD5" s="653"/>
      <c r="JRE5" s="653"/>
      <c r="JRF5" s="653"/>
      <c r="JRG5" s="653"/>
      <c r="JRH5" s="653"/>
      <c r="JRI5" s="653"/>
      <c r="JRJ5" s="653"/>
      <c r="JRK5" s="653"/>
      <c r="JRL5" s="668"/>
      <c r="JRM5" s="670"/>
      <c r="JRN5" s="652"/>
      <c r="JRO5" s="652"/>
      <c r="JRP5" s="652"/>
      <c r="JRQ5" s="652"/>
      <c r="JRR5" s="652"/>
      <c r="JRS5" s="652"/>
      <c r="JRT5" s="653"/>
      <c r="JRU5" s="653"/>
      <c r="JRV5" s="653"/>
      <c r="JRW5" s="653"/>
      <c r="JRX5" s="653"/>
      <c r="JRY5" s="653"/>
      <c r="JRZ5" s="653"/>
      <c r="JSA5" s="653"/>
      <c r="JSB5" s="668"/>
      <c r="JSC5" s="670"/>
      <c r="JSD5" s="652"/>
      <c r="JSE5" s="652"/>
      <c r="JSF5" s="652"/>
      <c r="JSG5" s="652"/>
      <c r="JSH5" s="652"/>
      <c r="JSI5" s="652"/>
      <c r="JSJ5" s="653"/>
      <c r="JSK5" s="653"/>
      <c r="JSL5" s="653"/>
      <c r="JSM5" s="653"/>
      <c r="JSN5" s="653"/>
      <c r="JSO5" s="653"/>
      <c r="JSP5" s="653"/>
      <c r="JSQ5" s="653"/>
      <c r="JSR5" s="668"/>
      <c r="JSS5" s="670"/>
      <c r="JST5" s="652"/>
      <c r="JSU5" s="652"/>
      <c r="JSV5" s="652"/>
      <c r="JSW5" s="652"/>
      <c r="JSX5" s="652"/>
      <c r="JSY5" s="652"/>
      <c r="JSZ5" s="653"/>
      <c r="JTA5" s="653"/>
      <c r="JTB5" s="653"/>
      <c r="JTC5" s="653"/>
      <c r="JTD5" s="653"/>
      <c r="JTE5" s="653"/>
      <c r="JTF5" s="653"/>
      <c r="JTG5" s="653"/>
      <c r="JTH5" s="668"/>
      <c r="JTI5" s="670"/>
      <c r="JTJ5" s="652"/>
      <c r="JTK5" s="652"/>
      <c r="JTL5" s="652"/>
      <c r="JTM5" s="652"/>
      <c r="JTN5" s="652"/>
      <c r="JTO5" s="652"/>
      <c r="JTP5" s="653"/>
      <c r="JTQ5" s="653"/>
      <c r="JTR5" s="653"/>
      <c r="JTS5" s="653"/>
      <c r="JTT5" s="653"/>
      <c r="JTU5" s="653"/>
      <c r="JTV5" s="653"/>
      <c r="JTW5" s="653"/>
      <c r="JTX5" s="668"/>
      <c r="JTY5" s="670"/>
      <c r="JTZ5" s="652"/>
      <c r="JUA5" s="652"/>
      <c r="JUB5" s="652"/>
      <c r="JUC5" s="652"/>
      <c r="JUD5" s="652"/>
      <c r="JUE5" s="652"/>
      <c r="JUF5" s="653"/>
      <c r="JUG5" s="653"/>
      <c r="JUH5" s="653"/>
      <c r="JUI5" s="653"/>
      <c r="JUJ5" s="653"/>
      <c r="JUK5" s="653"/>
      <c r="JUL5" s="653"/>
      <c r="JUM5" s="653"/>
      <c r="JUN5" s="668"/>
      <c r="JUO5" s="670"/>
      <c r="JUP5" s="652"/>
      <c r="JUQ5" s="652"/>
      <c r="JUR5" s="652"/>
      <c r="JUS5" s="652"/>
      <c r="JUT5" s="652"/>
      <c r="JUU5" s="652"/>
      <c r="JUV5" s="653"/>
      <c r="JUW5" s="653"/>
      <c r="JUX5" s="653"/>
      <c r="JUY5" s="653"/>
      <c r="JUZ5" s="653"/>
      <c r="JVA5" s="653"/>
      <c r="JVB5" s="653"/>
      <c r="JVC5" s="653"/>
      <c r="JVD5" s="668"/>
      <c r="JVE5" s="670"/>
      <c r="JVF5" s="652"/>
      <c r="JVG5" s="652"/>
      <c r="JVH5" s="652"/>
      <c r="JVI5" s="652"/>
      <c r="JVJ5" s="652"/>
      <c r="JVK5" s="652"/>
      <c r="JVL5" s="653"/>
      <c r="JVM5" s="653"/>
      <c r="JVN5" s="653"/>
      <c r="JVO5" s="653"/>
      <c r="JVP5" s="653"/>
      <c r="JVQ5" s="653"/>
      <c r="JVR5" s="653"/>
      <c r="JVS5" s="653"/>
      <c r="JVT5" s="668"/>
      <c r="JVU5" s="670"/>
      <c r="JVV5" s="652"/>
      <c r="JVW5" s="652"/>
      <c r="JVX5" s="652"/>
      <c r="JVY5" s="652"/>
      <c r="JVZ5" s="652"/>
      <c r="JWA5" s="652"/>
      <c r="JWB5" s="653"/>
      <c r="JWC5" s="653"/>
      <c r="JWD5" s="653"/>
      <c r="JWE5" s="653"/>
      <c r="JWF5" s="653"/>
      <c r="JWG5" s="653"/>
      <c r="JWH5" s="653"/>
      <c r="JWI5" s="653"/>
      <c r="JWJ5" s="668"/>
      <c r="JWK5" s="670"/>
      <c r="JWL5" s="652"/>
      <c r="JWM5" s="652"/>
      <c r="JWN5" s="652"/>
      <c r="JWO5" s="652"/>
      <c r="JWP5" s="652"/>
      <c r="JWQ5" s="652"/>
      <c r="JWR5" s="653"/>
      <c r="JWS5" s="653"/>
      <c r="JWT5" s="653"/>
      <c r="JWU5" s="653"/>
      <c r="JWV5" s="653"/>
      <c r="JWW5" s="653"/>
      <c r="JWX5" s="653"/>
      <c r="JWY5" s="653"/>
      <c r="JWZ5" s="668"/>
      <c r="JXA5" s="670"/>
      <c r="JXB5" s="652"/>
      <c r="JXC5" s="652"/>
      <c r="JXD5" s="652"/>
      <c r="JXE5" s="652"/>
      <c r="JXF5" s="652"/>
      <c r="JXG5" s="652"/>
      <c r="JXH5" s="653"/>
      <c r="JXI5" s="653"/>
      <c r="JXJ5" s="653"/>
      <c r="JXK5" s="653"/>
      <c r="JXL5" s="653"/>
      <c r="JXM5" s="653"/>
      <c r="JXN5" s="653"/>
      <c r="JXO5" s="653"/>
      <c r="JXP5" s="668"/>
      <c r="JXQ5" s="670"/>
      <c r="JXR5" s="652"/>
      <c r="JXS5" s="652"/>
      <c r="JXT5" s="652"/>
      <c r="JXU5" s="652"/>
      <c r="JXV5" s="652"/>
      <c r="JXW5" s="652"/>
      <c r="JXX5" s="653"/>
      <c r="JXY5" s="653"/>
      <c r="JXZ5" s="653"/>
      <c r="JYA5" s="653"/>
      <c r="JYB5" s="653"/>
      <c r="JYC5" s="653"/>
      <c r="JYD5" s="653"/>
      <c r="JYE5" s="653"/>
      <c r="JYF5" s="668"/>
      <c r="JYG5" s="670"/>
      <c r="JYH5" s="652"/>
      <c r="JYI5" s="652"/>
      <c r="JYJ5" s="652"/>
      <c r="JYK5" s="652"/>
      <c r="JYL5" s="652"/>
      <c r="JYM5" s="652"/>
      <c r="JYN5" s="653"/>
      <c r="JYO5" s="653"/>
      <c r="JYP5" s="653"/>
      <c r="JYQ5" s="653"/>
      <c r="JYR5" s="653"/>
      <c r="JYS5" s="653"/>
      <c r="JYT5" s="653"/>
      <c r="JYU5" s="653"/>
      <c r="JYV5" s="668"/>
      <c r="JYW5" s="670"/>
      <c r="JYX5" s="652"/>
      <c r="JYY5" s="652"/>
      <c r="JYZ5" s="652"/>
      <c r="JZA5" s="652"/>
      <c r="JZB5" s="652"/>
      <c r="JZC5" s="652"/>
      <c r="JZD5" s="653"/>
      <c r="JZE5" s="653"/>
      <c r="JZF5" s="653"/>
      <c r="JZG5" s="653"/>
      <c r="JZH5" s="653"/>
      <c r="JZI5" s="653"/>
      <c r="JZJ5" s="653"/>
      <c r="JZK5" s="653"/>
      <c r="JZL5" s="668"/>
      <c r="JZM5" s="670"/>
      <c r="JZN5" s="652"/>
      <c r="JZO5" s="652"/>
      <c r="JZP5" s="652"/>
      <c r="JZQ5" s="652"/>
      <c r="JZR5" s="652"/>
      <c r="JZS5" s="652"/>
      <c r="JZT5" s="653"/>
      <c r="JZU5" s="653"/>
      <c r="JZV5" s="653"/>
      <c r="JZW5" s="653"/>
      <c r="JZX5" s="653"/>
      <c r="JZY5" s="653"/>
      <c r="JZZ5" s="653"/>
      <c r="KAA5" s="653"/>
      <c r="KAB5" s="668"/>
      <c r="KAC5" s="670"/>
      <c r="KAD5" s="652"/>
      <c r="KAE5" s="652"/>
      <c r="KAF5" s="652"/>
      <c r="KAG5" s="652"/>
      <c r="KAH5" s="652"/>
      <c r="KAI5" s="652"/>
      <c r="KAJ5" s="653"/>
      <c r="KAK5" s="653"/>
      <c r="KAL5" s="653"/>
      <c r="KAM5" s="653"/>
      <c r="KAN5" s="653"/>
      <c r="KAO5" s="653"/>
      <c r="KAP5" s="653"/>
      <c r="KAQ5" s="653"/>
      <c r="KAR5" s="668"/>
      <c r="KAS5" s="670"/>
      <c r="KAT5" s="652"/>
      <c r="KAU5" s="652"/>
      <c r="KAV5" s="652"/>
      <c r="KAW5" s="652"/>
      <c r="KAX5" s="652"/>
      <c r="KAY5" s="652"/>
      <c r="KAZ5" s="653"/>
      <c r="KBA5" s="653"/>
      <c r="KBB5" s="653"/>
      <c r="KBC5" s="653"/>
      <c r="KBD5" s="653"/>
      <c r="KBE5" s="653"/>
      <c r="KBF5" s="653"/>
      <c r="KBG5" s="653"/>
      <c r="KBH5" s="668"/>
      <c r="KBI5" s="670"/>
      <c r="KBJ5" s="652"/>
      <c r="KBK5" s="652"/>
      <c r="KBL5" s="652"/>
      <c r="KBM5" s="652"/>
      <c r="KBN5" s="652"/>
      <c r="KBO5" s="652"/>
      <c r="KBP5" s="653"/>
      <c r="KBQ5" s="653"/>
      <c r="KBR5" s="653"/>
      <c r="KBS5" s="653"/>
      <c r="KBT5" s="653"/>
      <c r="KBU5" s="653"/>
      <c r="KBV5" s="653"/>
      <c r="KBW5" s="653"/>
      <c r="KBX5" s="668"/>
      <c r="KBY5" s="670"/>
      <c r="KBZ5" s="652"/>
      <c r="KCA5" s="652"/>
      <c r="KCB5" s="652"/>
      <c r="KCC5" s="652"/>
      <c r="KCD5" s="652"/>
      <c r="KCE5" s="652"/>
      <c r="KCF5" s="653"/>
      <c r="KCG5" s="653"/>
      <c r="KCH5" s="653"/>
      <c r="KCI5" s="653"/>
      <c r="KCJ5" s="653"/>
      <c r="KCK5" s="653"/>
      <c r="KCL5" s="653"/>
      <c r="KCM5" s="653"/>
      <c r="KCN5" s="668"/>
      <c r="KCO5" s="670"/>
      <c r="KCP5" s="652"/>
      <c r="KCQ5" s="652"/>
      <c r="KCR5" s="652"/>
      <c r="KCS5" s="652"/>
      <c r="KCT5" s="652"/>
      <c r="KCU5" s="652"/>
      <c r="KCV5" s="653"/>
      <c r="KCW5" s="653"/>
      <c r="KCX5" s="653"/>
      <c r="KCY5" s="653"/>
      <c r="KCZ5" s="653"/>
      <c r="KDA5" s="653"/>
      <c r="KDB5" s="653"/>
      <c r="KDC5" s="653"/>
      <c r="KDD5" s="668"/>
      <c r="KDE5" s="670"/>
      <c r="KDF5" s="652"/>
      <c r="KDG5" s="652"/>
      <c r="KDH5" s="652"/>
      <c r="KDI5" s="652"/>
      <c r="KDJ5" s="652"/>
      <c r="KDK5" s="652"/>
      <c r="KDL5" s="653"/>
      <c r="KDM5" s="653"/>
      <c r="KDN5" s="653"/>
      <c r="KDO5" s="653"/>
      <c r="KDP5" s="653"/>
      <c r="KDQ5" s="653"/>
      <c r="KDR5" s="653"/>
      <c r="KDS5" s="653"/>
      <c r="KDT5" s="668"/>
      <c r="KDU5" s="670"/>
      <c r="KDV5" s="652"/>
      <c r="KDW5" s="652"/>
      <c r="KDX5" s="652"/>
      <c r="KDY5" s="652"/>
      <c r="KDZ5" s="652"/>
      <c r="KEA5" s="652"/>
      <c r="KEB5" s="653"/>
      <c r="KEC5" s="653"/>
      <c r="KED5" s="653"/>
      <c r="KEE5" s="653"/>
      <c r="KEF5" s="653"/>
      <c r="KEG5" s="653"/>
      <c r="KEH5" s="653"/>
      <c r="KEI5" s="653"/>
      <c r="KEJ5" s="668"/>
      <c r="KEK5" s="670"/>
      <c r="KEL5" s="652"/>
      <c r="KEM5" s="652"/>
      <c r="KEN5" s="652"/>
      <c r="KEO5" s="652"/>
      <c r="KEP5" s="652"/>
      <c r="KEQ5" s="652"/>
      <c r="KER5" s="653"/>
      <c r="KES5" s="653"/>
      <c r="KET5" s="653"/>
      <c r="KEU5" s="653"/>
      <c r="KEV5" s="653"/>
      <c r="KEW5" s="653"/>
      <c r="KEX5" s="653"/>
      <c r="KEY5" s="653"/>
      <c r="KEZ5" s="668"/>
      <c r="KFA5" s="670"/>
      <c r="KFB5" s="652"/>
      <c r="KFC5" s="652"/>
      <c r="KFD5" s="652"/>
      <c r="KFE5" s="652"/>
      <c r="KFF5" s="652"/>
      <c r="KFG5" s="652"/>
      <c r="KFH5" s="653"/>
      <c r="KFI5" s="653"/>
      <c r="KFJ5" s="653"/>
      <c r="KFK5" s="653"/>
      <c r="KFL5" s="653"/>
      <c r="KFM5" s="653"/>
      <c r="KFN5" s="653"/>
      <c r="KFO5" s="653"/>
      <c r="KFP5" s="668"/>
      <c r="KFQ5" s="670"/>
      <c r="KFR5" s="652"/>
      <c r="KFS5" s="652"/>
      <c r="KFT5" s="652"/>
      <c r="KFU5" s="652"/>
      <c r="KFV5" s="652"/>
      <c r="KFW5" s="652"/>
      <c r="KFX5" s="653"/>
      <c r="KFY5" s="653"/>
      <c r="KFZ5" s="653"/>
      <c r="KGA5" s="653"/>
      <c r="KGB5" s="653"/>
      <c r="KGC5" s="653"/>
      <c r="KGD5" s="653"/>
      <c r="KGE5" s="653"/>
      <c r="KGF5" s="668"/>
      <c r="KGG5" s="670"/>
      <c r="KGH5" s="652"/>
      <c r="KGI5" s="652"/>
      <c r="KGJ5" s="652"/>
      <c r="KGK5" s="652"/>
      <c r="KGL5" s="652"/>
      <c r="KGM5" s="652"/>
      <c r="KGN5" s="653"/>
      <c r="KGO5" s="653"/>
      <c r="KGP5" s="653"/>
      <c r="KGQ5" s="653"/>
      <c r="KGR5" s="653"/>
      <c r="KGS5" s="653"/>
      <c r="KGT5" s="653"/>
      <c r="KGU5" s="653"/>
      <c r="KGV5" s="668"/>
      <c r="KGW5" s="670"/>
      <c r="KGX5" s="652"/>
      <c r="KGY5" s="652"/>
      <c r="KGZ5" s="652"/>
      <c r="KHA5" s="652"/>
      <c r="KHB5" s="652"/>
      <c r="KHC5" s="652"/>
      <c r="KHD5" s="653"/>
      <c r="KHE5" s="653"/>
      <c r="KHF5" s="653"/>
      <c r="KHG5" s="653"/>
      <c r="KHH5" s="653"/>
      <c r="KHI5" s="653"/>
      <c r="KHJ5" s="653"/>
      <c r="KHK5" s="653"/>
      <c r="KHL5" s="668"/>
      <c r="KHM5" s="670"/>
      <c r="KHN5" s="652"/>
      <c r="KHO5" s="652"/>
      <c r="KHP5" s="652"/>
      <c r="KHQ5" s="652"/>
      <c r="KHR5" s="652"/>
      <c r="KHS5" s="652"/>
      <c r="KHT5" s="653"/>
      <c r="KHU5" s="653"/>
      <c r="KHV5" s="653"/>
      <c r="KHW5" s="653"/>
      <c r="KHX5" s="653"/>
      <c r="KHY5" s="653"/>
      <c r="KHZ5" s="653"/>
      <c r="KIA5" s="653"/>
      <c r="KIB5" s="668"/>
      <c r="KIC5" s="670"/>
      <c r="KID5" s="652"/>
      <c r="KIE5" s="652"/>
      <c r="KIF5" s="652"/>
      <c r="KIG5" s="652"/>
      <c r="KIH5" s="652"/>
      <c r="KII5" s="652"/>
      <c r="KIJ5" s="653"/>
      <c r="KIK5" s="653"/>
      <c r="KIL5" s="653"/>
      <c r="KIM5" s="653"/>
      <c r="KIN5" s="653"/>
      <c r="KIO5" s="653"/>
      <c r="KIP5" s="653"/>
      <c r="KIQ5" s="653"/>
      <c r="KIR5" s="668"/>
      <c r="KIS5" s="670"/>
      <c r="KIT5" s="652"/>
      <c r="KIU5" s="652"/>
      <c r="KIV5" s="652"/>
      <c r="KIW5" s="652"/>
      <c r="KIX5" s="652"/>
      <c r="KIY5" s="652"/>
      <c r="KIZ5" s="653"/>
      <c r="KJA5" s="653"/>
      <c r="KJB5" s="653"/>
      <c r="KJC5" s="653"/>
      <c r="KJD5" s="653"/>
      <c r="KJE5" s="653"/>
      <c r="KJF5" s="653"/>
      <c r="KJG5" s="653"/>
      <c r="KJH5" s="668"/>
      <c r="KJI5" s="670"/>
      <c r="KJJ5" s="652"/>
      <c r="KJK5" s="652"/>
      <c r="KJL5" s="652"/>
      <c r="KJM5" s="652"/>
      <c r="KJN5" s="652"/>
      <c r="KJO5" s="652"/>
      <c r="KJP5" s="653"/>
      <c r="KJQ5" s="653"/>
      <c r="KJR5" s="653"/>
      <c r="KJS5" s="653"/>
      <c r="KJT5" s="653"/>
      <c r="KJU5" s="653"/>
      <c r="KJV5" s="653"/>
      <c r="KJW5" s="653"/>
      <c r="KJX5" s="668"/>
      <c r="KJY5" s="670"/>
      <c r="KJZ5" s="652"/>
      <c r="KKA5" s="652"/>
      <c r="KKB5" s="652"/>
      <c r="KKC5" s="652"/>
      <c r="KKD5" s="652"/>
      <c r="KKE5" s="652"/>
      <c r="KKF5" s="653"/>
      <c r="KKG5" s="653"/>
      <c r="KKH5" s="653"/>
      <c r="KKI5" s="653"/>
      <c r="KKJ5" s="653"/>
      <c r="KKK5" s="653"/>
      <c r="KKL5" s="653"/>
      <c r="KKM5" s="653"/>
      <c r="KKN5" s="668"/>
      <c r="KKO5" s="670"/>
      <c r="KKP5" s="652"/>
      <c r="KKQ5" s="652"/>
      <c r="KKR5" s="652"/>
      <c r="KKS5" s="652"/>
      <c r="KKT5" s="652"/>
      <c r="KKU5" s="652"/>
      <c r="KKV5" s="653"/>
      <c r="KKW5" s="653"/>
      <c r="KKX5" s="653"/>
      <c r="KKY5" s="653"/>
      <c r="KKZ5" s="653"/>
      <c r="KLA5" s="653"/>
      <c r="KLB5" s="653"/>
      <c r="KLC5" s="653"/>
      <c r="KLD5" s="668"/>
      <c r="KLE5" s="670"/>
      <c r="KLF5" s="652"/>
      <c r="KLG5" s="652"/>
      <c r="KLH5" s="652"/>
      <c r="KLI5" s="652"/>
      <c r="KLJ5" s="652"/>
      <c r="KLK5" s="652"/>
      <c r="KLL5" s="653"/>
      <c r="KLM5" s="653"/>
      <c r="KLN5" s="653"/>
      <c r="KLO5" s="653"/>
      <c r="KLP5" s="653"/>
      <c r="KLQ5" s="653"/>
      <c r="KLR5" s="653"/>
      <c r="KLS5" s="653"/>
      <c r="KLT5" s="668"/>
      <c r="KLU5" s="670"/>
      <c r="KLV5" s="652"/>
      <c r="KLW5" s="652"/>
      <c r="KLX5" s="652"/>
      <c r="KLY5" s="652"/>
      <c r="KLZ5" s="652"/>
      <c r="KMA5" s="652"/>
      <c r="KMB5" s="653"/>
      <c r="KMC5" s="653"/>
      <c r="KMD5" s="653"/>
      <c r="KME5" s="653"/>
      <c r="KMF5" s="653"/>
      <c r="KMG5" s="653"/>
      <c r="KMH5" s="653"/>
      <c r="KMI5" s="653"/>
      <c r="KMJ5" s="668"/>
      <c r="KMK5" s="670"/>
      <c r="KML5" s="652"/>
      <c r="KMM5" s="652"/>
      <c r="KMN5" s="652"/>
      <c r="KMO5" s="652"/>
      <c r="KMP5" s="652"/>
      <c r="KMQ5" s="652"/>
      <c r="KMR5" s="653"/>
      <c r="KMS5" s="653"/>
      <c r="KMT5" s="653"/>
      <c r="KMU5" s="653"/>
      <c r="KMV5" s="653"/>
      <c r="KMW5" s="653"/>
      <c r="KMX5" s="653"/>
      <c r="KMY5" s="653"/>
      <c r="KMZ5" s="668"/>
      <c r="KNA5" s="670"/>
      <c r="KNB5" s="652"/>
      <c r="KNC5" s="652"/>
      <c r="KND5" s="652"/>
      <c r="KNE5" s="652"/>
      <c r="KNF5" s="652"/>
      <c r="KNG5" s="652"/>
      <c r="KNH5" s="653"/>
      <c r="KNI5" s="653"/>
      <c r="KNJ5" s="653"/>
      <c r="KNK5" s="653"/>
      <c r="KNL5" s="653"/>
      <c r="KNM5" s="653"/>
      <c r="KNN5" s="653"/>
      <c r="KNO5" s="653"/>
      <c r="KNP5" s="668"/>
      <c r="KNQ5" s="670"/>
      <c r="KNR5" s="652"/>
      <c r="KNS5" s="652"/>
      <c r="KNT5" s="652"/>
      <c r="KNU5" s="652"/>
      <c r="KNV5" s="652"/>
      <c r="KNW5" s="652"/>
      <c r="KNX5" s="653"/>
      <c r="KNY5" s="653"/>
      <c r="KNZ5" s="653"/>
      <c r="KOA5" s="653"/>
      <c r="KOB5" s="653"/>
      <c r="KOC5" s="653"/>
      <c r="KOD5" s="653"/>
      <c r="KOE5" s="653"/>
      <c r="KOF5" s="668"/>
      <c r="KOG5" s="670"/>
      <c r="KOH5" s="652"/>
      <c r="KOI5" s="652"/>
      <c r="KOJ5" s="652"/>
      <c r="KOK5" s="652"/>
      <c r="KOL5" s="652"/>
      <c r="KOM5" s="652"/>
      <c r="KON5" s="653"/>
      <c r="KOO5" s="653"/>
      <c r="KOP5" s="653"/>
      <c r="KOQ5" s="653"/>
      <c r="KOR5" s="653"/>
      <c r="KOS5" s="653"/>
      <c r="KOT5" s="653"/>
      <c r="KOU5" s="653"/>
      <c r="KOV5" s="668"/>
      <c r="KOW5" s="670"/>
      <c r="KOX5" s="652"/>
      <c r="KOY5" s="652"/>
      <c r="KOZ5" s="652"/>
      <c r="KPA5" s="652"/>
      <c r="KPB5" s="652"/>
      <c r="KPC5" s="652"/>
      <c r="KPD5" s="653"/>
      <c r="KPE5" s="653"/>
      <c r="KPF5" s="653"/>
      <c r="KPG5" s="653"/>
      <c r="KPH5" s="653"/>
      <c r="KPI5" s="653"/>
      <c r="KPJ5" s="653"/>
      <c r="KPK5" s="653"/>
      <c r="KPL5" s="668"/>
      <c r="KPM5" s="670"/>
      <c r="KPN5" s="652"/>
      <c r="KPO5" s="652"/>
      <c r="KPP5" s="652"/>
      <c r="KPQ5" s="652"/>
      <c r="KPR5" s="652"/>
      <c r="KPS5" s="652"/>
      <c r="KPT5" s="653"/>
      <c r="KPU5" s="653"/>
      <c r="KPV5" s="653"/>
      <c r="KPW5" s="653"/>
      <c r="KPX5" s="653"/>
      <c r="KPY5" s="653"/>
      <c r="KPZ5" s="653"/>
      <c r="KQA5" s="653"/>
      <c r="KQB5" s="668"/>
      <c r="KQC5" s="670"/>
      <c r="KQD5" s="652"/>
      <c r="KQE5" s="652"/>
      <c r="KQF5" s="652"/>
      <c r="KQG5" s="652"/>
      <c r="KQH5" s="652"/>
      <c r="KQI5" s="652"/>
      <c r="KQJ5" s="653"/>
      <c r="KQK5" s="653"/>
      <c r="KQL5" s="653"/>
      <c r="KQM5" s="653"/>
      <c r="KQN5" s="653"/>
      <c r="KQO5" s="653"/>
      <c r="KQP5" s="653"/>
      <c r="KQQ5" s="653"/>
      <c r="KQR5" s="668"/>
      <c r="KQS5" s="670"/>
      <c r="KQT5" s="652"/>
      <c r="KQU5" s="652"/>
      <c r="KQV5" s="652"/>
      <c r="KQW5" s="652"/>
      <c r="KQX5" s="652"/>
      <c r="KQY5" s="652"/>
      <c r="KQZ5" s="653"/>
      <c r="KRA5" s="653"/>
      <c r="KRB5" s="653"/>
      <c r="KRC5" s="653"/>
      <c r="KRD5" s="653"/>
      <c r="KRE5" s="653"/>
      <c r="KRF5" s="653"/>
      <c r="KRG5" s="653"/>
      <c r="KRH5" s="668"/>
      <c r="KRI5" s="670"/>
      <c r="KRJ5" s="652"/>
      <c r="KRK5" s="652"/>
      <c r="KRL5" s="652"/>
      <c r="KRM5" s="652"/>
      <c r="KRN5" s="652"/>
      <c r="KRO5" s="652"/>
      <c r="KRP5" s="653"/>
      <c r="KRQ5" s="653"/>
      <c r="KRR5" s="653"/>
      <c r="KRS5" s="653"/>
      <c r="KRT5" s="653"/>
      <c r="KRU5" s="653"/>
      <c r="KRV5" s="653"/>
      <c r="KRW5" s="653"/>
      <c r="KRX5" s="668"/>
      <c r="KRY5" s="670"/>
      <c r="KRZ5" s="652"/>
      <c r="KSA5" s="652"/>
      <c r="KSB5" s="652"/>
      <c r="KSC5" s="652"/>
      <c r="KSD5" s="652"/>
      <c r="KSE5" s="652"/>
      <c r="KSF5" s="653"/>
      <c r="KSG5" s="653"/>
      <c r="KSH5" s="653"/>
      <c r="KSI5" s="653"/>
      <c r="KSJ5" s="653"/>
      <c r="KSK5" s="653"/>
      <c r="KSL5" s="653"/>
      <c r="KSM5" s="653"/>
      <c r="KSN5" s="668"/>
      <c r="KSO5" s="670"/>
      <c r="KSP5" s="652"/>
      <c r="KSQ5" s="652"/>
      <c r="KSR5" s="652"/>
      <c r="KSS5" s="652"/>
      <c r="KST5" s="652"/>
      <c r="KSU5" s="652"/>
      <c r="KSV5" s="653"/>
      <c r="KSW5" s="653"/>
      <c r="KSX5" s="653"/>
      <c r="KSY5" s="653"/>
      <c r="KSZ5" s="653"/>
      <c r="KTA5" s="653"/>
      <c r="KTB5" s="653"/>
      <c r="KTC5" s="653"/>
      <c r="KTD5" s="668"/>
      <c r="KTE5" s="670"/>
      <c r="KTF5" s="652"/>
      <c r="KTG5" s="652"/>
      <c r="KTH5" s="652"/>
      <c r="KTI5" s="652"/>
      <c r="KTJ5" s="652"/>
      <c r="KTK5" s="652"/>
      <c r="KTL5" s="653"/>
      <c r="KTM5" s="653"/>
      <c r="KTN5" s="653"/>
      <c r="KTO5" s="653"/>
      <c r="KTP5" s="653"/>
      <c r="KTQ5" s="653"/>
      <c r="KTR5" s="653"/>
      <c r="KTS5" s="653"/>
      <c r="KTT5" s="668"/>
      <c r="KTU5" s="670"/>
      <c r="KTV5" s="652"/>
      <c r="KTW5" s="652"/>
      <c r="KTX5" s="652"/>
      <c r="KTY5" s="652"/>
      <c r="KTZ5" s="652"/>
      <c r="KUA5" s="652"/>
      <c r="KUB5" s="653"/>
      <c r="KUC5" s="653"/>
      <c r="KUD5" s="653"/>
      <c r="KUE5" s="653"/>
      <c r="KUF5" s="653"/>
      <c r="KUG5" s="653"/>
      <c r="KUH5" s="653"/>
      <c r="KUI5" s="653"/>
      <c r="KUJ5" s="668"/>
      <c r="KUK5" s="670"/>
      <c r="KUL5" s="652"/>
      <c r="KUM5" s="652"/>
      <c r="KUN5" s="652"/>
      <c r="KUO5" s="652"/>
      <c r="KUP5" s="652"/>
      <c r="KUQ5" s="652"/>
      <c r="KUR5" s="653"/>
      <c r="KUS5" s="653"/>
      <c r="KUT5" s="653"/>
      <c r="KUU5" s="653"/>
      <c r="KUV5" s="653"/>
      <c r="KUW5" s="653"/>
      <c r="KUX5" s="653"/>
      <c r="KUY5" s="653"/>
      <c r="KUZ5" s="668"/>
      <c r="KVA5" s="670"/>
      <c r="KVB5" s="652"/>
      <c r="KVC5" s="652"/>
      <c r="KVD5" s="652"/>
      <c r="KVE5" s="652"/>
      <c r="KVF5" s="652"/>
      <c r="KVG5" s="652"/>
      <c r="KVH5" s="653"/>
      <c r="KVI5" s="653"/>
      <c r="KVJ5" s="653"/>
      <c r="KVK5" s="653"/>
      <c r="KVL5" s="653"/>
      <c r="KVM5" s="653"/>
      <c r="KVN5" s="653"/>
      <c r="KVO5" s="653"/>
      <c r="KVP5" s="668"/>
      <c r="KVQ5" s="670"/>
      <c r="KVR5" s="652"/>
      <c r="KVS5" s="652"/>
      <c r="KVT5" s="652"/>
      <c r="KVU5" s="652"/>
      <c r="KVV5" s="652"/>
      <c r="KVW5" s="652"/>
      <c r="KVX5" s="653"/>
      <c r="KVY5" s="653"/>
      <c r="KVZ5" s="653"/>
      <c r="KWA5" s="653"/>
      <c r="KWB5" s="653"/>
      <c r="KWC5" s="653"/>
      <c r="KWD5" s="653"/>
      <c r="KWE5" s="653"/>
      <c r="KWF5" s="668"/>
      <c r="KWG5" s="670"/>
      <c r="KWH5" s="652"/>
      <c r="KWI5" s="652"/>
      <c r="KWJ5" s="652"/>
      <c r="KWK5" s="652"/>
      <c r="KWL5" s="652"/>
      <c r="KWM5" s="652"/>
      <c r="KWN5" s="653"/>
      <c r="KWO5" s="653"/>
      <c r="KWP5" s="653"/>
      <c r="KWQ5" s="653"/>
      <c r="KWR5" s="653"/>
      <c r="KWS5" s="653"/>
      <c r="KWT5" s="653"/>
      <c r="KWU5" s="653"/>
      <c r="KWV5" s="668"/>
      <c r="KWW5" s="670"/>
      <c r="KWX5" s="652"/>
      <c r="KWY5" s="652"/>
      <c r="KWZ5" s="652"/>
      <c r="KXA5" s="652"/>
      <c r="KXB5" s="652"/>
      <c r="KXC5" s="652"/>
      <c r="KXD5" s="653"/>
      <c r="KXE5" s="653"/>
      <c r="KXF5" s="653"/>
      <c r="KXG5" s="653"/>
      <c r="KXH5" s="653"/>
      <c r="KXI5" s="653"/>
      <c r="KXJ5" s="653"/>
      <c r="KXK5" s="653"/>
      <c r="KXL5" s="668"/>
      <c r="KXM5" s="670"/>
      <c r="KXN5" s="652"/>
      <c r="KXO5" s="652"/>
      <c r="KXP5" s="652"/>
      <c r="KXQ5" s="652"/>
      <c r="KXR5" s="652"/>
      <c r="KXS5" s="652"/>
      <c r="KXT5" s="653"/>
      <c r="KXU5" s="653"/>
      <c r="KXV5" s="653"/>
      <c r="KXW5" s="653"/>
      <c r="KXX5" s="653"/>
      <c r="KXY5" s="653"/>
      <c r="KXZ5" s="653"/>
      <c r="KYA5" s="653"/>
      <c r="KYB5" s="668"/>
      <c r="KYC5" s="670"/>
      <c r="KYD5" s="652"/>
      <c r="KYE5" s="652"/>
      <c r="KYF5" s="652"/>
      <c r="KYG5" s="652"/>
      <c r="KYH5" s="652"/>
      <c r="KYI5" s="652"/>
      <c r="KYJ5" s="653"/>
      <c r="KYK5" s="653"/>
      <c r="KYL5" s="653"/>
      <c r="KYM5" s="653"/>
      <c r="KYN5" s="653"/>
      <c r="KYO5" s="653"/>
      <c r="KYP5" s="653"/>
      <c r="KYQ5" s="653"/>
      <c r="KYR5" s="668"/>
      <c r="KYS5" s="670"/>
      <c r="KYT5" s="652"/>
      <c r="KYU5" s="652"/>
      <c r="KYV5" s="652"/>
      <c r="KYW5" s="652"/>
      <c r="KYX5" s="652"/>
      <c r="KYY5" s="652"/>
      <c r="KYZ5" s="653"/>
      <c r="KZA5" s="653"/>
      <c r="KZB5" s="653"/>
      <c r="KZC5" s="653"/>
      <c r="KZD5" s="653"/>
      <c r="KZE5" s="653"/>
      <c r="KZF5" s="653"/>
      <c r="KZG5" s="653"/>
      <c r="KZH5" s="668"/>
      <c r="KZI5" s="670"/>
      <c r="KZJ5" s="652"/>
      <c r="KZK5" s="652"/>
      <c r="KZL5" s="652"/>
      <c r="KZM5" s="652"/>
      <c r="KZN5" s="652"/>
      <c r="KZO5" s="652"/>
      <c r="KZP5" s="653"/>
      <c r="KZQ5" s="653"/>
      <c r="KZR5" s="653"/>
      <c r="KZS5" s="653"/>
      <c r="KZT5" s="653"/>
      <c r="KZU5" s="653"/>
      <c r="KZV5" s="653"/>
      <c r="KZW5" s="653"/>
      <c r="KZX5" s="668"/>
      <c r="KZY5" s="670"/>
      <c r="KZZ5" s="652"/>
      <c r="LAA5" s="652"/>
      <c r="LAB5" s="652"/>
      <c r="LAC5" s="652"/>
      <c r="LAD5" s="652"/>
      <c r="LAE5" s="652"/>
      <c r="LAF5" s="653"/>
      <c r="LAG5" s="653"/>
      <c r="LAH5" s="653"/>
      <c r="LAI5" s="653"/>
      <c r="LAJ5" s="653"/>
      <c r="LAK5" s="653"/>
      <c r="LAL5" s="653"/>
      <c r="LAM5" s="653"/>
      <c r="LAN5" s="668"/>
      <c r="LAO5" s="670"/>
      <c r="LAP5" s="652"/>
      <c r="LAQ5" s="652"/>
      <c r="LAR5" s="652"/>
      <c r="LAS5" s="652"/>
      <c r="LAT5" s="652"/>
      <c r="LAU5" s="652"/>
      <c r="LAV5" s="653"/>
      <c r="LAW5" s="653"/>
      <c r="LAX5" s="653"/>
      <c r="LAY5" s="653"/>
      <c r="LAZ5" s="653"/>
      <c r="LBA5" s="653"/>
      <c r="LBB5" s="653"/>
      <c r="LBC5" s="653"/>
      <c r="LBD5" s="668"/>
      <c r="LBE5" s="670"/>
      <c r="LBF5" s="652"/>
      <c r="LBG5" s="652"/>
      <c r="LBH5" s="652"/>
      <c r="LBI5" s="652"/>
      <c r="LBJ5" s="652"/>
      <c r="LBK5" s="652"/>
      <c r="LBL5" s="653"/>
      <c r="LBM5" s="653"/>
      <c r="LBN5" s="653"/>
      <c r="LBO5" s="653"/>
      <c r="LBP5" s="653"/>
      <c r="LBQ5" s="653"/>
      <c r="LBR5" s="653"/>
      <c r="LBS5" s="653"/>
      <c r="LBT5" s="668"/>
      <c r="LBU5" s="670"/>
      <c r="LBV5" s="652"/>
      <c r="LBW5" s="652"/>
      <c r="LBX5" s="652"/>
      <c r="LBY5" s="652"/>
      <c r="LBZ5" s="652"/>
      <c r="LCA5" s="652"/>
      <c r="LCB5" s="653"/>
      <c r="LCC5" s="653"/>
      <c r="LCD5" s="653"/>
      <c r="LCE5" s="653"/>
      <c r="LCF5" s="653"/>
      <c r="LCG5" s="653"/>
      <c r="LCH5" s="653"/>
      <c r="LCI5" s="653"/>
      <c r="LCJ5" s="668"/>
      <c r="LCK5" s="670"/>
      <c r="LCL5" s="652"/>
      <c r="LCM5" s="652"/>
      <c r="LCN5" s="652"/>
      <c r="LCO5" s="652"/>
      <c r="LCP5" s="652"/>
      <c r="LCQ5" s="652"/>
      <c r="LCR5" s="653"/>
      <c r="LCS5" s="653"/>
      <c r="LCT5" s="653"/>
      <c r="LCU5" s="653"/>
      <c r="LCV5" s="653"/>
      <c r="LCW5" s="653"/>
      <c r="LCX5" s="653"/>
      <c r="LCY5" s="653"/>
      <c r="LCZ5" s="668"/>
      <c r="LDA5" s="670"/>
      <c r="LDB5" s="652"/>
      <c r="LDC5" s="652"/>
      <c r="LDD5" s="652"/>
      <c r="LDE5" s="652"/>
      <c r="LDF5" s="652"/>
      <c r="LDG5" s="652"/>
      <c r="LDH5" s="653"/>
      <c r="LDI5" s="653"/>
      <c r="LDJ5" s="653"/>
      <c r="LDK5" s="653"/>
      <c r="LDL5" s="653"/>
      <c r="LDM5" s="653"/>
      <c r="LDN5" s="653"/>
      <c r="LDO5" s="653"/>
      <c r="LDP5" s="668"/>
      <c r="LDQ5" s="670"/>
      <c r="LDR5" s="652"/>
      <c r="LDS5" s="652"/>
      <c r="LDT5" s="652"/>
      <c r="LDU5" s="652"/>
      <c r="LDV5" s="652"/>
      <c r="LDW5" s="652"/>
      <c r="LDX5" s="653"/>
      <c r="LDY5" s="653"/>
      <c r="LDZ5" s="653"/>
      <c r="LEA5" s="653"/>
      <c r="LEB5" s="653"/>
      <c r="LEC5" s="653"/>
      <c r="LED5" s="653"/>
      <c r="LEE5" s="653"/>
      <c r="LEF5" s="668"/>
      <c r="LEG5" s="670"/>
      <c r="LEH5" s="652"/>
      <c r="LEI5" s="652"/>
      <c r="LEJ5" s="652"/>
      <c r="LEK5" s="652"/>
      <c r="LEL5" s="652"/>
      <c r="LEM5" s="652"/>
      <c r="LEN5" s="653"/>
      <c r="LEO5" s="653"/>
      <c r="LEP5" s="653"/>
      <c r="LEQ5" s="653"/>
      <c r="LER5" s="653"/>
      <c r="LES5" s="653"/>
      <c r="LET5" s="653"/>
      <c r="LEU5" s="653"/>
      <c r="LEV5" s="668"/>
      <c r="LEW5" s="670"/>
      <c r="LEX5" s="652"/>
      <c r="LEY5" s="652"/>
      <c r="LEZ5" s="652"/>
      <c r="LFA5" s="652"/>
      <c r="LFB5" s="652"/>
      <c r="LFC5" s="652"/>
      <c r="LFD5" s="653"/>
      <c r="LFE5" s="653"/>
      <c r="LFF5" s="653"/>
      <c r="LFG5" s="653"/>
      <c r="LFH5" s="653"/>
      <c r="LFI5" s="653"/>
      <c r="LFJ5" s="653"/>
      <c r="LFK5" s="653"/>
      <c r="LFL5" s="668"/>
      <c r="LFM5" s="670"/>
      <c r="LFN5" s="652"/>
      <c r="LFO5" s="652"/>
      <c r="LFP5" s="652"/>
      <c r="LFQ5" s="652"/>
      <c r="LFR5" s="652"/>
      <c r="LFS5" s="652"/>
      <c r="LFT5" s="653"/>
      <c r="LFU5" s="653"/>
      <c r="LFV5" s="653"/>
      <c r="LFW5" s="653"/>
      <c r="LFX5" s="653"/>
      <c r="LFY5" s="653"/>
      <c r="LFZ5" s="653"/>
      <c r="LGA5" s="653"/>
      <c r="LGB5" s="668"/>
      <c r="LGC5" s="670"/>
      <c r="LGD5" s="652"/>
      <c r="LGE5" s="652"/>
      <c r="LGF5" s="652"/>
      <c r="LGG5" s="652"/>
      <c r="LGH5" s="652"/>
      <c r="LGI5" s="652"/>
      <c r="LGJ5" s="653"/>
      <c r="LGK5" s="653"/>
      <c r="LGL5" s="653"/>
      <c r="LGM5" s="653"/>
      <c r="LGN5" s="653"/>
      <c r="LGO5" s="653"/>
      <c r="LGP5" s="653"/>
      <c r="LGQ5" s="653"/>
      <c r="LGR5" s="668"/>
      <c r="LGS5" s="670"/>
      <c r="LGT5" s="652"/>
      <c r="LGU5" s="652"/>
      <c r="LGV5" s="652"/>
      <c r="LGW5" s="652"/>
      <c r="LGX5" s="652"/>
      <c r="LGY5" s="652"/>
      <c r="LGZ5" s="653"/>
      <c r="LHA5" s="653"/>
      <c r="LHB5" s="653"/>
      <c r="LHC5" s="653"/>
      <c r="LHD5" s="653"/>
      <c r="LHE5" s="653"/>
      <c r="LHF5" s="653"/>
      <c r="LHG5" s="653"/>
      <c r="LHH5" s="668"/>
      <c r="LHI5" s="670"/>
      <c r="LHJ5" s="652"/>
      <c r="LHK5" s="652"/>
      <c r="LHL5" s="652"/>
      <c r="LHM5" s="652"/>
      <c r="LHN5" s="652"/>
      <c r="LHO5" s="652"/>
      <c r="LHP5" s="653"/>
      <c r="LHQ5" s="653"/>
      <c r="LHR5" s="653"/>
      <c r="LHS5" s="653"/>
      <c r="LHT5" s="653"/>
      <c r="LHU5" s="653"/>
      <c r="LHV5" s="653"/>
      <c r="LHW5" s="653"/>
      <c r="LHX5" s="668"/>
      <c r="LHY5" s="670"/>
      <c r="LHZ5" s="652"/>
      <c r="LIA5" s="652"/>
      <c r="LIB5" s="652"/>
      <c r="LIC5" s="652"/>
      <c r="LID5" s="652"/>
      <c r="LIE5" s="652"/>
      <c r="LIF5" s="653"/>
      <c r="LIG5" s="653"/>
      <c r="LIH5" s="653"/>
      <c r="LII5" s="653"/>
      <c r="LIJ5" s="653"/>
      <c r="LIK5" s="653"/>
      <c r="LIL5" s="653"/>
      <c r="LIM5" s="653"/>
      <c r="LIN5" s="668"/>
      <c r="LIO5" s="670"/>
      <c r="LIP5" s="652"/>
      <c r="LIQ5" s="652"/>
      <c r="LIR5" s="652"/>
      <c r="LIS5" s="652"/>
      <c r="LIT5" s="652"/>
      <c r="LIU5" s="652"/>
      <c r="LIV5" s="653"/>
      <c r="LIW5" s="653"/>
      <c r="LIX5" s="653"/>
      <c r="LIY5" s="653"/>
      <c r="LIZ5" s="653"/>
      <c r="LJA5" s="653"/>
      <c r="LJB5" s="653"/>
      <c r="LJC5" s="653"/>
      <c r="LJD5" s="668"/>
      <c r="LJE5" s="670"/>
      <c r="LJF5" s="652"/>
      <c r="LJG5" s="652"/>
      <c r="LJH5" s="652"/>
      <c r="LJI5" s="652"/>
      <c r="LJJ5" s="652"/>
      <c r="LJK5" s="652"/>
      <c r="LJL5" s="653"/>
      <c r="LJM5" s="653"/>
      <c r="LJN5" s="653"/>
      <c r="LJO5" s="653"/>
      <c r="LJP5" s="653"/>
      <c r="LJQ5" s="653"/>
      <c r="LJR5" s="653"/>
      <c r="LJS5" s="653"/>
      <c r="LJT5" s="668"/>
      <c r="LJU5" s="670"/>
      <c r="LJV5" s="652"/>
      <c r="LJW5" s="652"/>
      <c r="LJX5" s="652"/>
      <c r="LJY5" s="652"/>
      <c r="LJZ5" s="652"/>
      <c r="LKA5" s="652"/>
      <c r="LKB5" s="653"/>
      <c r="LKC5" s="653"/>
      <c r="LKD5" s="653"/>
      <c r="LKE5" s="653"/>
      <c r="LKF5" s="653"/>
      <c r="LKG5" s="653"/>
      <c r="LKH5" s="653"/>
      <c r="LKI5" s="653"/>
      <c r="LKJ5" s="668"/>
      <c r="LKK5" s="670"/>
      <c r="LKL5" s="652"/>
      <c r="LKM5" s="652"/>
      <c r="LKN5" s="652"/>
      <c r="LKO5" s="652"/>
      <c r="LKP5" s="652"/>
      <c r="LKQ5" s="652"/>
      <c r="LKR5" s="653"/>
      <c r="LKS5" s="653"/>
      <c r="LKT5" s="653"/>
      <c r="LKU5" s="653"/>
      <c r="LKV5" s="653"/>
      <c r="LKW5" s="653"/>
      <c r="LKX5" s="653"/>
      <c r="LKY5" s="653"/>
      <c r="LKZ5" s="668"/>
      <c r="LLA5" s="670"/>
      <c r="LLB5" s="652"/>
      <c r="LLC5" s="652"/>
      <c r="LLD5" s="652"/>
      <c r="LLE5" s="652"/>
      <c r="LLF5" s="652"/>
      <c r="LLG5" s="652"/>
      <c r="LLH5" s="653"/>
      <c r="LLI5" s="653"/>
      <c r="LLJ5" s="653"/>
      <c r="LLK5" s="653"/>
      <c r="LLL5" s="653"/>
      <c r="LLM5" s="653"/>
      <c r="LLN5" s="653"/>
      <c r="LLO5" s="653"/>
      <c r="LLP5" s="668"/>
      <c r="LLQ5" s="670"/>
      <c r="LLR5" s="652"/>
      <c r="LLS5" s="652"/>
      <c r="LLT5" s="652"/>
      <c r="LLU5" s="652"/>
      <c r="LLV5" s="652"/>
      <c r="LLW5" s="652"/>
      <c r="LLX5" s="653"/>
      <c r="LLY5" s="653"/>
      <c r="LLZ5" s="653"/>
      <c r="LMA5" s="653"/>
      <c r="LMB5" s="653"/>
      <c r="LMC5" s="653"/>
      <c r="LMD5" s="653"/>
      <c r="LME5" s="653"/>
      <c r="LMF5" s="668"/>
      <c r="LMG5" s="670"/>
      <c r="LMH5" s="652"/>
      <c r="LMI5" s="652"/>
      <c r="LMJ5" s="652"/>
      <c r="LMK5" s="652"/>
      <c r="LML5" s="652"/>
      <c r="LMM5" s="652"/>
      <c r="LMN5" s="653"/>
      <c r="LMO5" s="653"/>
      <c r="LMP5" s="653"/>
      <c r="LMQ5" s="653"/>
      <c r="LMR5" s="653"/>
      <c r="LMS5" s="653"/>
      <c r="LMT5" s="653"/>
      <c r="LMU5" s="653"/>
      <c r="LMV5" s="668"/>
      <c r="LMW5" s="670"/>
      <c r="LMX5" s="652"/>
      <c r="LMY5" s="652"/>
      <c r="LMZ5" s="652"/>
      <c r="LNA5" s="652"/>
      <c r="LNB5" s="652"/>
      <c r="LNC5" s="652"/>
      <c r="LND5" s="653"/>
      <c r="LNE5" s="653"/>
      <c r="LNF5" s="653"/>
      <c r="LNG5" s="653"/>
      <c r="LNH5" s="653"/>
      <c r="LNI5" s="653"/>
      <c r="LNJ5" s="653"/>
      <c r="LNK5" s="653"/>
      <c r="LNL5" s="668"/>
      <c r="LNM5" s="670"/>
      <c r="LNN5" s="652"/>
      <c r="LNO5" s="652"/>
      <c r="LNP5" s="652"/>
      <c r="LNQ5" s="652"/>
      <c r="LNR5" s="652"/>
      <c r="LNS5" s="652"/>
      <c r="LNT5" s="653"/>
      <c r="LNU5" s="653"/>
      <c r="LNV5" s="653"/>
      <c r="LNW5" s="653"/>
      <c r="LNX5" s="653"/>
      <c r="LNY5" s="653"/>
      <c r="LNZ5" s="653"/>
      <c r="LOA5" s="653"/>
      <c r="LOB5" s="668"/>
      <c r="LOC5" s="670"/>
      <c r="LOD5" s="652"/>
      <c r="LOE5" s="652"/>
      <c r="LOF5" s="652"/>
      <c r="LOG5" s="652"/>
      <c r="LOH5" s="652"/>
      <c r="LOI5" s="652"/>
      <c r="LOJ5" s="653"/>
      <c r="LOK5" s="653"/>
      <c r="LOL5" s="653"/>
      <c r="LOM5" s="653"/>
      <c r="LON5" s="653"/>
      <c r="LOO5" s="653"/>
      <c r="LOP5" s="653"/>
      <c r="LOQ5" s="653"/>
      <c r="LOR5" s="668"/>
      <c r="LOS5" s="670"/>
      <c r="LOT5" s="652"/>
      <c r="LOU5" s="652"/>
      <c r="LOV5" s="652"/>
      <c r="LOW5" s="652"/>
      <c r="LOX5" s="652"/>
      <c r="LOY5" s="652"/>
      <c r="LOZ5" s="653"/>
      <c r="LPA5" s="653"/>
      <c r="LPB5" s="653"/>
      <c r="LPC5" s="653"/>
      <c r="LPD5" s="653"/>
      <c r="LPE5" s="653"/>
      <c r="LPF5" s="653"/>
      <c r="LPG5" s="653"/>
      <c r="LPH5" s="668"/>
      <c r="LPI5" s="670"/>
      <c r="LPJ5" s="652"/>
      <c r="LPK5" s="652"/>
      <c r="LPL5" s="652"/>
      <c r="LPM5" s="652"/>
      <c r="LPN5" s="652"/>
      <c r="LPO5" s="652"/>
      <c r="LPP5" s="653"/>
      <c r="LPQ5" s="653"/>
      <c r="LPR5" s="653"/>
      <c r="LPS5" s="653"/>
      <c r="LPT5" s="653"/>
      <c r="LPU5" s="653"/>
      <c r="LPV5" s="653"/>
      <c r="LPW5" s="653"/>
      <c r="LPX5" s="668"/>
      <c r="LPY5" s="670"/>
      <c r="LPZ5" s="652"/>
      <c r="LQA5" s="652"/>
      <c r="LQB5" s="652"/>
      <c r="LQC5" s="652"/>
      <c r="LQD5" s="652"/>
      <c r="LQE5" s="652"/>
      <c r="LQF5" s="653"/>
      <c r="LQG5" s="653"/>
      <c r="LQH5" s="653"/>
      <c r="LQI5" s="653"/>
      <c r="LQJ5" s="653"/>
      <c r="LQK5" s="653"/>
      <c r="LQL5" s="653"/>
      <c r="LQM5" s="653"/>
      <c r="LQN5" s="668"/>
      <c r="LQO5" s="670"/>
      <c r="LQP5" s="652"/>
      <c r="LQQ5" s="652"/>
      <c r="LQR5" s="652"/>
      <c r="LQS5" s="652"/>
      <c r="LQT5" s="652"/>
      <c r="LQU5" s="652"/>
      <c r="LQV5" s="653"/>
      <c r="LQW5" s="653"/>
      <c r="LQX5" s="653"/>
      <c r="LQY5" s="653"/>
      <c r="LQZ5" s="653"/>
      <c r="LRA5" s="653"/>
      <c r="LRB5" s="653"/>
      <c r="LRC5" s="653"/>
      <c r="LRD5" s="668"/>
      <c r="LRE5" s="670"/>
      <c r="LRF5" s="652"/>
      <c r="LRG5" s="652"/>
      <c r="LRH5" s="652"/>
      <c r="LRI5" s="652"/>
      <c r="LRJ5" s="652"/>
      <c r="LRK5" s="652"/>
      <c r="LRL5" s="653"/>
      <c r="LRM5" s="653"/>
      <c r="LRN5" s="653"/>
      <c r="LRO5" s="653"/>
      <c r="LRP5" s="653"/>
      <c r="LRQ5" s="653"/>
      <c r="LRR5" s="653"/>
      <c r="LRS5" s="653"/>
      <c r="LRT5" s="668"/>
      <c r="LRU5" s="670"/>
      <c r="LRV5" s="652"/>
      <c r="LRW5" s="652"/>
      <c r="LRX5" s="652"/>
      <c r="LRY5" s="652"/>
      <c r="LRZ5" s="652"/>
      <c r="LSA5" s="652"/>
      <c r="LSB5" s="653"/>
      <c r="LSC5" s="653"/>
      <c r="LSD5" s="653"/>
      <c r="LSE5" s="653"/>
      <c r="LSF5" s="653"/>
      <c r="LSG5" s="653"/>
      <c r="LSH5" s="653"/>
      <c r="LSI5" s="653"/>
      <c r="LSJ5" s="668"/>
      <c r="LSK5" s="670"/>
      <c r="LSL5" s="652"/>
      <c r="LSM5" s="652"/>
      <c r="LSN5" s="652"/>
      <c r="LSO5" s="652"/>
      <c r="LSP5" s="652"/>
      <c r="LSQ5" s="652"/>
      <c r="LSR5" s="653"/>
      <c r="LSS5" s="653"/>
      <c r="LST5" s="653"/>
      <c r="LSU5" s="653"/>
      <c r="LSV5" s="653"/>
      <c r="LSW5" s="653"/>
      <c r="LSX5" s="653"/>
      <c r="LSY5" s="653"/>
      <c r="LSZ5" s="668"/>
      <c r="LTA5" s="670"/>
      <c r="LTB5" s="652"/>
      <c r="LTC5" s="652"/>
      <c r="LTD5" s="652"/>
      <c r="LTE5" s="652"/>
      <c r="LTF5" s="652"/>
      <c r="LTG5" s="652"/>
      <c r="LTH5" s="653"/>
      <c r="LTI5" s="653"/>
      <c r="LTJ5" s="653"/>
      <c r="LTK5" s="653"/>
      <c r="LTL5" s="653"/>
      <c r="LTM5" s="653"/>
      <c r="LTN5" s="653"/>
      <c r="LTO5" s="653"/>
      <c r="LTP5" s="668"/>
      <c r="LTQ5" s="670"/>
      <c r="LTR5" s="652"/>
      <c r="LTS5" s="652"/>
      <c r="LTT5" s="652"/>
      <c r="LTU5" s="652"/>
      <c r="LTV5" s="652"/>
      <c r="LTW5" s="652"/>
      <c r="LTX5" s="653"/>
      <c r="LTY5" s="653"/>
      <c r="LTZ5" s="653"/>
      <c r="LUA5" s="653"/>
      <c r="LUB5" s="653"/>
      <c r="LUC5" s="653"/>
      <c r="LUD5" s="653"/>
      <c r="LUE5" s="653"/>
      <c r="LUF5" s="668"/>
      <c r="LUG5" s="670"/>
      <c r="LUH5" s="652"/>
      <c r="LUI5" s="652"/>
      <c r="LUJ5" s="652"/>
      <c r="LUK5" s="652"/>
      <c r="LUL5" s="652"/>
      <c r="LUM5" s="652"/>
      <c r="LUN5" s="653"/>
      <c r="LUO5" s="653"/>
      <c r="LUP5" s="653"/>
      <c r="LUQ5" s="653"/>
      <c r="LUR5" s="653"/>
      <c r="LUS5" s="653"/>
      <c r="LUT5" s="653"/>
      <c r="LUU5" s="653"/>
      <c r="LUV5" s="668"/>
      <c r="LUW5" s="670"/>
      <c r="LUX5" s="652"/>
      <c r="LUY5" s="652"/>
      <c r="LUZ5" s="652"/>
      <c r="LVA5" s="652"/>
      <c r="LVB5" s="652"/>
      <c r="LVC5" s="652"/>
      <c r="LVD5" s="653"/>
      <c r="LVE5" s="653"/>
      <c r="LVF5" s="653"/>
      <c r="LVG5" s="653"/>
      <c r="LVH5" s="653"/>
      <c r="LVI5" s="653"/>
      <c r="LVJ5" s="653"/>
      <c r="LVK5" s="653"/>
      <c r="LVL5" s="668"/>
      <c r="LVM5" s="670"/>
      <c r="LVN5" s="652"/>
      <c r="LVO5" s="652"/>
      <c r="LVP5" s="652"/>
      <c r="LVQ5" s="652"/>
      <c r="LVR5" s="652"/>
      <c r="LVS5" s="652"/>
      <c r="LVT5" s="653"/>
      <c r="LVU5" s="653"/>
      <c r="LVV5" s="653"/>
      <c r="LVW5" s="653"/>
      <c r="LVX5" s="653"/>
      <c r="LVY5" s="653"/>
      <c r="LVZ5" s="653"/>
      <c r="LWA5" s="653"/>
      <c r="LWB5" s="668"/>
      <c r="LWC5" s="670"/>
      <c r="LWD5" s="652"/>
      <c r="LWE5" s="652"/>
      <c r="LWF5" s="652"/>
      <c r="LWG5" s="652"/>
      <c r="LWH5" s="652"/>
      <c r="LWI5" s="652"/>
      <c r="LWJ5" s="653"/>
      <c r="LWK5" s="653"/>
      <c r="LWL5" s="653"/>
      <c r="LWM5" s="653"/>
      <c r="LWN5" s="653"/>
      <c r="LWO5" s="653"/>
      <c r="LWP5" s="653"/>
      <c r="LWQ5" s="653"/>
      <c r="LWR5" s="668"/>
      <c r="LWS5" s="670"/>
      <c r="LWT5" s="652"/>
      <c r="LWU5" s="652"/>
      <c r="LWV5" s="652"/>
      <c r="LWW5" s="652"/>
      <c r="LWX5" s="652"/>
      <c r="LWY5" s="652"/>
      <c r="LWZ5" s="653"/>
      <c r="LXA5" s="653"/>
      <c r="LXB5" s="653"/>
      <c r="LXC5" s="653"/>
      <c r="LXD5" s="653"/>
      <c r="LXE5" s="653"/>
      <c r="LXF5" s="653"/>
      <c r="LXG5" s="653"/>
      <c r="LXH5" s="668"/>
      <c r="LXI5" s="670"/>
      <c r="LXJ5" s="652"/>
      <c r="LXK5" s="652"/>
      <c r="LXL5" s="652"/>
      <c r="LXM5" s="652"/>
      <c r="LXN5" s="652"/>
      <c r="LXO5" s="652"/>
      <c r="LXP5" s="653"/>
      <c r="LXQ5" s="653"/>
      <c r="LXR5" s="653"/>
      <c r="LXS5" s="653"/>
      <c r="LXT5" s="653"/>
      <c r="LXU5" s="653"/>
      <c r="LXV5" s="653"/>
      <c r="LXW5" s="653"/>
      <c r="LXX5" s="668"/>
      <c r="LXY5" s="670"/>
      <c r="LXZ5" s="652"/>
      <c r="LYA5" s="652"/>
      <c r="LYB5" s="652"/>
      <c r="LYC5" s="652"/>
      <c r="LYD5" s="652"/>
      <c r="LYE5" s="652"/>
      <c r="LYF5" s="653"/>
      <c r="LYG5" s="653"/>
      <c r="LYH5" s="653"/>
      <c r="LYI5" s="653"/>
      <c r="LYJ5" s="653"/>
      <c r="LYK5" s="653"/>
      <c r="LYL5" s="653"/>
      <c r="LYM5" s="653"/>
      <c r="LYN5" s="668"/>
      <c r="LYO5" s="670"/>
      <c r="LYP5" s="652"/>
      <c r="LYQ5" s="652"/>
      <c r="LYR5" s="652"/>
      <c r="LYS5" s="652"/>
      <c r="LYT5" s="652"/>
      <c r="LYU5" s="652"/>
      <c r="LYV5" s="653"/>
      <c r="LYW5" s="653"/>
      <c r="LYX5" s="653"/>
      <c r="LYY5" s="653"/>
      <c r="LYZ5" s="653"/>
      <c r="LZA5" s="653"/>
      <c r="LZB5" s="653"/>
      <c r="LZC5" s="653"/>
      <c r="LZD5" s="668"/>
      <c r="LZE5" s="670"/>
      <c r="LZF5" s="652"/>
      <c r="LZG5" s="652"/>
      <c r="LZH5" s="652"/>
      <c r="LZI5" s="652"/>
      <c r="LZJ5" s="652"/>
      <c r="LZK5" s="652"/>
      <c r="LZL5" s="653"/>
      <c r="LZM5" s="653"/>
      <c r="LZN5" s="653"/>
      <c r="LZO5" s="653"/>
      <c r="LZP5" s="653"/>
      <c r="LZQ5" s="653"/>
      <c r="LZR5" s="653"/>
      <c r="LZS5" s="653"/>
      <c r="LZT5" s="668"/>
      <c r="LZU5" s="670"/>
      <c r="LZV5" s="652"/>
      <c r="LZW5" s="652"/>
      <c r="LZX5" s="652"/>
      <c r="LZY5" s="652"/>
      <c r="LZZ5" s="652"/>
      <c r="MAA5" s="652"/>
      <c r="MAB5" s="653"/>
      <c r="MAC5" s="653"/>
      <c r="MAD5" s="653"/>
      <c r="MAE5" s="653"/>
      <c r="MAF5" s="653"/>
      <c r="MAG5" s="653"/>
      <c r="MAH5" s="653"/>
      <c r="MAI5" s="653"/>
      <c r="MAJ5" s="668"/>
      <c r="MAK5" s="670"/>
      <c r="MAL5" s="652"/>
      <c r="MAM5" s="652"/>
      <c r="MAN5" s="652"/>
      <c r="MAO5" s="652"/>
      <c r="MAP5" s="652"/>
      <c r="MAQ5" s="652"/>
      <c r="MAR5" s="653"/>
      <c r="MAS5" s="653"/>
      <c r="MAT5" s="653"/>
      <c r="MAU5" s="653"/>
      <c r="MAV5" s="653"/>
      <c r="MAW5" s="653"/>
      <c r="MAX5" s="653"/>
      <c r="MAY5" s="653"/>
      <c r="MAZ5" s="668"/>
      <c r="MBA5" s="670"/>
      <c r="MBB5" s="652"/>
      <c r="MBC5" s="652"/>
      <c r="MBD5" s="652"/>
      <c r="MBE5" s="652"/>
      <c r="MBF5" s="652"/>
      <c r="MBG5" s="652"/>
      <c r="MBH5" s="653"/>
      <c r="MBI5" s="653"/>
      <c r="MBJ5" s="653"/>
      <c r="MBK5" s="653"/>
      <c r="MBL5" s="653"/>
      <c r="MBM5" s="653"/>
      <c r="MBN5" s="653"/>
      <c r="MBO5" s="653"/>
      <c r="MBP5" s="668"/>
      <c r="MBQ5" s="670"/>
      <c r="MBR5" s="652"/>
      <c r="MBS5" s="652"/>
      <c r="MBT5" s="652"/>
      <c r="MBU5" s="652"/>
      <c r="MBV5" s="652"/>
      <c r="MBW5" s="652"/>
      <c r="MBX5" s="653"/>
      <c r="MBY5" s="653"/>
      <c r="MBZ5" s="653"/>
      <c r="MCA5" s="653"/>
      <c r="MCB5" s="653"/>
      <c r="MCC5" s="653"/>
      <c r="MCD5" s="653"/>
      <c r="MCE5" s="653"/>
      <c r="MCF5" s="668"/>
      <c r="MCG5" s="670"/>
      <c r="MCH5" s="652"/>
      <c r="MCI5" s="652"/>
      <c r="MCJ5" s="652"/>
      <c r="MCK5" s="652"/>
      <c r="MCL5" s="652"/>
      <c r="MCM5" s="652"/>
      <c r="MCN5" s="653"/>
      <c r="MCO5" s="653"/>
      <c r="MCP5" s="653"/>
      <c r="MCQ5" s="653"/>
      <c r="MCR5" s="653"/>
      <c r="MCS5" s="653"/>
      <c r="MCT5" s="653"/>
      <c r="MCU5" s="653"/>
      <c r="MCV5" s="668"/>
      <c r="MCW5" s="670"/>
      <c r="MCX5" s="652"/>
      <c r="MCY5" s="652"/>
      <c r="MCZ5" s="652"/>
      <c r="MDA5" s="652"/>
      <c r="MDB5" s="652"/>
      <c r="MDC5" s="652"/>
      <c r="MDD5" s="653"/>
      <c r="MDE5" s="653"/>
      <c r="MDF5" s="653"/>
      <c r="MDG5" s="653"/>
      <c r="MDH5" s="653"/>
      <c r="MDI5" s="653"/>
      <c r="MDJ5" s="653"/>
      <c r="MDK5" s="653"/>
      <c r="MDL5" s="668"/>
      <c r="MDM5" s="670"/>
      <c r="MDN5" s="652"/>
      <c r="MDO5" s="652"/>
      <c r="MDP5" s="652"/>
      <c r="MDQ5" s="652"/>
      <c r="MDR5" s="652"/>
      <c r="MDS5" s="652"/>
      <c r="MDT5" s="653"/>
      <c r="MDU5" s="653"/>
      <c r="MDV5" s="653"/>
      <c r="MDW5" s="653"/>
      <c r="MDX5" s="653"/>
      <c r="MDY5" s="653"/>
      <c r="MDZ5" s="653"/>
      <c r="MEA5" s="653"/>
      <c r="MEB5" s="668"/>
      <c r="MEC5" s="670"/>
      <c r="MED5" s="652"/>
      <c r="MEE5" s="652"/>
      <c r="MEF5" s="652"/>
      <c r="MEG5" s="652"/>
      <c r="MEH5" s="652"/>
      <c r="MEI5" s="652"/>
      <c r="MEJ5" s="653"/>
      <c r="MEK5" s="653"/>
      <c r="MEL5" s="653"/>
      <c r="MEM5" s="653"/>
      <c r="MEN5" s="653"/>
      <c r="MEO5" s="653"/>
      <c r="MEP5" s="653"/>
      <c r="MEQ5" s="653"/>
      <c r="MER5" s="668"/>
      <c r="MES5" s="670"/>
      <c r="MET5" s="652"/>
      <c r="MEU5" s="652"/>
      <c r="MEV5" s="652"/>
      <c r="MEW5" s="652"/>
      <c r="MEX5" s="652"/>
      <c r="MEY5" s="652"/>
      <c r="MEZ5" s="653"/>
      <c r="MFA5" s="653"/>
      <c r="MFB5" s="653"/>
      <c r="MFC5" s="653"/>
      <c r="MFD5" s="653"/>
      <c r="MFE5" s="653"/>
      <c r="MFF5" s="653"/>
      <c r="MFG5" s="653"/>
      <c r="MFH5" s="668"/>
      <c r="MFI5" s="670"/>
      <c r="MFJ5" s="652"/>
      <c r="MFK5" s="652"/>
      <c r="MFL5" s="652"/>
      <c r="MFM5" s="652"/>
      <c r="MFN5" s="652"/>
      <c r="MFO5" s="652"/>
      <c r="MFP5" s="653"/>
      <c r="MFQ5" s="653"/>
      <c r="MFR5" s="653"/>
      <c r="MFS5" s="653"/>
      <c r="MFT5" s="653"/>
      <c r="MFU5" s="653"/>
      <c r="MFV5" s="653"/>
      <c r="MFW5" s="653"/>
      <c r="MFX5" s="668"/>
      <c r="MFY5" s="670"/>
      <c r="MFZ5" s="652"/>
      <c r="MGA5" s="652"/>
      <c r="MGB5" s="652"/>
      <c r="MGC5" s="652"/>
      <c r="MGD5" s="652"/>
      <c r="MGE5" s="652"/>
      <c r="MGF5" s="653"/>
      <c r="MGG5" s="653"/>
      <c r="MGH5" s="653"/>
      <c r="MGI5" s="653"/>
      <c r="MGJ5" s="653"/>
      <c r="MGK5" s="653"/>
      <c r="MGL5" s="653"/>
      <c r="MGM5" s="653"/>
      <c r="MGN5" s="668"/>
      <c r="MGO5" s="670"/>
      <c r="MGP5" s="652"/>
      <c r="MGQ5" s="652"/>
      <c r="MGR5" s="652"/>
      <c r="MGS5" s="652"/>
      <c r="MGT5" s="652"/>
      <c r="MGU5" s="652"/>
      <c r="MGV5" s="653"/>
      <c r="MGW5" s="653"/>
      <c r="MGX5" s="653"/>
      <c r="MGY5" s="653"/>
      <c r="MGZ5" s="653"/>
      <c r="MHA5" s="653"/>
      <c r="MHB5" s="653"/>
      <c r="MHC5" s="653"/>
      <c r="MHD5" s="668"/>
      <c r="MHE5" s="670"/>
      <c r="MHF5" s="652"/>
      <c r="MHG5" s="652"/>
      <c r="MHH5" s="652"/>
      <c r="MHI5" s="652"/>
      <c r="MHJ5" s="652"/>
      <c r="MHK5" s="652"/>
      <c r="MHL5" s="653"/>
      <c r="MHM5" s="653"/>
      <c r="MHN5" s="653"/>
      <c r="MHO5" s="653"/>
      <c r="MHP5" s="653"/>
      <c r="MHQ5" s="653"/>
      <c r="MHR5" s="653"/>
      <c r="MHS5" s="653"/>
      <c r="MHT5" s="668"/>
      <c r="MHU5" s="670"/>
      <c r="MHV5" s="652"/>
      <c r="MHW5" s="652"/>
      <c r="MHX5" s="652"/>
      <c r="MHY5" s="652"/>
      <c r="MHZ5" s="652"/>
      <c r="MIA5" s="652"/>
      <c r="MIB5" s="653"/>
      <c r="MIC5" s="653"/>
      <c r="MID5" s="653"/>
      <c r="MIE5" s="653"/>
      <c r="MIF5" s="653"/>
      <c r="MIG5" s="653"/>
      <c r="MIH5" s="653"/>
      <c r="MII5" s="653"/>
      <c r="MIJ5" s="668"/>
      <c r="MIK5" s="670"/>
      <c r="MIL5" s="652"/>
      <c r="MIM5" s="652"/>
      <c r="MIN5" s="652"/>
      <c r="MIO5" s="652"/>
      <c r="MIP5" s="652"/>
      <c r="MIQ5" s="652"/>
      <c r="MIR5" s="653"/>
      <c r="MIS5" s="653"/>
      <c r="MIT5" s="653"/>
      <c r="MIU5" s="653"/>
      <c r="MIV5" s="653"/>
      <c r="MIW5" s="653"/>
      <c r="MIX5" s="653"/>
      <c r="MIY5" s="653"/>
      <c r="MIZ5" s="668"/>
      <c r="MJA5" s="670"/>
      <c r="MJB5" s="652"/>
      <c r="MJC5" s="652"/>
      <c r="MJD5" s="652"/>
      <c r="MJE5" s="652"/>
      <c r="MJF5" s="652"/>
      <c r="MJG5" s="652"/>
      <c r="MJH5" s="653"/>
      <c r="MJI5" s="653"/>
      <c r="MJJ5" s="653"/>
      <c r="MJK5" s="653"/>
      <c r="MJL5" s="653"/>
      <c r="MJM5" s="653"/>
      <c r="MJN5" s="653"/>
      <c r="MJO5" s="653"/>
      <c r="MJP5" s="668"/>
      <c r="MJQ5" s="670"/>
      <c r="MJR5" s="652"/>
      <c r="MJS5" s="652"/>
      <c r="MJT5" s="652"/>
      <c r="MJU5" s="652"/>
      <c r="MJV5" s="652"/>
      <c r="MJW5" s="652"/>
      <c r="MJX5" s="653"/>
      <c r="MJY5" s="653"/>
      <c r="MJZ5" s="653"/>
      <c r="MKA5" s="653"/>
      <c r="MKB5" s="653"/>
      <c r="MKC5" s="653"/>
      <c r="MKD5" s="653"/>
      <c r="MKE5" s="653"/>
      <c r="MKF5" s="668"/>
      <c r="MKG5" s="670"/>
      <c r="MKH5" s="652"/>
      <c r="MKI5" s="652"/>
      <c r="MKJ5" s="652"/>
      <c r="MKK5" s="652"/>
      <c r="MKL5" s="652"/>
      <c r="MKM5" s="652"/>
      <c r="MKN5" s="653"/>
      <c r="MKO5" s="653"/>
      <c r="MKP5" s="653"/>
      <c r="MKQ5" s="653"/>
      <c r="MKR5" s="653"/>
      <c r="MKS5" s="653"/>
      <c r="MKT5" s="653"/>
      <c r="MKU5" s="653"/>
      <c r="MKV5" s="668"/>
      <c r="MKW5" s="670"/>
      <c r="MKX5" s="652"/>
      <c r="MKY5" s="652"/>
      <c r="MKZ5" s="652"/>
      <c r="MLA5" s="652"/>
      <c r="MLB5" s="652"/>
      <c r="MLC5" s="652"/>
      <c r="MLD5" s="653"/>
      <c r="MLE5" s="653"/>
      <c r="MLF5" s="653"/>
      <c r="MLG5" s="653"/>
      <c r="MLH5" s="653"/>
      <c r="MLI5" s="653"/>
      <c r="MLJ5" s="653"/>
      <c r="MLK5" s="653"/>
      <c r="MLL5" s="668"/>
      <c r="MLM5" s="670"/>
      <c r="MLN5" s="652"/>
      <c r="MLO5" s="652"/>
      <c r="MLP5" s="652"/>
      <c r="MLQ5" s="652"/>
      <c r="MLR5" s="652"/>
      <c r="MLS5" s="652"/>
      <c r="MLT5" s="653"/>
      <c r="MLU5" s="653"/>
      <c r="MLV5" s="653"/>
      <c r="MLW5" s="653"/>
      <c r="MLX5" s="653"/>
      <c r="MLY5" s="653"/>
      <c r="MLZ5" s="653"/>
      <c r="MMA5" s="653"/>
      <c r="MMB5" s="668"/>
      <c r="MMC5" s="670"/>
      <c r="MMD5" s="652"/>
      <c r="MME5" s="652"/>
      <c r="MMF5" s="652"/>
      <c r="MMG5" s="652"/>
      <c r="MMH5" s="652"/>
      <c r="MMI5" s="652"/>
      <c r="MMJ5" s="653"/>
      <c r="MMK5" s="653"/>
      <c r="MML5" s="653"/>
      <c r="MMM5" s="653"/>
      <c r="MMN5" s="653"/>
      <c r="MMO5" s="653"/>
      <c r="MMP5" s="653"/>
      <c r="MMQ5" s="653"/>
      <c r="MMR5" s="668"/>
      <c r="MMS5" s="670"/>
      <c r="MMT5" s="652"/>
      <c r="MMU5" s="652"/>
      <c r="MMV5" s="652"/>
      <c r="MMW5" s="652"/>
      <c r="MMX5" s="652"/>
      <c r="MMY5" s="652"/>
      <c r="MMZ5" s="653"/>
      <c r="MNA5" s="653"/>
      <c r="MNB5" s="653"/>
      <c r="MNC5" s="653"/>
      <c r="MND5" s="653"/>
      <c r="MNE5" s="653"/>
      <c r="MNF5" s="653"/>
      <c r="MNG5" s="653"/>
      <c r="MNH5" s="668"/>
      <c r="MNI5" s="670"/>
      <c r="MNJ5" s="652"/>
      <c r="MNK5" s="652"/>
      <c r="MNL5" s="652"/>
      <c r="MNM5" s="652"/>
      <c r="MNN5" s="652"/>
      <c r="MNO5" s="652"/>
      <c r="MNP5" s="653"/>
      <c r="MNQ5" s="653"/>
      <c r="MNR5" s="653"/>
      <c r="MNS5" s="653"/>
      <c r="MNT5" s="653"/>
      <c r="MNU5" s="653"/>
      <c r="MNV5" s="653"/>
      <c r="MNW5" s="653"/>
      <c r="MNX5" s="668"/>
      <c r="MNY5" s="670"/>
      <c r="MNZ5" s="652"/>
      <c r="MOA5" s="652"/>
      <c r="MOB5" s="652"/>
      <c r="MOC5" s="652"/>
      <c r="MOD5" s="652"/>
      <c r="MOE5" s="652"/>
      <c r="MOF5" s="653"/>
      <c r="MOG5" s="653"/>
      <c r="MOH5" s="653"/>
      <c r="MOI5" s="653"/>
      <c r="MOJ5" s="653"/>
      <c r="MOK5" s="653"/>
      <c r="MOL5" s="653"/>
      <c r="MOM5" s="653"/>
      <c r="MON5" s="668"/>
      <c r="MOO5" s="670"/>
      <c r="MOP5" s="652"/>
      <c r="MOQ5" s="652"/>
      <c r="MOR5" s="652"/>
      <c r="MOS5" s="652"/>
      <c r="MOT5" s="652"/>
      <c r="MOU5" s="652"/>
      <c r="MOV5" s="653"/>
      <c r="MOW5" s="653"/>
      <c r="MOX5" s="653"/>
      <c r="MOY5" s="653"/>
      <c r="MOZ5" s="653"/>
      <c r="MPA5" s="653"/>
      <c r="MPB5" s="653"/>
      <c r="MPC5" s="653"/>
      <c r="MPD5" s="668"/>
      <c r="MPE5" s="670"/>
      <c r="MPF5" s="652"/>
      <c r="MPG5" s="652"/>
      <c r="MPH5" s="652"/>
      <c r="MPI5" s="652"/>
      <c r="MPJ5" s="652"/>
      <c r="MPK5" s="652"/>
      <c r="MPL5" s="653"/>
      <c r="MPM5" s="653"/>
      <c r="MPN5" s="653"/>
      <c r="MPO5" s="653"/>
      <c r="MPP5" s="653"/>
      <c r="MPQ5" s="653"/>
      <c r="MPR5" s="653"/>
      <c r="MPS5" s="653"/>
      <c r="MPT5" s="668"/>
      <c r="MPU5" s="670"/>
      <c r="MPV5" s="652"/>
      <c r="MPW5" s="652"/>
      <c r="MPX5" s="652"/>
      <c r="MPY5" s="652"/>
      <c r="MPZ5" s="652"/>
      <c r="MQA5" s="652"/>
      <c r="MQB5" s="653"/>
      <c r="MQC5" s="653"/>
      <c r="MQD5" s="653"/>
      <c r="MQE5" s="653"/>
      <c r="MQF5" s="653"/>
      <c r="MQG5" s="653"/>
      <c r="MQH5" s="653"/>
      <c r="MQI5" s="653"/>
      <c r="MQJ5" s="668"/>
      <c r="MQK5" s="670"/>
      <c r="MQL5" s="652"/>
      <c r="MQM5" s="652"/>
      <c r="MQN5" s="652"/>
      <c r="MQO5" s="652"/>
      <c r="MQP5" s="652"/>
      <c r="MQQ5" s="652"/>
      <c r="MQR5" s="653"/>
      <c r="MQS5" s="653"/>
      <c r="MQT5" s="653"/>
      <c r="MQU5" s="653"/>
      <c r="MQV5" s="653"/>
      <c r="MQW5" s="653"/>
      <c r="MQX5" s="653"/>
      <c r="MQY5" s="653"/>
      <c r="MQZ5" s="668"/>
      <c r="MRA5" s="670"/>
      <c r="MRB5" s="652"/>
      <c r="MRC5" s="652"/>
      <c r="MRD5" s="652"/>
      <c r="MRE5" s="652"/>
      <c r="MRF5" s="652"/>
      <c r="MRG5" s="652"/>
      <c r="MRH5" s="653"/>
      <c r="MRI5" s="653"/>
      <c r="MRJ5" s="653"/>
      <c r="MRK5" s="653"/>
      <c r="MRL5" s="653"/>
      <c r="MRM5" s="653"/>
      <c r="MRN5" s="653"/>
      <c r="MRO5" s="653"/>
      <c r="MRP5" s="668"/>
      <c r="MRQ5" s="670"/>
      <c r="MRR5" s="652"/>
      <c r="MRS5" s="652"/>
      <c r="MRT5" s="652"/>
      <c r="MRU5" s="652"/>
      <c r="MRV5" s="652"/>
      <c r="MRW5" s="652"/>
      <c r="MRX5" s="653"/>
      <c r="MRY5" s="653"/>
      <c r="MRZ5" s="653"/>
      <c r="MSA5" s="653"/>
      <c r="MSB5" s="653"/>
      <c r="MSC5" s="653"/>
      <c r="MSD5" s="653"/>
      <c r="MSE5" s="653"/>
      <c r="MSF5" s="668"/>
      <c r="MSG5" s="670"/>
      <c r="MSH5" s="652"/>
      <c r="MSI5" s="652"/>
      <c r="MSJ5" s="652"/>
      <c r="MSK5" s="652"/>
      <c r="MSL5" s="652"/>
      <c r="MSM5" s="652"/>
      <c r="MSN5" s="653"/>
      <c r="MSO5" s="653"/>
      <c r="MSP5" s="653"/>
      <c r="MSQ5" s="653"/>
      <c r="MSR5" s="653"/>
      <c r="MSS5" s="653"/>
      <c r="MST5" s="653"/>
      <c r="MSU5" s="653"/>
      <c r="MSV5" s="668"/>
      <c r="MSW5" s="670"/>
      <c r="MSX5" s="652"/>
      <c r="MSY5" s="652"/>
      <c r="MSZ5" s="652"/>
      <c r="MTA5" s="652"/>
      <c r="MTB5" s="652"/>
      <c r="MTC5" s="652"/>
      <c r="MTD5" s="653"/>
      <c r="MTE5" s="653"/>
      <c r="MTF5" s="653"/>
      <c r="MTG5" s="653"/>
      <c r="MTH5" s="653"/>
      <c r="MTI5" s="653"/>
      <c r="MTJ5" s="653"/>
      <c r="MTK5" s="653"/>
      <c r="MTL5" s="668"/>
      <c r="MTM5" s="670"/>
      <c r="MTN5" s="652"/>
      <c r="MTO5" s="652"/>
      <c r="MTP5" s="652"/>
      <c r="MTQ5" s="652"/>
      <c r="MTR5" s="652"/>
      <c r="MTS5" s="652"/>
      <c r="MTT5" s="653"/>
      <c r="MTU5" s="653"/>
      <c r="MTV5" s="653"/>
      <c r="MTW5" s="653"/>
      <c r="MTX5" s="653"/>
      <c r="MTY5" s="653"/>
      <c r="MTZ5" s="653"/>
      <c r="MUA5" s="653"/>
      <c r="MUB5" s="668"/>
      <c r="MUC5" s="670"/>
      <c r="MUD5" s="652"/>
      <c r="MUE5" s="652"/>
      <c r="MUF5" s="652"/>
      <c r="MUG5" s="652"/>
      <c r="MUH5" s="652"/>
      <c r="MUI5" s="652"/>
      <c r="MUJ5" s="653"/>
      <c r="MUK5" s="653"/>
      <c r="MUL5" s="653"/>
      <c r="MUM5" s="653"/>
      <c r="MUN5" s="653"/>
      <c r="MUO5" s="653"/>
      <c r="MUP5" s="653"/>
      <c r="MUQ5" s="653"/>
      <c r="MUR5" s="668"/>
      <c r="MUS5" s="670"/>
      <c r="MUT5" s="652"/>
      <c r="MUU5" s="652"/>
      <c r="MUV5" s="652"/>
      <c r="MUW5" s="652"/>
      <c r="MUX5" s="652"/>
      <c r="MUY5" s="652"/>
      <c r="MUZ5" s="653"/>
      <c r="MVA5" s="653"/>
      <c r="MVB5" s="653"/>
      <c r="MVC5" s="653"/>
      <c r="MVD5" s="653"/>
      <c r="MVE5" s="653"/>
      <c r="MVF5" s="653"/>
      <c r="MVG5" s="653"/>
      <c r="MVH5" s="668"/>
      <c r="MVI5" s="670"/>
      <c r="MVJ5" s="652"/>
      <c r="MVK5" s="652"/>
      <c r="MVL5" s="652"/>
      <c r="MVM5" s="652"/>
      <c r="MVN5" s="652"/>
      <c r="MVO5" s="652"/>
      <c r="MVP5" s="653"/>
      <c r="MVQ5" s="653"/>
      <c r="MVR5" s="653"/>
      <c r="MVS5" s="653"/>
      <c r="MVT5" s="653"/>
      <c r="MVU5" s="653"/>
      <c r="MVV5" s="653"/>
      <c r="MVW5" s="653"/>
      <c r="MVX5" s="668"/>
      <c r="MVY5" s="670"/>
      <c r="MVZ5" s="652"/>
      <c r="MWA5" s="652"/>
      <c r="MWB5" s="652"/>
      <c r="MWC5" s="652"/>
      <c r="MWD5" s="652"/>
      <c r="MWE5" s="652"/>
      <c r="MWF5" s="653"/>
      <c r="MWG5" s="653"/>
      <c r="MWH5" s="653"/>
      <c r="MWI5" s="653"/>
      <c r="MWJ5" s="653"/>
      <c r="MWK5" s="653"/>
      <c r="MWL5" s="653"/>
      <c r="MWM5" s="653"/>
      <c r="MWN5" s="668"/>
      <c r="MWO5" s="670"/>
      <c r="MWP5" s="652"/>
      <c r="MWQ5" s="652"/>
      <c r="MWR5" s="652"/>
      <c r="MWS5" s="652"/>
      <c r="MWT5" s="652"/>
      <c r="MWU5" s="652"/>
      <c r="MWV5" s="653"/>
      <c r="MWW5" s="653"/>
      <c r="MWX5" s="653"/>
      <c r="MWY5" s="653"/>
      <c r="MWZ5" s="653"/>
      <c r="MXA5" s="653"/>
      <c r="MXB5" s="653"/>
      <c r="MXC5" s="653"/>
      <c r="MXD5" s="668"/>
      <c r="MXE5" s="670"/>
      <c r="MXF5" s="652"/>
      <c r="MXG5" s="652"/>
      <c r="MXH5" s="652"/>
      <c r="MXI5" s="652"/>
      <c r="MXJ5" s="652"/>
      <c r="MXK5" s="652"/>
      <c r="MXL5" s="653"/>
      <c r="MXM5" s="653"/>
      <c r="MXN5" s="653"/>
      <c r="MXO5" s="653"/>
      <c r="MXP5" s="653"/>
      <c r="MXQ5" s="653"/>
      <c r="MXR5" s="653"/>
      <c r="MXS5" s="653"/>
      <c r="MXT5" s="668"/>
      <c r="MXU5" s="670"/>
      <c r="MXV5" s="652"/>
      <c r="MXW5" s="652"/>
      <c r="MXX5" s="652"/>
      <c r="MXY5" s="652"/>
      <c r="MXZ5" s="652"/>
      <c r="MYA5" s="652"/>
      <c r="MYB5" s="653"/>
      <c r="MYC5" s="653"/>
      <c r="MYD5" s="653"/>
      <c r="MYE5" s="653"/>
      <c r="MYF5" s="653"/>
      <c r="MYG5" s="653"/>
      <c r="MYH5" s="653"/>
      <c r="MYI5" s="653"/>
      <c r="MYJ5" s="668"/>
      <c r="MYK5" s="670"/>
      <c r="MYL5" s="652"/>
      <c r="MYM5" s="652"/>
      <c r="MYN5" s="652"/>
      <c r="MYO5" s="652"/>
      <c r="MYP5" s="652"/>
      <c r="MYQ5" s="652"/>
      <c r="MYR5" s="653"/>
      <c r="MYS5" s="653"/>
      <c r="MYT5" s="653"/>
      <c r="MYU5" s="653"/>
      <c r="MYV5" s="653"/>
      <c r="MYW5" s="653"/>
      <c r="MYX5" s="653"/>
      <c r="MYY5" s="653"/>
      <c r="MYZ5" s="668"/>
      <c r="MZA5" s="670"/>
      <c r="MZB5" s="652"/>
      <c r="MZC5" s="652"/>
      <c r="MZD5" s="652"/>
      <c r="MZE5" s="652"/>
      <c r="MZF5" s="652"/>
      <c r="MZG5" s="652"/>
      <c r="MZH5" s="653"/>
      <c r="MZI5" s="653"/>
      <c r="MZJ5" s="653"/>
      <c r="MZK5" s="653"/>
      <c r="MZL5" s="653"/>
      <c r="MZM5" s="653"/>
      <c r="MZN5" s="653"/>
      <c r="MZO5" s="653"/>
      <c r="MZP5" s="668"/>
      <c r="MZQ5" s="670"/>
      <c r="MZR5" s="652"/>
      <c r="MZS5" s="652"/>
      <c r="MZT5" s="652"/>
      <c r="MZU5" s="652"/>
      <c r="MZV5" s="652"/>
      <c r="MZW5" s="652"/>
      <c r="MZX5" s="653"/>
      <c r="MZY5" s="653"/>
      <c r="MZZ5" s="653"/>
      <c r="NAA5" s="653"/>
      <c r="NAB5" s="653"/>
      <c r="NAC5" s="653"/>
      <c r="NAD5" s="653"/>
      <c r="NAE5" s="653"/>
      <c r="NAF5" s="668"/>
      <c r="NAG5" s="670"/>
      <c r="NAH5" s="652"/>
      <c r="NAI5" s="652"/>
      <c r="NAJ5" s="652"/>
      <c r="NAK5" s="652"/>
      <c r="NAL5" s="652"/>
      <c r="NAM5" s="652"/>
      <c r="NAN5" s="653"/>
      <c r="NAO5" s="653"/>
      <c r="NAP5" s="653"/>
      <c r="NAQ5" s="653"/>
      <c r="NAR5" s="653"/>
      <c r="NAS5" s="653"/>
      <c r="NAT5" s="653"/>
      <c r="NAU5" s="653"/>
      <c r="NAV5" s="668"/>
      <c r="NAW5" s="670"/>
      <c r="NAX5" s="652"/>
      <c r="NAY5" s="652"/>
      <c r="NAZ5" s="652"/>
      <c r="NBA5" s="652"/>
      <c r="NBB5" s="652"/>
      <c r="NBC5" s="652"/>
      <c r="NBD5" s="653"/>
      <c r="NBE5" s="653"/>
      <c r="NBF5" s="653"/>
      <c r="NBG5" s="653"/>
      <c r="NBH5" s="653"/>
      <c r="NBI5" s="653"/>
      <c r="NBJ5" s="653"/>
      <c r="NBK5" s="653"/>
      <c r="NBL5" s="668"/>
      <c r="NBM5" s="670"/>
      <c r="NBN5" s="652"/>
      <c r="NBO5" s="652"/>
      <c r="NBP5" s="652"/>
      <c r="NBQ5" s="652"/>
      <c r="NBR5" s="652"/>
      <c r="NBS5" s="652"/>
      <c r="NBT5" s="653"/>
      <c r="NBU5" s="653"/>
      <c r="NBV5" s="653"/>
      <c r="NBW5" s="653"/>
      <c r="NBX5" s="653"/>
      <c r="NBY5" s="653"/>
      <c r="NBZ5" s="653"/>
      <c r="NCA5" s="653"/>
      <c r="NCB5" s="668"/>
      <c r="NCC5" s="670"/>
      <c r="NCD5" s="652"/>
      <c r="NCE5" s="652"/>
      <c r="NCF5" s="652"/>
      <c r="NCG5" s="652"/>
      <c r="NCH5" s="652"/>
      <c r="NCI5" s="652"/>
      <c r="NCJ5" s="653"/>
      <c r="NCK5" s="653"/>
      <c r="NCL5" s="653"/>
      <c r="NCM5" s="653"/>
      <c r="NCN5" s="653"/>
      <c r="NCO5" s="653"/>
      <c r="NCP5" s="653"/>
      <c r="NCQ5" s="653"/>
      <c r="NCR5" s="668"/>
      <c r="NCS5" s="670"/>
      <c r="NCT5" s="652"/>
      <c r="NCU5" s="652"/>
      <c r="NCV5" s="652"/>
      <c r="NCW5" s="652"/>
      <c r="NCX5" s="652"/>
      <c r="NCY5" s="652"/>
      <c r="NCZ5" s="653"/>
      <c r="NDA5" s="653"/>
      <c r="NDB5" s="653"/>
      <c r="NDC5" s="653"/>
      <c r="NDD5" s="653"/>
      <c r="NDE5" s="653"/>
      <c r="NDF5" s="653"/>
      <c r="NDG5" s="653"/>
      <c r="NDH5" s="668"/>
      <c r="NDI5" s="670"/>
      <c r="NDJ5" s="652"/>
      <c r="NDK5" s="652"/>
      <c r="NDL5" s="652"/>
      <c r="NDM5" s="652"/>
      <c r="NDN5" s="652"/>
      <c r="NDO5" s="652"/>
      <c r="NDP5" s="653"/>
      <c r="NDQ5" s="653"/>
      <c r="NDR5" s="653"/>
      <c r="NDS5" s="653"/>
      <c r="NDT5" s="653"/>
      <c r="NDU5" s="653"/>
      <c r="NDV5" s="653"/>
      <c r="NDW5" s="653"/>
      <c r="NDX5" s="668"/>
      <c r="NDY5" s="670"/>
      <c r="NDZ5" s="652"/>
      <c r="NEA5" s="652"/>
      <c r="NEB5" s="652"/>
      <c r="NEC5" s="652"/>
      <c r="NED5" s="652"/>
      <c r="NEE5" s="652"/>
      <c r="NEF5" s="653"/>
      <c r="NEG5" s="653"/>
      <c r="NEH5" s="653"/>
      <c r="NEI5" s="653"/>
      <c r="NEJ5" s="653"/>
      <c r="NEK5" s="653"/>
      <c r="NEL5" s="653"/>
      <c r="NEM5" s="653"/>
      <c r="NEN5" s="668"/>
      <c r="NEO5" s="670"/>
      <c r="NEP5" s="652"/>
      <c r="NEQ5" s="652"/>
      <c r="NER5" s="652"/>
      <c r="NES5" s="652"/>
      <c r="NET5" s="652"/>
      <c r="NEU5" s="652"/>
      <c r="NEV5" s="653"/>
      <c r="NEW5" s="653"/>
      <c r="NEX5" s="653"/>
      <c r="NEY5" s="653"/>
      <c r="NEZ5" s="653"/>
      <c r="NFA5" s="653"/>
      <c r="NFB5" s="653"/>
      <c r="NFC5" s="653"/>
      <c r="NFD5" s="668"/>
      <c r="NFE5" s="670"/>
      <c r="NFF5" s="652"/>
      <c r="NFG5" s="652"/>
      <c r="NFH5" s="652"/>
      <c r="NFI5" s="652"/>
      <c r="NFJ5" s="652"/>
      <c r="NFK5" s="652"/>
      <c r="NFL5" s="653"/>
      <c r="NFM5" s="653"/>
      <c r="NFN5" s="653"/>
      <c r="NFO5" s="653"/>
      <c r="NFP5" s="653"/>
      <c r="NFQ5" s="653"/>
      <c r="NFR5" s="653"/>
      <c r="NFS5" s="653"/>
      <c r="NFT5" s="668"/>
      <c r="NFU5" s="670"/>
      <c r="NFV5" s="652"/>
      <c r="NFW5" s="652"/>
      <c r="NFX5" s="652"/>
      <c r="NFY5" s="652"/>
      <c r="NFZ5" s="652"/>
      <c r="NGA5" s="652"/>
      <c r="NGB5" s="653"/>
      <c r="NGC5" s="653"/>
      <c r="NGD5" s="653"/>
      <c r="NGE5" s="653"/>
      <c r="NGF5" s="653"/>
      <c r="NGG5" s="653"/>
      <c r="NGH5" s="653"/>
      <c r="NGI5" s="653"/>
      <c r="NGJ5" s="668"/>
      <c r="NGK5" s="670"/>
      <c r="NGL5" s="652"/>
      <c r="NGM5" s="652"/>
      <c r="NGN5" s="652"/>
      <c r="NGO5" s="652"/>
      <c r="NGP5" s="652"/>
      <c r="NGQ5" s="652"/>
      <c r="NGR5" s="653"/>
      <c r="NGS5" s="653"/>
      <c r="NGT5" s="653"/>
      <c r="NGU5" s="653"/>
      <c r="NGV5" s="653"/>
      <c r="NGW5" s="653"/>
      <c r="NGX5" s="653"/>
      <c r="NGY5" s="653"/>
      <c r="NGZ5" s="668"/>
      <c r="NHA5" s="670"/>
      <c r="NHB5" s="652"/>
      <c r="NHC5" s="652"/>
      <c r="NHD5" s="652"/>
      <c r="NHE5" s="652"/>
      <c r="NHF5" s="652"/>
      <c r="NHG5" s="652"/>
      <c r="NHH5" s="653"/>
      <c r="NHI5" s="653"/>
      <c r="NHJ5" s="653"/>
      <c r="NHK5" s="653"/>
      <c r="NHL5" s="653"/>
      <c r="NHM5" s="653"/>
      <c r="NHN5" s="653"/>
      <c r="NHO5" s="653"/>
      <c r="NHP5" s="668"/>
      <c r="NHQ5" s="670"/>
      <c r="NHR5" s="652"/>
      <c r="NHS5" s="652"/>
      <c r="NHT5" s="652"/>
      <c r="NHU5" s="652"/>
      <c r="NHV5" s="652"/>
      <c r="NHW5" s="652"/>
      <c r="NHX5" s="653"/>
      <c r="NHY5" s="653"/>
      <c r="NHZ5" s="653"/>
      <c r="NIA5" s="653"/>
      <c r="NIB5" s="653"/>
      <c r="NIC5" s="653"/>
      <c r="NID5" s="653"/>
      <c r="NIE5" s="653"/>
      <c r="NIF5" s="668"/>
      <c r="NIG5" s="670"/>
      <c r="NIH5" s="652"/>
      <c r="NII5" s="652"/>
      <c r="NIJ5" s="652"/>
      <c r="NIK5" s="652"/>
      <c r="NIL5" s="652"/>
      <c r="NIM5" s="652"/>
      <c r="NIN5" s="653"/>
      <c r="NIO5" s="653"/>
      <c r="NIP5" s="653"/>
      <c r="NIQ5" s="653"/>
      <c r="NIR5" s="653"/>
      <c r="NIS5" s="653"/>
      <c r="NIT5" s="653"/>
      <c r="NIU5" s="653"/>
      <c r="NIV5" s="668"/>
      <c r="NIW5" s="670"/>
      <c r="NIX5" s="652"/>
      <c r="NIY5" s="652"/>
      <c r="NIZ5" s="652"/>
      <c r="NJA5" s="652"/>
      <c r="NJB5" s="652"/>
      <c r="NJC5" s="652"/>
      <c r="NJD5" s="653"/>
      <c r="NJE5" s="653"/>
      <c r="NJF5" s="653"/>
      <c r="NJG5" s="653"/>
      <c r="NJH5" s="653"/>
      <c r="NJI5" s="653"/>
      <c r="NJJ5" s="653"/>
      <c r="NJK5" s="653"/>
      <c r="NJL5" s="668"/>
      <c r="NJM5" s="670"/>
      <c r="NJN5" s="652"/>
      <c r="NJO5" s="652"/>
      <c r="NJP5" s="652"/>
      <c r="NJQ5" s="652"/>
      <c r="NJR5" s="652"/>
      <c r="NJS5" s="652"/>
      <c r="NJT5" s="653"/>
      <c r="NJU5" s="653"/>
      <c r="NJV5" s="653"/>
      <c r="NJW5" s="653"/>
      <c r="NJX5" s="653"/>
      <c r="NJY5" s="653"/>
      <c r="NJZ5" s="653"/>
      <c r="NKA5" s="653"/>
      <c r="NKB5" s="668"/>
      <c r="NKC5" s="670"/>
      <c r="NKD5" s="652"/>
      <c r="NKE5" s="652"/>
      <c r="NKF5" s="652"/>
      <c r="NKG5" s="652"/>
      <c r="NKH5" s="652"/>
      <c r="NKI5" s="652"/>
      <c r="NKJ5" s="653"/>
      <c r="NKK5" s="653"/>
      <c r="NKL5" s="653"/>
      <c r="NKM5" s="653"/>
      <c r="NKN5" s="653"/>
      <c r="NKO5" s="653"/>
      <c r="NKP5" s="653"/>
      <c r="NKQ5" s="653"/>
      <c r="NKR5" s="668"/>
      <c r="NKS5" s="670"/>
      <c r="NKT5" s="652"/>
      <c r="NKU5" s="652"/>
      <c r="NKV5" s="652"/>
      <c r="NKW5" s="652"/>
      <c r="NKX5" s="652"/>
      <c r="NKY5" s="652"/>
      <c r="NKZ5" s="653"/>
      <c r="NLA5" s="653"/>
      <c r="NLB5" s="653"/>
      <c r="NLC5" s="653"/>
      <c r="NLD5" s="653"/>
      <c r="NLE5" s="653"/>
      <c r="NLF5" s="653"/>
      <c r="NLG5" s="653"/>
      <c r="NLH5" s="668"/>
      <c r="NLI5" s="670"/>
      <c r="NLJ5" s="652"/>
      <c r="NLK5" s="652"/>
      <c r="NLL5" s="652"/>
      <c r="NLM5" s="652"/>
      <c r="NLN5" s="652"/>
      <c r="NLO5" s="652"/>
      <c r="NLP5" s="653"/>
      <c r="NLQ5" s="653"/>
      <c r="NLR5" s="653"/>
      <c r="NLS5" s="653"/>
      <c r="NLT5" s="653"/>
      <c r="NLU5" s="653"/>
      <c r="NLV5" s="653"/>
      <c r="NLW5" s="653"/>
      <c r="NLX5" s="668"/>
      <c r="NLY5" s="670"/>
      <c r="NLZ5" s="652"/>
      <c r="NMA5" s="652"/>
      <c r="NMB5" s="652"/>
      <c r="NMC5" s="652"/>
      <c r="NMD5" s="652"/>
      <c r="NME5" s="652"/>
      <c r="NMF5" s="653"/>
      <c r="NMG5" s="653"/>
      <c r="NMH5" s="653"/>
      <c r="NMI5" s="653"/>
      <c r="NMJ5" s="653"/>
      <c r="NMK5" s="653"/>
      <c r="NML5" s="653"/>
      <c r="NMM5" s="653"/>
      <c r="NMN5" s="668"/>
      <c r="NMO5" s="670"/>
      <c r="NMP5" s="652"/>
      <c r="NMQ5" s="652"/>
      <c r="NMR5" s="652"/>
      <c r="NMS5" s="652"/>
      <c r="NMT5" s="652"/>
      <c r="NMU5" s="652"/>
      <c r="NMV5" s="653"/>
      <c r="NMW5" s="653"/>
      <c r="NMX5" s="653"/>
      <c r="NMY5" s="653"/>
      <c r="NMZ5" s="653"/>
      <c r="NNA5" s="653"/>
      <c r="NNB5" s="653"/>
      <c r="NNC5" s="653"/>
      <c r="NND5" s="668"/>
      <c r="NNE5" s="670"/>
      <c r="NNF5" s="652"/>
      <c r="NNG5" s="652"/>
      <c r="NNH5" s="652"/>
      <c r="NNI5" s="652"/>
      <c r="NNJ5" s="652"/>
      <c r="NNK5" s="652"/>
      <c r="NNL5" s="653"/>
      <c r="NNM5" s="653"/>
      <c r="NNN5" s="653"/>
      <c r="NNO5" s="653"/>
      <c r="NNP5" s="653"/>
      <c r="NNQ5" s="653"/>
      <c r="NNR5" s="653"/>
      <c r="NNS5" s="653"/>
      <c r="NNT5" s="668"/>
      <c r="NNU5" s="670"/>
      <c r="NNV5" s="652"/>
      <c r="NNW5" s="652"/>
      <c r="NNX5" s="652"/>
      <c r="NNY5" s="652"/>
      <c r="NNZ5" s="652"/>
      <c r="NOA5" s="652"/>
      <c r="NOB5" s="653"/>
      <c r="NOC5" s="653"/>
      <c r="NOD5" s="653"/>
      <c r="NOE5" s="653"/>
      <c r="NOF5" s="653"/>
      <c r="NOG5" s="653"/>
      <c r="NOH5" s="653"/>
      <c r="NOI5" s="653"/>
      <c r="NOJ5" s="668"/>
      <c r="NOK5" s="670"/>
      <c r="NOL5" s="652"/>
      <c r="NOM5" s="652"/>
      <c r="NON5" s="652"/>
      <c r="NOO5" s="652"/>
      <c r="NOP5" s="652"/>
      <c r="NOQ5" s="652"/>
      <c r="NOR5" s="653"/>
      <c r="NOS5" s="653"/>
      <c r="NOT5" s="653"/>
      <c r="NOU5" s="653"/>
      <c r="NOV5" s="653"/>
      <c r="NOW5" s="653"/>
      <c r="NOX5" s="653"/>
      <c r="NOY5" s="653"/>
      <c r="NOZ5" s="668"/>
      <c r="NPA5" s="670"/>
      <c r="NPB5" s="652"/>
      <c r="NPC5" s="652"/>
      <c r="NPD5" s="652"/>
      <c r="NPE5" s="652"/>
      <c r="NPF5" s="652"/>
      <c r="NPG5" s="652"/>
      <c r="NPH5" s="653"/>
      <c r="NPI5" s="653"/>
      <c r="NPJ5" s="653"/>
      <c r="NPK5" s="653"/>
      <c r="NPL5" s="653"/>
      <c r="NPM5" s="653"/>
      <c r="NPN5" s="653"/>
      <c r="NPO5" s="653"/>
      <c r="NPP5" s="668"/>
      <c r="NPQ5" s="670"/>
      <c r="NPR5" s="652"/>
      <c r="NPS5" s="652"/>
      <c r="NPT5" s="652"/>
      <c r="NPU5" s="652"/>
      <c r="NPV5" s="652"/>
      <c r="NPW5" s="652"/>
      <c r="NPX5" s="653"/>
      <c r="NPY5" s="653"/>
      <c r="NPZ5" s="653"/>
      <c r="NQA5" s="653"/>
      <c r="NQB5" s="653"/>
      <c r="NQC5" s="653"/>
      <c r="NQD5" s="653"/>
      <c r="NQE5" s="653"/>
      <c r="NQF5" s="668"/>
      <c r="NQG5" s="670"/>
      <c r="NQH5" s="652"/>
      <c r="NQI5" s="652"/>
      <c r="NQJ5" s="652"/>
      <c r="NQK5" s="652"/>
      <c r="NQL5" s="652"/>
      <c r="NQM5" s="652"/>
      <c r="NQN5" s="653"/>
      <c r="NQO5" s="653"/>
      <c r="NQP5" s="653"/>
      <c r="NQQ5" s="653"/>
      <c r="NQR5" s="653"/>
      <c r="NQS5" s="653"/>
      <c r="NQT5" s="653"/>
      <c r="NQU5" s="653"/>
      <c r="NQV5" s="668"/>
      <c r="NQW5" s="670"/>
      <c r="NQX5" s="652"/>
      <c r="NQY5" s="652"/>
      <c r="NQZ5" s="652"/>
      <c r="NRA5" s="652"/>
      <c r="NRB5" s="652"/>
      <c r="NRC5" s="652"/>
      <c r="NRD5" s="653"/>
      <c r="NRE5" s="653"/>
      <c r="NRF5" s="653"/>
      <c r="NRG5" s="653"/>
      <c r="NRH5" s="653"/>
      <c r="NRI5" s="653"/>
      <c r="NRJ5" s="653"/>
      <c r="NRK5" s="653"/>
      <c r="NRL5" s="668"/>
      <c r="NRM5" s="670"/>
      <c r="NRN5" s="652"/>
      <c r="NRO5" s="652"/>
      <c r="NRP5" s="652"/>
      <c r="NRQ5" s="652"/>
      <c r="NRR5" s="652"/>
      <c r="NRS5" s="652"/>
      <c r="NRT5" s="653"/>
      <c r="NRU5" s="653"/>
      <c r="NRV5" s="653"/>
      <c r="NRW5" s="653"/>
      <c r="NRX5" s="653"/>
      <c r="NRY5" s="653"/>
      <c r="NRZ5" s="653"/>
      <c r="NSA5" s="653"/>
      <c r="NSB5" s="668"/>
      <c r="NSC5" s="670"/>
      <c r="NSD5" s="652"/>
      <c r="NSE5" s="652"/>
      <c r="NSF5" s="652"/>
      <c r="NSG5" s="652"/>
      <c r="NSH5" s="652"/>
      <c r="NSI5" s="652"/>
      <c r="NSJ5" s="653"/>
      <c r="NSK5" s="653"/>
      <c r="NSL5" s="653"/>
      <c r="NSM5" s="653"/>
      <c r="NSN5" s="653"/>
      <c r="NSO5" s="653"/>
      <c r="NSP5" s="653"/>
      <c r="NSQ5" s="653"/>
      <c r="NSR5" s="668"/>
      <c r="NSS5" s="670"/>
      <c r="NST5" s="652"/>
      <c r="NSU5" s="652"/>
      <c r="NSV5" s="652"/>
      <c r="NSW5" s="652"/>
      <c r="NSX5" s="652"/>
      <c r="NSY5" s="652"/>
      <c r="NSZ5" s="653"/>
      <c r="NTA5" s="653"/>
      <c r="NTB5" s="653"/>
      <c r="NTC5" s="653"/>
      <c r="NTD5" s="653"/>
      <c r="NTE5" s="653"/>
      <c r="NTF5" s="653"/>
      <c r="NTG5" s="653"/>
      <c r="NTH5" s="668"/>
      <c r="NTI5" s="670"/>
      <c r="NTJ5" s="652"/>
      <c r="NTK5" s="652"/>
      <c r="NTL5" s="652"/>
      <c r="NTM5" s="652"/>
      <c r="NTN5" s="652"/>
      <c r="NTO5" s="652"/>
      <c r="NTP5" s="653"/>
      <c r="NTQ5" s="653"/>
      <c r="NTR5" s="653"/>
      <c r="NTS5" s="653"/>
      <c r="NTT5" s="653"/>
      <c r="NTU5" s="653"/>
      <c r="NTV5" s="653"/>
      <c r="NTW5" s="653"/>
      <c r="NTX5" s="668"/>
      <c r="NTY5" s="670"/>
      <c r="NTZ5" s="652"/>
      <c r="NUA5" s="652"/>
      <c r="NUB5" s="652"/>
      <c r="NUC5" s="652"/>
      <c r="NUD5" s="652"/>
      <c r="NUE5" s="652"/>
      <c r="NUF5" s="653"/>
      <c r="NUG5" s="653"/>
      <c r="NUH5" s="653"/>
      <c r="NUI5" s="653"/>
      <c r="NUJ5" s="653"/>
      <c r="NUK5" s="653"/>
      <c r="NUL5" s="653"/>
      <c r="NUM5" s="653"/>
      <c r="NUN5" s="668"/>
      <c r="NUO5" s="670"/>
      <c r="NUP5" s="652"/>
      <c r="NUQ5" s="652"/>
      <c r="NUR5" s="652"/>
      <c r="NUS5" s="652"/>
      <c r="NUT5" s="652"/>
      <c r="NUU5" s="652"/>
      <c r="NUV5" s="653"/>
      <c r="NUW5" s="653"/>
      <c r="NUX5" s="653"/>
      <c r="NUY5" s="653"/>
      <c r="NUZ5" s="653"/>
      <c r="NVA5" s="653"/>
      <c r="NVB5" s="653"/>
      <c r="NVC5" s="653"/>
      <c r="NVD5" s="668"/>
      <c r="NVE5" s="670"/>
      <c r="NVF5" s="652"/>
      <c r="NVG5" s="652"/>
      <c r="NVH5" s="652"/>
      <c r="NVI5" s="652"/>
      <c r="NVJ5" s="652"/>
      <c r="NVK5" s="652"/>
      <c r="NVL5" s="653"/>
      <c r="NVM5" s="653"/>
      <c r="NVN5" s="653"/>
      <c r="NVO5" s="653"/>
      <c r="NVP5" s="653"/>
      <c r="NVQ5" s="653"/>
      <c r="NVR5" s="653"/>
      <c r="NVS5" s="653"/>
      <c r="NVT5" s="668"/>
      <c r="NVU5" s="670"/>
      <c r="NVV5" s="652"/>
      <c r="NVW5" s="652"/>
      <c r="NVX5" s="652"/>
      <c r="NVY5" s="652"/>
      <c r="NVZ5" s="652"/>
      <c r="NWA5" s="652"/>
      <c r="NWB5" s="653"/>
      <c r="NWC5" s="653"/>
      <c r="NWD5" s="653"/>
      <c r="NWE5" s="653"/>
      <c r="NWF5" s="653"/>
      <c r="NWG5" s="653"/>
      <c r="NWH5" s="653"/>
      <c r="NWI5" s="653"/>
      <c r="NWJ5" s="668"/>
      <c r="NWK5" s="670"/>
      <c r="NWL5" s="652"/>
      <c r="NWM5" s="652"/>
      <c r="NWN5" s="652"/>
      <c r="NWO5" s="652"/>
      <c r="NWP5" s="652"/>
      <c r="NWQ5" s="652"/>
      <c r="NWR5" s="653"/>
      <c r="NWS5" s="653"/>
      <c r="NWT5" s="653"/>
      <c r="NWU5" s="653"/>
      <c r="NWV5" s="653"/>
      <c r="NWW5" s="653"/>
      <c r="NWX5" s="653"/>
      <c r="NWY5" s="653"/>
      <c r="NWZ5" s="668"/>
      <c r="NXA5" s="670"/>
      <c r="NXB5" s="652"/>
      <c r="NXC5" s="652"/>
      <c r="NXD5" s="652"/>
      <c r="NXE5" s="652"/>
      <c r="NXF5" s="652"/>
      <c r="NXG5" s="652"/>
      <c r="NXH5" s="653"/>
      <c r="NXI5" s="653"/>
      <c r="NXJ5" s="653"/>
      <c r="NXK5" s="653"/>
      <c r="NXL5" s="653"/>
      <c r="NXM5" s="653"/>
      <c r="NXN5" s="653"/>
      <c r="NXO5" s="653"/>
      <c r="NXP5" s="668"/>
      <c r="NXQ5" s="670"/>
      <c r="NXR5" s="652"/>
      <c r="NXS5" s="652"/>
      <c r="NXT5" s="652"/>
      <c r="NXU5" s="652"/>
      <c r="NXV5" s="652"/>
      <c r="NXW5" s="652"/>
      <c r="NXX5" s="653"/>
      <c r="NXY5" s="653"/>
      <c r="NXZ5" s="653"/>
      <c r="NYA5" s="653"/>
      <c r="NYB5" s="653"/>
      <c r="NYC5" s="653"/>
      <c r="NYD5" s="653"/>
      <c r="NYE5" s="653"/>
      <c r="NYF5" s="668"/>
      <c r="NYG5" s="670"/>
      <c r="NYH5" s="652"/>
      <c r="NYI5" s="652"/>
      <c r="NYJ5" s="652"/>
      <c r="NYK5" s="652"/>
      <c r="NYL5" s="652"/>
      <c r="NYM5" s="652"/>
      <c r="NYN5" s="653"/>
      <c r="NYO5" s="653"/>
      <c r="NYP5" s="653"/>
      <c r="NYQ5" s="653"/>
      <c r="NYR5" s="653"/>
      <c r="NYS5" s="653"/>
      <c r="NYT5" s="653"/>
      <c r="NYU5" s="653"/>
      <c r="NYV5" s="668"/>
      <c r="NYW5" s="670"/>
      <c r="NYX5" s="652"/>
      <c r="NYY5" s="652"/>
      <c r="NYZ5" s="652"/>
      <c r="NZA5" s="652"/>
      <c r="NZB5" s="652"/>
      <c r="NZC5" s="652"/>
      <c r="NZD5" s="653"/>
      <c r="NZE5" s="653"/>
      <c r="NZF5" s="653"/>
      <c r="NZG5" s="653"/>
      <c r="NZH5" s="653"/>
      <c r="NZI5" s="653"/>
      <c r="NZJ5" s="653"/>
      <c r="NZK5" s="653"/>
      <c r="NZL5" s="668"/>
      <c r="NZM5" s="670"/>
      <c r="NZN5" s="652"/>
      <c r="NZO5" s="652"/>
      <c r="NZP5" s="652"/>
      <c r="NZQ5" s="652"/>
      <c r="NZR5" s="652"/>
      <c r="NZS5" s="652"/>
      <c r="NZT5" s="653"/>
      <c r="NZU5" s="653"/>
      <c r="NZV5" s="653"/>
      <c r="NZW5" s="653"/>
      <c r="NZX5" s="653"/>
      <c r="NZY5" s="653"/>
      <c r="NZZ5" s="653"/>
      <c r="OAA5" s="653"/>
      <c r="OAB5" s="668"/>
      <c r="OAC5" s="670"/>
      <c r="OAD5" s="652"/>
      <c r="OAE5" s="652"/>
      <c r="OAF5" s="652"/>
      <c r="OAG5" s="652"/>
      <c r="OAH5" s="652"/>
      <c r="OAI5" s="652"/>
      <c r="OAJ5" s="653"/>
      <c r="OAK5" s="653"/>
      <c r="OAL5" s="653"/>
      <c r="OAM5" s="653"/>
      <c r="OAN5" s="653"/>
      <c r="OAO5" s="653"/>
      <c r="OAP5" s="653"/>
      <c r="OAQ5" s="653"/>
      <c r="OAR5" s="668"/>
      <c r="OAS5" s="670"/>
      <c r="OAT5" s="652"/>
      <c r="OAU5" s="652"/>
      <c r="OAV5" s="652"/>
      <c r="OAW5" s="652"/>
      <c r="OAX5" s="652"/>
      <c r="OAY5" s="652"/>
      <c r="OAZ5" s="653"/>
      <c r="OBA5" s="653"/>
      <c r="OBB5" s="653"/>
      <c r="OBC5" s="653"/>
      <c r="OBD5" s="653"/>
      <c r="OBE5" s="653"/>
      <c r="OBF5" s="653"/>
      <c r="OBG5" s="653"/>
      <c r="OBH5" s="668"/>
      <c r="OBI5" s="670"/>
      <c r="OBJ5" s="652"/>
      <c r="OBK5" s="652"/>
      <c r="OBL5" s="652"/>
      <c r="OBM5" s="652"/>
      <c r="OBN5" s="652"/>
      <c r="OBO5" s="652"/>
      <c r="OBP5" s="653"/>
      <c r="OBQ5" s="653"/>
      <c r="OBR5" s="653"/>
      <c r="OBS5" s="653"/>
      <c r="OBT5" s="653"/>
      <c r="OBU5" s="653"/>
      <c r="OBV5" s="653"/>
      <c r="OBW5" s="653"/>
      <c r="OBX5" s="668"/>
      <c r="OBY5" s="670"/>
      <c r="OBZ5" s="652"/>
      <c r="OCA5" s="652"/>
      <c r="OCB5" s="652"/>
      <c r="OCC5" s="652"/>
      <c r="OCD5" s="652"/>
      <c r="OCE5" s="652"/>
      <c r="OCF5" s="653"/>
      <c r="OCG5" s="653"/>
      <c r="OCH5" s="653"/>
      <c r="OCI5" s="653"/>
      <c r="OCJ5" s="653"/>
      <c r="OCK5" s="653"/>
      <c r="OCL5" s="653"/>
      <c r="OCM5" s="653"/>
      <c r="OCN5" s="668"/>
      <c r="OCO5" s="670"/>
      <c r="OCP5" s="652"/>
      <c r="OCQ5" s="652"/>
      <c r="OCR5" s="652"/>
      <c r="OCS5" s="652"/>
      <c r="OCT5" s="652"/>
      <c r="OCU5" s="652"/>
      <c r="OCV5" s="653"/>
      <c r="OCW5" s="653"/>
      <c r="OCX5" s="653"/>
      <c r="OCY5" s="653"/>
      <c r="OCZ5" s="653"/>
      <c r="ODA5" s="653"/>
      <c r="ODB5" s="653"/>
      <c r="ODC5" s="653"/>
      <c r="ODD5" s="668"/>
      <c r="ODE5" s="670"/>
      <c r="ODF5" s="652"/>
      <c r="ODG5" s="652"/>
      <c r="ODH5" s="652"/>
      <c r="ODI5" s="652"/>
      <c r="ODJ5" s="652"/>
      <c r="ODK5" s="652"/>
      <c r="ODL5" s="653"/>
      <c r="ODM5" s="653"/>
      <c r="ODN5" s="653"/>
      <c r="ODO5" s="653"/>
      <c r="ODP5" s="653"/>
      <c r="ODQ5" s="653"/>
      <c r="ODR5" s="653"/>
      <c r="ODS5" s="653"/>
      <c r="ODT5" s="668"/>
      <c r="ODU5" s="670"/>
      <c r="ODV5" s="652"/>
      <c r="ODW5" s="652"/>
      <c r="ODX5" s="652"/>
      <c r="ODY5" s="652"/>
      <c r="ODZ5" s="652"/>
      <c r="OEA5" s="652"/>
      <c r="OEB5" s="653"/>
      <c r="OEC5" s="653"/>
      <c r="OED5" s="653"/>
      <c r="OEE5" s="653"/>
      <c r="OEF5" s="653"/>
      <c r="OEG5" s="653"/>
      <c r="OEH5" s="653"/>
      <c r="OEI5" s="653"/>
      <c r="OEJ5" s="668"/>
      <c r="OEK5" s="670"/>
      <c r="OEL5" s="652"/>
      <c r="OEM5" s="652"/>
      <c r="OEN5" s="652"/>
      <c r="OEO5" s="652"/>
      <c r="OEP5" s="652"/>
      <c r="OEQ5" s="652"/>
      <c r="OER5" s="653"/>
      <c r="OES5" s="653"/>
      <c r="OET5" s="653"/>
      <c r="OEU5" s="653"/>
      <c r="OEV5" s="653"/>
      <c r="OEW5" s="653"/>
      <c r="OEX5" s="653"/>
      <c r="OEY5" s="653"/>
      <c r="OEZ5" s="668"/>
      <c r="OFA5" s="670"/>
      <c r="OFB5" s="652"/>
      <c r="OFC5" s="652"/>
      <c r="OFD5" s="652"/>
      <c r="OFE5" s="652"/>
      <c r="OFF5" s="652"/>
      <c r="OFG5" s="652"/>
      <c r="OFH5" s="653"/>
      <c r="OFI5" s="653"/>
      <c r="OFJ5" s="653"/>
      <c r="OFK5" s="653"/>
      <c r="OFL5" s="653"/>
      <c r="OFM5" s="653"/>
      <c r="OFN5" s="653"/>
      <c r="OFO5" s="653"/>
      <c r="OFP5" s="668"/>
      <c r="OFQ5" s="670"/>
      <c r="OFR5" s="652"/>
      <c r="OFS5" s="652"/>
      <c r="OFT5" s="652"/>
      <c r="OFU5" s="652"/>
      <c r="OFV5" s="652"/>
      <c r="OFW5" s="652"/>
      <c r="OFX5" s="653"/>
      <c r="OFY5" s="653"/>
      <c r="OFZ5" s="653"/>
      <c r="OGA5" s="653"/>
      <c r="OGB5" s="653"/>
      <c r="OGC5" s="653"/>
      <c r="OGD5" s="653"/>
      <c r="OGE5" s="653"/>
      <c r="OGF5" s="668"/>
      <c r="OGG5" s="670"/>
      <c r="OGH5" s="652"/>
      <c r="OGI5" s="652"/>
      <c r="OGJ5" s="652"/>
      <c r="OGK5" s="652"/>
      <c r="OGL5" s="652"/>
      <c r="OGM5" s="652"/>
      <c r="OGN5" s="653"/>
      <c r="OGO5" s="653"/>
      <c r="OGP5" s="653"/>
      <c r="OGQ5" s="653"/>
      <c r="OGR5" s="653"/>
      <c r="OGS5" s="653"/>
      <c r="OGT5" s="653"/>
      <c r="OGU5" s="653"/>
      <c r="OGV5" s="668"/>
      <c r="OGW5" s="670"/>
      <c r="OGX5" s="652"/>
      <c r="OGY5" s="652"/>
      <c r="OGZ5" s="652"/>
      <c r="OHA5" s="652"/>
      <c r="OHB5" s="652"/>
      <c r="OHC5" s="652"/>
      <c r="OHD5" s="653"/>
      <c r="OHE5" s="653"/>
      <c r="OHF5" s="653"/>
      <c r="OHG5" s="653"/>
      <c r="OHH5" s="653"/>
      <c r="OHI5" s="653"/>
      <c r="OHJ5" s="653"/>
      <c r="OHK5" s="653"/>
      <c r="OHL5" s="668"/>
      <c r="OHM5" s="670"/>
      <c r="OHN5" s="652"/>
      <c r="OHO5" s="652"/>
      <c r="OHP5" s="652"/>
      <c r="OHQ5" s="652"/>
      <c r="OHR5" s="652"/>
      <c r="OHS5" s="652"/>
      <c r="OHT5" s="653"/>
      <c r="OHU5" s="653"/>
      <c r="OHV5" s="653"/>
      <c r="OHW5" s="653"/>
      <c r="OHX5" s="653"/>
      <c r="OHY5" s="653"/>
      <c r="OHZ5" s="653"/>
      <c r="OIA5" s="653"/>
      <c r="OIB5" s="668"/>
      <c r="OIC5" s="670"/>
      <c r="OID5" s="652"/>
      <c r="OIE5" s="652"/>
      <c r="OIF5" s="652"/>
      <c r="OIG5" s="652"/>
      <c r="OIH5" s="652"/>
      <c r="OII5" s="652"/>
      <c r="OIJ5" s="653"/>
      <c r="OIK5" s="653"/>
      <c r="OIL5" s="653"/>
      <c r="OIM5" s="653"/>
      <c r="OIN5" s="653"/>
      <c r="OIO5" s="653"/>
      <c r="OIP5" s="653"/>
      <c r="OIQ5" s="653"/>
      <c r="OIR5" s="668"/>
      <c r="OIS5" s="670"/>
      <c r="OIT5" s="652"/>
      <c r="OIU5" s="652"/>
      <c r="OIV5" s="652"/>
      <c r="OIW5" s="652"/>
      <c r="OIX5" s="652"/>
      <c r="OIY5" s="652"/>
      <c r="OIZ5" s="653"/>
      <c r="OJA5" s="653"/>
      <c r="OJB5" s="653"/>
      <c r="OJC5" s="653"/>
      <c r="OJD5" s="653"/>
      <c r="OJE5" s="653"/>
      <c r="OJF5" s="653"/>
      <c r="OJG5" s="653"/>
      <c r="OJH5" s="668"/>
      <c r="OJI5" s="670"/>
      <c r="OJJ5" s="652"/>
      <c r="OJK5" s="652"/>
      <c r="OJL5" s="652"/>
      <c r="OJM5" s="652"/>
      <c r="OJN5" s="652"/>
      <c r="OJO5" s="652"/>
      <c r="OJP5" s="653"/>
      <c r="OJQ5" s="653"/>
      <c r="OJR5" s="653"/>
      <c r="OJS5" s="653"/>
      <c r="OJT5" s="653"/>
      <c r="OJU5" s="653"/>
      <c r="OJV5" s="653"/>
      <c r="OJW5" s="653"/>
      <c r="OJX5" s="668"/>
      <c r="OJY5" s="670"/>
      <c r="OJZ5" s="652"/>
      <c r="OKA5" s="652"/>
      <c r="OKB5" s="652"/>
      <c r="OKC5" s="652"/>
      <c r="OKD5" s="652"/>
      <c r="OKE5" s="652"/>
      <c r="OKF5" s="653"/>
      <c r="OKG5" s="653"/>
      <c r="OKH5" s="653"/>
      <c r="OKI5" s="653"/>
      <c r="OKJ5" s="653"/>
      <c r="OKK5" s="653"/>
      <c r="OKL5" s="653"/>
      <c r="OKM5" s="653"/>
      <c r="OKN5" s="668"/>
      <c r="OKO5" s="670"/>
      <c r="OKP5" s="652"/>
      <c r="OKQ5" s="652"/>
      <c r="OKR5" s="652"/>
      <c r="OKS5" s="652"/>
      <c r="OKT5" s="652"/>
      <c r="OKU5" s="652"/>
      <c r="OKV5" s="653"/>
      <c r="OKW5" s="653"/>
      <c r="OKX5" s="653"/>
      <c r="OKY5" s="653"/>
      <c r="OKZ5" s="653"/>
      <c r="OLA5" s="653"/>
      <c r="OLB5" s="653"/>
      <c r="OLC5" s="653"/>
      <c r="OLD5" s="668"/>
      <c r="OLE5" s="670"/>
      <c r="OLF5" s="652"/>
      <c r="OLG5" s="652"/>
      <c r="OLH5" s="652"/>
      <c r="OLI5" s="652"/>
      <c r="OLJ5" s="652"/>
      <c r="OLK5" s="652"/>
      <c r="OLL5" s="653"/>
      <c r="OLM5" s="653"/>
      <c r="OLN5" s="653"/>
      <c r="OLO5" s="653"/>
      <c r="OLP5" s="653"/>
      <c r="OLQ5" s="653"/>
      <c r="OLR5" s="653"/>
      <c r="OLS5" s="653"/>
      <c r="OLT5" s="668"/>
      <c r="OLU5" s="670"/>
      <c r="OLV5" s="652"/>
      <c r="OLW5" s="652"/>
      <c r="OLX5" s="652"/>
      <c r="OLY5" s="652"/>
      <c r="OLZ5" s="652"/>
      <c r="OMA5" s="652"/>
      <c r="OMB5" s="653"/>
      <c r="OMC5" s="653"/>
      <c r="OMD5" s="653"/>
      <c r="OME5" s="653"/>
      <c r="OMF5" s="653"/>
      <c r="OMG5" s="653"/>
      <c r="OMH5" s="653"/>
      <c r="OMI5" s="653"/>
      <c r="OMJ5" s="668"/>
      <c r="OMK5" s="670"/>
      <c r="OML5" s="652"/>
      <c r="OMM5" s="652"/>
      <c r="OMN5" s="652"/>
      <c r="OMO5" s="652"/>
      <c r="OMP5" s="652"/>
      <c r="OMQ5" s="652"/>
      <c r="OMR5" s="653"/>
      <c r="OMS5" s="653"/>
      <c r="OMT5" s="653"/>
      <c r="OMU5" s="653"/>
      <c r="OMV5" s="653"/>
      <c r="OMW5" s="653"/>
      <c r="OMX5" s="653"/>
      <c r="OMY5" s="653"/>
      <c r="OMZ5" s="668"/>
      <c r="ONA5" s="670"/>
      <c r="ONB5" s="652"/>
      <c r="ONC5" s="652"/>
      <c r="OND5" s="652"/>
      <c r="ONE5" s="652"/>
      <c r="ONF5" s="652"/>
      <c r="ONG5" s="652"/>
      <c r="ONH5" s="653"/>
      <c r="ONI5" s="653"/>
      <c r="ONJ5" s="653"/>
      <c r="ONK5" s="653"/>
      <c r="ONL5" s="653"/>
      <c r="ONM5" s="653"/>
      <c r="ONN5" s="653"/>
      <c r="ONO5" s="653"/>
      <c r="ONP5" s="668"/>
      <c r="ONQ5" s="670"/>
      <c r="ONR5" s="652"/>
      <c r="ONS5" s="652"/>
      <c r="ONT5" s="652"/>
      <c r="ONU5" s="652"/>
      <c r="ONV5" s="652"/>
      <c r="ONW5" s="652"/>
      <c r="ONX5" s="653"/>
      <c r="ONY5" s="653"/>
      <c r="ONZ5" s="653"/>
      <c r="OOA5" s="653"/>
      <c r="OOB5" s="653"/>
      <c r="OOC5" s="653"/>
      <c r="OOD5" s="653"/>
      <c r="OOE5" s="653"/>
      <c r="OOF5" s="668"/>
      <c r="OOG5" s="670"/>
      <c r="OOH5" s="652"/>
      <c r="OOI5" s="652"/>
      <c r="OOJ5" s="652"/>
      <c r="OOK5" s="652"/>
      <c r="OOL5" s="652"/>
      <c r="OOM5" s="652"/>
      <c r="OON5" s="653"/>
      <c r="OOO5" s="653"/>
      <c r="OOP5" s="653"/>
      <c r="OOQ5" s="653"/>
      <c r="OOR5" s="653"/>
      <c r="OOS5" s="653"/>
      <c r="OOT5" s="653"/>
      <c r="OOU5" s="653"/>
      <c r="OOV5" s="668"/>
      <c r="OOW5" s="670"/>
      <c r="OOX5" s="652"/>
      <c r="OOY5" s="652"/>
      <c r="OOZ5" s="652"/>
      <c r="OPA5" s="652"/>
      <c r="OPB5" s="652"/>
      <c r="OPC5" s="652"/>
      <c r="OPD5" s="653"/>
      <c r="OPE5" s="653"/>
      <c r="OPF5" s="653"/>
      <c r="OPG5" s="653"/>
      <c r="OPH5" s="653"/>
      <c r="OPI5" s="653"/>
      <c r="OPJ5" s="653"/>
      <c r="OPK5" s="653"/>
      <c r="OPL5" s="668"/>
      <c r="OPM5" s="670"/>
      <c r="OPN5" s="652"/>
      <c r="OPO5" s="652"/>
      <c r="OPP5" s="652"/>
      <c r="OPQ5" s="652"/>
      <c r="OPR5" s="652"/>
      <c r="OPS5" s="652"/>
      <c r="OPT5" s="653"/>
      <c r="OPU5" s="653"/>
      <c r="OPV5" s="653"/>
      <c r="OPW5" s="653"/>
      <c r="OPX5" s="653"/>
      <c r="OPY5" s="653"/>
      <c r="OPZ5" s="653"/>
      <c r="OQA5" s="653"/>
      <c r="OQB5" s="668"/>
      <c r="OQC5" s="670"/>
      <c r="OQD5" s="652"/>
      <c r="OQE5" s="652"/>
      <c r="OQF5" s="652"/>
      <c r="OQG5" s="652"/>
      <c r="OQH5" s="652"/>
      <c r="OQI5" s="652"/>
      <c r="OQJ5" s="653"/>
      <c r="OQK5" s="653"/>
      <c r="OQL5" s="653"/>
      <c r="OQM5" s="653"/>
      <c r="OQN5" s="653"/>
      <c r="OQO5" s="653"/>
      <c r="OQP5" s="653"/>
      <c r="OQQ5" s="653"/>
      <c r="OQR5" s="668"/>
      <c r="OQS5" s="670"/>
      <c r="OQT5" s="652"/>
      <c r="OQU5" s="652"/>
      <c r="OQV5" s="652"/>
      <c r="OQW5" s="652"/>
      <c r="OQX5" s="652"/>
      <c r="OQY5" s="652"/>
      <c r="OQZ5" s="653"/>
      <c r="ORA5" s="653"/>
      <c r="ORB5" s="653"/>
      <c r="ORC5" s="653"/>
      <c r="ORD5" s="653"/>
      <c r="ORE5" s="653"/>
      <c r="ORF5" s="653"/>
      <c r="ORG5" s="653"/>
      <c r="ORH5" s="668"/>
      <c r="ORI5" s="670"/>
      <c r="ORJ5" s="652"/>
      <c r="ORK5" s="652"/>
      <c r="ORL5" s="652"/>
      <c r="ORM5" s="652"/>
      <c r="ORN5" s="652"/>
      <c r="ORO5" s="652"/>
      <c r="ORP5" s="653"/>
      <c r="ORQ5" s="653"/>
      <c r="ORR5" s="653"/>
      <c r="ORS5" s="653"/>
      <c r="ORT5" s="653"/>
      <c r="ORU5" s="653"/>
      <c r="ORV5" s="653"/>
      <c r="ORW5" s="653"/>
      <c r="ORX5" s="668"/>
      <c r="ORY5" s="670"/>
      <c r="ORZ5" s="652"/>
      <c r="OSA5" s="652"/>
      <c r="OSB5" s="652"/>
      <c r="OSC5" s="652"/>
      <c r="OSD5" s="652"/>
      <c r="OSE5" s="652"/>
      <c r="OSF5" s="653"/>
      <c r="OSG5" s="653"/>
      <c r="OSH5" s="653"/>
      <c r="OSI5" s="653"/>
      <c r="OSJ5" s="653"/>
      <c r="OSK5" s="653"/>
      <c r="OSL5" s="653"/>
      <c r="OSM5" s="653"/>
      <c r="OSN5" s="668"/>
      <c r="OSO5" s="670"/>
      <c r="OSP5" s="652"/>
      <c r="OSQ5" s="652"/>
      <c r="OSR5" s="652"/>
      <c r="OSS5" s="652"/>
      <c r="OST5" s="652"/>
      <c r="OSU5" s="652"/>
      <c r="OSV5" s="653"/>
      <c r="OSW5" s="653"/>
      <c r="OSX5" s="653"/>
      <c r="OSY5" s="653"/>
      <c r="OSZ5" s="653"/>
      <c r="OTA5" s="653"/>
      <c r="OTB5" s="653"/>
      <c r="OTC5" s="653"/>
      <c r="OTD5" s="668"/>
      <c r="OTE5" s="670"/>
      <c r="OTF5" s="652"/>
      <c r="OTG5" s="652"/>
      <c r="OTH5" s="652"/>
      <c r="OTI5" s="652"/>
      <c r="OTJ5" s="652"/>
      <c r="OTK5" s="652"/>
      <c r="OTL5" s="653"/>
      <c r="OTM5" s="653"/>
      <c r="OTN5" s="653"/>
      <c r="OTO5" s="653"/>
      <c r="OTP5" s="653"/>
      <c r="OTQ5" s="653"/>
      <c r="OTR5" s="653"/>
      <c r="OTS5" s="653"/>
      <c r="OTT5" s="668"/>
      <c r="OTU5" s="670"/>
      <c r="OTV5" s="652"/>
      <c r="OTW5" s="652"/>
      <c r="OTX5" s="652"/>
      <c r="OTY5" s="652"/>
      <c r="OTZ5" s="652"/>
      <c r="OUA5" s="652"/>
      <c r="OUB5" s="653"/>
      <c r="OUC5" s="653"/>
      <c r="OUD5" s="653"/>
      <c r="OUE5" s="653"/>
      <c r="OUF5" s="653"/>
      <c r="OUG5" s="653"/>
      <c r="OUH5" s="653"/>
      <c r="OUI5" s="653"/>
      <c r="OUJ5" s="668"/>
      <c r="OUK5" s="670"/>
      <c r="OUL5" s="652"/>
      <c r="OUM5" s="652"/>
      <c r="OUN5" s="652"/>
      <c r="OUO5" s="652"/>
      <c r="OUP5" s="652"/>
      <c r="OUQ5" s="652"/>
      <c r="OUR5" s="653"/>
      <c r="OUS5" s="653"/>
      <c r="OUT5" s="653"/>
      <c r="OUU5" s="653"/>
      <c r="OUV5" s="653"/>
      <c r="OUW5" s="653"/>
      <c r="OUX5" s="653"/>
      <c r="OUY5" s="653"/>
      <c r="OUZ5" s="668"/>
      <c r="OVA5" s="670"/>
      <c r="OVB5" s="652"/>
      <c r="OVC5" s="652"/>
      <c r="OVD5" s="652"/>
      <c r="OVE5" s="652"/>
      <c r="OVF5" s="652"/>
      <c r="OVG5" s="652"/>
      <c r="OVH5" s="653"/>
      <c r="OVI5" s="653"/>
      <c r="OVJ5" s="653"/>
      <c r="OVK5" s="653"/>
      <c r="OVL5" s="653"/>
      <c r="OVM5" s="653"/>
      <c r="OVN5" s="653"/>
      <c r="OVO5" s="653"/>
      <c r="OVP5" s="668"/>
      <c r="OVQ5" s="670"/>
      <c r="OVR5" s="652"/>
      <c r="OVS5" s="652"/>
      <c r="OVT5" s="652"/>
      <c r="OVU5" s="652"/>
      <c r="OVV5" s="652"/>
      <c r="OVW5" s="652"/>
      <c r="OVX5" s="653"/>
      <c r="OVY5" s="653"/>
      <c r="OVZ5" s="653"/>
      <c r="OWA5" s="653"/>
      <c r="OWB5" s="653"/>
      <c r="OWC5" s="653"/>
      <c r="OWD5" s="653"/>
      <c r="OWE5" s="653"/>
      <c r="OWF5" s="668"/>
      <c r="OWG5" s="670"/>
      <c r="OWH5" s="652"/>
      <c r="OWI5" s="652"/>
      <c r="OWJ5" s="652"/>
      <c r="OWK5" s="652"/>
      <c r="OWL5" s="652"/>
      <c r="OWM5" s="652"/>
      <c r="OWN5" s="653"/>
      <c r="OWO5" s="653"/>
      <c r="OWP5" s="653"/>
      <c r="OWQ5" s="653"/>
      <c r="OWR5" s="653"/>
      <c r="OWS5" s="653"/>
      <c r="OWT5" s="653"/>
      <c r="OWU5" s="653"/>
      <c r="OWV5" s="668"/>
      <c r="OWW5" s="670"/>
      <c r="OWX5" s="652"/>
      <c r="OWY5" s="652"/>
      <c r="OWZ5" s="652"/>
      <c r="OXA5" s="652"/>
      <c r="OXB5" s="652"/>
      <c r="OXC5" s="652"/>
      <c r="OXD5" s="653"/>
      <c r="OXE5" s="653"/>
      <c r="OXF5" s="653"/>
      <c r="OXG5" s="653"/>
      <c r="OXH5" s="653"/>
      <c r="OXI5" s="653"/>
      <c r="OXJ5" s="653"/>
      <c r="OXK5" s="653"/>
      <c r="OXL5" s="668"/>
      <c r="OXM5" s="670"/>
      <c r="OXN5" s="652"/>
      <c r="OXO5" s="652"/>
      <c r="OXP5" s="652"/>
      <c r="OXQ5" s="652"/>
      <c r="OXR5" s="652"/>
      <c r="OXS5" s="652"/>
      <c r="OXT5" s="653"/>
      <c r="OXU5" s="653"/>
      <c r="OXV5" s="653"/>
      <c r="OXW5" s="653"/>
      <c r="OXX5" s="653"/>
      <c r="OXY5" s="653"/>
      <c r="OXZ5" s="653"/>
      <c r="OYA5" s="653"/>
      <c r="OYB5" s="668"/>
      <c r="OYC5" s="670"/>
      <c r="OYD5" s="652"/>
      <c r="OYE5" s="652"/>
      <c r="OYF5" s="652"/>
      <c r="OYG5" s="652"/>
      <c r="OYH5" s="652"/>
      <c r="OYI5" s="652"/>
      <c r="OYJ5" s="653"/>
      <c r="OYK5" s="653"/>
      <c r="OYL5" s="653"/>
      <c r="OYM5" s="653"/>
      <c r="OYN5" s="653"/>
      <c r="OYO5" s="653"/>
      <c r="OYP5" s="653"/>
      <c r="OYQ5" s="653"/>
      <c r="OYR5" s="668"/>
      <c r="OYS5" s="670"/>
      <c r="OYT5" s="652"/>
      <c r="OYU5" s="652"/>
      <c r="OYV5" s="652"/>
      <c r="OYW5" s="652"/>
      <c r="OYX5" s="652"/>
      <c r="OYY5" s="652"/>
      <c r="OYZ5" s="653"/>
      <c r="OZA5" s="653"/>
      <c r="OZB5" s="653"/>
      <c r="OZC5" s="653"/>
      <c r="OZD5" s="653"/>
      <c r="OZE5" s="653"/>
      <c r="OZF5" s="653"/>
      <c r="OZG5" s="653"/>
      <c r="OZH5" s="668"/>
      <c r="OZI5" s="670"/>
      <c r="OZJ5" s="652"/>
      <c r="OZK5" s="652"/>
      <c r="OZL5" s="652"/>
      <c r="OZM5" s="652"/>
      <c r="OZN5" s="652"/>
      <c r="OZO5" s="652"/>
      <c r="OZP5" s="653"/>
      <c r="OZQ5" s="653"/>
      <c r="OZR5" s="653"/>
      <c r="OZS5" s="653"/>
      <c r="OZT5" s="653"/>
      <c r="OZU5" s="653"/>
      <c r="OZV5" s="653"/>
      <c r="OZW5" s="653"/>
      <c r="OZX5" s="668"/>
      <c r="OZY5" s="670"/>
      <c r="OZZ5" s="652"/>
      <c r="PAA5" s="652"/>
      <c r="PAB5" s="652"/>
      <c r="PAC5" s="652"/>
      <c r="PAD5" s="652"/>
      <c r="PAE5" s="652"/>
      <c r="PAF5" s="653"/>
      <c r="PAG5" s="653"/>
      <c r="PAH5" s="653"/>
      <c r="PAI5" s="653"/>
      <c r="PAJ5" s="653"/>
      <c r="PAK5" s="653"/>
      <c r="PAL5" s="653"/>
      <c r="PAM5" s="653"/>
      <c r="PAN5" s="668"/>
      <c r="PAO5" s="670"/>
      <c r="PAP5" s="652"/>
      <c r="PAQ5" s="652"/>
      <c r="PAR5" s="652"/>
      <c r="PAS5" s="652"/>
      <c r="PAT5" s="652"/>
      <c r="PAU5" s="652"/>
      <c r="PAV5" s="653"/>
      <c r="PAW5" s="653"/>
      <c r="PAX5" s="653"/>
      <c r="PAY5" s="653"/>
      <c r="PAZ5" s="653"/>
      <c r="PBA5" s="653"/>
      <c r="PBB5" s="653"/>
      <c r="PBC5" s="653"/>
      <c r="PBD5" s="668"/>
      <c r="PBE5" s="670"/>
      <c r="PBF5" s="652"/>
      <c r="PBG5" s="652"/>
      <c r="PBH5" s="652"/>
      <c r="PBI5" s="652"/>
      <c r="PBJ5" s="652"/>
      <c r="PBK5" s="652"/>
      <c r="PBL5" s="653"/>
      <c r="PBM5" s="653"/>
      <c r="PBN5" s="653"/>
      <c r="PBO5" s="653"/>
      <c r="PBP5" s="653"/>
      <c r="PBQ5" s="653"/>
      <c r="PBR5" s="653"/>
      <c r="PBS5" s="653"/>
      <c r="PBT5" s="668"/>
      <c r="PBU5" s="670"/>
      <c r="PBV5" s="652"/>
      <c r="PBW5" s="652"/>
      <c r="PBX5" s="652"/>
      <c r="PBY5" s="652"/>
      <c r="PBZ5" s="652"/>
      <c r="PCA5" s="652"/>
      <c r="PCB5" s="653"/>
      <c r="PCC5" s="653"/>
      <c r="PCD5" s="653"/>
      <c r="PCE5" s="653"/>
      <c r="PCF5" s="653"/>
      <c r="PCG5" s="653"/>
      <c r="PCH5" s="653"/>
      <c r="PCI5" s="653"/>
      <c r="PCJ5" s="668"/>
      <c r="PCK5" s="670"/>
      <c r="PCL5" s="652"/>
      <c r="PCM5" s="652"/>
      <c r="PCN5" s="652"/>
      <c r="PCO5" s="652"/>
      <c r="PCP5" s="652"/>
      <c r="PCQ5" s="652"/>
      <c r="PCR5" s="653"/>
      <c r="PCS5" s="653"/>
      <c r="PCT5" s="653"/>
      <c r="PCU5" s="653"/>
      <c r="PCV5" s="653"/>
      <c r="PCW5" s="653"/>
      <c r="PCX5" s="653"/>
      <c r="PCY5" s="653"/>
      <c r="PCZ5" s="668"/>
      <c r="PDA5" s="670"/>
      <c r="PDB5" s="652"/>
      <c r="PDC5" s="652"/>
      <c r="PDD5" s="652"/>
      <c r="PDE5" s="652"/>
      <c r="PDF5" s="652"/>
      <c r="PDG5" s="652"/>
      <c r="PDH5" s="653"/>
      <c r="PDI5" s="653"/>
      <c r="PDJ5" s="653"/>
      <c r="PDK5" s="653"/>
      <c r="PDL5" s="653"/>
      <c r="PDM5" s="653"/>
      <c r="PDN5" s="653"/>
      <c r="PDO5" s="653"/>
      <c r="PDP5" s="668"/>
      <c r="PDQ5" s="670"/>
      <c r="PDR5" s="652"/>
      <c r="PDS5" s="652"/>
      <c r="PDT5" s="652"/>
      <c r="PDU5" s="652"/>
      <c r="PDV5" s="652"/>
      <c r="PDW5" s="652"/>
      <c r="PDX5" s="653"/>
      <c r="PDY5" s="653"/>
      <c r="PDZ5" s="653"/>
      <c r="PEA5" s="653"/>
      <c r="PEB5" s="653"/>
      <c r="PEC5" s="653"/>
      <c r="PED5" s="653"/>
      <c r="PEE5" s="653"/>
      <c r="PEF5" s="668"/>
      <c r="PEG5" s="670"/>
      <c r="PEH5" s="652"/>
      <c r="PEI5" s="652"/>
      <c r="PEJ5" s="652"/>
      <c r="PEK5" s="652"/>
      <c r="PEL5" s="652"/>
      <c r="PEM5" s="652"/>
      <c r="PEN5" s="653"/>
      <c r="PEO5" s="653"/>
      <c r="PEP5" s="653"/>
      <c r="PEQ5" s="653"/>
      <c r="PER5" s="653"/>
      <c r="PES5" s="653"/>
      <c r="PET5" s="653"/>
      <c r="PEU5" s="653"/>
      <c r="PEV5" s="668"/>
      <c r="PEW5" s="670"/>
      <c r="PEX5" s="652"/>
      <c r="PEY5" s="652"/>
      <c r="PEZ5" s="652"/>
      <c r="PFA5" s="652"/>
      <c r="PFB5" s="652"/>
      <c r="PFC5" s="652"/>
      <c r="PFD5" s="653"/>
      <c r="PFE5" s="653"/>
      <c r="PFF5" s="653"/>
      <c r="PFG5" s="653"/>
      <c r="PFH5" s="653"/>
      <c r="PFI5" s="653"/>
      <c r="PFJ5" s="653"/>
      <c r="PFK5" s="653"/>
      <c r="PFL5" s="668"/>
      <c r="PFM5" s="670"/>
      <c r="PFN5" s="652"/>
      <c r="PFO5" s="652"/>
      <c r="PFP5" s="652"/>
      <c r="PFQ5" s="652"/>
      <c r="PFR5" s="652"/>
      <c r="PFS5" s="652"/>
      <c r="PFT5" s="653"/>
      <c r="PFU5" s="653"/>
      <c r="PFV5" s="653"/>
      <c r="PFW5" s="653"/>
      <c r="PFX5" s="653"/>
      <c r="PFY5" s="653"/>
      <c r="PFZ5" s="653"/>
      <c r="PGA5" s="653"/>
      <c r="PGB5" s="668"/>
      <c r="PGC5" s="670"/>
      <c r="PGD5" s="652"/>
      <c r="PGE5" s="652"/>
      <c r="PGF5" s="652"/>
      <c r="PGG5" s="652"/>
      <c r="PGH5" s="652"/>
      <c r="PGI5" s="652"/>
      <c r="PGJ5" s="653"/>
      <c r="PGK5" s="653"/>
      <c r="PGL5" s="653"/>
      <c r="PGM5" s="653"/>
      <c r="PGN5" s="653"/>
      <c r="PGO5" s="653"/>
      <c r="PGP5" s="653"/>
      <c r="PGQ5" s="653"/>
      <c r="PGR5" s="668"/>
      <c r="PGS5" s="670"/>
      <c r="PGT5" s="652"/>
      <c r="PGU5" s="652"/>
      <c r="PGV5" s="652"/>
      <c r="PGW5" s="652"/>
      <c r="PGX5" s="652"/>
      <c r="PGY5" s="652"/>
      <c r="PGZ5" s="653"/>
      <c r="PHA5" s="653"/>
      <c r="PHB5" s="653"/>
      <c r="PHC5" s="653"/>
      <c r="PHD5" s="653"/>
      <c r="PHE5" s="653"/>
      <c r="PHF5" s="653"/>
      <c r="PHG5" s="653"/>
      <c r="PHH5" s="668"/>
      <c r="PHI5" s="670"/>
      <c r="PHJ5" s="652"/>
      <c r="PHK5" s="652"/>
      <c r="PHL5" s="652"/>
      <c r="PHM5" s="652"/>
      <c r="PHN5" s="652"/>
      <c r="PHO5" s="652"/>
      <c r="PHP5" s="653"/>
      <c r="PHQ5" s="653"/>
      <c r="PHR5" s="653"/>
      <c r="PHS5" s="653"/>
      <c r="PHT5" s="653"/>
      <c r="PHU5" s="653"/>
      <c r="PHV5" s="653"/>
      <c r="PHW5" s="653"/>
      <c r="PHX5" s="668"/>
      <c r="PHY5" s="670"/>
      <c r="PHZ5" s="652"/>
      <c r="PIA5" s="652"/>
      <c r="PIB5" s="652"/>
      <c r="PIC5" s="652"/>
      <c r="PID5" s="652"/>
      <c r="PIE5" s="652"/>
      <c r="PIF5" s="653"/>
      <c r="PIG5" s="653"/>
      <c r="PIH5" s="653"/>
      <c r="PII5" s="653"/>
      <c r="PIJ5" s="653"/>
      <c r="PIK5" s="653"/>
      <c r="PIL5" s="653"/>
      <c r="PIM5" s="653"/>
      <c r="PIN5" s="668"/>
      <c r="PIO5" s="670"/>
      <c r="PIP5" s="652"/>
      <c r="PIQ5" s="652"/>
      <c r="PIR5" s="652"/>
      <c r="PIS5" s="652"/>
      <c r="PIT5" s="652"/>
      <c r="PIU5" s="652"/>
      <c r="PIV5" s="653"/>
      <c r="PIW5" s="653"/>
      <c r="PIX5" s="653"/>
      <c r="PIY5" s="653"/>
      <c r="PIZ5" s="653"/>
      <c r="PJA5" s="653"/>
      <c r="PJB5" s="653"/>
      <c r="PJC5" s="653"/>
      <c r="PJD5" s="668"/>
      <c r="PJE5" s="670"/>
      <c r="PJF5" s="652"/>
      <c r="PJG5" s="652"/>
      <c r="PJH5" s="652"/>
      <c r="PJI5" s="652"/>
      <c r="PJJ5" s="652"/>
      <c r="PJK5" s="652"/>
      <c r="PJL5" s="653"/>
      <c r="PJM5" s="653"/>
      <c r="PJN5" s="653"/>
      <c r="PJO5" s="653"/>
      <c r="PJP5" s="653"/>
      <c r="PJQ5" s="653"/>
      <c r="PJR5" s="653"/>
      <c r="PJS5" s="653"/>
      <c r="PJT5" s="668"/>
      <c r="PJU5" s="670"/>
      <c r="PJV5" s="652"/>
      <c r="PJW5" s="652"/>
      <c r="PJX5" s="652"/>
      <c r="PJY5" s="652"/>
      <c r="PJZ5" s="652"/>
      <c r="PKA5" s="652"/>
      <c r="PKB5" s="653"/>
      <c r="PKC5" s="653"/>
      <c r="PKD5" s="653"/>
      <c r="PKE5" s="653"/>
      <c r="PKF5" s="653"/>
      <c r="PKG5" s="653"/>
      <c r="PKH5" s="653"/>
      <c r="PKI5" s="653"/>
      <c r="PKJ5" s="668"/>
      <c r="PKK5" s="670"/>
      <c r="PKL5" s="652"/>
      <c r="PKM5" s="652"/>
      <c r="PKN5" s="652"/>
      <c r="PKO5" s="652"/>
      <c r="PKP5" s="652"/>
      <c r="PKQ5" s="652"/>
      <c r="PKR5" s="653"/>
      <c r="PKS5" s="653"/>
      <c r="PKT5" s="653"/>
      <c r="PKU5" s="653"/>
      <c r="PKV5" s="653"/>
      <c r="PKW5" s="653"/>
      <c r="PKX5" s="653"/>
      <c r="PKY5" s="653"/>
      <c r="PKZ5" s="668"/>
      <c r="PLA5" s="670"/>
      <c r="PLB5" s="652"/>
      <c r="PLC5" s="652"/>
      <c r="PLD5" s="652"/>
      <c r="PLE5" s="652"/>
      <c r="PLF5" s="652"/>
      <c r="PLG5" s="652"/>
      <c r="PLH5" s="653"/>
      <c r="PLI5" s="653"/>
      <c r="PLJ5" s="653"/>
      <c r="PLK5" s="653"/>
      <c r="PLL5" s="653"/>
      <c r="PLM5" s="653"/>
      <c r="PLN5" s="653"/>
      <c r="PLO5" s="653"/>
      <c r="PLP5" s="668"/>
      <c r="PLQ5" s="670"/>
      <c r="PLR5" s="652"/>
      <c r="PLS5" s="652"/>
      <c r="PLT5" s="652"/>
      <c r="PLU5" s="652"/>
      <c r="PLV5" s="652"/>
      <c r="PLW5" s="652"/>
      <c r="PLX5" s="653"/>
      <c r="PLY5" s="653"/>
      <c r="PLZ5" s="653"/>
      <c r="PMA5" s="653"/>
      <c r="PMB5" s="653"/>
      <c r="PMC5" s="653"/>
      <c r="PMD5" s="653"/>
      <c r="PME5" s="653"/>
      <c r="PMF5" s="668"/>
      <c r="PMG5" s="670"/>
      <c r="PMH5" s="652"/>
      <c r="PMI5" s="652"/>
      <c r="PMJ5" s="652"/>
      <c r="PMK5" s="652"/>
      <c r="PML5" s="652"/>
      <c r="PMM5" s="652"/>
      <c r="PMN5" s="653"/>
      <c r="PMO5" s="653"/>
      <c r="PMP5" s="653"/>
      <c r="PMQ5" s="653"/>
      <c r="PMR5" s="653"/>
      <c r="PMS5" s="653"/>
      <c r="PMT5" s="653"/>
      <c r="PMU5" s="653"/>
      <c r="PMV5" s="668"/>
      <c r="PMW5" s="670"/>
      <c r="PMX5" s="652"/>
      <c r="PMY5" s="652"/>
      <c r="PMZ5" s="652"/>
      <c r="PNA5" s="652"/>
      <c r="PNB5" s="652"/>
      <c r="PNC5" s="652"/>
      <c r="PND5" s="653"/>
      <c r="PNE5" s="653"/>
      <c r="PNF5" s="653"/>
      <c r="PNG5" s="653"/>
      <c r="PNH5" s="653"/>
      <c r="PNI5" s="653"/>
      <c r="PNJ5" s="653"/>
      <c r="PNK5" s="653"/>
      <c r="PNL5" s="668"/>
      <c r="PNM5" s="670"/>
      <c r="PNN5" s="652"/>
      <c r="PNO5" s="652"/>
      <c r="PNP5" s="652"/>
      <c r="PNQ5" s="652"/>
      <c r="PNR5" s="652"/>
      <c r="PNS5" s="652"/>
      <c r="PNT5" s="653"/>
      <c r="PNU5" s="653"/>
      <c r="PNV5" s="653"/>
      <c r="PNW5" s="653"/>
      <c r="PNX5" s="653"/>
      <c r="PNY5" s="653"/>
      <c r="PNZ5" s="653"/>
      <c r="POA5" s="653"/>
      <c r="POB5" s="668"/>
      <c r="POC5" s="670"/>
      <c r="POD5" s="652"/>
      <c r="POE5" s="652"/>
      <c r="POF5" s="652"/>
      <c r="POG5" s="652"/>
      <c r="POH5" s="652"/>
      <c r="POI5" s="652"/>
      <c r="POJ5" s="653"/>
      <c r="POK5" s="653"/>
      <c r="POL5" s="653"/>
      <c r="POM5" s="653"/>
      <c r="PON5" s="653"/>
      <c r="POO5" s="653"/>
      <c r="POP5" s="653"/>
      <c r="POQ5" s="653"/>
      <c r="POR5" s="668"/>
      <c r="POS5" s="670"/>
      <c r="POT5" s="652"/>
      <c r="POU5" s="652"/>
      <c r="POV5" s="652"/>
      <c r="POW5" s="652"/>
      <c r="POX5" s="652"/>
      <c r="POY5" s="652"/>
      <c r="POZ5" s="653"/>
      <c r="PPA5" s="653"/>
      <c r="PPB5" s="653"/>
      <c r="PPC5" s="653"/>
      <c r="PPD5" s="653"/>
      <c r="PPE5" s="653"/>
      <c r="PPF5" s="653"/>
      <c r="PPG5" s="653"/>
      <c r="PPH5" s="668"/>
      <c r="PPI5" s="670"/>
      <c r="PPJ5" s="652"/>
      <c r="PPK5" s="652"/>
      <c r="PPL5" s="652"/>
      <c r="PPM5" s="652"/>
      <c r="PPN5" s="652"/>
      <c r="PPO5" s="652"/>
      <c r="PPP5" s="653"/>
      <c r="PPQ5" s="653"/>
      <c r="PPR5" s="653"/>
      <c r="PPS5" s="653"/>
      <c r="PPT5" s="653"/>
      <c r="PPU5" s="653"/>
      <c r="PPV5" s="653"/>
      <c r="PPW5" s="653"/>
      <c r="PPX5" s="668"/>
      <c r="PPY5" s="670"/>
      <c r="PPZ5" s="652"/>
      <c r="PQA5" s="652"/>
      <c r="PQB5" s="652"/>
      <c r="PQC5" s="652"/>
      <c r="PQD5" s="652"/>
      <c r="PQE5" s="652"/>
      <c r="PQF5" s="653"/>
      <c r="PQG5" s="653"/>
      <c r="PQH5" s="653"/>
      <c r="PQI5" s="653"/>
      <c r="PQJ5" s="653"/>
      <c r="PQK5" s="653"/>
      <c r="PQL5" s="653"/>
      <c r="PQM5" s="653"/>
      <c r="PQN5" s="668"/>
      <c r="PQO5" s="670"/>
      <c r="PQP5" s="652"/>
      <c r="PQQ5" s="652"/>
      <c r="PQR5" s="652"/>
      <c r="PQS5" s="652"/>
      <c r="PQT5" s="652"/>
      <c r="PQU5" s="652"/>
      <c r="PQV5" s="653"/>
      <c r="PQW5" s="653"/>
      <c r="PQX5" s="653"/>
      <c r="PQY5" s="653"/>
      <c r="PQZ5" s="653"/>
      <c r="PRA5" s="653"/>
      <c r="PRB5" s="653"/>
      <c r="PRC5" s="653"/>
      <c r="PRD5" s="668"/>
      <c r="PRE5" s="670"/>
      <c r="PRF5" s="652"/>
      <c r="PRG5" s="652"/>
      <c r="PRH5" s="652"/>
      <c r="PRI5" s="652"/>
      <c r="PRJ5" s="652"/>
      <c r="PRK5" s="652"/>
      <c r="PRL5" s="653"/>
      <c r="PRM5" s="653"/>
      <c r="PRN5" s="653"/>
      <c r="PRO5" s="653"/>
      <c r="PRP5" s="653"/>
      <c r="PRQ5" s="653"/>
      <c r="PRR5" s="653"/>
      <c r="PRS5" s="653"/>
      <c r="PRT5" s="668"/>
      <c r="PRU5" s="670"/>
      <c r="PRV5" s="652"/>
      <c r="PRW5" s="652"/>
      <c r="PRX5" s="652"/>
      <c r="PRY5" s="652"/>
      <c r="PRZ5" s="652"/>
      <c r="PSA5" s="652"/>
      <c r="PSB5" s="653"/>
      <c r="PSC5" s="653"/>
      <c r="PSD5" s="653"/>
      <c r="PSE5" s="653"/>
      <c r="PSF5" s="653"/>
      <c r="PSG5" s="653"/>
      <c r="PSH5" s="653"/>
      <c r="PSI5" s="653"/>
      <c r="PSJ5" s="668"/>
      <c r="PSK5" s="670"/>
      <c r="PSL5" s="652"/>
      <c r="PSM5" s="652"/>
      <c r="PSN5" s="652"/>
      <c r="PSO5" s="652"/>
      <c r="PSP5" s="652"/>
      <c r="PSQ5" s="652"/>
      <c r="PSR5" s="653"/>
      <c r="PSS5" s="653"/>
      <c r="PST5" s="653"/>
      <c r="PSU5" s="653"/>
      <c r="PSV5" s="653"/>
      <c r="PSW5" s="653"/>
      <c r="PSX5" s="653"/>
      <c r="PSY5" s="653"/>
      <c r="PSZ5" s="668"/>
      <c r="PTA5" s="670"/>
      <c r="PTB5" s="652"/>
      <c r="PTC5" s="652"/>
      <c r="PTD5" s="652"/>
      <c r="PTE5" s="652"/>
      <c r="PTF5" s="652"/>
      <c r="PTG5" s="652"/>
      <c r="PTH5" s="653"/>
      <c r="PTI5" s="653"/>
      <c r="PTJ5" s="653"/>
      <c r="PTK5" s="653"/>
      <c r="PTL5" s="653"/>
      <c r="PTM5" s="653"/>
      <c r="PTN5" s="653"/>
      <c r="PTO5" s="653"/>
      <c r="PTP5" s="668"/>
      <c r="PTQ5" s="670"/>
      <c r="PTR5" s="652"/>
      <c r="PTS5" s="652"/>
      <c r="PTT5" s="652"/>
      <c r="PTU5" s="652"/>
      <c r="PTV5" s="652"/>
      <c r="PTW5" s="652"/>
      <c r="PTX5" s="653"/>
      <c r="PTY5" s="653"/>
      <c r="PTZ5" s="653"/>
      <c r="PUA5" s="653"/>
      <c r="PUB5" s="653"/>
      <c r="PUC5" s="653"/>
      <c r="PUD5" s="653"/>
      <c r="PUE5" s="653"/>
      <c r="PUF5" s="668"/>
      <c r="PUG5" s="670"/>
      <c r="PUH5" s="652"/>
      <c r="PUI5" s="652"/>
      <c r="PUJ5" s="652"/>
      <c r="PUK5" s="652"/>
      <c r="PUL5" s="652"/>
      <c r="PUM5" s="652"/>
      <c r="PUN5" s="653"/>
      <c r="PUO5" s="653"/>
      <c r="PUP5" s="653"/>
      <c r="PUQ5" s="653"/>
      <c r="PUR5" s="653"/>
      <c r="PUS5" s="653"/>
      <c r="PUT5" s="653"/>
      <c r="PUU5" s="653"/>
      <c r="PUV5" s="668"/>
      <c r="PUW5" s="670"/>
      <c r="PUX5" s="652"/>
      <c r="PUY5" s="652"/>
      <c r="PUZ5" s="652"/>
      <c r="PVA5" s="652"/>
      <c r="PVB5" s="652"/>
      <c r="PVC5" s="652"/>
      <c r="PVD5" s="653"/>
      <c r="PVE5" s="653"/>
      <c r="PVF5" s="653"/>
      <c r="PVG5" s="653"/>
      <c r="PVH5" s="653"/>
      <c r="PVI5" s="653"/>
      <c r="PVJ5" s="653"/>
      <c r="PVK5" s="653"/>
      <c r="PVL5" s="668"/>
      <c r="PVM5" s="670"/>
      <c r="PVN5" s="652"/>
      <c r="PVO5" s="652"/>
      <c r="PVP5" s="652"/>
      <c r="PVQ5" s="652"/>
      <c r="PVR5" s="652"/>
      <c r="PVS5" s="652"/>
      <c r="PVT5" s="653"/>
      <c r="PVU5" s="653"/>
      <c r="PVV5" s="653"/>
      <c r="PVW5" s="653"/>
      <c r="PVX5" s="653"/>
      <c r="PVY5" s="653"/>
      <c r="PVZ5" s="653"/>
      <c r="PWA5" s="653"/>
      <c r="PWB5" s="668"/>
      <c r="PWC5" s="670"/>
      <c r="PWD5" s="652"/>
      <c r="PWE5" s="652"/>
      <c r="PWF5" s="652"/>
      <c r="PWG5" s="652"/>
      <c r="PWH5" s="652"/>
      <c r="PWI5" s="652"/>
      <c r="PWJ5" s="653"/>
      <c r="PWK5" s="653"/>
      <c r="PWL5" s="653"/>
      <c r="PWM5" s="653"/>
      <c r="PWN5" s="653"/>
      <c r="PWO5" s="653"/>
      <c r="PWP5" s="653"/>
      <c r="PWQ5" s="653"/>
      <c r="PWR5" s="668"/>
      <c r="PWS5" s="670"/>
      <c r="PWT5" s="652"/>
      <c r="PWU5" s="652"/>
      <c r="PWV5" s="652"/>
      <c r="PWW5" s="652"/>
      <c r="PWX5" s="652"/>
      <c r="PWY5" s="652"/>
      <c r="PWZ5" s="653"/>
      <c r="PXA5" s="653"/>
      <c r="PXB5" s="653"/>
      <c r="PXC5" s="653"/>
      <c r="PXD5" s="653"/>
      <c r="PXE5" s="653"/>
      <c r="PXF5" s="653"/>
      <c r="PXG5" s="653"/>
      <c r="PXH5" s="668"/>
      <c r="PXI5" s="670"/>
      <c r="PXJ5" s="652"/>
      <c r="PXK5" s="652"/>
      <c r="PXL5" s="652"/>
      <c r="PXM5" s="652"/>
      <c r="PXN5" s="652"/>
      <c r="PXO5" s="652"/>
      <c r="PXP5" s="653"/>
      <c r="PXQ5" s="653"/>
      <c r="PXR5" s="653"/>
      <c r="PXS5" s="653"/>
      <c r="PXT5" s="653"/>
      <c r="PXU5" s="653"/>
      <c r="PXV5" s="653"/>
      <c r="PXW5" s="653"/>
      <c r="PXX5" s="668"/>
      <c r="PXY5" s="670"/>
      <c r="PXZ5" s="652"/>
      <c r="PYA5" s="652"/>
      <c r="PYB5" s="652"/>
      <c r="PYC5" s="652"/>
      <c r="PYD5" s="652"/>
      <c r="PYE5" s="652"/>
      <c r="PYF5" s="653"/>
      <c r="PYG5" s="653"/>
      <c r="PYH5" s="653"/>
      <c r="PYI5" s="653"/>
      <c r="PYJ5" s="653"/>
      <c r="PYK5" s="653"/>
      <c r="PYL5" s="653"/>
      <c r="PYM5" s="653"/>
      <c r="PYN5" s="668"/>
      <c r="PYO5" s="670"/>
      <c r="PYP5" s="652"/>
      <c r="PYQ5" s="652"/>
      <c r="PYR5" s="652"/>
      <c r="PYS5" s="652"/>
      <c r="PYT5" s="652"/>
      <c r="PYU5" s="652"/>
      <c r="PYV5" s="653"/>
      <c r="PYW5" s="653"/>
      <c r="PYX5" s="653"/>
      <c r="PYY5" s="653"/>
      <c r="PYZ5" s="653"/>
      <c r="PZA5" s="653"/>
      <c r="PZB5" s="653"/>
      <c r="PZC5" s="653"/>
      <c r="PZD5" s="668"/>
      <c r="PZE5" s="670"/>
      <c r="PZF5" s="652"/>
      <c r="PZG5" s="652"/>
      <c r="PZH5" s="652"/>
      <c r="PZI5" s="652"/>
      <c r="PZJ5" s="652"/>
      <c r="PZK5" s="652"/>
      <c r="PZL5" s="653"/>
      <c r="PZM5" s="653"/>
      <c r="PZN5" s="653"/>
      <c r="PZO5" s="653"/>
      <c r="PZP5" s="653"/>
      <c r="PZQ5" s="653"/>
      <c r="PZR5" s="653"/>
      <c r="PZS5" s="653"/>
      <c r="PZT5" s="668"/>
      <c r="PZU5" s="670"/>
      <c r="PZV5" s="652"/>
      <c r="PZW5" s="652"/>
      <c r="PZX5" s="652"/>
      <c r="PZY5" s="652"/>
      <c r="PZZ5" s="652"/>
      <c r="QAA5" s="652"/>
      <c r="QAB5" s="653"/>
      <c r="QAC5" s="653"/>
      <c r="QAD5" s="653"/>
      <c r="QAE5" s="653"/>
      <c r="QAF5" s="653"/>
      <c r="QAG5" s="653"/>
      <c r="QAH5" s="653"/>
      <c r="QAI5" s="653"/>
      <c r="QAJ5" s="668"/>
      <c r="QAK5" s="670"/>
      <c r="QAL5" s="652"/>
      <c r="QAM5" s="652"/>
      <c r="QAN5" s="652"/>
      <c r="QAO5" s="652"/>
      <c r="QAP5" s="652"/>
      <c r="QAQ5" s="652"/>
      <c r="QAR5" s="653"/>
      <c r="QAS5" s="653"/>
      <c r="QAT5" s="653"/>
      <c r="QAU5" s="653"/>
      <c r="QAV5" s="653"/>
      <c r="QAW5" s="653"/>
      <c r="QAX5" s="653"/>
      <c r="QAY5" s="653"/>
      <c r="QAZ5" s="668"/>
      <c r="QBA5" s="670"/>
      <c r="QBB5" s="652"/>
      <c r="QBC5" s="652"/>
      <c r="QBD5" s="652"/>
      <c r="QBE5" s="652"/>
      <c r="QBF5" s="652"/>
      <c r="QBG5" s="652"/>
      <c r="QBH5" s="653"/>
      <c r="QBI5" s="653"/>
      <c r="QBJ5" s="653"/>
      <c r="QBK5" s="653"/>
      <c r="QBL5" s="653"/>
      <c r="QBM5" s="653"/>
      <c r="QBN5" s="653"/>
      <c r="QBO5" s="653"/>
      <c r="QBP5" s="668"/>
      <c r="QBQ5" s="670"/>
      <c r="QBR5" s="652"/>
      <c r="QBS5" s="652"/>
      <c r="QBT5" s="652"/>
      <c r="QBU5" s="652"/>
      <c r="QBV5" s="652"/>
      <c r="QBW5" s="652"/>
      <c r="QBX5" s="653"/>
      <c r="QBY5" s="653"/>
      <c r="QBZ5" s="653"/>
      <c r="QCA5" s="653"/>
      <c r="QCB5" s="653"/>
      <c r="QCC5" s="653"/>
      <c r="QCD5" s="653"/>
      <c r="QCE5" s="653"/>
      <c r="QCF5" s="668"/>
      <c r="QCG5" s="670"/>
      <c r="QCH5" s="652"/>
      <c r="QCI5" s="652"/>
      <c r="QCJ5" s="652"/>
      <c r="QCK5" s="652"/>
      <c r="QCL5" s="652"/>
      <c r="QCM5" s="652"/>
      <c r="QCN5" s="653"/>
      <c r="QCO5" s="653"/>
      <c r="QCP5" s="653"/>
      <c r="QCQ5" s="653"/>
      <c r="QCR5" s="653"/>
      <c r="QCS5" s="653"/>
      <c r="QCT5" s="653"/>
      <c r="QCU5" s="653"/>
      <c r="QCV5" s="668"/>
      <c r="QCW5" s="670"/>
      <c r="QCX5" s="652"/>
      <c r="QCY5" s="652"/>
      <c r="QCZ5" s="652"/>
      <c r="QDA5" s="652"/>
      <c r="QDB5" s="652"/>
      <c r="QDC5" s="652"/>
      <c r="QDD5" s="653"/>
      <c r="QDE5" s="653"/>
      <c r="QDF5" s="653"/>
      <c r="QDG5" s="653"/>
      <c r="QDH5" s="653"/>
      <c r="QDI5" s="653"/>
      <c r="QDJ5" s="653"/>
      <c r="QDK5" s="653"/>
      <c r="QDL5" s="668"/>
      <c r="QDM5" s="670"/>
      <c r="QDN5" s="652"/>
      <c r="QDO5" s="652"/>
      <c r="QDP5" s="652"/>
      <c r="QDQ5" s="652"/>
      <c r="QDR5" s="652"/>
      <c r="QDS5" s="652"/>
      <c r="QDT5" s="653"/>
      <c r="QDU5" s="653"/>
      <c r="QDV5" s="653"/>
      <c r="QDW5" s="653"/>
      <c r="QDX5" s="653"/>
      <c r="QDY5" s="653"/>
      <c r="QDZ5" s="653"/>
      <c r="QEA5" s="653"/>
      <c r="QEB5" s="668"/>
      <c r="QEC5" s="670"/>
      <c r="QED5" s="652"/>
      <c r="QEE5" s="652"/>
      <c r="QEF5" s="652"/>
      <c r="QEG5" s="652"/>
      <c r="QEH5" s="652"/>
      <c r="QEI5" s="652"/>
      <c r="QEJ5" s="653"/>
      <c r="QEK5" s="653"/>
      <c r="QEL5" s="653"/>
      <c r="QEM5" s="653"/>
      <c r="QEN5" s="653"/>
      <c r="QEO5" s="653"/>
      <c r="QEP5" s="653"/>
      <c r="QEQ5" s="653"/>
      <c r="QER5" s="668"/>
      <c r="QES5" s="670"/>
      <c r="QET5" s="652"/>
      <c r="QEU5" s="652"/>
      <c r="QEV5" s="652"/>
      <c r="QEW5" s="652"/>
      <c r="QEX5" s="652"/>
      <c r="QEY5" s="652"/>
      <c r="QEZ5" s="653"/>
      <c r="QFA5" s="653"/>
      <c r="QFB5" s="653"/>
      <c r="QFC5" s="653"/>
      <c r="QFD5" s="653"/>
      <c r="QFE5" s="653"/>
      <c r="QFF5" s="653"/>
      <c r="QFG5" s="653"/>
      <c r="QFH5" s="668"/>
      <c r="QFI5" s="670"/>
      <c r="QFJ5" s="652"/>
      <c r="QFK5" s="652"/>
      <c r="QFL5" s="652"/>
      <c r="QFM5" s="652"/>
      <c r="QFN5" s="652"/>
      <c r="QFO5" s="652"/>
      <c r="QFP5" s="653"/>
      <c r="QFQ5" s="653"/>
      <c r="QFR5" s="653"/>
      <c r="QFS5" s="653"/>
      <c r="QFT5" s="653"/>
      <c r="QFU5" s="653"/>
      <c r="QFV5" s="653"/>
      <c r="QFW5" s="653"/>
      <c r="QFX5" s="668"/>
      <c r="QFY5" s="670"/>
      <c r="QFZ5" s="652"/>
      <c r="QGA5" s="652"/>
      <c r="QGB5" s="652"/>
      <c r="QGC5" s="652"/>
      <c r="QGD5" s="652"/>
      <c r="QGE5" s="652"/>
      <c r="QGF5" s="653"/>
      <c r="QGG5" s="653"/>
      <c r="QGH5" s="653"/>
      <c r="QGI5" s="653"/>
      <c r="QGJ5" s="653"/>
      <c r="QGK5" s="653"/>
      <c r="QGL5" s="653"/>
      <c r="QGM5" s="653"/>
      <c r="QGN5" s="668"/>
      <c r="QGO5" s="670"/>
      <c r="QGP5" s="652"/>
      <c r="QGQ5" s="652"/>
      <c r="QGR5" s="652"/>
      <c r="QGS5" s="652"/>
      <c r="QGT5" s="652"/>
      <c r="QGU5" s="652"/>
      <c r="QGV5" s="653"/>
      <c r="QGW5" s="653"/>
      <c r="QGX5" s="653"/>
      <c r="QGY5" s="653"/>
      <c r="QGZ5" s="653"/>
      <c r="QHA5" s="653"/>
      <c r="QHB5" s="653"/>
      <c r="QHC5" s="653"/>
      <c r="QHD5" s="668"/>
      <c r="QHE5" s="670"/>
      <c r="QHF5" s="652"/>
      <c r="QHG5" s="652"/>
      <c r="QHH5" s="652"/>
      <c r="QHI5" s="652"/>
      <c r="QHJ5" s="652"/>
      <c r="QHK5" s="652"/>
      <c r="QHL5" s="653"/>
      <c r="QHM5" s="653"/>
      <c r="QHN5" s="653"/>
      <c r="QHO5" s="653"/>
      <c r="QHP5" s="653"/>
      <c r="QHQ5" s="653"/>
      <c r="QHR5" s="653"/>
      <c r="QHS5" s="653"/>
      <c r="QHT5" s="668"/>
      <c r="QHU5" s="670"/>
      <c r="QHV5" s="652"/>
      <c r="QHW5" s="652"/>
      <c r="QHX5" s="652"/>
      <c r="QHY5" s="652"/>
      <c r="QHZ5" s="652"/>
      <c r="QIA5" s="652"/>
      <c r="QIB5" s="653"/>
      <c r="QIC5" s="653"/>
      <c r="QID5" s="653"/>
      <c r="QIE5" s="653"/>
      <c r="QIF5" s="653"/>
      <c r="QIG5" s="653"/>
      <c r="QIH5" s="653"/>
      <c r="QII5" s="653"/>
      <c r="QIJ5" s="668"/>
      <c r="QIK5" s="670"/>
      <c r="QIL5" s="652"/>
      <c r="QIM5" s="652"/>
      <c r="QIN5" s="652"/>
      <c r="QIO5" s="652"/>
      <c r="QIP5" s="652"/>
      <c r="QIQ5" s="652"/>
      <c r="QIR5" s="653"/>
      <c r="QIS5" s="653"/>
      <c r="QIT5" s="653"/>
      <c r="QIU5" s="653"/>
      <c r="QIV5" s="653"/>
      <c r="QIW5" s="653"/>
      <c r="QIX5" s="653"/>
      <c r="QIY5" s="653"/>
      <c r="QIZ5" s="668"/>
      <c r="QJA5" s="670"/>
      <c r="QJB5" s="652"/>
      <c r="QJC5" s="652"/>
      <c r="QJD5" s="652"/>
      <c r="QJE5" s="652"/>
      <c r="QJF5" s="652"/>
      <c r="QJG5" s="652"/>
      <c r="QJH5" s="653"/>
      <c r="QJI5" s="653"/>
      <c r="QJJ5" s="653"/>
      <c r="QJK5" s="653"/>
      <c r="QJL5" s="653"/>
      <c r="QJM5" s="653"/>
      <c r="QJN5" s="653"/>
      <c r="QJO5" s="653"/>
      <c r="QJP5" s="668"/>
      <c r="QJQ5" s="670"/>
      <c r="QJR5" s="652"/>
      <c r="QJS5" s="652"/>
      <c r="QJT5" s="652"/>
      <c r="QJU5" s="652"/>
      <c r="QJV5" s="652"/>
      <c r="QJW5" s="652"/>
      <c r="QJX5" s="653"/>
      <c r="QJY5" s="653"/>
      <c r="QJZ5" s="653"/>
      <c r="QKA5" s="653"/>
      <c r="QKB5" s="653"/>
      <c r="QKC5" s="653"/>
      <c r="QKD5" s="653"/>
      <c r="QKE5" s="653"/>
      <c r="QKF5" s="668"/>
      <c r="QKG5" s="670"/>
      <c r="QKH5" s="652"/>
      <c r="QKI5" s="652"/>
      <c r="QKJ5" s="652"/>
      <c r="QKK5" s="652"/>
      <c r="QKL5" s="652"/>
      <c r="QKM5" s="652"/>
      <c r="QKN5" s="653"/>
      <c r="QKO5" s="653"/>
      <c r="QKP5" s="653"/>
      <c r="QKQ5" s="653"/>
      <c r="QKR5" s="653"/>
      <c r="QKS5" s="653"/>
      <c r="QKT5" s="653"/>
      <c r="QKU5" s="653"/>
      <c r="QKV5" s="668"/>
      <c r="QKW5" s="670"/>
      <c r="QKX5" s="652"/>
      <c r="QKY5" s="652"/>
      <c r="QKZ5" s="652"/>
      <c r="QLA5" s="652"/>
      <c r="QLB5" s="652"/>
      <c r="QLC5" s="652"/>
      <c r="QLD5" s="653"/>
      <c r="QLE5" s="653"/>
      <c r="QLF5" s="653"/>
      <c r="QLG5" s="653"/>
      <c r="QLH5" s="653"/>
      <c r="QLI5" s="653"/>
      <c r="QLJ5" s="653"/>
      <c r="QLK5" s="653"/>
      <c r="QLL5" s="668"/>
      <c r="QLM5" s="670"/>
      <c r="QLN5" s="652"/>
      <c r="QLO5" s="652"/>
      <c r="QLP5" s="652"/>
      <c r="QLQ5" s="652"/>
      <c r="QLR5" s="652"/>
      <c r="QLS5" s="652"/>
      <c r="QLT5" s="653"/>
      <c r="QLU5" s="653"/>
      <c r="QLV5" s="653"/>
      <c r="QLW5" s="653"/>
      <c r="QLX5" s="653"/>
      <c r="QLY5" s="653"/>
      <c r="QLZ5" s="653"/>
      <c r="QMA5" s="653"/>
      <c r="QMB5" s="668"/>
      <c r="QMC5" s="670"/>
      <c r="QMD5" s="652"/>
      <c r="QME5" s="652"/>
      <c r="QMF5" s="652"/>
      <c r="QMG5" s="652"/>
      <c r="QMH5" s="652"/>
      <c r="QMI5" s="652"/>
      <c r="QMJ5" s="653"/>
      <c r="QMK5" s="653"/>
      <c r="QML5" s="653"/>
      <c r="QMM5" s="653"/>
      <c r="QMN5" s="653"/>
      <c r="QMO5" s="653"/>
      <c r="QMP5" s="653"/>
      <c r="QMQ5" s="653"/>
      <c r="QMR5" s="668"/>
      <c r="QMS5" s="670"/>
      <c r="QMT5" s="652"/>
      <c r="QMU5" s="652"/>
      <c r="QMV5" s="652"/>
      <c r="QMW5" s="652"/>
      <c r="QMX5" s="652"/>
      <c r="QMY5" s="652"/>
      <c r="QMZ5" s="653"/>
      <c r="QNA5" s="653"/>
      <c r="QNB5" s="653"/>
      <c r="QNC5" s="653"/>
      <c r="QND5" s="653"/>
      <c r="QNE5" s="653"/>
      <c r="QNF5" s="653"/>
      <c r="QNG5" s="653"/>
      <c r="QNH5" s="668"/>
      <c r="QNI5" s="670"/>
      <c r="QNJ5" s="652"/>
      <c r="QNK5" s="652"/>
      <c r="QNL5" s="652"/>
      <c r="QNM5" s="652"/>
      <c r="QNN5" s="652"/>
      <c r="QNO5" s="652"/>
      <c r="QNP5" s="653"/>
      <c r="QNQ5" s="653"/>
      <c r="QNR5" s="653"/>
      <c r="QNS5" s="653"/>
      <c r="QNT5" s="653"/>
      <c r="QNU5" s="653"/>
      <c r="QNV5" s="653"/>
      <c r="QNW5" s="653"/>
      <c r="QNX5" s="668"/>
      <c r="QNY5" s="670"/>
      <c r="QNZ5" s="652"/>
      <c r="QOA5" s="652"/>
      <c r="QOB5" s="652"/>
      <c r="QOC5" s="652"/>
      <c r="QOD5" s="652"/>
      <c r="QOE5" s="652"/>
      <c r="QOF5" s="653"/>
      <c r="QOG5" s="653"/>
      <c r="QOH5" s="653"/>
      <c r="QOI5" s="653"/>
      <c r="QOJ5" s="653"/>
      <c r="QOK5" s="653"/>
      <c r="QOL5" s="653"/>
      <c r="QOM5" s="653"/>
      <c r="QON5" s="668"/>
      <c r="QOO5" s="670"/>
      <c r="QOP5" s="652"/>
      <c r="QOQ5" s="652"/>
      <c r="QOR5" s="652"/>
      <c r="QOS5" s="652"/>
      <c r="QOT5" s="652"/>
      <c r="QOU5" s="652"/>
      <c r="QOV5" s="653"/>
      <c r="QOW5" s="653"/>
      <c r="QOX5" s="653"/>
      <c r="QOY5" s="653"/>
      <c r="QOZ5" s="653"/>
      <c r="QPA5" s="653"/>
      <c r="QPB5" s="653"/>
      <c r="QPC5" s="653"/>
      <c r="QPD5" s="668"/>
      <c r="QPE5" s="670"/>
      <c r="QPF5" s="652"/>
      <c r="QPG5" s="652"/>
      <c r="QPH5" s="652"/>
      <c r="QPI5" s="652"/>
      <c r="QPJ5" s="652"/>
      <c r="QPK5" s="652"/>
      <c r="QPL5" s="653"/>
      <c r="QPM5" s="653"/>
      <c r="QPN5" s="653"/>
      <c r="QPO5" s="653"/>
      <c r="QPP5" s="653"/>
      <c r="QPQ5" s="653"/>
      <c r="QPR5" s="653"/>
      <c r="QPS5" s="653"/>
      <c r="QPT5" s="668"/>
      <c r="QPU5" s="670"/>
      <c r="QPV5" s="652"/>
      <c r="QPW5" s="652"/>
      <c r="QPX5" s="652"/>
      <c r="QPY5" s="652"/>
      <c r="QPZ5" s="652"/>
      <c r="QQA5" s="652"/>
      <c r="QQB5" s="653"/>
      <c r="QQC5" s="653"/>
      <c r="QQD5" s="653"/>
      <c r="QQE5" s="653"/>
      <c r="QQF5" s="653"/>
      <c r="QQG5" s="653"/>
      <c r="QQH5" s="653"/>
      <c r="QQI5" s="653"/>
      <c r="QQJ5" s="668"/>
      <c r="QQK5" s="670"/>
      <c r="QQL5" s="652"/>
      <c r="QQM5" s="652"/>
      <c r="QQN5" s="652"/>
      <c r="QQO5" s="652"/>
      <c r="QQP5" s="652"/>
      <c r="QQQ5" s="652"/>
      <c r="QQR5" s="653"/>
      <c r="QQS5" s="653"/>
      <c r="QQT5" s="653"/>
      <c r="QQU5" s="653"/>
      <c r="QQV5" s="653"/>
      <c r="QQW5" s="653"/>
      <c r="QQX5" s="653"/>
      <c r="QQY5" s="653"/>
      <c r="QQZ5" s="668"/>
      <c r="QRA5" s="670"/>
      <c r="QRB5" s="652"/>
      <c r="QRC5" s="652"/>
      <c r="QRD5" s="652"/>
      <c r="QRE5" s="652"/>
      <c r="QRF5" s="652"/>
      <c r="QRG5" s="652"/>
      <c r="QRH5" s="653"/>
      <c r="QRI5" s="653"/>
      <c r="QRJ5" s="653"/>
      <c r="QRK5" s="653"/>
      <c r="QRL5" s="653"/>
      <c r="QRM5" s="653"/>
      <c r="QRN5" s="653"/>
      <c r="QRO5" s="653"/>
      <c r="QRP5" s="668"/>
      <c r="QRQ5" s="670"/>
      <c r="QRR5" s="652"/>
      <c r="QRS5" s="652"/>
      <c r="QRT5" s="652"/>
      <c r="QRU5" s="652"/>
      <c r="QRV5" s="652"/>
      <c r="QRW5" s="652"/>
      <c r="QRX5" s="653"/>
      <c r="QRY5" s="653"/>
      <c r="QRZ5" s="653"/>
      <c r="QSA5" s="653"/>
      <c r="QSB5" s="653"/>
      <c r="QSC5" s="653"/>
      <c r="QSD5" s="653"/>
      <c r="QSE5" s="653"/>
      <c r="QSF5" s="668"/>
      <c r="QSG5" s="670"/>
      <c r="QSH5" s="652"/>
      <c r="QSI5" s="652"/>
      <c r="QSJ5" s="652"/>
      <c r="QSK5" s="652"/>
      <c r="QSL5" s="652"/>
      <c r="QSM5" s="652"/>
      <c r="QSN5" s="653"/>
      <c r="QSO5" s="653"/>
      <c r="QSP5" s="653"/>
      <c r="QSQ5" s="653"/>
      <c r="QSR5" s="653"/>
      <c r="QSS5" s="653"/>
      <c r="QST5" s="653"/>
      <c r="QSU5" s="653"/>
      <c r="QSV5" s="668"/>
      <c r="QSW5" s="670"/>
      <c r="QSX5" s="652"/>
      <c r="QSY5" s="652"/>
      <c r="QSZ5" s="652"/>
      <c r="QTA5" s="652"/>
      <c r="QTB5" s="652"/>
      <c r="QTC5" s="652"/>
      <c r="QTD5" s="653"/>
      <c r="QTE5" s="653"/>
      <c r="QTF5" s="653"/>
      <c r="QTG5" s="653"/>
      <c r="QTH5" s="653"/>
      <c r="QTI5" s="653"/>
      <c r="QTJ5" s="653"/>
      <c r="QTK5" s="653"/>
      <c r="QTL5" s="668"/>
      <c r="QTM5" s="670"/>
      <c r="QTN5" s="652"/>
      <c r="QTO5" s="652"/>
      <c r="QTP5" s="652"/>
      <c r="QTQ5" s="652"/>
      <c r="QTR5" s="652"/>
      <c r="QTS5" s="652"/>
      <c r="QTT5" s="653"/>
      <c r="QTU5" s="653"/>
      <c r="QTV5" s="653"/>
      <c r="QTW5" s="653"/>
      <c r="QTX5" s="653"/>
      <c r="QTY5" s="653"/>
      <c r="QTZ5" s="653"/>
      <c r="QUA5" s="653"/>
      <c r="QUB5" s="668"/>
      <c r="QUC5" s="670"/>
      <c r="QUD5" s="652"/>
      <c r="QUE5" s="652"/>
      <c r="QUF5" s="652"/>
      <c r="QUG5" s="652"/>
      <c r="QUH5" s="652"/>
      <c r="QUI5" s="652"/>
      <c r="QUJ5" s="653"/>
      <c r="QUK5" s="653"/>
      <c r="QUL5" s="653"/>
      <c r="QUM5" s="653"/>
      <c r="QUN5" s="653"/>
      <c r="QUO5" s="653"/>
      <c r="QUP5" s="653"/>
      <c r="QUQ5" s="653"/>
      <c r="QUR5" s="668"/>
      <c r="QUS5" s="670"/>
      <c r="QUT5" s="652"/>
      <c r="QUU5" s="652"/>
      <c r="QUV5" s="652"/>
      <c r="QUW5" s="652"/>
      <c r="QUX5" s="652"/>
      <c r="QUY5" s="652"/>
      <c r="QUZ5" s="653"/>
      <c r="QVA5" s="653"/>
      <c r="QVB5" s="653"/>
      <c r="QVC5" s="653"/>
      <c r="QVD5" s="653"/>
      <c r="QVE5" s="653"/>
      <c r="QVF5" s="653"/>
      <c r="QVG5" s="653"/>
      <c r="QVH5" s="668"/>
      <c r="QVI5" s="670"/>
      <c r="QVJ5" s="652"/>
      <c r="QVK5" s="652"/>
      <c r="QVL5" s="652"/>
      <c r="QVM5" s="652"/>
      <c r="QVN5" s="652"/>
      <c r="QVO5" s="652"/>
      <c r="QVP5" s="653"/>
      <c r="QVQ5" s="653"/>
      <c r="QVR5" s="653"/>
      <c r="QVS5" s="653"/>
      <c r="QVT5" s="653"/>
      <c r="QVU5" s="653"/>
      <c r="QVV5" s="653"/>
      <c r="QVW5" s="653"/>
      <c r="QVX5" s="668"/>
      <c r="QVY5" s="670"/>
      <c r="QVZ5" s="652"/>
      <c r="QWA5" s="652"/>
      <c r="QWB5" s="652"/>
      <c r="QWC5" s="652"/>
      <c r="QWD5" s="652"/>
      <c r="QWE5" s="652"/>
      <c r="QWF5" s="653"/>
      <c r="QWG5" s="653"/>
      <c r="QWH5" s="653"/>
      <c r="QWI5" s="653"/>
      <c r="QWJ5" s="653"/>
      <c r="QWK5" s="653"/>
      <c r="QWL5" s="653"/>
      <c r="QWM5" s="653"/>
      <c r="QWN5" s="668"/>
      <c r="QWO5" s="670"/>
      <c r="QWP5" s="652"/>
      <c r="QWQ5" s="652"/>
      <c r="QWR5" s="652"/>
      <c r="QWS5" s="652"/>
      <c r="QWT5" s="652"/>
      <c r="QWU5" s="652"/>
      <c r="QWV5" s="653"/>
      <c r="QWW5" s="653"/>
      <c r="QWX5" s="653"/>
      <c r="QWY5" s="653"/>
      <c r="QWZ5" s="653"/>
      <c r="QXA5" s="653"/>
      <c r="QXB5" s="653"/>
      <c r="QXC5" s="653"/>
      <c r="QXD5" s="668"/>
      <c r="QXE5" s="670"/>
      <c r="QXF5" s="652"/>
      <c r="QXG5" s="652"/>
      <c r="QXH5" s="652"/>
      <c r="QXI5" s="652"/>
      <c r="QXJ5" s="652"/>
      <c r="QXK5" s="652"/>
      <c r="QXL5" s="653"/>
      <c r="QXM5" s="653"/>
      <c r="QXN5" s="653"/>
      <c r="QXO5" s="653"/>
      <c r="QXP5" s="653"/>
      <c r="QXQ5" s="653"/>
      <c r="QXR5" s="653"/>
      <c r="QXS5" s="653"/>
      <c r="QXT5" s="668"/>
      <c r="QXU5" s="670"/>
      <c r="QXV5" s="652"/>
      <c r="QXW5" s="652"/>
      <c r="QXX5" s="652"/>
      <c r="QXY5" s="652"/>
      <c r="QXZ5" s="652"/>
      <c r="QYA5" s="652"/>
      <c r="QYB5" s="653"/>
      <c r="QYC5" s="653"/>
      <c r="QYD5" s="653"/>
      <c r="QYE5" s="653"/>
      <c r="QYF5" s="653"/>
      <c r="QYG5" s="653"/>
      <c r="QYH5" s="653"/>
      <c r="QYI5" s="653"/>
      <c r="QYJ5" s="668"/>
      <c r="QYK5" s="670"/>
      <c r="QYL5" s="652"/>
      <c r="QYM5" s="652"/>
      <c r="QYN5" s="652"/>
      <c r="QYO5" s="652"/>
      <c r="QYP5" s="652"/>
      <c r="QYQ5" s="652"/>
      <c r="QYR5" s="653"/>
      <c r="QYS5" s="653"/>
      <c r="QYT5" s="653"/>
      <c r="QYU5" s="653"/>
      <c r="QYV5" s="653"/>
      <c r="QYW5" s="653"/>
      <c r="QYX5" s="653"/>
      <c r="QYY5" s="653"/>
      <c r="QYZ5" s="668"/>
      <c r="QZA5" s="670"/>
      <c r="QZB5" s="652"/>
      <c r="QZC5" s="652"/>
      <c r="QZD5" s="652"/>
      <c r="QZE5" s="652"/>
      <c r="QZF5" s="652"/>
      <c r="QZG5" s="652"/>
      <c r="QZH5" s="653"/>
      <c r="QZI5" s="653"/>
      <c r="QZJ5" s="653"/>
      <c r="QZK5" s="653"/>
      <c r="QZL5" s="653"/>
      <c r="QZM5" s="653"/>
      <c r="QZN5" s="653"/>
      <c r="QZO5" s="653"/>
      <c r="QZP5" s="668"/>
      <c r="QZQ5" s="670"/>
      <c r="QZR5" s="652"/>
      <c r="QZS5" s="652"/>
      <c r="QZT5" s="652"/>
      <c r="QZU5" s="652"/>
      <c r="QZV5" s="652"/>
      <c r="QZW5" s="652"/>
      <c r="QZX5" s="653"/>
      <c r="QZY5" s="653"/>
      <c r="QZZ5" s="653"/>
      <c r="RAA5" s="653"/>
      <c r="RAB5" s="653"/>
      <c r="RAC5" s="653"/>
      <c r="RAD5" s="653"/>
      <c r="RAE5" s="653"/>
      <c r="RAF5" s="668"/>
      <c r="RAG5" s="670"/>
      <c r="RAH5" s="652"/>
      <c r="RAI5" s="652"/>
      <c r="RAJ5" s="652"/>
      <c r="RAK5" s="652"/>
      <c r="RAL5" s="652"/>
      <c r="RAM5" s="652"/>
      <c r="RAN5" s="653"/>
      <c r="RAO5" s="653"/>
      <c r="RAP5" s="653"/>
      <c r="RAQ5" s="653"/>
      <c r="RAR5" s="653"/>
      <c r="RAS5" s="653"/>
      <c r="RAT5" s="653"/>
      <c r="RAU5" s="653"/>
      <c r="RAV5" s="668"/>
      <c r="RAW5" s="670"/>
      <c r="RAX5" s="652"/>
      <c r="RAY5" s="652"/>
      <c r="RAZ5" s="652"/>
      <c r="RBA5" s="652"/>
      <c r="RBB5" s="652"/>
      <c r="RBC5" s="652"/>
      <c r="RBD5" s="653"/>
      <c r="RBE5" s="653"/>
      <c r="RBF5" s="653"/>
      <c r="RBG5" s="653"/>
      <c r="RBH5" s="653"/>
      <c r="RBI5" s="653"/>
      <c r="RBJ5" s="653"/>
      <c r="RBK5" s="653"/>
      <c r="RBL5" s="668"/>
      <c r="RBM5" s="670"/>
      <c r="RBN5" s="652"/>
      <c r="RBO5" s="652"/>
      <c r="RBP5" s="652"/>
      <c r="RBQ5" s="652"/>
      <c r="RBR5" s="652"/>
      <c r="RBS5" s="652"/>
      <c r="RBT5" s="653"/>
      <c r="RBU5" s="653"/>
      <c r="RBV5" s="653"/>
      <c r="RBW5" s="653"/>
      <c r="RBX5" s="653"/>
      <c r="RBY5" s="653"/>
      <c r="RBZ5" s="653"/>
      <c r="RCA5" s="653"/>
      <c r="RCB5" s="668"/>
      <c r="RCC5" s="670"/>
      <c r="RCD5" s="652"/>
      <c r="RCE5" s="652"/>
      <c r="RCF5" s="652"/>
      <c r="RCG5" s="652"/>
      <c r="RCH5" s="652"/>
      <c r="RCI5" s="652"/>
      <c r="RCJ5" s="653"/>
      <c r="RCK5" s="653"/>
      <c r="RCL5" s="653"/>
      <c r="RCM5" s="653"/>
      <c r="RCN5" s="653"/>
      <c r="RCO5" s="653"/>
      <c r="RCP5" s="653"/>
      <c r="RCQ5" s="653"/>
      <c r="RCR5" s="668"/>
      <c r="RCS5" s="670"/>
      <c r="RCT5" s="652"/>
      <c r="RCU5" s="652"/>
      <c r="RCV5" s="652"/>
      <c r="RCW5" s="652"/>
      <c r="RCX5" s="652"/>
      <c r="RCY5" s="652"/>
      <c r="RCZ5" s="653"/>
      <c r="RDA5" s="653"/>
      <c r="RDB5" s="653"/>
      <c r="RDC5" s="653"/>
      <c r="RDD5" s="653"/>
      <c r="RDE5" s="653"/>
      <c r="RDF5" s="653"/>
      <c r="RDG5" s="653"/>
      <c r="RDH5" s="668"/>
      <c r="RDI5" s="670"/>
      <c r="RDJ5" s="652"/>
      <c r="RDK5" s="652"/>
      <c r="RDL5" s="652"/>
      <c r="RDM5" s="652"/>
      <c r="RDN5" s="652"/>
      <c r="RDO5" s="652"/>
      <c r="RDP5" s="653"/>
      <c r="RDQ5" s="653"/>
      <c r="RDR5" s="653"/>
      <c r="RDS5" s="653"/>
      <c r="RDT5" s="653"/>
      <c r="RDU5" s="653"/>
      <c r="RDV5" s="653"/>
      <c r="RDW5" s="653"/>
      <c r="RDX5" s="668"/>
      <c r="RDY5" s="670"/>
      <c r="RDZ5" s="652"/>
      <c r="REA5" s="652"/>
      <c r="REB5" s="652"/>
      <c r="REC5" s="652"/>
      <c r="RED5" s="652"/>
      <c r="REE5" s="652"/>
      <c r="REF5" s="653"/>
      <c r="REG5" s="653"/>
      <c r="REH5" s="653"/>
      <c r="REI5" s="653"/>
      <c r="REJ5" s="653"/>
      <c r="REK5" s="653"/>
      <c r="REL5" s="653"/>
      <c r="REM5" s="653"/>
      <c r="REN5" s="668"/>
      <c r="REO5" s="670"/>
      <c r="REP5" s="652"/>
      <c r="REQ5" s="652"/>
      <c r="RER5" s="652"/>
      <c r="RES5" s="652"/>
      <c r="RET5" s="652"/>
      <c r="REU5" s="652"/>
      <c r="REV5" s="653"/>
      <c r="REW5" s="653"/>
      <c r="REX5" s="653"/>
      <c r="REY5" s="653"/>
      <c r="REZ5" s="653"/>
      <c r="RFA5" s="653"/>
      <c r="RFB5" s="653"/>
      <c r="RFC5" s="653"/>
      <c r="RFD5" s="668"/>
      <c r="RFE5" s="670"/>
      <c r="RFF5" s="652"/>
      <c r="RFG5" s="652"/>
      <c r="RFH5" s="652"/>
      <c r="RFI5" s="652"/>
      <c r="RFJ5" s="652"/>
      <c r="RFK5" s="652"/>
      <c r="RFL5" s="653"/>
      <c r="RFM5" s="653"/>
      <c r="RFN5" s="653"/>
      <c r="RFO5" s="653"/>
      <c r="RFP5" s="653"/>
      <c r="RFQ5" s="653"/>
      <c r="RFR5" s="653"/>
      <c r="RFS5" s="653"/>
      <c r="RFT5" s="668"/>
      <c r="RFU5" s="670"/>
      <c r="RFV5" s="652"/>
      <c r="RFW5" s="652"/>
      <c r="RFX5" s="652"/>
      <c r="RFY5" s="652"/>
      <c r="RFZ5" s="652"/>
      <c r="RGA5" s="652"/>
      <c r="RGB5" s="653"/>
      <c r="RGC5" s="653"/>
      <c r="RGD5" s="653"/>
      <c r="RGE5" s="653"/>
      <c r="RGF5" s="653"/>
      <c r="RGG5" s="653"/>
      <c r="RGH5" s="653"/>
      <c r="RGI5" s="653"/>
      <c r="RGJ5" s="668"/>
      <c r="RGK5" s="670"/>
      <c r="RGL5" s="652"/>
      <c r="RGM5" s="652"/>
      <c r="RGN5" s="652"/>
      <c r="RGO5" s="652"/>
      <c r="RGP5" s="652"/>
      <c r="RGQ5" s="652"/>
      <c r="RGR5" s="653"/>
      <c r="RGS5" s="653"/>
      <c r="RGT5" s="653"/>
      <c r="RGU5" s="653"/>
      <c r="RGV5" s="653"/>
      <c r="RGW5" s="653"/>
      <c r="RGX5" s="653"/>
      <c r="RGY5" s="653"/>
      <c r="RGZ5" s="668"/>
      <c r="RHA5" s="670"/>
      <c r="RHB5" s="652"/>
      <c r="RHC5" s="652"/>
      <c r="RHD5" s="652"/>
      <c r="RHE5" s="652"/>
      <c r="RHF5" s="652"/>
      <c r="RHG5" s="652"/>
      <c r="RHH5" s="653"/>
      <c r="RHI5" s="653"/>
      <c r="RHJ5" s="653"/>
      <c r="RHK5" s="653"/>
      <c r="RHL5" s="653"/>
      <c r="RHM5" s="653"/>
      <c r="RHN5" s="653"/>
      <c r="RHO5" s="653"/>
      <c r="RHP5" s="668"/>
      <c r="RHQ5" s="670"/>
      <c r="RHR5" s="652"/>
      <c r="RHS5" s="652"/>
      <c r="RHT5" s="652"/>
      <c r="RHU5" s="652"/>
      <c r="RHV5" s="652"/>
      <c r="RHW5" s="652"/>
      <c r="RHX5" s="653"/>
      <c r="RHY5" s="653"/>
      <c r="RHZ5" s="653"/>
      <c r="RIA5" s="653"/>
      <c r="RIB5" s="653"/>
      <c r="RIC5" s="653"/>
      <c r="RID5" s="653"/>
      <c r="RIE5" s="653"/>
      <c r="RIF5" s="668"/>
      <c r="RIG5" s="670"/>
      <c r="RIH5" s="652"/>
      <c r="RII5" s="652"/>
      <c r="RIJ5" s="652"/>
      <c r="RIK5" s="652"/>
      <c r="RIL5" s="652"/>
      <c r="RIM5" s="652"/>
      <c r="RIN5" s="653"/>
      <c r="RIO5" s="653"/>
      <c r="RIP5" s="653"/>
      <c r="RIQ5" s="653"/>
      <c r="RIR5" s="653"/>
      <c r="RIS5" s="653"/>
      <c r="RIT5" s="653"/>
      <c r="RIU5" s="653"/>
      <c r="RIV5" s="668"/>
      <c r="RIW5" s="670"/>
      <c r="RIX5" s="652"/>
      <c r="RIY5" s="652"/>
      <c r="RIZ5" s="652"/>
      <c r="RJA5" s="652"/>
      <c r="RJB5" s="652"/>
      <c r="RJC5" s="652"/>
      <c r="RJD5" s="653"/>
      <c r="RJE5" s="653"/>
      <c r="RJF5" s="653"/>
      <c r="RJG5" s="653"/>
      <c r="RJH5" s="653"/>
      <c r="RJI5" s="653"/>
      <c r="RJJ5" s="653"/>
      <c r="RJK5" s="653"/>
      <c r="RJL5" s="668"/>
      <c r="RJM5" s="670"/>
      <c r="RJN5" s="652"/>
      <c r="RJO5" s="652"/>
      <c r="RJP5" s="652"/>
      <c r="RJQ5" s="652"/>
      <c r="RJR5" s="652"/>
      <c r="RJS5" s="652"/>
      <c r="RJT5" s="653"/>
      <c r="RJU5" s="653"/>
      <c r="RJV5" s="653"/>
      <c r="RJW5" s="653"/>
      <c r="RJX5" s="653"/>
      <c r="RJY5" s="653"/>
      <c r="RJZ5" s="653"/>
      <c r="RKA5" s="653"/>
      <c r="RKB5" s="668"/>
      <c r="RKC5" s="670"/>
      <c r="RKD5" s="652"/>
      <c r="RKE5" s="652"/>
      <c r="RKF5" s="652"/>
      <c r="RKG5" s="652"/>
      <c r="RKH5" s="652"/>
      <c r="RKI5" s="652"/>
      <c r="RKJ5" s="653"/>
      <c r="RKK5" s="653"/>
      <c r="RKL5" s="653"/>
      <c r="RKM5" s="653"/>
      <c r="RKN5" s="653"/>
      <c r="RKO5" s="653"/>
      <c r="RKP5" s="653"/>
      <c r="RKQ5" s="653"/>
      <c r="RKR5" s="668"/>
      <c r="RKS5" s="670"/>
      <c r="RKT5" s="652"/>
      <c r="RKU5" s="652"/>
      <c r="RKV5" s="652"/>
      <c r="RKW5" s="652"/>
      <c r="RKX5" s="652"/>
      <c r="RKY5" s="652"/>
      <c r="RKZ5" s="653"/>
      <c r="RLA5" s="653"/>
      <c r="RLB5" s="653"/>
      <c r="RLC5" s="653"/>
      <c r="RLD5" s="653"/>
      <c r="RLE5" s="653"/>
      <c r="RLF5" s="653"/>
      <c r="RLG5" s="653"/>
      <c r="RLH5" s="668"/>
      <c r="RLI5" s="670"/>
      <c r="RLJ5" s="652"/>
      <c r="RLK5" s="652"/>
      <c r="RLL5" s="652"/>
      <c r="RLM5" s="652"/>
      <c r="RLN5" s="652"/>
      <c r="RLO5" s="652"/>
      <c r="RLP5" s="653"/>
      <c r="RLQ5" s="653"/>
      <c r="RLR5" s="653"/>
      <c r="RLS5" s="653"/>
      <c r="RLT5" s="653"/>
      <c r="RLU5" s="653"/>
      <c r="RLV5" s="653"/>
      <c r="RLW5" s="653"/>
      <c r="RLX5" s="668"/>
      <c r="RLY5" s="670"/>
      <c r="RLZ5" s="652"/>
      <c r="RMA5" s="652"/>
      <c r="RMB5" s="652"/>
      <c r="RMC5" s="652"/>
      <c r="RMD5" s="652"/>
      <c r="RME5" s="652"/>
      <c r="RMF5" s="653"/>
      <c r="RMG5" s="653"/>
      <c r="RMH5" s="653"/>
      <c r="RMI5" s="653"/>
      <c r="RMJ5" s="653"/>
      <c r="RMK5" s="653"/>
      <c r="RML5" s="653"/>
      <c r="RMM5" s="653"/>
      <c r="RMN5" s="668"/>
      <c r="RMO5" s="670"/>
      <c r="RMP5" s="652"/>
      <c r="RMQ5" s="652"/>
      <c r="RMR5" s="652"/>
      <c r="RMS5" s="652"/>
      <c r="RMT5" s="652"/>
      <c r="RMU5" s="652"/>
      <c r="RMV5" s="653"/>
      <c r="RMW5" s="653"/>
      <c r="RMX5" s="653"/>
      <c r="RMY5" s="653"/>
      <c r="RMZ5" s="653"/>
      <c r="RNA5" s="653"/>
      <c r="RNB5" s="653"/>
      <c r="RNC5" s="653"/>
      <c r="RND5" s="668"/>
      <c r="RNE5" s="670"/>
      <c r="RNF5" s="652"/>
      <c r="RNG5" s="652"/>
      <c r="RNH5" s="652"/>
      <c r="RNI5" s="652"/>
      <c r="RNJ5" s="652"/>
      <c r="RNK5" s="652"/>
      <c r="RNL5" s="653"/>
      <c r="RNM5" s="653"/>
      <c r="RNN5" s="653"/>
      <c r="RNO5" s="653"/>
      <c r="RNP5" s="653"/>
      <c r="RNQ5" s="653"/>
      <c r="RNR5" s="653"/>
      <c r="RNS5" s="653"/>
      <c r="RNT5" s="668"/>
      <c r="RNU5" s="670"/>
      <c r="RNV5" s="652"/>
      <c r="RNW5" s="652"/>
      <c r="RNX5" s="652"/>
      <c r="RNY5" s="652"/>
      <c r="RNZ5" s="652"/>
      <c r="ROA5" s="652"/>
      <c r="ROB5" s="653"/>
      <c r="ROC5" s="653"/>
      <c r="ROD5" s="653"/>
      <c r="ROE5" s="653"/>
      <c r="ROF5" s="653"/>
      <c r="ROG5" s="653"/>
      <c r="ROH5" s="653"/>
      <c r="ROI5" s="653"/>
      <c r="ROJ5" s="668"/>
      <c r="ROK5" s="670"/>
      <c r="ROL5" s="652"/>
      <c r="ROM5" s="652"/>
      <c r="RON5" s="652"/>
      <c r="ROO5" s="652"/>
      <c r="ROP5" s="652"/>
      <c r="ROQ5" s="652"/>
      <c r="ROR5" s="653"/>
      <c r="ROS5" s="653"/>
      <c r="ROT5" s="653"/>
      <c r="ROU5" s="653"/>
      <c r="ROV5" s="653"/>
      <c r="ROW5" s="653"/>
      <c r="ROX5" s="653"/>
      <c r="ROY5" s="653"/>
      <c r="ROZ5" s="668"/>
      <c r="RPA5" s="670"/>
      <c r="RPB5" s="652"/>
      <c r="RPC5" s="652"/>
      <c r="RPD5" s="652"/>
      <c r="RPE5" s="652"/>
      <c r="RPF5" s="652"/>
      <c r="RPG5" s="652"/>
      <c r="RPH5" s="653"/>
      <c r="RPI5" s="653"/>
      <c r="RPJ5" s="653"/>
      <c r="RPK5" s="653"/>
      <c r="RPL5" s="653"/>
      <c r="RPM5" s="653"/>
      <c r="RPN5" s="653"/>
      <c r="RPO5" s="653"/>
      <c r="RPP5" s="668"/>
      <c r="RPQ5" s="670"/>
      <c r="RPR5" s="652"/>
      <c r="RPS5" s="652"/>
      <c r="RPT5" s="652"/>
      <c r="RPU5" s="652"/>
      <c r="RPV5" s="652"/>
      <c r="RPW5" s="652"/>
      <c r="RPX5" s="653"/>
      <c r="RPY5" s="653"/>
      <c r="RPZ5" s="653"/>
      <c r="RQA5" s="653"/>
      <c r="RQB5" s="653"/>
      <c r="RQC5" s="653"/>
      <c r="RQD5" s="653"/>
      <c r="RQE5" s="653"/>
      <c r="RQF5" s="668"/>
      <c r="RQG5" s="670"/>
      <c r="RQH5" s="652"/>
      <c r="RQI5" s="652"/>
      <c r="RQJ5" s="652"/>
      <c r="RQK5" s="652"/>
      <c r="RQL5" s="652"/>
      <c r="RQM5" s="652"/>
      <c r="RQN5" s="653"/>
      <c r="RQO5" s="653"/>
      <c r="RQP5" s="653"/>
      <c r="RQQ5" s="653"/>
      <c r="RQR5" s="653"/>
      <c r="RQS5" s="653"/>
      <c r="RQT5" s="653"/>
      <c r="RQU5" s="653"/>
      <c r="RQV5" s="668"/>
      <c r="RQW5" s="670"/>
      <c r="RQX5" s="652"/>
      <c r="RQY5" s="652"/>
      <c r="RQZ5" s="652"/>
      <c r="RRA5" s="652"/>
      <c r="RRB5" s="652"/>
      <c r="RRC5" s="652"/>
      <c r="RRD5" s="653"/>
      <c r="RRE5" s="653"/>
      <c r="RRF5" s="653"/>
      <c r="RRG5" s="653"/>
      <c r="RRH5" s="653"/>
      <c r="RRI5" s="653"/>
      <c r="RRJ5" s="653"/>
      <c r="RRK5" s="653"/>
      <c r="RRL5" s="668"/>
      <c r="RRM5" s="670"/>
      <c r="RRN5" s="652"/>
      <c r="RRO5" s="652"/>
      <c r="RRP5" s="652"/>
      <c r="RRQ5" s="652"/>
      <c r="RRR5" s="652"/>
      <c r="RRS5" s="652"/>
      <c r="RRT5" s="653"/>
      <c r="RRU5" s="653"/>
      <c r="RRV5" s="653"/>
      <c r="RRW5" s="653"/>
      <c r="RRX5" s="653"/>
      <c r="RRY5" s="653"/>
      <c r="RRZ5" s="653"/>
      <c r="RSA5" s="653"/>
      <c r="RSB5" s="668"/>
      <c r="RSC5" s="670"/>
      <c r="RSD5" s="652"/>
      <c r="RSE5" s="652"/>
      <c r="RSF5" s="652"/>
      <c r="RSG5" s="652"/>
      <c r="RSH5" s="652"/>
      <c r="RSI5" s="652"/>
      <c r="RSJ5" s="653"/>
      <c r="RSK5" s="653"/>
      <c r="RSL5" s="653"/>
      <c r="RSM5" s="653"/>
      <c r="RSN5" s="653"/>
      <c r="RSO5" s="653"/>
      <c r="RSP5" s="653"/>
      <c r="RSQ5" s="653"/>
      <c r="RSR5" s="668"/>
      <c r="RSS5" s="670"/>
      <c r="RST5" s="652"/>
      <c r="RSU5" s="652"/>
      <c r="RSV5" s="652"/>
      <c r="RSW5" s="652"/>
      <c r="RSX5" s="652"/>
      <c r="RSY5" s="652"/>
      <c r="RSZ5" s="653"/>
      <c r="RTA5" s="653"/>
      <c r="RTB5" s="653"/>
      <c r="RTC5" s="653"/>
      <c r="RTD5" s="653"/>
      <c r="RTE5" s="653"/>
      <c r="RTF5" s="653"/>
      <c r="RTG5" s="653"/>
      <c r="RTH5" s="668"/>
      <c r="RTI5" s="670"/>
      <c r="RTJ5" s="652"/>
      <c r="RTK5" s="652"/>
      <c r="RTL5" s="652"/>
      <c r="RTM5" s="652"/>
      <c r="RTN5" s="652"/>
      <c r="RTO5" s="652"/>
      <c r="RTP5" s="653"/>
      <c r="RTQ5" s="653"/>
      <c r="RTR5" s="653"/>
      <c r="RTS5" s="653"/>
      <c r="RTT5" s="653"/>
      <c r="RTU5" s="653"/>
      <c r="RTV5" s="653"/>
      <c r="RTW5" s="653"/>
      <c r="RTX5" s="668"/>
      <c r="RTY5" s="670"/>
      <c r="RTZ5" s="652"/>
      <c r="RUA5" s="652"/>
      <c r="RUB5" s="652"/>
      <c r="RUC5" s="652"/>
      <c r="RUD5" s="652"/>
      <c r="RUE5" s="652"/>
      <c r="RUF5" s="653"/>
      <c r="RUG5" s="653"/>
      <c r="RUH5" s="653"/>
      <c r="RUI5" s="653"/>
      <c r="RUJ5" s="653"/>
      <c r="RUK5" s="653"/>
      <c r="RUL5" s="653"/>
      <c r="RUM5" s="653"/>
      <c r="RUN5" s="668"/>
      <c r="RUO5" s="670"/>
      <c r="RUP5" s="652"/>
      <c r="RUQ5" s="652"/>
      <c r="RUR5" s="652"/>
      <c r="RUS5" s="652"/>
      <c r="RUT5" s="652"/>
      <c r="RUU5" s="652"/>
      <c r="RUV5" s="653"/>
      <c r="RUW5" s="653"/>
      <c r="RUX5" s="653"/>
      <c r="RUY5" s="653"/>
      <c r="RUZ5" s="653"/>
      <c r="RVA5" s="653"/>
      <c r="RVB5" s="653"/>
      <c r="RVC5" s="653"/>
      <c r="RVD5" s="668"/>
      <c r="RVE5" s="670"/>
      <c r="RVF5" s="652"/>
      <c r="RVG5" s="652"/>
      <c r="RVH5" s="652"/>
      <c r="RVI5" s="652"/>
      <c r="RVJ5" s="652"/>
      <c r="RVK5" s="652"/>
      <c r="RVL5" s="653"/>
      <c r="RVM5" s="653"/>
      <c r="RVN5" s="653"/>
      <c r="RVO5" s="653"/>
      <c r="RVP5" s="653"/>
      <c r="RVQ5" s="653"/>
      <c r="RVR5" s="653"/>
      <c r="RVS5" s="653"/>
      <c r="RVT5" s="668"/>
      <c r="RVU5" s="670"/>
      <c r="RVV5" s="652"/>
      <c r="RVW5" s="652"/>
      <c r="RVX5" s="652"/>
      <c r="RVY5" s="652"/>
      <c r="RVZ5" s="652"/>
      <c r="RWA5" s="652"/>
      <c r="RWB5" s="653"/>
      <c r="RWC5" s="653"/>
      <c r="RWD5" s="653"/>
      <c r="RWE5" s="653"/>
      <c r="RWF5" s="653"/>
      <c r="RWG5" s="653"/>
      <c r="RWH5" s="653"/>
      <c r="RWI5" s="653"/>
      <c r="RWJ5" s="668"/>
      <c r="RWK5" s="670"/>
      <c r="RWL5" s="652"/>
      <c r="RWM5" s="652"/>
      <c r="RWN5" s="652"/>
      <c r="RWO5" s="652"/>
      <c r="RWP5" s="652"/>
      <c r="RWQ5" s="652"/>
      <c r="RWR5" s="653"/>
      <c r="RWS5" s="653"/>
      <c r="RWT5" s="653"/>
      <c r="RWU5" s="653"/>
      <c r="RWV5" s="653"/>
      <c r="RWW5" s="653"/>
      <c r="RWX5" s="653"/>
      <c r="RWY5" s="653"/>
      <c r="RWZ5" s="668"/>
      <c r="RXA5" s="670"/>
      <c r="RXB5" s="652"/>
      <c r="RXC5" s="652"/>
      <c r="RXD5" s="652"/>
      <c r="RXE5" s="652"/>
      <c r="RXF5" s="652"/>
      <c r="RXG5" s="652"/>
      <c r="RXH5" s="653"/>
      <c r="RXI5" s="653"/>
      <c r="RXJ5" s="653"/>
      <c r="RXK5" s="653"/>
      <c r="RXL5" s="653"/>
      <c r="RXM5" s="653"/>
      <c r="RXN5" s="653"/>
      <c r="RXO5" s="653"/>
      <c r="RXP5" s="668"/>
      <c r="RXQ5" s="670"/>
      <c r="RXR5" s="652"/>
      <c r="RXS5" s="652"/>
      <c r="RXT5" s="652"/>
      <c r="RXU5" s="652"/>
      <c r="RXV5" s="652"/>
      <c r="RXW5" s="652"/>
      <c r="RXX5" s="653"/>
      <c r="RXY5" s="653"/>
      <c r="RXZ5" s="653"/>
      <c r="RYA5" s="653"/>
      <c r="RYB5" s="653"/>
      <c r="RYC5" s="653"/>
      <c r="RYD5" s="653"/>
      <c r="RYE5" s="653"/>
      <c r="RYF5" s="668"/>
      <c r="RYG5" s="670"/>
      <c r="RYH5" s="652"/>
      <c r="RYI5" s="652"/>
      <c r="RYJ5" s="652"/>
      <c r="RYK5" s="652"/>
      <c r="RYL5" s="652"/>
      <c r="RYM5" s="652"/>
      <c r="RYN5" s="653"/>
      <c r="RYO5" s="653"/>
      <c r="RYP5" s="653"/>
      <c r="RYQ5" s="653"/>
      <c r="RYR5" s="653"/>
      <c r="RYS5" s="653"/>
      <c r="RYT5" s="653"/>
      <c r="RYU5" s="653"/>
      <c r="RYV5" s="668"/>
      <c r="RYW5" s="670"/>
      <c r="RYX5" s="652"/>
      <c r="RYY5" s="652"/>
      <c r="RYZ5" s="652"/>
      <c r="RZA5" s="652"/>
      <c r="RZB5" s="652"/>
      <c r="RZC5" s="652"/>
      <c r="RZD5" s="653"/>
      <c r="RZE5" s="653"/>
      <c r="RZF5" s="653"/>
      <c r="RZG5" s="653"/>
      <c r="RZH5" s="653"/>
      <c r="RZI5" s="653"/>
      <c r="RZJ5" s="653"/>
      <c r="RZK5" s="653"/>
      <c r="RZL5" s="668"/>
      <c r="RZM5" s="670"/>
      <c r="RZN5" s="652"/>
      <c r="RZO5" s="652"/>
      <c r="RZP5" s="652"/>
      <c r="RZQ5" s="652"/>
      <c r="RZR5" s="652"/>
      <c r="RZS5" s="652"/>
      <c r="RZT5" s="653"/>
      <c r="RZU5" s="653"/>
      <c r="RZV5" s="653"/>
      <c r="RZW5" s="653"/>
      <c r="RZX5" s="653"/>
      <c r="RZY5" s="653"/>
      <c r="RZZ5" s="653"/>
      <c r="SAA5" s="653"/>
      <c r="SAB5" s="668"/>
      <c r="SAC5" s="670"/>
      <c r="SAD5" s="652"/>
      <c r="SAE5" s="652"/>
      <c r="SAF5" s="652"/>
      <c r="SAG5" s="652"/>
      <c r="SAH5" s="652"/>
      <c r="SAI5" s="652"/>
      <c r="SAJ5" s="653"/>
      <c r="SAK5" s="653"/>
      <c r="SAL5" s="653"/>
      <c r="SAM5" s="653"/>
      <c r="SAN5" s="653"/>
      <c r="SAO5" s="653"/>
      <c r="SAP5" s="653"/>
      <c r="SAQ5" s="653"/>
      <c r="SAR5" s="668"/>
      <c r="SAS5" s="670"/>
      <c r="SAT5" s="652"/>
      <c r="SAU5" s="652"/>
      <c r="SAV5" s="652"/>
      <c r="SAW5" s="652"/>
      <c r="SAX5" s="652"/>
      <c r="SAY5" s="652"/>
      <c r="SAZ5" s="653"/>
      <c r="SBA5" s="653"/>
      <c r="SBB5" s="653"/>
      <c r="SBC5" s="653"/>
      <c r="SBD5" s="653"/>
      <c r="SBE5" s="653"/>
      <c r="SBF5" s="653"/>
      <c r="SBG5" s="653"/>
      <c r="SBH5" s="668"/>
      <c r="SBI5" s="670"/>
      <c r="SBJ5" s="652"/>
      <c r="SBK5" s="652"/>
      <c r="SBL5" s="652"/>
      <c r="SBM5" s="652"/>
      <c r="SBN5" s="652"/>
      <c r="SBO5" s="652"/>
      <c r="SBP5" s="653"/>
      <c r="SBQ5" s="653"/>
      <c r="SBR5" s="653"/>
      <c r="SBS5" s="653"/>
      <c r="SBT5" s="653"/>
      <c r="SBU5" s="653"/>
      <c r="SBV5" s="653"/>
      <c r="SBW5" s="653"/>
      <c r="SBX5" s="668"/>
      <c r="SBY5" s="670"/>
      <c r="SBZ5" s="652"/>
      <c r="SCA5" s="652"/>
      <c r="SCB5" s="652"/>
      <c r="SCC5" s="652"/>
      <c r="SCD5" s="652"/>
      <c r="SCE5" s="652"/>
      <c r="SCF5" s="653"/>
      <c r="SCG5" s="653"/>
      <c r="SCH5" s="653"/>
      <c r="SCI5" s="653"/>
      <c r="SCJ5" s="653"/>
      <c r="SCK5" s="653"/>
      <c r="SCL5" s="653"/>
      <c r="SCM5" s="653"/>
      <c r="SCN5" s="668"/>
      <c r="SCO5" s="670"/>
      <c r="SCP5" s="652"/>
      <c r="SCQ5" s="652"/>
      <c r="SCR5" s="652"/>
      <c r="SCS5" s="652"/>
      <c r="SCT5" s="652"/>
      <c r="SCU5" s="652"/>
      <c r="SCV5" s="653"/>
      <c r="SCW5" s="653"/>
      <c r="SCX5" s="653"/>
      <c r="SCY5" s="653"/>
      <c r="SCZ5" s="653"/>
      <c r="SDA5" s="653"/>
      <c r="SDB5" s="653"/>
      <c r="SDC5" s="653"/>
      <c r="SDD5" s="668"/>
      <c r="SDE5" s="670"/>
      <c r="SDF5" s="652"/>
      <c r="SDG5" s="652"/>
      <c r="SDH5" s="652"/>
      <c r="SDI5" s="652"/>
      <c r="SDJ5" s="652"/>
      <c r="SDK5" s="652"/>
      <c r="SDL5" s="653"/>
      <c r="SDM5" s="653"/>
      <c r="SDN5" s="653"/>
      <c r="SDO5" s="653"/>
      <c r="SDP5" s="653"/>
      <c r="SDQ5" s="653"/>
      <c r="SDR5" s="653"/>
      <c r="SDS5" s="653"/>
      <c r="SDT5" s="668"/>
      <c r="SDU5" s="670"/>
      <c r="SDV5" s="652"/>
      <c r="SDW5" s="652"/>
      <c r="SDX5" s="652"/>
      <c r="SDY5" s="652"/>
      <c r="SDZ5" s="652"/>
      <c r="SEA5" s="652"/>
      <c r="SEB5" s="653"/>
      <c r="SEC5" s="653"/>
      <c r="SED5" s="653"/>
      <c r="SEE5" s="653"/>
      <c r="SEF5" s="653"/>
      <c r="SEG5" s="653"/>
      <c r="SEH5" s="653"/>
      <c r="SEI5" s="653"/>
      <c r="SEJ5" s="668"/>
      <c r="SEK5" s="670"/>
      <c r="SEL5" s="652"/>
      <c r="SEM5" s="652"/>
      <c r="SEN5" s="652"/>
      <c r="SEO5" s="652"/>
      <c r="SEP5" s="652"/>
      <c r="SEQ5" s="652"/>
      <c r="SER5" s="653"/>
      <c r="SES5" s="653"/>
      <c r="SET5" s="653"/>
      <c r="SEU5" s="653"/>
      <c r="SEV5" s="653"/>
      <c r="SEW5" s="653"/>
      <c r="SEX5" s="653"/>
      <c r="SEY5" s="653"/>
      <c r="SEZ5" s="668"/>
      <c r="SFA5" s="670"/>
      <c r="SFB5" s="652"/>
      <c r="SFC5" s="652"/>
      <c r="SFD5" s="652"/>
      <c r="SFE5" s="652"/>
      <c r="SFF5" s="652"/>
      <c r="SFG5" s="652"/>
      <c r="SFH5" s="653"/>
      <c r="SFI5" s="653"/>
      <c r="SFJ5" s="653"/>
      <c r="SFK5" s="653"/>
      <c r="SFL5" s="653"/>
      <c r="SFM5" s="653"/>
      <c r="SFN5" s="653"/>
      <c r="SFO5" s="653"/>
      <c r="SFP5" s="668"/>
      <c r="SFQ5" s="670"/>
      <c r="SFR5" s="652"/>
      <c r="SFS5" s="652"/>
      <c r="SFT5" s="652"/>
      <c r="SFU5" s="652"/>
      <c r="SFV5" s="652"/>
      <c r="SFW5" s="652"/>
      <c r="SFX5" s="653"/>
      <c r="SFY5" s="653"/>
      <c r="SFZ5" s="653"/>
      <c r="SGA5" s="653"/>
      <c r="SGB5" s="653"/>
      <c r="SGC5" s="653"/>
      <c r="SGD5" s="653"/>
      <c r="SGE5" s="653"/>
      <c r="SGF5" s="668"/>
      <c r="SGG5" s="670"/>
      <c r="SGH5" s="652"/>
      <c r="SGI5" s="652"/>
      <c r="SGJ5" s="652"/>
      <c r="SGK5" s="652"/>
      <c r="SGL5" s="652"/>
      <c r="SGM5" s="652"/>
      <c r="SGN5" s="653"/>
      <c r="SGO5" s="653"/>
      <c r="SGP5" s="653"/>
      <c r="SGQ5" s="653"/>
      <c r="SGR5" s="653"/>
      <c r="SGS5" s="653"/>
      <c r="SGT5" s="653"/>
      <c r="SGU5" s="653"/>
      <c r="SGV5" s="668"/>
      <c r="SGW5" s="670"/>
      <c r="SGX5" s="652"/>
      <c r="SGY5" s="652"/>
      <c r="SGZ5" s="652"/>
      <c r="SHA5" s="652"/>
      <c r="SHB5" s="652"/>
      <c r="SHC5" s="652"/>
      <c r="SHD5" s="653"/>
      <c r="SHE5" s="653"/>
      <c r="SHF5" s="653"/>
      <c r="SHG5" s="653"/>
      <c r="SHH5" s="653"/>
      <c r="SHI5" s="653"/>
      <c r="SHJ5" s="653"/>
      <c r="SHK5" s="653"/>
      <c r="SHL5" s="668"/>
      <c r="SHM5" s="670"/>
      <c r="SHN5" s="652"/>
      <c r="SHO5" s="652"/>
      <c r="SHP5" s="652"/>
      <c r="SHQ5" s="652"/>
      <c r="SHR5" s="652"/>
      <c r="SHS5" s="652"/>
      <c r="SHT5" s="653"/>
      <c r="SHU5" s="653"/>
      <c r="SHV5" s="653"/>
      <c r="SHW5" s="653"/>
      <c r="SHX5" s="653"/>
      <c r="SHY5" s="653"/>
      <c r="SHZ5" s="653"/>
      <c r="SIA5" s="653"/>
      <c r="SIB5" s="668"/>
      <c r="SIC5" s="670"/>
      <c r="SID5" s="652"/>
      <c r="SIE5" s="652"/>
      <c r="SIF5" s="652"/>
      <c r="SIG5" s="652"/>
      <c r="SIH5" s="652"/>
      <c r="SII5" s="652"/>
      <c r="SIJ5" s="653"/>
      <c r="SIK5" s="653"/>
      <c r="SIL5" s="653"/>
      <c r="SIM5" s="653"/>
      <c r="SIN5" s="653"/>
      <c r="SIO5" s="653"/>
      <c r="SIP5" s="653"/>
      <c r="SIQ5" s="653"/>
      <c r="SIR5" s="668"/>
      <c r="SIS5" s="670"/>
      <c r="SIT5" s="652"/>
      <c r="SIU5" s="652"/>
      <c r="SIV5" s="652"/>
      <c r="SIW5" s="652"/>
      <c r="SIX5" s="652"/>
      <c r="SIY5" s="652"/>
      <c r="SIZ5" s="653"/>
      <c r="SJA5" s="653"/>
      <c r="SJB5" s="653"/>
      <c r="SJC5" s="653"/>
      <c r="SJD5" s="653"/>
      <c r="SJE5" s="653"/>
      <c r="SJF5" s="653"/>
      <c r="SJG5" s="653"/>
      <c r="SJH5" s="668"/>
      <c r="SJI5" s="670"/>
      <c r="SJJ5" s="652"/>
      <c r="SJK5" s="652"/>
      <c r="SJL5" s="652"/>
      <c r="SJM5" s="652"/>
      <c r="SJN5" s="652"/>
      <c r="SJO5" s="652"/>
      <c r="SJP5" s="653"/>
      <c r="SJQ5" s="653"/>
      <c r="SJR5" s="653"/>
      <c r="SJS5" s="653"/>
      <c r="SJT5" s="653"/>
      <c r="SJU5" s="653"/>
      <c r="SJV5" s="653"/>
      <c r="SJW5" s="653"/>
      <c r="SJX5" s="668"/>
      <c r="SJY5" s="670"/>
      <c r="SJZ5" s="652"/>
      <c r="SKA5" s="652"/>
      <c r="SKB5" s="652"/>
      <c r="SKC5" s="652"/>
      <c r="SKD5" s="652"/>
      <c r="SKE5" s="652"/>
      <c r="SKF5" s="653"/>
      <c r="SKG5" s="653"/>
      <c r="SKH5" s="653"/>
      <c r="SKI5" s="653"/>
      <c r="SKJ5" s="653"/>
      <c r="SKK5" s="653"/>
      <c r="SKL5" s="653"/>
      <c r="SKM5" s="653"/>
      <c r="SKN5" s="668"/>
      <c r="SKO5" s="670"/>
      <c r="SKP5" s="652"/>
      <c r="SKQ5" s="652"/>
      <c r="SKR5" s="652"/>
      <c r="SKS5" s="652"/>
      <c r="SKT5" s="652"/>
      <c r="SKU5" s="652"/>
      <c r="SKV5" s="653"/>
      <c r="SKW5" s="653"/>
      <c r="SKX5" s="653"/>
      <c r="SKY5" s="653"/>
      <c r="SKZ5" s="653"/>
      <c r="SLA5" s="653"/>
      <c r="SLB5" s="653"/>
      <c r="SLC5" s="653"/>
      <c r="SLD5" s="668"/>
      <c r="SLE5" s="670"/>
      <c r="SLF5" s="652"/>
      <c r="SLG5" s="652"/>
      <c r="SLH5" s="652"/>
      <c r="SLI5" s="652"/>
      <c r="SLJ5" s="652"/>
      <c r="SLK5" s="652"/>
      <c r="SLL5" s="653"/>
      <c r="SLM5" s="653"/>
      <c r="SLN5" s="653"/>
      <c r="SLO5" s="653"/>
      <c r="SLP5" s="653"/>
      <c r="SLQ5" s="653"/>
      <c r="SLR5" s="653"/>
      <c r="SLS5" s="653"/>
      <c r="SLT5" s="668"/>
      <c r="SLU5" s="670"/>
      <c r="SLV5" s="652"/>
      <c r="SLW5" s="652"/>
      <c r="SLX5" s="652"/>
      <c r="SLY5" s="652"/>
      <c r="SLZ5" s="652"/>
      <c r="SMA5" s="652"/>
      <c r="SMB5" s="653"/>
      <c r="SMC5" s="653"/>
      <c r="SMD5" s="653"/>
      <c r="SME5" s="653"/>
      <c r="SMF5" s="653"/>
      <c r="SMG5" s="653"/>
      <c r="SMH5" s="653"/>
      <c r="SMI5" s="653"/>
      <c r="SMJ5" s="668"/>
      <c r="SMK5" s="670"/>
      <c r="SML5" s="652"/>
      <c r="SMM5" s="652"/>
      <c r="SMN5" s="652"/>
      <c r="SMO5" s="652"/>
      <c r="SMP5" s="652"/>
      <c r="SMQ5" s="652"/>
      <c r="SMR5" s="653"/>
      <c r="SMS5" s="653"/>
      <c r="SMT5" s="653"/>
      <c r="SMU5" s="653"/>
      <c r="SMV5" s="653"/>
      <c r="SMW5" s="653"/>
      <c r="SMX5" s="653"/>
      <c r="SMY5" s="653"/>
      <c r="SMZ5" s="668"/>
      <c r="SNA5" s="670"/>
      <c r="SNB5" s="652"/>
      <c r="SNC5" s="652"/>
      <c r="SND5" s="652"/>
      <c r="SNE5" s="652"/>
      <c r="SNF5" s="652"/>
      <c r="SNG5" s="652"/>
      <c r="SNH5" s="653"/>
      <c r="SNI5" s="653"/>
      <c r="SNJ5" s="653"/>
      <c r="SNK5" s="653"/>
      <c r="SNL5" s="653"/>
      <c r="SNM5" s="653"/>
      <c r="SNN5" s="653"/>
      <c r="SNO5" s="653"/>
      <c r="SNP5" s="668"/>
      <c r="SNQ5" s="670"/>
      <c r="SNR5" s="652"/>
      <c r="SNS5" s="652"/>
      <c r="SNT5" s="652"/>
      <c r="SNU5" s="652"/>
      <c r="SNV5" s="652"/>
      <c r="SNW5" s="652"/>
      <c r="SNX5" s="653"/>
      <c r="SNY5" s="653"/>
      <c r="SNZ5" s="653"/>
      <c r="SOA5" s="653"/>
      <c r="SOB5" s="653"/>
      <c r="SOC5" s="653"/>
      <c r="SOD5" s="653"/>
      <c r="SOE5" s="653"/>
      <c r="SOF5" s="668"/>
      <c r="SOG5" s="670"/>
      <c r="SOH5" s="652"/>
      <c r="SOI5" s="652"/>
      <c r="SOJ5" s="652"/>
      <c r="SOK5" s="652"/>
      <c r="SOL5" s="652"/>
      <c r="SOM5" s="652"/>
      <c r="SON5" s="653"/>
      <c r="SOO5" s="653"/>
      <c r="SOP5" s="653"/>
      <c r="SOQ5" s="653"/>
      <c r="SOR5" s="653"/>
      <c r="SOS5" s="653"/>
      <c r="SOT5" s="653"/>
      <c r="SOU5" s="653"/>
      <c r="SOV5" s="668"/>
      <c r="SOW5" s="670"/>
      <c r="SOX5" s="652"/>
      <c r="SOY5" s="652"/>
      <c r="SOZ5" s="652"/>
      <c r="SPA5" s="652"/>
      <c r="SPB5" s="652"/>
      <c r="SPC5" s="652"/>
      <c r="SPD5" s="653"/>
      <c r="SPE5" s="653"/>
      <c r="SPF5" s="653"/>
      <c r="SPG5" s="653"/>
      <c r="SPH5" s="653"/>
      <c r="SPI5" s="653"/>
      <c r="SPJ5" s="653"/>
      <c r="SPK5" s="653"/>
      <c r="SPL5" s="668"/>
      <c r="SPM5" s="670"/>
      <c r="SPN5" s="652"/>
      <c r="SPO5" s="652"/>
      <c r="SPP5" s="652"/>
      <c r="SPQ5" s="652"/>
      <c r="SPR5" s="652"/>
      <c r="SPS5" s="652"/>
      <c r="SPT5" s="653"/>
      <c r="SPU5" s="653"/>
      <c r="SPV5" s="653"/>
      <c r="SPW5" s="653"/>
      <c r="SPX5" s="653"/>
      <c r="SPY5" s="653"/>
      <c r="SPZ5" s="653"/>
      <c r="SQA5" s="653"/>
      <c r="SQB5" s="668"/>
      <c r="SQC5" s="670"/>
      <c r="SQD5" s="652"/>
      <c r="SQE5" s="652"/>
      <c r="SQF5" s="652"/>
      <c r="SQG5" s="652"/>
      <c r="SQH5" s="652"/>
      <c r="SQI5" s="652"/>
      <c r="SQJ5" s="653"/>
      <c r="SQK5" s="653"/>
      <c r="SQL5" s="653"/>
      <c r="SQM5" s="653"/>
      <c r="SQN5" s="653"/>
      <c r="SQO5" s="653"/>
      <c r="SQP5" s="653"/>
      <c r="SQQ5" s="653"/>
      <c r="SQR5" s="668"/>
      <c r="SQS5" s="670"/>
      <c r="SQT5" s="652"/>
      <c r="SQU5" s="652"/>
      <c r="SQV5" s="652"/>
      <c r="SQW5" s="652"/>
      <c r="SQX5" s="652"/>
      <c r="SQY5" s="652"/>
      <c r="SQZ5" s="653"/>
      <c r="SRA5" s="653"/>
      <c r="SRB5" s="653"/>
      <c r="SRC5" s="653"/>
      <c r="SRD5" s="653"/>
      <c r="SRE5" s="653"/>
      <c r="SRF5" s="653"/>
      <c r="SRG5" s="653"/>
      <c r="SRH5" s="668"/>
      <c r="SRI5" s="670"/>
      <c r="SRJ5" s="652"/>
      <c r="SRK5" s="652"/>
      <c r="SRL5" s="652"/>
      <c r="SRM5" s="652"/>
      <c r="SRN5" s="652"/>
      <c r="SRO5" s="652"/>
      <c r="SRP5" s="653"/>
      <c r="SRQ5" s="653"/>
      <c r="SRR5" s="653"/>
      <c r="SRS5" s="653"/>
      <c r="SRT5" s="653"/>
      <c r="SRU5" s="653"/>
      <c r="SRV5" s="653"/>
      <c r="SRW5" s="653"/>
      <c r="SRX5" s="668"/>
      <c r="SRY5" s="670"/>
      <c r="SRZ5" s="652"/>
      <c r="SSA5" s="652"/>
      <c r="SSB5" s="652"/>
      <c r="SSC5" s="652"/>
      <c r="SSD5" s="652"/>
      <c r="SSE5" s="652"/>
      <c r="SSF5" s="653"/>
      <c r="SSG5" s="653"/>
      <c r="SSH5" s="653"/>
      <c r="SSI5" s="653"/>
      <c r="SSJ5" s="653"/>
      <c r="SSK5" s="653"/>
      <c r="SSL5" s="653"/>
      <c r="SSM5" s="653"/>
      <c r="SSN5" s="668"/>
      <c r="SSO5" s="670"/>
      <c r="SSP5" s="652"/>
      <c r="SSQ5" s="652"/>
      <c r="SSR5" s="652"/>
      <c r="SSS5" s="652"/>
      <c r="SST5" s="652"/>
      <c r="SSU5" s="652"/>
      <c r="SSV5" s="653"/>
      <c r="SSW5" s="653"/>
      <c r="SSX5" s="653"/>
      <c r="SSY5" s="653"/>
      <c r="SSZ5" s="653"/>
      <c r="STA5" s="653"/>
      <c r="STB5" s="653"/>
      <c r="STC5" s="653"/>
      <c r="STD5" s="668"/>
      <c r="STE5" s="670"/>
      <c r="STF5" s="652"/>
      <c r="STG5" s="652"/>
      <c r="STH5" s="652"/>
      <c r="STI5" s="652"/>
      <c r="STJ5" s="652"/>
      <c r="STK5" s="652"/>
      <c r="STL5" s="653"/>
      <c r="STM5" s="653"/>
      <c r="STN5" s="653"/>
      <c r="STO5" s="653"/>
      <c r="STP5" s="653"/>
      <c r="STQ5" s="653"/>
      <c r="STR5" s="653"/>
      <c r="STS5" s="653"/>
      <c r="STT5" s="668"/>
      <c r="STU5" s="670"/>
      <c r="STV5" s="652"/>
      <c r="STW5" s="652"/>
      <c r="STX5" s="652"/>
      <c r="STY5" s="652"/>
      <c r="STZ5" s="652"/>
      <c r="SUA5" s="652"/>
      <c r="SUB5" s="653"/>
      <c r="SUC5" s="653"/>
      <c r="SUD5" s="653"/>
      <c r="SUE5" s="653"/>
      <c r="SUF5" s="653"/>
      <c r="SUG5" s="653"/>
      <c r="SUH5" s="653"/>
      <c r="SUI5" s="653"/>
      <c r="SUJ5" s="668"/>
      <c r="SUK5" s="670"/>
      <c r="SUL5" s="652"/>
      <c r="SUM5" s="652"/>
      <c r="SUN5" s="652"/>
      <c r="SUO5" s="652"/>
      <c r="SUP5" s="652"/>
      <c r="SUQ5" s="652"/>
      <c r="SUR5" s="653"/>
      <c r="SUS5" s="653"/>
      <c r="SUT5" s="653"/>
      <c r="SUU5" s="653"/>
      <c r="SUV5" s="653"/>
      <c r="SUW5" s="653"/>
      <c r="SUX5" s="653"/>
      <c r="SUY5" s="653"/>
      <c r="SUZ5" s="668"/>
      <c r="SVA5" s="670"/>
      <c r="SVB5" s="652"/>
      <c r="SVC5" s="652"/>
      <c r="SVD5" s="652"/>
      <c r="SVE5" s="652"/>
      <c r="SVF5" s="652"/>
      <c r="SVG5" s="652"/>
      <c r="SVH5" s="653"/>
      <c r="SVI5" s="653"/>
      <c r="SVJ5" s="653"/>
      <c r="SVK5" s="653"/>
      <c r="SVL5" s="653"/>
      <c r="SVM5" s="653"/>
      <c r="SVN5" s="653"/>
      <c r="SVO5" s="653"/>
      <c r="SVP5" s="668"/>
      <c r="SVQ5" s="670"/>
      <c r="SVR5" s="652"/>
      <c r="SVS5" s="652"/>
      <c r="SVT5" s="652"/>
      <c r="SVU5" s="652"/>
      <c r="SVV5" s="652"/>
      <c r="SVW5" s="652"/>
      <c r="SVX5" s="653"/>
      <c r="SVY5" s="653"/>
      <c r="SVZ5" s="653"/>
      <c r="SWA5" s="653"/>
      <c r="SWB5" s="653"/>
      <c r="SWC5" s="653"/>
      <c r="SWD5" s="653"/>
      <c r="SWE5" s="653"/>
      <c r="SWF5" s="668"/>
      <c r="SWG5" s="670"/>
      <c r="SWH5" s="652"/>
      <c r="SWI5" s="652"/>
      <c r="SWJ5" s="652"/>
      <c r="SWK5" s="652"/>
      <c r="SWL5" s="652"/>
      <c r="SWM5" s="652"/>
      <c r="SWN5" s="653"/>
      <c r="SWO5" s="653"/>
      <c r="SWP5" s="653"/>
      <c r="SWQ5" s="653"/>
      <c r="SWR5" s="653"/>
      <c r="SWS5" s="653"/>
      <c r="SWT5" s="653"/>
      <c r="SWU5" s="653"/>
      <c r="SWV5" s="668"/>
      <c r="SWW5" s="670"/>
      <c r="SWX5" s="652"/>
      <c r="SWY5" s="652"/>
      <c r="SWZ5" s="652"/>
      <c r="SXA5" s="652"/>
      <c r="SXB5" s="652"/>
      <c r="SXC5" s="652"/>
      <c r="SXD5" s="653"/>
      <c r="SXE5" s="653"/>
      <c r="SXF5" s="653"/>
      <c r="SXG5" s="653"/>
      <c r="SXH5" s="653"/>
      <c r="SXI5" s="653"/>
      <c r="SXJ5" s="653"/>
      <c r="SXK5" s="653"/>
      <c r="SXL5" s="668"/>
      <c r="SXM5" s="670"/>
      <c r="SXN5" s="652"/>
      <c r="SXO5" s="652"/>
      <c r="SXP5" s="652"/>
      <c r="SXQ5" s="652"/>
      <c r="SXR5" s="652"/>
      <c r="SXS5" s="652"/>
      <c r="SXT5" s="653"/>
      <c r="SXU5" s="653"/>
      <c r="SXV5" s="653"/>
      <c r="SXW5" s="653"/>
      <c r="SXX5" s="653"/>
      <c r="SXY5" s="653"/>
      <c r="SXZ5" s="653"/>
      <c r="SYA5" s="653"/>
      <c r="SYB5" s="668"/>
      <c r="SYC5" s="670"/>
      <c r="SYD5" s="652"/>
      <c r="SYE5" s="652"/>
      <c r="SYF5" s="652"/>
      <c r="SYG5" s="652"/>
      <c r="SYH5" s="652"/>
      <c r="SYI5" s="652"/>
      <c r="SYJ5" s="653"/>
      <c r="SYK5" s="653"/>
      <c r="SYL5" s="653"/>
      <c r="SYM5" s="653"/>
      <c r="SYN5" s="653"/>
      <c r="SYO5" s="653"/>
      <c r="SYP5" s="653"/>
      <c r="SYQ5" s="653"/>
      <c r="SYR5" s="668"/>
      <c r="SYS5" s="670"/>
      <c r="SYT5" s="652"/>
      <c r="SYU5" s="652"/>
      <c r="SYV5" s="652"/>
      <c r="SYW5" s="652"/>
      <c r="SYX5" s="652"/>
      <c r="SYY5" s="652"/>
      <c r="SYZ5" s="653"/>
      <c r="SZA5" s="653"/>
      <c r="SZB5" s="653"/>
      <c r="SZC5" s="653"/>
      <c r="SZD5" s="653"/>
      <c r="SZE5" s="653"/>
      <c r="SZF5" s="653"/>
      <c r="SZG5" s="653"/>
      <c r="SZH5" s="668"/>
      <c r="SZI5" s="670"/>
      <c r="SZJ5" s="652"/>
      <c r="SZK5" s="652"/>
      <c r="SZL5" s="652"/>
      <c r="SZM5" s="652"/>
      <c r="SZN5" s="652"/>
      <c r="SZO5" s="652"/>
      <c r="SZP5" s="653"/>
      <c r="SZQ5" s="653"/>
      <c r="SZR5" s="653"/>
      <c r="SZS5" s="653"/>
      <c r="SZT5" s="653"/>
      <c r="SZU5" s="653"/>
      <c r="SZV5" s="653"/>
      <c r="SZW5" s="653"/>
      <c r="SZX5" s="668"/>
      <c r="SZY5" s="670"/>
      <c r="SZZ5" s="652"/>
      <c r="TAA5" s="652"/>
      <c r="TAB5" s="652"/>
      <c r="TAC5" s="652"/>
      <c r="TAD5" s="652"/>
      <c r="TAE5" s="652"/>
      <c r="TAF5" s="653"/>
      <c r="TAG5" s="653"/>
      <c r="TAH5" s="653"/>
      <c r="TAI5" s="653"/>
      <c r="TAJ5" s="653"/>
      <c r="TAK5" s="653"/>
      <c r="TAL5" s="653"/>
      <c r="TAM5" s="653"/>
      <c r="TAN5" s="668"/>
      <c r="TAO5" s="670"/>
      <c r="TAP5" s="652"/>
      <c r="TAQ5" s="652"/>
      <c r="TAR5" s="652"/>
      <c r="TAS5" s="652"/>
      <c r="TAT5" s="652"/>
      <c r="TAU5" s="652"/>
      <c r="TAV5" s="653"/>
      <c r="TAW5" s="653"/>
      <c r="TAX5" s="653"/>
      <c r="TAY5" s="653"/>
      <c r="TAZ5" s="653"/>
      <c r="TBA5" s="653"/>
      <c r="TBB5" s="653"/>
      <c r="TBC5" s="653"/>
      <c r="TBD5" s="668"/>
      <c r="TBE5" s="670"/>
      <c r="TBF5" s="652"/>
      <c r="TBG5" s="652"/>
      <c r="TBH5" s="652"/>
      <c r="TBI5" s="652"/>
      <c r="TBJ5" s="652"/>
      <c r="TBK5" s="652"/>
      <c r="TBL5" s="653"/>
      <c r="TBM5" s="653"/>
      <c r="TBN5" s="653"/>
      <c r="TBO5" s="653"/>
      <c r="TBP5" s="653"/>
      <c r="TBQ5" s="653"/>
      <c r="TBR5" s="653"/>
      <c r="TBS5" s="653"/>
      <c r="TBT5" s="668"/>
      <c r="TBU5" s="670"/>
      <c r="TBV5" s="652"/>
      <c r="TBW5" s="652"/>
      <c r="TBX5" s="652"/>
      <c r="TBY5" s="652"/>
      <c r="TBZ5" s="652"/>
      <c r="TCA5" s="652"/>
      <c r="TCB5" s="653"/>
      <c r="TCC5" s="653"/>
      <c r="TCD5" s="653"/>
      <c r="TCE5" s="653"/>
      <c r="TCF5" s="653"/>
      <c r="TCG5" s="653"/>
      <c r="TCH5" s="653"/>
      <c r="TCI5" s="653"/>
      <c r="TCJ5" s="668"/>
      <c r="TCK5" s="670"/>
      <c r="TCL5" s="652"/>
      <c r="TCM5" s="652"/>
      <c r="TCN5" s="652"/>
      <c r="TCO5" s="652"/>
      <c r="TCP5" s="652"/>
      <c r="TCQ5" s="652"/>
      <c r="TCR5" s="653"/>
      <c r="TCS5" s="653"/>
      <c r="TCT5" s="653"/>
      <c r="TCU5" s="653"/>
      <c r="TCV5" s="653"/>
      <c r="TCW5" s="653"/>
      <c r="TCX5" s="653"/>
      <c r="TCY5" s="653"/>
      <c r="TCZ5" s="668"/>
      <c r="TDA5" s="670"/>
      <c r="TDB5" s="652"/>
      <c r="TDC5" s="652"/>
      <c r="TDD5" s="652"/>
      <c r="TDE5" s="652"/>
      <c r="TDF5" s="652"/>
      <c r="TDG5" s="652"/>
      <c r="TDH5" s="653"/>
      <c r="TDI5" s="653"/>
      <c r="TDJ5" s="653"/>
      <c r="TDK5" s="653"/>
      <c r="TDL5" s="653"/>
      <c r="TDM5" s="653"/>
      <c r="TDN5" s="653"/>
      <c r="TDO5" s="653"/>
      <c r="TDP5" s="668"/>
      <c r="TDQ5" s="670"/>
      <c r="TDR5" s="652"/>
      <c r="TDS5" s="652"/>
      <c r="TDT5" s="652"/>
      <c r="TDU5" s="652"/>
      <c r="TDV5" s="652"/>
      <c r="TDW5" s="652"/>
      <c r="TDX5" s="653"/>
      <c r="TDY5" s="653"/>
      <c r="TDZ5" s="653"/>
      <c r="TEA5" s="653"/>
      <c r="TEB5" s="653"/>
      <c r="TEC5" s="653"/>
      <c r="TED5" s="653"/>
      <c r="TEE5" s="653"/>
      <c r="TEF5" s="668"/>
      <c r="TEG5" s="670"/>
      <c r="TEH5" s="652"/>
      <c r="TEI5" s="652"/>
      <c r="TEJ5" s="652"/>
      <c r="TEK5" s="652"/>
      <c r="TEL5" s="652"/>
      <c r="TEM5" s="652"/>
      <c r="TEN5" s="653"/>
      <c r="TEO5" s="653"/>
      <c r="TEP5" s="653"/>
      <c r="TEQ5" s="653"/>
      <c r="TER5" s="653"/>
      <c r="TES5" s="653"/>
      <c r="TET5" s="653"/>
      <c r="TEU5" s="653"/>
      <c r="TEV5" s="668"/>
      <c r="TEW5" s="670"/>
      <c r="TEX5" s="652"/>
      <c r="TEY5" s="652"/>
      <c r="TEZ5" s="652"/>
      <c r="TFA5" s="652"/>
      <c r="TFB5" s="652"/>
      <c r="TFC5" s="652"/>
      <c r="TFD5" s="653"/>
      <c r="TFE5" s="653"/>
      <c r="TFF5" s="653"/>
      <c r="TFG5" s="653"/>
      <c r="TFH5" s="653"/>
      <c r="TFI5" s="653"/>
      <c r="TFJ5" s="653"/>
      <c r="TFK5" s="653"/>
      <c r="TFL5" s="668"/>
      <c r="TFM5" s="670"/>
      <c r="TFN5" s="652"/>
      <c r="TFO5" s="652"/>
      <c r="TFP5" s="652"/>
      <c r="TFQ5" s="652"/>
      <c r="TFR5" s="652"/>
      <c r="TFS5" s="652"/>
      <c r="TFT5" s="653"/>
      <c r="TFU5" s="653"/>
      <c r="TFV5" s="653"/>
      <c r="TFW5" s="653"/>
      <c r="TFX5" s="653"/>
      <c r="TFY5" s="653"/>
      <c r="TFZ5" s="653"/>
      <c r="TGA5" s="653"/>
      <c r="TGB5" s="668"/>
      <c r="TGC5" s="670"/>
      <c r="TGD5" s="652"/>
      <c r="TGE5" s="652"/>
      <c r="TGF5" s="652"/>
      <c r="TGG5" s="652"/>
      <c r="TGH5" s="652"/>
      <c r="TGI5" s="652"/>
      <c r="TGJ5" s="653"/>
      <c r="TGK5" s="653"/>
      <c r="TGL5" s="653"/>
      <c r="TGM5" s="653"/>
      <c r="TGN5" s="653"/>
      <c r="TGO5" s="653"/>
      <c r="TGP5" s="653"/>
      <c r="TGQ5" s="653"/>
      <c r="TGR5" s="668"/>
      <c r="TGS5" s="670"/>
      <c r="TGT5" s="652"/>
      <c r="TGU5" s="652"/>
      <c r="TGV5" s="652"/>
      <c r="TGW5" s="652"/>
      <c r="TGX5" s="652"/>
      <c r="TGY5" s="652"/>
      <c r="TGZ5" s="653"/>
      <c r="THA5" s="653"/>
      <c r="THB5" s="653"/>
      <c r="THC5" s="653"/>
      <c r="THD5" s="653"/>
      <c r="THE5" s="653"/>
      <c r="THF5" s="653"/>
      <c r="THG5" s="653"/>
      <c r="THH5" s="668"/>
      <c r="THI5" s="670"/>
      <c r="THJ5" s="652"/>
      <c r="THK5" s="652"/>
      <c r="THL5" s="652"/>
      <c r="THM5" s="652"/>
      <c r="THN5" s="652"/>
      <c r="THO5" s="652"/>
      <c r="THP5" s="653"/>
      <c r="THQ5" s="653"/>
      <c r="THR5" s="653"/>
      <c r="THS5" s="653"/>
      <c r="THT5" s="653"/>
      <c r="THU5" s="653"/>
      <c r="THV5" s="653"/>
      <c r="THW5" s="653"/>
      <c r="THX5" s="668"/>
      <c r="THY5" s="670"/>
      <c r="THZ5" s="652"/>
      <c r="TIA5" s="652"/>
      <c r="TIB5" s="652"/>
      <c r="TIC5" s="652"/>
      <c r="TID5" s="652"/>
      <c r="TIE5" s="652"/>
      <c r="TIF5" s="653"/>
      <c r="TIG5" s="653"/>
      <c r="TIH5" s="653"/>
      <c r="TII5" s="653"/>
      <c r="TIJ5" s="653"/>
      <c r="TIK5" s="653"/>
      <c r="TIL5" s="653"/>
      <c r="TIM5" s="653"/>
      <c r="TIN5" s="668"/>
      <c r="TIO5" s="670"/>
      <c r="TIP5" s="652"/>
      <c r="TIQ5" s="652"/>
      <c r="TIR5" s="652"/>
      <c r="TIS5" s="652"/>
      <c r="TIT5" s="652"/>
      <c r="TIU5" s="652"/>
      <c r="TIV5" s="653"/>
      <c r="TIW5" s="653"/>
      <c r="TIX5" s="653"/>
      <c r="TIY5" s="653"/>
      <c r="TIZ5" s="653"/>
      <c r="TJA5" s="653"/>
      <c r="TJB5" s="653"/>
      <c r="TJC5" s="653"/>
      <c r="TJD5" s="668"/>
      <c r="TJE5" s="670"/>
      <c r="TJF5" s="652"/>
      <c r="TJG5" s="652"/>
      <c r="TJH5" s="652"/>
      <c r="TJI5" s="652"/>
      <c r="TJJ5" s="652"/>
      <c r="TJK5" s="652"/>
      <c r="TJL5" s="653"/>
      <c r="TJM5" s="653"/>
      <c r="TJN5" s="653"/>
      <c r="TJO5" s="653"/>
      <c r="TJP5" s="653"/>
      <c r="TJQ5" s="653"/>
      <c r="TJR5" s="653"/>
      <c r="TJS5" s="653"/>
      <c r="TJT5" s="668"/>
      <c r="TJU5" s="670"/>
      <c r="TJV5" s="652"/>
      <c r="TJW5" s="652"/>
      <c r="TJX5" s="652"/>
      <c r="TJY5" s="652"/>
      <c r="TJZ5" s="652"/>
      <c r="TKA5" s="652"/>
      <c r="TKB5" s="653"/>
      <c r="TKC5" s="653"/>
      <c r="TKD5" s="653"/>
      <c r="TKE5" s="653"/>
      <c r="TKF5" s="653"/>
      <c r="TKG5" s="653"/>
      <c r="TKH5" s="653"/>
      <c r="TKI5" s="653"/>
      <c r="TKJ5" s="668"/>
      <c r="TKK5" s="670"/>
      <c r="TKL5" s="652"/>
      <c r="TKM5" s="652"/>
      <c r="TKN5" s="652"/>
      <c r="TKO5" s="652"/>
      <c r="TKP5" s="652"/>
      <c r="TKQ5" s="652"/>
      <c r="TKR5" s="653"/>
      <c r="TKS5" s="653"/>
      <c r="TKT5" s="653"/>
      <c r="TKU5" s="653"/>
      <c r="TKV5" s="653"/>
      <c r="TKW5" s="653"/>
      <c r="TKX5" s="653"/>
      <c r="TKY5" s="653"/>
      <c r="TKZ5" s="668"/>
      <c r="TLA5" s="670"/>
      <c r="TLB5" s="652"/>
      <c r="TLC5" s="652"/>
      <c r="TLD5" s="652"/>
      <c r="TLE5" s="652"/>
      <c r="TLF5" s="652"/>
      <c r="TLG5" s="652"/>
      <c r="TLH5" s="653"/>
      <c r="TLI5" s="653"/>
      <c r="TLJ5" s="653"/>
      <c r="TLK5" s="653"/>
      <c r="TLL5" s="653"/>
      <c r="TLM5" s="653"/>
      <c r="TLN5" s="653"/>
      <c r="TLO5" s="653"/>
      <c r="TLP5" s="668"/>
      <c r="TLQ5" s="670"/>
      <c r="TLR5" s="652"/>
      <c r="TLS5" s="652"/>
      <c r="TLT5" s="652"/>
      <c r="TLU5" s="652"/>
      <c r="TLV5" s="652"/>
      <c r="TLW5" s="652"/>
      <c r="TLX5" s="653"/>
      <c r="TLY5" s="653"/>
      <c r="TLZ5" s="653"/>
      <c r="TMA5" s="653"/>
      <c r="TMB5" s="653"/>
      <c r="TMC5" s="653"/>
      <c r="TMD5" s="653"/>
      <c r="TME5" s="653"/>
      <c r="TMF5" s="668"/>
      <c r="TMG5" s="670"/>
      <c r="TMH5" s="652"/>
      <c r="TMI5" s="652"/>
      <c r="TMJ5" s="652"/>
      <c r="TMK5" s="652"/>
      <c r="TML5" s="652"/>
      <c r="TMM5" s="652"/>
      <c r="TMN5" s="653"/>
      <c r="TMO5" s="653"/>
      <c r="TMP5" s="653"/>
      <c r="TMQ5" s="653"/>
      <c r="TMR5" s="653"/>
      <c r="TMS5" s="653"/>
      <c r="TMT5" s="653"/>
      <c r="TMU5" s="653"/>
      <c r="TMV5" s="668"/>
      <c r="TMW5" s="670"/>
      <c r="TMX5" s="652"/>
      <c r="TMY5" s="652"/>
      <c r="TMZ5" s="652"/>
      <c r="TNA5" s="652"/>
      <c r="TNB5" s="652"/>
      <c r="TNC5" s="652"/>
      <c r="TND5" s="653"/>
      <c r="TNE5" s="653"/>
      <c r="TNF5" s="653"/>
      <c r="TNG5" s="653"/>
      <c r="TNH5" s="653"/>
      <c r="TNI5" s="653"/>
      <c r="TNJ5" s="653"/>
      <c r="TNK5" s="653"/>
      <c r="TNL5" s="668"/>
      <c r="TNM5" s="670"/>
      <c r="TNN5" s="652"/>
      <c r="TNO5" s="652"/>
      <c r="TNP5" s="652"/>
      <c r="TNQ5" s="652"/>
      <c r="TNR5" s="652"/>
      <c r="TNS5" s="652"/>
      <c r="TNT5" s="653"/>
      <c r="TNU5" s="653"/>
      <c r="TNV5" s="653"/>
      <c r="TNW5" s="653"/>
      <c r="TNX5" s="653"/>
      <c r="TNY5" s="653"/>
      <c r="TNZ5" s="653"/>
      <c r="TOA5" s="653"/>
      <c r="TOB5" s="668"/>
      <c r="TOC5" s="670"/>
      <c r="TOD5" s="652"/>
      <c r="TOE5" s="652"/>
      <c r="TOF5" s="652"/>
      <c r="TOG5" s="652"/>
      <c r="TOH5" s="652"/>
      <c r="TOI5" s="652"/>
      <c r="TOJ5" s="653"/>
      <c r="TOK5" s="653"/>
      <c r="TOL5" s="653"/>
      <c r="TOM5" s="653"/>
      <c r="TON5" s="653"/>
      <c r="TOO5" s="653"/>
      <c r="TOP5" s="653"/>
      <c r="TOQ5" s="653"/>
      <c r="TOR5" s="668"/>
      <c r="TOS5" s="670"/>
      <c r="TOT5" s="652"/>
      <c r="TOU5" s="652"/>
      <c r="TOV5" s="652"/>
      <c r="TOW5" s="652"/>
      <c r="TOX5" s="652"/>
      <c r="TOY5" s="652"/>
      <c r="TOZ5" s="653"/>
      <c r="TPA5" s="653"/>
      <c r="TPB5" s="653"/>
      <c r="TPC5" s="653"/>
      <c r="TPD5" s="653"/>
      <c r="TPE5" s="653"/>
      <c r="TPF5" s="653"/>
      <c r="TPG5" s="653"/>
      <c r="TPH5" s="668"/>
      <c r="TPI5" s="670"/>
      <c r="TPJ5" s="652"/>
      <c r="TPK5" s="652"/>
      <c r="TPL5" s="652"/>
      <c r="TPM5" s="652"/>
      <c r="TPN5" s="652"/>
      <c r="TPO5" s="652"/>
      <c r="TPP5" s="653"/>
      <c r="TPQ5" s="653"/>
      <c r="TPR5" s="653"/>
      <c r="TPS5" s="653"/>
      <c r="TPT5" s="653"/>
      <c r="TPU5" s="653"/>
      <c r="TPV5" s="653"/>
      <c r="TPW5" s="653"/>
      <c r="TPX5" s="668"/>
      <c r="TPY5" s="670"/>
      <c r="TPZ5" s="652"/>
      <c r="TQA5" s="652"/>
      <c r="TQB5" s="652"/>
      <c r="TQC5" s="652"/>
      <c r="TQD5" s="652"/>
      <c r="TQE5" s="652"/>
      <c r="TQF5" s="653"/>
      <c r="TQG5" s="653"/>
      <c r="TQH5" s="653"/>
      <c r="TQI5" s="653"/>
      <c r="TQJ5" s="653"/>
      <c r="TQK5" s="653"/>
      <c r="TQL5" s="653"/>
      <c r="TQM5" s="653"/>
      <c r="TQN5" s="668"/>
      <c r="TQO5" s="670"/>
      <c r="TQP5" s="652"/>
      <c r="TQQ5" s="652"/>
      <c r="TQR5" s="652"/>
      <c r="TQS5" s="652"/>
      <c r="TQT5" s="652"/>
      <c r="TQU5" s="652"/>
      <c r="TQV5" s="653"/>
      <c r="TQW5" s="653"/>
      <c r="TQX5" s="653"/>
      <c r="TQY5" s="653"/>
      <c r="TQZ5" s="653"/>
      <c r="TRA5" s="653"/>
      <c r="TRB5" s="653"/>
      <c r="TRC5" s="653"/>
      <c r="TRD5" s="668"/>
      <c r="TRE5" s="670"/>
      <c r="TRF5" s="652"/>
      <c r="TRG5" s="652"/>
      <c r="TRH5" s="652"/>
      <c r="TRI5" s="652"/>
      <c r="TRJ5" s="652"/>
      <c r="TRK5" s="652"/>
      <c r="TRL5" s="653"/>
      <c r="TRM5" s="653"/>
      <c r="TRN5" s="653"/>
      <c r="TRO5" s="653"/>
      <c r="TRP5" s="653"/>
      <c r="TRQ5" s="653"/>
      <c r="TRR5" s="653"/>
      <c r="TRS5" s="653"/>
      <c r="TRT5" s="668"/>
      <c r="TRU5" s="670"/>
      <c r="TRV5" s="652"/>
      <c r="TRW5" s="652"/>
      <c r="TRX5" s="652"/>
      <c r="TRY5" s="652"/>
      <c r="TRZ5" s="652"/>
      <c r="TSA5" s="652"/>
      <c r="TSB5" s="653"/>
      <c r="TSC5" s="653"/>
      <c r="TSD5" s="653"/>
      <c r="TSE5" s="653"/>
      <c r="TSF5" s="653"/>
      <c r="TSG5" s="653"/>
      <c r="TSH5" s="653"/>
      <c r="TSI5" s="653"/>
      <c r="TSJ5" s="668"/>
      <c r="TSK5" s="670"/>
      <c r="TSL5" s="652"/>
      <c r="TSM5" s="652"/>
      <c r="TSN5" s="652"/>
      <c r="TSO5" s="652"/>
      <c r="TSP5" s="652"/>
      <c r="TSQ5" s="652"/>
      <c r="TSR5" s="653"/>
      <c r="TSS5" s="653"/>
      <c r="TST5" s="653"/>
      <c r="TSU5" s="653"/>
      <c r="TSV5" s="653"/>
      <c r="TSW5" s="653"/>
      <c r="TSX5" s="653"/>
      <c r="TSY5" s="653"/>
      <c r="TSZ5" s="668"/>
      <c r="TTA5" s="670"/>
      <c r="TTB5" s="652"/>
      <c r="TTC5" s="652"/>
      <c r="TTD5" s="652"/>
      <c r="TTE5" s="652"/>
      <c r="TTF5" s="652"/>
      <c r="TTG5" s="652"/>
      <c r="TTH5" s="653"/>
      <c r="TTI5" s="653"/>
      <c r="TTJ5" s="653"/>
      <c r="TTK5" s="653"/>
      <c r="TTL5" s="653"/>
      <c r="TTM5" s="653"/>
      <c r="TTN5" s="653"/>
      <c r="TTO5" s="653"/>
      <c r="TTP5" s="668"/>
      <c r="TTQ5" s="670"/>
      <c r="TTR5" s="652"/>
      <c r="TTS5" s="652"/>
      <c r="TTT5" s="652"/>
      <c r="TTU5" s="652"/>
      <c r="TTV5" s="652"/>
      <c r="TTW5" s="652"/>
      <c r="TTX5" s="653"/>
      <c r="TTY5" s="653"/>
      <c r="TTZ5" s="653"/>
      <c r="TUA5" s="653"/>
      <c r="TUB5" s="653"/>
      <c r="TUC5" s="653"/>
      <c r="TUD5" s="653"/>
      <c r="TUE5" s="653"/>
      <c r="TUF5" s="668"/>
      <c r="TUG5" s="670"/>
      <c r="TUH5" s="652"/>
      <c r="TUI5" s="652"/>
      <c r="TUJ5" s="652"/>
      <c r="TUK5" s="652"/>
      <c r="TUL5" s="652"/>
      <c r="TUM5" s="652"/>
      <c r="TUN5" s="653"/>
      <c r="TUO5" s="653"/>
      <c r="TUP5" s="653"/>
      <c r="TUQ5" s="653"/>
      <c r="TUR5" s="653"/>
      <c r="TUS5" s="653"/>
      <c r="TUT5" s="653"/>
      <c r="TUU5" s="653"/>
      <c r="TUV5" s="668"/>
      <c r="TUW5" s="670"/>
      <c r="TUX5" s="652"/>
      <c r="TUY5" s="652"/>
      <c r="TUZ5" s="652"/>
      <c r="TVA5" s="652"/>
      <c r="TVB5" s="652"/>
      <c r="TVC5" s="652"/>
      <c r="TVD5" s="653"/>
      <c r="TVE5" s="653"/>
      <c r="TVF5" s="653"/>
      <c r="TVG5" s="653"/>
      <c r="TVH5" s="653"/>
      <c r="TVI5" s="653"/>
      <c r="TVJ5" s="653"/>
      <c r="TVK5" s="653"/>
      <c r="TVL5" s="668"/>
      <c r="TVM5" s="670"/>
      <c r="TVN5" s="652"/>
      <c r="TVO5" s="652"/>
      <c r="TVP5" s="652"/>
      <c r="TVQ5" s="652"/>
      <c r="TVR5" s="652"/>
      <c r="TVS5" s="652"/>
      <c r="TVT5" s="653"/>
      <c r="TVU5" s="653"/>
      <c r="TVV5" s="653"/>
      <c r="TVW5" s="653"/>
      <c r="TVX5" s="653"/>
      <c r="TVY5" s="653"/>
      <c r="TVZ5" s="653"/>
      <c r="TWA5" s="653"/>
      <c r="TWB5" s="668"/>
      <c r="TWC5" s="670"/>
      <c r="TWD5" s="652"/>
      <c r="TWE5" s="652"/>
      <c r="TWF5" s="652"/>
      <c r="TWG5" s="652"/>
      <c r="TWH5" s="652"/>
      <c r="TWI5" s="652"/>
      <c r="TWJ5" s="653"/>
      <c r="TWK5" s="653"/>
      <c r="TWL5" s="653"/>
      <c r="TWM5" s="653"/>
      <c r="TWN5" s="653"/>
      <c r="TWO5" s="653"/>
      <c r="TWP5" s="653"/>
      <c r="TWQ5" s="653"/>
      <c r="TWR5" s="668"/>
      <c r="TWS5" s="670"/>
      <c r="TWT5" s="652"/>
      <c r="TWU5" s="652"/>
      <c r="TWV5" s="652"/>
      <c r="TWW5" s="652"/>
      <c r="TWX5" s="652"/>
      <c r="TWY5" s="652"/>
      <c r="TWZ5" s="653"/>
      <c r="TXA5" s="653"/>
      <c r="TXB5" s="653"/>
      <c r="TXC5" s="653"/>
      <c r="TXD5" s="653"/>
      <c r="TXE5" s="653"/>
      <c r="TXF5" s="653"/>
      <c r="TXG5" s="653"/>
      <c r="TXH5" s="668"/>
      <c r="TXI5" s="670"/>
      <c r="TXJ5" s="652"/>
      <c r="TXK5" s="652"/>
      <c r="TXL5" s="652"/>
      <c r="TXM5" s="652"/>
      <c r="TXN5" s="652"/>
      <c r="TXO5" s="652"/>
      <c r="TXP5" s="653"/>
      <c r="TXQ5" s="653"/>
      <c r="TXR5" s="653"/>
      <c r="TXS5" s="653"/>
      <c r="TXT5" s="653"/>
      <c r="TXU5" s="653"/>
      <c r="TXV5" s="653"/>
      <c r="TXW5" s="653"/>
      <c r="TXX5" s="668"/>
      <c r="TXY5" s="670"/>
      <c r="TXZ5" s="652"/>
      <c r="TYA5" s="652"/>
      <c r="TYB5" s="652"/>
      <c r="TYC5" s="652"/>
      <c r="TYD5" s="652"/>
      <c r="TYE5" s="652"/>
      <c r="TYF5" s="653"/>
      <c r="TYG5" s="653"/>
      <c r="TYH5" s="653"/>
      <c r="TYI5" s="653"/>
      <c r="TYJ5" s="653"/>
      <c r="TYK5" s="653"/>
      <c r="TYL5" s="653"/>
      <c r="TYM5" s="653"/>
      <c r="TYN5" s="668"/>
      <c r="TYO5" s="670"/>
      <c r="TYP5" s="652"/>
      <c r="TYQ5" s="652"/>
      <c r="TYR5" s="652"/>
      <c r="TYS5" s="652"/>
      <c r="TYT5" s="652"/>
      <c r="TYU5" s="652"/>
      <c r="TYV5" s="653"/>
      <c r="TYW5" s="653"/>
      <c r="TYX5" s="653"/>
      <c r="TYY5" s="653"/>
      <c r="TYZ5" s="653"/>
      <c r="TZA5" s="653"/>
      <c r="TZB5" s="653"/>
      <c r="TZC5" s="653"/>
      <c r="TZD5" s="668"/>
      <c r="TZE5" s="670"/>
      <c r="TZF5" s="652"/>
      <c r="TZG5" s="652"/>
      <c r="TZH5" s="652"/>
      <c r="TZI5" s="652"/>
      <c r="TZJ5" s="652"/>
      <c r="TZK5" s="652"/>
      <c r="TZL5" s="653"/>
      <c r="TZM5" s="653"/>
      <c r="TZN5" s="653"/>
      <c r="TZO5" s="653"/>
      <c r="TZP5" s="653"/>
      <c r="TZQ5" s="653"/>
      <c r="TZR5" s="653"/>
      <c r="TZS5" s="653"/>
      <c r="TZT5" s="668"/>
      <c r="TZU5" s="670"/>
      <c r="TZV5" s="652"/>
      <c r="TZW5" s="652"/>
      <c r="TZX5" s="652"/>
      <c r="TZY5" s="652"/>
      <c r="TZZ5" s="652"/>
      <c r="UAA5" s="652"/>
      <c r="UAB5" s="653"/>
      <c r="UAC5" s="653"/>
      <c r="UAD5" s="653"/>
      <c r="UAE5" s="653"/>
      <c r="UAF5" s="653"/>
      <c r="UAG5" s="653"/>
      <c r="UAH5" s="653"/>
      <c r="UAI5" s="653"/>
      <c r="UAJ5" s="668"/>
      <c r="UAK5" s="670"/>
      <c r="UAL5" s="652"/>
      <c r="UAM5" s="652"/>
      <c r="UAN5" s="652"/>
      <c r="UAO5" s="652"/>
      <c r="UAP5" s="652"/>
      <c r="UAQ5" s="652"/>
      <c r="UAR5" s="653"/>
      <c r="UAS5" s="653"/>
      <c r="UAT5" s="653"/>
      <c r="UAU5" s="653"/>
      <c r="UAV5" s="653"/>
      <c r="UAW5" s="653"/>
      <c r="UAX5" s="653"/>
      <c r="UAY5" s="653"/>
      <c r="UAZ5" s="668"/>
      <c r="UBA5" s="670"/>
      <c r="UBB5" s="652"/>
      <c r="UBC5" s="652"/>
      <c r="UBD5" s="652"/>
      <c r="UBE5" s="652"/>
      <c r="UBF5" s="652"/>
      <c r="UBG5" s="652"/>
      <c r="UBH5" s="653"/>
      <c r="UBI5" s="653"/>
      <c r="UBJ5" s="653"/>
      <c r="UBK5" s="653"/>
      <c r="UBL5" s="653"/>
      <c r="UBM5" s="653"/>
      <c r="UBN5" s="653"/>
      <c r="UBO5" s="653"/>
      <c r="UBP5" s="668"/>
      <c r="UBQ5" s="670"/>
      <c r="UBR5" s="652"/>
      <c r="UBS5" s="652"/>
      <c r="UBT5" s="652"/>
      <c r="UBU5" s="652"/>
      <c r="UBV5" s="652"/>
      <c r="UBW5" s="652"/>
      <c r="UBX5" s="653"/>
      <c r="UBY5" s="653"/>
      <c r="UBZ5" s="653"/>
      <c r="UCA5" s="653"/>
      <c r="UCB5" s="653"/>
      <c r="UCC5" s="653"/>
      <c r="UCD5" s="653"/>
      <c r="UCE5" s="653"/>
      <c r="UCF5" s="668"/>
      <c r="UCG5" s="670"/>
      <c r="UCH5" s="652"/>
      <c r="UCI5" s="652"/>
      <c r="UCJ5" s="652"/>
      <c r="UCK5" s="652"/>
      <c r="UCL5" s="652"/>
      <c r="UCM5" s="652"/>
      <c r="UCN5" s="653"/>
      <c r="UCO5" s="653"/>
      <c r="UCP5" s="653"/>
      <c r="UCQ5" s="653"/>
      <c r="UCR5" s="653"/>
      <c r="UCS5" s="653"/>
      <c r="UCT5" s="653"/>
      <c r="UCU5" s="653"/>
      <c r="UCV5" s="668"/>
      <c r="UCW5" s="670"/>
      <c r="UCX5" s="652"/>
      <c r="UCY5" s="652"/>
      <c r="UCZ5" s="652"/>
      <c r="UDA5" s="652"/>
      <c r="UDB5" s="652"/>
      <c r="UDC5" s="652"/>
      <c r="UDD5" s="653"/>
      <c r="UDE5" s="653"/>
      <c r="UDF5" s="653"/>
      <c r="UDG5" s="653"/>
      <c r="UDH5" s="653"/>
      <c r="UDI5" s="653"/>
      <c r="UDJ5" s="653"/>
      <c r="UDK5" s="653"/>
      <c r="UDL5" s="668"/>
      <c r="UDM5" s="670"/>
      <c r="UDN5" s="652"/>
      <c r="UDO5" s="652"/>
      <c r="UDP5" s="652"/>
      <c r="UDQ5" s="652"/>
      <c r="UDR5" s="652"/>
      <c r="UDS5" s="652"/>
      <c r="UDT5" s="653"/>
      <c r="UDU5" s="653"/>
      <c r="UDV5" s="653"/>
      <c r="UDW5" s="653"/>
      <c r="UDX5" s="653"/>
      <c r="UDY5" s="653"/>
      <c r="UDZ5" s="653"/>
      <c r="UEA5" s="653"/>
      <c r="UEB5" s="668"/>
      <c r="UEC5" s="670"/>
      <c r="UED5" s="652"/>
      <c r="UEE5" s="652"/>
      <c r="UEF5" s="652"/>
      <c r="UEG5" s="652"/>
      <c r="UEH5" s="652"/>
      <c r="UEI5" s="652"/>
      <c r="UEJ5" s="653"/>
      <c r="UEK5" s="653"/>
      <c r="UEL5" s="653"/>
      <c r="UEM5" s="653"/>
      <c r="UEN5" s="653"/>
      <c r="UEO5" s="653"/>
      <c r="UEP5" s="653"/>
      <c r="UEQ5" s="653"/>
      <c r="UER5" s="668"/>
      <c r="UES5" s="670"/>
      <c r="UET5" s="652"/>
      <c r="UEU5" s="652"/>
      <c r="UEV5" s="652"/>
      <c r="UEW5" s="652"/>
      <c r="UEX5" s="652"/>
      <c r="UEY5" s="652"/>
      <c r="UEZ5" s="653"/>
      <c r="UFA5" s="653"/>
      <c r="UFB5" s="653"/>
      <c r="UFC5" s="653"/>
      <c r="UFD5" s="653"/>
      <c r="UFE5" s="653"/>
      <c r="UFF5" s="653"/>
      <c r="UFG5" s="653"/>
      <c r="UFH5" s="668"/>
      <c r="UFI5" s="670"/>
      <c r="UFJ5" s="652"/>
      <c r="UFK5" s="652"/>
      <c r="UFL5" s="652"/>
      <c r="UFM5" s="652"/>
      <c r="UFN5" s="652"/>
      <c r="UFO5" s="652"/>
      <c r="UFP5" s="653"/>
      <c r="UFQ5" s="653"/>
      <c r="UFR5" s="653"/>
      <c r="UFS5" s="653"/>
      <c r="UFT5" s="653"/>
      <c r="UFU5" s="653"/>
      <c r="UFV5" s="653"/>
      <c r="UFW5" s="653"/>
      <c r="UFX5" s="668"/>
      <c r="UFY5" s="670"/>
      <c r="UFZ5" s="652"/>
      <c r="UGA5" s="652"/>
      <c r="UGB5" s="652"/>
      <c r="UGC5" s="652"/>
      <c r="UGD5" s="652"/>
      <c r="UGE5" s="652"/>
      <c r="UGF5" s="653"/>
      <c r="UGG5" s="653"/>
      <c r="UGH5" s="653"/>
      <c r="UGI5" s="653"/>
      <c r="UGJ5" s="653"/>
      <c r="UGK5" s="653"/>
      <c r="UGL5" s="653"/>
      <c r="UGM5" s="653"/>
      <c r="UGN5" s="668"/>
      <c r="UGO5" s="670"/>
      <c r="UGP5" s="652"/>
      <c r="UGQ5" s="652"/>
      <c r="UGR5" s="652"/>
      <c r="UGS5" s="652"/>
      <c r="UGT5" s="652"/>
      <c r="UGU5" s="652"/>
      <c r="UGV5" s="653"/>
      <c r="UGW5" s="653"/>
      <c r="UGX5" s="653"/>
      <c r="UGY5" s="653"/>
      <c r="UGZ5" s="653"/>
      <c r="UHA5" s="653"/>
      <c r="UHB5" s="653"/>
      <c r="UHC5" s="653"/>
      <c r="UHD5" s="668"/>
      <c r="UHE5" s="670"/>
      <c r="UHF5" s="652"/>
      <c r="UHG5" s="652"/>
      <c r="UHH5" s="652"/>
      <c r="UHI5" s="652"/>
      <c r="UHJ5" s="652"/>
      <c r="UHK5" s="652"/>
      <c r="UHL5" s="653"/>
      <c r="UHM5" s="653"/>
      <c r="UHN5" s="653"/>
      <c r="UHO5" s="653"/>
      <c r="UHP5" s="653"/>
      <c r="UHQ5" s="653"/>
      <c r="UHR5" s="653"/>
      <c r="UHS5" s="653"/>
      <c r="UHT5" s="668"/>
      <c r="UHU5" s="670"/>
      <c r="UHV5" s="652"/>
      <c r="UHW5" s="652"/>
      <c r="UHX5" s="652"/>
      <c r="UHY5" s="652"/>
      <c r="UHZ5" s="652"/>
      <c r="UIA5" s="652"/>
      <c r="UIB5" s="653"/>
      <c r="UIC5" s="653"/>
      <c r="UID5" s="653"/>
      <c r="UIE5" s="653"/>
      <c r="UIF5" s="653"/>
      <c r="UIG5" s="653"/>
      <c r="UIH5" s="653"/>
      <c r="UII5" s="653"/>
      <c r="UIJ5" s="668"/>
      <c r="UIK5" s="670"/>
      <c r="UIL5" s="652"/>
      <c r="UIM5" s="652"/>
      <c r="UIN5" s="652"/>
      <c r="UIO5" s="652"/>
      <c r="UIP5" s="652"/>
      <c r="UIQ5" s="652"/>
      <c r="UIR5" s="653"/>
      <c r="UIS5" s="653"/>
      <c r="UIT5" s="653"/>
      <c r="UIU5" s="653"/>
      <c r="UIV5" s="653"/>
      <c r="UIW5" s="653"/>
      <c r="UIX5" s="653"/>
      <c r="UIY5" s="653"/>
      <c r="UIZ5" s="668"/>
      <c r="UJA5" s="670"/>
      <c r="UJB5" s="652"/>
      <c r="UJC5" s="652"/>
      <c r="UJD5" s="652"/>
      <c r="UJE5" s="652"/>
      <c r="UJF5" s="652"/>
      <c r="UJG5" s="652"/>
      <c r="UJH5" s="653"/>
      <c r="UJI5" s="653"/>
      <c r="UJJ5" s="653"/>
      <c r="UJK5" s="653"/>
      <c r="UJL5" s="653"/>
      <c r="UJM5" s="653"/>
      <c r="UJN5" s="653"/>
      <c r="UJO5" s="653"/>
      <c r="UJP5" s="668"/>
      <c r="UJQ5" s="670"/>
      <c r="UJR5" s="652"/>
      <c r="UJS5" s="652"/>
      <c r="UJT5" s="652"/>
      <c r="UJU5" s="652"/>
      <c r="UJV5" s="652"/>
      <c r="UJW5" s="652"/>
      <c r="UJX5" s="653"/>
      <c r="UJY5" s="653"/>
      <c r="UJZ5" s="653"/>
      <c r="UKA5" s="653"/>
      <c r="UKB5" s="653"/>
      <c r="UKC5" s="653"/>
      <c r="UKD5" s="653"/>
      <c r="UKE5" s="653"/>
      <c r="UKF5" s="668"/>
      <c r="UKG5" s="670"/>
      <c r="UKH5" s="652"/>
      <c r="UKI5" s="652"/>
      <c r="UKJ5" s="652"/>
      <c r="UKK5" s="652"/>
      <c r="UKL5" s="652"/>
      <c r="UKM5" s="652"/>
      <c r="UKN5" s="653"/>
      <c r="UKO5" s="653"/>
      <c r="UKP5" s="653"/>
      <c r="UKQ5" s="653"/>
      <c r="UKR5" s="653"/>
      <c r="UKS5" s="653"/>
      <c r="UKT5" s="653"/>
      <c r="UKU5" s="653"/>
      <c r="UKV5" s="668"/>
      <c r="UKW5" s="670"/>
      <c r="UKX5" s="652"/>
      <c r="UKY5" s="652"/>
      <c r="UKZ5" s="652"/>
      <c r="ULA5" s="652"/>
      <c r="ULB5" s="652"/>
      <c r="ULC5" s="652"/>
      <c r="ULD5" s="653"/>
      <c r="ULE5" s="653"/>
      <c r="ULF5" s="653"/>
      <c r="ULG5" s="653"/>
      <c r="ULH5" s="653"/>
      <c r="ULI5" s="653"/>
      <c r="ULJ5" s="653"/>
      <c r="ULK5" s="653"/>
      <c r="ULL5" s="668"/>
      <c r="ULM5" s="670"/>
      <c r="ULN5" s="652"/>
      <c r="ULO5" s="652"/>
      <c r="ULP5" s="652"/>
      <c r="ULQ5" s="652"/>
      <c r="ULR5" s="652"/>
      <c r="ULS5" s="652"/>
      <c r="ULT5" s="653"/>
      <c r="ULU5" s="653"/>
      <c r="ULV5" s="653"/>
      <c r="ULW5" s="653"/>
      <c r="ULX5" s="653"/>
      <c r="ULY5" s="653"/>
      <c r="ULZ5" s="653"/>
      <c r="UMA5" s="653"/>
      <c r="UMB5" s="668"/>
      <c r="UMC5" s="670"/>
      <c r="UMD5" s="652"/>
      <c r="UME5" s="652"/>
      <c r="UMF5" s="652"/>
      <c r="UMG5" s="652"/>
      <c r="UMH5" s="652"/>
      <c r="UMI5" s="652"/>
      <c r="UMJ5" s="653"/>
      <c r="UMK5" s="653"/>
      <c r="UML5" s="653"/>
      <c r="UMM5" s="653"/>
      <c r="UMN5" s="653"/>
      <c r="UMO5" s="653"/>
      <c r="UMP5" s="653"/>
      <c r="UMQ5" s="653"/>
      <c r="UMR5" s="668"/>
      <c r="UMS5" s="670"/>
      <c r="UMT5" s="652"/>
      <c r="UMU5" s="652"/>
      <c r="UMV5" s="652"/>
      <c r="UMW5" s="652"/>
      <c r="UMX5" s="652"/>
      <c r="UMY5" s="652"/>
      <c r="UMZ5" s="653"/>
      <c r="UNA5" s="653"/>
      <c r="UNB5" s="653"/>
      <c r="UNC5" s="653"/>
      <c r="UND5" s="653"/>
      <c r="UNE5" s="653"/>
      <c r="UNF5" s="653"/>
      <c r="UNG5" s="653"/>
      <c r="UNH5" s="668"/>
      <c r="UNI5" s="670"/>
      <c r="UNJ5" s="652"/>
      <c r="UNK5" s="652"/>
      <c r="UNL5" s="652"/>
      <c r="UNM5" s="652"/>
      <c r="UNN5" s="652"/>
      <c r="UNO5" s="652"/>
      <c r="UNP5" s="653"/>
      <c r="UNQ5" s="653"/>
      <c r="UNR5" s="653"/>
      <c r="UNS5" s="653"/>
      <c r="UNT5" s="653"/>
      <c r="UNU5" s="653"/>
      <c r="UNV5" s="653"/>
      <c r="UNW5" s="653"/>
      <c r="UNX5" s="668"/>
      <c r="UNY5" s="670"/>
      <c r="UNZ5" s="652"/>
      <c r="UOA5" s="652"/>
      <c r="UOB5" s="652"/>
      <c r="UOC5" s="652"/>
      <c r="UOD5" s="652"/>
      <c r="UOE5" s="652"/>
      <c r="UOF5" s="653"/>
      <c r="UOG5" s="653"/>
      <c r="UOH5" s="653"/>
      <c r="UOI5" s="653"/>
      <c r="UOJ5" s="653"/>
      <c r="UOK5" s="653"/>
      <c r="UOL5" s="653"/>
      <c r="UOM5" s="653"/>
      <c r="UON5" s="668"/>
      <c r="UOO5" s="670"/>
      <c r="UOP5" s="652"/>
      <c r="UOQ5" s="652"/>
      <c r="UOR5" s="652"/>
      <c r="UOS5" s="652"/>
      <c r="UOT5" s="652"/>
      <c r="UOU5" s="652"/>
      <c r="UOV5" s="653"/>
      <c r="UOW5" s="653"/>
      <c r="UOX5" s="653"/>
      <c r="UOY5" s="653"/>
      <c r="UOZ5" s="653"/>
      <c r="UPA5" s="653"/>
      <c r="UPB5" s="653"/>
      <c r="UPC5" s="653"/>
      <c r="UPD5" s="668"/>
      <c r="UPE5" s="670"/>
      <c r="UPF5" s="652"/>
      <c r="UPG5" s="652"/>
      <c r="UPH5" s="652"/>
      <c r="UPI5" s="652"/>
      <c r="UPJ5" s="652"/>
      <c r="UPK5" s="652"/>
      <c r="UPL5" s="653"/>
      <c r="UPM5" s="653"/>
      <c r="UPN5" s="653"/>
      <c r="UPO5" s="653"/>
      <c r="UPP5" s="653"/>
      <c r="UPQ5" s="653"/>
      <c r="UPR5" s="653"/>
      <c r="UPS5" s="653"/>
      <c r="UPT5" s="668"/>
      <c r="UPU5" s="670"/>
      <c r="UPV5" s="652"/>
      <c r="UPW5" s="652"/>
      <c r="UPX5" s="652"/>
      <c r="UPY5" s="652"/>
      <c r="UPZ5" s="652"/>
      <c r="UQA5" s="652"/>
      <c r="UQB5" s="653"/>
      <c r="UQC5" s="653"/>
      <c r="UQD5" s="653"/>
      <c r="UQE5" s="653"/>
      <c r="UQF5" s="653"/>
      <c r="UQG5" s="653"/>
      <c r="UQH5" s="653"/>
      <c r="UQI5" s="653"/>
      <c r="UQJ5" s="668"/>
      <c r="UQK5" s="670"/>
      <c r="UQL5" s="652"/>
      <c r="UQM5" s="652"/>
      <c r="UQN5" s="652"/>
      <c r="UQO5" s="652"/>
      <c r="UQP5" s="652"/>
      <c r="UQQ5" s="652"/>
      <c r="UQR5" s="653"/>
      <c r="UQS5" s="653"/>
      <c r="UQT5" s="653"/>
      <c r="UQU5" s="653"/>
      <c r="UQV5" s="653"/>
      <c r="UQW5" s="653"/>
      <c r="UQX5" s="653"/>
      <c r="UQY5" s="653"/>
      <c r="UQZ5" s="668"/>
      <c r="URA5" s="670"/>
      <c r="URB5" s="652"/>
      <c r="URC5" s="652"/>
      <c r="URD5" s="652"/>
      <c r="URE5" s="652"/>
      <c r="URF5" s="652"/>
      <c r="URG5" s="652"/>
      <c r="URH5" s="653"/>
      <c r="URI5" s="653"/>
      <c r="URJ5" s="653"/>
      <c r="URK5" s="653"/>
      <c r="URL5" s="653"/>
      <c r="URM5" s="653"/>
      <c r="URN5" s="653"/>
      <c r="URO5" s="653"/>
      <c r="URP5" s="668"/>
      <c r="URQ5" s="670"/>
      <c r="URR5" s="652"/>
      <c r="URS5" s="652"/>
      <c r="URT5" s="652"/>
      <c r="URU5" s="652"/>
      <c r="URV5" s="652"/>
      <c r="URW5" s="652"/>
      <c r="URX5" s="653"/>
      <c r="URY5" s="653"/>
      <c r="URZ5" s="653"/>
      <c r="USA5" s="653"/>
      <c r="USB5" s="653"/>
      <c r="USC5" s="653"/>
      <c r="USD5" s="653"/>
      <c r="USE5" s="653"/>
      <c r="USF5" s="668"/>
      <c r="USG5" s="670"/>
      <c r="USH5" s="652"/>
      <c r="USI5" s="652"/>
      <c r="USJ5" s="652"/>
      <c r="USK5" s="652"/>
      <c r="USL5" s="652"/>
      <c r="USM5" s="652"/>
      <c r="USN5" s="653"/>
      <c r="USO5" s="653"/>
      <c r="USP5" s="653"/>
      <c r="USQ5" s="653"/>
      <c r="USR5" s="653"/>
      <c r="USS5" s="653"/>
      <c r="UST5" s="653"/>
      <c r="USU5" s="653"/>
      <c r="USV5" s="668"/>
      <c r="USW5" s="670"/>
      <c r="USX5" s="652"/>
      <c r="USY5" s="652"/>
      <c r="USZ5" s="652"/>
      <c r="UTA5" s="652"/>
      <c r="UTB5" s="652"/>
      <c r="UTC5" s="652"/>
      <c r="UTD5" s="653"/>
      <c r="UTE5" s="653"/>
      <c r="UTF5" s="653"/>
      <c r="UTG5" s="653"/>
      <c r="UTH5" s="653"/>
      <c r="UTI5" s="653"/>
      <c r="UTJ5" s="653"/>
      <c r="UTK5" s="653"/>
      <c r="UTL5" s="668"/>
      <c r="UTM5" s="670"/>
      <c r="UTN5" s="652"/>
      <c r="UTO5" s="652"/>
      <c r="UTP5" s="652"/>
      <c r="UTQ5" s="652"/>
      <c r="UTR5" s="652"/>
      <c r="UTS5" s="652"/>
      <c r="UTT5" s="653"/>
      <c r="UTU5" s="653"/>
      <c r="UTV5" s="653"/>
      <c r="UTW5" s="653"/>
      <c r="UTX5" s="653"/>
      <c r="UTY5" s="653"/>
      <c r="UTZ5" s="653"/>
      <c r="UUA5" s="653"/>
      <c r="UUB5" s="668"/>
      <c r="UUC5" s="670"/>
      <c r="UUD5" s="652"/>
      <c r="UUE5" s="652"/>
      <c r="UUF5" s="652"/>
      <c r="UUG5" s="652"/>
      <c r="UUH5" s="652"/>
      <c r="UUI5" s="652"/>
      <c r="UUJ5" s="653"/>
      <c r="UUK5" s="653"/>
      <c r="UUL5" s="653"/>
      <c r="UUM5" s="653"/>
      <c r="UUN5" s="653"/>
      <c r="UUO5" s="653"/>
      <c r="UUP5" s="653"/>
      <c r="UUQ5" s="653"/>
      <c r="UUR5" s="668"/>
      <c r="UUS5" s="670"/>
      <c r="UUT5" s="652"/>
      <c r="UUU5" s="652"/>
      <c r="UUV5" s="652"/>
      <c r="UUW5" s="652"/>
      <c r="UUX5" s="652"/>
      <c r="UUY5" s="652"/>
      <c r="UUZ5" s="653"/>
      <c r="UVA5" s="653"/>
      <c r="UVB5" s="653"/>
      <c r="UVC5" s="653"/>
      <c r="UVD5" s="653"/>
      <c r="UVE5" s="653"/>
      <c r="UVF5" s="653"/>
      <c r="UVG5" s="653"/>
      <c r="UVH5" s="668"/>
      <c r="UVI5" s="670"/>
      <c r="UVJ5" s="652"/>
      <c r="UVK5" s="652"/>
      <c r="UVL5" s="652"/>
      <c r="UVM5" s="652"/>
      <c r="UVN5" s="652"/>
      <c r="UVO5" s="652"/>
      <c r="UVP5" s="653"/>
      <c r="UVQ5" s="653"/>
      <c r="UVR5" s="653"/>
      <c r="UVS5" s="653"/>
      <c r="UVT5" s="653"/>
      <c r="UVU5" s="653"/>
      <c r="UVV5" s="653"/>
      <c r="UVW5" s="653"/>
      <c r="UVX5" s="668"/>
      <c r="UVY5" s="670"/>
      <c r="UVZ5" s="652"/>
      <c r="UWA5" s="652"/>
      <c r="UWB5" s="652"/>
      <c r="UWC5" s="652"/>
      <c r="UWD5" s="652"/>
      <c r="UWE5" s="652"/>
      <c r="UWF5" s="653"/>
      <c r="UWG5" s="653"/>
      <c r="UWH5" s="653"/>
      <c r="UWI5" s="653"/>
      <c r="UWJ5" s="653"/>
      <c r="UWK5" s="653"/>
      <c r="UWL5" s="653"/>
      <c r="UWM5" s="653"/>
      <c r="UWN5" s="668"/>
      <c r="UWO5" s="670"/>
      <c r="UWP5" s="652"/>
      <c r="UWQ5" s="652"/>
      <c r="UWR5" s="652"/>
      <c r="UWS5" s="652"/>
      <c r="UWT5" s="652"/>
      <c r="UWU5" s="652"/>
      <c r="UWV5" s="653"/>
      <c r="UWW5" s="653"/>
      <c r="UWX5" s="653"/>
      <c r="UWY5" s="653"/>
      <c r="UWZ5" s="653"/>
      <c r="UXA5" s="653"/>
      <c r="UXB5" s="653"/>
      <c r="UXC5" s="653"/>
      <c r="UXD5" s="668"/>
      <c r="UXE5" s="670"/>
      <c r="UXF5" s="652"/>
      <c r="UXG5" s="652"/>
      <c r="UXH5" s="652"/>
      <c r="UXI5" s="652"/>
      <c r="UXJ5" s="652"/>
      <c r="UXK5" s="652"/>
      <c r="UXL5" s="653"/>
      <c r="UXM5" s="653"/>
      <c r="UXN5" s="653"/>
      <c r="UXO5" s="653"/>
      <c r="UXP5" s="653"/>
      <c r="UXQ5" s="653"/>
      <c r="UXR5" s="653"/>
      <c r="UXS5" s="653"/>
      <c r="UXT5" s="668"/>
      <c r="UXU5" s="670"/>
      <c r="UXV5" s="652"/>
      <c r="UXW5" s="652"/>
      <c r="UXX5" s="652"/>
      <c r="UXY5" s="652"/>
      <c r="UXZ5" s="652"/>
      <c r="UYA5" s="652"/>
      <c r="UYB5" s="653"/>
      <c r="UYC5" s="653"/>
      <c r="UYD5" s="653"/>
      <c r="UYE5" s="653"/>
      <c r="UYF5" s="653"/>
      <c r="UYG5" s="653"/>
      <c r="UYH5" s="653"/>
      <c r="UYI5" s="653"/>
      <c r="UYJ5" s="668"/>
      <c r="UYK5" s="670"/>
      <c r="UYL5" s="652"/>
      <c r="UYM5" s="652"/>
      <c r="UYN5" s="652"/>
      <c r="UYO5" s="652"/>
      <c r="UYP5" s="652"/>
      <c r="UYQ5" s="652"/>
      <c r="UYR5" s="653"/>
      <c r="UYS5" s="653"/>
      <c r="UYT5" s="653"/>
      <c r="UYU5" s="653"/>
      <c r="UYV5" s="653"/>
      <c r="UYW5" s="653"/>
      <c r="UYX5" s="653"/>
      <c r="UYY5" s="653"/>
      <c r="UYZ5" s="668"/>
      <c r="UZA5" s="670"/>
      <c r="UZB5" s="652"/>
      <c r="UZC5" s="652"/>
      <c r="UZD5" s="652"/>
      <c r="UZE5" s="652"/>
      <c r="UZF5" s="652"/>
      <c r="UZG5" s="652"/>
      <c r="UZH5" s="653"/>
      <c r="UZI5" s="653"/>
      <c r="UZJ5" s="653"/>
      <c r="UZK5" s="653"/>
      <c r="UZL5" s="653"/>
      <c r="UZM5" s="653"/>
      <c r="UZN5" s="653"/>
      <c r="UZO5" s="653"/>
      <c r="UZP5" s="668"/>
      <c r="UZQ5" s="670"/>
      <c r="UZR5" s="652"/>
      <c r="UZS5" s="652"/>
      <c r="UZT5" s="652"/>
      <c r="UZU5" s="652"/>
      <c r="UZV5" s="652"/>
      <c r="UZW5" s="652"/>
      <c r="UZX5" s="653"/>
      <c r="UZY5" s="653"/>
      <c r="UZZ5" s="653"/>
      <c r="VAA5" s="653"/>
      <c r="VAB5" s="653"/>
      <c r="VAC5" s="653"/>
      <c r="VAD5" s="653"/>
      <c r="VAE5" s="653"/>
      <c r="VAF5" s="668"/>
      <c r="VAG5" s="670"/>
      <c r="VAH5" s="652"/>
      <c r="VAI5" s="652"/>
      <c r="VAJ5" s="652"/>
      <c r="VAK5" s="652"/>
      <c r="VAL5" s="652"/>
      <c r="VAM5" s="652"/>
      <c r="VAN5" s="653"/>
      <c r="VAO5" s="653"/>
      <c r="VAP5" s="653"/>
      <c r="VAQ5" s="653"/>
      <c r="VAR5" s="653"/>
      <c r="VAS5" s="653"/>
      <c r="VAT5" s="653"/>
      <c r="VAU5" s="653"/>
      <c r="VAV5" s="668"/>
      <c r="VAW5" s="670"/>
      <c r="VAX5" s="652"/>
      <c r="VAY5" s="652"/>
      <c r="VAZ5" s="652"/>
      <c r="VBA5" s="652"/>
      <c r="VBB5" s="652"/>
      <c r="VBC5" s="652"/>
      <c r="VBD5" s="653"/>
      <c r="VBE5" s="653"/>
      <c r="VBF5" s="653"/>
      <c r="VBG5" s="653"/>
      <c r="VBH5" s="653"/>
      <c r="VBI5" s="653"/>
      <c r="VBJ5" s="653"/>
      <c r="VBK5" s="653"/>
      <c r="VBL5" s="668"/>
      <c r="VBM5" s="670"/>
      <c r="VBN5" s="652"/>
      <c r="VBO5" s="652"/>
      <c r="VBP5" s="652"/>
      <c r="VBQ5" s="652"/>
      <c r="VBR5" s="652"/>
      <c r="VBS5" s="652"/>
      <c r="VBT5" s="653"/>
      <c r="VBU5" s="653"/>
      <c r="VBV5" s="653"/>
      <c r="VBW5" s="653"/>
      <c r="VBX5" s="653"/>
      <c r="VBY5" s="653"/>
      <c r="VBZ5" s="653"/>
      <c r="VCA5" s="653"/>
      <c r="VCB5" s="668"/>
      <c r="VCC5" s="670"/>
      <c r="VCD5" s="652"/>
      <c r="VCE5" s="652"/>
      <c r="VCF5" s="652"/>
      <c r="VCG5" s="652"/>
      <c r="VCH5" s="652"/>
      <c r="VCI5" s="652"/>
      <c r="VCJ5" s="653"/>
      <c r="VCK5" s="653"/>
      <c r="VCL5" s="653"/>
      <c r="VCM5" s="653"/>
      <c r="VCN5" s="653"/>
      <c r="VCO5" s="653"/>
      <c r="VCP5" s="653"/>
      <c r="VCQ5" s="653"/>
      <c r="VCR5" s="668"/>
      <c r="VCS5" s="670"/>
      <c r="VCT5" s="652"/>
      <c r="VCU5" s="652"/>
      <c r="VCV5" s="652"/>
      <c r="VCW5" s="652"/>
      <c r="VCX5" s="652"/>
      <c r="VCY5" s="652"/>
      <c r="VCZ5" s="653"/>
      <c r="VDA5" s="653"/>
      <c r="VDB5" s="653"/>
      <c r="VDC5" s="653"/>
      <c r="VDD5" s="653"/>
      <c r="VDE5" s="653"/>
      <c r="VDF5" s="653"/>
      <c r="VDG5" s="653"/>
      <c r="VDH5" s="668"/>
      <c r="VDI5" s="670"/>
      <c r="VDJ5" s="652"/>
      <c r="VDK5" s="652"/>
      <c r="VDL5" s="652"/>
      <c r="VDM5" s="652"/>
      <c r="VDN5" s="652"/>
      <c r="VDO5" s="652"/>
      <c r="VDP5" s="653"/>
      <c r="VDQ5" s="653"/>
      <c r="VDR5" s="653"/>
      <c r="VDS5" s="653"/>
      <c r="VDT5" s="653"/>
      <c r="VDU5" s="653"/>
      <c r="VDV5" s="653"/>
      <c r="VDW5" s="653"/>
      <c r="VDX5" s="668"/>
      <c r="VDY5" s="670"/>
      <c r="VDZ5" s="652"/>
      <c r="VEA5" s="652"/>
      <c r="VEB5" s="652"/>
      <c r="VEC5" s="652"/>
      <c r="VED5" s="652"/>
      <c r="VEE5" s="652"/>
      <c r="VEF5" s="653"/>
      <c r="VEG5" s="653"/>
      <c r="VEH5" s="653"/>
      <c r="VEI5" s="653"/>
      <c r="VEJ5" s="653"/>
      <c r="VEK5" s="653"/>
      <c r="VEL5" s="653"/>
      <c r="VEM5" s="653"/>
      <c r="VEN5" s="668"/>
      <c r="VEO5" s="670"/>
      <c r="VEP5" s="652"/>
      <c r="VEQ5" s="652"/>
      <c r="VER5" s="652"/>
      <c r="VES5" s="652"/>
      <c r="VET5" s="652"/>
      <c r="VEU5" s="652"/>
      <c r="VEV5" s="653"/>
      <c r="VEW5" s="653"/>
      <c r="VEX5" s="653"/>
      <c r="VEY5" s="653"/>
      <c r="VEZ5" s="653"/>
      <c r="VFA5" s="653"/>
      <c r="VFB5" s="653"/>
      <c r="VFC5" s="653"/>
      <c r="VFD5" s="668"/>
      <c r="VFE5" s="670"/>
      <c r="VFF5" s="652"/>
      <c r="VFG5" s="652"/>
      <c r="VFH5" s="652"/>
      <c r="VFI5" s="652"/>
      <c r="VFJ5" s="652"/>
      <c r="VFK5" s="652"/>
      <c r="VFL5" s="653"/>
      <c r="VFM5" s="653"/>
      <c r="VFN5" s="653"/>
      <c r="VFO5" s="653"/>
      <c r="VFP5" s="653"/>
      <c r="VFQ5" s="653"/>
      <c r="VFR5" s="653"/>
      <c r="VFS5" s="653"/>
      <c r="VFT5" s="668"/>
      <c r="VFU5" s="670"/>
      <c r="VFV5" s="652"/>
      <c r="VFW5" s="652"/>
      <c r="VFX5" s="652"/>
      <c r="VFY5" s="652"/>
      <c r="VFZ5" s="652"/>
      <c r="VGA5" s="652"/>
      <c r="VGB5" s="653"/>
      <c r="VGC5" s="653"/>
      <c r="VGD5" s="653"/>
      <c r="VGE5" s="653"/>
      <c r="VGF5" s="653"/>
      <c r="VGG5" s="653"/>
      <c r="VGH5" s="653"/>
      <c r="VGI5" s="653"/>
      <c r="VGJ5" s="668"/>
      <c r="VGK5" s="670"/>
      <c r="VGL5" s="652"/>
      <c r="VGM5" s="652"/>
      <c r="VGN5" s="652"/>
      <c r="VGO5" s="652"/>
      <c r="VGP5" s="652"/>
      <c r="VGQ5" s="652"/>
      <c r="VGR5" s="653"/>
      <c r="VGS5" s="653"/>
      <c r="VGT5" s="653"/>
      <c r="VGU5" s="653"/>
      <c r="VGV5" s="653"/>
      <c r="VGW5" s="653"/>
      <c r="VGX5" s="653"/>
      <c r="VGY5" s="653"/>
      <c r="VGZ5" s="668"/>
      <c r="VHA5" s="670"/>
      <c r="VHB5" s="652"/>
      <c r="VHC5" s="652"/>
      <c r="VHD5" s="652"/>
      <c r="VHE5" s="652"/>
      <c r="VHF5" s="652"/>
      <c r="VHG5" s="652"/>
      <c r="VHH5" s="653"/>
      <c r="VHI5" s="653"/>
      <c r="VHJ5" s="653"/>
      <c r="VHK5" s="653"/>
      <c r="VHL5" s="653"/>
      <c r="VHM5" s="653"/>
      <c r="VHN5" s="653"/>
      <c r="VHO5" s="653"/>
      <c r="VHP5" s="668"/>
      <c r="VHQ5" s="670"/>
      <c r="VHR5" s="652"/>
      <c r="VHS5" s="652"/>
      <c r="VHT5" s="652"/>
      <c r="VHU5" s="652"/>
      <c r="VHV5" s="652"/>
      <c r="VHW5" s="652"/>
      <c r="VHX5" s="653"/>
      <c r="VHY5" s="653"/>
      <c r="VHZ5" s="653"/>
      <c r="VIA5" s="653"/>
      <c r="VIB5" s="653"/>
      <c r="VIC5" s="653"/>
      <c r="VID5" s="653"/>
      <c r="VIE5" s="653"/>
      <c r="VIF5" s="668"/>
      <c r="VIG5" s="670"/>
      <c r="VIH5" s="652"/>
      <c r="VII5" s="652"/>
      <c r="VIJ5" s="652"/>
      <c r="VIK5" s="652"/>
      <c r="VIL5" s="652"/>
      <c r="VIM5" s="652"/>
      <c r="VIN5" s="653"/>
      <c r="VIO5" s="653"/>
      <c r="VIP5" s="653"/>
      <c r="VIQ5" s="653"/>
      <c r="VIR5" s="653"/>
      <c r="VIS5" s="653"/>
      <c r="VIT5" s="653"/>
      <c r="VIU5" s="653"/>
      <c r="VIV5" s="668"/>
      <c r="VIW5" s="670"/>
      <c r="VIX5" s="652"/>
      <c r="VIY5" s="652"/>
      <c r="VIZ5" s="652"/>
      <c r="VJA5" s="652"/>
      <c r="VJB5" s="652"/>
      <c r="VJC5" s="652"/>
      <c r="VJD5" s="653"/>
      <c r="VJE5" s="653"/>
      <c r="VJF5" s="653"/>
      <c r="VJG5" s="653"/>
      <c r="VJH5" s="653"/>
      <c r="VJI5" s="653"/>
      <c r="VJJ5" s="653"/>
      <c r="VJK5" s="653"/>
      <c r="VJL5" s="668"/>
      <c r="VJM5" s="670"/>
      <c r="VJN5" s="652"/>
      <c r="VJO5" s="652"/>
      <c r="VJP5" s="652"/>
      <c r="VJQ5" s="652"/>
      <c r="VJR5" s="652"/>
      <c r="VJS5" s="652"/>
      <c r="VJT5" s="653"/>
      <c r="VJU5" s="653"/>
      <c r="VJV5" s="653"/>
      <c r="VJW5" s="653"/>
      <c r="VJX5" s="653"/>
      <c r="VJY5" s="653"/>
      <c r="VJZ5" s="653"/>
      <c r="VKA5" s="653"/>
      <c r="VKB5" s="668"/>
      <c r="VKC5" s="670"/>
      <c r="VKD5" s="652"/>
      <c r="VKE5" s="652"/>
      <c r="VKF5" s="652"/>
      <c r="VKG5" s="652"/>
      <c r="VKH5" s="652"/>
      <c r="VKI5" s="652"/>
      <c r="VKJ5" s="653"/>
      <c r="VKK5" s="653"/>
      <c r="VKL5" s="653"/>
      <c r="VKM5" s="653"/>
      <c r="VKN5" s="653"/>
      <c r="VKO5" s="653"/>
      <c r="VKP5" s="653"/>
      <c r="VKQ5" s="653"/>
      <c r="VKR5" s="668"/>
      <c r="VKS5" s="670"/>
      <c r="VKT5" s="652"/>
      <c r="VKU5" s="652"/>
      <c r="VKV5" s="652"/>
      <c r="VKW5" s="652"/>
      <c r="VKX5" s="652"/>
      <c r="VKY5" s="652"/>
      <c r="VKZ5" s="653"/>
      <c r="VLA5" s="653"/>
      <c r="VLB5" s="653"/>
      <c r="VLC5" s="653"/>
      <c r="VLD5" s="653"/>
      <c r="VLE5" s="653"/>
      <c r="VLF5" s="653"/>
      <c r="VLG5" s="653"/>
      <c r="VLH5" s="668"/>
      <c r="VLI5" s="670"/>
      <c r="VLJ5" s="652"/>
      <c r="VLK5" s="652"/>
      <c r="VLL5" s="652"/>
      <c r="VLM5" s="652"/>
      <c r="VLN5" s="652"/>
      <c r="VLO5" s="652"/>
      <c r="VLP5" s="653"/>
      <c r="VLQ5" s="653"/>
      <c r="VLR5" s="653"/>
      <c r="VLS5" s="653"/>
      <c r="VLT5" s="653"/>
      <c r="VLU5" s="653"/>
      <c r="VLV5" s="653"/>
      <c r="VLW5" s="653"/>
      <c r="VLX5" s="668"/>
      <c r="VLY5" s="670"/>
      <c r="VLZ5" s="652"/>
      <c r="VMA5" s="652"/>
      <c r="VMB5" s="652"/>
      <c r="VMC5" s="652"/>
      <c r="VMD5" s="652"/>
      <c r="VME5" s="652"/>
      <c r="VMF5" s="653"/>
      <c r="VMG5" s="653"/>
      <c r="VMH5" s="653"/>
      <c r="VMI5" s="653"/>
      <c r="VMJ5" s="653"/>
      <c r="VMK5" s="653"/>
      <c r="VML5" s="653"/>
      <c r="VMM5" s="653"/>
      <c r="VMN5" s="668"/>
      <c r="VMO5" s="670"/>
      <c r="VMP5" s="652"/>
      <c r="VMQ5" s="652"/>
      <c r="VMR5" s="652"/>
      <c r="VMS5" s="652"/>
      <c r="VMT5" s="652"/>
      <c r="VMU5" s="652"/>
      <c r="VMV5" s="653"/>
      <c r="VMW5" s="653"/>
      <c r="VMX5" s="653"/>
      <c r="VMY5" s="653"/>
      <c r="VMZ5" s="653"/>
      <c r="VNA5" s="653"/>
      <c r="VNB5" s="653"/>
      <c r="VNC5" s="653"/>
      <c r="VND5" s="668"/>
      <c r="VNE5" s="670"/>
      <c r="VNF5" s="652"/>
      <c r="VNG5" s="652"/>
      <c r="VNH5" s="652"/>
      <c r="VNI5" s="652"/>
      <c r="VNJ5" s="652"/>
      <c r="VNK5" s="652"/>
      <c r="VNL5" s="653"/>
      <c r="VNM5" s="653"/>
      <c r="VNN5" s="653"/>
      <c r="VNO5" s="653"/>
      <c r="VNP5" s="653"/>
      <c r="VNQ5" s="653"/>
      <c r="VNR5" s="653"/>
      <c r="VNS5" s="653"/>
      <c r="VNT5" s="668"/>
      <c r="VNU5" s="670"/>
      <c r="VNV5" s="652"/>
      <c r="VNW5" s="652"/>
      <c r="VNX5" s="652"/>
      <c r="VNY5" s="652"/>
      <c r="VNZ5" s="652"/>
      <c r="VOA5" s="652"/>
      <c r="VOB5" s="653"/>
      <c r="VOC5" s="653"/>
      <c r="VOD5" s="653"/>
      <c r="VOE5" s="653"/>
      <c r="VOF5" s="653"/>
      <c r="VOG5" s="653"/>
      <c r="VOH5" s="653"/>
      <c r="VOI5" s="653"/>
      <c r="VOJ5" s="668"/>
      <c r="VOK5" s="670"/>
      <c r="VOL5" s="652"/>
      <c r="VOM5" s="652"/>
      <c r="VON5" s="652"/>
      <c r="VOO5" s="652"/>
      <c r="VOP5" s="652"/>
      <c r="VOQ5" s="652"/>
      <c r="VOR5" s="653"/>
      <c r="VOS5" s="653"/>
      <c r="VOT5" s="653"/>
      <c r="VOU5" s="653"/>
      <c r="VOV5" s="653"/>
      <c r="VOW5" s="653"/>
      <c r="VOX5" s="653"/>
      <c r="VOY5" s="653"/>
      <c r="VOZ5" s="668"/>
      <c r="VPA5" s="670"/>
      <c r="VPB5" s="652"/>
      <c r="VPC5" s="652"/>
      <c r="VPD5" s="652"/>
      <c r="VPE5" s="652"/>
      <c r="VPF5" s="652"/>
      <c r="VPG5" s="652"/>
      <c r="VPH5" s="653"/>
      <c r="VPI5" s="653"/>
      <c r="VPJ5" s="653"/>
      <c r="VPK5" s="653"/>
      <c r="VPL5" s="653"/>
      <c r="VPM5" s="653"/>
      <c r="VPN5" s="653"/>
      <c r="VPO5" s="653"/>
      <c r="VPP5" s="668"/>
      <c r="VPQ5" s="670"/>
      <c r="VPR5" s="652"/>
      <c r="VPS5" s="652"/>
      <c r="VPT5" s="652"/>
      <c r="VPU5" s="652"/>
      <c r="VPV5" s="652"/>
      <c r="VPW5" s="652"/>
      <c r="VPX5" s="653"/>
      <c r="VPY5" s="653"/>
      <c r="VPZ5" s="653"/>
      <c r="VQA5" s="653"/>
      <c r="VQB5" s="653"/>
      <c r="VQC5" s="653"/>
      <c r="VQD5" s="653"/>
      <c r="VQE5" s="653"/>
      <c r="VQF5" s="668"/>
      <c r="VQG5" s="670"/>
      <c r="VQH5" s="652"/>
      <c r="VQI5" s="652"/>
      <c r="VQJ5" s="652"/>
      <c r="VQK5" s="652"/>
      <c r="VQL5" s="652"/>
      <c r="VQM5" s="652"/>
      <c r="VQN5" s="653"/>
      <c r="VQO5" s="653"/>
      <c r="VQP5" s="653"/>
      <c r="VQQ5" s="653"/>
      <c r="VQR5" s="653"/>
      <c r="VQS5" s="653"/>
      <c r="VQT5" s="653"/>
      <c r="VQU5" s="653"/>
      <c r="VQV5" s="668"/>
      <c r="VQW5" s="670"/>
      <c r="VQX5" s="652"/>
      <c r="VQY5" s="652"/>
      <c r="VQZ5" s="652"/>
      <c r="VRA5" s="652"/>
      <c r="VRB5" s="652"/>
      <c r="VRC5" s="652"/>
      <c r="VRD5" s="653"/>
      <c r="VRE5" s="653"/>
      <c r="VRF5" s="653"/>
      <c r="VRG5" s="653"/>
      <c r="VRH5" s="653"/>
      <c r="VRI5" s="653"/>
      <c r="VRJ5" s="653"/>
      <c r="VRK5" s="653"/>
      <c r="VRL5" s="668"/>
      <c r="VRM5" s="670"/>
      <c r="VRN5" s="652"/>
      <c r="VRO5" s="652"/>
      <c r="VRP5" s="652"/>
      <c r="VRQ5" s="652"/>
      <c r="VRR5" s="652"/>
      <c r="VRS5" s="652"/>
      <c r="VRT5" s="653"/>
      <c r="VRU5" s="653"/>
      <c r="VRV5" s="653"/>
      <c r="VRW5" s="653"/>
      <c r="VRX5" s="653"/>
      <c r="VRY5" s="653"/>
      <c r="VRZ5" s="653"/>
      <c r="VSA5" s="653"/>
      <c r="VSB5" s="668"/>
      <c r="VSC5" s="670"/>
      <c r="VSD5" s="652"/>
      <c r="VSE5" s="652"/>
      <c r="VSF5" s="652"/>
      <c r="VSG5" s="652"/>
      <c r="VSH5" s="652"/>
      <c r="VSI5" s="652"/>
      <c r="VSJ5" s="653"/>
      <c r="VSK5" s="653"/>
      <c r="VSL5" s="653"/>
      <c r="VSM5" s="653"/>
      <c r="VSN5" s="653"/>
      <c r="VSO5" s="653"/>
      <c r="VSP5" s="653"/>
      <c r="VSQ5" s="653"/>
      <c r="VSR5" s="668"/>
      <c r="VSS5" s="670"/>
      <c r="VST5" s="652"/>
      <c r="VSU5" s="652"/>
      <c r="VSV5" s="652"/>
      <c r="VSW5" s="652"/>
      <c r="VSX5" s="652"/>
      <c r="VSY5" s="652"/>
      <c r="VSZ5" s="653"/>
      <c r="VTA5" s="653"/>
      <c r="VTB5" s="653"/>
      <c r="VTC5" s="653"/>
      <c r="VTD5" s="653"/>
      <c r="VTE5" s="653"/>
      <c r="VTF5" s="653"/>
      <c r="VTG5" s="653"/>
      <c r="VTH5" s="668"/>
      <c r="VTI5" s="670"/>
      <c r="VTJ5" s="652"/>
      <c r="VTK5" s="652"/>
      <c r="VTL5" s="652"/>
      <c r="VTM5" s="652"/>
      <c r="VTN5" s="652"/>
      <c r="VTO5" s="652"/>
      <c r="VTP5" s="653"/>
      <c r="VTQ5" s="653"/>
      <c r="VTR5" s="653"/>
      <c r="VTS5" s="653"/>
      <c r="VTT5" s="653"/>
      <c r="VTU5" s="653"/>
      <c r="VTV5" s="653"/>
      <c r="VTW5" s="653"/>
      <c r="VTX5" s="668"/>
      <c r="VTY5" s="670"/>
      <c r="VTZ5" s="652"/>
      <c r="VUA5" s="652"/>
      <c r="VUB5" s="652"/>
      <c r="VUC5" s="652"/>
      <c r="VUD5" s="652"/>
      <c r="VUE5" s="652"/>
      <c r="VUF5" s="653"/>
      <c r="VUG5" s="653"/>
      <c r="VUH5" s="653"/>
      <c r="VUI5" s="653"/>
      <c r="VUJ5" s="653"/>
      <c r="VUK5" s="653"/>
      <c r="VUL5" s="653"/>
      <c r="VUM5" s="653"/>
      <c r="VUN5" s="668"/>
      <c r="VUO5" s="670"/>
      <c r="VUP5" s="652"/>
      <c r="VUQ5" s="652"/>
      <c r="VUR5" s="652"/>
      <c r="VUS5" s="652"/>
      <c r="VUT5" s="652"/>
      <c r="VUU5" s="652"/>
      <c r="VUV5" s="653"/>
      <c r="VUW5" s="653"/>
      <c r="VUX5" s="653"/>
      <c r="VUY5" s="653"/>
      <c r="VUZ5" s="653"/>
      <c r="VVA5" s="653"/>
      <c r="VVB5" s="653"/>
      <c r="VVC5" s="653"/>
      <c r="VVD5" s="668"/>
      <c r="VVE5" s="670"/>
      <c r="VVF5" s="652"/>
      <c r="VVG5" s="652"/>
      <c r="VVH5" s="652"/>
      <c r="VVI5" s="652"/>
      <c r="VVJ5" s="652"/>
      <c r="VVK5" s="652"/>
      <c r="VVL5" s="653"/>
      <c r="VVM5" s="653"/>
      <c r="VVN5" s="653"/>
      <c r="VVO5" s="653"/>
      <c r="VVP5" s="653"/>
      <c r="VVQ5" s="653"/>
      <c r="VVR5" s="653"/>
      <c r="VVS5" s="653"/>
      <c r="VVT5" s="668"/>
      <c r="VVU5" s="670"/>
      <c r="VVV5" s="652"/>
      <c r="VVW5" s="652"/>
      <c r="VVX5" s="652"/>
      <c r="VVY5" s="652"/>
      <c r="VVZ5" s="652"/>
      <c r="VWA5" s="652"/>
      <c r="VWB5" s="653"/>
      <c r="VWC5" s="653"/>
      <c r="VWD5" s="653"/>
      <c r="VWE5" s="653"/>
      <c r="VWF5" s="653"/>
      <c r="VWG5" s="653"/>
      <c r="VWH5" s="653"/>
      <c r="VWI5" s="653"/>
      <c r="VWJ5" s="668"/>
      <c r="VWK5" s="670"/>
      <c r="VWL5" s="652"/>
      <c r="VWM5" s="652"/>
      <c r="VWN5" s="652"/>
      <c r="VWO5" s="652"/>
      <c r="VWP5" s="652"/>
      <c r="VWQ5" s="652"/>
      <c r="VWR5" s="653"/>
      <c r="VWS5" s="653"/>
      <c r="VWT5" s="653"/>
      <c r="VWU5" s="653"/>
      <c r="VWV5" s="653"/>
      <c r="VWW5" s="653"/>
      <c r="VWX5" s="653"/>
      <c r="VWY5" s="653"/>
      <c r="VWZ5" s="668"/>
      <c r="VXA5" s="670"/>
      <c r="VXB5" s="652"/>
      <c r="VXC5" s="652"/>
      <c r="VXD5" s="652"/>
      <c r="VXE5" s="652"/>
      <c r="VXF5" s="652"/>
      <c r="VXG5" s="652"/>
      <c r="VXH5" s="653"/>
      <c r="VXI5" s="653"/>
      <c r="VXJ5" s="653"/>
      <c r="VXK5" s="653"/>
      <c r="VXL5" s="653"/>
      <c r="VXM5" s="653"/>
      <c r="VXN5" s="653"/>
      <c r="VXO5" s="653"/>
      <c r="VXP5" s="668"/>
      <c r="VXQ5" s="670"/>
      <c r="VXR5" s="652"/>
      <c r="VXS5" s="652"/>
      <c r="VXT5" s="652"/>
      <c r="VXU5" s="652"/>
      <c r="VXV5" s="652"/>
      <c r="VXW5" s="652"/>
      <c r="VXX5" s="653"/>
      <c r="VXY5" s="653"/>
      <c r="VXZ5" s="653"/>
      <c r="VYA5" s="653"/>
      <c r="VYB5" s="653"/>
      <c r="VYC5" s="653"/>
      <c r="VYD5" s="653"/>
      <c r="VYE5" s="653"/>
      <c r="VYF5" s="668"/>
      <c r="VYG5" s="670"/>
      <c r="VYH5" s="652"/>
      <c r="VYI5" s="652"/>
      <c r="VYJ5" s="652"/>
      <c r="VYK5" s="652"/>
      <c r="VYL5" s="652"/>
      <c r="VYM5" s="652"/>
      <c r="VYN5" s="653"/>
      <c r="VYO5" s="653"/>
      <c r="VYP5" s="653"/>
      <c r="VYQ5" s="653"/>
      <c r="VYR5" s="653"/>
      <c r="VYS5" s="653"/>
      <c r="VYT5" s="653"/>
      <c r="VYU5" s="653"/>
      <c r="VYV5" s="668"/>
      <c r="VYW5" s="670"/>
      <c r="VYX5" s="652"/>
      <c r="VYY5" s="652"/>
      <c r="VYZ5" s="652"/>
      <c r="VZA5" s="652"/>
      <c r="VZB5" s="652"/>
      <c r="VZC5" s="652"/>
      <c r="VZD5" s="653"/>
      <c r="VZE5" s="653"/>
      <c r="VZF5" s="653"/>
      <c r="VZG5" s="653"/>
      <c r="VZH5" s="653"/>
      <c r="VZI5" s="653"/>
      <c r="VZJ5" s="653"/>
      <c r="VZK5" s="653"/>
      <c r="VZL5" s="668"/>
      <c r="VZM5" s="670"/>
      <c r="VZN5" s="652"/>
      <c r="VZO5" s="652"/>
      <c r="VZP5" s="652"/>
      <c r="VZQ5" s="652"/>
      <c r="VZR5" s="652"/>
      <c r="VZS5" s="652"/>
      <c r="VZT5" s="653"/>
      <c r="VZU5" s="653"/>
      <c r="VZV5" s="653"/>
      <c r="VZW5" s="653"/>
      <c r="VZX5" s="653"/>
      <c r="VZY5" s="653"/>
      <c r="VZZ5" s="653"/>
      <c r="WAA5" s="653"/>
      <c r="WAB5" s="668"/>
      <c r="WAC5" s="670"/>
      <c r="WAD5" s="652"/>
      <c r="WAE5" s="652"/>
      <c r="WAF5" s="652"/>
      <c r="WAG5" s="652"/>
      <c r="WAH5" s="652"/>
      <c r="WAI5" s="652"/>
      <c r="WAJ5" s="653"/>
      <c r="WAK5" s="653"/>
      <c r="WAL5" s="653"/>
      <c r="WAM5" s="653"/>
      <c r="WAN5" s="653"/>
      <c r="WAO5" s="653"/>
      <c r="WAP5" s="653"/>
      <c r="WAQ5" s="653"/>
      <c r="WAR5" s="668"/>
      <c r="WAS5" s="670"/>
      <c r="WAT5" s="652"/>
      <c r="WAU5" s="652"/>
      <c r="WAV5" s="652"/>
      <c r="WAW5" s="652"/>
      <c r="WAX5" s="652"/>
      <c r="WAY5" s="652"/>
      <c r="WAZ5" s="653"/>
      <c r="WBA5" s="653"/>
      <c r="WBB5" s="653"/>
      <c r="WBC5" s="653"/>
      <c r="WBD5" s="653"/>
      <c r="WBE5" s="653"/>
      <c r="WBF5" s="653"/>
      <c r="WBG5" s="653"/>
      <c r="WBH5" s="668"/>
      <c r="WBI5" s="670"/>
      <c r="WBJ5" s="652"/>
      <c r="WBK5" s="652"/>
      <c r="WBL5" s="652"/>
      <c r="WBM5" s="652"/>
      <c r="WBN5" s="652"/>
      <c r="WBO5" s="652"/>
      <c r="WBP5" s="653"/>
      <c r="WBQ5" s="653"/>
      <c r="WBR5" s="653"/>
      <c r="WBS5" s="653"/>
      <c r="WBT5" s="653"/>
      <c r="WBU5" s="653"/>
      <c r="WBV5" s="653"/>
      <c r="WBW5" s="653"/>
      <c r="WBX5" s="668"/>
      <c r="WBY5" s="670"/>
      <c r="WBZ5" s="652"/>
      <c r="WCA5" s="652"/>
      <c r="WCB5" s="652"/>
      <c r="WCC5" s="652"/>
      <c r="WCD5" s="652"/>
      <c r="WCE5" s="652"/>
      <c r="WCF5" s="653"/>
      <c r="WCG5" s="653"/>
      <c r="WCH5" s="653"/>
      <c r="WCI5" s="653"/>
      <c r="WCJ5" s="653"/>
      <c r="WCK5" s="653"/>
      <c r="WCL5" s="653"/>
      <c r="WCM5" s="653"/>
      <c r="WCN5" s="668"/>
      <c r="WCO5" s="670"/>
      <c r="WCP5" s="652"/>
      <c r="WCQ5" s="652"/>
      <c r="WCR5" s="652"/>
      <c r="WCS5" s="652"/>
      <c r="WCT5" s="652"/>
      <c r="WCU5" s="652"/>
      <c r="WCV5" s="653"/>
      <c r="WCW5" s="653"/>
      <c r="WCX5" s="653"/>
      <c r="WCY5" s="653"/>
      <c r="WCZ5" s="653"/>
      <c r="WDA5" s="653"/>
      <c r="WDB5" s="653"/>
      <c r="WDC5" s="653"/>
      <c r="WDD5" s="668"/>
      <c r="WDE5" s="670"/>
      <c r="WDF5" s="652"/>
      <c r="WDG5" s="652"/>
      <c r="WDH5" s="652"/>
      <c r="WDI5" s="652"/>
      <c r="WDJ5" s="652"/>
      <c r="WDK5" s="652"/>
      <c r="WDL5" s="653"/>
      <c r="WDM5" s="653"/>
      <c r="WDN5" s="653"/>
      <c r="WDO5" s="653"/>
      <c r="WDP5" s="653"/>
      <c r="WDQ5" s="653"/>
      <c r="WDR5" s="653"/>
      <c r="WDS5" s="653"/>
      <c r="WDT5" s="668"/>
      <c r="WDU5" s="670"/>
      <c r="WDV5" s="652"/>
      <c r="WDW5" s="652"/>
      <c r="WDX5" s="652"/>
      <c r="WDY5" s="652"/>
      <c r="WDZ5" s="652"/>
      <c r="WEA5" s="652"/>
      <c r="WEB5" s="653"/>
      <c r="WEC5" s="653"/>
      <c r="WED5" s="653"/>
      <c r="WEE5" s="653"/>
      <c r="WEF5" s="653"/>
      <c r="WEG5" s="653"/>
      <c r="WEH5" s="653"/>
      <c r="WEI5" s="653"/>
      <c r="WEJ5" s="668"/>
      <c r="WEK5" s="670"/>
      <c r="WEL5" s="652"/>
      <c r="WEM5" s="652"/>
      <c r="WEN5" s="652"/>
      <c r="WEO5" s="652"/>
      <c r="WEP5" s="652"/>
      <c r="WEQ5" s="652"/>
      <c r="WER5" s="653"/>
      <c r="WES5" s="653"/>
      <c r="WET5" s="653"/>
      <c r="WEU5" s="653"/>
      <c r="WEV5" s="653"/>
      <c r="WEW5" s="653"/>
      <c r="WEX5" s="653"/>
      <c r="WEY5" s="653"/>
      <c r="WEZ5" s="668"/>
      <c r="WFA5" s="670"/>
      <c r="WFB5" s="652"/>
      <c r="WFC5" s="652"/>
      <c r="WFD5" s="652"/>
      <c r="WFE5" s="652"/>
      <c r="WFF5" s="652"/>
      <c r="WFG5" s="652"/>
      <c r="WFH5" s="653"/>
      <c r="WFI5" s="653"/>
      <c r="WFJ5" s="653"/>
      <c r="WFK5" s="653"/>
      <c r="WFL5" s="653"/>
      <c r="WFM5" s="653"/>
      <c r="WFN5" s="653"/>
      <c r="WFO5" s="653"/>
      <c r="WFP5" s="668"/>
      <c r="WFQ5" s="670"/>
      <c r="WFR5" s="652"/>
      <c r="WFS5" s="652"/>
      <c r="WFT5" s="652"/>
      <c r="WFU5" s="652"/>
      <c r="WFV5" s="652"/>
      <c r="WFW5" s="652"/>
      <c r="WFX5" s="653"/>
      <c r="WFY5" s="653"/>
      <c r="WFZ5" s="653"/>
      <c r="WGA5" s="653"/>
      <c r="WGB5" s="653"/>
      <c r="WGC5" s="653"/>
      <c r="WGD5" s="653"/>
      <c r="WGE5" s="653"/>
      <c r="WGF5" s="668"/>
      <c r="WGG5" s="670"/>
      <c r="WGH5" s="652"/>
      <c r="WGI5" s="652"/>
      <c r="WGJ5" s="652"/>
      <c r="WGK5" s="652"/>
      <c r="WGL5" s="652"/>
      <c r="WGM5" s="652"/>
      <c r="WGN5" s="653"/>
      <c r="WGO5" s="653"/>
      <c r="WGP5" s="653"/>
      <c r="WGQ5" s="653"/>
      <c r="WGR5" s="653"/>
      <c r="WGS5" s="653"/>
      <c r="WGT5" s="653"/>
      <c r="WGU5" s="653"/>
      <c r="WGV5" s="668"/>
      <c r="WGW5" s="670"/>
      <c r="WGX5" s="652"/>
      <c r="WGY5" s="652"/>
      <c r="WGZ5" s="652"/>
      <c r="WHA5" s="652"/>
      <c r="WHB5" s="652"/>
      <c r="WHC5" s="652"/>
      <c r="WHD5" s="653"/>
      <c r="WHE5" s="653"/>
      <c r="WHF5" s="653"/>
      <c r="WHG5" s="653"/>
      <c r="WHH5" s="653"/>
      <c r="WHI5" s="653"/>
      <c r="WHJ5" s="653"/>
      <c r="WHK5" s="653"/>
      <c r="WHL5" s="668"/>
      <c r="WHM5" s="670"/>
      <c r="WHN5" s="652"/>
      <c r="WHO5" s="652"/>
      <c r="WHP5" s="652"/>
      <c r="WHQ5" s="652"/>
      <c r="WHR5" s="652"/>
      <c r="WHS5" s="652"/>
      <c r="WHT5" s="653"/>
      <c r="WHU5" s="653"/>
      <c r="WHV5" s="653"/>
      <c r="WHW5" s="653"/>
      <c r="WHX5" s="653"/>
      <c r="WHY5" s="653"/>
      <c r="WHZ5" s="653"/>
      <c r="WIA5" s="653"/>
      <c r="WIB5" s="668"/>
      <c r="WIC5" s="670"/>
      <c r="WID5" s="652"/>
      <c r="WIE5" s="652"/>
      <c r="WIF5" s="652"/>
      <c r="WIG5" s="652"/>
      <c r="WIH5" s="652"/>
      <c r="WII5" s="652"/>
      <c r="WIJ5" s="653"/>
      <c r="WIK5" s="653"/>
      <c r="WIL5" s="653"/>
      <c r="WIM5" s="653"/>
      <c r="WIN5" s="653"/>
      <c r="WIO5" s="653"/>
      <c r="WIP5" s="653"/>
      <c r="WIQ5" s="653"/>
      <c r="WIR5" s="668"/>
      <c r="WIS5" s="670"/>
      <c r="WIT5" s="652"/>
      <c r="WIU5" s="652"/>
      <c r="WIV5" s="652"/>
      <c r="WIW5" s="652"/>
      <c r="WIX5" s="652"/>
      <c r="WIY5" s="652"/>
      <c r="WIZ5" s="653"/>
      <c r="WJA5" s="653"/>
      <c r="WJB5" s="653"/>
      <c r="WJC5" s="653"/>
      <c r="WJD5" s="653"/>
      <c r="WJE5" s="653"/>
      <c r="WJF5" s="653"/>
      <c r="WJG5" s="653"/>
      <c r="WJH5" s="668"/>
      <c r="WJI5" s="670"/>
      <c r="WJJ5" s="652"/>
      <c r="WJK5" s="652"/>
      <c r="WJL5" s="652"/>
      <c r="WJM5" s="652"/>
      <c r="WJN5" s="652"/>
      <c r="WJO5" s="652"/>
      <c r="WJP5" s="653"/>
      <c r="WJQ5" s="653"/>
      <c r="WJR5" s="653"/>
      <c r="WJS5" s="653"/>
      <c r="WJT5" s="653"/>
      <c r="WJU5" s="653"/>
      <c r="WJV5" s="653"/>
      <c r="WJW5" s="653"/>
      <c r="WJX5" s="668"/>
      <c r="WJY5" s="670"/>
      <c r="WJZ5" s="652"/>
      <c r="WKA5" s="652"/>
      <c r="WKB5" s="652"/>
      <c r="WKC5" s="652"/>
      <c r="WKD5" s="652"/>
      <c r="WKE5" s="652"/>
      <c r="WKF5" s="653"/>
      <c r="WKG5" s="653"/>
      <c r="WKH5" s="653"/>
      <c r="WKI5" s="653"/>
      <c r="WKJ5" s="653"/>
      <c r="WKK5" s="653"/>
      <c r="WKL5" s="653"/>
      <c r="WKM5" s="653"/>
      <c r="WKN5" s="668"/>
      <c r="WKO5" s="670"/>
      <c r="WKP5" s="652"/>
      <c r="WKQ5" s="652"/>
      <c r="WKR5" s="652"/>
      <c r="WKS5" s="652"/>
      <c r="WKT5" s="652"/>
      <c r="WKU5" s="652"/>
      <c r="WKV5" s="653"/>
      <c r="WKW5" s="653"/>
      <c r="WKX5" s="653"/>
      <c r="WKY5" s="653"/>
      <c r="WKZ5" s="653"/>
      <c r="WLA5" s="653"/>
      <c r="WLB5" s="653"/>
      <c r="WLC5" s="653"/>
      <c r="WLD5" s="668"/>
      <c r="WLE5" s="670"/>
      <c r="WLF5" s="652"/>
      <c r="WLG5" s="652"/>
      <c r="WLH5" s="652"/>
      <c r="WLI5" s="652"/>
      <c r="WLJ5" s="652"/>
      <c r="WLK5" s="652"/>
      <c r="WLL5" s="653"/>
      <c r="WLM5" s="653"/>
      <c r="WLN5" s="653"/>
      <c r="WLO5" s="653"/>
      <c r="WLP5" s="653"/>
      <c r="WLQ5" s="653"/>
      <c r="WLR5" s="653"/>
      <c r="WLS5" s="653"/>
      <c r="WLT5" s="668"/>
      <c r="WLU5" s="670"/>
      <c r="WLV5" s="652"/>
      <c r="WLW5" s="652"/>
      <c r="WLX5" s="652"/>
      <c r="WLY5" s="652"/>
      <c r="WLZ5" s="652"/>
      <c r="WMA5" s="652"/>
      <c r="WMB5" s="653"/>
      <c r="WMC5" s="653"/>
      <c r="WMD5" s="653"/>
      <c r="WME5" s="653"/>
      <c r="WMF5" s="653"/>
      <c r="WMG5" s="653"/>
      <c r="WMH5" s="653"/>
      <c r="WMI5" s="653"/>
      <c r="WMJ5" s="668"/>
      <c r="WMK5" s="670"/>
      <c r="WML5" s="652"/>
      <c r="WMM5" s="652"/>
      <c r="WMN5" s="652"/>
      <c r="WMO5" s="652"/>
      <c r="WMP5" s="652"/>
      <c r="WMQ5" s="652"/>
      <c r="WMR5" s="653"/>
      <c r="WMS5" s="653"/>
      <c r="WMT5" s="653"/>
      <c r="WMU5" s="653"/>
      <c r="WMV5" s="653"/>
      <c r="WMW5" s="653"/>
      <c r="WMX5" s="653"/>
      <c r="WMY5" s="653"/>
      <c r="WMZ5" s="668"/>
      <c r="WNA5" s="670"/>
      <c r="WNB5" s="652"/>
      <c r="WNC5" s="652"/>
      <c r="WND5" s="652"/>
      <c r="WNE5" s="652"/>
      <c r="WNF5" s="652"/>
      <c r="WNG5" s="652"/>
      <c r="WNH5" s="653"/>
      <c r="WNI5" s="653"/>
      <c r="WNJ5" s="653"/>
      <c r="WNK5" s="653"/>
      <c r="WNL5" s="653"/>
      <c r="WNM5" s="653"/>
      <c r="WNN5" s="653"/>
      <c r="WNO5" s="653"/>
      <c r="WNP5" s="668"/>
      <c r="WNQ5" s="670"/>
      <c r="WNR5" s="652"/>
      <c r="WNS5" s="652"/>
      <c r="WNT5" s="652"/>
      <c r="WNU5" s="652"/>
      <c r="WNV5" s="652"/>
      <c r="WNW5" s="652"/>
      <c r="WNX5" s="653"/>
      <c r="WNY5" s="653"/>
      <c r="WNZ5" s="653"/>
      <c r="WOA5" s="653"/>
      <c r="WOB5" s="653"/>
      <c r="WOC5" s="653"/>
      <c r="WOD5" s="653"/>
      <c r="WOE5" s="653"/>
      <c r="WOF5" s="668"/>
      <c r="WOG5" s="670"/>
      <c r="WOH5" s="652"/>
      <c r="WOI5" s="652"/>
      <c r="WOJ5" s="652"/>
      <c r="WOK5" s="652"/>
      <c r="WOL5" s="652"/>
      <c r="WOM5" s="652"/>
      <c r="WON5" s="653"/>
      <c r="WOO5" s="653"/>
      <c r="WOP5" s="653"/>
      <c r="WOQ5" s="653"/>
      <c r="WOR5" s="653"/>
      <c r="WOS5" s="653"/>
      <c r="WOT5" s="653"/>
      <c r="WOU5" s="653"/>
      <c r="WOV5" s="668"/>
      <c r="WOW5" s="670"/>
      <c r="WOX5" s="652"/>
      <c r="WOY5" s="652"/>
      <c r="WOZ5" s="652"/>
      <c r="WPA5" s="652"/>
      <c r="WPB5" s="652"/>
      <c r="WPC5" s="652"/>
      <c r="WPD5" s="653"/>
      <c r="WPE5" s="653"/>
      <c r="WPF5" s="653"/>
      <c r="WPG5" s="653"/>
      <c r="WPH5" s="653"/>
      <c r="WPI5" s="653"/>
      <c r="WPJ5" s="653"/>
      <c r="WPK5" s="653"/>
      <c r="WPL5" s="668"/>
      <c r="WPM5" s="670"/>
      <c r="WPN5" s="652"/>
      <c r="WPO5" s="652"/>
      <c r="WPP5" s="652"/>
      <c r="WPQ5" s="652"/>
      <c r="WPR5" s="652"/>
      <c r="WPS5" s="652"/>
      <c r="WPT5" s="653"/>
      <c r="WPU5" s="653"/>
      <c r="WPV5" s="653"/>
      <c r="WPW5" s="653"/>
      <c r="WPX5" s="653"/>
      <c r="WPY5" s="653"/>
      <c r="WPZ5" s="653"/>
      <c r="WQA5" s="653"/>
      <c r="WQB5" s="668"/>
      <c r="WQC5" s="670"/>
      <c r="WQD5" s="652"/>
      <c r="WQE5" s="652"/>
      <c r="WQF5" s="652"/>
      <c r="WQG5" s="652"/>
      <c r="WQH5" s="652"/>
      <c r="WQI5" s="652"/>
      <c r="WQJ5" s="653"/>
      <c r="WQK5" s="653"/>
      <c r="WQL5" s="653"/>
      <c r="WQM5" s="653"/>
      <c r="WQN5" s="653"/>
      <c r="WQO5" s="653"/>
      <c r="WQP5" s="653"/>
      <c r="WQQ5" s="653"/>
      <c r="WQR5" s="668"/>
      <c r="WQS5" s="670"/>
      <c r="WQT5" s="652"/>
      <c r="WQU5" s="652"/>
      <c r="WQV5" s="652"/>
      <c r="WQW5" s="652"/>
      <c r="WQX5" s="652"/>
      <c r="WQY5" s="652"/>
      <c r="WQZ5" s="653"/>
      <c r="WRA5" s="653"/>
      <c r="WRB5" s="653"/>
      <c r="WRC5" s="653"/>
      <c r="WRD5" s="653"/>
      <c r="WRE5" s="653"/>
      <c r="WRF5" s="653"/>
      <c r="WRG5" s="653"/>
      <c r="WRH5" s="668"/>
      <c r="WRI5" s="670"/>
      <c r="WRJ5" s="652"/>
      <c r="WRK5" s="652"/>
      <c r="WRL5" s="652"/>
      <c r="WRM5" s="652"/>
      <c r="WRN5" s="652"/>
      <c r="WRO5" s="652"/>
      <c r="WRP5" s="653"/>
      <c r="WRQ5" s="653"/>
      <c r="WRR5" s="653"/>
      <c r="WRS5" s="653"/>
      <c r="WRT5" s="653"/>
      <c r="WRU5" s="653"/>
      <c r="WRV5" s="653"/>
      <c r="WRW5" s="653"/>
      <c r="WRX5" s="668"/>
      <c r="WRY5" s="670"/>
      <c r="WRZ5" s="652"/>
      <c r="WSA5" s="652"/>
      <c r="WSB5" s="652"/>
      <c r="WSC5" s="652"/>
      <c r="WSD5" s="652"/>
      <c r="WSE5" s="652"/>
      <c r="WSF5" s="653"/>
      <c r="WSG5" s="653"/>
      <c r="WSH5" s="653"/>
      <c r="WSI5" s="653"/>
      <c r="WSJ5" s="653"/>
      <c r="WSK5" s="653"/>
      <c r="WSL5" s="653"/>
      <c r="WSM5" s="653"/>
      <c r="WSN5" s="668"/>
      <c r="WSO5" s="670"/>
      <c r="WSP5" s="652"/>
      <c r="WSQ5" s="652"/>
      <c r="WSR5" s="652"/>
      <c r="WSS5" s="652"/>
      <c r="WST5" s="652"/>
      <c r="WSU5" s="652"/>
      <c r="WSV5" s="653"/>
      <c r="WSW5" s="653"/>
      <c r="WSX5" s="653"/>
      <c r="WSY5" s="653"/>
      <c r="WSZ5" s="653"/>
      <c r="WTA5" s="653"/>
      <c r="WTB5" s="653"/>
      <c r="WTC5" s="653"/>
      <c r="WTD5" s="668"/>
      <c r="WTE5" s="670"/>
      <c r="WTF5" s="652"/>
      <c r="WTG5" s="652"/>
      <c r="WTH5" s="652"/>
      <c r="WTI5" s="652"/>
      <c r="WTJ5" s="652"/>
      <c r="WTK5" s="652"/>
      <c r="WTL5" s="653"/>
      <c r="WTM5" s="653"/>
      <c r="WTN5" s="653"/>
      <c r="WTO5" s="653"/>
      <c r="WTP5" s="653"/>
      <c r="WTQ5" s="653"/>
      <c r="WTR5" s="653"/>
      <c r="WTS5" s="653"/>
      <c r="WTT5" s="668"/>
      <c r="WTU5" s="670"/>
      <c r="WTV5" s="652"/>
      <c r="WTW5" s="652"/>
      <c r="WTX5" s="652"/>
      <c r="WTY5" s="652"/>
      <c r="WTZ5" s="652"/>
      <c r="WUA5" s="652"/>
      <c r="WUB5" s="653"/>
      <c r="WUC5" s="653"/>
      <c r="WUD5" s="653"/>
      <c r="WUE5" s="653"/>
      <c r="WUF5" s="653"/>
      <c r="WUG5" s="653"/>
      <c r="WUH5" s="653"/>
      <c r="WUI5" s="653"/>
      <c r="WUJ5" s="668"/>
      <c r="WUK5" s="670"/>
      <c r="WUL5" s="652"/>
      <c r="WUM5" s="652"/>
      <c r="WUN5" s="652"/>
      <c r="WUO5" s="652"/>
      <c r="WUP5" s="652"/>
      <c r="WUQ5" s="652"/>
      <c r="WUR5" s="653"/>
      <c r="WUS5" s="653"/>
      <c r="WUT5" s="653"/>
      <c r="WUU5" s="653"/>
      <c r="WUV5" s="653"/>
      <c r="WUW5" s="653"/>
      <c r="WUX5" s="653"/>
      <c r="WUY5" s="653"/>
      <c r="WUZ5" s="668"/>
      <c r="WVA5" s="670"/>
      <c r="WVB5" s="652"/>
      <c r="WVC5" s="652"/>
      <c r="WVD5" s="652"/>
      <c r="WVE5" s="652"/>
      <c r="WVF5" s="652"/>
      <c r="WVG5" s="652"/>
      <c r="WVH5" s="653"/>
      <c r="WVI5" s="653"/>
      <c r="WVJ5" s="653"/>
      <c r="WVK5" s="653"/>
      <c r="WVL5" s="653"/>
      <c r="WVM5" s="653"/>
      <c r="WVN5" s="653"/>
      <c r="WVO5" s="653"/>
      <c r="WVP5" s="668"/>
      <c r="WVQ5" s="670"/>
      <c r="WVR5" s="652"/>
      <c r="WVS5" s="652"/>
      <c r="WVT5" s="652"/>
      <c r="WVU5" s="652"/>
      <c r="WVV5" s="652"/>
      <c r="WVW5" s="652"/>
      <c r="WVX5" s="653"/>
      <c r="WVY5" s="653"/>
      <c r="WVZ5" s="653"/>
      <c r="WWA5" s="653"/>
      <c r="WWB5" s="653"/>
      <c r="WWC5" s="653"/>
      <c r="WWD5" s="653"/>
      <c r="WWE5" s="653"/>
      <c r="WWF5" s="668"/>
      <c r="WWG5" s="670"/>
      <c r="WWH5" s="652"/>
      <c r="WWI5" s="652"/>
      <c r="WWJ5" s="652"/>
      <c r="WWK5" s="652"/>
      <c r="WWL5" s="652"/>
      <c r="WWM5" s="652"/>
      <c r="WWN5" s="653"/>
      <c r="WWO5" s="653"/>
      <c r="WWP5" s="653"/>
      <c r="WWQ5" s="653"/>
      <c r="WWR5" s="653"/>
      <c r="WWS5" s="653"/>
      <c r="WWT5" s="653"/>
      <c r="WWU5" s="653"/>
      <c r="WWV5" s="668"/>
      <c r="WWW5" s="670"/>
      <c r="WWX5" s="652"/>
      <c r="WWY5" s="652"/>
      <c r="WWZ5" s="652"/>
      <c r="WXA5" s="652"/>
      <c r="WXB5" s="652"/>
      <c r="WXC5" s="652"/>
      <c r="WXD5" s="653"/>
      <c r="WXE5" s="653"/>
      <c r="WXF5" s="653"/>
      <c r="WXG5" s="653"/>
      <c r="WXH5" s="653"/>
      <c r="WXI5" s="653"/>
      <c r="WXJ5" s="653"/>
      <c r="WXK5" s="653"/>
      <c r="WXL5" s="668"/>
      <c r="WXM5" s="670"/>
      <c r="WXN5" s="652"/>
      <c r="WXO5" s="652"/>
      <c r="WXP5" s="652"/>
      <c r="WXQ5" s="652"/>
      <c r="WXR5" s="652"/>
      <c r="WXS5" s="652"/>
      <c r="WXT5" s="653"/>
      <c r="WXU5" s="653"/>
      <c r="WXV5" s="653"/>
      <c r="WXW5" s="653"/>
      <c r="WXX5" s="653"/>
      <c r="WXY5" s="653"/>
      <c r="WXZ5" s="653"/>
      <c r="WYA5" s="653"/>
      <c r="WYB5" s="668"/>
      <c r="WYC5" s="670"/>
      <c r="WYD5" s="652"/>
      <c r="WYE5" s="652"/>
      <c r="WYF5" s="652"/>
      <c r="WYG5" s="652"/>
      <c r="WYH5" s="652"/>
      <c r="WYI5" s="652"/>
      <c r="WYJ5" s="653"/>
      <c r="WYK5" s="653"/>
      <c r="WYL5" s="653"/>
      <c r="WYM5" s="653"/>
      <c r="WYN5" s="653"/>
      <c r="WYO5" s="653"/>
      <c r="WYP5" s="653"/>
      <c r="WYQ5" s="653"/>
      <c r="WYR5" s="668"/>
      <c r="WYS5" s="670"/>
      <c r="WYT5" s="652"/>
      <c r="WYU5" s="652"/>
      <c r="WYV5" s="652"/>
      <c r="WYW5" s="652"/>
      <c r="WYX5" s="652"/>
      <c r="WYY5" s="652"/>
      <c r="WYZ5" s="653"/>
      <c r="WZA5" s="653"/>
      <c r="WZB5" s="653"/>
      <c r="WZC5" s="653"/>
      <c r="WZD5" s="653"/>
      <c r="WZE5" s="653"/>
      <c r="WZF5" s="653"/>
      <c r="WZG5" s="653"/>
      <c r="WZH5" s="668"/>
      <c r="WZI5" s="670"/>
      <c r="WZJ5" s="652"/>
      <c r="WZK5" s="652"/>
      <c r="WZL5" s="652"/>
      <c r="WZM5" s="652"/>
      <c r="WZN5" s="652"/>
      <c r="WZO5" s="652"/>
      <c r="WZP5" s="653"/>
      <c r="WZQ5" s="653"/>
      <c r="WZR5" s="653"/>
      <c r="WZS5" s="653"/>
      <c r="WZT5" s="653"/>
      <c r="WZU5" s="653"/>
      <c r="WZV5" s="653"/>
      <c r="WZW5" s="653"/>
      <c r="WZX5" s="668"/>
      <c r="WZY5" s="670"/>
      <c r="WZZ5" s="652"/>
      <c r="XAA5" s="652"/>
      <c r="XAB5" s="652"/>
      <c r="XAC5" s="652"/>
      <c r="XAD5" s="652"/>
      <c r="XAE5" s="652"/>
      <c r="XAF5" s="653"/>
      <c r="XAG5" s="653"/>
      <c r="XAH5" s="653"/>
      <c r="XAI5" s="653"/>
      <c r="XAJ5" s="653"/>
      <c r="XAK5" s="653"/>
      <c r="XAL5" s="653"/>
      <c r="XAM5" s="653"/>
      <c r="XAN5" s="668"/>
      <c r="XAO5" s="670"/>
      <c r="XAP5" s="652"/>
      <c r="XAQ5" s="652"/>
      <c r="XAR5" s="652"/>
      <c r="XAS5" s="652"/>
      <c r="XAT5" s="652"/>
      <c r="XAU5" s="652"/>
      <c r="XAV5" s="653"/>
      <c r="XAW5" s="653"/>
      <c r="XAX5" s="653"/>
      <c r="XAY5" s="653"/>
      <c r="XAZ5" s="653"/>
      <c r="XBA5" s="653"/>
      <c r="XBB5" s="653"/>
      <c r="XBC5" s="653"/>
      <c r="XBD5" s="668"/>
      <c r="XBE5" s="670"/>
      <c r="XBF5" s="652"/>
      <c r="XBG5" s="652"/>
      <c r="XBH5" s="652"/>
      <c r="XBI5" s="652"/>
      <c r="XBJ5" s="652"/>
      <c r="XBK5" s="652"/>
      <c r="XBL5" s="653"/>
      <c r="XBM5" s="653"/>
      <c r="XBN5" s="653"/>
      <c r="XBO5" s="653"/>
      <c r="XBP5" s="653"/>
      <c r="XBQ5" s="653"/>
      <c r="XBR5" s="653"/>
      <c r="XBS5" s="653"/>
      <c r="XBT5" s="668"/>
      <c r="XBU5" s="670"/>
      <c r="XBV5" s="652"/>
      <c r="XBW5" s="652"/>
      <c r="XBX5" s="652"/>
      <c r="XBY5" s="652"/>
      <c r="XBZ5" s="652"/>
      <c r="XCA5" s="652"/>
      <c r="XCB5" s="653"/>
      <c r="XCC5" s="653"/>
      <c r="XCD5" s="653"/>
      <c r="XCE5" s="653"/>
      <c r="XCF5" s="653"/>
      <c r="XCG5" s="653"/>
      <c r="XCH5" s="653"/>
      <c r="XCI5" s="653"/>
      <c r="XCJ5" s="668"/>
      <c r="XCK5" s="670"/>
      <c r="XCL5" s="652"/>
      <c r="XCM5" s="652"/>
      <c r="XCN5" s="652"/>
      <c r="XCO5" s="652"/>
      <c r="XCP5" s="652"/>
      <c r="XCQ5" s="652"/>
      <c r="XCR5" s="653"/>
      <c r="XCS5" s="653"/>
      <c r="XCT5" s="653"/>
      <c r="XCU5" s="653"/>
      <c r="XCV5" s="653"/>
      <c r="XCW5" s="653"/>
      <c r="XCX5" s="653"/>
      <c r="XCY5" s="653"/>
      <c r="XCZ5" s="668"/>
      <c r="XDA5" s="670"/>
      <c r="XDB5" s="652"/>
      <c r="XDC5" s="652"/>
      <c r="XDD5" s="652"/>
      <c r="XDE5" s="652"/>
      <c r="XDF5" s="652"/>
      <c r="XDG5" s="652"/>
      <c r="XDH5" s="653"/>
      <c r="XDI5" s="653"/>
      <c r="XDJ5" s="653"/>
      <c r="XDK5" s="653"/>
      <c r="XDL5" s="653"/>
      <c r="XDM5" s="653"/>
      <c r="XDN5" s="653"/>
      <c r="XDO5" s="653"/>
      <c r="XDP5" s="668"/>
      <c r="XDQ5" s="670"/>
      <c r="XDR5" s="652"/>
      <c r="XDS5" s="652"/>
      <c r="XDT5" s="652"/>
      <c r="XDU5" s="652"/>
      <c r="XDV5" s="652"/>
      <c r="XDW5" s="652"/>
      <c r="XDX5" s="653"/>
      <c r="XDY5" s="653"/>
      <c r="XDZ5" s="653"/>
      <c r="XEA5" s="653"/>
      <c r="XEB5" s="653"/>
      <c r="XEC5" s="653"/>
      <c r="XED5" s="653"/>
      <c r="XEE5" s="653"/>
      <c r="XEF5" s="668"/>
      <c r="XEG5" s="670"/>
      <c r="XEH5" s="652"/>
      <c r="XEI5" s="652"/>
      <c r="XEJ5" s="652"/>
      <c r="XEK5" s="652"/>
      <c r="XEL5" s="652"/>
      <c r="XEM5" s="652"/>
      <c r="XEN5" s="653"/>
      <c r="XEO5" s="653"/>
      <c r="XEP5" s="653"/>
      <c r="XEQ5" s="653"/>
      <c r="XER5" s="653"/>
      <c r="XES5" s="653"/>
      <c r="XET5" s="653"/>
      <c r="XEU5" s="653"/>
      <c r="XEV5" s="668"/>
      <c r="XEW5" s="670"/>
      <c r="XEX5" s="652"/>
      <c r="XEY5" s="652"/>
      <c r="XEZ5" s="652"/>
      <c r="XFA5" s="652"/>
      <c r="XFB5" s="652"/>
      <c r="XFC5" s="652"/>
      <c r="XFD5" s="653"/>
    </row>
    <row r="6" spans="1:16384" ht="21.75" customHeight="1">
      <c r="A6" s="880" t="s">
        <v>16</v>
      </c>
      <c r="B6" s="878">
        <v>489.8</v>
      </c>
      <c r="C6" s="878">
        <v>9.65</v>
      </c>
      <c r="D6" s="878">
        <v>556.41</v>
      </c>
      <c r="E6" s="879">
        <f>D6-B6</f>
        <v>66.609999999999957</v>
      </c>
      <c r="F6" s="878">
        <v>621.03</v>
      </c>
      <c r="G6" s="879">
        <f>F6-D6</f>
        <v>64.62</v>
      </c>
      <c r="H6" s="878">
        <v>670.16</v>
      </c>
      <c r="I6" s="879">
        <f>H6-F6</f>
        <v>49.129999999999995</v>
      </c>
      <c r="J6" s="878">
        <v>685.76</v>
      </c>
      <c r="K6" s="879">
        <f>J6-H6</f>
        <v>15.600000000000023</v>
      </c>
      <c r="L6" s="878">
        <v>706.18</v>
      </c>
      <c r="M6" s="878">
        <f>L6-J6</f>
        <v>20.419999999999959</v>
      </c>
      <c r="N6" s="881">
        <f>N7*(1-N25-N26-N27)-10-子公司!N64</f>
        <v>757.81904200904717</v>
      </c>
      <c r="O6" s="881">
        <f>N6-L6</f>
        <v>51.639042009047216</v>
      </c>
      <c r="P6" s="881">
        <f>P7*(1-P25-P26-P27)-10-子公司!P64</f>
        <v>810.60056507699539</v>
      </c>
      <c r="Q6" s="881">
        <f>P6-N6</f>
        <v>52.781523067948228</v>
      </c>
      <c r="R6" s="881">
        <f>R7*(1-R25-R26-R27)-10-子公司!R64</f>
        <v>866.01284360369789</v>
      </c>
      <c r="S6" s="881">
        <f>R6-P6</f>
        <v>55.412278526702494</v>
      </c>
      <c r="T6" s="881">
        <f>T7*(1-T25-T26-T27)-10-子公司!T64</f>
        <v>927.36197816075094</v>
      </c>
      <c r="U6" s="881">
        <f>T6-R6</f>
        <v>61.349134557053048</v>
      </c>
      <c r="V6" s="881">
        <f>V7*(1-V25-V26-V27)-10-子公司!V64</f>
        <v>985.20061968068489</v>
      </c>
      <c r="W6" s="881">
        <f>V6-T6</f>
        <v>57.838641519933958</v>
      </c>
      <c r="X6" s="881">
        <f>V6-L6</f>
        <v>279.02061968068494</v>
      </c>
      <c r="Y6" s="859">
        <f>(V6/L6)^(1/5)-1</f>
        <v>6.8862529564092556E-2</v>
      </c>
      <c r="Z6" s="652"/>
      <c r="AA6" s="652"/>
      <c r="AB6" s="652"/>
      <c r="AC6" s="652"/>
      <c r="AD6" s="652"/>
      <c r="AE6" s="652"/>
      <c r="AF6" s="653"/>
      <c r="AG6" s="653"/>
      <c r="AH6" s="653"/>
      <c r="AI6" s="653"/>
      <c r="AJ6" s="653"/>
      <c r="AK6" s="653"/>
      <c r="AL6" s="653"/>
      <c r="AM6" s="653"/>
      <c r="AN6" s="668"/>
      <c r="AO6" s="670"/>
      <c r="AP6" s="652"/>
      <c r="AQ6" s="652"/>
      <c r="AR6" s="652"/>
      <c r="AS6" s="652"/>
      <c r="AT6" s="652"/>
      <c r="AU6" s="652"/>
      <c r="AV6" s="653"/>
      <c r="AW6" s="653"/>
      <c r="AX6" s="653"/>
      <c r="AY6" s="653"/>
      <c r="AZ6" s="653"/>
      <c r="BA6" s="653"/>
      <c r="BB6" s="653"/>
      <c r="BC6" s="653"/>
      <c r="BD6" s="668"/>
      <c r="BE6" s="670"/>
      <c r="BF6" s="652"/>
      <c r="BG6" s="652"/>
      <c r="BH6" s="652"/>
      <c r="BI6" s="652"/>
      <c r="BJ6" s="652"/>
      <c r="BK6" s="652"/>
      <c r="BL6" s="653"/>
      <c r="BM6" s="653"/>
      <c r="BN6" s="653"/>
      <c r="BO6" s="653"/>
      <c r="BP6" s="653"/>
      <c r="BQ6" s="653"/>
      <c r="BR6" s="653"/>
      <c r="BS6" s="653"/>
      <c r="BT6" s="668"/>
      <c r="BU6" s="670"/>
      <c r="BV6" s="652"/>
      <c r="BW6" s="652"/>
      <c r="BX6" s="652"/>
      <c r="BY6" s="652"/>
      <c r="BZ6" s="652"/>
      <c r="CA6" s="652"/>
      <c r="CB6" s="653"/>
      <c r="CC6" s="653"/>
      <c r="CD6" s="653"/>
      <c r="CE6" s="653"/>
      <c r="CF6" s="653"/>
      <c r="CG6" s="653"/>
      <c r="CH6" s="653"/>
      <c r="CI6" s="653"/>
      <c r="CJ6" s="668"/>
      <c r="CK6" s="670"/>
      <c r="CL6" s="652"/>
      <c r="CM6" s="652"/>
      <c r="CN6" s="652"/>
      <c r="CO6" s="652"/>
      <c r="CP6" s="652"/>
      <c r="CQ6" s="652"/>
      <c r="CR6" s="653"/>
      <c r="CS6" s="653"/>
      <c r="CT6" s="653"/>
      <c r="CU6" s="653"/>
      <c r="CV6" s="653"/>
      <c r="CW6" s="653"/>
      <c r="CX6" s="653"/>
      <c r="CY6" s="653"/>
      <c r="CZ6" s="668"/>
      <c r="DA6" s="670"/>
      <c r="DB6" s="652"/>
      <c r="DC6" s="652"/>
      <c r="DD6" s="652"/>
      <c r="DE6" s="652"/>
      <c r="DF6" s="652"/>
      <c r="DG6" s="652"/>
      <c r="DH6" s="653"/>
      <c r="DI6" s="653"/>
      <c r="DJ6" s="653"/>
      <c r="DK6" s="653"/>
      <c r="DL6" s="653"/>
      <c r="DM6" s="653"/>
      <c r="DN6" s="653"/>
      <c r="DO6" s="653"/>
      <c r="DP6" s="668"/>
      <c r="DQ6" s="670"/>
      <c r="DR6" s="652"/>
      <c r="DS6" s="652"/>
      <c r="DT6" s="652"/>
      <c r="DU6" s="652"/>
      <c r="DV6" s="652"/>
      <c r="DW6" s="652"/>
      <c r="DX6" s="653"/>
      <c r="DY6" s="653"/>
      <c r="DZ6" s="653"/>
      <c r="EA6" s="653"/>
      <c r="EB6" s="653"/>
      <c r="EC6" s="653"/>
      <c r="ED6" s="653"/>
      <c r="EE6" s="653"/>
      <c r="EF6" s="668"/>
      <c r="EG6" s="670"/>
      <c r="EH6" s="652"/>
      <c r="EI6" s="652"/>
      <c r="EJ6" s="652"/>
      <c r="EK6" s="652"/>
      <c r="EL6" s="652"/>
      <c r="EM6" s="652"/>
      <c r="EN6" s="653"/>
      <c r="EO6" s="653"/>
      <c r="EP6" s="653"/>
      <c r="EQ6" s="653"/>
      <c r="ER6" s="653"/>
      <c r="ES6" s="653"/>
      <c r="ET6" s="653"/>
      <c r="EU6" s="653"/>
      <c r="EV6" s="668"/>
      <c r="EW6" s="670"/>
      <c r="EX6" s="652"/>
      <c r="EY6" s="652"/>
      <c r="EZ6" s="652"/>
      <c r="FA6" s="652"/>
      <c r="FB6" s="652"/>
      <c r="FC6" s="652"/>
      <c r="FD6" s="653"/>
      <c r="FE6" s="653"/>
      <c r="FF6" s="653"/>
      <c r="FG6" s="653"/>
      <c r="FH6" s="653"/>
      <c r="FI6" s="653"/>
      <c r="FJ6" s="653"/>
      <c r="FK6" s="653"/>
      <c r="FL6" s="668"/>
      <c r="FM6" s="670"/>
      <c r="FN6" s="652"/>
      <c r="FO6" s="652"/>
      <c r="FP6" s="652"/>
      <c r="FQ6" s="652"/>
      <c r="FR6" s="652"/>
      <c r="FS6" s="652"/>
      <c r="FT6" s="653"/>
      <c r="FU6" s="653"/>
      <c r="FV6" s="653"/>
      <c r="FW6" s="653"/>
      <c r="FX6" s="653"/>
      <c r="FY6" s="653"/>
      <c r="FZ6" s="653"/>
      <c r="GA6" s="653"/>
      <c r="GB6" s="668"/>
      <c r="GC6" s="670"/>
      <c r="GD6" s="652"/>
      <c r="GE6" s="652"/>
      <c r="GF6" s="652"/>
      <c r="GG6" s="652"/>
      <c r="GH6" s="652"/>
      <c r="GI6" s="652"/>
      <c r="GJ6" s="653"/>
      <c r="GK6" s="653"/>
      <c r="GL6" s="653"/>
      <c r="GM6" s="653"/>
      <c r="GN6" s="653"/>
      <c r="GO6" s="653"/>
      <c r="GP6" s="653"/>
      <c r="GQ6" s="653"/>
      <c r="GR6" s="668"/>
      <c r="GS6" s="670"/>
      <c r="GT6" s="652"/>
      <c r="GU6" s="652"/>
      <c r="GV6" s="652"/>
      <c r="GW6" s="652"/>
      <c r="GX6" s="652"/>
      <c r="GY6" s="652"/>
      <c r="GZ6" s="653"/>
      <c r="HA6" s="653"/>
      <c r="HB6" s="653"/>
      <c r="HC6" s="653"/>
      <c r="HD6" s="653"/>
      <c r="HE6" s="653"/>
      <c r="HF6" s="653"/>
      <c r="HG6" s="653"/>
      <c r="HH6" s="668"/>
      <c r="HI6" s="670"/>
      <c r="HJ6" s="652"/>
      <c r="HK6" s="652"/>
      <c r="HL6" s="652"/>
      <c r="HM6" s="652"/>
      <c r="HN6" s="652"/>
      <c r="HO6" s="652"/>
      <c r="HP6" s="653"/>
      <c r="HQ6" s="653"/>
      <c r="HR6" s="653"/>
      <c r="HS6" s="653"/>
      <c r="HT6" s="653"/>
      <c r="HU6" s="653"/>
      <c r="HV6" s="653"/>
      <c r="HW6" s="653"/>
      <c r="HX6" s="668"/>
      <c r="HY6" s="670"/>
      <c r="HZ6" s="652"/>
      <c r="IA6" s="652"/>
      <c r="IB6" s="652"/>
      <c r="IC6" s="652"/>
      <c r="ID6" s="652"/>
      <c r="IE6" s="652"/>
      <c r="IF6" s="653"/>
      <c r="IG6" s="653"/>
      <c r="IH6" s="653"/>
      <c r="II6" s="653"/>
      <c r="IJ6" s="653"/>
      <c r="IK6" s="653"/>
      <c r="IL6" s="653"/>
      <c r="IM6" s="653"/>
      <c r="IN6" s="668"/>
      <c r="IO6" s="670"/>
      <c r="IP6" s="652"/>
      <c r="IQ6" s="652"/>
      <c r="IR6" s="652"/>
      <c r="IS6" s="652"/>
      <c r="IT6" s="652"/>
      <c r="IU6" s="652"/>
      <c r="IV6" s="653"/>
      <c r="IW6" s="653"/>
      <c r="IX6" s="653"/>
      <c r="IY6" s="653"/>
      <c r="IZ6" s="653"/>
      <c r="JA6" s="653"/>
      <c r="JB6" s="653"/>
      <c r="JC6" s="653"/>
      <c r="JD6" s="668"/>
      <c r="JE6" s="670"/>
      <c r="JF6" s="652"/>
      <c r="JG6" s="652"/>
      <c r="JH6" s="652"/>
      <c r="JI6" s="652"/>
      <c r="JJ6" s="652"/>
      <c r="JK6" s="652"/>
      <c r="JL6" s="653"/>
      <c r="JM6" s="653"/>
      <c r="JN6" s="653"/>
      <c r="JO6" s="653"/>
      <c r="JP6" s="653"/>
      <c r="JQ6" s="653"/>
      <c r="JR6" s="653"/>
      <c r="JS6" s="653"/>
      <c r="JT6" s="668"/>
      <c r="JU6" s="670"/>
      <c r="JV6" s="652"/>
      <c r="JW6" s="652"/>
      <c r="JX6" s="652"/>
      <c r="JY6" s="652"/>
      <c r="JZ6" s="652"/>
      <c r="KA6" s="652"/>
      <c r="KB6" s="653"/>
      <c r="KC6" s="653"/>
      <c r="KD6" s="653"/>
      <c r="KE6" s="653"/>
      <c r="KF6" s="653"/>
      <c r="KG6" s="653"/>
      <c r="KH6" s="653"/>
      <c r="KI6" s="653"/>
      <c r="KJ6" s="668"/>
      <c r="KK6" s="670"/>
      <c r="KL6" s="652"/>
      <c r="KM6" s="652"/>
      <c r="KN6" s="652"/>
      <c r="KO6" s="652"/>
      <c r="KP6" s="652"/>
      <c r="KQ6" s="652"/>
      <c r="KR6" s="653"/>
      <c r="KS6" s="653"/>
      <c r="KT6" s="653"/>
      <c r="KU6" s="653"/>
      <c r="KV6" s="653"/>
      <c r="KW6" s="653"/>
      <c r="KX6" s="653"/>
      <c r="KY6" s="653"/>
      <c r="KZ6" s="668"/>
      <c r="LA6" s="670"/>
      <c r="LB6" s="652"/>
      <c r="LC6" s="652"/>
      <c r="LD6" s="652"/>
      <c r="LE6" s="652"/>
      <c r="LF6" s="652"/>
      <c r="LG6" s="652"/>
      <c r="LH6" s="653"/>
      <c r="LI6" s="653"/>
      <c r="LJ6" s="653"/>
      <c r="LK6" s="653"/>
      <c r="LL6" s="653"/>
      <c r="LM6" s="653"/>
      <c r="LN6" s="653"/>
      <c r="LO6" s="653"/>
      <c r="LP6" s="668"/>
      <c r="LQ6" s="670"/>
      <c r="LR6" s="652"/>
      <c r="LS6" s="652"/>
      <c r="LT6" s="652"/>
      <c r="LU6" s="652"/>
      <c r="LV6" s="652"/>
      <c r="LW6" s="652"/>
      <c r="LX6" s="653"/>
      <c r="LY6" s="653"/>
      <c r="LZ6" s="653"/>
      <c r="MA6" s="653"/>
      <c r="MB6" s="653"/>
      <c r="MC6" s="653"/>
      <c r="MD6" s="653"/>
      <c r="ME6" s="653"/>
      <c r="MF6" s="668"/>
      <c r="MG6" s="670"/>
      <c r="MH6" s="652"/>
      <c r="MI6" s="652"/>
      <c r="MJ6" s="652"/>
      <c r="MK6" s="652"/>
      <c r="ML6" s="652"/>
      <c r="MM6" s="652"/>
      <c r="MN6" s="653"/>
      <c r="MO6" s="653"/>
      <c r="MP6" s="653"/>
      <c r="MQ6" s="653"/>
      <c r="MR6" s="653"/>
      <c r="MS6" s="653"/>
      <c r="MT6" s="653"/>
      <c r="MU6" s="653"/>
      <c r="MV6" s="668"/>
      <c r="MW6" s="670"/>
      <c r="MX6" s="652"/>
      <c r="MY6" s="652"/>
      <c r="MZ6" s="652"/>
      <c r="NA6" s="652"/>
      <c r="NB6" s="652"/>
      <c r="NC6" s="652"/>
      <c r="ND6" s="653"/>
      <c r="NE6" s="653"/>
      <c r="NF6" s="653"/>
      <c r="NG6" s="653"/>
      <c r="NH6" s="653"/>
      <c r="NI6" s="653"/>
      <c r="NJ6" s="653"/>
      <c r="NK6" s="653"/>
      <c r="NL6" s="668"/>
      <c r="NM6" s="670"/>
      <c r="NN6" s="652"/>
      <c r="NO6" s="652"/>
      <c r="NP6" s="652"/>
      <c r="NQ6" s="652"/>
      <c r="NR6" s="652"/>
      <c r="NS6" s="652"/>
      <c r="NT6" s="653"/>
      <c r="NU6" s="653"/>
      <c r="NV6" s="653"/>
      <c r="NW6" s="653"/>
      <c r="NX6" s="653"/>
      <c r="NY6" s="653"/>
      <c r="NZ6" s="653"/>
      <c r="OA6" s="653"/>
      <c r="OB6" s="668"/>
      <c r="OC6" s="670"/>
      <c r="OD6" s="652"/>
      <c r="OE6" s="652"/>
      <c r="OF6" s="652"/>
      <c r="OG6" s="652"/>
      <c r="OH6" s="652"/>
      <c r="OI6" s="652"/>
      <c r="OJ6" s="653"/>
      <c r="OK6" s="653"/>
      <c r="OL6" s="653"/>
      <c r="OM6" s="653"/>
      <c r="ON6" s="653"/>
      <c r="OO6" s="653"/>
      <c r="OP6" s="653"/>
      <c r="OQ6" s="653"/>
      <c r="OR6" s="668"/>
      <c r="OS6" s="670"/>
      <c r="OT6" s="652"/>
      <c r="OU6" s="652"/>
      <c r="OV6" s="652"/>
      <c r="OW6" s="652"/>
      <c r="OX6" s="652"/>
      <c r="OY6" s="652"/>
      <c r="OZ6" s="653"/>
      <c r="PA6" s="653"/>
      <c r="PB6" s="653"/>
      <c r="PC6" s="653"/>
      <c r="PD6" s="653"/>
      <c r="PE6" s="653"/>
      <c r="PF6" s="653"/>
      <c r="PG6" s="653"/>
      <c r="PH6" s="668"/>
      <c r="PI6" s="670"/>
      <c r="PJ6" s="652"/>
      <c r="PK6" s="652"/>
      <c r="PL6" s="652"/>
      <c r="PM6" s="652"/>
      <c r="PN6" s="652"/>
      <c r="PO6" s="652"/>
      <c r="PP6" s="653"/>
      <c r="PQ6" s="653"/>
      <c r="PR6" s="653"/>
      <c r="PS6" s="653"/>
      <c r="PT6" s="653"/>
      <c r="PU6" s="653"/>
      <c r="PV6" s="653"/>
      <c r="PW6" s="653"/>
      <c r="PX6" s="668"/>
      <c r="PY6" s="670"/>
      <c r="PZ6" s="652"/>
      <c r="QA6" s="652"/>
      <c r="QB6" s="652"/>
      <c r="QC6" s="652"/>
      <c r="QD6" s="652"/>
      <c r="QE6" s="652"/>
      <c r="QF6" s="653"/>
      <c r="QG6" s="653"/>
      <c r="QH6" s="653"/>
      <c r="QI6" s="653"/>
      <c r="QJ6" s="653"/>
      <c r="QK6" s="653"/>
      <c r="QL6" s="653"/>
      <c r="QM6" s="653"/>
      <c r="QN6" s="668"/>
      <c r="QO6" s="670"/>
      <c r="QP6" s="652"/>
      <c r="QQ6" s="652"/>
      <c r="QR6" s="652"/>
      <c r="QS6" s="652"/>
      <c r="QT6" s="652"/>
      <c r="QU6" s="652"/>
      <c r="QV6" s="653"/>
      <c r="QW6" s="653"/>
      <c r="QX6" s="653"/>
      <c r="QY6" s="653"/>
      <c r="QZ6" s="653"/>
      <c r="RA6" s="653"/>
      <c r="RB6" s="653"/>
      <c r="RC6" s="653"/>
      <c r="RD6" s="668"/>
      <c r="RE6" s="670"/>
      <c r="RF6" s="652"/>
      <c r="RG6" s="652"/>
      <c r="RH6" s="652"/>
      <c r="RI6" s="652"/>
      <c r="RJ6" s="652"/>
      <c r="RK6" s="652"/>
      <c r="RL6" s="653"/>
      <c r="RM6" s="653"/>
      <c r="RN6" s="653"/>
      <c r="RO6" s="653"/>
      <c r="RP6" s="653"/>
      <c r="RQ6" s="653"/>
      <c r="RR6" s="653"/>
      <c r="RS6" s="653"/>
      <c r="RT6" s="668"/>
      <c r="RU6" s="670"/>
      <c r="RV6" s="652"/>
      <c r="RW6" s="652"/>
      <c r="RX6" s="652"/>
      <c r="RY6" s="652"/>
      <c r="RZ6" s="652"/>
      <c r="SA6" s="652"/>
      <c r="SB6" s="653"/>
      <c r="SC6" s="653"/>
      <c r="SD6" s="653"/>
      <c r="SE6" s="653"/>
      <c r="SF6" s="653"/>
      <c r="SG6" s="653"/>
      <c r="SH6" s="653"/>
      <c r="SI6" s="653"/>
      <c r="SJ6" s="668"/>
      <c r="SK6" s="670"/>
      <c r="SL6" s="652"/>
      <c r="SM6" s="652"/>
      <c r="SN6" s="652"/>
      <c r="SO6" s="652"/>
      <c r="SP6" s="652"/>
      <c r="SQ6" s="652"/>
      <c r="SR6" s="653"/>
      <c r="SS6" s="653"/>
      <c r="ST6" s="653"/>
      <c r="SU6" s="653"/>
      <c r="SV6" s="653"/>
      <c r="SW6" s="653"/>
      <c r="SX6" s="653"/>
      <c r="SY6" s="653"/>
      <c r="SZ6" s="668"/>
      <c r="TA6" s="670"/>
      <c r="TB6" s="652"/>
      <c r="TC6" s="652"/>
      <c r="TD6" s="652"/>
      <c r="TE6" s="652"/>
      <c r="TF6" s="652"/>
      <c r="TG6" s="652"/>
      <c r="TH6" s="653"/>
      <c r="TI6" s="653"/>
      <c r="TJ6" s="653"/>
      <c r="TK6" s="653"/>
      <c r="TL6" s="653"/>
      <c r="TM6" s="653"/>
      <c r="TN6" s="653"/>
      <c r="TO6" s="653"/>
      <c r="TP6" s="668"/>
      <c r="TQ6" s="670"/>
      <c r="TR6" s="652"/>
      <c r="TS6" s="652"/>
      <c r="TT6" s="652"/>
      <c r="TU6" s="652"/>
      <c r="TV6" s="652"/>
      <c r="TW6" s="652"/>
      <c r="TX6" s="653"/>
      <c r="TY6" s="653"/>
      <c r="TZ6" s="653"/>
      <c r="UA6" s="653"/>
      <c r="UB6" s="653"/>
      <c r="UC6" s="653"/>
      <c r="UD6" s="653"/>
      <c r="UE6" s="653"/>
      <c r="UF6" s="668"/>
      <c r="UG6" s="670"/>
      <c r="UH6" s="652"/>
      <c r="UI6" s="652"/>
      <c r="UJ6" s="652"/>
      <c r="UK6" s="652"/>
      <c r="UL6" s="652"/>
      <c r="UM6" s="652"/>
      <c r="UN6" s="653"/>
      <c r="UO6" s="653"/>
      <c r="UP6" s="653"/>
      <c r="UQ6" s="653"/>
      <c r="UR6" s="653"/>
      <c r="US6" s="653"/>
      <c r="UT6" s="653"/>
      <c r="UU6" s="653"/>
      <c r="UV6" s="668"/>
      <c r="UW6" s="670"/>
      <c r="UX6" s="652"/>
      <c r="UY6" s="652"/>
      <c r="UZ6" s="652"/>
      <c r="VA6" s="652"/>
      <c r="VB6" s="652"/>
      <c r="VC6" s="652"/>
      <c r="VD6" s="653"/>
      <c r="VE6" s="653"/>
      <c r="VF6" s="653"/>
      <c r="VG6" s="653"/>
      <c r="VH6" s="653"/>
      <c r="VI6" s="653"/>
      <c r="VJ6" s="653"/>
      <c r="VK6" s="653"/>
      <c r="VL6" s="668"/>
      <c r="VM6" s="670"/>
      <c r="VN6" s="652"/>
      <c r="VO6" s="652"/>
      <c r="VP6" s="652"/>
      <c r="VQ6" s="652"/>
      <c r="VR6" s="652"/>
      <c r="VS6" s="652"/>
      <c r="VT6" s="653"/>
      <c r="VU6" s="653"/>
      <c r="VV6" s="653"/>
      <c r="VW6" s="653"/>
      <c r="VX6" s="653"/>
      <c r="VY6" s="653"/>
      <c r="VZ6" s="653"/>
      <c r="WA6" s="653"/>
      <c r="WB6" s="668"/>
      <c r="WC6" s="670"/>
      <c r="WD6" s="652"/>
      <c r="WE6" s="652"/>
      <c r="WF6" s="652"/>
      <c r="WG6" s="652"/>
      <c r="WH6" s="652"/>
      <c r="WI6" s="652"/>
      <c r="WJ6" s="653"/>
      <c r="WK6" s="653"/>
      <c r="WL6" s="653"/>
      <c r="WM6" s="653"/>
      <c r="WN6" s="653"/>
      <c r="WO6" s="653"/>
      <c r="WP6" s="653"/>
      <c r="WQ6" s="653"/>
      <c r="WR6" s="668"/>
      <c r="WS6" s="670"/>
      <c r="WT6" s="652"/>
      <c r="WU6" s="652"/>
      <c r="WV6" s="652"/>
      <c r="WW6" s="652"/>
      <c r="WX6" s="652"/>
      <c r="WY6" s="652"/>
      <c r="WZ6" s="653"/>
      <c r="XA6" s="653"/>
      <c r="XB6" s="653"/>
      <c r="XC6" s="653"/>
      <c r="XD6" s="653"/>
      <c r="XE6" s="653"/>
      <c r="XF6" s="653"/>
      <c r="XG6" s="653"/>
      <c r="XH6" s="668"/>
      <c r="XI6" s="670"/>
      <c r="XJ6" s="652"/>
      <c r="XK6" s="652"/>
      <c r="XL6" s="652"/>
      <c r="XM6" s="652"/>
      <c r="XN6" s="652"/>
      <c r="XO6" s="652"/>
      <c r="XP6" s="653"/>
      <c r="XQ6" s="653"/>
      <c r="XR6" s="653"/>
      <c r="XS6" s="653"/>
      <c r="XT6" s="653"/>
      <c r="XU6" s="653"/>
      <c r="XV6" s="653"/>
      <c r="XW6" s="653"/>
      <c r="XX6" s="668"/>
      <c r="XY6" s="670"/>
      <c r="XZ6" s="652"/>
      <c r="YA6" s="652"/>
      <c r="YB6" s="652"/>
      <c r="YC6" s="652"/>
      <c r="YD6" s="652"/>
      <c r="YE6" s="652"/>
      <c r="YF6" s="653"/>
      <c r="YG6" s="653"/>
      <c r="YH6" s="653"/>
      <c r="YI6" s="653"/>
      <c r="YJ6" s="653"/>
      <c r="YK6" s="653"/>
      <c r="YL6" s="653"/>
      <c r="YM6" s="653"/>
      <c r="YN6" s="668"/>
      <c r="YO6" s="670"/>
      <c r="YP6" s="652"/>
      <c r="YQ6" s="652"/>
      <c r="YR6" s="652"/>
      <c r="YS6" s="652"/>
      <c r="YT6" s="652"/>
      <c r="YU6" s="652"/>
      <c r="YV6" s="653"/>
      <c r="YW6" s="653"/>
      <c r="YX6" s="653"/>
      <c r="YY6" s="653"/>
      <c r="YZ6" s="653"/>
      <c r="ZA6" s="653"/>
      <c r="ZB6" s="653"/>
      <c r="ZC6" s="653"/>
      <c r="ZD6" s="668"/>
      <c r="ZE6" s="670"/>
      <c r="ZF6" s="652"/>
      <c r="ZG6" s="652"/>
      <c r="ZH6" s="652"/>
      <c r="ZI6" s="652"/>
      <c r="ZJ6" s="652"/>
      <c r="ZK6" s="652"/>
      <c r="ZL6" s="653"/>
      <c r="ZM6" s="653"/>
      <c r="ZN6" s="653"/>
      <c r="ZO6" s="653"/>
      <c r="ZP6" s="653"/>
      <c r="ZQ6" s="653"/>
      <c r="ZR6" s="653"/>
      <c r="ZS6" s="653"/>
      <c r="ZT6" s="668"/>
      <c r="ZU6" s="670"/>
      <c r="ZV6" s="652"/>
      <c r="ZW6" s="652"/>
      <c r="ZX6" s="652"/>
      <c r="ZY6" s="652"/>
      <c r="ZZ6" s="652"/>
      <c r="AAA6" s="652"/>
      <c r="AAB6" s="653"/>
      <c r="AAC6" s="653"/>
      <c r="AAD6" s="653"/>
      <c r="AAE6" s="653"/>
      <c r="AAF6" s="653"/>
      <c r="AAG6" s="653"/>
      <c r="AAH6" s="653"/>
      <c r="AAI6" s="653"/>
      <c r="AAJ6" s="668"/>
      <c r="AAK6" s="670"/>
      <c r="AAL6" s="652"/>
      <c r="AAM6" s="652"/>
      <c r="AAN6" s="652"/>
      <c r="AAO6" s="652"/>
      <c r="AAP6" s="652"/>
      <c r="AAQ6" s="652"/>
      <c r="AAR6" s="653"/>
      <c r="AAS6" s="653"/>
      <c r="AAT6" s="653"/>
      <c r="AAU6" s="653"/>
      <c r="AAV6" s="653"/>
      <c r="AAW6" s="653"/>
      <c r="AAX6" s="653"/>
      <c r="AAY6" s="653"/>
      <c r="AAZ6" s="668"/>
      <c r="ABA6" s="670"/>
      <c r="ABB6" s="652"/>
      <c r="ABC6" s="652"/>
      <c r="ABD6" s="652"/>
      <c r="ABE6" s="652"/>
      <c r="ABF6" s="652"/>
      <c r="ABG6" s="652"/>
      <c r="ABH6" s="653"/>
      <c r="ABI6" s="653"/>
      <c r="ABJ6" s="653"/>
      <c r="ABK6" s="653"/>
      <c r="ABL6" s="653"/>
      <c r="ABM6" s="653"/>
      <c r="ABN6" s="653"/>
      <c r="ABO6" s="653"/>
      <c r="ABP6" s="668"/>
      <c r="ABQ6" s="670"/>
      <c r="ABR6" s="652"/>
      <c r="ABS6" s="652"/>
      <c r="ABT6" s="652"/>
      <c r="ABU6" s="652"/>
      <c r="ABV6" s="652"/>
      <c r="ABW6" s="652"/>
      <c r="ABX6" s="653"/>
      <c r="ABY6" s="653"/>
      <c r="ABZ6" s="653"/>
      <c r="ACA6" s="653"/>
      <c r="ACB6" s="653"/>
      <c r="ACC6" s="653"/>
      <c r="ACD6" s="653"/>
      <c r="ACE6" s="653"/>
      <c r="ACF6" s="668"/>
      <c r="ACG6" s="670"/>
      <c r="ACH6" s="652"/>
      <c r="ACI6" s="652"/>
      <c r="ACJ6" s="652"/>
      <c r="ACK6" s="652"/>
      <c r="ACL6" s="652"/>
      <c r="ACM6" s="652"/>
      <c r="ACN6" s="653"/>
      <c r="ACO6" s="653"/>
      <c r="ACP6" s="653"/>
      <c r="ACQ6" s="653"/>
      <c r="ACR6" s="653"/>
      <c r="ACS6" s="653"/>
      <c r="ACT6" s="653"/>
      <c r="ACU6" s="653"/>
      <c r="ACV6" s="668"/>
      <c r="ACW6" s="670"/>
      <c r="ACX6" s="652"/>
      <c r="ACY6" s="652"/>
      <c r="ACZ6" s="652"/>
      <c r="ADA6" s="652"/>
      <c r="ADB6" s="652"/>
      <c r="ADC6" s="652"/>
      <c r="ADD6" s="653"/>
      <c r="ADE6" s="653"/>
      <c r="ADF6" s="653"/>
      <c r="ADG6" s="653"/>
      <c r="ADH6" s="653"/>
      <c r="ADI6" s="653"/>
      <c r="ADJ6" s="653"/>
      <c r="ADK6" s="653"/>
      <c r="ADL6" s="668"/>
      <c r="ADM6" s="670"/>
      <c r="ADN6" s="652"/>
      <c r="ADO6" s="652"/>
      <c r="ADP6" s="652"/>
      <c r="ADQ6" s="652"/>
      <c r="ADR6" s="652"/>
      <c r="ADS6" s="652"/>
      <c r="ADT6" s="653"/>
      <c r="ADU6" s="653"/>
      <c r="ADV6" s="653"/>
      <c r="ADW6" s="653"/>
      <c r="ADX6" s="653"/>
      <c r="ADY6" s="653"/>
      <c r="ADZ6" s="653"/>
      <c r="AEA6" s="653"/>
      <c r="AEB6" s="668"/>
      <c r="AEC6" s="670"/>
      <c r="AED6" s="652"/>
      <c r="AEE6" s="652"/>
      <c r="AEF6" s="652"/>
      <c r="AEG6" s="652"/>
      <c r="AEH6" s="652"/>
      <c r="AEI6" s="652"/>
      <c r="AEJ6" s="653"/>
      <c r="AEK6" s="653"/>
      <c r="AEL6" s="653"/>
      <c r="AEM6" s="653"/>
      <c r="AEN6" s="653"/>
      <c r="AEO6" s="653"/>
      <c r="AEP6" s="653"/>
      <c r="AEQ6" s="653"/>
      <c r="AER6" s="668"/>
      <c r="AES6" s="670"/>
      <c r="AET6" s="652"/>
      <c r="AEU6" s="652"/>
      <c r="AEV6" s="652"/>
      <c r="AEW6" s="652"/>
      <c r="AEX6" s="652"/>
      <c r="AEY6" s="652"/>
      <c r="AEZ6" s="653"/>
      <c r="AFA6" s="653"/>
      <c r="AFB6" s="653"/>
      <c r="AFC6" s="653"/>
      <c r="AFD6" s="653"/>
      <c r="AFE6" s="653"/>
      <c r="AFF6" s="653"/>
      <c r="AFG6" s="653"/>
      <c r="AFH6" s="668"/>
      <c r="AFI6" s="670"/>
      <c r="AFJ6" s="652"/>
      <c r="AFK6" s="652"/>
      <c r="AFL6" s="652"/>
      <c r="AFM6" s="652"/>
      <c r="AFN6" s="652"/>
      <c r="AFO6" s="652"/>
      <c r="AFP6" s="653"/>
      <c r="AFQ6" s="653"/>
      <c r="AFR6" s="653"/>
      <c r="AFS6" s="653"/>
      <c r="AFT6" s="653"/>
      <c r="AFU6" s="653"/>
      <c r="AFV6" s="653"/>
      <c r="AFW6" s="653"/>
      <c r="AFX6" s="668"/>
      <c r="AFY6" s="670"/>
      <c r="AFZ6" s="652"/>
      <c r="AGA6" s="652"/>
      <c r="AGB6" s="652"/>
      <c r="AGC6" s="652"/>
      <c r="AGD6" s="652"/>
      <c r="AGE6" s="652"/>
      <c r="AGF6" s="653"/>
      <c r="AGG6" s="653"/>
      <c r="AGH6" s="653"/>
      <c r="AGI6" s="653"/>
      <c r="AGJ6" s="653"/>
      <c r="AGK6" s="653"/>
      <c r="AGL6" s="653"/>
      <c r="AGM6" s="653"/>
      <c r="AGN6" s="668"/>
      <c r="AGO6" s="670"/>
      <c r="AGP6" s="652"/>
      <c r="AGQ6" s="652"/>
      <c r="AGR6" s="652"/>
      <c r="AGS6" s="652"/>
      <c r="AGT6" s="652"/>
      <c r="AGU6" s="652"/>
      <c r="AGV6" s="653"/>
      <c r="AGW6" s="653"/>
      <c r="AGX6" s="653"/>
      <c r="AGY6" s="653"/>
      <c r="AGZ6" s="653"/>
      <c r="AHA6" s="653"/>
      <c r="AHB6" s="653"/>
      <c r="AHC6" s="653"/>
      <c r="AHD6" s="668"/>
      <c r="AHE6" s="670"/>
      <c r="AHF6" s="652"/>
      <c r="AHG6" s="652"/>
      <c r="AHH6" s="652"/>
      <c r="AHI6" s="652"/>
      <c r="AHJ6" s="652"/>
      <c r="AHK6" s="652"/>
      <c r="AHL6" s="653"/>
      <c r="AHM6" s="653"/>
      <c r="AHN6" s="653"/>
      <c r="AHO6" s="653"/>
      <c r="AHP6" s="653"/>
      <c r="AHQ6" s="653"/>
      <c r="AHR6" s="653"/>
      <c r="AHS6" s="653"/>
      <c r="AHT6" s="668"/>
      <c r="AHU6" s="670"/>
      <c r="AHV6" s="652"/>
      <c r="AHW6" s="652"/>
      <c r="AHX6" s="652"/>
      <c r="AHY6" s="652"/>
      <c r="AHZ6" s="652"/>
      <c r="AIA6" s="652"/>
      <c r="AIB6" s="653"/>
      <c r="AIC6" s="653"/>
      <c r="AID6" s="653"/>
      <c r="AIE6" s="653"/>
      <c r="AIF6" s="653"/>
      <c r="AIG6" s="653"/>
      <c r="AIH6" s="653"/>
      <c r="AII6" s="653"/>
      <c r="AIJ6" s="668"/>
      <c r="AIK6" s="670"/>
      <c r="AIL6" s="652"/>
      <c r="AIM6" s="652"/>
      <c r="AIN6" s="652"/>
      <c r="AIO6" s="652"/>
      <c r="AIP6" s="652"/>
      <c r="AIQ6" s="652"/>
      <c r="AIR6" s="653"/>
      <c r="AIS6" s="653"/>
      <c r="AIT6" s="653"/>
      <c r="AIU6" s="653"/>
      <c r="AIV6" s="653"/>
      <c r="AIW6" s="653"/>
      <c r="AIX6" s="653"/>
      <c r="AIY6" s="653"/>
      <c r="AIZ6" s="668"/>
      <c r="AJA6" s="670"/>
      <c r="AJB6" s="652"/>
      <c r="AJC6" s="652"/>
      <c r="AJD6" s="652"/>
      <c r="AJE6" s="652"/>
      <c r="AJF6" s="652"/>
      <c r="AJG6" s="652"/>
      <c r="AJH6" s="653"/>
      <c r="AJI6" s="653"/>
      <c r="AJJ6" s="653"/>
      <c r="AJK6" s="653"/>
      <c r="AJL6" s="653"/>
      <c r="AJM6" s="653"/>
      <c r="AJN6" s="653"/>
      <c r="AJO6" s="653"/>
      <c r="AJP6" s="668"/>
      <c r="AJQ6" s="670"/>
      <c r="AJR6" s="652"/>
      <c r="AJS6" s="652"/>
      <c r="AJT6" s="652"/>
      <c r="AJU6" s="652"/>
      <c r="AJV6" s="652"/>
      <c r="AJW6" s="652"/>
      <c r="AJX6" s="653"/>
      <c r="AJY6" s="653"/>
      <c r="AJZ6" s="653"/>
      <c r="AKA6" s="653"/>
      <c r="AKB6" s="653"/>
      <c r="AKC6" s="653"/>
      <c r="AKD6" s="653"/>
      <c r="AKE6" s="653"/>
      <c r="AKF6" s="668"/>
      <c r="AKG6" s="670"/>
      <c r="AKH6" s="652"/>
      <c r="AKI6" s="652"/>
      <c r="AKJ6" s="652"/>
      <c r="AKK6" s="652"/>
      <c r="AKL6" s="652"/>
      <c r="AKM6" s="652"/>
      <c r="AKN6" s="653"/>
      <c r="AKO6" s="653"/>
      <c r="AKP6" s="653"/>
      <c r="AKQ6" s="653"/>
      <c r="AKR6" s="653"/>
      <c r="AKS6" s="653"/>
      <c r="AKT6" s="653"/>
      <c r="AKU6" s="653"/>
      <c r="AKV6" s="668"/>
      <c r="AKW6" s="670"/>
      <c r="AKX6" s="652"/>
      <c r="AKY6" s="652"/>
      <c r="AKZ6" s="652"/>
      <c r="ALA6" s="652"/>
      <c r="ALB6" s="652"/>
      <c r="ALC6" s="652"/>
      <c r="ALD6" s="653"/>
      <c r="ALE6" s="653"/>
      <c r="ALF6" s="653"/>
      <c r="ALG6" s="653"/>
      <c r="ALH6" s="653"/>
      <c r="ALI6" s="653"/>
      <c r="ALJ6" s="653"/>
      <c r="ALK6" s="653"/>
      <c r="ALL6" s="668"/>
      <c r="ALM6" s="670"/>
      <c r="ALN6" s="652"/>
      <c r="ALO6" s="652"/>
      <c r="ALP6" s="652"/>
      <c r="ALQ6" s="652"/>
      <c r="ALR6" s="652"/>
      <c r="ALS6" s="652"/>
      <c r="ALT6" s="653"/>
      <c r="ALU6" s="653"/>
      <c r="ALV6" s="653"/>
      <c r="ALW6" s="653"/>
      <c r="ALX6" s="653"/>
      <c r="ALY6" s="653"/>
      <c r="ALZ6" s="653"/>
      <c r="AMA6" s="653"/>
      <c r="AMB6" s="668"/>
      <c r="AMC6" s="670"/>
      <c r="AMD6" s="652"/>
      <c r="AME6" s="652"/>
      <c r="AMF6" s="652"/>
      <c r="AMG6" s="652"/>
      <c r="AMH6" s="652"/>
      <c r="AMI6" s="652"/>
      <c r="AMJ6" s="653"/>
      <c r="AMK6" s="653"/>
      <c r="AML6" s="653"/>
      <c r="AMM6" s="653"/>
      <c r="AMN6" s="653"/>
      <c r="AMO6" s="653"/>
      <c r="AMP6" s="653"/>
      <c r="AMQ6" s="653"/>
      <c r="AMR6" s="668"/>
      <c r="AMS6" s="670"/>
      <c r="AMT6" s="652"/>
      <c r="AMU6" s="652"/>
      <c r="AMV6" s="652"/>
      <c r="AMW6" s="652"/>
      <c r="AMX6" s="652"/>
      <c r="AMY6" s="652"/>
      <c r="AMZ6" s="653"/>
      <c r="ANA6" s="653"/>
      <c r="ANB6" s="653"/>
      <c r="ANC6" s="653"/>
      <c r="AND6" s="653"/>
      <c r="ANE6" s="653"/>
      <c r="ANF6" s="653"/>
      <c r="ANG6" s="653"/>
      <c r="ANH6" s="668"/>
      <c r="ANI6" s="670"/>
      <c r="ANJ6" s="652"/>
      <c r="ANK6" s="652"/>
      <c r="ANL6" s="652"/>
      <c r="ANM6" s="652"/>
      <c r="ANN6" s="652"/>
      <c r="ANO6" s="652"/>
      <c r="ANP6" s="653"/>
      <c r="ANQ6" s="653"/>
      <c r="ANR6" s="653"/>
      <c r="ANS6" s="653"/>
      <c r="ANT6" s="653"/>
      <c r="ANU6" s="653"/>
      <c r="ANV6" s="653"/>
      <c r="ANW6" s="653"/>
      <c r="ANX6" s="668"/>
      <c r="ANY6" s="670"/>
      <c r="ANZ6" s="652"/>
      <c r="AOA6" s="652"/>
      <c r="AOB6" s="652"/>
      <c r="AOC6" s="652"/>
      <c r="AOD6" s="652"/>
      <c r="AOE6" s="652"/>
      <c r="AOF6" s="653"/>
      <c r="AOG6" s="653"/>
      <c r="AOH6" s="653"/>
      <c r="AOI6" s="653"/>
      <c r="AOJ6" s="653"/>
      <c r="AOK6" s="653"/>
      <c r="AOL6" s="653"/>
      <c r="AOM6" s="653"/>
      <c r="AON6" s="668"/>
      <c r="AOO6" s="670"/>
      <c r="AOP6" s="652"/>
      <c r="AOQ6" s="652"/>
      <c r="AOR6" s="652"/>
      <c r="AOS6" s="652"/>
      <c r="AOT6" s="652"/>
      <c r="AOU6" s="652"/>
      <c r="AOV6" s="653"/>
      <c r="AOW6" s="653"/>
      <c r="AOX6" s="653"/>
      <c r="AOY6" s="653"/>
      <c r="AOZ6" s="653"/>
      <c r="APA6" s="653"/>
      <c r="APB6" s="653"/>
      <c r="APC6" s="653"/>
      <c r="APD6" s="668"/>
      <c r="APE6" s="670"/>
      <c r="APF6" s="652"/>
      <c r="APG6" s="652"/>
      <c r="APH6" s="652"/>
      <c r="API6" s="652"/>
      <c r="APJ6" s="652"/>
      <c r="APK6" s="652"/>
      <c r="APL6" s="653"/>
      <c r="APM6" s="653"/>
      <c r="APN6" s="653"/>
      <c r="APO6" s="653"/>
      <c r="APP6" s="653"/>
      <c r="APQ6" s="653"/>
      <c r="APR6" s="653"/>
      <c r="APS6" s="653"/>
      <c r="APT6" s="668"/>
      <c r="APU6" s="670"/>
      <c r="APV6" s="652"/>
      <c r="APW6" s="652"/>
      <c r="APX6" s="652"/>
      <c r="APY6" s="652"/>
      <c r="APZ6" s="652"/>
      <c r="AQA6" s="652"/>
      <c r="AQB6" s="653"/>
      <c r="AQC6" s="653"/>
      <c r="AQD6" s="653"/>
      <c r="AQE6" s="653"/>
      <c r="AQF6" s="653"/>
      <c r="AQG6" s="653"/>
      <c r="AQH6" s="653"/>
      <c r="AQI6" s="653"/>
      <c r="AQJ6" s="668"/>
      <c r="AQK6" s="670"/>
      <c r="AQL6" s="652"/>
      <c r="AQM6" s="652"/>
      <c r="AQN6" s="652"/>
      <c r="AQO6" s="652"/>
      <c r="AQP6" s="652"/>
      <c r="AQQ6" s="652"/>
      <c r="AQR6" s="653"/>
      <c r="AQS6" s="653"/>
      <c r="AQT6" s="653"/>
      <c r="AQU6" s="653"/>
      <c r="AQV6" s="653"/>
      <c r="AQW6" s="653"/>
      <c r="AQX6" s="653"/>
      <c r="AQY6" s="653"/>
      <c r="AQZ6" s="668"/>
      <c r="ARA6" s="670"/>
      <c r="ARB6" s="652"/>
      <c r="ARC6" s="652"/>
      <c r="ARD6" s="652"/>
      <c r="ARE6" s="652"/>
      <c r="ARF6" s="652"/>
      <c r="ARG6" s="652"/>
      <c r="ARH6" s="653"/>
      <c r="ARI6" s="653"/>
      <c r="ARJ6" s="653"/>
      <c r="ARK6" s="653"/>
      <c r="ARL6" s="653"/>
      <c r="ARM6" s="653"/>
      <c r="ARN6" s="653"/>
      <c r="ARO6" s="653"/>
      <c r="ARP6" s="668"/>
      <c r="ARQ6" s="670"/>
      <c r="ARR6" s="652"/>
      <c r="ARS6" s="652"/>
      <c r="ART6" s="652"/>
      <c r="ARU6" s="652"/>
      <c r="ARV6" s="652"/>
      <c r="ARW6" s="652"/>
      <c r="ARX6" s="653"/>
      <c r="ARY6" s="653"/>
      <c r="ARZ6" s="653"/>
      <c r="ASA6" s="653"/>
      <c r="ASB6" s="653"/>
      <c r="ASC6" s="653"/>
      <c r="ASD6" s="653"/>
      <c r="ASE6" s="653"/>
      <c r="ASF6" s="668"/>
      <c r="ASG6" s="670"/>
      <c r="ASH6" s="652"/>
      <c r="ASI6" s="652"/>
      <c r="ASJ6" s="652"/>
      <c r="ASK6" s="652"/>
      <c r="ASL6" s="652"/>
      <c r="ASM6" s="652"/>
      <c r="ASN6" s="653"/>
      <c r="ASO6" s="653"/>
      <c r="ASP6" s="653"/>
      <c r="ASQ6" s="653"/>
      <c r="ASR6" s="653"/>
      <c r="ASS6" s="653"/>
      <c r="AST6" s="653"/>
      <c r="ASU6" s="653"/>
      <c r="ASV6" s="668"/>
      <c r="ASW6" s="670"/>
      <c r="ASX6" s="652"/>
      <c r="ASY6" s="652"/>
      <c r="ASZ6" s="652"/>
      <c r="ATA6" s="652"/>
      <c r="ATB6" s="652"/>
      <c r="ATC6" s="652"/>
      <c r="ATD6" s="653"/>
      <c r="ATE6" s="653"/>
      <c r="ATF6" s="653"/>
      <c r="ATG6" s="653"/>
      <c r="ATH6" s="653"/>
      <c r="ATI6" s="653"/>
      <c r="ATJ6" s="653"/>
      <c r="ATK6" s="653"/>
      <c r="ATL6" s="668"/>
      <c r="ATM6" s="670"/>
      <c r="ATN6" s="652"/>
      <c r="ATO6" s="652"/>
      <c r="ATP6" s="652"/>
      <c r="ATQ6" s="652"/>
      <c r="ATR6" s="652"/>
      <c r="ATS6" s="652"/>
      <c r="ATT6" s="653"/>
      <c r="ATU6" s="653"/>
      <c r="ATV6" s="653"/>
      <c r="ATW6" s="653"/>
      <c r="ATX6" s="653"/>
      <c r="ATY6" s="653"/>
      <c r="ATZ6" s="653"/>
      <c r="AUA6" s="653"/>
      <c r="AUB6" s="668"/>
      <c r="AUC6" s="670"/>
      <c r="AUD6" s="652"/>
      <c r="AUE6" s="652"/>
      <c r="AUF6" s="652"/>
      <c r="AUG6" s="652"/>
      <c r="AUH6" s="652"/>
      <c r="AUI6" s="652"/>
      <c r="AUJ6" s="653"/>
      <c r="AUK6" s="653"/>
      <c r="AUL6" s="653"/>
      <c r="AUM6" s="653"/>
      <c r="AUN6" s="653"/>
      <c r="AUO6" s="653"/>
      <c r="AUP6" s="653"/>
      <c r="AUQ6" s="653"/>
      <c r="AUR6" s="668"/>
      <c r="AUS6" s="670"/>
      <c r="AUT6" s="652"/>
      <c r="AUU6" s="652"/>
      <c r="AUV6" s="652"/>
      <c r="AUW6" s="652"/>
      <c r="AUX6" s="652"/>
      <c r="AUY6" s="652"/>
      <c r="AUZ6" s="653"/>
      <c r="AVA6" s="653"/>
      <c r="AVB6" s="653"/>
      <c r="AVC6" s="653"/>
      <c r="AVD6" s="653"/>
      <c r="AVE6" s="653"/>
      <c r="AVF6" s="653"/>
      <c r="AVG6" s="653"/>
      <c r="AVH6" s="668"/>
      <c r="AVI6" s="670"/>
      <c r="AVJ6" s="652"/>
      <c r="AVK6" s="652"/>
      <c r="AVL6" s="652"/>
      <c r="AVM6" s="652"/>
      <c r="AVN6" s="652"/>
      <c r="AVO6" s="652"/>
      <c r="AVP6" s="653"/>
      <c r="AVQ6" s="653"/>
      <c r="AVR6" s="653"/>
      <c r="AVS6" s="653"/>
      <c r="AVT6" s="653"/>
      <c r="AVU6" s="653"/>
      <c r="AVV6" s="653"/>
      <c r="AVW6" s="653"/>
      <c r="AVX6" s="668"/>
      <c r="AVY6" s="670"/>
      <c r="AVZ6" s="652"/>
      <c r="AWA6" s="652"/>
      <c r="AWB6" s="652"/>
      <c r="AWC6" s="652"/>
      <c r="AWD6" s="652"/>
      <c r="AWE6" s="652"/>
      <c r="AWF6" s="653"/>
      <c r="AWG6" s="653"/>
      <c r="AWH6" s="653"/>
      <c r="AWI6" s="653"/>
      <c r="AWJ6" s="653"/>
      <c r="AWK6" s="653"/>
      <c r="AWL6" s="653"/>
      <c r="AWM6" s="653"/>
      <c r="AWN6" s="668"/>
      <c r="AWO6" s="670"/>
      <c r="AWP6" s="652"/>
      <c r="AWQ6" s="652"/>
      <c r="AWR6" s="652"/>
      <c r="AWS6" s="652"/>
      <c r="AWT6" s="652"/>
      <c r="AWU6" s="652"/>
      <c r="AWV6" s="653"/>
      <c r="AWW6" s="653"/>
      <c r="AWX6" s="653"/>
      <c r="AWY6" s="653"/>
      <c r="AWZ6" s="653"/>
      <c r="AXA6" s="653"/>
      <c r="AXB6" s="653"/>
      <c r="AXC6" s="653"/>
      <c r="AXD6" s="668"/>
      <c r="AXE6" s="670"/>
      <c r="AXF6" s="652"/>
      <c r="AXG6" s="652"/>
      <c r="AXH6" s="652"/>
      <c r="AXI6" s="652"/>
      <c r="AXJ6" s="652"/>
      <c r="AXK6" s="652"/>
      <c r="AXL6" s="653"/>
      <c r="AXM6" s="653"/>
      <c r="AXN6" s="653"/>
      <c r="AXO6" s="653"/>
      <c r="AXP6" s="653"/>
      <c r="AXQ6" s="653"/>
      <c r="AXR6" s="653"/>
      <c r="AXS6" s="653"/>
      <c r="AXT6" s="668"/>
      <c r="AXU6" s="670"/>
      <c r="AXV6" s="652"/>
      <c r="AXW6" s="652"/>
      <c r="AXX6" s="652"/>
      <c r="AXY6" s="652"/>
      <c r="AXZ6" s="652"/>
      <c r="AYA6" s="652"/>
      <c r="AYB6" s="653"/>
      <c r="AYC6" s="653"/>
      <c r="AYD6" s="653"/>
      <c r="AYE6" s="653"/>
      <c r="AYF6" s="653"/>
      <c r="AYG6" s="653"/>
      <c r="AYH6" s="653"/>
      <c r="AYI6" s="653"/>
      <c r="AYJ6" s="668"/>
      <c r="AYK6" s="670"/>
      <c r="AYL6" s="652"/>
      <c r="AYM6" s="652"/>
      <c r="AYN6" s="652"/>
      <c r="AYO6" s="652"/>
      <c r="AYP6" s="652"/>
      <c r="AYQ6" s="652"/>
      <c r="AYR6" s="653"/>
      <c r="AYS6" s="653"/>
      <c r="AYT6" s="653"/>
      <c r="AYU6" s="653"/>
      <c r="AYV6" s="653"/>
      <c r="AYW6" s="653"/>
      <c r="AYX6" s="653"/>
      <c r="AYY6" s="653"/>
      <c r="AYZ6" s="668"/>
      <c r="AZA6" s="670"/>
      <c r="AZB6" s="652"/>
      <c r="AZC6" s="652"/>
      <c r="AZD6" s="652"/>
      <c r="AZE6" s="652"/>
      <c r="AZF6" s="652"/>
      <c r="AZG6" s="652"/>
      <c r="AZH6" s="653"/>
      <c r="AZI6" s="653"/>
      <c r="AZJ6" s="653"/>
      <c r="AZK6" s="653"/>
      <c r="AZL6" s="653"/>
      <c r="AZM6" s="653"/>
      <c r="AZN6" s="653"/>
      <c r="AZO6" s="653"/>
      <c r="AZP6" s="668"/>
      <c r="AZQ6" s="670"/>
      <c r="AZR6" s="652"/>
      <c r="AZS6" s="652"/>
      <c r="AZT6" s="652"/>
      <c r="AZU6" s="652"/>
      <c r="AZV6" s="652"/>
      <c r="AZW6" s="652"/>
      <c r="AZX6" s="653"/>
      <c r="AZY6" s="653"/>
      <c r="AZZ6" s="653"/>
      <c r="BAA6" s="653"/>
      <c r="BAB6" s="653"/>
      <c r="BAC6" s="653"/>
      <c r="BAD6" s="653"/>
      <c r="BAE6" s="653"/>
      <c r="BAF6" s="668"/>
      <c r="BAG6" s="670"/>
      <c r="BAH6" s="652"/>
      <c r="BAI6" s="652"/>
      <c r="BAJ6" s="652"/>
      <c r="BAK6" s="652"/>
      <c r="BAL6" s="652"/>
      <c r="BAM6" s="652"/>
      <c r="BAN6" s="653"/>
      <c r="BAO6" s="653"/>
      <c r="BAP6" s="653"/>
      <c r="BAQ6" s="653"/>
      <c r="BAR6" s="653"/>
      <c r="BAS6" s="653"/>
      <c r="BAT6" s="653"/>
      <c r="BAU6" s="653"/>
      <c r="BAV6" s="668"/>
      <c r="BAW6" s="670"/>
      <c r="BAX6" s="652"/>
      <c r="BAY6" s="652"/>
      <c r="BAZ6" s="652"/>
      <c r="BBA6" s="652"/>
      <c r="BBB6" s="652"/>
      <c r="BBC6" s="652"/>
      <c r="BBD6" s="653"/>
      <c r="BBE6" s="653"/>
      <c r="BBF6" s="653"/>
      <c r="BBG6" s="653"/>
      <c r="BBH6" s="653"/>
      <c r="BBI6" s="653"/>
      <c r="BBJ6" s="653"/>
      <c r="BBK6" s="653"/>
      <c r="BBL6" s="668"/>
      <c r="BBM6" s="670"/>
      <c r="BBN6" s="652"/>
      <c r="BBO6" s="652"/>
      <c r="BBP6" s="652"/>
      <c r="BBQ6" s="652"/>
      <c r="BBR6" s="652"/>
      <c r="BBS6" s="652"/>
      <c r="BBT6" s="653"/>
      <c r="BBU6" s="653"/>
      <c r="BBV6" s="653"/>
      <c r="BBW6" s="653"/>
      <c r="BBX6" s="653"/>
      <c r="BBY6" s="653"/>
      <c r="BBZ6" s="653"/>
      <c r="BCA6" s="653"/>
      <c r="BCB6" s="668"/>
      <c r="BCC6" s="670"/>
      <c r="BCD6" s="652"/>
      <c r="BCE6" s="652"/>
      <c r="BCF6" s="652"/>
      <c r="BCG6" s="652"/>
      <c r="BCH6" s="652"/>
      <c r="BCI6" s="652"/>
      <c r="BCJ6" s="653"/>
      <c r="BCK6" s="653"/>
      <c r="BCL6" s="653"/>
      <c r="BCM6" s="653"/>
      <c r="BCN6" s="653"/>
      <c r="BCO6" s="653"/>
      <c r="BCP6" s="653"/>
      <c r="BCQ6" s="653"/>
      <c r="BCR6" s="668"/>
      <c r="BCS6" s="670"/>
      <c r="BCT6" s="652"/>
      <c r="BCU6" s="652"/>
      <c r="BCV6" s="652"/>
      <c r="BCW6" s="652"/>
      <c r="BCX6" s="652"/>
      <c r="BCY6" s="652"/>
      <c r="BCZ6" s="653"/>
      <c r="BDA6" s="653"/>
      <c r="BDB6" s="653"/>
      <c r="BDC6" s="653"/>
      <c r="BDD6" s="653"/>
      <c r="BDE6" s="653"/>
      <c r="BDF6" s="653"/>
      <c r="BDG6" s="653"/>
      <c r="BDH6" s="668"/>
      <c r="BDI6" s="670"/>
      <c r="BDJ6" s="652"/>
      <c r="BDK6" s="652"/>
      <c r="BDL6" s="652"/>
      <c r="BDM6" s="652"/>
      <c r="BDN6" s="652"/>
      <c r="BDO6" s="652"/>
      <c r="BDP6" s="653"/>
      <c r="BDQ6" s="653"/>
      <c r="BDR6" s="653"/>
      <c r="BDS6" s="653"/>
      <c r="BDT6" s="653"/>
      <c r="BDU6" s="653"/>
      <c r="BDV6" s="653"/>
      <c r="BDW6" s="653"/>
      <c r="BDX6" s="668"/>
      <c r="BDY6" s="670"/>
      <c r="BDZ6" s="652"/>
      <c r="BEA6" s="652"/>
      <c r="BEB6" s="652"/>
      <c r="BEC6" s="652"/>
      <c r="BED6" s="652"/>
      <c r="BEE6" s="652"/>
      <c r="BEF6" s="653"/>
      <c r="BEG6" s="653"/>
      <c r="BEH6" s="653"/>
      <c r="BEI6" s="653"/>
      <c r="BEJ6" s="653"/>
      <c r="BEK6" s="653"/>
      <c r="BEL6" s="653"/>
      <c r="BEM6" s="653"/>
      <c r="BEN6" s="668"/>
      <c r="BEO6" s="670"/>
      <c r="BEP6" s="652"/>
      <c r="BEQ6" s="652"/>
      <c r="BER6" s="652"/>
      <c r="BES6" s="652"/>
      <c r="BET6" s="652"/>
      <c r="BEU6" s="652"/>
      <c r="BEV6" s="653"/>
      <c r="BEW6" s="653"/>
      <c r="BEX6" s="653"/>
      <c r="BEY6" s="653"/>
      <c r="BEZ6" s="653"/>
      <c r="BFA6" s="653"/>
      <c r="BFB6" s="653"/>
      <c r="BFC6" s="653"/>
      <c r="BFD6" s="668"/>
      <c r="BFE6" s="670"/>
      <c r="BFF6" s="652"/>
      <c r="BFG6" s="652"/>
      <c r="BFH6" s="652"/>
      <c r="BFI6" s="652"/>
      <c r="BFJ6" s="652"/>
      <c r="BFK6" s="652"/>
      <c r="BFL6" s="653"/>
      <c r="BFM6" s="653"/>
      <c r="BFN6" s="653"/>
      <c r="BFO6" s="653"/>
      <c r="BFP6" s="653"/>
      <c r="BFQ6" s="653"/>
      <c r="BFR6" s="653"/>
      <c r="BFS6" s="653"/>
      <c r="BFT6" s="668"/>
      <c r="BFU6" s="670"/>
      <c r="BFV6" s="652"/>
      <c r="BFW6" s="652"/>
      <c r="BFX6" s="652"/>
      <c r="BFY6" s="652"/>
      <c r="BFZ6" s="652"/>
      <c r="BGA6" s="652"/>
      <c r="BGB6" s="653"/>
      <c r="BGC6" s="653"/>
      <c r="BGD6" s="653"/>
      <c r="BGE6" s="653"/>
      <c r="BGF6" s="653"/>
      <c r="BGG6" s="653"/>
      <c r="BGH6" s="653"/>
      <c r="BGI6" s="653"/>
      <c r="BGJ6" s="668"/>
      <c r="BGK6" s="670"/>
      <c r="BGL6" s="652"/>
      <c r="BGM6" s="652"/>
      <c r="BGN6" s="652"/>
      <c r="BGO6" s="652"/>
      <c r="BGP6" s="652"/>
      <c r="BGQ6" s="652"/>
      <c r="BGR6" s="653"/>
      <c r="BGS6" s="653"/>
      <c r="BGT6" s="653"/>
      <c r="BGU6" s="653"/>
      <c r="BGV6" s="653"/>
      <c r="BGW6" s="653"/>
      <c r="BGX6" s="653"/>
      <c r="BGY6" s="653"/>
      <c r="BGZ6" s="668"/>
      <c r="BHA6" s="670"/>
      <c r="BHB6" s="652"/>
      <c r="BHC6" s="652"/>
      <c r="BHD6" s="652"/>
      <c r="BHE6" s="652"/>
      <c r="BHF6" s="652"/>
      <c r="BHG6" s="652"/>
      <c r="BHH6" s="653"/>
      <c r="BHI6" s="653"/>
      <c r="BHJ6" s="653"/>
      <c r="BHK6" s="653"/>
      <c r="BHL6" s="653"/>
      <c r="BHM6" s="653"/>
      <c r="BHN6" s="653"/>
      <c r="BHO6" s="653"/>
      <c r="BHP6" s="668"/>
      <c r="BHQ6" s="670"/>
      <c r="BHR6" s="652"/>
      <c r="BHS6" s="652"/>
      <c r="BHT6" s="652"/>
      <c r="BHU6" s="652"/>
      <c r="BHV6" s="652"/>
      <c r="BHW6" s="652"/>
      <c r="BHX6" s="653"/>
      <c r="BHY6" s="653"/>
      <c r="BHZ6" s="653"/>
      <c r="BIA6" s="653"/>
      <c r="BIB6" s="653"/>
      <c r="BIC6" s="653"/>
      <c r="BID6" s="653"/>
      <c r="BIE6" s="653"/>
      <c r="BIF6" s="668"/>
      <c r="BIG6" s="670"/>
      <c r="BIH6" s="652"/>
      <c r="BII6" s="652"/>
      <c r="BIJ6" s="652"/>
      <c r="BIK6" s="652"/>
      <c r="BIL6" s="652"/>
      <c r="BIM6" s="652"/>
      <c r="BIN6" s="653"/>
      <c r="BIO6" s="653"/>
      <c r="BIP6" s="653"/>
      <c r="BIQ6" s="653"/>
      <c r="BIR6" s="653"/>
      <c r="BIS6" s="653"/>
      <c r="BIT6" s="653"/>
      <c r="BIU6" s="653"/>
      <c r="BIV6" s="668"/>
      <c r="BIW6" s="670"/>
      <c r="BIX6" s="652"/>
      <c r="BIY6" s="652"/>
      <c r="BIZ6" s="652"/>
      <c r="BJA6" s="652"/>
      <c r="BJB6" s="652"/>
      <c r="BJC6" s="652"/>
      <c r="BJD6" s="653"/>
      <c r="BJE6" s="653"/>
      <c r="BJF6" s="653"/>
      <c r="BJG6" s="653"/>
      <c r="BJH6" s="653"/>
      <c r="BJI6" s="653"/>
      <c r="BJJ6" s="653"/>
      <c r="BJK6" s="653"/>
      <c r="BJL6" s="668"/>
      <c r="BJM6" s="670"/>
      <c r="BJN6" s="652"/>
      <c r="BJO6" s="652"/>
      <c r="BJP6" s="652"/>
      <c r="BJQ6" s="652"/>
      <c r="BJR6" s="652"/>
      <c r="BJS6" s="652"/>
      <c r="BJT6" s="653"/>
      <c r="BJU6" s="653"/>
      <c r="BJV6" s="653"/>
      <c r="BJW6" s="653"/>
      <c r="BJX6" s="653"/>
      <c r="BJY6" s="653"/>
      <c r="BJZ6" s="653"/>
      <c r="BKA6" s="653"/>
      <c r="BKB6" s="668"/>
      <c r="BKC6" s="670"/>
      <c r="BKD6" s="652"/>
      <c r="BKE6" s="652"/>
      <c r="BKF6" s="652"/>
      <c r="BKG6" s="652"/>
      <c r="BKH6" s="652"/>
      <c r="BKI6" s="652"/>
      <c r="BKJ6" s="653"/>
      <c r="BKK6" s="653"/>
      <c r="BKL6" s="653"/>
      <c r="BKM6" s="653"/>
      <c r="BKN6" s="653"/>
      <c r="BKO6" s="653"/>
      <c r="BKP6" s="653"/>
      <c r="BKQ6" s="653"/>
      <c r="BKR6" s="668"/>
      <c r="BKS6" s="670"/>
      <c r="BKT6" s="652"/>
      <c r="BKU6" s="652"/>
      <c r="BKV6" s="652"/>
      <c r="BKW6" s="652"/>
      <c r="BKX6" s="652"/>
      <c r="BKY6" s="652"/>
      <c r="BKZ6" s="653"/>
      <c r="BLA6" s="653"/>
      <c r="BLB6" s="653"/>
      <c r="BLC6" s="653"/>
      <c r="BLD6" s="653"/>
      <c r="BLE6" s="653"/>
      <c r="BLF6" s="653"/>
      <c r="BLG6" s="653"/>
      <c r="BLH6" s="668"/>
      <c r="BLI6" s="670"/>
      <c r="BLJ6" s="652"/>
      <c r="BLK6" s="652"/>
      <c r="BLL6" s="652"/>
      <c r="BLM6" s="652"/>
      <c r="BLN6" s="652"/>
      <c r="BLO6" s="652"/>
      <c r="BLP6" s="653"/>
      <c r="BLQ6" s="653"/>
      <c r="BLR6" s="653"/>
      <c r="BLS6" s="653"/>
      <c r="BLT6" s="653"/>
      <c r="BLU6" s="653"/>
      <c r="BLV6" s="653"/>
      <c r="BLW6" s="653"/>
      <c r="BLX6" s="668"/>
      <c r="BLY6" s="670"/>
      <c r="BLZ6" s="652"/>
      <c r="BMA6" s="652"/>
      <c r="BMB6" s="652"/>
      <c r="BMC6" s="652"/>
      <c r="BMD6" s="652"/>
      <c r="BME6" s="652"/>
      <c r="BMF6" s="653"/>
      <c r="BMG6" s="653"/>
      <c r="BMH6" s="653"/>
      <c r="BMI6" s="653"/>
      <c r="BMJ6" s="653"/>
      <c r="BMK6" s="653"/>
      <c r="BML6" s="653"/>
      <c r="BMM6" s="653"/>
      <c r="BMN6" s="668"/>
      <c r="BMO6" s="670"/>
      <c r="BMP6" s="652"/>
      <c r="BMQ6" s="652"/>
      <c r="BMR6" s="652"/>
      <c r="BMS6" s="652"/>
      <c r="BMT6" s="652"/>
      <c r="BMU6" s="652"/>
      <c r="BMV6" s="653"/>
      <c r="BMW6" s="653"/>
      <c r="BMX6" s="653"/>
      <c r="BMY6" s="653"/>
      <c r="BMZ6" s="653"/>
      <c r="BNA6" s="653"/>
      <c r="BNB6" s="653"/>
      <c r="BNC6" s="653"/>
      <c r="BND6" s="668"/>
      <c r="BNE6" s="670"/>
      <c r="BNF6" s="652"/>
      <c r="BNG6" s="652"/>
      <c r="BNH6" s="652"/>
      <c r="BNI6" s="652"/>
      <c r="BNJ6" s="652"/>
      <c r="BNK6" s="652"/>
      <c r="BNL6" s="653"/>
      <c r="BNM6" s="653"/>
      <c r="BNN6" s="653"/>
      <c r="BNO6" s="653"/>
      <c r="BNP6" s="653"/>
      <c r="BNQ6" s="653"/>
      <c r="BNR6" s="653"/>
      <c r="BNS6" s="653"/>
      <c r="BNT6" s="668"/>
      <c r="BNU6" s="670"/>
      <c r="BNV6" s="652"/>
      <c r="BNW6" s="652"/>
      <c r="BNX6" s="652"/>
      <c r="BNY6" s="652"/>
      <c r="BNZ6" s="652"/>
      <c r="BOA6" s="652"/>
      <c r="BOB6" s="653"/>
      <c r="BOC6" s="653"/>
      <c r="BOD6" s="653"/>
      <c r="BOE6" s="653"/>
      <c r="BOF6" s="653"/>
      <c r="BOG6" s="653"/>
      <c r="BOH6" s="653"/>
      <c r="BOI6" s="653"/>
      <c r="BOJ6" s="668"/>
      <c r="BOK6" s="670"/>
      <c r="BOL6" s="652"/>
      <c r="BOM6" s="652"/>
      <c r="BON6" s="652"/>
      <c r="BOO6" s="652"/>
      <c r="BOP6" s="652"/>
      <c r="BOQ6" s="652"/>
      <c r="BOR6" s="653"/>
      <c r="BOS6" s="653"/>
      <c r="BOT6" s="653"/>
      <c r="BOU6" s="653"/>
      <c r="BOV6" s="653"/>
      <c r="BOW6" s="653"/>
      <c r="BOX6" s="653"/>
      <c r="BOY6" s="653"/>
      <c r="BOZ6" s="668"/>
      <c r="BPA6" s="670"/>
      <c r="BPB6" s="652"/>
      <c r="BPC6" s="652"/>
      <c r="BPD6" s="652"/>
      <c r="BPE6" s="652"/>
      <c r="BPF6" s="652"/>
      <c r="BPG6" s="652"/>
      <c r="BPH6" s="653"/>
      <c r="BPI6" s="653"/>
      <c r="BPJ6" s="653"/>
      <c r="BPK6" s="653"/>
      <c r="BPL6" s="653"/>
      <c r="BPM6" s="653"/>
      <c r="BPN6" s="653"/>
      <c r="BPO6" s="653"/>
      <c r="BPP6" s="668"/>
      <c r="BPQ6" s="670"/>
      <c r="BPR6" s="652"/>
      <c r="BPS6" s="652"/>
      <c r="BPT6" s="652"/>
      <c r="BPU6" s="652"/>
      <c r="BPV6" s="652"/>
      <c r="BPW6" s="652"/>
      <c r="BPX6" s="653"/>
      <c r="BPY6" s="653"/>
      <c r="BPZ6" s="653"/>
      <c r="BQA6" s="653"/>
      <c r="BQB6" s="653"/>
      <c r="BQC6" s="653"/>
      <c r="BQD6" s="653"/>
      <c r="BQE6" s="653"/>
      <c r="BQF6" s="668"/>
      <c r="BQG6" s="670"/>
      <c r="BQH6" s="652"/>
      <c r="BQI6" s="652"/>
      <c r="BQJ6" s="652"/>
      <c r="BQK6" s="652"/>
      <c r="BQL6" s="652"/>
      <c r="BQM6" s="652"/>
      <c r="BQN6" s="653"/>
      <c r="BQO6" s="653"/>
      <c r="BQP6" s="653"/>
      <c r="BQQ6" s="653"/>
      <c r="BQR6" s="653"/>
      <c r="BQS6" s="653"/>
      <c r="BQT6" s="653"/>
      <c r="BQU6" s="653"/>
      <c r="BQV6" s="668"/>
      <c r="BQW6" s="670"/>
      <c r="BQX6" s="652"/>
      <c r="BQY6" s="652"/>
      <c r="BQZ6" s="652"/>
      <c r="BRA6" s="652"/>
      <c r="BRB6" s="652"/>
      <c r="BRC6" s="652"/>
      <c r="BRD6" s="653"/>
      <c r="BRE6" s="653"/>
      <c r="BRF6" s="653"/>
      <c r="BRG6" s="653"/>
      <c r="BRH6" s="653"/>
      <c r="BRI6" s="653"/>
      <c r="BRJ6" s="653"/>
      <c r="BRK6" s="653"/>
      <c r="BRL6" s="668"/>
      <c r="BRM6" s="670"/>
      <c r="BRN6" s="652"/>
      <c r="BRO6" s="652"/>
      <c r="BRP6" s="652"/>
      <c r="BRQ6" s="652"/>
      <c r="BRR6" s="652"/>
      <c r="BRS6" s="652"/>
      <c r="BRT6" s="653"/>
      <c r="BRU6" s="653"/>
      <c r="BRV6" s="653"/>
      <c r="BRW6" s="653"/>
      <c r="BRX6" s="653"/>
      <c r="BRY6" s="653"/>
      <c r="BRZ6" s="653"/>
      <c r="BSA6" s="653"/>
      <c r="BSB6" s="668"/>
      <c r="BSC6" s="670"/>
      <c r="BSD6" s="652"/>
      <c r="BSE6" s="652"/>
      <c r="BSF6" s="652"/>
      <c r="BSG6" s="652"/>
      <c r="BSH6" s="652"/>
      <c r="BSI6" s="652"/>
      <c r="BSJ6" s="653"/>
      <c r="BSK6" s="653"/>
      <c r="BSL6" s="653"/>
      <c r="BSM6" s="653"/>
      <c r="BSN6" s="653"/>
      <c r="BSO6" s="653"/>
      <c r="BSP6" s="653"/>
      <c r="BSQ6" s="653"/>
      <c r="BSR6" s="668"/>
      <c r="BSS6" s="670"/>
      <c r="BST6" s="652"/>
      <c r="BSU6" s="652"/>
      <c r="BSV6" s="652"/>
      <c r="BSW6" s="652"/>
      <c r="BSX6" s="652"/>
      <c r="BSY6" s="652"/>
      <c r="BSZ6" s="653"/>
      <c r="BTA6" s="653"/>
      <c r="BTB6" s="653"/>
      <c r="BTC6" s="653"/>
      <c r="BTD6" s="653"/>
      <c r="BTE6" s="653"/>
      <c r="BTF6" s="653"/>
      <c r="BTG6" s="653"/>
      <c r="BTH6" s="668"/>
      <c r="BTI6" s="670"/>
      <c r="BTJ6" s="652"/>
      <c r="BTK6" s="652"/>
      <c r="BTL6" s="652"/>
      <c r="BTM6" s="652"/>
      <c r="BTN6" s="652"/>
      <c r="BTO6" s="652"/>
      <c r="BTP6" s="653"/>
      <c r="BTQ6" s="653"/>
      <c r="BTR6" s="653"/>
      <c r="BTS6" s="653"/>
      <c r="BTT6" s="653"/>
      <c r="BTU6" s="653"/>
      <c r="BTV6" s="653"/>
      <c r="BTW6" s="653"/>
      <c r="BTX6" s="668"/>
      <c r="BTY6" s="670"/>
      <c r="BTZ6" s="652"/>
      <c r="BUA6" s="652"/>
      <c r="BUB6" s="652"/>
      <c r="BUC6" s="652"/>
      <c r="BUD6" s="652"/>
      <c r="BUE6" s="652"/>
      <c r="BUF6" s="653"/>
      <c r="BUG6" s="653"/>
      <c r="BUH6" s="653"/>
      <c r="BUI6" s="653"/>
      <c r="BUJ6" s="653"/>
      <c r="BUK6" s="653"/>
      <c r="BUL6" s="653"/>
      <c r="BUM6" s="653"/>
      <c r="BUN6" s="668"/>
      <c r="BUO6" s="670"/>
      <c r="BUP6" s="652"/>
      <c r="BUQ6" s="652"/>
      <c r="BUR6" s="652"/>
      <c r="BUS6" s="652"/>
      <c r="BUT6" s="652"/>
      <c r="BUU6" s="652"/>
      <c r="BUV6" s="653"/>
      <c r="BUW6" s="653"/>
      <c r="BUX6" s="653"/>
      <c r="BUY6" s="653"/>
      <c r="BUZ6" s="653"/>
      <c r="BVA6" s="653"/>
      <c r="BVB6" s="653"/>
      <c r="BVC6" s="653"/>
      <c r="BVD6" s="668"/>
      <c r="BVE6" s="670"/>
      <c r="BVF6" s="652"/>
      <c r="BVG6" s="652"/>
      <c r="BVH6" s="652"/>
      <c r="BVI6" s="652"/>
      <c r="BVJ6" s="652"/>
      <c r="BVK6" s="652"/>
      <c r="BVL6" s="653"/>
      <c r="BVM6" s="653"/>
      <c r="BVN6" s="653"/>
      <c r="BVO6" s="653"/>
      <c r="BVP6" s="653"/>
      <c r="BVQ6" s="653"/>
      <c r="BVR6" s="653"/>
      <c r="BVS6" s="653"/>
      <c r="BVT6" s="668"/>
      <c r="BVU6" s="670"/>
      <c r="BVV6" s="652"/>
      <c r="BVW6" s="652"/>
      <c r="BVX6" s="652"/>
      <c r="BVY6" s="652"/>
      <c r="BVZ6" s="652"/>
      <c r="BWA6" s="652"/>
      <c r="BWB6" s="653"/>
      <c r="BWC6" s="653"/>
      <c r="BWD6" s="653"/>
      <c r="BWE6" s="653"/>
      <c r="BWF6" s="653"/>
      <c r="BWG6" s="653"/>
      <c r="BWH6" s="653"/>
      <c r="BWI6" s="653"/>
      <c r="BWJ6" s="668"/>
      <c r="BWK6" s="670"/>
      <c r="BWL6" s="652"/>
      <c r="BWM6" s="652"/>
      <c r="BWN6" s="652"/>
      <c r="BWO6" s="652"/>
      <c r="BWP6" s="652"/>
      <c r="BWQ6" s="652"/>
      <c r="BWR6" s="653"/>
      <c r="BWS6" s="653"/>
      <c r="BWT6" s="653"/>
      <c r="BWU6" s="653"/>
      <c r="BWV6" s="653"/>
      <c r="BWW6" s="653"/>
      <c r="BWX6" s="653"/>
      <c r="BWY6" s="653"/>
      <c r="BWZ6" s="668"/>
      <c r="BXA6" s="670"/>
      <c r="BXB6" s="652"/>
      <c r="BXC6" s="652"/>
      <c r="BXD6" s="652"/>
      <c r="BXE6" s="652"/>
      <c r="BXF6" s="652"/>
      <c r="BXG6" s="652"/>
      <c r="BXH6" s="653"/>
      <c r="BXI6" s="653"/>
      <c r="BXJ6" s="653"/>
      <c r="BXK6" s="653"/>
      <c r="BXL6" s="653"/>
      <c r="BXM6" s="653"/>
      <c r="BXN6" s="653"/>
      <c r="BXO6" s="653"/>
      <c r="BXP6" s="668"/>
      <c r="BXQ6" s="670"/>
      <c r="BXR6" s="652"/>
      <c r="BXS6" s="652"/>
      <c r="BXT6" s="652"/>
      <c r="BXU6" s="652"/>
      <c r="BXV6" s="652"/>
      <c r="BXW6" s="652"/>
      <c r="BXX6" s="653"/>
      <c r="BXY6" s="653"/>
      <c r="BXZ6" s="653"/>
      <c r="BYA6" s="653"/>
      <c r="BYB6" s="653"/>
      <c r="BYC6" s="653"/>
      <c r="BYD6" s="653"/>
      <c r="BYE6" s="653"/>
      <c r="BYF6" s="668"/>
      <c r="BYG6" s="670"/>
      <c r="BYH6" s="652"/>
      <c r="BYI6" s="652"/>
      <c r="BYJ6" s="652"/>
      <c r="BYK6" s="652"/>
      <c r="BYL6" s="652"/>
      <c r="BYM6" s="652"/>
      <c r="BYN6" s="653"/>
      <c r="BYO6" s="653"/>
      <c r="BYP6" s="653"/>
      <c r="BYQ6" s="653"/>
      <c r="BYR6" s="653"/>
      <c r="BYS6" s="653"/>
      <c r="BYT6" s="653"/>
      <c r="BYU6" s="653"/>
      <c r="BYV6" s="668"/>
      <c r="BYW6" s="670"/>
      <c r="BYX6" s="652"/>
      <c r="BYY6" s="652"/>
      <c r="BYZ6" s="652"/>
      <c r="BZA6" s="652"/>
      <c r="BZB6" s="652"/>
      <c r="BZC6" s="652"/>
      <c r="BZD6" s="653"/>
      <c r="BZE6" s="653"/>
      <c r="BZF6" s="653"/>
      <c r="BZG6" s="653"/>
      <c r="BZH6" s="653"/>
      <c r="BZI6" s="653"/>
      <c r="BZJ6" s="653"/>
      <c r="BZK6" s="653"/>
      <c r="BZL6" s="668"/>
      <c r="BZM6" s="670"/>
      <c r="BZN6" s="652"/>
      <c r="BZO6" s="652"/>
      <c r="BZP6" s="652"/>
      <c r="BZQ6" s="652"/>
      <c r="BZR6" s="652"/>
      <c r="BZS6" s="652"/>
      <c r="BZT6" s="653"/>
      <c r="BZU6" s="653"/>
      <c r="BZV6" s="653"/>
      <c r="BZW6" s="653"/>
      <c r="BZX6" s="653"/>
      <c r="BZY6" s="653"/>
      <c r="BZZ6" s="653"/>
      <c r="CAA6" s="653"/>
      <c r="CAB6" s="668"/>
      <c r="CAC6" s="670"/>
      <c r="CAD6" s="652"/>
      <c r="CAE6" s="652"/>
      <c r="CAF6" s="652"/>
      <c r="CAG6" s="652"/>
      <c r="CAH6" s="652"/>
      <c r="CAI6" s="652"/>
      <c r="CAJ6" s="653"/>
      <c r="CAK6" s="653"/>
      <c r="CAL6" s="653"/>
      <c r="CAM6" s="653"/>
      <c r="CAN6" s="653"/>
      <c r="CAO6" s="653"/>
      <c r="CAP6" s="653"/>
      <c r="CAQ6" s="653"/>
      <c r="CAR6" s="668"/>
      <c r="CAS6" s="670"/>
      <c r="CAT6" s="652"/>
      <c r="CAU6" s="652"/>
      <c r="CAV6" s="652"/>
      <c r="CAW6" s="652"/>
      <c r="CAX6" s="652"/>
      <c r="CAY6" s="652"/>
      <c r="CAZ6" s="653"/>
      <c r="CBA6" s="653"/>
      <c r="CBB6" s="653"/>
      <c r="CBC6" s="653"/>
      <c r="CBD6" s="653"/>
      <c r="CBE6" s="653"/>
      <c r="CBF6" s="653"/>
      <c r="CBG6" s="653"/>
      <c r="CBH6" s="668"/>
      <c r="CBI6" s="670"/>
      <c r="CBJ6" s="652"/>
      <c r="CBK6" s="652"/>
      <c r="CBL6" s="652"/>
      <c r="CBM6" s="652"/>
      <c r="CBN6" s="652"/>
      <c r="CBO6" s="652"/>
      <c r="CBP6" s="653"/>
      <c r="CBQ6" s="653"/>
      <c r="CBR6" s="653"/>
      <c r="CBS6" s="653"/>
      <c r="CBT6" s="653"/>
      <c r="CBU6" s="653"/>
      <c r="CBV6" s="653"/>
      <c r="CBW6" s="653"/>
      <c r="CBX6" s="668"/>
      <c r="CBY6" s="670"/>
      <c r="CBZ6" s="652"/>
      <c r="CCA6" s="652"/>
      <c r="CCB6" s="652"/>
      <c r="CCC6" s="652"/>
      <c r="CCD6" s="652"/>
      <c r="CCE6" s="652"/>
      <c r="CCF6" s="653"/>
      <c r="CCG6" s="653"/>
      <c r="CCH6" s="653"/>
      <c r="CCI6" s="653"/>
      <c r="CCJ6" s="653"/>
      <c r="CCK6" s="653"/>
      <c r="CCL6" s="653"/>
      <c r="CCM6" s="653"/>
      <c r="CCN6" s="668"/>
      <c r="CCO6" s="670"/>
      <c r="CCP6" s="652"/>
      <c r="CCQ6" s="652"/>
      <c r="CCR6" s="652"/>
      <c r="CCS6" s="652"/>
      <c r="CCT6" s="652"/>
      <c r="CCU6" s="652"/>
      <c r="CCV6" s="653"/>
      <c r="CCW6" s="653"/>
      <c r="CCX6" s="653"/>
      <c r="CCY6" s="653"/>
      <c r="CCZ6" s="653"/>
      <c r="CDA6" s="653"/>
      <c r="CDB6" s="653"/>
      <c r="CDC6" s="653"/>
      <c r="CDD6" s="668"/>
      <c r="CDE6" s="670"/>
      <c r="CDF6" s="652"/>
      <c r="CDG6" s="652"/>
      <c r="CDH6" s="652"/>
      <c r="CDI6" s="652"/>
      <c r="CDJ6" s="652"/>
      <c r="CDK6" s="652"/>
      <c r="CDL6" s="653"/>
      <c r="CDM6" s="653"/>
      <c r="CDN6" s="653"/>
      <c r="CDO6" s="653"/>
      <c r="CDP6" s="653"/>
      <c r="CDQ6" s="653"/>
      <c r="CDR6" s="653"/>
      <c r="CDS6" s="653"/>
      <c r="CDT6" s="668"/>
      <c r="CDU6" s="670"/>
      <c r="CDV6" s="652"/>
      <c r="CDW6" s="652"/>
      <c r="CDX6" s="652"/>
      <c r="CDY6" s="652"/>
      <c r="CDZ6" s="652"/>
      <c r="CEA6" s="652"/>
      <c r="CEB6" s="653"/>
      <c r="CEC6" s="653"/>
      <c r="CED6" s="653"/>
      <c r="CEE6" s="653"/>
      <c r="CEF6" s="653"/>
      <c r="CEG6" s="653"/>
      <c r="CEH6" s="653"/>
      <c r="CEI6" s="653"/>
      <c r="CEJ6" s="668"/>
      <c r="CEK6" s="670"/>
      <c r="CEL6" s="652"/>
      <c r="CEM6" s="652"/>
      <c r="CEN6" s="652"/>
      <c r="CEO6" s="652"/>
      <c r="CEP6" s="652"/>
      <c r="CEQ6" s="652"/>
      <c r="CER6" s="653"/>
      <c r="CES6" s="653"/>
      <c r="CET6" s="653"/>
      <c r="CEU6" s="653"/>
      <c r="CEV6" s="653"/>
      <c r="CEW6" s="653"/>
      <c r="CEX6" s="653"/>
      <c r="CEY6" s="653"/>
      <c r="CEZ6" s="668"/>
      <c r="CFA6" s="670"/>
      <c r="CFB6" s="652"/>
      <c r="CFC6" s="652"/>
      <c r="CFD6" s="652"/>
      <c r="CFE6" s="652"/>
      <c r="CFF6" s="652"/>
      <c r="CFG6" s="652"/>
      <c r="CFH6" s="653"/>
      <c r="CFI6" s="653"/>
      <c r="CFJ6" s="653"/>
      <c r="CFK6" s="653"/>
      <c r="CFL6" s="653"/>
      <c r="CFM6" s="653"/>
      <c r="CFN6" s="653"/>
      <c r="CFO6" s="653"/>
      <c r="CFP6" s="668"/>
      <c r="CFQ6" s="670"/>
      <c r="CFR6" s="652"/>
      <c r="CFS6" s="652"/>
      <c r="CFT6" s="652"/>
      <c r="CFU6" s="652"/>
      <c r="CFV6" s="652"/>
      <c r="CFW6" s="652"/>
      <c r="CFX6" s="653"/>
      <c r="CFY6" s="653"/>
      <c r="CFZ6" s="653"/>
      <c r="CGA6" s="653"/>
      <c r="CGB6" s="653"/>
      <c r="CGC6" s="653"/>
      <c r="CGD6" s="653"/>
      <c r="CGE6" s="653"/>
      <c r="CGF6" s="668"/>
      <c r="CGG6" s="670"/>
      <c r="CGH6" s="652"/>
      <c r="CGI6" s="652"/>
      <c r="CGJ6" s="652"/>
      <c r="CGK6" s="652"/>
      <c r="CGL6" s="652"/>
      <c r="CGM6" s="652"/>
      <c r="CGN6" s="653"/>
      <c r="CGO6" s="653"/>
      <c r="CGP6" s="653"/>
      <c r="CGQ6" s="653"/>
      <c r="CGR6" s="653"/>
      <c r="CGS6" s="653"/>
      <c r="CGT6" s="653"/>
      <c r="CGU6" s="653"/>
      <c r="CGV6" s="668"/>
      <c r="CGW6" s="670"/>
      <c r="CGX6" s="652"/>
      <c r="CGY6" s="652"/>
      <c r="CGZ6" s="652"/>
      <c r="CHA6" s="652"/>
      <c r="CHB6" s="652"/>
      <c r="CHC6" s="652"/>
      <c r="CHD6" s="653"/>
      <c r="CHE6" s="653"/>
      <c r="CHF6" s="653"/>
      <c r="CHG6" s="653"/>
      <c r="CHH6" s="653"/>
      <c r="CHI6" s="653"/>
      <c r="CHJ6" s="653"/>
      <c r="CHK6" s="653"/>
      <c r="CHL6" s="668"/>
      <c r="CHM6" s="670"/>
      <c r="CHN6" s="652"/>
      <c r="CHO6" s="652"/>
      <c r="CHP6" s="652"/>
      <c r="CHQ6" s="652"/>
      <c r="CHR6" s="652"/>
      <c r="CHS6" s="652"/>
      <c r="CHT6" s="653"/>
      <c r="CHU6" s="653"/>
      <c r="CHV6" s="653"/>
      <c r="CHW6" s="653"/>
      <c r="CHX6" s="653"/>
      <c r="CHY6" s="653"/>
      <c r="CHZ6" s="653"/>
      <c r="CIA6" s="653"/>
      <c r="CIB6" s="668"/>
      <c r="CIC6" s="670"/>
      <c r="CID6" s="652"/>
      <c r="CIE6" s="652"/>
      <c r="CIF6" s="652"/>
      <c r="CIG6" s="652"/>
      <c r="CIH6" s="652"/>
      <c r="CII6" s="652"/>
      <c r="CIJ6" s="653"/>
      <c r="CIK6" s="653"/>
      <c r="CIL6" s="653"/>
      <c r="CIM6" s="653"/>
      <c r="CIN6" s="653"/>
      <c r="CIO6" s="653"/>
      <c r="CIP6" s="653"/>
      <c r="CIQ6" s="653"/>
      <c r="CIR6" s="668"/>
      <c r="CIS6" s="670"/>
      <c r="CIT6" s="652"/>
      <c r="CIU6" s="652"/>
      <c r="CIV6" s="652"/>
      <c r="CIW6" s="652"/>
      <c r="CIX6" s="652"/>
      <c r="CIY6" s="652"/>
      <c r="CIZ6" s="653"/>
      <c r="CJA6" s="653"/>
      <c r="CJB6" s="653"/>
      <c r="CJC6" s="653"/>
      <c r="CJD6" s="653"/>
      <c r="CJE6" s="653"/>
      <c r="CJF6" s="653"/>
      <c r="CJG6" s="653"/>
      <c r="CJH6" s="668"/>
      <c r="CJI6" s="670"/>
      <c r="CJJ6" s="652"/>
      <c r="CJK6" s="652"/>
      <c r="CJL6" s="652"/>
      <c r="CJM6" s="652"/>
      <c r="CJN6" s="652"/>
      <c r="CJO6" s="652"/>
      <c r="CJP6" s="653"/>
      <c r="CJQ6" s="653"/>
      <c r="CJR6" s="653"/>
      <c r="CJS6" s="653"/>
      <c r="CJT6" s="653"/>
      <c r="CJU6" s="653"/>
      <c r="CJV6" s="653"/>
      <c r="CJW6" s="653"/>
      <c r="CJX6" s="668"/>
      <c r="CJY6" s="670"/>
      <c r="CJZ6" s="652"/>
      <c r="CKA6" s="652"/>
      <c r="CKB6" s="652"/>
      <c r="CKC6" s="652"/>
      <c r="CKD6" s="652"/>
      <c r="CKE6" s="652"/>
      <c r="CKF6" s="653"/>
      <c r="CKG6" s="653"/>
      <c r="CKH6" s="653"/>
      <c r="CKI6" s="653"/>
      <c r="CKJ6" s="653"/>
      <c r="CKK6" s="653"/>
      <c r="CKL6" s="653"/>
      <c r="CKM6" s="653"/>
      <c r="CKN6" s="668"/>
      <c r="CKO6" s="670"/>
      <c r="CKP6" s="652"/>
      <c r="CKQ6" s="652"/>
      <c r="CKR6" s="652"/>
      <c r="CKS6" s="652"/>
      <c r="CKT6" s="652"/>
      <c r="CKU6" s="652"/>
      <c r="CKV6" s="653"/>
      <c r="CKW6" s="653"/>
      <c r="CKX6" s="653"/>
      <c r="CKY6" s="653"/>
      <c r="CKZ6" s="653"/>
      <c r="CLA6" s="653"/>
      <c r="CLB6" s="653"/>
      <c r="CLC6" s="653"/>
      <c r="CLD6" s="668"/>
      <c r="CLE6" s="670"/>
      <c r="CLF6" s="652"/>
      <c r="CLG6" s="652"/>
      <c r="CLH6" s="652"/>
      <c r="CLI6" s="652"/>
      <c r="CLJ6" s="652"/>
      <c r="CLK6" s="652"/>
      <c r="CLL6" s="653"/>
      <c r="CLM6" s="653"/>
      <c r="CLN6" s="653"/>
      <c r="CLO6" s="653"/>
      <c r="CLP6" s="653"/>
      <c r="CLQ6" s="653"/>
      <c r="CLR6" s="653"/>
      <c r="CLS6" s="653"/>
      <c r="CLT6" s="668"/>
      <c r="CLU6" s="670"/>
      <c r="CLV6" s="652"/>
      <c r="CLW6" s="652"/>
      <c r="CLX6" s="652"/>
      <c r="CLY6" s="652"/>
      <c r="CLZ6" s="652"/>
      <c r="CMA6" s="652"/>
      <c r="CMB6" s="653"/>
      <c r="CMC6" s="653"/>
      <c r="CMD6" s="653"/>
      <c r="CME6" s="653"/>
      <c r="CMF6" s="653"/>
      <c r="CMG6" s="653"/>
      <c r="CMH6" s="653"/>
      <c r="CMI6" s="653"/>
      <c r="CMJ6" s="668"/>
      <c r="CMK6" s="670"/>
      <c r="CML6" s="652"/>
      <c r="CMM6" s="652"/>
      <c r="CMN6" s="652"/>
      <c r="CMO6" s="652"/>
      <c r="CMP6" s="652"/>
      <c r="CMQ6" s="652"/>
      <c r="CMR6" s="653"/>
      <c r="CMS6" s="653"/>
      <c r="CMT6" s="653"/>
      <c r="CMU6" s="653"/>
      <c r="CMV6" s="653"/>
      <c r="CMW6" s="653"/>
      <c r="CMX6" s="653"/>
      <c r="CMY6" s="653"/>
      <c r="CMZ6" s="668"/>
      <c r="CNA6" s="670"/>
      <c r="CNB6" s="652"/>
      <c r="CNC6" s="652"/>
      <c r="CND6" s="652"/>
      <c r="CNE6" s="652"/>
      <c r="CNF6" s="652"/>
      <c r="CNG6" s="652"/>
      <c r="CNH6" s="653"/>
      <c r="CNI6" s="653"/>
      <c r="CNJ6" s="653"/>
      <c r="CNK6" s="653"/>
      <c r="CNL6" s="653"/>
      <c r="CNM6" s="653"/>
      <c r="CNN6" s="653"/>
      <c r="CNO6" s="653"/>
      <c r="CNP6" s="668"/>
      <c r="CNQ6" s="670"/>
      <c r="CNR6" s="652"/>
      <c r="CNS6" s="652"/>
      <c r="CNT6" s="652"/>
      <c r="CNU6" s="652"/>
      <c r="CNV6" s="652"/>
      <c r="CNW6" s="652"/>
      <c r="CNX6" s="653"/>
      <c r="CNY6" s="653"/>
      <c r="CNZ6" s="653"/>
      <c r="COA6" s="653"/>
      <c r="COB6" s="653"/>
      <c r="COC6" s="653"/>
      <c r="COD6" s="653"/>
      <c r="COE6" s="653"/>
      <c r="COF6" s="668"/>
      <c r="COG6" s="670"/>
      <c r="COH6" s="652"/>
      <c r="COI6" s="652"/>
      <c r="COJ6" s="652"/>
      <c r="COK6" s="652"/>
      <c r="COL6" s="652"/>
      <c r="COM6" s="652"/>
      <c r="CON6" s="653"/>
      <c r="COO6" s="653"/>
      <c r="COP6" s="653"/>
      <c r="COQ6" s="653"/>
      <c r="COR6" s="653"/>
      <c r="COS6" s="653"/>
      <c r="COT6" s="653"/>
      <c r="COU6" s="653"/>
      <c r="COV6" s="668"/>
      <c r="COW6" s="670"/>
      <c r="COX6" s="652"/>
      <c r="COY6" s="652"/>
      <c r="COZ6" s="652"/>
      <c r="CPA6" s="652"/>
      <c r="CPB6" s="652"/>
      <c r="CPC6" s="652"/>
      <c r="CPD6" s="653"/>
      <c r="CPE6" s="653"/>
      <c r="CPF6" s="653"/>
      <c r="CPG6" s="653"/>
      <c r="CPH6" s="653"/>
      <c r="CPI6" s="653"/>
      <c r="CPJ6" s="653"/>
      <c r="CPK6" s="653"/>
      <c r="CPL6" s="668"/>
      <c r="CPM6" s="670"/>
      <c r="CPN6" s="652"/>
      <c r="CPO6" s="652"/>
      <c r="CPP6" s="652"/>
      <c r="CPQ6" s="652"/>
      <c r="CPR6" s="652"/>
      <c r="CPS6" s="652"/>
      <c r="CPT6" s="653"/>
      <c r="CPU6" s="653"/>
      <c r="CPV6" s="653"/>
      <c r="CPW6" s="653"/>
      <c r="CPX6" s="653"/>
      <c r="CPY6" s="653"/>
      <c r="CPZ6" s="653"/>
      <c r="CQA6" s="653"/>
      <c r="CQB6" s="668"/>
      <c r="CQC6" s="670"/>
      <c r="CQD6" s="652"/>
      <c r="CQE6" s="652"/>
      <c r="CQF6" s="652"/>
      <c r="CQG6" s="652"/>
      <c r="CQH6" s="652"/>
      <c r="CQI6" s="652"/>
      <c r="CQJ6" s="653"/>
      <c r="CQK6" s="653"/>
      <c r="CQL6" s="653"/>
      <c r="CQM6" s="653"/>
      <c r="CQN6" s="653"/>
      <c r="CQO6" s="653"/>
      <c r="CQP6" s="653"/>
      <c r="CQQ6" s="653"/>
      <c r="CQR6" s="668"/>
      <c r="CQS6" s="670"/>
      <c r="CQT6" s="652"/>
      <c r="CQU6" s="652"/>
      <c r="CQV6" s="652"/>
      <c r="CQW6" s="652"/>
      <c r="CQX6" s="652"/>
      <c r="CQY6" s="652"/>
      <c r="CQZ6" s="653"/>
      <c r="CRA6" s="653"/>
      <c r="CRB6" s="653"/>
      <c r="CRC6" s="653"/>
      <c r="CRD6" s="653"/>
      <c r="CRE6" s="653"/>
      <c r="CRF6" s="653"/>
      <c r="CRG6" s="653"/>
      <c r="CRH6" s="668"/>
      <c r="CRI6" s="670"/>
      <c r="CRJ6" s="652"/>
      <c r="CRK6" s="652"/>
      <c r="CRL6" s="652"/>
      <c r="CRM6" s="652"/>
      <c r="CRN6" s="652"/>
      <c r="CRO6" s="652"/>
      <c r="CRP6" s="653"/>
      <c r="CRQ6" s="653"/>
      <c r="CRR6" s="653"/>
      <c r="CRS6" s="653"/>
      <c r="CRT6" s="653"/>
      <c r="CRU6" s="653"/>
      <c r="CRV6" s="653"/>
      <c r="CRW6" s="653"/>
      <c r="CRX6" s="668"/>
      <c r="CRY6" s="670"/>
      <c r="CRZ6" s="652"/>
      <c r="CSA6" s="652"/>
      <c r="CSB6" s="652"/>
      <c r="CSC6" s="652"/>
      <c r="CSD6" s="652"/>
      <c r="CSE6" s="652"/>
      <c r="CSF6" s="653"/>
      <c r="CSG6" s="653"/>
      <c r="CSH6" s="653"/>
      <c r="CSI6" s="653"/>
      <c r="CSJ6" s="653"/>
      <c r="CSK6" s="653"/>
      <c r="CSL6" s="653"/>
      <c r="CSM6" s="653"/>
      <c r="CSN6" s="668"/>
      <c r="CSO6" s="670"/>
      <c r="CSP6" s="652"/>
      <c r="CSQ6" s="652"/>
      <c r="CSR6" s="652"/>
      <c r="CSS6" s="652"/>
      <c r="CST6" s="652"/>
      <c r="CSU6" s="652"/>
      <c r="CSV6" s="653"/>
      <c r="CSW6" s="653"/>
      <c r="CSX6" s="653"/>
      <c r="CSY6" s="653"/>
      <c r="CSZ6" s="653"/>
      <c r="CTA6" s="653"/>
      <c r="CTB6" s="653"/>
      <c r="CTC6" s="653"/>
      <c r="CTD6" s="668"/>
      <c r="CTE6" s="670"/>
      <c r="CTF6" s="652"/>
      <c r="CTG6" s="652"/>
      <c r="CTH6" s="652"/>
      <c r="CTI6" s="652"/>
      <c r="CTJ6" s="652"/>
      <c r="CTK6" s="652"/>
      <c r="CTL6" s="653"/>
      <c r="CTM6" s="653"/>
      <c r="CTN6" s="653"/>
      <c r="CTO6" s="653"/>
      <c r="CTP6" s="653"/>
      <c r="CTQ6" s="653"/>
      <c r="CTR6" s="653"/>
      <c r="CTS6" s="653"/>
      <c r="CTT6" s="668"/>
      <c r="CTU6" s="670"/>
      <c r="CTV6" s="652"/>
      <c r="CTW6" s="652"/>
      <c r="CTX6" s="652"/>
      <c r="CTY6" s="652"/>
      <c r="CTZ6" s="652"/>
      <c r="CUA6" s="652"/>
      <c r="CUB6" s="653"/>
      <c r="CUC6" s="653"/>
      <c r="CUD6" s="653"/>
      <c r="CUE6" s="653"/>
      <c r="CUF6" s="653"/>
      <c r="CUG6" s="653"/>
      <c r="CUH6" s="653"/>
      <c r="CUI6" s="653"/>
      <c r="CUJ6" s="668"/>
      <c r="CUK6" s="670"/>
      <c r="CUL6" s="652"/>
      <c r="CUM6" s="652"/>
      <c r="CUN6" s="652"/>
      <c r="CUO6" s="652"/>
      <c r="CUP6" s="652"/>
      <c r="CUQ6" s="652"/>
      <c r="CUR6" s="653"/>
      <c r="CUS6" s="653"/>
      <c r="CUT6" s="653"/>
      <c r="CUU6" s="653"/>
      <c r="CUV6" s="653"/>
      <c r="CUW6" s="653"/>
      <c r="CUX6" s="653"/>
      <c r="CUY6" s="653"/>
      <c r="CUZ6" s="668"/>
      <c r="CVA6" s="670"/>
      <c r="CVB6" s="652"/>
      <c r="CVC6" s="652"/>
      <c r="CVD6" s="652"/>
      <c r="CVE6" s="652"/>
      <c r="CVF6" s="652"/>
      <c r="CVG6" s="652"/>
      <c r="CVH6" s="653"/>
      <c r="CVI6" s="653"/>
      <c r="CVJ6" s="653"/>
      <c r="CVK6" s="653"/>
      <c r="CVL6" s="653"/>
      <c r="CVM6" s="653"/>
      <c r="CVN6" s="653"/>
      <c r="CVO6" s="653"/>
      <c r="CVP6" s="668"/>
      <c r="CVQ6" s="670"/>
      <c r="CVR6" s="652"/>
      <c r="CVS6" s="652"/>
      <c r="CVT6" s="652"/>
      <c r="CVU6" s="652"/>
      <c r="CVV6" s="652"/>
      <c r="CVW6" s="652"/>
      <c r="CVX6" s="653"/>
      <c r="CVY6" s="653"/>
      <c r="CVZ6" s="653"/>
      <c r="CWA6" s="653"/>
      <c r="CWB6" s="653"/>
      <c r="CWC6" s="653"/>
      <c r="CWD6" s="653"/>
      <c r="CWE6" s="653"/>
      <c r="CWF6" s="668"/>
      <c r="CWG6" s="670"/>
      <c r="CWH6" s="652"/>
      <c r="CWI6" s="652"/>
      <c r="CWJ6" s="652"/>
      <c r="CWK6" s="652"/>
      <c r="CWL6" s="652"/>
      <c r="CWM6" s="652"/>
      <c r="CWN6" s="653"/>
      <c r="CWO6" s="653"/>
      <c r="CWP6" s="653"/>
      <c r="CWQ6" s="653"/>
      <c r="CWR6" s="653"/>
      <c r="CWS6" s="653"/>
      <c r="CWT6" s="653"/>
      <c r="CWU6" s="653"/>
      <c r="CWV6" s="668"/>
      <c r="CWW6" s="670"/>
      <c r="CWX6" s="652"/>
      <c r="CWY6" s="652"/>
      <c r="CWZ6" s="652"/>
      <c r="CXA6" s="652"/>
      <c r="CXB6" s="652"/>
      <c r="CXC6" s="652"/>
      <c r="CXD6" s="653"/>
      <c r="CXE6" s="653"/>
      <c r="CXF6" s="653"/>
      <c r="CXG6" s="653"/>
      <c r="CXH6" s="653"/>
      <c r="CXI6" s="653"/>
      <c r="CXJ6" s="653"/>
      <c r="CXK6" s="653"/>
      <c r="CXL6" s="668"/>
      <c r="CXM6" s="670"/>
      <c r="CXN6" s="652"/>
      <c r="CXO6" s="652"/>
      <c r="CXP6" s="652"/>
      <c r="CXQ6" s="652"/>
      <c r="CXR6" s="652"/>
      <c r="CXS6" s="652"/>
      <c r="CXT6" s="653"/>
      <c r="CXU6" s="653"/>
      <c r="CXV6" s="653"/>
      <c r="CXW6" s="653"/>
      <c r="CXX6" s="653"/>
      <c r="CXY6" s="653"/>
      <c r="CXZ6" s="653"/>
      <c r="CYA6" s="653"/>
      <c r="CYB6" s="668"/>
      <c r="CYC6" s="670"/>
      <c r="CYD6" s="652"/>
      <c r="CYE6" s="652"/>
      <c r="CYF6" s="652"/>
      <c r="CYG6" s="652"/>
      <c r="CYH6" s="652"/>
      <c r="CYI6" s="652"/>
      <c r="CYJ6" s="653"/>
      <c r="CYK6" s="653"/>
      <c r="CYL6" s="653"/>
      <c r="CYM6" s="653"/>
      <c r="CYN6" s="653"/>
      <c r="CYO6" s="653"/>
      <c r="CYP6" s="653"/>
      <c r="CYQ6" s="653"/>
      <c r="CYR6" s="668"/>
      <c r="CYS6" s="670"/>
      <c r="CYT6" s="652"/>
      <c r="CYU6" s="652"/>
      <c r="CYV6" s="652"/>
      <c r="CYW6" s="652"/>
      <c r="CYX6" s="652"/>
      <c r="CYY6" s="652"/>
      <c r="CYZ6" s="653"/>
      <c r="CZA6" s="653"/>
      <c r="CZB6" s="653"/>
      <c r="CZC6" s="653"/>
      <c r="CZD6" s="653"/>
      <c r="CZE6" s="653"/>
      <c r="CZF6" s="653"/>
      <c r="CZG6" s="653"/>
      <c r="CZH6" s="668"/>
      <c r="CZI6" s="670"/>
      <c r="CZJ6" s="652"/>
      <c r="CZK6" s="652"/>
      <c r="CZL6" s="652"/>
      <c r="CZM6" s="652"/>
      <c r="CZN6" s="652"/>
      <c r="CZO6" s="652"/>
      <c r="CZP6" s="653"/>
      <c r="CZQ6" s="653"/>
      <c r="CZR6" s="653"/>
      <c r="CZS6" s="653"/>
      <c r="CZT6" s="653"/>
      <c r="CZU6" s="653"/>
      <c r="CZV6" s="653"/>
      <c r="CZW6" s="653"/>
      <c r="CZX6" s="668"/>
      <c r="CZY6" s="670"/>
      <c r="CZZ6" s="652"/>
      <c r="DAA6" s="652"/>
      <c r="DAB6" s="652"/>
      <c r="DAC6" s="652"/>
      <c r="DAD6" s="652"/>
      <c r="DAE6" s="652"/>
      <c r="DAF6" s="653"/>
      <c r="DAG6" s="653"/>
      <c r="DAH6" s="653"/>
      <c r="DAI6" s="653"/>
      <c r="DAJ6" s="653"/>
      <c r="DAK6" s="653"/>
      <c r="DAL6" s="653"/>
      <c r="DAM6" s="653"/>
      <c r="DAN6" s="668"/>
      <c r="DAO6" s="670"/>
      <c r="DAP6" s="652"/>
      <c r="DAQ6" s="652"/>
      <c r="DAR6" s="652"/>
      <c r="DAS6" s="652"/>
      <c r="DAT6" s="652"/>
      <c r="DAU6" s="652"/>
      <c r="DAV6" s="653"/>
      <c r="DAW6" s="653"/>
      <c r="DAX6" s="653"/>
      <c r="DAY6" s="653"/>
      <c r="DAZ6" s="653"/>
      <c r="DBA6" s="653"/>
      <c r="DBB6" s="653"/>
      <c r="DBC6" s="653"/>
      <c r="DBD6" s="668"/>
      <c r="DBE6" s="670"/>
      <c r="DBF6" s="652"/>
      <c r="DBG6" s="652"/>
      <c r="DBH6" s="652"/>
      <c r="DBI6" s="652"/>
      <c r="DBJ6" s="652"/>
      <c r="DBK6" s="652"/>
      <c r="DBL6" s="653"/>
      <c r="DBM6" s="653"/>
      <c r="DBN6" s="653"/>
      <c r="DBO6" s="653"/>
      <c r="DBP6" s="653"/>
      <c r="DBQ6" s="653"/>
      <c r="DBR6" s="653"/>
      <c r="DBS6" s="653"/>
      <c r="DBT6" s="668"/>
      <c r="DBU6" s="670"/>
      <c r="DBV6" s="652"/>
      <c r="DBW6" s="652"/>
      <c r="DBX6" s="652"/>
      <c r="DBY6" s="652"/>
      <c r="DBZ6" s="652"/>
      <c r="DCA6" s="652"/>
      <c r="DCB6" s="653"/>
      <c r="DCC6" s="653"/>
      <c r="DCD6" s="653"/>
      <c r="DCE6" s="653"/>
      <c r="DCF6" s="653"/>
      <c r="DCG6" s="653"/>
      <c r="DCH6" s="653"/>
      <c r="DCI6" s="653"/>
      <c r="DCJ6" s="668"/>
      <c r="DCK6" s="670"/>
      <c r="DCL6" s="652"/>
      <c r="DCM6" s="652"/>
      <c r="DCN6" s="652"/>
      <c r="DCO6" s="652"/>
      <c r="DCP6" s="652"/>
      <c r="DCQ6" s="652"/>
      <c r="DCR6" s="653"/>
      <c r="DCS6" s="653"/>
      <c r="DCT6" s="653"/>
      <c r="DCU6" s="653"/>
      <c r="DCV6" s="653"/>
      <c r="DCW6" s="653"/>
      <c r="DCX6" s="653"/>
      <c r="DCY6" s="653"/>
      <c r="DCZ6" s="668"/>
      <c r="DDA6" s="670"/>
      <c r="DDB6" s="652"/>
      <c r="DDC6" s="652"/>
      <c r="DDD6" s="652"/>
      <c r="DDE6" s="652"/>
      <c r="DDF6" s="652"/>
      <c r="DDG6" s="652"/>
      <c r="DDH6" s="653"/>
      <c r="DDI6" s="653"/>
      <c r="DDJ6" s="653"/>
      <c r="DDK6" s="653"/>
      <c r="DDL6" s="653"/>
      <c r="DDM6" s="653"/>
      <c r="DDN6" s="653"/>
      <c r="DDO6" s="653"/>
      <c r="DDP6" s="668"/>
      <c r="DDQ6" s="670"/>
      <c r="DDR6" s="652"/>
      <c r="DDS6" s="652"/>
      <c r="DDT6" s="652"/>
      <c r="DDU6" s="652"/>
      <c r="DDV6" s="652"/>
      <c r="DDW6" s="652"/>
      <c r="DDX6" s="653"/>
      <c r="DDY6" s="653"/>
      <c r="DDZ6" s="653"/>
      <c r="DEA6" s="653"/>
      <c r="DEB6" s="653"/>
      <c r="DEC6" s="653"/>
      <c r="DED6" s="653"/>
      <c r="DEE6" s="653"/>
      <c r="DEF6" s="668"/>
      <c r="DEG6" s="670"/>
      <c r="DEH6" s="652"/>
      <c r="DEI6" s="652"/>
      <c r="DEJ6" s="652"/>
      <c r="DEK6" s="652"/>
      <c r="DEL6" s="652"/>
      <c r="DEM6" s="652"/>
      <c r="DEN6" s="653"/>
      <c r="DEO6" s="653"/>
      <c r="DEP6" s="653"/>
      <c r="DEQ6" s="653"/>
      <c r="DER6" s="653"/>
      <c r="DES6" s="653"/>
      <c r="DET6" s="653"/>
      <c r="DEU6" s="653"/>
      <c r="DEV6" s="668"/>
      <c r="DEW6" s="670"/>
      <c r="DEX6" s="652"/>
      <c r="DEY6" s="652"/>
      <c r="DEZ6" s="652"/>
      <c r="DFA6" s="652"/>
      <c r="DFB6" s="652"/>
      <c r="DFC6" s="652"/>
      <c r="DFD6" s="653"/>
      <c r="DFE6" s="653"/>
      <c r="DFF6" s="653"/>
      <c r="DFG6" s="653"/>
      <c r="DFH6" s="653"/>
      <c r="DFI6" s="653"/>
      <c r="DFJ6" s="653"/>
      <c r="DFK6" s="653"/>
      <c r="DFL6" s="668"/>
      <c r="DFM6" s="670"/>
      <c r="DFN6" s="652"/>
      <c r="DFO6" s="652"/>
      <c r="DFP6" s="652"/>
      <c r="DFQ6" s="652"/>
      <c r="DFR6" s="652"/>
      <c r="DFS6" s="652"/>
      <c r="DFT6" s="653"/>
      <c r="DFU6" s="653"/>
      <c r="DFV6" s="653"/>
      <c r="DFW6" s="653"/>
      <c r="DFX6" s="653"/>
      <c r="DFY6" s="653"/>
      <c r="DFZ6" s="653"/>
      <c r="DGA6" s="653"/>
      <c r="DGB6" s="668"/>
      <c r="DGC6" s="670"/>
      <c r="DGD6" s="652"/>
      <c r="DGE6" s="652"/>
      <c r="DGF6" s="652"/>
      <c r="DGG6" s="652"/>
      <c r="DGH6" s="652"/>
      <c r="DGI6" s="652"/>
      <c r="DGJ6" s="653"/>
      <c r="DGK6" s="653"/>
      <c r="DGL6" s="653"/>
      <c r="DGM6" s="653"/>
      <c r="DGN6" s="653"/>
      <c r="DGO6" s="653"/>
      <c r="DGP6" s="653"/>
      <c r="DGQ6" s="653"/>
      <c r="DGR6" s="668"/>
      <c r="DGS6" s="670"/>
      <c r="DGT6" s="652"/>
      <c r="DGU6" s="652"/>
      <c r="DGV6" s="652"/>
      <c r="DGW6" s="652"/>
      <c r="DGX6" s="652"/>
      <c r="DGY6" s="652"/>
      <c r="DGZ6" s="653"/>
      <c r="DHA6" s="653"/>
      <c r="DHB6" s="653"/>
      <c r="DHC6" s="653"/>
      <c r="DHD6" s="653"/>
      <c r="DHE6" s="653"/>
      <c r="DHF6" s="653"/>
      <c r="DHG6" s="653"/>
      <c r="DHH6" s="668"/>
      <c r="DHI6" s="670"/>
      <c r="DHJ6" s="652"/>
      <c r="DHK6" s="652"/>
      <c r="DHL6" s="652"/>
      <c r="DHM6" s="652"/>
      <c r="DHN6" s="652"/>
      <c r="DHO6" s="652"/>
      <c r="DHP6" s="653"/>
      <c r="DHQ6" s="653"/>
      <c r="DHR6" s="653"/>
      <c r="DHS6" s="653"/>
      <c r="DHT6" s="653"/>
      <c r="DHU6" s="653"/>
      <c r="DHV6" s="653"/>
      <c r="DHW6" s="653"/>
      <c r="DHX6" s="668"/>
      <c r="DHY6" s="670"/>
      <c r="DHZ6" s="652"/>
      <c r="DIA6" s="652"/>
      <c r="DIB6" s="652"/>
      <c r="DIC6" s="652"/>
      <c r="DID6" s="652"/>
      <c r="DIE6" s="652"/>
      <c r="DIF6" s="653"/>
      <c r="DIG6" s="653"/>
      <c r="DIH6" s="653"/>
      <c r="DII6" s="653"/>
      <c r="DIJ6" s="653"/>
      <c r="DIK6" s="653"/>
      <c r="DIL6" s="653"/>
      <c r="DIM6" s="653"/>
      <c r="DIN6" s="668"/>
      <c r="DIO6" s="670"/>
      <c r="DIP6" s="652"/>
      <c r="DIQ6" s="652"/>
      <c r="DIR6" s="652"/>
      <c r="DIS6" s="652"/>
      <c r="DIT6" s="652"/>
      <c r="DIU6" s="652"/>
      <c r="DIV6" s="653"/>
      <c r="DIW6" s="653"/>
      <c r="DIX6" s="653"/>
      <c r="DIY6" s="653"/>
      <c r="DIZ6" s="653"/>
      <c r="DJA6" s="653"/>
      <c r="DJB6" s="653"/>
      <c r="DJC6" s="653"/>
      <c r="DJD6" s="668"/>
      <c r="DJE6" s="670"/>
      <c r="DJF6" s="652"/>
      <c r="DJG6" s="652"/>
      <c r="DJH6" s="652"/>
      <c r="DJI6" s="652"/>
      <c r="DJJ6" s="652"/>
      <c r="DJK6" s="652"/>
      <c r="DJL6" s="653"/>
      <c r="DJM6" s="653"/>
      <c r="DJN6" s="653"/>
      <c r="DJO6" s="653"/>
      <c r="DJP6" s="653"/>
      <c r="DJQ6" s="653"/>
      <c r="DJR6" s="653"/>
      <c r="DJS6" s="653"/>
      <c r="DJT6" s="668"/>
      <c r="DJU6" s="670"/>
      <c r="DJV6" s="652"/>
      <c r="DJW6" s="652"/>
      <c r="DJX6" s="652"/>
      <c r="DJY6" s="652"/>
      <c r="DJZ6" s="652"/>
      <c r="DKA6" s="652"/>
      <c r="DKB6" s="653"/>
      <c r="DKC6" s="653"/>
      <c r="DKD6" s="653"/>
      <c r="DKE6" s="653"/>
      <c r="DKF6" s="653"/>
      <c r="DKG6" s="653"/>
      <c r="DKH6" s="653"/>
      <c r="DKI6" s="653"/>
      <c r="DKJ6" s="668"/>
      <c r="DKK6" s="670"/>
      <c r="DKL6" s="652"/>
      <c r="DKM6" s="652"/>
      <c r="DKN6" s="652"/>
      <c r="DKO6" s="652"/>
      <c r="DKP6" s="652"/>
      <c r="DKQ6" s="652"/>
      <c r="DKR6" s="653"/>
      <c r="DKS6" s="653"/>
      <c r="DKT6" s="653"/>
      <c r="DKU6" s="653"/>
      <c r="DKV6" s="653"/>
      <c r="DKW6" s="653"/>
      <c r="DKX6" s="653"/>
      <c r="DKY6" s="653"/>
      <c r="DKZ6" s="668"/>
      <c r="DLA6" s="670"/>
      <c r="DLB6" s="652"/>
      <c r="DLC6" s="652"/>
      <c r="DLD6" s="652"/>
      <c r="DLE6" s="652"/>
      <c r="DLF6" s="652"/>
      <c r="DLG6" s="652"/>
      <c r="DLH6" s="653"/>
      <c r="DLI6" s="653"/>
      <c r="DLJ6" s="653"/>
      <c r="DLK6" s="653"/>
      <c r="DLL6" s="653"/>
      <c r="DLM6" s="653"/>
      <c r="DLN6" s="653"/>
      <c r="DLO6" s="653"/>
      <c r="DLP6" s="668"/>
      <c r="DLQ6" s="670"/>
      <c r="DLR6" s="652"/>
      <c r="DLS6" s="652"/>
      <c r="DLT6" s="652"/>
      <c r="DLU6" s="652"/>
      <c r="DLV6" s="652"/>
      <c r="DLW6" s="652"/>
      <c r="DLX6" s="653"/>
      <c r="DLY6" s="653"/>
      <c r="DLZ6" s="653"/>
      <c r="DMA6" s="653"/>
      <c r="DMB6" s="653"/>
      <c r="DMC6" s="653"/>
      <c r="DMD6" s="653"/>
      <c r="DME6" s="653"/>
      <c r="DMF6" s="668"/>
      <c r="DMG6" s="670"/>
      <c r="DMH6" s="652"/>
      <c r="DMI6" s="652"/>
      <c r="DMJ6" s="652"/>
      <c r="DMK6" s="652"/>
      <c r="DML6" s="652"/>
      <c r="DMM6" s="652"/>
      <c r="DMN6" s="653"/>
      <c r="DMO6" s="653"/>
      <c r="DMP6" s="653"/>
      <c r="DMQ6" s="653"/>
      <c r="DMR6" s="653"/>
      <c r="DMS6" s="653"/>
      <c r="DMT6" s="653"/>
      <c r="DMU6" s="653"/>
      <c r="DMV6" s="668"/>
      <c r="DMW6" s="670"/>
      <c r="DMX6" s="652"/>
      <c r="DMY6" s="652"/>
      <c r="DMZ6" s="652"/>
      <c r="DNA6" s="652"/>
      <c r="DNB6" s="652"/>
      <c r="DNC6" s="652"/>
      <c r="DND6" s="653"/>
      <c r="DNE6" s="653"/>
      <c r="DNF6" s="653"/>
      <c r="DNG6" s="653"/>
      <c r="DNH6" s="653"/>
      <c r="DNI6" s="653"/>
      <c r="DNJ6" s="653"/>
      <c r="DNK6" s="653"/>
      <c r="DNL6" s="668"/>
      <c r="DNM6" s="670"/>
      <c r="DNN6" s="652"/>
      <c r="DNO6" s="652"/>
      <c r="DNP6" s="652"/>
      <c r="DNQ6" s="652"/>
      <c r="DNR6" s="652"/>
      <c r="DNS6" s="652"/>
      <c r="DNT6" s="653"/>
      <c r="DNU6" s="653"/>
      <c r="DNV6" s="653"/>
      <c r="DNW6" s="653"/>
      <c r="DNX6" s="653"/>
      <c r="DNY6" s="653"/>
      <c r="DNZ6" s="653"/>
      <c r="DOA6" s="653"/>
      <c r="DOB6" s="668"/>
      <c r="DOC6" s="670"/>
      <c r="DOD6" s="652"/>
      <c r="DOE6" s="652"/>
      <c r="DOF6" s="652"/>
      <c r="DOG6" s="652"/>
      <c r="DOH6" s="652"/>
      <c r="DOI6" s="652"/>
      <c r="DOJ6" s="653"/>
      <c r="DOK6" s="653"/>
      <c r="DOL6" s="653"/>
      <c r="DOM6" s="653"/>
      <c r="DON6" s="653"/>
      <c r="DOO6" s="653"/>
      <c r="DOP6" s="653"/>
      <c r="DOQ6" s="653"/>
      <c r="DOR6" s="668"/>
      <c r="DOS6" s="670"/>
      <c r="DOT6" s="652"/>
      <c r="DOU6" s="652"/>
      <c r="DOV6" s="652"/>
      <c r="DOW6" s="652"/>
      <c r="DOX6" s="652"/>
      <c r="DOY6" s="652"/>
      <c r="DOZ6" s="653"/>
      <c r="DPA6" s="653"/>
      <c r="DPB6" s="653"/>
      <c r="DPC6" s="653"/>
      <c r="DPD6" s="653"/>
      <c r="DPE6" s="653"/>
      <c r="DPF6" s="653"/>
      <c r="DPG6" s="653"/>
      <c r="DPH6" s="668"/>
      <c r="DPI6" s="670"/>
      <c r="DPJ6" s="652"/>
      <c r="DPK6" s="652"/>
      <c r="DPL6" s="652"/>
      <c r="DPM6" s="652"/>
      <c r="DPN6" s="652"/>
      <c r="DPO6" s="652"/>
      <c r="DPP6" s="653"/>
      <c r="DPQ6" s="653"/>
      <c r="DPR6" s="653"/>
      <c r="DPS6" s="653"/>
      <c r="DPT6" s="653"/>
      <c r="DPU6" s="653"/>
      <c r="DPV6" s="653"/>
      <c r="DPW6" s="653"/>
      <c r="DPX6" s="668"/>
      <c r="DPY6" s="670"/>
      <c r="DPZ6" s="652"/>
      <c r="DQA6" s="652"/>
      <c r="DQB6" s="652"/>
      <c r="DQC6" s="652"/>
      <c r="DQD6" s="652"/>
      <c r="DQE6" s="652"/>
      <c r="DQF6" s="653"/>
      <c r="DQG6" s="653"/>
      <c r="DQH6" s="653"/>
      <c r="DQI6" s="653"/>
      <c r="DQJ6" s="653"/>
      <c r="DQK6" s="653"/>
      <c r="DQL6" s="653"/>
      <c r="DQM6" s="653"/>
      <c r="DQN6" s="668"/>
      <c r="DQO6" s="670"/>
      <c r="DQP6" s="652"/>
      <c r="DQQ6" s="652"/>
      <c r="DQR6" s="652"/>
      <c r="DQS6" s="652"/>
      <c r="DQT6" s="652"/>
      <c r="DQU6" s="652"/>
      <c r="DQV6" s="653"/>
      <c r="DQW6" s="653"/>
      <c r="DQX6" s="653"/>
      <c r="DQY6" s="653"/>
      <c r="DQZ6" s="653"/>
      <c r="DRA6" s="653"/>
      <c r="DRB6" s="653"/>
      <c r="DRC6" s="653"/>
      <c r="DRD6" s="668"/>
      <c r="DRE6" s="670"/>
      <c r="DRF6" s="652"/>
      <c r="DRG6" s="652"/>
      <c r="DRH6" s="652"/>
      <c r="DRI6" s="652"/>
      <c r="DRJ6" s="652"/>
      <c r="DRK6" s="652"/>
      <c r="DRL6" s="653"/>
      <c r="DRM6" s="653"/>
      <c r="DRN6" s="653"/>
      <c r="DRO6" s="653"/>
      <c r="DRP6" s="653"/>
      <c r="DRQ6" s="653"/>
      <c r="DRR6" s="653"/>
      <c r="DRS6" s="653"/>
      <c r="DRT6" s="668"/>
      <c r="DRU6" s="670"/>
      <c r="DRV6" s="652"/>
      <c r="DRW6" s="652"/>
      <c r="DRX6" s="652"/>
      <c r="DRY6" s="652"/>
      <c r="DRZ6" s="652"/>
      <c r="DSA6" s="652"/>
      <c r="DSB6" s="653"/>
      <c r="DSC6" s="653"/>
      <c r="DSD6" s="653"/>
      <c r="DSE6" s="653"/>
      <c r="DSF6" s="653"/>
      <c r="DSG6" s="653"/>
      <c r="DSH6" s="653"/>
      <c r="DSI6" s="653"/>
      <c r="DSJ6" s="668"/>
      <c r="DSK6" s="670"/>
      <c r="DSL6" s="652"/>
      <c r="DSM6" s="652"/>
      <c r="DSN6" s="652"/>
      <c r="DSO6" s="652"/>
      <c r="DSP6" s="652"/>
      <c r="DSQ6" s="652"/>
      <c r="DSR6" s="653"/>
      <c r="DSS6" s="653"/>
      <c r="DST6" s="653"/>
      <c r="DSU6" s="653"/>
      <c r="DSV6" s="653"/>
      <c r="DSW6" s="653"/>
      <c r="DSX6" s="653"/>
      <c r="DSY6" s="653"/>
      <c r="DSZ6" s="668"/>
      <c r="DTA6" s="670"/>
      <c r="DTB6" s="652"/>
      <c r="DTC6" s="652"/>
      <c r="DTD6" s="652"/>
      <c r="DTE6" s="652"/>
      <c r="DTF6" s="652"/>
      <c r="DTG6" s="652"/>
      <c r="DTH6" s="653"/>
      <c r="DTI6" s="653"/>
      <c r="DTJ6" s="653"/>
      <c r="DTK6" s="653"/>
      <c r="DTL6" s="653"/>
      <c r="DTM6" s="653"/>
      <c r="DTN6" s="653"/>
      <c r="DTO6" s="653"/>
      <c r="DTP6" s="668"/>
      <c r="DTQ6" s="670"/>
      <c r="DTR6" s="652"/>
      <c r="DTS6" s="652"/>
      <c r="DTT6" s="652"/>
      <c r="DTU6" s="652"/>
      <c r="DTV6" s="652"/>
      <c r="DTW6" s="652"/>
      <c r="DTX6" s="653"/>
      <c r="DTY6" s="653"/>
      <c r="DTZ6" s="653"/>
      <c r="DUA6" s="653"/>
      <c r="DUB6" s="653"/>
      <c r="DUC6" s="653"/>
      <c r="DUD6" s="653"/>
      <c r="DUE6" s="653"/>
      <c r="DUF6" s="668"/>
      <c r="DUG6" s="670"/>
      <c r="DUH6" s="652"/>
      <c r="DUI6" s="652"/>
      <c r="DUJ6" s="652"/>
      <c r="DUK6" s="652"/>
      <c r="DUL6" s="652"/>
      <c r="DUM6" s="652"/>
      <c r="DUN6" s="653"/>
      <c r="DUO6" s="653"/>
      <c r="DUP6" s="653"/>
      <c r="DUQ6" s="653"/>
      <c r="DUR6" s="653"/>
      <c r="DUS6" s="653"/>
      <c r="DUT6" s="653"/>
      <c r="DUU6" s="653"/>
      <c r="DUV6" s="668"/>
      <c r="DUW6" s="670"/>
      <c r="DUX6" s="652"/>
      <c r="DUY6" s="652"/>
      <c r="DUZ6" s="652"/>
      <c r="DVA6" s="652"/>
      <c r="DVB6" s="652"/>
      <c r="DVC6" s="652"/>
      <c r="DVD6" s="653"/>
      <c r="DVE6" s="653"/>
      <c r="DVF6" s="653"/>
      <c r="DVG6" s="653"/>
      <c r="DVH6" s="653"/>
      <c r="DVI6" s="653"/>
      <c r="DVJ6" s="653"/>
      <c r="DVK6" s="653"/>
      <c r="DVL6" s="668"/>
      <c r="DVM6" s="670"/>
      <c r="DVN6" s="652"/>
      <c r="DVO6" s="652"/>
      <c r="DVP6" s="652"/>
      <c r="DVQ6" s="652"/>
      <c r="DVR6" s="652"/>
      <c r="DVS6" s="652"/>
      <c r="DVT6" s="653"/>
      <c r="DVU6" s="653"/>
      <c r="DVV6" s="653"/>
      <c r="DVW6" s="653"/>
      <c r="DVX6" s="653"/>
      <c r="DVY6" s="653"/>
      <c r="DVZ6" s="653"/>
      <c r="DWA6" s="653"/>
      <c r="DWB6" s="668"/>
      <c r="DWC6" s="670"/>
      <c r="DWD6" s="652"/>
      <c r="DWE6" s="652"/>
      <c r="DWF6" s="652"/>
      <c r="DWG6" s="652"/>
      <c r="DWH6" s="652"/>
      <c r="DWI6" s="652"/>
      <c r="DWJ6" s="653"/>
      <c r="DWK6" s="653"/>
      <c r="DWL6" s="653"/>
      <c r="DWM6" s="653"/>
      <c r="DWN6" s="653"/>
      <c r="DWO6" s="653"/>
      <c r="DWP6" s="653"/>
      <c r="DWQ6" s="653"/>
      <c r="DWR6" s="668"/>
      <c r="DWS6" s="670"/>
      <c r="DWT6" s="652"/>
      <c r="DWU6" s="652"/>
      <c r="DWV6" s="652"/>
      <c r="DWW6" s="652"/>
      <c r="DWX6" s="652"/>
      <c r="DWY6" s="652"/>
      <c r="DWZ6" s="653"/>
      <c r="DXA6" s="653"/>
      <c r="DXB6" s="653"/>
      <c r="DXC6" s="653"/>
      <c r="DXD6" s="653"/>
      <c r="DXE6" s="653"/>
      <c r="DXF6" s="653"/>
      <c r="DXG6" s="653"/>
      <c r="DXH6" s="668"/>
      <c r="DXI6" s="670"/>
      <c r="DXJ6" s="652"/>
      <c r="DXK6" s="652"/>
      <c r="DXL6" s="652"/>
      <c r="DXM6" s="652"/>
      <c r="DXN6" s="652"/>
      <c r="DXO6" s="652"/>
      <c r="DXP6" s="653"/>
      <c r="DXQ6" s="653"/>
      <c r="DXR6" s="653"/>
      <c r="DXS6" s="653"/>
      <c r="DXT6" s="653"/>
      <c r="DXU6" s="653"/>
      <c r="DXV6" s="653"/>
      <c r="DXW6" s="653"/>
      <c r="DXX6" s="668"/>
      <c r="DXY6" s="670"/>
      <c r="DXZ6" s="652"/>
      <c r="DYA6" s="652"/>
      <c r="DYB6" s="652"/>
      <c r="DYC6" s="652"/>
      <c r="DYD6" s="652"/>
      <c r="DYE6" s="652"/>
      <c r="DYF6" s="653"/>
      <c r="DYG6" s="653"/>
      <c r="DYH6" s="653"/>
      <c r="DYI6" s="653"/>
      <c r="DYJ6" s="653"/>
      <c r="DYK6" s="653"/>
      <c r="DYL6" s="653"/>
      <c r="DYM6" s="653"/>
      <c r="DYN6" s="668"/>
      <c r="DYO6" s="670"/>
      <c r="DYP6" s="652"/>
      <c r="DYQ6" s="652"/>
      <c r="DYR6" s="652"/>
      <c r="DYS6" s="652"/>
      <c r="DYT6" s="652"/>
      <c r="DYU6" s="652"/>
      <c r="DYV6" s="653"/>
      <c r="DYW6" s="653"/>
      <c r="DYX6" s="653"/>
      <c r="DYY6" s="653"/>
      <c r="DYZ6" s="653"/>
      <c r="DZA6" s="653"/>
      <c r="DZB6" s="653"/>
      <c r="DZC6" s="653"/>
      <c r="DZD6" s="668"/>
      <c r="DZE6" s="670"/>
      <c r="DZF6" s="652"/>
      <c r="DZG6" s="652"/>
      <c r="DZH6" s="652"/>
      <c r="DZI6" s="652"/>
      <c r="DZJ6" s="652"/>
      <c r="DZK6" s="652"/>
      <c r="DZL6" s="653"/>
      <c r="DZM6" s="653"/>
      <c r="DZN6" s="653"/>
      <c r="DZO6" s="653"/>
      <c r="DZP6" s="653"/>
      <c r="DZQ6" s="653"/>
      <c r="DZR6" s="653"/>
      <c r="DZS6" s="653"/>
      <c r="DZT6" s="668"/>
      <c r="DZU6" s="670"/>
      <c r="DZV6" s="652"/>
      <c r="DZW6" s="652"/>
      <c r="DZX6" s="652"/>
      <c r="DZY6" s="652"/>
      <c r="DZZ6" s="652"/>
      <c r="EAA6" s="652"/>
      <c r="EAB6" s="653"/>
      <c r="EAC6" s="653"/>
      <c r="EAD6" s="653"/>
      <c r="EAE6" s="653"/>
      <c r="EAF6" s="653"/>
      <c r="EAG6" s="653"/>
      <c r="EAH6" s="653"/>
      <c r="EAI6" s="653"/>
      <c r="EAJ6" s="668"/>
      <c r="EAK6" s="670"/>
      <c r="EAL6" s="652"/>
      <c r="EAM6" s="652"/>
      <c r="EAN6" s="652"/>
      <c r="EAO6" s="652"/>
      <c r="EAP6" s="652"/>
      <c r="EAQ6" s="652"/>
      <c r="EAR6" s="653"/>
      <c r="EAS6" s="653"/>
      <c r="EAT6" s="653"/>
      <c r="EAU6" s="653"/>
      <c r="EAV6" s="653"/>
      <c r="EAW6" s="653"/>
      <c r="EAX6" s="653"/>
      <c r="EAY6" s="653"/>
      <c r="EAZ6" s="668"/>
      <c r="EBA6" s="670"/>
      <c r="EBB6" s="652"/>
      <c r="EBC6" s="652"/>
      <c r="EBD6" s="652"/>
      <c r="EBE6" s="652"/>
      <c r="EBF6" s="652"/>
      <c r="EBG6" s="652"/>
      <c r="EBH6" s="653"/>
      <c r="EBI6" s="653"/>
      <c r="EBJ6" s="653"/>
      <c r="EBK6" s="653"/>
      <c r="EBL6" s="653"/>
      <c r="EBM6" s="653"/>
      <c r="EBN6" s="653"/>
      <c r="EBO6" s="653"/>
      <c r="EBP6" s="668"/>
      <c r="EBQ6" s="670"/>
      <c r="EBR6" s="652"/>
      <c r="EBS6" s="652"/>
      <c r="EBT6" s="652"/>
      <c r="EBU6" s="652"/>
      <c r="EBV6" s="652"/>
      <c r="EBW6" s="652"/>
      <c r="EBX6" s="653"/>
      <c r="EBY6" s="653"/>
      <c r="EBZ6" s="653"/>
      <c r="ECA6" s="653"/>
      <c r="ECB6" s="653"/>
      <c r="ECC6" s="653"/>
      <c r="ECD6" s="653"/>
      <c r="ECE6" s="653"/>
      <c r="ECF6" s="668"/>
      <c r="ECG6" s="670"/>
      <c r="ECH6" s="652"/>
      <c r="ECI6" s="652"/>
      <c r="ECJ6" s="652"/>
      <c r="ECK6" s="652"/>
      <c r="ECL6" s="652"/>
      <c r="ECM6" s="652"/>
      <c r="ECN6" s="653"/>
      <c r="ECO6" s="653"/>
      <c r="ECP6" s="653"/>
      <c r="ECQ6" s="653"/>
      <c r="ECR6" s="653"/>
      <c r="ECS6" s="653"/>
      <c r="ECT6" s="653"/>
      <c r="ECU6" s="653"/>
      <c r="ECV6" s="668"/>
      <c r="ECW6" s="670"/>
      <c r="ECX6" s="652"/>
      <c r="ECY6" s="652"/>
      <c r="ECZ6" s="652"/>
      <c r="EDA6" s="652"/>
      <c r="EDB6" s="652"/>
      <c r="EDC6" s="652"/>
      <c r="EDD6" s="653"/>
      <c r="EDE6" s="653"/>
      <c r="EDF6" s="653"/>
      <c r="EDG6" s="653"/>
      <c r="EDH6" s="653"/>
      <c r="EDI6" s="653"/>
      <c r="EDJ6" s="653"/>
      <c r="EDK6" s="653"/>
      <c r="EDL6" s="668"/>
      <c r="EDM6" s="670"/>
      <c r="EDN6" s="652"/>
      <c r="EDO6" s="652"/>
      <c r="EDP6" s="652"/>
      <c r="EDQ6" s="652"/>
      <c r="EDR6" s="652"/>
      <c r="EDS6" s="652"/>
      <c r="EDT6" s="653"/>
      <c r="EDU6" s="653"/>
      <c r="EDV6" s="653"/>
      <c r="EDW6" s="653"/>
      <c r="EDX6" s="653"/>
      <c r="EDY6" s="653"/>
      <c r="EDZ6" s="653"/>
      <c r="EEA6" s="653"/>
      <c r="EEB6" s="668"/>
      <c r="EEC6" s="670"/>
      <c r="EED6" s="652"/>
      <c r="EEE6" s="652"/>
      <c r="EEF6" s="652"/>
      <c r="EEG6" s="652"/>
      <c r="EEH6" s="652"/>
      <c r="EEI6" s="652"/>
      <c r="EEJ6" s="653"/>
      <c r="EEK6" s="653"/>
      <c r="EEL6" s="653"/>
      <c r="EEM6" s="653"/>
      <c r="EEN6" s="653"/>
      <c r="EEO6" s="653"/>
      <c r="EEP6" s="653"/>
      <c r="EEQ6" s="653"/>
      <c r="EER6" s="668"/>
      <c r="EES6" s="670"/>
      <c r="EET6" s="652"/>
      <c r="EEU6" s="652"/>
      <c r="EEV6" s="652"/>
      <c r="EEW6" s="652"/>
      <c r="EEX6" s="652"/>
      <c r="EEY6" s="652"/>
      <c r="EEZ6" s="653"/>
      <c r="EFA6" s="653"/>
      <c r="EFB6" s="653"/>
      <c r="EFC6" s="653"/>
      <c r="EFD6" s="653"/>
      <c r="EFE6" s="653"/>
      <c r="EFF6" s="653"/>
      <c r="EFG6" s="653"/>
      <c r="EFH6" s="668"/>
      <c r="EFI6" s="670"/>
      <c r="EFJ6" s="652"/>
      <c r="EFK6" s="652"/>
      <c r="EFL6" s="652"/>
      <c r="EFM6" s="652"/>
      <c r="EFN6" s="652"/>
      <c r="EFO6" s="652"/>
      <c r="EFP6" s="653"/>
      <c r="EFQ6" s="653"/>
      <c r="EFR6" s="653"/>
      <c r="EFS6" s="653"/>
      <c r="EFT6" s="653"/>
      <c r="EFU6" s="653"/>
      <c r="EFV6" s="653"/>
      <c r="EFW6" s="653"/>
      <c r="EFX6" s="668"/>
      <c r="EFY6" s="670"/>
      <c r="EFZ6" s="652"/>
      <c r="EGA6" s="652"/>
      <c r="EGB6" s="652"/>
      <c r="EGC6" s="652"/>
      <c r="EGD6" s="652"/>
      <c r="EGE6" s="652"/>
      <c r="EGF6" s="653"/>
      <c r="EGG6" s="653"/>
      <c r="EGH6" s="653"/>
      <c r="EGI6" s="653"/>
      <c r="EGJ6" s="653"/>
      <c r="EGK6" s="653"/>
      <c r="EGL6" s="653"/>
      <c r="EGM6" s="653"/>
      <c r="EGN6" s="668"/>
      <c r="EGO6" s="670"/>
      <c r="EGP6" s="652"/>
      <c r="EGQ6" s="652"/>
      <c r="EGR6" s="652"/>
      <c r="EGS6" s="652"/>
      <c r="EGT6" s="652"/>
      <c r="EGU6" s="652"/>
      <c r="EGV6" s="653"/>
      <c r="EGW6" s="653"/>
      <c r="EGX6" s="653"/>
      <c r="EGY6" s="653"/>
      <c r="EGZ6" s="653"/>
      <c r="EHA6" s="653"/>
      <c r="EHB6" s="653"/>
      <c r="EHC6" s="653"/>
      <c r="EHD6" s="668"/>
      <c r="EHE6" s="670"/>
      <c r="EHF6" s="652"/>
      <c r="EHG6" s="652"/>
      <c r="EHH6" s="652"/>
      <c r="EHI6" s="652"/>
      <c r="EHJ6" s="652"/>
      <c r="EHK6" s="652"/>
      <c r="EHL6" s="653"/>
      <c r="EHM6" s="653"/>
      <c r="EHN6" s="653"/>
      <c r="EHO6" s="653"/>
      <c r="EHP6" s="653"/>
      <c r="EHQ6" s="653"/>
      <c r="EHR6" s="653"/>
      <c r="EHS6" s="653"/>
      <c r="EHT6" s="668"/>
      <c r="EHU6" s="670"/>
      <c r="EHV6" s="652"/>
      <c r="EHW6" s="652"/>
      <c r="EHX6" s="652"/>
      <c r="EHY6" s="652"/>
      <c r="EHZ6" s="652"/>
      <c r="EIA6" s="652"/>
      <c r="EIB6" s="653"/>
      <c r="EIC6" s="653"/>
      <c r="EID6" s="653"/>
      <c r="EIE6" s="653"/>
      <c r="EIF6" s="653"/>
      <c r="EIG6" s="653"/>
      <c r="EIH6" s="653"/>
      <c r="EII6" s="653"/>
      <c r="EIJ6" s="668"/>
      <c r="EIK6" s="670"/>
      <c r="EIL6" s="652"/>
      <c r="EIM6" s="652"/>
      <c r="EIN6" s="652"/>
      <c r="EIO6" s="652"/>
      <c r="EIP6" s="652"/>
      <c r="EIQ6" s="652"/>
      <c r="EIR6" s="653"/>
      <c r="EIS6" s="653"/>
      <c r="EIT6" s="653"/>
      <c r="EIU6" s="653"/>
      <c r="EIV6" s="653"/>
      <c r="EIW6" s="653"/>
      <c r="EIX6" s="653"/>
      <c r="EIY6" s="653"/>
      <c r="EIZ6" s="668"/>
      <c r="EJA6" s="670"/>
      <c r="EJB6" s="652"/>
      <c r="EJC6" s="652"/>
      <c r="EJD6" s="652"/>
      <c r="EJE6" s="652"/>
      <c r="EJF6" s="652"/>
      <c r="EJG6" s="652"/>
      <c r="EJH6" s="653"/>
      <c r="EJI6" s="653"/>
      <c r="EJJ6" s="653"/>
      <c r="EJK6" s="653"/>
      <c r="EJL6" s="653"/>
      <c r="EJM6" s="653"/>
      <c r="EJN6" s="653"/>
      <c r="EJO6" s="653"/>
      <c r="EJP6" s="668"/>
      <c r="EJQ6" s="670"/>
      <c r="EJR6" s="652"/>
      <c r="EJS6" s="652"/>
      <c r="EJT6" s="652"/>
      <c r="EJU6" s="652"/>
      <c r="EJV6" s="652"/>
      <c r="EJW6" s="652"/>
      <c r="EJX6" s="653"/>
      <c r="EJY6" s="653"/>
      <c r="EJZ6" s="653"/>
      <c r="EKA6" s="653"/>
      <c r="EKB6" s="653"/>
      <c r="EKC6" s="653"/>
      <c r="EKD6" s="653"/>
      <c r="EKE6" s="653"/>
      <c r="EKF6" s="668"/>
      <c r="EKG6" s="670"/>
      <c r="EKH6" s="652"/>
      <c r="EKI6" s="652"/>
      <c r="EKJ6" s="652"/>
      <c r="EKK6" s="652"/>
      <c r="EKL6" s="652"/>
      <c r="EKM6" s="652"/>
      <c r="EKN6" s="653"/>
      <c r="EKO6" s="653"/>
      <c r="EKP6" s="653"/>
      <c r="EKQ6" s="653"/>
      <c r="EKR6" s="653"/>
      <c r="EKS6" s="653"/>
      <c r="EKT6" s="653"/>
      <c r="EKU6" s="653"/>
      <c r="EKV6" s="668"/>
      <c r="EKW6" s="670"/>
      <c r="EKX6" s="652"/>
      <c r="EKY6" s="652"/>
      <c r="EKZ6" s="652"/>
      <c r="ELA6" s="652"/>
      <c r="ELB6" s="652"/>
      <c r="ELC6" s="652"/>
      <c r="ELD6" s="653"/>
      <c r="ELE6" s="653"/>
      <c r="ELF6" s="653"/>
      <c r="ELG6" s="653"/>
      <c r="ELH6" s="653"/>
      <c r="ELI6" s="653"/>
      <c r="ELJ6" s="653"/>
      <c r="ELK6" s="653"/>
      <c r="ELL6" s="668"/>
      <c r="ELM6" s="670"/>
      <c r="ELN6" s="652"/>
      <c r="ELO6" s="652"/>
      <c r="ELP6" s="652"/>
      <c r="ELQ6" s="652"/>
      <c r="ELR6" s="652"/>
      <c r="ELS6" s="652"/>
      <c r="ELT6" s="653"/>
      <c r="ELU6" s="653"/>
      <c r="ELV6" s="653"/>
      <c r="ELW6" s="653"/>
      <c r="ELX6" s="653"/>
      <c r="ELY6" s="653"/>
      <c r="ELZ6" s="653"/>
      <c r="EMA6" s="653"/>
      <c r="EMB6" s="668"/>
      <c r="EMC6" s="670"/>
      <c r="EMD6" s="652"/>
      <c r="EME6" s="652"/>
      <c r="EMF6" s="652"/>
      <c r="EMG6" s="652"/>
      <c r="EMH6" s="652"/>
      <c r="EMI6" s="652"/>
      <c r="EMJ6" s="653"/>
      <c r="EMK6" s="653"/>
      <c r="EML6" s="653"/>
      <c r="EMM6" s="653"/>
      <c r="EMN6" s="653"/>
      <c r="EMO6" s="653"/>
      <c r="EMP6" s="653"/>
      <c r="EMQ6" s="653"/>
      <c r="EMR6" s="668"/>
      <c r="EMS6" s="670"/>
      <c r="EMT6" s="652"/>
      <c r="EMU6" s="652"/>
      <c r="EMV6" s="652"/>
      <c r="EMW6" s="652"/>
      <c r="EMX6" s="652"/>
      <c r="EMY6" s="652"/>
      <c r="EMZ6" s="653"/>
      <c r="ENA6" s="653"/>
      <c r="ENB6" s="653"/>
      <c r="ENC6" s="653"/>
      <c r="END6" s="653"/>
      <c r="ENE6" s="653"/>
      <c r="ENF6" s="653"/>
      <c r="ENG6" s="653"/>
      <c r="ENH6" s="668"/>
      <c r="ENI6" s="670"/>
      <c r="ENJ6" s="652"/>
      <c r="ENK6" s="652"/>
      <c r="ENL6" s="652"/>
      <c r="ENM6" s="652"/>
      <c r="ENN6" s="652"/>
      <c r="ENO6" s="652"/>
      <c r="ENP6" s="653"/>
      <c r="ENQ6" s="653"/>
      <c r="ENR6" s="653"/>
      <c r="ENS6" s="653"/>
      <c r="ENT6" s="653"/>
      <c r="ENU6" s="653"/>
      <c r="ENV6" s="653"/>
      <c r="ENW6" s="653"/>
      <c r="ENX6" s="668"/>
      <c r="ENY6" s="670"/>
      <c r="ENZ6" s="652"/>
      <c r="EOA6" s="652"/>
      <c r="EOB6" s="652"/>
      <c r="EOC6" s="652"/>
      <c r="EOD6" s="652"/>
      <c r="EOE6" s="652"/>
      <c r="EOF6" s="653"/>
      <c r="EOG6" s="653"/>
      <c r="EOH6" s="653"/>
      <c r="EOI6" s="653"/>
      <c r="EOJ6" s="653"/>
      <c r="EOK6" s="653"/>
      <c r="EOL6" s="653"/>
      <c r="EOM6" s="653"/>
      <c r="EON6" s="668"/>
      <c r="EOO6" s="670"/>
      <c r="EOP6" s="652"/>
      <c r="EOQ6" s="652"/>
      <c r="EOR6" s="652"/>
      <c r="EOS6" s="652"/>
      <c r="EOT6" s="652"/>
      <c r="EOU6" s="652"/>
      <c r="EOV6" s="653"/>
      <c r="EOW6" s="653"/>
      <c r="EOX6" s="653"/>
      <c r="EOY6" s="653"/>
      <c r="EOZ6" s="653"/>
      <c r="EPA6" s="653"/>
      <c r="EPB6" s="653"/>
      <c r="EPC6" s="653"/>
      <c r="EPD6" s="668"/>
      <c r="EPE6" s="670"/>
      <c r="EPF6" s="652"/>
      <c r="EPG6" s="652"/>
      <c r="EPH6" s="652"/>
      <c r="EPI6" s="652"/>
      <c r="EPJ6" s="652"/>
      <c r="EPK6" s="652"/>
      <c r="EPL6" s="653"/>
      <c r="EPM6" s="653"/>
      <c r="EPN6" s="653"/>
      <c r="EPO6" s="653"/>
      <c r="EPP6" s="653"/>
      <c r="EPQ6" s="653"/>
      <c r="EPR6" s="653"/>
      <c r="EPS6" s="653"/>
      <c r="EPT6" s="668"/>
      <c r="EPU6" s="670"/>
      <c r="EPV6" s="652"/>
      <c r="EPW6" s="652"/>
      <c r="EPX6" s="652"/>
      <c r="EPY6" s="652"/>
      <c r="EPZ6" s="652"/>
      <c r="EQA6" s="652"/>
      <c r="EQB6" s="653"/>
      <c r="EQC6" s="653"/>
      <c r="EQD6" s="653"/>
      <c r="EQE6" s="653"/>
      <c r="EQF6" s="653"/>
      <c r="EQG6" s="653"/>
      <c r="EQH6" s="653"/>
      <c r="EQI6" s="653"/>
      <c r="EQJ6" s="668"/>
      <c r="EQK6" s="670"/>
      <c r="EQL6" s="652"/>
      <c r="EQM6" s="652"/>
      <c r="EQN6" s="652"/>
      <c r="EQO6" s="652"/>
      <c r="EQP6" s="652"/>
      <c r="EQQ6" s="652"/>
      <c r="EQR6" s="653"/>
      <c r="EQS6" s="653"/>
      <c r="EQT6" s="653"/>
      <c r="EQU6" s="653"/>
      <c r="EQV6" s="653"/>
      <c r="EQW6" s="653"/>
      <c r="EQX6" s="653"/>
      <c r="EQY6" s="653"/>
      <c r="EQZ6" s="668"/>
      <c r="ERA6" s="670"/>
      <c r="ERB6" s="652"/>
      <c r="ERC6" s="652"/>
      <c r="ERD6" s="652"/>
      <c r="ERE6" s="652"/>
      <c r="ERF6" s="652"/>
      <c r="ERG6" s="652"/>
      <c r="ERH6" s="653"/>
      <c r="ERI6" s="653"/>
      <c r="ERJ6" s="653"/>
      <c r="ERK6" s="653"/>
      <c r="ERL6" s="653"/>
      <c r="ERM6" s="653"/>
      <c r="ERN6" s="653"/>
      <c r="ERO6" s="653"/>
      <c r="ERP6" s="668"/>
      <c r="ERQ6" s="670"/>
      <c r="ERR6" s="652"/>
      <c r="ERS6" s="652"/>
      <c r="ERT6" s="652"/>
      <c r="ERU6" s="652"/>
      <c r="ERV6" s="652"/>
      <c r="ERW6" s="652"/>
      <c r="ERX6" s="653"/>
      <c r="ERY6" s="653"/>
      <c r="ERZ6" s="653"/>
      <c r="ESA6" s="653"/>
      <c r="ESB6" s="653"/>
      <c r="ESC6" s="653"/>
      <c r="ESD6" s="653"/>
      <c r="ESE6" s="653"/>
      <c r="ESF6" s="668"/>
      <c r="ESG6" s="670"/>
      <c r="ESH6" s="652"/>
      <c r="ESI6" s="652"/>
      <c r="ESJ6" s="652"/>
      <c r="ESK6" s="652"/>
      <c r="ESL6" s="652"/>
      <c r="ESM6" s="652"/>
      <c r="ESN6" s="653"/>
      <c r="ESO6" s="653"/>
      <c r="ESP6" s="653"/>
      <c r="ESQ6" s="653"/>
      <c r="ESR6" s="653"/>
      <c r="ESS6" s="653"/>
      <c r="EST6" s="653"/>
      <c r="ESU6" s="653"/>
      <c r="ESV6" s="668"/>
      <c r="ESW6" s="670"/>
      <c r="ESX6" s="652"/>
      <c r="ESY6" s="652"/>
      <c r="ESZ6" s="652"/>
      <c r="ETA6" s="652"/>
      <c r="ETB6" s="652"/>
      <c r="ETC6" s="652"/>
      <c r="ETD6" s="653"/>
      <c r="ETE6" s="653"/>
      <c r="ETF6" s="653"/>
      <c r="ETG6" s="653"/>
      <c r="ETH6" s="653"/>
      <c r="ETI6" s="653"/>
      <c r="ETJ6" s="653"/>
      <c r="ETK6" s="653"/>
      <c r="ETL6" s="668"/>
      <c r="ETM6" s="670"/>
      <c r="ETN6" s="652"/>
      <c r="ETO6" s="652"/>
      <c r="ETP6" s="652"/>
      <c r="ETQ6" s="652"/>
      <c r="ETR6" s="652"/>
      <c r="ETS6" s="652"/>
      <c r="ETT6" s="653"/>
      <c r="ETU6" s="653"/>
      <c r="ETV6" s="653"/>
      <c r="ETW6" s="653"/>
      <c r="ETX6" s="653"/>
      <c r="ETY6" s="653"/>
      <c r="ETZ6" s="653"/>
      <c r="EUA6" s="653"/>
      <c r="EUB6" s="668"/>
      <c r="EUC6" s="670"/>
      <c r="EUD6" s="652"/>
      <c r="EUE6" s="652"/>
      <c r="EUF6" s="652"/>
      <c r="EUG6" s="652"/>
      <c r="EUH6" s="652"/>
      <c r="EUI6" s="652"/>
      <c r="EUJ6" s="653"/>
      <c r="EUK6" s="653"/>
      <c r="EUL6" s="653"/>
      <c r="EUM6" s="653"/>
      <c r="EUN6" s="653"/>
      <c r="EUO6" s="653"/>
      <c r="EUP6" s="653"/>
      <c r="EUQ6" s="653"/>
      <c r="EUR6" s="668"/>
      <c r="EUS6" s="670"/>
      <c r="EUT6" s="652"/>
      <c r="EUU6" s="652"/>
      <c r="EUV6" s="652"/>
      <c r="EUW6" s="652"/>
      <c r="EUX6" s="652"/>
      <c r="EUY6" s="652"/>
      <c r="EUZ6" s="653"/>
      <c r="EVA6" s="653"/>
      <c r="EVB6" s="653"/>
      <c r="EVC6" s="653"/>
      <c r="EVD6" s="653"/>
      <c r="EVE6" s="653"/>
      <c r="EVF6" s="653"/>
      <c r="EVG6" s="653"/>
      <c r="EVH6" s="668"/>
      <c r="EVI6" s="670"/>
      <c r="EVJ6" s="652"/>
      <c r="EVK6" s="652"/>
      <c r="EVL6" s="652"/>
      <c r="EVM6" s="652"/>
      <c r="EVN6" s="652"/>
      <c r="EVO6" s="652"/>
      <c r="EVP6" s="653"/>
      <c r="EVQ6" s="653"/>
      <c r="EVR6" s="653"/>
      <c r="EVS6" s="653"/>
      <c r="EVT6" s="653"/>
      <c r="EVU6" s="653"/>
      <c r="EVV6" s="653"/>
      <c r="EVW6" s="653"/>
      <c r="EVX6" s="668"/>
      <c r="EVY6" s="670"/>
      <c r="EVZ6" s="652"/>
      <c r="EWA6" s="652"/>
      <c r="EWB6" s="652"/>
      <c r="EWC6" s="652"/>
      <c r="EWD6" s="652"/>
      <c r="EWE6" s="652"/>
      <c r="EWF6" s="653"/>
      <c r="EWG6" s="653"/>
      <c r="EWH6" s="653"/>
      <c r="EWI6" s="653"/>
      <c r="EWJ6" s="653"/>
      <c r="EWK6" s="653"/>
      <c r="EWL6" s="653"/>
      <c r="EWM6" s="653"/>
      <c r="EWN6" s="668"/>
      <c r="EWO6" s="670"/>
      <c r="EWP6" s="652"/>
      <c r="EWQ6" s="652"/>
      <c r="EWR6" s="652"/>
      <c r="EWS6" s="652"/>
      <c r="EWT6" s="652"/>
      <c r="EWU6" s="652"/>
      <c r="EWV6" s="653"/>
      <c r="EWW6" s="653"/>
      <c r="EWX6" s="653"/>
      <c r="EWY6" s="653"/>
      <c r="EWZ6" s="653"/>
      <c r="EXA6" s="653"/>
      <c r="EXB6" s="653"/>
      <c r="EXC6" s="653"/>
      <c r="EXD6" s="668"/>
      <c r="EXE6" s="670"/>
      <c r="EXF6" s="652"/>
      <c r="EXG6" s="652"/>
      <c r="EXH6" s="652"/>
      <c r="EXI6" s="652"/>
      <c r="EXJ6" s="652"/>
      <c r="EXK6" s="652"/>
      <c r="EXL6" s="653"/>
      <c r="EXM6" s="653"/>
      <c r="EXN6" s="653"/>
      <c r="EXO6" s="653"/>
      <c r="EXP6" s="653"/>
      <c r="EXQ6" s="653"/>
      <c r="EXR6" s="653"/>
      <c r="EXS6" s="653"/>
      <c r="EXT6" s="668"/>
      <c r="EXU6" s="670"/>
      <c r="EXV6" s="652"/>
      <c r="EXW6" s="652"/>
      <c r="EXX6" s="652"/>
      <c r="EXY6" s="652"/>
      <c r="EXZ6" s="652"/>
      <c r="EYA6" s="652"/>
      <c r="EYB6" s="653"/>
      <c r="EYC6" s="653"/>
      <c r="EYD6" s="653"/>
      <c r="EYE6" s="653"/>
      <c r="EYF6" s="653"/>
      <c r="EYG6" s="653"/>
      <c r="EYH6" s="653"/>
      <c r="EYI6" s="653"/>
      <c r="EYJ6" s="668"/>
      <c r="EYK6" s="670"/>
      <c r="EYL6" s="652"/>
      <c r="EYM6" s="652"/>
      <c r="EYN6" s="652"/>
      <c r="EYO6" s="652"/>
      <c r="EYP6" s="652"/>
      <c r="EYQ6" s="652"/>
      <c r="EYR6" s="653"/>
      <c r="EYS6" s="653"/>
      <c r="EYT6" s="653"/>
      <c r="EYU6" s="653"/>
      <c r="EYV6" s="653"/>
      <c r="EYW6" s="653"/>
      <c r="EYX6" s="653"/>
      <c r="EYY6" s="653"/>
      <c r="EYZ6" s="668"/>
      <c r="EZA6" s="670"/>
      <c r="EZB6" s="652"/>
      <c r="EZC6" s="652"/>
      <c r="EZD6" s="652"/>
      <c r="EZE6" s="652"/>
      <c r="EZF6" s="652"/>
      <c r="EZG6" s="652"/>
      <c r="EZH6" s="653"/>
      <c r="EZI6" s="653"/>
      <c r="EZJ6" s="653"/>
      <c r="EZK6" s="653"/>
      <c r="EZL6" s="653"/>
      <c r="EZM6" s="653"/>
      <c r="EZN6" s="653"/>
      <c r="EZO6" s="653"/>
      <c r="EZP6" s="668"/>
      <c r="EZQ6" s="670"/>
      <c r="EZR6" s="652"/>
      <c r="EZS6" s="652"/>
      <c r="EZT6" s="652"/>
      <c r="EZU6" s="652"/>
      <c r="EZV6" s="652"/>
      <c r="EZW6" s="652"/>
      <c r="EZX6" s="653"/>
      <c r="EZY6" s="653"/>
      <c r="EZZ6" s="653"/>
      <c r="FAA6" s="653"/>
      <c r="FAB6" s="653"/>
      <c r="FAC6" s="653"/>
      <c r="FAD6" s="653"/>
      <c r="FAE6" s="653"/>
      <c r="FAF6" s="668"/>
      <c r="FAG6" s="670"/>
      <c r="FAH6" s="652"/>
      <c r="FAI6" s="652"/>
      <c r="FAJ6" s="652"/>
      <c r="FAK6" s="652"/>
      <c r="FAL6" s="652"/>
      <c r="FAM6" s="652"/>
      <c r="FAN6" s="653"/>
      <c r="FAO6" s="653"/>
      <c r="FAP6" s="653"/>
      <c r="FAQ6" s="653"/>
      <c r="FAR6" s="653"/>
      <c r="FAS6" s="653"/>
      <c r="FAT6" s="653"/>
      <c r="FAU6" s="653"/>
      <c r="FAV6" s="668"/>
      <c r="FAW6" s="670"/>
      <c r="FAX6" s="652"/>
      <c r="FAY6" s="652"/>
      <c r="FAZ6" s="652"/>
      <c r="FBA6" s="652"/>
      <c r="FBB6" s="652"/>
      <c r="FBC6" s="652"/>
      <c r="FBD6" s="653"/>
      <c r="FBE6" s="653"/>
      <c r="FBF6" s="653"/>
      <c r="FBG6" s="653"/>
      <c r="FBH6" s="653"/>
      <c r="FBI6" s="653"/>
      <c r="FBJ6" s="653"/>
      <c r="FBK6" s="653"/>
      <c r="FBL6" s="668"/>
      <c r="FBM6" s="670"/>
      <c r="FBN6" s="652"/>
      <c r="FBO6" s="652"/>
      <c r="FBP6" s="652"/>
      <c r="FBQ6" s="652"/>
      <c r="FBR6" s="652"/>
      <c r="FBS6" s="652"/>
      <c r="FBT6" s="653"/>
      <c r="FBU6" s="653"/>
      <c r="FBV6" s="653"/>
      <c r="FBW6" s="653"/>
      <c r="FBX6" s="653"/>
      <c r="FBY6" s="653"/>
      <c r="FBZ6" s="653"/>
      <c r="FCA6" s="653"/>
      <c r="FCB6" s="668"/>
      <c r="FCC6" s="670"/>
      <c r="FCD6" s="652"/>
      <c r="FCE6" s="652"/>
      <c r="FCF6" s="652"/>
      <c r="FCG6" s="652"/>
      <c r="FCH6" s="652"/>
      <c r="FCI6" s="652"/>
      <c r="FCJ6" s="653"/>
      <c r="FCK6" s="653"/>
      <c r="FCL6" s="653"/>
      <c r="FCM6" s="653"/>
      <c r="FCN6" s="653"/>
      <c r="FCO6" s="653"/>
      <c r="FCP6" s="653"/>
      <c r="FCQ6" s="653"/>
      <c r="FCR6" s="668"/>
      <c r="FCS6" s="670"/>
      <c r="FCT6" s="652"/>
      <c r="FCU6" s="652"/>
      <c r="FCV6" s="652"/>
      <c r="FCW6" s="652"/>
      <c r="FCX6" s="652"/>
      <c r="FCY6" s="652"/>
      <c r="FCZ6" s="653"/>
      <c r="FDA6" s="653"/>
      <c r="FDB6" s="653"/>
      <c r="FDC6" s="653"/>
      <c r="FDD6" s="653"/>
      <c r="FDE6" s="653"/>
      <c r="FDF6" s="653"/>
      <c r="FDG6" s="653"/>
      <c r="FDH6" s="668"/>
      <c r="FDI6" s="670"/>
      <c r="FDJ6" s="652"/>
      <c r="FDK6" s="652"/>
      <c r="FDL6" s="652"/>
      <c r="FDM6" s="652"/>
      <c r="FDN6" s="652"/>
      <c r="FDO6" s="652"/>
      <c r="FDP6" s="653"/>
      <c r="FDQ6" s="653"/>
      <c r="FDR6" s="653"/>
      <c r="FDS6" s="653"/>
      <c r="FDT6" s="653"/>
      <c r="FDU6" s="653"/>
      <c r="FDV6" s="653"/>
      <c r="FDW6" s="653"/>
      <c r="FDX6" s="668"/>
      <c r="FDY6" s="670"/>
      <c r="FDZ6" s="652"/>
      <c r="FEA6" s="652"/>
      <c r="FEB6" s="652"/>
      <c r="FEC6" s="652"/>
      <c r="FED6" s="652"/>
      <c r="FEE6" s="652"/>
      <c r="FEF6" s="653"/>
      <c r="FEG6" s="653"/>
      <c r="FEH6" s="653"/>
      <c r="FEI6" s="653"/>
      <c r="FEJ6" s="653"/>
      <c r="FEK6" s="653"/>
      <c r="FEL6" s="653"/>
      <c r="FEM6" s="653"/>
      <c r="FEN6" s="668"/>
      <c r="FEO6" s="670"/>
      <c r="FEP6" s="652"/>
      <c r="FEQ6" s="652"/>
      <c r="FER6" s="652"/>
      <c r="FES6" s="652"/>
      <c r="FET6" s="652"/>
      <c r="FEU6" s="652"/>
      <c r="FEV6" s="653"/>
      <c r="FEW6" s="653"/>
      <c r="FEX6" s="653"/>
      <c r="FEY6" s="653"/>
      <c r="FEZ6" s="653"/>
      <c r="FFA6" s="653"/>
      <c r="FFB6" s="653"/>
      <c r="FFC6" s="653"/>
      <c r="FFD6" s="668"/>
      <c r="FFE6" s="670"/>
      <c r="FFF6" s="652"/>
      <c r="FFG6" s="652"/>
      <c r="FFH6" s="652"/>
      <c r="FFI6" s="652"/>
      <c r="FFJ6" s="652"/>
      <c r="FFK6" s="652"/>
      <c r="FFL6" s="653"/>
      <c r="FFM6" s="653"/>
      <c r="FFN6" s="653"/>
      <c r="FFO6" s="653"/>
      <c r="FFP6" s="653"/>
      <c r="FFQ6" s="653"/>
      <c r="FFR6" s="653"/>
      <c r="FFS6" s="653"/>
      <c r="FFT6" s="668"/>
      <c r="FFU6" s="670"/>
      <c r="FFV6" s="652"/>
      <c r="FFW6" s="652"/>
      <c r="FFX6" s="652"/>
      <c r="FFY6" s="652"/>
      <c r="FFZ6" s="652"/>
      <c r="FGA6" s="652"/>
      <c r="FGB6" s="653"/>
      <c r="FGC6" s="653"/>
      <c r="FGD6" s="653"/>
      <c r="FGE6" s="653"/>
      <c r="FGF6" s="653"/>
      <c r="FGG6" s="653"/>
      <c r="FGH6" s="653"/>
      <c r="FGI6" s="653"/>
      <c r="FGJ6" s="668"/>
      <c r="FGK6" s="670"/>
      <c r="FGL6" s="652"/>
      <c r="FGM6" s="652"/>
      <c r="FGN6" s="652"/>
      <c r="FGO6" s="652"/>
      <c r="FGP6" s="652"/>
      <c r="FGQ6" s="652"/>
      <c r="FGR6" s="653"/>
      <c r="FGS6" s="653"/>
      <c r="FGT6" s="653"/>
      <c r="FGU6" s="653"/>
      <c r="FGV6" s="653"/>
      <c r="FGW6" s="653"/>
      <c r="FGX6" s="653"/>
      <c r="FGY6" s="653"/>
      <c r="FGZ6" s="668"/>
      <c r="FHA6" s="670"/>
      <c r="FHB6" s="652"/>
      <c r="FHC6" s="652"/>
      <c r="FHD6" s="652"/>
      <c r="FHE6" s="652"/>
      <c r="FHF6" s="652"/>
      <c r="FHG6" s="652"/>
      <c r="FHH6" s="653"/>
      <c r="FHI6" s="653"/>
      <c r="FHJ6" s="653"/>
      <c r="FHK6" s="653"/>
      <c r="FHL6" s="653"/>
      <c r="FHM6" s="653"/>
      <c r="FHN6" s="653"/>
      <c r="FHO6" s="653"/>
      <c r="FHP6" s="668"/>
      <c r="FHQ6" s="670"/>
      <c r="FHR6" s="652"/>
      <c r="FHS6" s="652"/>
      <c r="FHT6" s="652"/>
      <c r="FHU6" s="652"/>
      <c r="FHV6" s="652"/>
      <c r="FHW6" s="652"/>
      <c r="FHX6" s="653"/>
      <c r="FHY6" s="653"/>
      <c r="FHZ6" s="653"/>
      <c r="FIA6" s="653"/>
      <c r="FIB6" s="653"/>
      <c r="FIC6" s="653"/>
      <c r="FID6" s="653"/>
      <c r="FIE6" s="653"/>
      <c r="FIF6" s="668"/>
      <c r="FIG6" s="670"/>
      <c r="FIH6" s="652"/>
      <c r="FII6" s="652"/>
      <c r="FIJ6" s="652"/>
      <c r="FIK6" s="652"/>
      <c r="FIL6" s="652"/>
      <c r="FIM6" s="652"/>
      <c r="FIN6" s="653"/>
      <c r="FIO6" s="653"/>
      <c r="FIP6" s="653"/>
      <c r="FIQ6" s="653"/>
      <c r="FIR6" s="653"/>
      <c r="FIS6" s="653"/>
      <c r="FIT6" s="653"/>
      <c r="FIU6" s="653"/>
      <c r="FIV6" s="668"/>
      <c r="FIW6" s="670"/>
      <c r="FIX6" s="652"/>
      <c r="FIY6" s="652"/>
      <c r="FIZ6" s="652"/>
      <c r="FJA6" s="652"/>
      <c r="FJB6" s="652"/>
      <c r="FJC6" s="652"/>
      <c r="FJD6" s="653"/>
      <c r="FJE6" s="653"/>
      <c r="FJF6" s="653"/>
      <c r="FJG6" s="653"/>
      <c r="FJH6" s="653"/>
      <c r="FJI6" s="653"/>
      <c r="FJJ6" s="653"/>
      <c r="FJK6" s="653"/>
      <c r="FJL6" s="668"/>
      <c r="FJM6" s="670"/>
      <c r="FJN6" s="652"/>
      <c r="FJO6" s="652"/>
      <c r="FJP6" s="652"/>
      <c r="FJQ6" s="652"/>
      <c r="FJR6" s="652"/>
      <c r="FJS6" s="652"/>
      <c r="FJT6" s="653"/>
      <c r="FJU6" s="653"/>
      <c r="FJV6" s="653"/>
      <c r="FJW6" s="653"/>
      <c r="FJX6" s="653"/>
      <c r="FJY6" s="653"/>
      <c r="FJZ6" s="653"/>
      <c r="FKA6" s="653"/>
      <c r="FKB6" s="668"/>
      <c r="FKC6" s="670"/>
      <c r="FKD6" s="652"/>
      <c r="FKE6" s="652"/>
      <c r="FKF6" s="652"/>
      <c r="FKG6" s="652"/>
      <c r="FKH6" s="652"/>
      <c r="FKI6" s="652"/>
      <c r="FKJ6" s="653"/>
      <c r="FKK6" s="653"/>
      <c r="FKL6" s="653"/>
      <c r="FKM6" s="653"/>
      <c r="FKN6" s="653"/>
      <c r="FKO6" s="653"/>
      <c r="FKP6" s="653"/>
      <c r="FKQ6" s="653"/>
      <c r="FKR6" s="668"/>
      <c r="FKS6" s="670"/>
      <c r="FKT6" s="652"/>
      <c r="FKU6" s="652"/>
      <c r="FKV6" s="652"/>
      <c r="FKW6" s="652"/>
      <c r="FKX6" s="652"/>
      <c r="FKY6" s="652"/>
      <c r="FKZ6" s="653"/>
      <c r="FLA6" s="653"/>
      <c r="FLB6" s="653"/>
      <c r="FLC6" s="653"/>
      <c r="FLD6" s="653"/>
      <c r="FLE6" s="653"/>
      <c r="FLF6" s="653"/>
      <c r="FLG6" s="653"/>
      <c r="FLH6" s="668"/>
      <c r="FLI6" s="670"/>
      <c r="FLJ6" s="652"/>
      <c r="FLK6" s="652"/>
      <c r="FLL6" s="652"/>
      <c r="FLM6" s="652"/>
      <c r="FLN6" s="652"/>
      <c r="FLO6" s="652"/>
      <c r="FLP6" s="653"/>
      <c r="FLQ6" s="653"/>
      <c r="FLR6" s="653"/>
      <c r="FLS6" s="653"/>
      <c r="FLT6" s="653"/>
      <c r="FLU6" s="653"/>
      <c r="FLV6" s="653"/>
      <c r="FLW6" s="653"/>
      <c r="FLX6" s="668"/>
      <c r="FLY6" s="670"/>
      <c r="FLZ6" s="652"/>
      <c r="FMA6" s="652"/>
      <c r="FMB6" s="652"/>
      <c r="FMC6" s="652"/>
      <c r="FMD6" s="652"/>
      <c r="FME6" s="652"/>
      <c r="FMF6" s="653"/>
      <c r="FMG6" s="653"/>
      <c r="FMH6" s="653"/>
      <c r="FMI6" s="653"/>
      <c r="FMJ6" s="653"/>
      <c r="FMK6" s="653"/>
      <c r="FML6" s="653"/>
      <c r="FMM6" s="653"/>
      <c r="FMN6" s="668"/>
      <c r="FMO6" s="670"/>
      <c r="FMP6" s="652"/>
      <c r="FMQ6" s="652"/>
      <c r="FMR6" s="652"/>
      <c r="FMS6" s="652"/>
      <c r="FMT6" s="652"/>
      <c r="FMU6" s="652"/>
      <c r="FMV6" s="653"/>
      <c r="FMW6" s="653"/>
      <c r="FMX6" s="653"/>
      <c r="FMY6" s="653"/>
      <c r="FMZ6" s="653"/>
      <c r="FNA6" s="653"/>
      <c r="FNB6" s="653"/>
      <c r="FNC6" s="653"/>
      <c r="FND6" s="668"/>
      <c r="FNE6" s="670"/>
      <c r="FNF6" s="652"/>
      <c r="FNG6" s="652"/>
      <c r="FNH6" s="652"/>
      <c r="FNI6" s="652"/>
      <c r="FNJ6" s="652"/>
      <c r="FNK6" s="652"/>
      <c r="FNL6" s="653"/>
      <c r="FNM6" s="653"/>
      <c r="FNN6" s="653"/>
      <c r="FNO6" s="653"/>
      <c r="FNP6" s="653"/>
      <c r="FNQ6" s="653"/>
      <c r="FNR6" s="653"/>
      <c r="FNS6" s="653"/>
      <c r="FNT6" s="668"/>
      <c r="FNU6" s="670"/>
      <c r="FNV6" s="652"/>
      <c r="FNW6" s="652"/>
      <c r="FNX6" s="652"/>
      <c r="FNY6" s="652"/>
      <c r="FNZ6" s="652"/>
      <c r="FOA6" s="652"/>
      <c r="FOB6" s="653"/>
      <c r="FOC6" s="653"/>
      <c r="FOD6" s="653"/>
      <c r="FOE6" s="653"/>
      <c r="FOF6" s="653"/>
      <c r="FOG6" s="653"/>
      <c r="FOH6" s="653"/>
      <c r="FOI6" s="653"/>
      <c r="FOJ6" s="668"/>
      <c r="FOK6" s="670"/>
      <c r="FOL6" s="652"/>
      <c r="FOM6" s="652"/>
      <c r="FON6" s="652"/>
      <c r="FOO6" s="652"/>
      <c r="FOP6" s="652"/>
      <c r="FOQ6" s="652"/>
      <c r="FOR6" s="653"/>
      <c r="FOS6" s="653"/>
      <c r="FOT6" s="653"/>
      <c r="FOU6" s="653"/>
      <c r="FOV6" s="653"/>
      <c r="FOW6" s="653"/>
      <c r="FOX6" s="653"/>
      <c r="FOY6" s="653"/>
      <c r="FOZ6" s="668"/>
      <c r="FPA6" s="670"/>
      <c r="FPB6" s="652"/>
      <c r="FPC6" s="652"/>
      <c r="FPD6" s="652"/>
      <c r="FPE6" s="652"/>
      <c r="FPF6" s="652"/>
      <c r="FPG6" s="652"/>
      <c r="FPH6" s="653"/>
      <c r="FPI6" s="653"/>
      <c r="FPJ6" s="653"/>
      <c r="FPK6" s="653"/>
      <c r="FPL6" s="653"/>
      <c r="FPM6" s="653"/>
      <c r="FPN6" s="653"/>
      <c r="FPO6" s="653"/>
      <c r="FPP6" s="668"/>
      <c r="FPQ6" s="670"/>
      <c r="FPR6" s="652"/>
      <c r="FPS6" s="652"/>
      <c r="FPT6" s="652"/>
      <c r="FPU6" s="652"/>
      <c r="FPV6" s="652"/>
      <c r="FPW6" s="652"/>
      <c r="FPX6" s="653"/>
      <c r="FPY6" s="653"/>
      <c r="FPZ6" s="653"/>
      <c r="FQA6" s="653"/>
      <c r="FQB6" s="653"/>
      <c r="FQC6" s="653"/>
      <c r="FQD6" s="653"/>
      <c r="FQE6" s="653"/>
      <c r="FQF6" s="668"/>
      <c r="FQG6" s="670"/>
      <c r="FQH6" s="652"/>
      <c r="FQI6" s="652"/>
      <c r="FQJ6" s="652"/>
      <c r="FQK6" s="652"/>
      <c r="FQL6" s="652"/>
      <c r="FQM6" s="652"/>
      <c r="FQN6" s="653"/>
      <c r="FQO6" s="653"/>
      <c r="FQP6" s="653"/>
      <c r="FQQ6" s="653"/>
      <c r="FQR6" s="653"/>
      <c r="FQS6" s="653"/>
      <c r="FQT6" s="653"/>
      <c r="FQU6" s="653"/>
      <c r="FQV6" s="668"/>
      <c r="FQW6" s="670"/>
      <c r="FQX6" s="652"/>
      <c r="FQY6" s="652"/>
      <c r="FQZ6" s="652"/>
      <c r="FRA6" s="652"/>
      <c r="FRB6" s="652"/>
      <c r="FRC6" s="652"/>
      <c r="FRD6" s="653"/>
      <c r="FRE6" s="653"/>
      <c r="FRF6" s="653"/>
      <c r="FRG6" s="653"/>
      <c r="FRH6" s="653"/>
      <c r="FRI6" s="653"/>
      <c r="FRJ6" s="653"/>
      <c r="FRK6" s="653"/>
      <c r="FRL6" s="668"/>
      <c r="FRM6" s="670"/>
      <c r="FRN6" s="652"/>
      <c r="FRO6" s="652"/>
      <c r="FRP6" s="652"/>
      <c r="FRQ6" s="652"/>
      <c r="FRR6" s="652"/>
      <c r="FRS6" s="652"/>
      <c r="FRT6" s="653"/>
      <c r="FRU6" s="653"/>
      <c r="FRV6" s="653"/>
      <c r="FRW6" s="653"/>
      <c r="FRX6" s="653"/>
      <c r="FRY6" s="653"/>
      <c r="FRZ6" s="653"/>
      <c r="FSA6" s="653"/>
      <c r="FSB6" s="668"/>
      <c r="FSC6" s="670"/>
      <c r="FSD6" s="652"/>
      <c r="FSE6" s="652"/>
      <c r="FSF6" s="652"/>
      <c r="FSG6" s="652"/>
      <c r="FSH6" s="652"/>
      <c r="FSI6" s="652"/>
      <c r="FSJ6" s="653"/>
      <c r="FSK6" s="653"/>
      <c r="FSL6" s="653"/>
      <c r="FSM6" s="653"/>
      <c r="FSN6" s="653"/>
      <c r="FSO6" s="653"/>
      <c r="FSP6" s="653"/>
      <c r="FSQ6" s="653"/>
      <c r="FSR6" s="668"/>
      <c r="FSS6" s="670"/>
      <c r="FST6" s="652"/>
      <c r="FSU6" s="652"/>
      <c r="FSV6" s="652"/>
      <c r="FSW6" s="652"/>
      <c r="FSX6" s="652"/>
      <c r="FSY6" s="652"/>
      <c r="FSZ6" s="653"/>
      <c r="FTA6" s="653"/>
      <c r="FTB6" s="653"/>
      <c r="FTC6" s="653"/>
      <c r="FTD6" s="653"/>
      <c r="FTE6" s="653"/>
      <c r="FTF6" s="653"/>
      <c r="FTG6" s="653"/>
      <c r="FTH6" s="668"/>
      <c r="FTI6" s="670"/>
      <c r="FTJ6" s="652"/>
      <c r="FTK6" s="652"/>
      <c r="FTL6" s="652"/>
      <c r="FTM6" s="652"/>
      <c r="FTN6" s="652"/>
      <c r="FTO6" s="652"/>
      <c r="FTP6" s="653"/>
      <c r="FTQ6" s="653"/>
      <c r="FTR6" s="653"/>
      <c r="FTS6" s="653"/>
      <c r="FTT6" s="653"/>
      <c r="FTU6" s="653"/>
      <c r="FTV6" s="653"/>
      <c r="FTW6" s="653"/>
      <c r="FTX6" s="668"/>
      <c r="FTY6" s="670"/>
      <c r="FTZ6" s="652"/>
      <c r="FUA6" s="652"/>
      <c r="FUB6" s="652"/>
      <c r="FUC6" s="652"/>
      <c r="FUD6" s="652"/>
      <c r="FUE6" s="652"/>
      <c r="FUF6" s="653"/>
      <c r="FUG6" s="653"/>
      <c r="FUH6" s="653"/>
      <c r="FUI6" s="653"/>
      <c r="FUJ6" s="653"/>
      <c r="FUK6" s="653"/>
      <c r="FUL6" s="653"/>
      <c r="FUM6" s="653"/>
      <c r="FUN6" s="668"/>
      <c r="FUO6" s="670"/>
      <c r="FUP6" s="652"/>
      <c r="FUQ6" s="652"/>
      <c r="FUR6" s="652"/>
      <c r="FUS6" s="652"/>
      <c r="FUT6" s="652"/>
      <c r="FUU6" s="652"/>
      <c r="FUV6" s="653"/>
      <c r="FUW6" s="653"/>
      <c r="FUX6" s="653"/>
      <c r="FUY6" s="653"/>
      <c r="FUZ6" s="653"/>
      <c r="FVA6" s="653"/>
      <c r="FVB6" s="653"/>
      <c r="FVC6" s="653"/>
      <c r="FVD6" s="668"/>
      <c r="FVE6" s="670"/>
      <c r="FVF6" s="652"/>
      <c r="FVG6" s="652"/>
      <c r="FVH6" s="652"/>
      <c r="FVI6" s="652"/>
      <c r="FVJ6" s="652"/>
      <c r="FVK6" s="652"/>
      <c r="FVL6" s="653"/>
      <c r="FVM6" s="653"/>
      <c r="FVN6" s="653"/>
      <c r="FVO6" s="653"/>
      <c r="FVP6" s="653"/>
      <c r="FVQ6" s="653"/>
      <c r="FVR6" s="653"/>
      <c r="FVS6" s="653"/>
      <c r="FVT6" s="668"/>
      <c r="FVU6" s="670"/>
      <c r="FVV6" s="652"/>
      <c r="FVW6" s="652"/>
      <c r="FVX6" s="652"/>
      <c r="FVY6" s="652"/>
      <c r="FVZ6" s="652"/>
      <c r="FWA6" s="652"/>
      <c r="FWB6" s="653"/>
      <c r="FWC6" s="653"/>
      <c r="FWD6" s="653"/>
      <c r="FWE6" s="653"/>
      <c r="FWF6" s="653"/>
      <c r="FWG6" s="653"/>
      <c r="FWH6" s="653"/>
      <c r="FWI6" s="653"/>
      <c r="FWJ6" s="668"/>
      <c r="FWK6" s="670"/>
      <c r="FWL6" s="652"/>
      <c r="FWM6" s="652"/>
      <c r="FWN6" s="652"/>
      <c r="FWO6" s="652"/>
      <c r="FWP6" s="652"/>
      <c r="FWQ6" s="652"/>
      <c r="FWR6" s="653"/>
      <c r="FWS6" s="653"/>
      <c r="FWT6" s="653"/>
      <c r="FWU6" s="653"/>
      <c r="FWV6" s="653"/>
      <c r="FWW6" s="653"/>
      <c r="FWX6" s="653"/>
      <c r="FWY6" s="653"/>
      <c r="FWZ6" s="668"/>
      <c r="FXA6" s="670"/>
      <c r="FXB6" s="652"/>
      <c r="FXC6" s="652"/>
      <c r="FXD6" s="652"/>
      <c r="FXE6" s="652"/>
      <c r="FXF6" s="652"/>
      <c r="FXG6" s="652"/>
      <c r="FXH6" s="653"/>
      <c r="FXI6" s="653"/>
      <c r="FXJ6" s="653"/>
      <c r="FXK6" s="653"/>
      <c r="FXL6" s="653"/>
      <c r="FXM6" s="653"/>
      <c r="FXN6" s="653"/>
      <c r="FXO6" s="653"/>
      <c r="FXP6" s="668"/>
      <c r="FXQ6" s="670"/>
      <c r="FXR6" s="652"/>
      <c r="FXS6" s="652"/>
      <c r="FXT6" s="652"/>
      <c r="FXU6" s="652"/>
      <c r="FXV6" s="652"/>
      <c r="FXW6" s="652"/>
      <c r="FXX6" s="653"/>
      <c r="FXY6" s="653"/>
      <c r="FXZ6" s="653"/>
      <c r="FYA6" s="653"/>
      <c r="FYB6" s="653"/>
      <c r="FYC6" s="653"/>
      <c r="FYD6" s="653"/>
      <c r="FYE6" s="653"/>
      <c r="FYF6" s="668"/>
      <c r="FYG6" s="670"/>
      <c r="FYH6" s="652"/>
      <c r="FYI6" s="652"/>
      <c r="FYJ6" s="652"/>
      <c r="FYK6" s="652"/>
      <c r="FYL6" s="652"/>
      <c r="FYM6" s="652"/>
      <c r="FYN6" s="653"/>
      <c r="FYO6" s="653"/>
      <c r="FYP6" s="653"/>
      <c r="FYQ6" s="653"/>
      <c r="FYR6" s="653"/>
      <c r="FYS6" s="653"/>
      <c r="FYT6" s="653"/>
      <c r="FYU6" s="653"/>
      <c r="FYV6" s="668"/>
      <c r="FYW6" s="670"/>
      <c r="FYX6" s="652"/>
      <c r="FYY6" s="652"/>
      <c r="FYZ6" s="652"/>
      <c r="FZA6" s="652"/>
      <c r="FZB6" s="652"/>
      <c r="FZC6" s="652"/>
      <c r="FZD6" s="653"/>
      <c r="FZE6" s="653"/>
      <c r="FZF6" s="653"/>
      <c r="FZG6" s="653"/>
      <c r="FZH6" s="653"/>
      <c r="FZI6" s="653"/>
      <c r="FZJ6" s="653"/>
      <c r="FZK6" s="653"/>
      <c r="FZL6" s="668"/>
      <c r="FZM6" s="670"/>
      <c r="FZN6" s="652"/>
      <c r="FZO6" s="652"/>
      <c r="FZP6" s="652"/>
      <c r="FZQ6" s="652"/>
      <c r="FZR6" s="652"/>
      <c r="FZS6" s="652"/>
      <c r="FZT6" s="653"/>
      <c r="FZU6" s="653"/>
      <c r="FZV6" s="653"/>
      <c r="FZW6" s="653"/>
      <c r="FZX6" s="653"/>
      <c r="FZY6" s="653"/>
      <c r="FZZ6" s="653"/>
      <c r="GAA6" s="653"/>
      <c r="GAB6" s="668"/>
      <c r="GAC6" s="670"/>
      <c r="GAD6" s="652"/>
      <c r="GAE6" s="652"/>
      <c r="GAF6" s="652"/>
      <c r="GAG6" s="652"/>
      <c r="GAH6" s="652"/>
      <c r="GAI6" s="652"/>
      <c r="GAJ6" s="653"/>
      <c r="GAK6" s="653"/>
      <c r="GAL6" s="653"/>
      <c r="GAM6" s="653"/>
      <c r="GAN6" s="653"/>
      <c r="GAO6" s="653"/>
      <c r="GAP6" s="653"/>
      <c r="GAQ6" s="653"/>
      <c r="GAR6" s="668"/>
      <c r="GAS6" s="670"/>
      <c r="GAT6" s="652"/>
      <c r="GAU6" s="652"/>
      <c r="GAV6" s="652"/>
      <c r="GAW6" s="652"/>
      <c r="GAX6" s="652"/>
      <c r="GAY6" s="652"/>
      <c r="GAZ6" s="653"/>
      <c r="GBA6" s="653"/>
      <c r="GBB6" s="653"/>
      <c r="GBC6" s="653"/>
      <c r="GBD6" s="653"/>
      <c r="GBE6" s="653"/>
      <c r="GBF6" s="653"/>
      <c r="GBG6" s="653"/>
      <c r="GBH6" s="668"/>
      <c r="GBI6" s="670"/>
      <c r="GBJ6" s="652"/>
      <c r="GBK6" s="652"/>
      <c r="GBL6" s="652"/>
      <c r="GBM6" s="652"/>
      <c r="GBN6" s="652"/>
      <c r="GBO6" s="652"/>
      <c r="GBP6" s="653"/>
      <c r="GBQ6" s="653"/>
      <c r="GBR6" s="653"/>
      <c r="GBS6" s="653"/>
      <c r="GBT6" s="653"/>
      <c r="GBU6" s="653"/>
      <c r="GBV6" s="653"/>
      <c r="GBW6" s="653"/>
      <c r="GBX6" s="668"/>
      <c r="GBY6" s="670"/>
      <c r="GBZ6" s="652"/>
      <c r="GCA6" s="652"/>
      <c r="GCB6" s="652"/>
      <c r="GCC6" s="652"/>
      <c r="GCD6" s="652"/>
      <c r="GCE6" s="652"/>
      <c r="GCF6" s="653"/>
      <c r="GCG6" s="653"/>
      <c r="GCH6" s="653"/>
      <c r="GCI6" s="653"/>
      <c r="GCJ6" s="653"/>
      <c r="GCK6" s="653"/>
      <c r="GCL6" s="653"/>
      <c r="GCM6" s="653"/>
      <c r="GCN6" s="668"/>
      <c r="GCO6" s="670"/>
      <c r="GCP6" s="652"/>
      <c r="GCQ6" s="652"/>
      <c r="GCR6" s="652"/>
      <c r="GCS6" s="652"/>
      <c r="GCT6" s="652"/>
      <c r="GCU6" s="652"/>
      <c r="GCV6" s="653"/>
      <c r="GCW6" s="653"/>
      <c r="GCX6" s="653"/>
      <c r="GCY6" s="653"/>
      <c r="GCZ6" s="653"/>
      <c r="GDA6" s="653"/>
      <c r="GDB6" s="653"/>
      <c r="GDC6" s="653"/>
      <c r="GDD6" s="668"/>
      <c r="GDE6" s="670"/>
      <c r="GDF6" s="652"/>
      <c r="GDG6" s="652"/>
      <c r="GDH6" s="652"/>
      <c r="GDI6" s="652"/>
      <c r="GDJ6" s="652"/>
      <c r="GDK6" s="652"/>
      <c r="GDL6" s="653"/>
      <c r="GDM6" s="653"/>
      <c r="GDN6" s="653"/>
      <c r="GDO6" s="653"/>
      <c r="GDP6" s="653"/>
      <c r="GDQ6" s="653"/>
      <c r="GDR6" s="653"/>
      <c r="GDS6" s="653"/>
      <c r="GDT6" s="668"/>
      <c r="GDU6" s="670"/>
      <c r="GDV6" s="652"/>
      <c r="GDW6" s="652"/>
      <c r="GDX6" s="652"/>
      <c r="GDY6" s="652"/>
      <c r="GDZ6" s="652"/>
      <c r="GEA6" s="652"/>
      <c r="GEB6" s="653"/>
      <c r="GEC6" s="653"/>
      <c r="GED6" s="653"/>
      <c r="GEE6" s="653"/>
      <c r="GEF6" s="653"/>
      <c r="GEG6" s="653"/>
      <c r="GEH6" s="653"/>
      <c r="GEI6" s="653"/>
      <c r="GEJ6" s="668"/>
      <c r="GEK6" s="670"/>
      <c r="GEL6" s="652"/>
      <c r="GEM6" s="652"/>
      <c r="GEN6" s="652"/>
      <c r="GEO6" s="652"/>
      <c r="GEP6" s="652"/>
      <c r="GEQ6" s="652"/>
      <c r="GER6" s="653"/>
      <c r="GES6" s="653"/>
      <c r="GET6" s="653"/>
      <c r="GEU6" s="653"/>
      <c r="GEV6" s="653"/>
      <c r="GEW6" s="653"/>
      <c r="GEX6" s="653"/>
      <c r="GEY6" s="653"/>
      <c r="GEZ6" s="668"/>
      <c r="GFA6" s="670"/>
      <c r="GFB6" s="652"/>
      <c r="GFC6" s="652"/>
      <c r="GFD6" s="652"/>
      <c r="GFE6" s="652"/>
      <c r="GFF6" s="652"/>
      <c r="GFG6" s="652"/>
      <c r="GFH6" s="653"/>
      <c r="GFI6" s="653"/>
      <c r="GFJ6" s="653"/>
      <c r="GFK6" s="653"/>
      <c r="GFL6" s="653"/>
      <c r="GFM6" s="653"/>
      <c r="GFN6" s="653"/>
      <c r="GFO6" s="653"/>
      <c r="GFP6" s="668"/>
      <c r="GFQ6" s="670"/>
      <c r="GFR6" s="652"/>
      <c r="GFS6" s="652"/>
      <c r="GFT6" s="652"/>
      <c r="GFU6" s="652"/>
      <c r="GFV6" s="652"/>
      <c r="GFW6" s="652"/>
      <c r="GFX6" s="653"/>
      <c r="GFY6" s="653"/>
      <c r="GFZ6" s="653"/>
      <c r="GGA6" s="653"/>
      <c r="GGB6" s="653"/>
      <c r="GGC6" s="653"/>
      <c r="GGD6" s="653"/>
      <c r="GGE6" s="653"/>
      <c r="GGF6" s="668"/>
      <c r="GGG6" s="670"/>
      <c r="GGH6" s="652"/>
      <c r="GGI6" s="652"/>
      <c r="GGJ6" s="652"/>
      <c r="GGK6" s="652"/>
      <c r="GGL6" s="652"/>
      <c r="GGM6" s="652"/>
      <c r="GGN6" s="653"/>
      <c r="GGO6" s="653"/>
      <c r="GGP6" s="653"/>
      <c r="GGQ6" s="653"/>
      <c r="GGR6" s="653"/>
      <c r="GGS6" s="653"/>
      <c r="GGT6" s="653"/>
      <c r="GGU6" s="653"/>
      <c r="GGV6" s="668"/>
      <c r="GGW6" s="670"/>
      <c r="GGX6" s="652"/>
      <c r="GGY6" s="652"/>
      <c r="GGZ6" s="652"/>
      <c r="GHA6" s="652"/>
      <c r="GHB6" s="652"/>
      <c r="GHC6" s="652"/>
      <c r="GHD6" s="653"/>
      <c r="GHE6" s="653"/>
      <c r="GHF6" s="653"/>
      <c r="GHG6" s="653"/>
      <c r="GHH6" s="653"/>
      <c r="GHI6" s="653"/>
      <c r="GHJ6" s="653"/>
      <c r="GHK6" s="653"/>
      <c r="GHL6" s="668"/>
      <c r="GHM6" s="670"/>
      <c r="GHN6" s="652"/>
      <c r="GHO6" s="652"/>
      <c r="GHP6" s="652"/>
      <c r="GHQ6" s="652"/>
      <c r="GHR6" s="652"/>
      <c r="GHS6" s="652"/>
      <c r="GHT6" s="653"/>
      <c r="GHU6" s="653"/>
      <c r="GHV6" s="653"/>
      <c r="GHW6" s="653"/>
      <c r="GHX6" s="653"/>
      <c r="GHY6" s="653"/>
      <c r="GHZ6" s="653"/>
      <c r="GIA6" s="653"/>
      <c r="GIB6" s="668"/>
      <c r="GIC6" s="670"/>
      <c r="GID6" s="652"/>
      <c r="GIE6" s="652"/>
      <c r="GIF6" s="652"/>
      <c r="GIG6" s="652"/>
      <c r="GIH6" s="652"/>
      <c r="GII6" s="652"/>
      <c r="GIJ6" s="653"/>
      <c r="GIK6" s="653"/>
      <c r="GIL6" s="653"/>
      <c r="GIM6" s="653"/>
      <c r="GIN6" s="653"/>
      <c r="GIO6" s="653"/>
      <c r="GIP6" s="653"/>
      <c r="GIQ6" s="653"/>
      <c r="GIR6" s="668"/>
      <c r="GIS6" s="670"/>
      <c r="GIT6" s="652"/>
      <c r="GIU6" s="652"/>
      <c r="GIV6" s="652"/>
      <c r="GIW6" s="652"/>
      <c r="GIX6" s="652"/>
      <c r="GIY6" s="652"/>
      <c r="GIZ6" s="653"/>
      <c r="GJA6" s="653"/>
      <c r="GJB6" s="653"/>
      <c r="GJC6" s="653"/>
      <c r="GJD6" s="653"/>
      <c r="GJE6" s="653"/>
      <c r="GJF6" s="653"/>
      <c r="GJG6" s="653"/>
      <c r="GJH6" s="668"/>
      <c r="GJI6" s="670"/>
      <c r="GJJ6" s="652"/>
      <c r="GJK6" s="652"/>
      <c r="GJL6" s="652"/>
      <c r="GJM6" s="652"/>
      <c r="GJN6" s="652"/>
      <c r="GJO6" s="652"/>
      <c r="GJP6" s="653"/>
      <c r="GJQ6" s="653"/>
      <c r="GJR6" s="653"/>
      <c r="GJS6" s="653"/>
      <c r="GJT6" s="653"/>
      <c r="GJU6" s="653"/>
      <c r="GJV6" s="653"/>
      <c r="GJW6" s="653"/>
      <c r="GJX6" s="668"/>
      <c r="GJY6" s="670"/>
      <c r="GJZ6" s="652"/>
      <c r="GKA6" s="652"/>
      <c r="GKB6" s="652"/>
      <c r="GKC6" s="652"/>
      <c r="GKD6" s="652"/>
      <c r="GKE6" s="652"/>
      <c r="GKF6" s="653"/>
      <c r="GKG6" s="653"/>
      <c r="GKH6" s="653"/>
      <c r="GKI6" s="653"/>
      <c r="GKJ6" s="653"/>
      <c r="GKK6" s="653"/>
      <c r="GKL6" s="653"/>
      <c r="GKM6" s="653"/>
      <c r="GKN6" s="668"/>
      <c r="GKO6" s="670"/>
      <c r="GKP6" s="652"/>
      <c r="GKQ6" s="652"/>
      <c r="GKR6" s="652"/>
      <c r="GKS6" s="652"/>
      <c r="GKT6" s="652"/>
      <c r="GKU6" s="652"/>
      <c r="GKV6" s="653"/>
      <c r="GKW6" s="653"/>
      <c r="GKX6" s="653"/>
      <c r="GKY6" s="653"/>
      <c r="GKZ6" s="653"/>
      <c r="GLA6" s="653"/>
      <c r="GLB6" s="653"/>
      <c r="GLC6" s="653"/>
      <c r="GLD6" s="668"/>
      <c r="GLE6" s="670"/>
      <c r="GLF6" s="652"/>
      <c r="GLG6" s="652"/>
      <c r="GLH6" s="652"/>
      <c r="GLI6" s="652"/>
      <c r="GLJ6" s="652"/>
      <c r="GLK6" s="652"/>
      <c r="GLL6" s="653"/>
      <c r="GLM6" s="653"/>
      <c r="GLN6" s="653"/>
      <c r="GLO6" s="653"/>
      <c r="GLP6" s="653"/>
      <c r="GLQ6" s="653"/>
      <c r="GLR6" s="653"/>
      <c r="GLS6" s="653"/>
      <c r="GLT6" s="668"/>
      <c r="GLU6" s="670"/>
      <c r="GLV6" s="652"/>
      <c r="GLW6" s="652"/>
      <c r="GLX6" s="652"/>
      <c r="GLY6" s="652"/>
      <c r="GLZ6" s="652"/>
      <c r="GMA6" s="652"/>
      <c r="GMB6" s="653"/>
      <c r="GMC6" s="653"/>
      <c r="GMD6" s="653"/>
      <c r="GME6" s="653"/>
      <c r="GMF6" s="653"/>
      <c r="GMG6" s="653"/>
      <c r="GMH6" s="653"/>
      <c r="GMI6" s="653"/>
      <c r="GMJ6" s="668"/>
      <c r="GMK6" s="670"/>
      <c r="GML6" s="652"/>
      <c r="GMM6" s="652"/>
      <c r="GMN6" s="652"/>
      <c r="GMO6" s="652"/>
      <c r="GMP6" s="652"/>
      <c r="GMQ6" s="652"/>
      <c r="GMR6" s="653"/>
      <c r="GMS6" s="653"/>
      <c r="GMT6" s="653"/>
      <c r="GMU6" s="653"/>
      <c r="GMV6" s="653"/>
      <c r="GMW6" s="653"/>
      <c r="GMX6" s="653"/>
      <c r="GMY6" s="653"/>
      <c r="GMZ6" s="668"/>
      <c r="GNA6" s="670"/>
      <c r="GNB6" s="652"/>
      <c r="GNC6" s="652"/>
      <c r="GND6" s="652"/>
      <c r="GNE6" s="652"/>
      <c r="GNF6" s="652"/>
      <c r="GNG6" s="652"/>
      <c r="GNH6" s="653"/>
      <c r="GNI6" s="653"/>
      <c r="GNJ6" s="653"/>
      <c r="GNK6" s="653"/>
      <c r="GNL6" s="653"/>
      <c r="GNM6" s="653"/>
      <c r="GNN6" s="653"/>
      <c r="GNO6" s="653"/>
      <c r="GNP6" s="668"/>
      <c r="GNQ6" s="670"/>
      <c r="GNR6" s="652"/>
      <c r="GNS6" s="652"/>
      <c r="GNT6" s="652"/>
      <c r="GNU6" s="652"/>
      <c r="GNV6" s="652"/>
      <c r="GNW6" s="652"/>
      <c r="GNX6" s="653"/>
      <c r="GNY6" s="653"/>
      <c r="GNZ6" s="653"/>
      <c r="GOA6" s="653"/>
      <c r="GOB6" s="653"/>
      <c r="GOC6" s="653"/>
      <c r="GOD6" s="653"/>
      <c r="GOE6" s="653"/>
      <c r="GOF6" s="668"/>
      <c r="GOG6" s="670"/>
      <c r="GOH6" s="652"/>
      <c r="GOI6" s="652"/>
      <c r="GOJ6" s="652"/>
      <c r="GOK6" s="652"/>
      <c r="GOL6" s="652"/>
      <c r="GOM6" s="652"/>
      <c r="GON6" s="653"/>
      <c r="GOO6" s="653"/>
      <c r="GOP6" s="653"/>
      <c r="GOQ6" s="653"/>
      <c r="GOR6" s="653"/>
      <c r="GOS6" s="653"/>
      <c r="GOT6" s="653"/>
      <c r="GOU6" s="653"/>
      <c r="GOV6" s="668"/>
      <c r="GOW6" s="670"/>
      <c r="GOX6" s="652"/>
      <c r="GOY6" s="652"/>
      <c r="GOZ6" s="652"/>
      <c r="GPA6" s="652"/>
      <c r="GPB6" s="652"/>
      <c r="GPC6" s="652"/>
      <c r="GPD6" s="653"/>
      <c r="GPE6" s="653"/>
      <c r="GPF6" s="653"/>
      <c r="GPG6" s="653"/>
      <c r="GPH6" s="653"/>
      <c r="GPI6" s="653"/>
      <c r="GPJ6" s="653"/>
      <c r="GPK6" s="653"/>
      <c r="GPL6" s="668"/>
      <c r="GPM6" s="670"/>
      <c r="GPN6" s="652"/>
      <c r="GPO6" s="652"/>
      <c r="GPP6" s="652"/>
      <c r="GPQ6" s="652"/>
      <c r="GPR6" s="652"/>
      <c r="GPS6" s="652"/>
      <c r="GPT6" s="653"/>
      <c r="GPU6" s="653"/>
      <c r="GPV6" s="653"/>
      <c r="GPW6" s="653"/>
      <c r="GPX6" s="653"/>
      <c r="GPY6" s="653"/>
      <c r="GPZ6" s="653"/>
      <c r="GQA6" s="653"/>
      <c r="GQB6" s="668"/>
      <c r="GQC6" s="670"/>
      <c r="GQD6" s="652"/>
      <c r="GQE6" s="652"/>
      <c r="GQF6" s="652"/>
      <c r="GQG6" s="652"/>
      <c r="GQH6" s="652"/>
      <c r="GQI6" s="652"/>
      <c r="GQJ6" s="653"/>
      <c r="GQK6" s="653"/>
      <c r="GQL6" s="653"/>
      <c r="GQM6" s="653"/>
      <c r="GQN6" s="653"/>
      <c r="GQO6" s="653"/>
      <c r="GQP6" s="653"/>
      <c r="GQQ6" s="653"/>
      <c r="GQR6" s="668"/>
      <c r="GQS6" s="670"/>
      <c r="GQT6" s="652"/>
      <c r="GQU6" s="652"/>
      <c r="GQV6" s="652"/>
      <c r="GQW6" s="652"/>
      <c r="GQX6" s="652"/>
      <c r="GQY6" s="652"/>
      <c r="GQZ6" s="653"/>
      <c r="GRA6" s="653"/>
      <c r="GRB6" s="653"/>
      <c r="GRC6" s="653"/>
      <c r="GRD6" s="653"/>
      <c r="GRE6" s="653"/>
      <c r="GRF6" s="653"/>
      <c r="GRG6" s="653"/>
      <c r="GRH6" s="668"/>
      <c r="GRI6" s="670"/>
      <c r="GRJ6" s="652"/>
      <c r="GRK6" s="652"/>
      <c r="GRL6" s="652"/>
      <c r="GRM6" s="652"/>
      <c r="GRN6" s="652"/>
      <c r="GRO6" s="652"/>
      <c r="GRP6" s="653"/>
      <c r="GRQ6" s="653"/>
      <c r="GRR6" s="653"/>
      <c r="GRS6" s="653"/>
      <c r="GRT6" s="653"/>
      <c r="GRU6" s="653"/>
      <c r="GRV6" s="653"/>
      <c r="GRW6" s="653"/>
      <c r="GRX6" s="668"/>
      <c r="GRY6" s="670"/>
      <c r="GRZ6" s="652"/>
      <c r="GSA6" s="652"/>
      <c r="GSB6" s="652"/>
      <c r="GSC6" s="652"/>
      <c r="GSD6" s="652"/>
      <c r="GSE6" s="652"/>
      <c r="GSF6" s="653"/>
      <c r="GSG6" s="653"/>
      <c r="GSH6" s="653"/>
      <c r="GSI6" s="653"/>
      <c r="GSJ6" s="653"/>
      <c r="GSK6" s="653"/>
      <c r="GSL6" s="653"/>
      <c r="GSM6" s="653"/>
      <c r="GSN6" s="668"/>
      <c r="GSO6" s="670"/>
      <c r="GSP6" s="652"/>
      <c r="GSQ6" s="652"/>
      <c r="GSR6" s="652"/>
      <c r="GSS6" s="652"/>
      <c r="GST6" s="652"/>
      <c r="GSU6" s="652"/>
      <c r="GSV6" s="653"/>
      <c r="GSW6" s="653"/>
      <c r="GSX6" s="653"/>
      <c r="GSY6" s="653"/>
      <c r="GSZ6" s="653"/>
      <c r="GTA6" s="653"/>
      <c r="GTB6" s="653"/>
      <c r="GTC6" s="653"/>
      <c r="GTD6" s="668"/>
      <c r="GTE6" s="670"/>
      <c r="GTF6" s="652"/>
      <c r="GTG6" s="652"/>
      <c r="GTH6" s="652"/>
      <c r="GTI6" s="652"/>
      <c r="GTJ6" s="652"/>
      <c r="GTK6" s="652"/>
      <c r="GTL6" s="653"/>
      <c r="GTM6" s="653"/>
      <c r="GTN6" s="653"/>
      <c r="GTO6" s="653"/>
      <c r="GTP6" s="653"/>
      <c r="GTQ6" s="653"/>
      <c r="GTR6" s="653"/>
      <c r="GTS6" s="653"/>
      <c r="GTT6" s="668"/>
      <c r="GTU6" s="670"/>
      <c r="GTV6" s="652"/>
      <c r="GTW6" s="652"/>
      <c r="GTX6" s="652"/>
      <c r="GTY6" s="652"/>
      <c r="GTZ6" s="652"/>
      <c r="GUA6" s="652"/>
      <c r="GUB6" s="653"/>
      <c r="GUC6" s="653"/>
      <c r="GUD6" s="653"/>
      <c r="GUE6" s="653"/>
      <c r="GUF6" s="653"/>
      <c r="GUG6" s="653"/>
      <c r="GUH6" s="653"/>
      <c r="GUI6" s="653"/>
      <c r="GUJ6" s="668"/>
      <c r="GUK6" s="670"/>
      <c r="GUL6" s="652"/>
      <c r="GUM6" s="652"/>
      <c r="GUN6" s="652"/>
      <c r="GUO6" s="652"/>
      <c r="GUP6" s="652"/>
      <c r="GUQ6" s="652"/>
      <c r="GUR6" s="653"/>
      <c r="GUS6" s="653"/>
      <c r="GUT6" s="653"/>
      <c r="GUU6" s="653"/>
      <c r="GUV6" s="653"/>
      <c r="GUW6" s="653"/>
      <c r="GUX6" s="653"/>
      <c r="GUY6" s="653"/>
      <c r="GUZ6" s="668"/>
      <c r="GVA6" s="670"/>
      <c r="GVB6" s="652"/>
      <c r="GVC6" s="652"/>
      <c r="GVD6" s="652"/>
      <c r="GVE6" s="652"/>
      <c r="GVF6" s="652"/>
      <c r="GVG6" s="652"/>
      <c r="GVH6" s="653"/>
      <c r="GVI6" s="653"/>
      <c r="GVJ6" s="653"/>
      <c r="GVK6" s="653"/>
      <c r="GVL6" s="653"/>
      <c r="GVM6" s="653"/>
      <c r="GVN6" s="653"/>
      <c r="GVO6" s="653"/>
      <c r="GVP6" s="668"/>
      <c r="GVQ6" s="670"/>
      <c r="GVR6" s="652"/>
      <c r="GVS6" s="652"/>
      <c r="GVT6" s="652"/>
      <c r="GVU6" s="652"/>
      <c r="GVV6" s="652"/>
      <c r="GVW6" s="652"/>
      <c r="GVX6" s="653"/>
      <c r="GVY6" s="653"/>
      <c r="GVZ6" s="653"/>
      <c r="GWA6" s="653"/>
      <c r="GWB6" s="653"/>
      <c r="GWC6" s="653"/>
      <c r="GWD6" s="653"/>
      <c r="GWE6" s="653"/>
      <c r="GWF6" s="668"/>
      <c r="GWG6" s="670"/>
      <c r="GWH6" s="652"/>
      <c r="GWI6" s="652"/>
      <c r="GWJ6" s="652"/>
      <c r="GWK6" s="652"/>
      <c r="GWL6" s="652"/>
      <c r="GWM6" s="652"/>
      <c r="GWN6" s="653"/>
      <c r="GWO6" s="653"/>
      <c r="GWP6" s="653"/>
      <c r="GWQ6" s="653"/>
      <c r="GWR6" s="653"/>
      <c r="GWS6" s="653"/>
      <c r="GWT6" s="653"/>
      <c r="GWU6" s="653"/>
      <c r="GWV6" s="668"/>
      <c r="GWW6" s="670"/>
      <c r="GWX6" s="652"/>
      <c r="GWY6" s="652"/>
      <c r="GWZ6" s="652"/>
      <c r="GXA6" s="652"/>
      <c r="GXB6" s="652"/>
      <c r="GXC6" s="652"/>
      <c r="GXD6" s="653"/>
      <c r="GXE6" s="653"/>
      <c r="GXF6" s="653"/>
      <c r="GXG6" s="653"/>
      <c r="GXH6" s="653"/>
      <c r="GXI6" s="653"/>
      <c r="GXJ6" s="653"/>
      <c r="GXK6" s="653"/>
      <c r="GXL6" s="668"/>
      <c r="GXM6" s="670"/>
      <c r="GXN6" s="652"/>
      <c r="GXO6" s="652"/>
      <c r="GXP6" s="652"/>
      <c r="GXQ6" s="652"/>
      <c r="GXR6" s="652"/>
      <c r="GXS6" s="652"/>
      <c r="GXT6" s="653"/>
      <c r="GXU6" s="653"/>
      <c r="GXV6" s="653"/>
      <c r="GXW6" s="653"/>
      <c r="GXX6" s="653"/>
      <c r="GXY6" s="653"/>
      <c r="GXZ6" s="653"/>
      <c r="GYA6" s="653"/>
      <c r="GYB6" s="668"/>
      <c r="GYC6" s="670"/>
      <c r="GYD6" s="652"/>
      <c r="GYE6" s="652"/>
      <c r="GYF6" s="652"/>
      <c r="GYG6" s="652"/>
      <c r="GYH6" s="652"/>
      <c r="GYI6" s="652"/>
      <c r="GYJ6" s="653"/>
      <c r="GYK6" s="653"/>
      <c r="GYL6" s="653"/>
      <c r="GYM6" s="653"/>
      <c r="GYN6" s="653"/>
      <c r="GYO6" s="653"/>
      <c r="GYP6" s="653"/>
      <c r="GYQ6" s="653"/>
      <c r="GYR6" s="668"/>
      <c r="GYS6" s="670"/>
      <c r="GYT6" s="652"/>
      <c r="GYU6" s="652"/>
      <c r="GYV6" s="652"/>
      <c r="GYW6" s="652"/>
      <c r="GYX6" s="652"/>
      <c r="GYY6" s="652"/>
      <c r="GYZ6" s="653"/>
      <c r="GZA6" s="653"/>
      <c r="GZB6" s="653"/>
      <c r="GZC6" s="653"/>
      <c r="GZD6" s="653"/>
      <c r="GZE6" s="653"/>
      <c r="GZF6" s="653"/>
      <c r="GZG6" s="653"/>
      <c r="GZH6" s="668"/>
      <c r="GZI6" s="670"/>
      <c r="GZJ6" s="652"/>
      <c r="GZK6" s="652"/>
      <c r="GZL6" s="652"/>
      <c r="GZM6" s="652"/>
      <c r="GZN6" s="652"/>
      <c r="GZO6" s="652"/>
      <c r="GZP6" s="653"/>
      <c r="GZQ6" s="653"/>
      <c r="GZR6" s="653"/>
      <c r="GZS6" s="653"/>
      <c r="GZT6" s="653"/>
      <c r="GZU6" s="653"/>
      <c r="GZV6" s="653"/>
      <c r="GZW6" s="653"/>
      <c r="GZX6" s="668"/>
      <c r="GZY6" s="670"/>
      <c r="GZZ6" s="652"/>
      <c r="HAA6" s="652"/>
      <c r="HAB6" s="652"/>
      <c r="HAC6" s="652"/>
      <c r="HAD6" s="652"/>
      <c r="HAE6" s="652"/>
      <c r="HAF6" s="653"/>
      <c r="HAG6" s="653"/>
      <c r="HAH6" s="653"/>
      <c r="HAI6" s="653"/>
      <c r="HAJ6" s="653"/>
      <c r="HAK6" s="653"/>
      <c r="HAL6" s="653"/>
      <c r="HAM6" s="653"/>
      <c r="HAN6" s="668"/>
      <c r="HAO6" s="670"/>
      <c r="HAP6" s="652"/>
      <c r="HAQ6" s="652"/>
      <c r="HAR6" s="652"/>
      <c r="HAS6" s="652"/>
      <c r="HAT6" s="652"/>
      <c r="HAU6" s="652"/>
      <c r="HAV6" s="653"/>
      <c r="HAW6" s="653"/>
      <c r="HAX6" s="653"/>
      <c r="HAY6" s="653"/>
      <c r="HAZ6" s="653"/>
      <c r="HBA6" s="653"/>
      <c r="HBB6" s="653"/>
      <c r="HBC6" s="653"/>
      <c r="HBD6" s="668"/>
      <c r="HBE6" s="670"/>
      <c r="HBF6" s="652"/>
      <c r="HBG6" s="652"/>
      <c r="HBH6" s="652"/>
      <c r="HBI6" s="652"/>
      <c r="HBJ6" s="652"/>
      <c r="HBK6" s="652"/>
      <c r="HBL6" s="653"/>
      <c r="HBM6" s="653"/>
      <c r="HBN6" s="653"/>
      <c r="HBO6" s="653"/>
      <c r="HBP6" s="653"/>
      <c r="HBQ6" s="653"/>
      <c r="HBR6" s="653"/>
      <c r="HBS6" s="653"/>
      <c r="HBT6" s="668"/>
      <c r="HBU6" s="670"/>
      <c r="HBV6" s="652"/>
      <c r="HBW6" s="652"/>
      <c r="HBX6" s="652"/>
      <c r="HBY6" s="652"/>
      <c r="HBZ6" s="652"/>
      <c r="HCA6" s="652"/>
      <c r="HCB6" s="653"/>
      <c r="HCC6" s="653"/>
      <c r="HCD6" s="653"/>
      <c r="HCE6" s="653"/>
      <c r="HCF6" s="653"/>
      <c r="HCG6" s="653"/>
      <c r="HCH6" s="653"/>
      <c r="HCI6" s="653"/>
      <c r="HCJ6" s="668"/>
      <c r="HCK6" s="670"/>
      <c r="HCL6" s="652"/>
      <c r="HCM6" s="652"/>
      <c r="HCN6" s="652"/>
      <c r="HCO6" s="652"/>
      <c r="HCP6" s="652"/>
      <c r="HCQ6" s="652"/>
      <c r="HCR6" s="653"/>
      <c r="HCS6" s="653"/>
      <c r="HCT6" s="653"/>
      <c r="HCU6" s="653"/>
      <c r="HCV6" s="653"/>
      <c r="HCW6" s="653"/>
      <c r="HCX6" s="653"/>
      <c r="HCY6" s="653"/>
      <c r="HCZ6" s="668"/>
      <c r="HDA6" s="670"/>
      <c r="HDB6" s="652"/>
      <c r="HDC6" s="652"/>
      <c r="HDD6" s="652"/>
      <c r="HDE6" s="652"/>
      <c r="HDF6" s="652"/>
      <c r="HDG6" s="652"/>
      <c r="HDH6" s="653"/>
      <c r="HDI6" s="653"/>
      <c r="HDJ6" s="653"/>
      <c r="HDK6" s="653"/>
      <c r="HDL6" s="653"/>
      <c r="HDM6" s="653"/>
      <c r="HDN6" s="653"/>
      <c r="HDO6" s="653"/>
      <c r="HDP6" s="668"/>
      <c r="HDQ6" s="670"/>
      <c r="HDR6" s="652"/>
      <c r="HDS6" s="652"/>
      <c r="HDT6" s="652"/>
      <c r="HDU6" s="652"/>
      <c r="HDV6" s="652"/>
      <c r="HDW6" s="652"/>
      <c r="HDX6" s="653"/>
      <c r="HDY6" s="653"/>
      <c r="HDZ6" s="653"/>
      <c r="HEA6" s="653"/>
      <c r="HEB6" s="653"/>
      <c r="HEC6" s="653"/>
      <c r="HED6" s="653"/>
      <c r="HEE6" s="653"/>
      <c r="HEF6" s="668"/>
      <c r="HEG6" s="670"/>
      <c r="HEH6" s="652"/>
      <c r="HEI6" s="652"/>
      <c r="HEJ6" s="652"/>
      <c r="HEK6" s="652"/>
      <c r="HEL6" s="652"/>
      <c r="HEM6" s="652"/>
      <c r="HEN6" s="653"/>
      <c r="HEO6" s="653"/>
      <c r="HEP6" s="653"/>
      <c r="HEQ6" s="653"/>
      <c r="HER6" s="653"/>
      <c r="HES6" s="653"/>
      <c r="HET6" s="653"/>
      <c r="HEU6" s="653"/>
      <c r="HEV6" s="668"/>
      <c r="HEW6" s="670"/>
      <c r="HEX6" s="652"/>
      <c r="HEY6" s="652"/>
      <c r="HEZ6" s="652"/>
      <c r="HFA6" s="652"/>
      <c r="HFB6" s="652"/>
      <c r="HFC6" s="652"/>
      <c r="HFD6" s="653"/>
      <c r="HFE6" s="653"/>
      <c r="HFF6" s="653"/>
      <c r="HFG6" s="653"/>
      <c r="HFH6" s="653"/>
      <c r="HFI6" s="653"/>
      <c r="HFJ6" s="653"/>
      <c r="HFK6" s="653"/>
      <c r="HFL6" s="668"/>
      <c r="HFM6" s="670"/>
      <c r="HFN6" s="652"/>
      <c r="HFO6" s="652"/>
      <c r="HFP6" s="652"/>
      <c r="HFQ6" s="652"/>
      <c r="HFR6" s="652"/>
      <c r="HFS6" s="652"/>
      <c r="HFT6" s="653"/>
      <c r="HFU6" s="653"/>
      <c r="HFV6" s="653"/>
      <c r="HFW6" s="653"/>
      <c r="HFX6" s="653"/>
      <c r="HFY6" s="653"/>
      <c r="HFZ6" s="653"/>
      <c r="HGA6" s="653"/>
      <c r="HGB6" s="668"/>
      <c r="HGC6" s="670"/>
      <c r="HGD6" s="652"/>
      <c r="HGE6" s="652"/>
      <c r="HGF6" s="652"/>
      <c r="HGG6" s="652"/>
      <c r="HGH6" s="652"/>
      <c r="HGI6" s="652"/>
      <c r="HGJ6" s="653"/>
      <c r="HGK6" s="653"/>
      <c r="HGL6" s="653"/>
      <c r="HGM6" s="653"/>
      <c r="HGN6" s="653"/>
      <c r="HGO6" s="653"/>
      <c r="HGP6" s="653"/>
      <c r="HGQ6" s="653"/>
      <c r="HGR6" s="668"/>
      <c r="HGS6" s="670"/>
      <c r="HGT6" s="652"/>
      <c r="HGU6" s="652"/>
      <c r="HGV6" s="652"/>
      <c r="HGW6" s="652"/>
      <c r="HGX6" s="652"/>
      <c r="HGY6" s="652"/>
      <c r="HGZ6" s="653"/>
      <c r="HHA6" s="653"/>
      <c r="HHB6" s="653"/>
      <c r="HHC6" s="653"/>
      <c r="HHD6" s="653"/>
      <c r="HHE6" s="653"/>
      <c r="HHF6" s="653"/>
      <c r="HHG6" s="653"/>
      <c r="HHH6" s="668"/>
      <c r="HHI6" s="670"/>
      <c r="HHJ6" s="652"/>
      <c r="HHK6" s="652"/>
      <c r="HHL6" s="652"/>
      <c r="HHM6" s="652"/>
      <c r="HHN6" s="652"/>
      <c r="HHO6" s="652"/>
      <c r="HHP6" s="653"/>
      <c r="HHQ6" s="653"/>
      <c r="HHR6" s="653"/>
      <c r="HHS6" s="653"/>
      <c r="HHT6" s="653"/>
      <c r="HHU6" s="653"/>
      <c r="HHV6" s="653"/>
      <c r="HHW6" s="653"/>
      <c r="HHX6" s="668"/>
      <c r="HHY6" s="670"/>
      <c r="HHZ6" s="652"/>
      <c r="HIA6" s="652"/>
      <c r="HIB6" s="652"/>
      <c r="HIC6" s="652"/>
      <c r="HID6" s="652"/>
      <c r="HIE6" s="652"/>
      <c r="HIF6" s="653"/>
      <c r="HIG6" s="653"/>
      <c r="HIH6" s="653"/>
      <c r="HII6" s="653"/>
      <c r="HIJ6" s="653"/>
      <c r="HIK6" s="653"/>
      <c r="HIL6" s="653"/>
      <c r="HIM6" s="653"/>
      <c r="HIN6" s="668"/>
      <c r="HIO6" s="670"/>
      <c r="HIP6" s="652"/>
      <c r="HIQ6" s="652"/>
      <c r="HIR6" s="652"/>
      <c r="HIS6" s="652"/>
      <c r="HIT6" s="652"/>
      <c r="HIU6" s="652"/>
      <c r="HIV6" s="653"/>
      <c r="HIW6" s="653"/>
      <c r="HIX6" s="653"/>
      <c r="HIY6" s="653"/>
      <c r="HIZ6" s="653"/>
      <c r="HJA6" s="653"/>
      <c r="HJB6" s="653"/>
      <c r="HJC6" s="653"/>
      <c r="HJD6" s="668"/>
      <c r="HJE6" s="670"/>
      <c r="HJF6" s="652"/>
      <c r="HJG6" s="652"/>
      <c r="HJH6" s="652"/>
      <c r="HJI6" s="652"/>
      <c r="HJJ6" s="652"/>
      <c r="HJK6" s="652"/>
      <c r="HJL6" s="653"/>
      <c r="HJM6" s="653"/>
      <c r="HJN6" s="653"/>
      <c r="HJO6" s="653"/>
      <c r="HJP6" s="653"/>
      <c r="HJQ6" s="653"/>
      <c r="HJR6" s="653"/>
      <c r="HJS6" s="653"/>
      <c r="HJT6" s="668"/>
      <c r="HJU6" s="670"/>
      <c r="HJV6" s="652"/>
      <c r="HJW6" s="652"/>
      <c r="HJX6" s="652"/>
      <c r="HJY6" s="652"/>
      <c r="HJZ6" s="652"/>
      <c r="HKA6" s="652"/>
      <c r="HKB6" s="653"/>
      <c r="HKC6" s="653"/>
      <c r="HKD6" s="653"/>
      <c r="HKE6" s="653"/>
      <c r="HKF6" s="653"/>
      <c r="HKG6" s="653"/>
      <c r="HKH6" s="653"/>
      <c r="HKI6" s="653"/>
      <c r="HKJ6" s="668"/>
      <c r="HKK6" s="670"/>
      <c r="HKL6" s="652"/>
      <c r="HKM6" s="652"/>
      <c r="HKN6" s="652"/>
      <c r="HKO6" s="652"/>
      <c r="HKP6" s="652"/>
      <c r="HKQ6" s="652"/>
      <c r="HKR6" s="653"/>
      <c r="HKS6" s="653"/>
      <c r="HKT6" s="653"/>
      <c r="HKU6" s="653"/>
      <c r="HKV6" s="653"/>
      <c r="HKW6" s="653"/>
      <c r="HKX6" s="653"/>
      <c r="HKY6" s="653"/>
      <c r="HKZ6" s="668"/>
      <c r="HLA6" s="670"/>
      <c r="HLB6" s="652"/>
      <c r="HLC6" s="652"/>
      <c r="HLD6" s="652"/>
      <c r="HLE6" s="652"/>
      <c r="HLF6" s="652"/>
      <c r="HLG6" s="652"/>
      <c r="HLH6" s="653"/>
      <c r="HLI6" s="653"/>
      <c r="HLJ6" s="653"/>
      <c r="HLK6" s="653"/>
      <c r="HLL6" s="653"/>
      <c r="HLM6" s="653"/>
      <c r="HLN6" s="653"/>
      <c r="HLO6" s="653"/>
      <c r="HLP6" s="668"/>
      <c r="HLQ6" s="670"/>
      <c r="HLR6" s="652"/>
      <c r="HLS6" s="652"/>
      <c r="HLT6" s="652"/>
      <c r="HLU6" s="652"/>
      <c r="HLV6" s="652"/>
      <c r="HLW6" s="652"/>
      <c r="HLX6" s="653"/>
      <c r="HLY6" s="653"/>
      <c r="HLZ6" s="653"/>
      <c r="HMA6" s="653"/>
      <c r="HMB6" s="653"/>
      <c r="HMC6" s="653"/>
      <c r="HMD6" s="653"/>
      <c r="HME6" s="653"/>
      <c r="HMF6" s="668"/>
      <c r="HMG6" s="670"/>
      <c r="HMH6" s="652"/>
      <c r="HMI6" s="652"/>
      <c r="HMJ6" s="652"/>
      <c r="HMK6" s="652"/>
      <c r="HML6" s="652"/>
      <c r="HMM6" s="652"/>
      <c r="HMN6" s="653"/>
      <c r="HMO6" s="653"/>
      <c r="HMP6" s="653"/>
      <c r="HMQ6" s="653"/>
      <c r="HMR6" s="653"/>
      <c r="HMS6" s="653"/>
      <c r="HMT6" s="653"/>
      <c r="HMU6" s="653"/>
      <c r="HMV6" s="668"/>
      <c r="HMW6" s="670"/>
      <c r="HMX6" s="652"/>
      <c r="HMY6" s="652"/>
      <c r="HMZ6" s="652"/>
      <c r="HNA6" s="652"/>
      <c r="HNB6" s="652"/>
      <c r="HNC6" s="652"/>
      <c r="HND6" s="653"/>
      <c r="HNE6" s="653"/>
      <c r="HNF6" s="653"/>
      <c r="HNG6" s="653"/>
      <c r="HNH6" s="653"/>
      <c r="HNI6" s="653"/>
      <c r="HNJ6" s="653"/>
      <c r="HNK6" s="653"/>
      <c r="HNL6" s="668"/>
      <c r="HNM6" s="670"/>
      <c r="HNN6" s="652"/>
      <c r="HNO6" s="652"/>
      <c r="HNP6" s="652"/>
      <c r="HNQ6" s="652"/>
      <c r="HNR6" s="652"/>
      <c r="HNS6" s="652"/>
      <c r="HNT6" s="653"/>
      <c r="HNU6" s="653"/>
      <c r="HNV6" s="653"/>
      <c r="HNW6" s="653"/>
      <c r="HNX6" s="653"/>
      <c r="HNY6" s="653"/>
      <c r="HNZ6" s="653"/>
      <c r="HOA6" s="653"/>
      <c r="HOB6" s="668"/>
      <c r="HOC6" s="670"/>
      <c r="HOD6" s="652"/>
      <c r="HOE6" s="652"/>
      <c r="HOF6" s="652"/>
      <c r="HOG6" s="652"/>
      <c r="HOH6" s="652"/>
      <c r="HOI6" s="652"/>
      <c r="HOJ6" s="653"/>
      <c r="HOK6" s="653"/>
      <c r="HOL6" s="653"/>
      <c r="HOM6" s="653"/>
      <c r="HON6" s="653"/>
      <c r="HOO6" s="653"/>
      <c r="HOP6" s="653"/>
      <c r="HOQ6" s="653"/>
      <c r="HOR6" s="668"/>
      <c r="HOS6" s="670"/>
      <c r="HOT6" s="652"/>
      <c r="HOU6" s="652"/>
      <c r="HOV6" s="652"/>
      <c r="HOW6" s="652"/>
      <c r="HOX6" s="652"/>
      <c r="HOY6" s="652"/>
      <c r="HOZ6" s="653"/>
      <c r="HPA6" s="653"/>
      <c r="HPB6" s="653"/>
      <c r="HPC6" s="653"/>
      <c r="HPD6" s="653"/>
      <c r="HPE6" s="653"/>
      <c r="HPF6" s="653"/>
      <c r="HPG6" s="653"/>
      <c r="HPH6" s="668"/>
      <c r="HPI6" s="670"/>
      <c r="HPJ6" s="652"/>
      <c r="HPK6" s="652"/>
      <c r="HPL6" s="652"/>
      <c r="HPM6" s="652"/>
      <c r="HPN6" s="652"/>
      <c r="HPO6" s="652"/>
      <c r="HPP6" s="653"/>
      <c r="HPQ6" s="653"/>
      <c r="HPR6" s="653"/>
      <c r="HPS6" s="653"/>
      <c r="HPT6" s="653"/>
      <c r="HPU6" s="653"/>
      <c r="HPV6" s="653"/>
      <c r="HPW6" s="653"/>
      <c r="HPX6" s="668"/>
      <c r="HPY6" s="670"/>
      <c r="HPZ6" s="652"/>
      <c r="HQA6" s="652"/>
      <c r="HQB6" s="652"/>
      <c r="HQC6" s="652"/>
      <c r="HQD6" s="652"/>
      <c r="HQE6" s="652"/>
      <c r="HQF6" s="653"/>
      <c r="HQG6" s="653"/>
      <c r="HQH6" s="653"/>
      <c r="HQI6" s="653"/>
      <c r="HQJ6" s="653"/>
      <c r="HQK6" s="653"/>
      <c r="HQL6" s="653"/>
      <c r="HQM6" s="653"/>
      <c r="HQN6" s="668"/>
      <c r="HQO6" s="670"/>
      <c r="HQP6" s="652"/>
      <c r="HQQ6" s="652"/>
      <c r="HQR6" s="652"/>
      <c r="HQS6" s="652"/>
      <c r="HQT6" s="652"/>
      <c r="HQU6" s="652"/>
      <c r="HQV6" s="653"/>
      <c r="HQW6" s="653"/>
      <c r="HQX6" s="653"/>
      <c r="HQY6" s="653"/>
      <c r="HQZ6" s="653"/>
      <c r="HRA6" s="653"/>
      <c r="HRB6" s="653"/>
      <c r="HRC6" s="653"/>
      <c r="HRD6" s="668"/>
      <c r="HRE6" s="670"/>
      <c r="HRF6" s="652"/>
      <c r="HRG6" s="652"/>
      <c r="HRH6" s="652"/>
      <c r="HRI6" s="652"/>
      <c r="HRJ6" s="652"/>
      <c r="HRK6" s="652"/>
      <c r="HRL6" s="653"/>
      <c r="HRM6" s="653"/>
      <c r="HRN6" s="653"/>
      <c r="HRO6" s="653"/>
      <c r="HRP6" s="653"/>
      <c r="HRQ6" s="653"/>
      <c r="HRR6" s="653"/>
      <c r="HRS6" s="653"/>
      <c r="HRT6" s="668"/>
      <c r="HRU6" s="670"/>
      <c r="HRV6" s="652"/>
      <c r="HRW6" s="652"/>
      <c r="HRX6" s="652"/>
      <c r="HRY6" s="652"/>
      <c r="HRZ6" s="652"/>
      <c r="HSA6" s="652"/>
      <c r="HSB6" s="653"/>
      <c r="HSC6" s="653"/>
      <c r="HSD6" s="653"/>
      <c r="HSE6" s="653"/>
      <c r="HSF6" s="653"/>
      <c r="HSG6" s="653"/>
      <c r="HSH6" s="653"/>
      <c r="HSI6" s="653"/>
      <c r="HSJ6" s="668"/>
      <c r="HSK6" s="670"/>
      <c r="HSL6" s="652"/>
      <c r="HSM6" s="652"/>
      <c r="HSN6" s="652"/>
      <c r="HSO6" s="652"/>
      <c r="HSP6" s="652"/>
      <c r="HSQ6" s="652"/>
      <c r="HSR6" s="653"/>
      <c r="HSS6" s="653"/>
      <c r="HST6" s="653"/>
      <c r="HSU6" s="653"/>
      <c r="HSV6" s="653"/>
      <c r="HSW6" s="653"/>
      <c r="HSX6" s="653"/>
      <c r="HSY6" s="653"/>
      <c r="HSZ6" s="668"/>
      <c r="HTA6" s="670"/>
      <c r="HTB6" s="652"/>
      <c r="HTC6" s="652"/>
      <c r="HTD6" s="652"/>
      <c r="HTE6" s="652"/>
      <c r="HTF6" s="652"/>
      <c r="HTG6" s="652"/>
      <c r="HTH6" s="653"/>
      <c r="HTI6" s="653"/>
      <c r="HTJ6" s="653"/>
      <c r="HTK6" s="653"/>
      <c r="HTL6" s="653"/>
      <c r="HTM6" s="653"/>
      <c r="HTN6" s="653"/>
      <c r="HTO6" s="653"/>
      <c r="HTP6" s="668"/>
      <c r="HTQ6" s="670"/>
      <c r="HTR6" s="652"/>
      <c r="HTS6" s="652"/>
      <c r="HTT6" s="652"/>
      <c r="HTU6" s="652"/>
      <c r="HTV6" s="652"/>
      <c r="HTW6" s="652"/>
      <c r="HTX6" s="653"/>
      <c r="HTY6" s="653"/>
      <c r="HTZ6" s="653"/>
      <c r="HUA6" s="653"/>
      <c r="HUB6" s="653"/>
      <c r="HUC6" s="653"/>
      <c r="HUD6" s="653"/>
      <c r="HUE6" s="653"/>
      <c r="HUF6" s="668"/>
      <c r="HUG6" s="670"/>
      <c r="HUH6" s="652"/>
      <c r="HUI6" s="652"/>
      <c r="HUJ6" s="652"/>
      <c r="HUK6" s="652"/>
      <c r="HUL6" s="652"/>
      <c r="HUM6" s="652"/>
      <c r="HUN6" s="653"/>
      <c r="HUO6" s="653"/>
      <c r="HUP6" s="653"/>
      <c r="HUQ6" s="653"/>
      <c r="HUR6" s="653"/>
      <c r="HUS6" s="653"/>
      <c r="HUT6" s="653"/>
      <c r="HUU6" s="653"/>
      <c r="HUV6" s="668"/>
      <c r="HUW6" s="670"/>
      <c r="HUX6" s="652"/>
      <c r="HUY6" s="652"/>
      <c r="HUZ6" s="652"/>
      <c r="HVA6" s="652"/>
      <c r="HVB6" s="652"/>
      <c r="HVC6" s="652"/>
      <c r="HVD6" s="653"/>
      <c r="HVE6" s="653"/>
      <c r="HVF6" s="653"/>
      <c r="HVG6" s="653"/>
      <c r="HVH6" s="653"/>
      <c r="HVI6" s="653"/>
      <c r="HVJ6" s="653"/>
      <c r="HVK6" s="653"/>
      <c r="HVL6" s="668"/>
      <c r="HVM6" s="670"/>
      <c r="HVN6" s="652"/>
      <c r="HVO6" s="652"/>
      <c r="HVP6" s="652"/>
      <c r="HVQ6" s="652"/>
      <c r="HVR6" s="652"/>
      <c r="HVS6" s="652"/>
      <c r="HVT6" s="653"/>
      <c r="HVU6" s="653"/>
      <c r="HVV6" s="653"/>
      <c r="HVW6" s="653"/>
      <c r="HVX6" s="653"/>
      <c r="HVY6" s="653"/>
      <c r="HVZ6" s="653"/>
      <c r="HWA6" s="653"/>
      <c r="HWB6" s="668"/>
      <c r="HWC6" s="670"/>
      <c r="HWD6" s="652"/>
      <c r="HWE6" s="652"/>
      <c r="HWF6" s="652"/>
      <c r="HWG6" s="652"/>
      <c r="HWH6" s="652"/>
      <c r="HWI6" s="652"/>
      <c r="HWJ6" s="653"/>
      <c r="HWK6" s="653"/>
      <c r="HWL6" s="653"/>
      <c r="HWM6" s="653"/>
      <c r="HWN6" s="653"/>
      <c r="HWO6" s="653"/>
      <c r="HWP6" s="653"/>
      <c r="HWQ6" s="653"/>
      <c r="HWR6" s="668"/>
      <c r="HWS6" s="670"/>
      <c r="HWT6" s="652"/>
      <c r="HWU6" s="652"/>
      <c r="HWV6" s="652"/>
      <c r="HWW6" s="652"/>
      <c r="HWX6" s="652"/>
      <c r="HWY6" s="652"/>
      <c r="HWZ6" s="653"/>
      <c r="HXA6" s="653"/>
      <c r="HXB6" s="653"/>
      <c r="HXC6" s="653"/>
      <c r="HXD6" s="653"/>
      <c r="HXE6" s="653"/>
      <c r="HXF6" s="653"/>
      <c r="HXG6" s="653"/>
      <c r="HXH6" s="668"/>
      <c r="HXI6" s="670"/>
      <c r="HXJ6" s="652"/>
      <c r="HXK6" s="652"/>
      <c r="HXL6" s="652"/>
      <c r="HXM6" s="652"/>
      <c r="HXN6" s="652"/>
      <c r="HXO6" s="652"/>
      <c r="HXP6" s="653"/>
      <c r="HXQ6" s="653"/>
      <c r="HXR6" s="653"/>
      <c r="HXS6" s="653"/>
      <c r="HXT6" s="653"/>
      <c r="HXU6" s="653"/>
      <c r="HXV6" s="653"/>
      <c r="HXW6" s="653"/>
      <c r="HXX6" s="668"/>
      <c r="HXY6" s="670"/>
      <c r="HXZ6" s="652"/>
      <c r="HYA6" s="652"/>
      <c r="HYB6" s="652"/>
      <c r="HYC6" s="652"/>
      <c r="HYD6" s="652"/>
      <c r="HYE6" s="652"/>
      <c r="HYF6" s="653"/>
      <c r="HYG6" s="653"/>
      <c r="HYH6" s="653"/>
      <c r="HYI6" s="653"/>
      <c r="HYJ6" s="653"/>
      <c r="HYK6" s="653"/>
      <c r="HYL6" s="653"/>
      <c r="HYM6" s="653"/>
      <c r="HYN6" s="668"/>
      <c r="HYO6" s="670"/>
      <c r="HYP6" s="652"/>
      <c r="HYQ6" s="652"/>
      <c r="HYR6" s="652"/>
      <c r="HYS6" s="652"/>
      <c r="HYT6" s="652"/>
      <c r="HYU6" s="652"/>
      <c r="HYV6" s="653"/>
      <c r="HYW6" s="653"/>
      <c r="HYX6" s="653"/>
      <c r="HYY6" s="653"/>
      <c r="HYZ6" s="653"/>
      <c r="HZA6" s="653"/>
      <c r="HZB6" s="653"/>
      <c r="HZC6" s="653"/>
      <c r="HZD6" s="668"/>
      <c r="HZE6" s="670"/>
      <c r="HZF6" s="652"/>
      <c r="HZG6" s="652"/>
      <c r="HZH6" s="652"/>
      <c r="HZI6" s="652"/>
      <c r="HZJ6" s="652"/>
      <c r="HZK6" s="652"/>
      <c r="HZL6" s="653"/>
      <c r="HZM6" s="653"/>
      <c r="HZN6" s="653"/>
      <c r="HZO6" s="653"/>
      <c r="HZP6" s="653"/>
      <c r="HZQ6" s="653"/>
      <c r="HZR6" s="653"/>
      <c r="HZS6" s="653"/>
      <c r="HZT6" s="668"/>
      <c r="HZU6" s="670"/>
      <c r="HZV6" s="652"/>
      <c r="HZW6" s="652"/>
      <c r="HZX6" s="652"/>
      <c r="HZY6" s="652"/>
      <c r="HZZ6" s="652"/>
      <c r="IAA6" s="652"/>
      <c r="IAB6" s="653"/>
      <c r="IAC6" s="653"/>
      <c r="IAD6" s="653"/>
      <c r="IAE6" s="653"/>
      <c r="IAF6" s="653"/>
      <c r="IAG6" s="653"/>
      <c r="IAH6" s="653"/>
      <c r="IAI6" s="653"/>
      <c r="IAJ6" s="668"/>
      <c r="IAK6" s="670"/>
      <c r="IAL6" s="652"/>
      <c r="IAM6" s="652"/>
      <c r="IAN6" s="652"/>
      <c r="IAO6" s="652"/>
      <c r="IAP6" s="652"/>
      <c r="IAQ6" s="652"/>
      <c r="IAR6" s="653"/>
      <c r="IAS6" s="653"/>
      <c r="IAT6" s="653"/>
      <c r="IAU6" s="653"/>
      <c r="IAV6" s="653"/>
      <c r="IAW6" s="653"/>
      <c r="IAX6" s="653"/>
      <c r="IAY6" s="653"/>
      <c r="IAZ6" s="668"/>
      <c r="IBA6" s="670"/>
      <c r="IBB6" s="652"/>
      <c r="IBC6" s="652"/>
      <c r="IBD6" s="652"/>
      <c r="IBE6" s="652"/>
      <c r="IBF6" s="652"/>
      <c r="IBG6" s="652"/>
      <c r="IBH6" s="653"/>
      <c r="IBI6" s="653"/>
      <c r="IBJ6" s="653"/>
      <c r="IBK6" s="653"/>
      <c r="IBL6" s="653"/>
      <c r="IBM6" s="653"/>
      <c r="IBN6" s="653"/>
      <c r="IBO6" s="653"/>
      <c r="IBP6" s="668"/>
      <c r="IBQ6" s="670"/>
      <c r="IBR6" s="652"/>
      <c r="IBS6" s="652"/>
      <c r="IBT6" s="652"/>
      <c r="IBU6" s="652"/>
      <c r="IBV6" s="652"/>
      <c r="IBW6" s="652"/>
      <c r="IBX6" s="653"/>
      <c r="IBY6" s="653"/>
      <c r="IBZ6" s="653"/>
      <c r="ICA6" s="653"/>
      <c r="ICB6" s="653"/>
      <c r="ICC6" s="653"/>
      <c r="ICD6" s="653"/>
      <c r="ICE6" s="653"/>
      <c r="ICF6" s="668"/>
      <c r="ICG6" s="670"/>
      <c r="ICH6" s="652"/>
      <c r="ICI6" s="652"/>
      <c r="ICJ6" s="652"/>
      <c r="ICK6" s="652"/>
      <c r="ICL6" s="652"/>
      <c r="ICM6" s="652"/>
      <c r="ICN6" s="653"/>
      <c r="ICO6" s="653"/>
      <c r="ICP6" s="653"/>
      <c r="ICQ6" s="653"/>
      <c r="ICR6" s="653"/>
      <c r="ICS6" s="653"/>
      <c r="ICT6" s="653"/>
      <c r="ICU6" s="653"/>
      <c r="ICV6" s="668"/>
      <c r="ICW6" s="670"/>
      <c r="ICX6" s="652"/>
      <c r="ICY6" s="652"/>
      <c r="ICZ6" s="652"/>
      <c r="IDA6" s="652"/>
      <c r="IDB6" s="652"/>
      <c r="IDC6" s="652"/>
      <c r="IDD6" s="653"/>
      <c r="IDE6" s="653"/>
      <c r="IDF6" s="653"/>
      <c r="IDG6" s="653"/>
      <c r="IDH6" s="653"/>
      <c r="IDI6" s="653"/>
      <c r="IDJ6" s="653"/>
      <c r="IDK6" s="653"/>
      <c r="IDL6" s="668"/>
      <c r="IDM6" s="670"/>
      <c r="IDN6" s="652"/>
      <c r="IDO6" s="652"/>
      <c r="IDP6" s="652"/>
      <c r="IDQ6" s="652"/>
      <c r="IDR6" s="652"/>
      <c r="IDS6" s="652"/>
      <c r="IDT6" s="653"/>
      <c r="IDU6" s="653"/>
      <c r="IDV6" s="653"/>
      <c r="IDW6" s="653"/>
      <c r="IDX6" s="653"/>
      <c r="IDY6" s="653"/>
      <c r="IDZ6" s="653"/>
      <c r="IEA6" s="653"/>
      <c r="IEB6" s="668"/>
      <c r="IEC6" s="670"/>
      <c r="IED6" s="652"/>
      <c r="IEE6" s="652"/>
      <c r="IEF6" s="652"/>
      <c r="IEG6" s="652"/>
      <c r="IEH6" s="652"/>
      <c r="IEI6" s="652"/>
      <c r="IEJ6" s="653"/>
      <c r="IEK6" s="653"/>
      <c r="IEL6" s="653"/>
      <c r="IEM6" s="653"/>
      <c r="IEN6" s="653"/>
      <c r="IEO6" s="653"/>
      <c r="IEP6" s="653"/>
      <c r="IEQ6" s="653"/>
      <c r="IER6" s="668"/>
      <c r="IES6" s="670"/>
      <c r="IET6" s="652"/>
      <c r="IEU6" s="652"/>
      <c r="IEV6" s="652"/>
      <c r="IEW6" s="652"/>
      <c r="IEX6" s="652"/>
      <c r="IEY6" s="652"/>
      <c r="IEZ6" s="653"/>
      <c r="IFA6" s="653"/>
      <c r="IFB6" s="653"/>
      <c r="IFC6" s="653"/>
      <c r="IFD6" s="653"/>
      <c r="IFE6" s="653"/>
      <c r="IFF6" s="653"/>
      <c r="IFG6" s="653"/>
      <c r="IFH6" s="668"/>
      <c r="IFI6" s="670"/>
      <c r="IFJ6" s="652"/>
      <c r="IFK6" s="652"/>
      <c r="IFL6" s="652"/>
      <c r="IFM6" s="652"/>
      <c r="IFN6" s="652"/>
      <c r="IFO6" s="652"/>
      <c r="IFP6" s="653"/>
      <c r="IFQ6" s="653"/>
      <c r="IFR6" s="653"/>
      <c r="IFS6" s="653"/>
      <c r="IFT6" s="653"/>
      <c r="IFU6" s="653"/>
      <c r="IFV6" s="653"/>
      <c r="IFW6" s="653"/>
      <c r="IFX6" s="668"/>
      <c r="IFY6" s="670"/>
      <c r="IFZ6" s="652"/>
      <c r="IGA6" s="652"/>
      <c r="IGB6" s="652"/>
      <c r="IGC6" s="652"/>
      <c r="IGD6" s="652"/>
      <c r="IGE6" s="652"/>
      <c r="IGF6" s="653"/>
      <c r="IGG6" s="653"/>
      <c r="IGH6" s="653"/>
      <c r="IGI6" s="653"/>
      <c r="IGJ6" s="653"/>
      <c r="IGK6" s="653"/>
      <c r="IGL6" s="653"/>
      <c r="IGM6" s="653"/>
      <c r="IGN6" s="668"/>
      <c r="IGO6" s="670"/>
      <c r="IGP6" s="652"/>
      <c r="IGQ6" s="652"/>
      <c r="IGR6" s="652"/>
      <c r="IGS6" s="652"/>
      <c r="IGT6" s="652"/>
      <c r="IGU6" s="652"/>
      <c r="IGV6" s="653"/>
      <c r="IGW6" s="653"/>
      <c r="IGX6" s="653"/>
      <c r="IGY6" s="653"/>
      <c r="IGZ6" s="653"/>
      <c r="IHA6" s="653"/>
      <c r="IHB6" s="653"/>
      <c r="IHC6" s="653"/>
      <c r="IHD6" s="668"/>
      <c r="IHE6" s="670"/>
      <c r="IHF6" s="652"/>
      <c r="IHG6" s="652"/>
      <c r="IHH6" s="652"/>
      <c r="IHI6" s="652"/>
      <c r="IHJ6" s="652"/>
      <c r="IHK6" s="652"/>
      <c r="IHL6" s="653"/>
      <c r="IHM6" s="653"/>
      <c r="IHN6" s="653"/>
      <c r="IHO6" s="653"/>
      <c r="IHP6" s="653"/>
      <c r="IHQ6" s="653"/>
      <c r="IHR6" s="653"/>
      <c r="IHS6" s="653"/>
      <c r="IHT6" s="668"/>
      <c r="IHU6" s="670"/>
      <c r="IHV6" s="652"/>
      <c r="IHW6" s="652"/>
      <c r="IHX6" s="652"/>
      <c r="IHY6" s="652"/>
      <c r="IHZ6" s="652"/>
      <c r="IIA6" s="652"/>
      <c r="IIB6" s="653"/>
      <c r="IIC6" s="653"/>
      <c r="IID6" s="653"/>
      <c r="IIE6" s="653"/>
      <c r="IIF6" s="653"/>
      <c r="IIG6" s="653"/>
      <c r="IIH6" s="653"/>
      <c r="III6" s="653"/>
      <c r="IIJ6" s="668"/>
      <c r="IIK6" s="670"/>
      <c r="IIL6" s="652"/>
      <c r="IIM6" s="652"/>
      <c r="IIN6" s="652"/>
      <c r="IIO6" s="652"/>
      <c r="IIP6" s="652"/>
      <c r="IIQ6" s="652"/>
      <c r="IIR6" s="653"/>
      <c r="IIS6" s="653"/>
      <c r="IIT6" s="653"/>
      <c r="IIU6" s="653"/>
      <c r="IIV6" s="653"/>
      <c r="IIW6" s="653"/>
      <c r="IIX6" s="653"/>
      <c r="IIY6" s="653"/>
      <c r="IIZ6" s="668"/>
      <c r="IJA6" s="670"/>
      <c r="IJB6" s="652"/>
      <c r="IJC6" s="652"/>
      <c r="IJD6" s="652"/>
      <c r="IJE6" s="652"/>
      <c r="IJF6" s="652"/>
      <c r="IJG6" s="652"/>
      <c r="IJH6" s="653"/>
      <c r="IJI6" s="653"/>
      <c r="IJJ6" s="653"/>
      <c r="IJK6" s="653"/>
      <c r="IJL6" s="653"/>
      <c r="IJM6" s="653"/>
      <c r="IJN6" s="653"/>
      <c r="IJO6" s="653"/>
      <c r="IJP6" s="668"/>
      <c r="IJQ6" s="670"/>
      <c r="IJR6" s="652"/>
      <c r="IJS6" s="652"/>
      <c r="IJT6" s="652"/>
      <c r="IJU6" s="652"/>
      <c r="IJV6" s="652"/>
      <c r="IJW6" s="652"/>
      <c r="IJX6" s="653"/>
      <c r="IJY6" s="653"/>
      <c r="IJZ6" s="653"/>
      <c r="IKA6" s="653"/>
      <c r="IKB6" s="653"/>
      <c r="IKC6" s="653"/>
      <c r="IKD6" s="653"/>
      <c r="IKE6" s="653"/>
      <c r="IKF6" s="668"/>
      <c r="IKG6" s="670"/>
      <c r="IKH6" s="652"/>
      <c r="IKI6" s="652"/>
      <c r="IKJ6" s="652"/>
      <c r="IKK6" s="652"/>
      <c r="IKL6" s="652"/>
      <c r="IKM6" s="652"/>
      <c r="IKN6" s="653"/>
      <c r="IKO6" s="653"/>
      <c r="IKP6" s="653"/>
      <c r="IKQ6" s="653"/>
      <c r="IKR6" s="653"/>
      <c r="IKS6" s="653"/>
      <c r="IKT6" s="653"/>
      <c r="IKU6" s="653"/>
      <c r="IKV6" s="668"/>
      <c r="IKW6" s="670"/>
      <c r="IKX6" s="652"/>
      <c r="IKY6" s="652"/>
      <c r="IKZ6" s="652"/>
      <c r="ILA6" s="652"/>
      <c r="ILB6" s="652"/>
      <c r="ILC6" s="652"/>
      <c r="ILD6" s="653"/>
      <c r="ILE6" s="653"/>
      <c r="ILF6" s="653"/>
      <c r="ILG6" s="653"/>
      <c r="ILH6" s="653"/>
      <c r="ILI6" s="653"/>
      <c r="ILJ6" s="653"/>
      <c r="ILK6" s="653"/>
      <c r="ILL6" s="668"/>
      <c r="ILM6" s="670"/>
      <c r="ILN6" s="652"/>
      <c r="ILO6" s="652"/>
      <c r="ILP6" s="652"/>
      <c r="ILQ6" s="652"/>
      <c r="ILR6" s="652"/>
      <c r="ILS6" s="652"/>
      <c r="ILT6" s="653"/>
      <c r="ILU6" s="653"/>
      <c r="ILV6" s="653"/>
      <c r="ILW6" s="653"/>
      <c r="ILX6" s="653"/>
      <c r="ILY6" s="653"/>
      <c r="ILZ6" s="653"/>
      <c r="IMA6" s="653"/>
      <c r="IMB6" s="668"/>
      <c r="IMC6" s="670"/>
      <c r="IMD6" s="652"/>
      <c r="IME6" s="652"/>
      <c r="IMF6" s="652"/>
      <c r="IMG6" s="652"/>
      <c r="IMH6" s="652"/>
      <c r="IMI6" s="652"/>
      <c r="IMJ6" s="653"/>
      <c r="IMK6" s="653"/>
      <c r="IML6" s="653"/>
      <c r="IMM6" s="653"/>
      <c r="IMN6" s="653"/>
      <c r="IMO6" s="653"/>
      <c r="IMP6" s="653"/>
      <c r="IMQ6" s="653"/>
      <c r="IMR6" s="668"/>
      <c r="IMS6" s="670"/>
      <c r="IMT6" s="652"/>
      <c r="IMU6" s="652"/>
      <c r="IMV6" s="652"/>
      <c r="IMW6" s="652"/>
      <c r="IMX6" s="652"/>
      <c r="IMY6" s="652"/>
      <c r="IMZ6" s="653"/>
      <c r="INA6" s="653"/>
      <c r="INB6" s="653"/>
      <c r="INC6" s="653"/>
      <c r="IND6" s="653"/>
      <c r="INE6" s="653"/>
      <c r="INF6" s="653"/>
      <c r="ING6" s="653"/>
      <c r="INH6" s="668"/>
      <c r="INI6" s="670"/>
      <c r="INJ6" s="652"/>
      <c r="INK6" s="652"/>
      <c r="INL6" s="652"/>
      <c r="INM6" s="652"/>
      <c r="INN6" s="652"/>
      <c r="INO6" s="652"/>
      <c r="INP6" s="653"/>
      <c r="INQ6" s="653"/>
      <c r="INR6" s="653"/>
      <c r="INS6" s="653"/>
      <c r="INT6" s="653"/>
      <c r="INU6" s="653"/>
      <c r="INV6" s="653"/>
      <c r="INW6" s="653"/>
      <c r="INX6" s="668"/>
      <c r="INY6" s="670"/>
      <c r="INZ6" s="652"/>
      <c r="IOA6" s="652"/>
      <c r="IOB6" s="652"/>
      <c r="IOC6" s="652"/>
      <c r="IOD6" s="652"/>
      <c r="IOE6" s="652"/>
      <c r="IOF6" s="653"/>
      <c r="IOG6" s="653"/>
      <c r="IOH6" s="653"/>
      <c r="IOI6" s="653"/>
      <c r="IOJ6" s="653"/>
      <c r="IOK6" s="653"/>
      <c r="IOL6" s="653"/>
      <c r="IOM6" s="653"/>
      <c r="ION6" s="668"/>
      <c r="IOO6" s="670"/>
      <c r="IOP6" s="652"/>
      <c r="IOQ6" s="652"/>
      <c r="IOR6" s="652"/>
      <c r="IOS6" s="652"/>
      <c r="IOT6" s="652"/>
      <c r="IOU6" s="652"/>
      <c r="IOV6" s="653"/>
      <c r="IOW6" s="653"/>
      <c r="IOX6" s="653"/>
      <c r="IOY6" s="653"/>
      <c r="IOZ6" s="653"/>
      <c r="IPA6" s="653"/>
      <c r="IPB6" s="653"/>
      <c r="IPC6" s="653"/>
      <c r="IPD6" s="668"/>
      <c r="IPE6" s="670"/>
      <c r="IPF6" s="652"/>
      <c r="IPG6" s="652"/>
      <c r="IPH6" s="652"/>
      <c r="IPI6" s="652"/>
      <c r="IPJ6" s="652"/>
      <c r="IPK6" s="652"/>
      <c r="IPL6" s="653"/>
      <c r="IPM6" s="653"/>
      <c r="IPN6" s="653"/>
      <c r="IPO6" s="653"/>
      <c r="IPP6" s="653"/>
      <c r="IPQ6" s="653"/>
      <c r="IPR6" s="653"/>
      <c r="IPS6" s="653"/>
      <c r="IPT6" s="668"/>
      <c r="IPU6" s="670"/>
      <c r="IPV6" s="652"/>
      <c r="IPW6" s="652"/>
      <c r="IPX6" s="652"/>
      <c r="IPY6" s="652"/>
      <c r="IPZ6" s="652"/>
      <c r="IQA6" s="652"/>
      <c r="IQB6" s="653"/>
      <c r="IQC6" s="653"/>
      <c r="IQD6" s="653"/>
      <c r="IQE6" s="653"/>
      <c r="IQF6" s="653"/>
      <c r="IQG6" s="653"/>
      <c r="IQH6" s="653"/>
      <c r="IQI6" s="653"/>
      <c r="IQJ6" s="668"/>
      <c r="IQK6" s="670"/>
      <c r="IQL6" s="652"/>
      <c r="IQM6" s="652"/>
      <c r="IQN6" s="652"/>
      <c r="IQO6" s="652"/>
      <c r="IQP6" s="652"/>
      <c r="IQQ6" s="652"/>
      <c r="IQR6" s="653"/>
      <c r="IQS6" s="653"/>
      <c r="IQT6" s="653"/>
      <c r="IQU6" s="653"/>
      <c r="IQV6" s="653"/>
      <c r="IQW6" s="653"/>
      <c r="IQX6" s="653"/>
      <c r="IQY6" s="653"/>
      <c r="IQZ6" s="668"/>
      <c r="IRA6" s="670"/>
      <c r="IRB6" s="652"/>
      <c r="IRC6" s="652"/>
      <c r="IRD6" s="652"/>
      <c r="IRE6" s="652"/>
      <c r="IRF6" s="652"/>
      <c r="IRG6" s="652"/>
      <c r="IRH6" s="653"/>
      <c r="IRI6" s="653"/>
      <c r="IRJ6" s="653"/>
      <c r="IRK6" s="653"/>
      <c r="IRL6" s="653"/>
      <c r="IRM6" s="653"/>
      <c r="IRN6" s="653"/>
      <c r="IRO6" s="653"/>
      <c r="IRP6" s="668"/>
      <c r="IRQ6" s="670"/>
      <c r="IRR6" s="652"/>
      <c r="IRS6" s="652"/>
      <c r="IRT6" s="652"/>
      <c r="IRU6" s="652"/>
      <c r="IRV6" s="652"/>
      <c r="IRW6" s="652"/>
      <c r="IRX6" s="653"/>
      <c r="IRY6" s="653"/>
      <c r="IRZ6" s="653"/>
      <c r="ISA6" s="653"/>
      <c r="ISB6" s="653"/>
      <c r="ISC6" s="653"/>
      <c r="ISD6" s="653"/>
      <c r="ISE6" s="653"/>
      <c r="ISF6" s="668"/>
      <c r="ISG6" s="670"/>
      <c r="ISH6" s="652"/>
      <c r="ISI6" s="652"/>
      <c r="ISJ6" s="652"/>
      <c r="ISK6" s="652"/>
      <c r="ISL6" s="652"/>
      <c r="ISM6" s="652"/>
      <c r="ISN6" s="653"/>
      <c r="ISO6" s="653"/>
      <c r="ISP6" s="653"/>
      <c r="ISQ6" s="653"/>
      <c r="ISR6" s="653"/>
      <c r="ISS6" s="653"/>
      <c r="IST6" s="653"/>
      <c r="ISU6" s="653"/>
      <c r="ISV6" s="668"/>
      <c r="ISW6" s="670"/>
      <c r="ISX6" s="652"/>
      <c r="ISY6" s="652"/>
      <c r="ISZ6" s="652"/>
      <c r="ITA6" s="652"/>
      <c r="ITB6" s="652"/>
      <c r="ITC6" s="652"/>
      <c r="ITD6" s="653"/>
      <c r="ITE6" s="653"/>
      <c r="ITF6" s="653"/>
      <c r="ITG6" s="653"/>
      <c r="ITH6" s="653"/>
      <c r="ITI6" s="653"/>
      <c r="ITJ6" s="653"/>
      <c r="ITK6" s="653"/>
      <c r="ITL6" s="668"/>
      <c r="ITM6" s="670"/>
      <c r="ITN6" s="652"/>
      <c r="ITO6" s="652"/>
      <c r="ITP6" s="652"/>
      <c r="ITQ6" s="652"/>
      <c r="ITR6" s="652"/>
      <c r="ITS6" s="652"/>
      <c r="ITT6" s="653"/>
      <c r="ITU6" s="653"/>
      <c r="ITV6" s="653"/>
      <c r="ITW6" s="653"/>
      <c r="ITX6" s="653"/>
      <c r="ITY6" s="653"/>
      <c r="ITZ6" s="653"/>
      <c r="IUA6" s="653"/>
      <c r="IUB6" s="668"/>
      <c r="IUC6" s="670"/>
      <c r="IUD6" s="652"/>
      <c r="IUE6" s="652"/>
      <c r="IUF6" s="652"/>
      <c r="IUG6" s="652"/>
      <c r="IUH6" s="652"/>
      <c r="IUI6" s="652"/>
      <c r="IUJ6" s="653"/>
      <c r="IUK6" s="653"/>
      <c r="IUL6" s="653"/>
      <c r="IUM6" s="653"/>
      <c r="IUN6" s="653"/>
      <c r="IUO6" s="653"/>
      <c r="IUP6" s="653"/>
      <c r="IUQ6" s="653"/>
      <c r="IUR6" s="668"/>
      <c r="IUS6" s="670"/>
      <c r="IUT6" s="652"/>
      <c r="IUU6" s="652"/>
      <c r="IUV6" s="652"/>
      <c r="IUW6" s="652"/>
      <c r="IUX6" s="652"/>
      <c r="IUY6" s="652"/>
      <c r="IUZ6" s="653"/>
      <c r="IVA6" s="653"/>
      <c r="IVB6" s="653"/>
      <c r="IVC6" s="653"/>
      <c r="IVD6" s="653"/>
      <c r="IVE6" s="653"/>
      <c r="IVF6" s="653"/>
      <c r="IVG6" s="653"/>
      <c r="IVH6" s="668"/>
      <c r="IVI6" s="670"/>
      <c r="IVJ6" s="652"/>
      <c r="IVK6" s="652"/>
      <c r="IVL6" s="652"/>
      <c r="IVM6" s="652"/>
      <c r="IVN6" s="652"/>
      <c r="IVO6" s="652"/>
      <c r="IVP6" s="653"/>
      <c r="IVQ6" s="653"/>
      <c r="IVR6" s="653"/>
      <c r="IVS6" s="653"/>
      <c r="IVT6" s="653"/>
      <c r="IVU6" s="653"/>
      <c r="IVV6" s="653"/>
      <c r="IVW6" s="653"/>
      <c r="IVX6" s="668"/>
      <c r="IVY6" s="670"/>
      <c r="IVZ6" s="652"/>
      <c r="IWA6" s="652"/>
      <c r="IWB6" s="652"/>
      <c r="IWC6" s="652"/>
      <c r="IWD6" s="652"/>
      <c r="IWE6" s="652"/>
      <c r="IWF6" s="653"/>
      <c r="IWG6" s="653"/>
      <c r="IWH6" s="653"/>
      <c r="IWI6" s="653"/>
      <c r="IWJ6" s="653"/>
      <c r="IWK6" s="653"/>
      <c r="IWL6" s="653"/>
      <c r="IWM6" s="653"/>
      <c r="IWN6" s="668"/>
      <c r="IWO6" s="670"/>
      <c r="IWP6" s="652"/>
      <c r="IWQ6" s="652"/>
      <c r="IWR6" s="652"/>
      <c r="IWS6" s="652"/>
      <c r="IWT6" s="652"/>
      <c r="IWU6" s="652"/>
      <c r="IWV6" s="653"/>
      <c r="IWW6" s="653"/>
      <c r="IWX6" s="653"/>
      <c r="IWY6" s="653"/>
      <c r="IWZ6" s="653"/>
      <c r="IXA6" s="653"/>
      <c r="IXB6" s="653"/>
      <c r="IXC6" s="653"/>
      <c r="IXD6" s="668"/>
      <c r="IXE6" s="670"/>
      <c r="IXF6" s="652"/>
      <c r="IXG6" s="652"/>
      <c r="IXH6" s="652"/>
      <c r="IXI6" s="652"/>
      <c r="IXJ6" s="652"/>
      <c r="IXK6" s="652"/>
      <c r="IXL6" s="653"/>
      <c r="IXM6" s="653"/>
      <c r="IXN6" s="653"/>
      <c r="IXO6" s="653"/>
      <c r="IXP6" s="653"/>
      <c r="IXQ6" s="653"/>
      <c r="IXR6" s="653"/>
      <c r="IXS6" s="653"/>
      <c r="IXT6" s="668"/>
      <c r="IXU6" s="670"/>
      <c r="IXV6" s="652"/>
      <c r="IXW6" s="652"/>
      <c r="IXX6" s="652"/>
      <c r="IXY6" s="652"/>
      <c r="IXZ6" s="652"/>
      <c r="IYA6" s="652"/>
      <c r="IYB6" s="653"/>
      <c r="IYC6" s="653"/>
      <c r="IYD6" s="653"/>
      <c r="IYE6" s="653"/>
      <c r="IYF6" s="653"/>
      <c r="IYG6" s="653"/>
      <c r="IYH6" s="653"/>
      <c r="IYI6" s="653"/>
      <c r="IYJ6" s="668"/>
      <c r="IYK6" s="670"/>
      <c r="IYL6" s="652"/>
      <c r="IYM6" s="652"/>
      <c r="IYN6" s="652"/>
      <c r="IYO6" s="652"/>
      <c r="IYP6" s="652"/>
      <c r="IYQ6" s="652"/>
      <c r="IYR6" s="653"/>
      <c r="IYS6" s="653"/>
      <c r="IYT6" s="653"/>
      <c r="IYU6" s="653"/>
      <c r="IYV6" s="653"/>
      <c r="IYW6" s="653"/>
      <c r="IYX6" s="653"/>
      <c r="IYY6" s="653"/>
      <c r="IYZ6" s="668"/>
      <c r="IZA6" s="670"/>
      <c r="IZB6" s="652"/>
      <c r="IZC6" s="652"/>
      <c r="IZD6" s="652"/>
      <c r="IZE6" s="652"/>
      <c r="IZF6" s="652"/>
      <c r="IZG6" s="652"/>
      <c r="IZH6" s="653"/>
      <c r="IZI6" s="653"/>
      <c r="IZJ6" s="653"/>
      <c r="IZK6" s="653"/>
      <c r="IZL6" s="653"/>
      <c r="IZM6" s="653"/>
      <c r="IZN6" s="653"/>
      <c r="IZO6" s="653"/>
      <c r="IZP6" s="668"/>
      <c r="IZQ6" s="670"/>
      <c r="IZR6" s="652"/>
      <c r="IZS6" s="652"/>
      <c r="IZT6" s="652"/>
      <c r="IZU6" s="652"/>
      <c r="IZV6" s="652"/>
      <c r="IZW6" s="652"/>
      <c r="IZX6" s="653"/>
      <c r="IZY6" s="653"/>
      <c r="IZZ6" s="653"/>
      <c r="JAA6" s="653"/>
      <c r="JAB6" s="653"/>
      <c r="JAC6" s="653"/>
      <c r="JAD6" s="653"/>
      <c r="JAE6" s="653"/>
      <c r="JAF6" s="668"/>
      <c r="JAG6" s="670"/>
      <c r="JAH6" s="652"/>
      <c r="JAI6" s="652"/>
      <c r="JAJ6" s="652"/>
      <c r="JAK6" s="652"/>
      <c r="JAL6" s="652"/>
      <c r="JAM6" s="652"/>
      <c r="JAN6" s="653"/>
      <c r="JAO6" s="653"/>
      <c r="JAP6" s="653"/>
      <c r="JAQ6" s="653"/>
      <c r="JAR6" s="653"/>
      <c r="JAS6" s="653"/>
      <c r="JAT6" s="653"/>
      <c r="JAU6" s="653"/>
      <c r="JAV6" s="668"/>
      <c r="JAW6" s="670"/>
      <c r="JAX6" s="652"/>
      <c r="JAY6" s="652"/>
      <c r="JAZ6" s="652"/>
      <c r="JBA6" s="652"/>
      <c r="JBB6" s="652"/>
      <c r="JBC6" s="652"/>
      <c r="JBD6" s="653"/>
      <c r="JBE6" s="653"/>
      <c r="JBF6" s="653"/>
      <c r="JBG6" s="653"/>
      <c r="JBH6" s="653"/>
      <c r="JBI6" s="653"/>
      <c r="JBJ6" s="653"/>
      <c r="JBK6" s="653"/>
      <c r="JBL6" s="668"/>
      <c r="JBM6" s="670"/>
      <c r="JBN6" s="652"/>
      <c r="JBO6" s="652"/>
      <c r="JBP6" s="652"/>
      <c r="JBQ6" s="652"/>
      <c r="JBR6" s="652"/>
      <c r="JBS6" s="652"/>
      <c r="JBT6" s="653"/>
      <c r="JBU6" s="653"/>
      <c r="JBV6" s="653"/>
      <c r="JBW6" s="653"/>
      <c r="JBX6" s="653"/>
      <c r="JBY6" s="653"/>
      <c r="JBZ6" s="653"/>
      <c r="JCA6" s="653"/>
      <c r="JCB6" s="668"/>
      <c r="JCC6" s="670"/>
      <c r="JCD6" s="652"/>
      <c r="JCE6" s="652"/>
      <c r="JCF6" s="652"/>
      <c r="JCG6" s="652"/>
      <c r="JCH6" s="652"/>
      <c r="JCI6" s="652"/>
      <c r="JCJ6" s="653"/>
      <c r="JCK6" s="653"/>
      <c r="JCL6" s="653"/>
      <c r="JCM6" s="653"/>
      <c r="JCN6" s="653"/>
      <c r="JCO6" s="653"/>
      <c r="JCP6" s="653"/>
      <c r="JCQ6" s="653"/>
      <c r="JCR6" s="668"/>
      <c r="JCS6" s="670"/>
      <c r="JCT6" s="652"/>
      <c r="JCU6" s="652"/>
      <c r="JCV6" s="652"/>
      <c r="JCW6" s="652"/>
      <c r="JCX6" s="652"/>
      <c r="JCY6" s="652"/>
      <c r="JCZ6" s="653"/>
      <c r="JDA6" s="653"/>
      <c r="JDB6" s="653"/>
      <c r="JDC6" s="653"/>
      <c r="JDD6" s="653"/>
      <c r="JDE6" s="653"/>
      <c r="JDF6" s="653"/>
      <c r="JDG6" s="653"/>
      <c r="JDH6" s="668"/>
      <c r="JDI6" s="670"/>
      <c r="JDJ6" s="652"/>
      <c r="JDK6" s="652"/>
      <c r="JDL6" s="652"/>
      <c r="JDM6" s="652"/>
      <c r="JDN6" s="652"/>
      <c r="JDO6" s="652"/>
      <c r="JDP6" s="653"/>
      <c r="JDQ6" s="653"/>
      <c r="JDR6" s="653"/>
      <c r="JDS6" s="653"/>
      <c r="JDT6" s="653"/>
      <c r="JDU6" s="653"/>
      <c r="JDV6" s="653"/>
      <c r="JDW6" s="653"/>
      <c r="JDX6" s="668"/>
      <c r="JDY6" s="670"/>
      <c r="JDZ6" s="652"/>
      <c r="JEA6" s="652"/>
      <c r="JEB6" s="652"/>
      <c r="JEC6" s="652"/>
      <c r="JED6" s="652"/>
      <c r="JEE6" s="652"/>
      <c r="JEF6" s="653"/>
      <c r="JEG6" s="653"/>
      <c r="JEH6" s="653"/>
      <c r="JEI6" s="653"/>
      <c r="JEJ6" s="653"/>
      <c r="JEK6" s="653"/>
      <c r="JEL6" s="653"/>
      <c r="JEM6" s="653"/>
      <c r="JEN6" s="668"/>
      <c r="JEO6" s="670"/>
      <c r="JEP6" s="652"/>
      <c r="JEQ6" s="652"/>
      <c r="JER6" s="652"/>
      <c r="JES6" s="652"/>
      <c r="JET6" s="652"/>
      <c r="JEU6" s="652"/>
      <c r="JEV6" s="653"/>
      <c r="JEW6" s="653"/>
      <c r="JEX6" s="653"/>
      <c r="JEY6" s="653"/>
      <c r="JEZ6" s="653"/>
      <c r="JFA6" s="653"/>
      <c r="JFB6" s="653"/>
      <c r="JFC6" s="653"/>
      <c r="JFD6" s="668"/>
      <c r="JFE6" s="670"/>
      <c r="JFF6" s="652"/>
      <c r="JFG6" s="652"/>
      <c r="JFH6" s="652"/>
      <c r="JFI6" s="652"/>
      <c r="JFJ6" s="652"/>
      <c r="JFK6" s="652"/>
      <c r="JFL6" s="653"/>
      <c r="JFM6" s="653"/>
      <c r="JFN6" s="653"/>
      <c r="JFO6" s="653"/>
      <c r="JFP6" s="653"/>
      <c r="JFQ6" s="653"/>
      <c r="JFR6" s="653"/>
      <c r="JFS6" s="653"/>
      <c r="JFT6" s="668"/>
      <c r="JFU6" s="670"/>
      <c r="JFV6" s="652"/>
      <c r="JFW6" s="652"/>
      <c r="JFX6" s="652"/>
      <c r="JFY6" s="652"/>
      <c r="JFZ6" s="652"/>
      <c r="JGA6" s="652"/>
      <c r="JGB6" s="653"/>
      <c r="JGC6" s="653"/>
      <c r="JGD6" s="653"/>
      <c r="JGE6" s="653"/>
      <c r="JGF6" s="653"/>
      <c r="JGG6" s="653"/>
      <c r="JGH6" s="653"/>
      <c r="JGI6" s="653"/>
      <c r="JGJ6" s="668"/>
      <c r="JGK6" s="670"/>
      <c r="JGL6" s="652"/>
      <c r="JGM6" s="652"/>
      <c r="JGN6" s="652"/>
      <c r="JGO6" s="652"/>
      <c r="JGP6" s="652"/>
      <c r="JGQ6" s="652"/>
      <c r="JGR6" s="653"/>
      <c r="JGS6" s="653"/>
      <c r="JGT6" s="653"/>
      <c r="JGU6" s="653"/>
      <c r="JGV6" s="653"/>
      <c r="JGW6" s="653"/>
      <c r="JGX6" s="653"/>
      <c r="JGY6" s="653"/>
      <c r="JGZ6" s="668"/>
      <c r="JHA6" s="670"/>
      <c r="JHB6" s="652"/>
      <c r="JHC6" s="652"/>
      <c r="JHD6" s="652"/>
      <c r="JHE6" s="652"/>
      <c r="JHF6" s="652"/>
      <c r="JHG6" s="652"/>
      <c r="JHH6" s="653"/>
      <c r="JHI6" s="653"/>
      <c r="JHJ6" s="653"/>
      <c r="JHK6" s="653"/>
      <c r="JHL6" s="653"/>
      <c r="JHM6" s="653"/>
      <c r="JHN6" s="653"/>
      <c r="JHO6" s="653"/>
      <c r="JHP6" s="668"/>
      <c r="JHQ6" s="670"/>
      <c r="JHR6" s="652"/>
      <c r="JHS6" s="652"/>
      <c r="JHT6" s="652"/>
      <c r="JHU6" s="652"/>
      <c r="JHV6" s="652"/>
      <c r="JHW6" s="652"/>
      <c r="JHX6" s="653"/>
      <c r="JHY6" s="653"/>
      <c r="JHZ6" s="653"/>
      <c r="JIA6" s="653"/>
      <c r="JIB6" s="653"/>
      <c r="JIC6" s="653"/>
      <c r="JID6" s="653"/>
      <c r="JIE6" s="653"/>
      <c r="JIF6" s="668"/>
      <c r="JIG6" s="670"/>
      <c r="JIH6" s="652"/>
      <c r="JII6" s="652"/>
      <c r="JIJ6" s="652"/>
      <c r="JIK6" s="652"/>
      <c r="JIL6" s="652"/>
      <c r="JIM6" s="652"/>
      <c r="JIN6" s="653"/>
      <c r="JIO6" s="653"/>
      <c r="JIP6" s="653"/>
      <c r="JIQ6" s="653"/>
      <c r="JIR6" s="653"/>
      <c r="JIS6" s="653"/>
      <c r="JIT6" s="653"/>
      <c r="JIU6" s="653"/>
      <c r="JIV6" s="668"/>
      <c r="JIW6" s="670"/>
      <c r="JIX6" s="652"/>
      <c r="JIY6" s="652"/>
      <c r="JIZ6" s="652"/>
      <c r="JJA6" s="652"/>
      <c r="JJB6" s="652"/>
      <c r="JJC6" s="652"/>
      <c r="JJD6" s="653"/>
      <c r="JJE6" s="653"/>
      <c r="JJF6" s="653"/>
      <c r="JJG6" s="653"/>
      <c r="JJH6" s="653"/>
      <c r="JJI6" s="653"/>
      <c r="JJJ6" s="653"/>
      <c r="JJK6" s="653"/>
      <c r="JJL6" s="668"/>
      <c r="JJM6" s="670"/>
      <c r="JJN6" s="652"/>
      <c r="JJO6" s="652"/>
      <c r="JJP6" s="652"/>
      <c r="JJQ6" s="652"/>
      <c r="JJR6" s="652"/>
      <c r="JJS6" s="652"/>
      <c r="JJT6" s="653"/>
      <c r="JJU6" s="653"/>
      <c r="JJV6" s="653"/>
      <c r="JJW6" s="653"/>
      <c r="JJX6" s="653"/>
      <c r="JJY6" s="653"/>
      <c r="JJZ6" s="653"/>
      <c r="JKA6" s="653"/>
      <c r="JKB6" s="668"/>
      <c r="JKC6" s="670"/>
      <c r="JKD6" s="652"/>
      <c r="JKE6" s="652"/>
      <c r="JKF6" s="652"/>
      <c r="JKG6" s="652"/>
      <c r="JKH6" s="652"/>
      <c r="JKI6" s="652"/>
      <c r="JKJ6" s="653"/>
      <c r="JKK6" s="653"/>
      <c r="JKL6" s="653"/>
      <c r="JKM6" s="653"/>
      <c r="JKN6" s="653"/>
      <c r="JKO6" s="653"/>
      <c r="JKP6" s="653"/>
      <c r="JKQ6" s="653"/>
      <c r="JKR6" s="668"/>
      <c r="JKS6" s="670"/>
      <c r="JKT6" s="652"/>
      <c r="JKU6" s="652"/>
      <c r="JKV6" s="652"/>
      <c r="JKW6" s="652"/>
      <c r="JKX6" s="652"/>
      <c r="JKY6" s="652"/>
      <c r="JKZ6" s="653"/>
      <c r="JLA6" s="653"/>
      <c r="JLB6" s="653"/>
      <c r="JLC6" s="653"/>
      <c r="JLD6" s="653"/>
      <c r="JLE6" s="653"/>
      <c r="JLF6" s="653"/>
      <c r="JLG6" s="653"/>
      <c r="JLH6" s="668"/>
      <c r="JLI6" s="670"/>
      <c r="JLJ6" s="652"/>
      <c r="JLK6" s="652"/>
      <c r="JLL6" s="652"/>
      <c r="JLM6" s="652"/>
      <c r="JLN6" s="652"/>
      <c r="JLO6" s="652"/>
      <c r="JLP6" s="653"/>
      <c r="JLQ6" s="653"/>
      <c r="JLR6" s="653"/>
      <c r="JLS6" s="653"/>
      <c r="JLT6" s="653"/>
      <c r="JLU6" s="653"/>
      <c r="JLV6" s="653"/>
      <c r="JLW6" s="653"/>
      <c r="JLX6" s="668"/>
      <c r="JLY6" s="670"/>
      <c r="JLZ6" s="652"/>
      <c r="JMA6" s="652"/>
      <c r="JMB6" s="652"/>
      <c r="JMC6" s="652"/>
      <c r="JMD6" s="652"/>
      <c r="JME6" s="652"/>
      <c r="JMF6" s="653"/>
      <c r="JMG6" s="653"/>
      <c r="JMH6" s="653"/>
      <c r="JMI6" s="653"/>
      <c r="JMJ6" s="653"/>
      <c r="JMK6" s="653"/>
      <c r="JML6" s="653"/>
      <c r="JMM6" s="653"/>
      <c r="JMN6" s="668"/>
      <c r="JMO6" s="670"/>
      <c r="JMP6" s="652"/>
      <c r="JMQ6" s="652"/>
      <c r="JMR6" s="652"/>
      <c r="JMS6" s="652"/>
      <c r="JMT6" s="652"/>
      <c r="JMU6" s="652"/>
      <c r="JMV6" s="653"/>
      <c r="JMW6" s="653"/>
      <c r="JMX6" s="653"/>
      <c r="JMY6" s="653"/>
      <c r="JMZ6" s="653"/>
      <c r="JNA6" s="653"/>
      <c r="JNB6" s="653"/>
      <c r="JNC6" s="653"/>
      <c r="JND6" s="668"/>
      <c r="JNE6" s="670"/>
      <c r="JNF6" s="652"/>
      <c r="JNG6" s="652"/>
      <c r="JNH6" s="652"/>
      <c r="JNI6" s="652"/>
      <c r="JNJ6" s="652"/>
      <c r="JNK6" s="652"/>
      <c r="JNL6" s="653"/>
      <c r="JNM6" s="653"/>
      <c r="JNN6" s="653"/>
      <c r="JNO6" s="653"/>
      <c r="JNP6" s="653"/>
      <c r="JNQ6" s="653"/>
      <c r="JNR6" s="653"/>
      <c r="JNS6" s="653"/>
      <c r="JNT6" s="668"/>
      <c r="JNU6" s="670"/>
      <c r="JNV6" s="652"/>
      <c r="JNW6" s="652"/>
      <c r="JNX6" s="652"/>
      <c r="JNY6" s="652"/>
      <c r="JNZ6" s="652"/>
      <c r="JOA6" s="652"/>
      <c r="JOB6" s="653"/>
      <c r="JOC6" s="653"/>
      <c r="JOD6" s="653"/>
      <c r="JOE6" s="653"/>
      <c r="JOF6" s="653"/>
      <c r="JOG6" s="653"/>
      <c r="JOH6" s="653"/>
      <c r="JOI6" s="653"/>
      <c r="JOJ6" s="668"/>
      <c r="JOK6" s="670"/>
      <c r="JOL6" s="652"/>
      <c r="JOM6" s="652"/>
      <c r="JON6" s="652"/>
      <c r="JOO6" s="652"/>
      <c r="JOP6" s="652"/>
      <c r="JOQ6" s="652"/>
      <c r="JOR6" s="653"/>
      <c r="JOS6" s="653"/>
      <c r="JOT6" s="653"/>
      <c r="JOU6" s="653"/>
      <c r="JOV6" s="653"/>
      <c r="JOW6" s="653"/>
      <c r="JOX6" s="653"/>
      <c r="JOY6" s="653"/>
      <c r="JOZ6" s="668"/>
      <c r="JPA6" s="670"/>
      <c r="JPB6" s="652"/>
      <c r="JPC6" s="652"/>
      <c r="JPD6" s="652"/>
      <c r="JPE6" s="652"/>
      <c r="JPF6" s="652"/>
      <c r="JPG6" s="652"/>
      <c r="JPH6" s="653"/>
      <c r="JPI6" s="653"/>
      <c r="JPJ6" s="653"/>
      <c r="JPK6" s="653"/>
      <c r="JPL6" s="653"/>
      <c r="JPM6" s="653"/>
      <c r="JPN6" s="653"/>
      <c r="JPO6" s="653"/>
      <c r="JPP6" s="668"/>
      <c r="JPQ6" s="670"/>
      <c r="JPR6" s="652"/>
      <c r="JPS6" s="652"/>
      <c r="JPT6" s="652"/>
      <c r="JPU6" s="652"/>
      <c r="JPV6" s="652"/>
      <c r="JPW6" s="652"/>
      <c r="JPX6" s="653"/>
      <c r="JPY6" s="653"/>
      <c r="JPZ6" s="653"/>
      <c r="JQA6" s="653"/>
      <c r="JQB6" s="653"/>
      <c r="JQC6" s="653"/>
      <c r="JQD6" s="653"/>
      <c r="JQE6" s="653"/>
      <c r="JQF6" s="668"/>
      <c r="JQG6" s="670"/>
      <c r="JQH6" s="652"/>
      <c r="JQI6" s="652"/>
      <c r="JQJ6" s="652"/>
      <c r="JQK6" s="652"/>
      <c r="JQL6" s="652"/>
      <c r="JQM6" s="652"/>
      <c r="JQN6" s="653"/>
      <c r="JQO6" s="653"/>
      <c r="JQP6" s="653"/>
      <c r="JQQ6" s="653"/>
      <c r="JQR6" s="653"/>
      <c r="JQS6" s="653"/>
      <c r="JQT6" s="653"/>
      <c r="JQU6" s="653"/>
      <c r="JQV6" s="668"/>
      <c r="JQW6" s="670"/>
      <c r="JQX6" s="652"/>
      <c r="JQY6" s="652"/>
      <c r="JQZ6" s="652"/>
      <c r="JRA6" s="652"/>
      <c r="JRB6" s="652"/>
      <c r="JRC6" s="652"/>
      <c r="JRD6" s="653"/>
      <c r="JRE6" s="653"/>
      <c r="JRF6" s="653"/>
      <c r="JRG6" s="653"/>
      <c r="JRH6" s="653"/>
      <c r="JRI6" s="653"/>
      <c r="JRJ6" s="653"/>
      <c r="JRK6" s="653"/>
      <c r="JRL6" s="668"/>
      <c r="JRM6" s="670"/>
      <c r="JRN6" s="652"/>
      <c r="JRO6" s="652"/>
      <c r="JRP6" s="652"/>
      <c r="JRQ6" s="652"/>
      <c r="JRR6" s="652"/>
      <c r="JRS6" s="652"/>
      <c r="JRT6" s="653"/>
      <c r="JRU6" s="653"/>
      <c r="JRV6" s="653"/>
      <c r="JRW6" s="653"/>
      <c r="JRX6" s="653"/>
      <c r="JRY6" s="653"/>
      <c r="JRZ6" s="653"/>
      <c r="JSA6" s="653"/>
      <c r="JSB6" s="668"/>
      <c r="JSC6" s="670"/>
      <c r="JSD6" s="652"/>
      <c r="JSE6" s="652"/>
      <c r="JSF6" s="652"/>
      <c r="JSG6" s="652"/>
      <c r="JSH6" s="652"/>
      <c r="JSI6" s="652"/>
      <c r="JSJ6" s="653"/>
      <c r="JSK6" s="653"/>
      <c r="JSL6" s="653"/>
      <c r="JSM6" s="653"/>
      <c r="JSN6" s="653"/>
      <c r="JSO6" s="653"/>
      <c r="JSP6" s="653"/>
      <c r="JSQ6" s="653"/>
      <c r="JSR6" s="668"/>
      <c r="JSS6" s="670"/>
      <c r="JST6" s="652"/>
      <c r="JSU6" s="652"/>
      <c r="JSV6" s="652"/>
      <c r="JSW6" s="652"/>
      <c r="JSX6" s="652"/>
      <c r="JSY6" s="652"/>
      <c r="JSZ6" s="653"/>
      <c r="JTA6" s="653"/>
      <c r="JTB6" s="653"/>
      <c r="JTC6" s="653"/>
      <c r="JTD6" s="653"/>
      <c r="JTE6" s="653"/>
      <c r="JTF6" s="653"/>
      <c r="JTG6" s="653"/>
      <c r="JTH6" s="668"/>
      <c r="JTI6" s="670"/>
      <c r="JTJ6" s="652"/>
      <c r="JTK6" s="652"/>
      <c r="JTL6" s="652"/>
      <c r="JTM6" s="652"/>
      <c r="JTN6" s="652"/>
      <c r="JTO6" s="652"/>
      <c r="JTP6" s="653"/>
      <c r="JTQ6" s="653"/>
      <c r="JTR6" s="653"/>
      <c r="JTS6" s="653"/>
      <c r="JTT6" s="653"/>
      <c r="JTU6" s="653"/>
      <c r="JTV6" s="653"/>
      <c r="JTW6" s="653"/>
      <c r="JTX6" s="668"/>
      <c r="JTY6" s="670"/>
      <c r="JTZ6" s="652"/>
      <c r="JUA6" s="652"/>
      <c r="JUB6" s="652"/>
      <c r="JUC6" s="652"/>
      <c r="JUD6" s="652"/>
      <c r="JUE6" s="652"/>
      <c r="JUF6" s="653"/>
      <c r="JUG6" s="653"/>
      <c r="JUH6" s="653"/>
      <c r="JUI6" s="653"/>
      <c r="JUJ6" s="653"/>
      <c r="JUK6" s="653"/>
      <c r="JUL6" s="653"/>
      <c r="JUM6" s="653"/>
      <c r="JUN6" s="668"/>
      <c r="JUO6" s="670"/>
      <c r="JUP6" s="652"/>
      <c r="JUQ6" s="652"/>
      <c r="JUR6" s="652"/>
      <c r="JUS6" s="652"/>
      <c r="JUT6" s="652"/>
      <c r="JUU6" s="652"/>
      <c r="JUV6" s="653"/>
      <c r="JUW6" s="653"/>
      <c r="JUX6" s="653"/>
      <c r="JUY6" s="653"/>
      <c r="JUZ6" s="653"/>
      <c r="JVA6" s="653"/>
      <c r="JVB6" s="653"/>
      <c r="JVC6" s="653"/>
      <c r="JVD6" s="668"/>
      <c r="JVE6" s="670"/>
      <c r="JVF6" s="652"/>
      <c r="JVG6" s="652"/>
      <c r="JVH6" s="652"/>
      <c r="JVI6" s="652"/>
      <c r="JVJ6" s="652"/>
      <c r="JVK6" s="652"/>
      <c r="JVL6" s="653"/>
      <c r="JVM6" s="653"/>
      <c r="JVN6" s="653"/>
      <c r="JVO6" s="653"/>
      <c r="JVP6" s="653"/>
      <c r="JVQ6" s="653"/>
      <c r="JVR6" s="653"/>
      <c r="JVS6" s="653"/>
      <c r="JVT6" s="668"/>
      <c r="JVU6" s="670"/>
      <c r="JVV6" s="652"/>
      <c r="JVW6" s="652"/>
      <c r="JVX6" s="652"/>
      <c r="JVY6" s="652"/>
      <c r="JVZ6" s="652"/>
      <c r="JWA6" s="652"/>
      <c r="JWB6" s="653"/>
      <c r="JWC6" s="653"/>
      <c r="JWD6" s="653"/>
      <c r="JWE6" s="653"/>
      <c r="JWF6" s="653"/>
      <c r="JWG6" s="653"/>
      <c r="JWH6" s="653"/>
      <c r="JWI6" s="653"/>
      <c r="JWJ6" s="668"/>
      <c r="JWK6" s="670"/>
      <c r="JWL6" s="652"/>
      <c r="JWM6" s="652"/>
      <c r="JWN6" s="652"/>
      <c r="JWO6" s="652"/>
      <c r="JWP6" s="652"/>
      <c r="JWQ6" s="652"/>
      <c r="JWR6" s="653"/>
      <c r="JWS6" s="653"/>
      <c r="JWT6" s="653"/>
      <c r="JWU6" s="653"/>
      <c r="JWV6" s="653"/>
      <c r="JWW6" s="653"/>
      <c r="JWX6" s="653"/>
      <c r="JWY6" s="653"/>
      <c r="JWZ6" s="668"/>
      <c r="JXA6" s="670"/>
      <c r="JXB6" s="652"/>
      <c r="JXC6" s="652"/>
      <c r="JXD6" s="652"/>
      <c r="JXE6" s="652"/>
      <c r="JXF6" s="652"/>
      <c r="JXG6" s="652"/>
      <c r="JXH6" s="653"/>
      <c r="JXI6" s="653"/>
      <c r="JXJ6" s="653"/>
      <c r="JXK6" s="653"/>
      <c r="JXL6" s="653"/>
      <c r="JXM6" s="653"/>
      <c r="JXN6" s="653"/>
      <c r="JXO6" s="653"/>
      <c r="JXP6" s="668"/>
      <c r="JXQ6" s="670"/>
      <c r="JXR6" s="652"/>
      <c r="JXS6" s="652"/>
      <c r="JXT6" s="652"/>
      <c r="JXU6" s="652"/>
      <c r="JXV6" s="652"/>
      <c r="JXW6" s="652"/>
      <c r="JXX6" s="653"/>
      <c r="JXY6" s="653"/>
      <c r="JXZ6" s="653"/>
      <c r="JYA6" s="653"/>
      <c r="JYB6" s="653"/>
      <c r="JYC6" s="653"/>
      <c r="JYD6" s="653"/>
      <c r="JYE6" s="653"/>
      <c r="JYF6" s="668"/>
      <c r="JYG6" s="670"/>
      <c r="JYH6" s="652"/>
      <c r="JYI6" s="652"/>
      <c r="JYJ6" s="652"/>
      <c r="JYK6" s="652"/>
      <c r="JYL6" s="652"/>
      <c r="JYM6" s="652"/>
      <c r="JYN6" s="653"/>
      <c r="JYO6" s="653"/>
      <c r="JYP6" s="653"/>
      <c r="JYQ6" s="653"/>
      <c r="JYR6" s="653"/>
      <c r="JYS6" s="653"/>
      <c r="JYT6" s="653"/>
      <c r="JYU6" s="653"/>
      <c r="JYV6" s="668"/>
      <c r="JYW6" s="670"/>
      <c r="JYX6" s="652"/>
      <c r="JYY6" s="652"/>
      <c r="JYZ6" s="652"/>
      <c r="JZA6" s="652"/>
      <c r="JZB6" s="652"/>
      <c r="JZC6" s="652"/>
      <c r="JZD6" s="653"/>
      <c r="JZE6" s="653"/>
      <c r="JZF6" s="653"/>
      <c r="JZG6" s="653"/>
      <c r="JZH6" s="653"/>
      <c r="JZI6" s="653"/>
      <c r="JZJ6" s="653"/>
      <c r="JZK6" s="653"/>
      <c r="JZL6" s="668"/>
      <c r="JZM6" s="670"/>
      <c r="JZN6" s="652"/>
      <c r="JZO6" s="652"/>
      <c r="JZP6" s="652"/>
      <c r="JZQ6" s="652"/>
      <c r="JZR6" s="652"/>
      <c r="JZS6" s="652"/>
      <c r="JZT6" s="653"/>
      <c r="JZU6" s="653"/>
      <c r="JZV6" s="653"/>
      <c r="JZW6" s="653"/>
      <c r="JZX6" s="653"/>
      <c r="JZY6" s="653"/>
      <c r="JZZ6" s="653"/>
      <c r="KAA6" s="653"/>
      <c r="KAB6" s="668"/>
      <c r="KAC6" s="670"/>
      <c r="KAD6" s="652"/>
      <c r="KAE6" s="652"/>
      <c r="KAF6" s="652"/>
      <c r="KAG6" s="652"/>
      <c r="KAH6" s="652"/>
      <c r="KAI6" s="652"/>
      <c r="KAJ6" s="653"/>
      <c r="KAK6" s="653"/>
      <c r="KAL6" s="653"/>
      <c r="KAM6" s="653"/>
      <c r="KAN6" s="653"/>
      <c r="KAO6" s="653"/>
      <c r="KAP6" s="653"/>
      <c r="KAQ6" s="653"/>
      <c r="KAR6" s="668"/>
      <c r="KAS6" s="670"/>
      <c r="KAT6" s="652"/>
      <c r="KAU6" s="652"/>
      <c r="KAV6" s="652"/>
      <c r="KAW6" s="652"/>
      <c r="KAX6" s="652"/>
      <c r="KAY6" s="652"/>
      <c r="KAZ6" s="653"/>
      <c r="KBA6" s="653"/>
      <c r="KBB6" s="653"/>
      <c r="KBC6" s="653"/>
      <c r="KBD6" s="653"/>
      <c r="KBE6" s="653"/>
      <c r="KBF6" s="653"/>
      <c r="KBG6" s="653"/>
      <c r="KBH6" s="668"/>
      <c r="KBI6" s="670"/>
      <c r="KBJ6" s="652"/>
      <c r="KBK6" s="652"/>
      <c r="KBL6" s="652"/>
      <c r="KBM6" s="652"/>
      <c r="KBN6" s="652"/>
      <c r="KBO6" s="652"/>
      <c r="KBP6" s="653"/>
      <c r="KBQ6" s="653"/>
      <c r="KBR6" s="653"/>
      <c r="KBS6" s="653"/>
      <c r="KBT6" s="653"/>
      <c r="KBU6" s="653"/>
      <c r="KBV6" s="653"/>
      <c r="KBW6" s="653"/>
      <c r="KBX6" s="668"/>
      <c r="KBY6" s="670"/>
      <c r="KBZ6" s="652"/>
      <c r="KCA6" s="652"/>
      <c r="KCB6" s="652"/>
      <c r="KCC6" s="652"/>
      <c r="KCD6" s="652"/>
      <c r="KCE6" s="652"/>
      <c r="KCF6" s="653"/>
      <c r="KCG6" s="653"/>
      <c r="KCH6" s="653"/>
      <c r="KCI6" s="653"/>
      <c r="KCJ6" s="653"/>
      <c r="KCK6" s="653"/>
      <c r="KCL6" s="653"/>
      <c r="KCM6" s="653"/>
      <c r="KCN6" s="668"/>
      <c r="KCO6" s="670"/>
      <c r="KCP6" s="652"/>
      <c r="KCQ6" s="652"/>
      <c r="KCR6" s="652"/>
      <c r="KCS6" s="652"/>
      <c r="KCT6" s="652"/>
      <c r="KCU6" s="652"/>
      <c r="KCV6" s="653"/>
      <c r="KCW6" s="653"/>
      <c r="KCX6" s="653"/>
      <c r="KCY6" s="653"/>
      <c r="KCZ6" s="653"/>
      <c r="KDA6" s="653"/>
      <c r="KDB6" s="653"/>
      <c r="KDC6" s="653"/>
      <c r="KDD6" s="668"/>
      <c r="KDE6" s="670"/>
      <c r="KDF6" s="652"/>
      <c r="KDG6" s="652"/>
      <c r="KDH6" s="652"/>
      <c r="KDI6" s="652"/>
      <c r="KDJ6" s="652"/>
      <c r="KDK6" s="652"/>
      <c r="KDL6" s="653"/>
      <c r="KDM6" s="653"/>
      <c r="KDN6" s="653"/>
      <c r="KDO6" s="653"/>
      <c r="KDP6" s="653"/>
      <c r="KDQ6" s="653"/>
      <c r="KDR6" s="653"/>
      <c r="KDS6" s="653"/>
      <c r="KDT6" s="668"/>
      <c r="KDU6" s="670"/>
      <c r="KDV6" s="652"/>
      <c r="KDW6" s="652"/>
      <c r="KDX6" s="652"/>
      <c r="KDY6" s="652"/>
      <c r="KDZ6" s="652"/>
      <c r="KEA6" s="652"/>
      <c r="KEB6" s="653"/>
      <c r="KEC6" s="653"/>
      <c r="KED6" s="653"/>
      <c r="KEE6" s="653"/>
      <c r="KEF6" s="653"/>
      <c r="KEG6" s="653"/>
      <c r="KEH6" s="653"/>
      <c r="KEI6" s="653"/>
      <c r="KEJ6" s="668"/>
      <c r="KEK6" s="670"/>
      <c r="KEL6" s="652"/>
      <c r="KEM6" s="652"/>
      <c r="KEN6" s="652"/>
      <c r="KEO6" s="652"/>
      <c r="KEP6" s="652"/>
      <c r="KEQ6" s="652"/>
      <c r="KER6" s="653"/>
      <c r="KES6" s="653"/>
      <c r="KET6" s="653"/>
      <c r="KEU6" s="653"/>
      <c r="KEV6" s="653"/>
      <c r="KEW6" s="653"/>
      <c r="KEX6" s="653"/>
      <c r="KEY6" s="653"/>
      <c r="KEZ6" s="668"/>
      <c r="KFA6" s="670"/>
      <c r="KFB6" s="652"/>
      <c r="KFC6" s="652"/>
      <c r="KFD6" s="652"/>
      <c r="KFE6" s="652"/>
      <c r="KFF6" s="652"/>
      <c r="KFG6" s="652"/>
      <c r="KFH6" s="653"/>
      <c r="KFI6" s="653"/>
      <c r="KFJ6" s="653"/>
      <c r="KFK6" s="653"/>
      <c r="KFL6" s="653"/>
      <c r="KFM6" s="653"/>
      <c r="KFN6" s="653"/>
      <c r="KFO6" s="653"/>
      <c r="KFP6" s="668"/>
      <c r="KFQ6" s="670"/>
      <c r="KFR6" s="652"/>
      <c r="KFS6" s="652"/>
      <c r="KFT6" s="652"/>
      <c r="KFU6" s="652"/>
      <c r="KFV6" s="652"/>
      <c r="KFW6" s="652"/>
      <c r="KFX6" s="653"/>
      <c r="KFY6" s="653"/>
      <c r="KFZ6" s="653"/>
      <c r="KGA6" s="653"/>
      <c r="KGB6" s="653"/>
      <c r="KGC6" s="653"/>
      <c r="KGD6" s="653"/>
      <c r="KGE6" s="653"/>
      <c r="KGF6" s="668"/>
      <c r="KGG6" s="670"/>
      <c r="KGH6" s="652"/>
      <c r="KGI6" s="652"/>
      <c r="KGJ6" s="652"/>
      <c r="KGK6" s="652"/>
      <c r="KGL6" s="652"/>
      <c r="KGM6" s="652"/>
      <c r="KGN6" s="653"/>
      <c r="KGO6" s="653"/>
      <c r="KGP6" s="653"/>
      <c r="KGQ6" s="653"/>
      <c r="KGR6" s="653"/>
      <c r="KGS6" s="653"/>
      <c r="KGT6" s="653"/>
      <c r="KGU6" s="653"/>
      <c r="KGV6" s="668"/>
      <c r="KGW6" s="670"/>
      <c r="KGX6" s="652"/>
      <c r="KGY6" s="652"/>
      <c r="KGZ6" s="652"/>
      <c r="KHA6" s="652"/>
      <c r="KHB6" s="652"/>
      <c r="KHC6" s="652"/>
      <c r="KHD6" s="653"/>
      <c r="KHE6" s="653"/>
      <c r="KHF6" s="653"/>
      <c r="KHG6" s="653"/>
      <c r="KHH6" s="653"/>
      <c r="KHI6" s="653"/>
      <c r="KHJ6" s="653"/>
      <c r="KHK6" s="653"/>
      <c r="KHL6" s="668"/>
      <c r="KHM6" s="670"/>
      <c r="KHN6" s="652"/>
      <c r="KHO6" s="652"/>
      <c r="KHP6" s="652"/>
      <c r="KHQ6" s="652"/>
      <c r="KHR6" s="652"/>
      <c r="KHS6" s="652"/>
      <c r="KHT6" s="653"/>
      <c r="KHU6" s="653"/>
      <c r="KHV6" s="653"/>
      <c r="KHW6" s="653"/>
      <c r="KHX6" s="653"/>
      <c r="KHY6" s="653"/>
      <c r="KHZ6" s="653"/>
      <c r="KIA6" s="653"/>
      <c r="KIB6" s="668"/>
      <c r="KIC6" s="670"/>
      <c r="KID6" s="652"/>
      <c r="KIE6" s="652"/>
      <c r="KIF6" s="652"/>
      <c r="KIG6" s="652"/>
      <c r="KIH6" s="652"/>
      <c r="KII6" s="652"/>
      <c r="KIJ6" s="653"/>
      <c r="KIK6" s="653"/>
      <c r="KIL6" s="653"/>
      <c r="KIM6" s="653"/>
      <c r="KIN6" s="653"/>
      <c r="KIO6" s="653"/>
      <c r="KIP6" s="653"/>
      <c r="KIQ6" s="653"/>
      <c r="KIR6" s="668"/>
      <c r="KIS6" s="670"/>
      <c r="KIT6" s="652"/>
      <c r="KIU6" s="652"/>
      <c r="KIV6" s="652"/>
      <c r="KIW6" s="652"/>
      <c r="KIX6" s="652"/>
      <c r="KIY6" s="652"/>
      <c r="KIZ6" s="653"/>
      <c r="KJA6" s="653"/>
      <c r="KJB6" s="653"/>
      <c r="KJC6" s="653"/>
      <c r="KJD6" s="653"/>
      <c r="KJE6" s="653"/>
      <c r="KJF6" s="653"/>
      <c r="KJG6" s="653"/>
      <c r="KJH6" s="668"/>
      <c r="KJI6" s="670"/>
      <c r="KJJ6" s="652"/>
      <c r="KJK6" s="652"/>
      <c r="KJL6" s="652"/>
      <c r="KJM6" s="652"/>
      <c r="KJN6" s="652"/>
      <c r="KJO6" s="652"/>
      <c r="KJP6" s="653"/>
      <c r="KJQ6" s="653"/>
      <c r="KJR6" s="653"/>
      <c r="KJS6" s="653"/>
      <c r="KJT6" s="653"/>
      <c r="KJU6" s="653"/>
      <c r="KJV6" s="653"/>
      <c r="KJW6" s="653"/>
      <c r="KJX6" s="668"/>
      <c r="KJY6" s="670"/>
      <c r="KJZ6" s="652"/>
      <c r="KKA6" s="652"/>
      <c r="KKB6" s="652"/>
      <c r="KKC6" s="652"/>
      <c r="KKD6" s="652"/>
      <c r="KKE6" s="652"/>
      <c r="KKF6" s="653"/>
      <c r="KKG6" s="653"/>
      <c r="KKH6" s="653"/>
      <c r="KKI6" s="653"/>
      <c r="KKJ6" s="653"/>
      <c r="KKK6" s="653"/>
      <c r="KKL6" s="653"/>
      <c r="KKM6" s="653"/>
      <c r="KKN6" s="668"/>
      <c r="KKO6" s="670"/>
      <c r="KKP6" s="652"/>
      <c r="KKQ6" s="652"/>
      <c r="KKR6" s="652"/>
      <c r="KKS6" s="652"/>
      <c r="KKT6" s="652"/>
      <c r="KKU6" s="652"/>
      <c r="KKV6" s="653"/>
      <c r="KKW6" s="653"/>
      <c r="KKX6" s="653"/>
      <c r="KKY6" s="653"/>
      <c r="KKZ6" s="653"/>
      <c r="KLA6" s="653"/>
      <c r="KLB6" s="653"/>
      <c r="KLC6" s="653"/>
      <c r="KLD6" s="668"/>
      <c r="KLE6" s="670"/>
      <c r="KLF6" s="652"/>
      <c r="KLG6" s="652"/>
      <c r="KLH6" s="652"/>
      <c r="KLI6" s="652"/>
      <c r="KLJ6" s="652"/>
      <c r="KLK6" s="652"/>
      <c r="KLL6" s="653"/>
      <c r="KLM6" s="653"/>
      <c r="KLN6" s="653"/>
      <c r="KLO6" s="653"/>
      <c r="KLP6" s="653"/>
      <c r="KLQ6" s="653"/>
      <c r="KLR6" s="653"/>
      <c r="KLS6" s="653"/>
      <c r="KLT6" s="668"/>
      <c r="KLU6" s="670"/>
      <c r="KLV6" s="652"/>
      <c r="KLW6" s="652"/>
      <c r="KLX6" s="652"/>
      <c r="KLY6" s="652"/>
      <c r="KLZ6" s="652"/>
      <c r="KMA6" s="652"/>
      <c r="KMB6" s="653"/>
      <c r="KMC6" s="653"/>
      <c r="KMD6" s="653"/>
      <c r="KME6" s="653"/>
      <c r="KMF6" s="653"/>
      <c r="KMG6" s="653"/>
      <c r="KMH6" s="653"/>
      <c r="KMI6" s="653"/>
      <c r="KMJ6" s="668"/>
      <c r="KMK6" s="670"/>
      <c r="KML6" s="652"/>
      <c r="KMM6" s="652"/>
      <c r="KMN6" s="652"/>
      <c r="KMO6" s="652"/>
      <c r="KMP6" s="652"/>
      <c r="KMQ6" s="652"/>
      <c r="KMR6" s="653"/>
      <c r="KMS6" s="653"/>
      <c r="KMT6" s="653"/>
      <c r="KMU6" s="653"/>
      <c r="KMV6" s="653"/>
      <c r="KMW6" s="653"/>
      <c r="KMX6" s="653"/>
      <c r="KMY6" s="653"/>
      <c r="KMZ6" s="668"/>
      <c r="KNA6" s="670"/>
      <c r="KNB6" s="652"/>
      <c r="KNC6" s="652"/>
      <c r="KND6" s="652"/>
      <c r="KNE6" s="652"/>
      <c r="KNF6" s="652"/>
      <c r="KNG6" s="652"/>
      <c r="KNH6" s="653"/>
      <c r="KNI6" s="653"/>
      <c r="KNJ6" s="653"/>
      <c r="KNK6" s="653"/>
      <c r="KNL6" s="653"/>
      <c r="KNM6" s="653"/>
      <c r="KNN6" s="653"/>
      <c r="KNO6" s="653"/>
      <c r="KNP6" s="668"/>
      <c r="KNQ6" s="670"/>
      <c r="KNR6" s="652"/>
      <c r="KNS6" s="652"/>
      <c r="KNT6" s="652"/>
      <c r="KNU6" s="652"/>
      <c r="KNV6" s="652"/>
      <c r="KNW6" s="652"/>
      <c r="KNX6" s="653"/>
      <c r="KNY6" s="653"/>
      <c r="KNZ6" s="653"/>
      <c r="KOA6" s="653"/>
      <c r="KOB6" s="653"/>
      <c r="KOC6" s="653"/>
      <c r="KOD6" s="653"/>
      <c r="KOE6" s="653"/>
      <c r="KOF6" s="668"/>
      <c r="KOG6" s="670"/>
      <c r="KOH6" s="652"/>
      <c r="KOI6" s="652"/>
      <c r="KOJ6" s="652"/>
      <c r="KOK6" s="652"/>
      <c r="KOL6" s="652"/>
      <c r="KOM6" s="652"/>
      <c r="KON6" s="653"/>
      <c r="KOO6" s="653"/>
      <c r="KOP6" s="653"/>
      <c r="KOQ6" s="653"/>
      <c r="KOR6" s="653"/>
      <c r="KOS6" s="653"/>
      <c r="KOT6" s="653"/>
      <c r="KOU6" s="653"/>
      <c r="KOV6" s="668"/>
      <c r="KOW6" s="670"/>
      <c r="KOX6" s="652"/>
      <c r="KOY6" s="652"/>
      <c r="KOZ6" s="652"/>
      <c r="KPA6" s="652"/>
      <c r="KPB6" s="652"/>
      <c r="KPC6" s="652"/>
      <c r="KPD6" s="653"/>
      <c r="KPE6" s="653"/>
      <c r="KPF6" s="653"/>
      <c r="KPG6" s="653"/>
      <c r="KPH6" s="653"/>
      <c r="KPI6" s="653"/>
      <c r="KPJ6" s="653"/>
      <c r="KPK6" s="653"/>
      <c r="KPL6" s="668"/>
      <c r="KPM6" s="670"/>
      <c r="KPN6" s="652"/>
      <c r="KPO6" s="652"/>
      <c r="KPP6" s="652"/>
      <c r="KPQ6" s="652"/>
      <c r="KPR6" s="652"/>
      <c r="KPS6" s="652"/>
      <c r="KPT6" s="653"/>
      <c r="KPU6" s="653"/>
      <c r="KPV6" s="653"/>
      <c r="KPW6" s="653"/>
      <c r="KPX6" s="653"/>
      <c r="KPY6" s="653"/>
      <c r="KPZ6" s="653"/>
      <c r="KQA6" s="653"/>
      <c r="KQB6" s="668"/>
      <c r="KQC6" s="670"/>
      <c r="KQD6" s="652"/>
      <c r="KQE6" s="652"/>
      <c r="KQF6" s="652"/>
      <c r="KQG6" s="652"/>
      <c r="KQH6" s="652"/>
      <c r="KQI6" s="652"/>
      <c r="KQJ6" s="653"/>
      <c r="KQK6" s="653"/>
      <c r="KQL6" s="653"/>
      <c r="KQM6" s="653"/>
      <c r="KQN6" s="653"/>
      <c r="KQO6" s="653"/>
      <c r="KQP6" s="653"/>
      <c r="KQQ6" s="653"/>
      <c r="KQR6" s="668"/>
      <c r="KQS6" s="670"/>
      <c r="KQT6" s="652"/>
      <c r="KQU6" s="652"/>
      <c r="KQV6" s="652"/>
      <c r="KQW6" s="652"/>
      <c r="KQX6" s="652"/>
      <c r="KQY6" s="652"/>
      <c r="KQZ6" s="653"/>
      <c r="KRA6" s="653"/>
      <c r="KRB6" s="653"/>
      <c r="KRC6" s="653"/>
      <c r="KRD6" s="653"/>
      <c r="KRE6" s="653"/>
      <c r="KRF6" s="653"/>
      <c r="KRG6" s="653"/>
      <c r="KRH6" s="668"/>
      <c r="KRI6" s="670"/>
      <c r="KRJ6" s="652"/>
      <c r="KRK6" s="652"/>
      <c r="KRL6" s="652"/>
      <c r="KRM6" s="652"/>
      <c r="KRN6" s="652"/>
      <c r="KRO6" s="652"/>
      <c r="KRP6" s="653"/>
      <c r="KRQ6" s="653"/>
      <c r="KRR6" s="653"/>
      <c r="KRS6" s="653"/>
      <c r="KRT6" s="653"/>
      <c r="KRU6" s="653"/>
      <c r="KRV6" s="653"/>
      <c r="KRW6" s="653"/>
      <c r="KRX6" s="668"/>
      <c r="KRY6" s="670"/>
      <c r="KRZ6" s="652"/>
      <c r="KSA6" s="652"/>
      <c r="KSB6" s="652"/>
      <c r="KSC6" s="652"/>
      <c r="KSD6" s="652"/>
      <c r="KSE6" s="652"/>
      <c r="KSF6" s="653"/>
      <c r="KSG6" s="653"/>
      <c r="KSH6" s="653"/>
      <c r="KSI6" s="653"/>
      <c r="KSJ6" s="653"/>
      <c r="KSK6" s="653"/>
      <c r="KSL6" s="653"/>
      <c r="KSM6" s="653"/>
      <c r="KSN6" s="668"/>
      <c r="KSO6" s="670"/>
      <c r="KSP6" s="652"/>
      <c r="KSQ6" s="652"/>
      <c r="KSR6" s="652"/>
      <c r="KSS6" s="652"/>
      <c r="KST6" s="652"/>
      <c r="KSU6" s="652"/>
      <c r="KSV6" s="653"/>
      <c r="KSW6" s="653"/>
      <c r="KSX6" s="653"/>
      <c r="KSY6" s="653"/>
      <c r="KSZ6" s="653"/>
      <c r="KTA6" s="653"/>
      <c r="KTB6" s="653"/>
      <c r="KTC6" s="653"/>
      <c r="KTD6" s="668"/>
      <c r="KTE6" s="670"/>
      <c r="KTF6" s="652"/>
      <c r="KTG6" s="652"/>
      <c r="KTH6" s="652"/>
      <c r="KTI6" s="652"/>
      <c r="KTJ6" s="652"/>
      <c r="KTK6" s="652"/>
      <c r="KTL6" s="653"/>
      <c r="KTM6" s="653"/>
      <c r="KTN6" s="653"/>
      <c r="KTO6" s="653"/>
      <c r="KTP6" s="653"/>
      <c r="KTQ6" s="653"/>
      <c r="KTR6" s="653"/>
      <c r="KTS6" s="653"/>
      <c r="KTT6" s="668"/>
      <c r="KTU6" s="670"/>
      <c r="KTV6" s="652"/>
      <c r="KTW6" s="652"/>
      <c r="KTX6" s="652"/>
      <c r="KTY6" s="652"/>
      <c r="KTZ6" s="652"/>
      <c r="KUA6" s="652"/>
      <c r="KUB6" s="653"/>
      <c r="KUC6" s="653"/>
      <c r="KUD6" s="653"/>
      <c r="KUE6" s="653"/>
      <c r="KUF6" s="653"/>
      <c r="KUG6" s="653"/>
      <c r="KUH6" s="653"/>
      <c r="KUI6" s="653"/>
      <c r="KUJ6" s="668"/>
      <c r="KUK6" s="670"/>
      <c r="KUL6" s="652"/>
      <c r="KUM6" s="652"/>
      <c r="KUN6" s="652"/>
      <c r="KUO6" s="652"/>
      <c r="KUP6" s="652"/>
      <c r="KUQ6" s="652"/>
      <c r="KUR6" s="653"/>
      <c r="KUS6" s="653"/>
      <c r="KUT6" s="653"/>
      <c r="KUU6" s="653"/>
      <c r="KUV6" s="653"/>
      <c r="KUW6" s="653"/>
      <c r="KUX6" s="653"/>
      <c r="KUY6" s="653"/>
      <c r="KUZ6" s="668"/>
      <c r="KVA6" s="670"/>
      <c r="KVB6" s="652"/>
      <c r="KVC6" s="652"/>
      <c r="KVD6" s="652"/>
      <c r="KVE6" s="652"/>
      <c r="KVF6" s="652"/>
      <c r="KVG6" s="652"/>
      <c r="KVH6" s="653"/>
      <c r="KVI6" s="653"/>
      <c r="KVJ6" s="653"/>
      <c r="KVK6" s="653"/>
      <c r="KVL6" s="653"/>
      <c r="KVM6" s="653"/>
      <c r="KVN6" s="653"/>
      <c r="KVO6" s="653"/>
      <c r="KVP6" s="668"/>
      <c r="KVQ6" s="670"/>
      <c r="KVR6" s="652"/>
      <c r="KVS6" s="652"/>
      <c r="KVT6" s="652"/>
      <c r="KVU6" s="652"/>
      <c r="KVV6" s="652"/>
      <c r="KVW6" s="652"/>
      <c r="KVX6" s="653"/>
      <c r="KVY6" s="653"/>
      <c r="KVZ6" s="653"/>
      <c r="KWA6" s="653"/>
      <c r="KWB6" s="653"/>
      <c r="KWC6" s="653"/>
      <c r="KWD6" s="653"/>
      <c r="KWE6" s="653"/>
      <c r="KWF6" s="668"/>
      <c r="KWG6" s="670"/>
      <c r="KWH6" s="652"/>
      <c r="KWI6" s="652"/>
      <c r="KWJ6" s="652"/>
      <c r="KWK6" s="652"/>
      <c r="KWL6" s="652"/>
      <c r="KWM6" s="652"/>
      <c r="KWN6" s="653"/>
      <c r="KWO6" s="653"/>
      <c r="KWP6" s="653"/>
      <c r="KWQ6" s="653"/>
      <c r="KWR6" s="653"/>
      <c r="KWS6" s="653"/>
      <c r="KWT6" s="653"/>
      <c r="KWU6" s="653"/>
      <c r="KWV6" s="668"/>
      <c r="KWW6" s="670"/>
      <c r="KWX6" s="652"/>
      <c r="KWY6" s="652"/>
      <c r="KWZ6" s="652"/>
      <c r="KXA6" s="652"/>
      <c r="KXB6" s="652"/>
      <c r="KXC6" s="652"/>
      <c r="KXD6" s="653"/>
      <c r="KXE6" s="653"/>
      <c r="KXF6" s="653"/>
      <c r="KXG6" s="653"/>
      <c r="KXH6" s="653"/>
      <c r="KXI6" s="653"/>
      <c r="KXJ6" s="653"/>
      <c r="KXK6" s="653"/>
      <c r="KXL6" s="668"/>
      <c r="KXM6" s="670"/>
      <c r="KXN6" s="652"/>
      <c r="KXO6" s="652"/>
      <c r="KXP6" s="652"/>
      <c r="KXQ6" s="652"/>
      <c r="KXR6" s="652"/>
      <c r="KXS6" s="652"/>
      <c r="KXT6" s="653"/>
      <c r="KXU6" s="653"/>
      <c r="KXV6" s="653"/>
      <c r="KXW6" s="653"/>
      <c r="KXX6" s="653"/>
      <c r="KXY6" s="653"/>
      <c r="KXZ6" s="653"/>
      <c r="KYA6" s="653"/>
      <c r="KYB6" s="668"/>
      <c r="KYC6" s="670"/>
      <c r="KYD6" s="652"/>
      <c r="KYE6" s="652"/>
      <c r="KYF6" s="652"/>
      <c r="KYG6" s="652"/>
      <c r="KYH6" s="652"/>
      <c r="KYI6" s="652"/>
      <c r="KYJ6" s="653"/>
      <c r="KYK6" s="653"/>
      <c r="KYL6" s="653"/>
      <c r="KYM6" s="653"/>
      <c r="KYN6" s="653"/>
      <c r="KYO6" s="653"/>
      <c r="KYP6" s="653"/>
      <c r="KYQ6" s="653"/>
      <c r="KYR6" s="668"/>
      <c r="KYS6" s="670"/>
      <c r="KYT6" s="652"/>
      <c r="KYU6" s="652"/>
      <c r="KYV6" s="652"/>
      <c r="KYW6" s="652"/>
      <c r="KYX6" s="652"/>
      <c r="KYY6" s="652"/>
      <c r="KYZ6" s="653"/>
      <c r="KZA6" s="653"/>
      <c r="KZB6" s="653"/>
      <c r="KZC6" s="653"/>
      <c r="KZD6" s="653"/>
      <c r="KZE6" s="653"/>
      <c r="KZF6" s="653"/>
      <c r="KZG6" s="653"/>
      <c r="KZH6" s="668"/>
      <c r="KZI6" s="670"/>
      <c r="KZJ6" s="652"/>
      <c r="KZK6" s="652"/>
      <c r="KZL6" s="652"/>
      <c r="KZM6" s="652"/>
      <c r="KZN6" s="652"/>
      <c r="KZO6" s="652"/>
      <c r="KZP6" s="653"/>
      <c r="KZQ6" s="653"/>
      <c r="KZR6" s="653"/>
      <c r="KZS6" s="653"/>
      <c r="KZT6" s="653"/>
      <c r="KZU6" s="653"/>
      <c r="KZV6" s="653"/>
      <c r="KZW6" s="653"/>
      <c r="KZX6" s="668"/>
      <c r="KZY6" s="670"/>
      <c r="KZZ6" s="652"/>
      <c r="LAA6" s="652"/>
      <c r="LAB6" s="652"/>
      <c r="LAC6" s="652"/>
      <c r="LAD6" s="652"/>
      <c r="LAE6" s="652"/>
      <c r="LAF6" s="653"/>
      <c r="LAG6" s="653"/>
      <c r="LAH6" s="653"/>
      <c r="LAI6" s="653"/>
      <c r="LAJ6" s="653"/>
      <c r="LAK6" s="653"/>
      <c r="LAL6" s="653"/>
      <c r="LAM6" s="653"/>
      <c r="LAN6" s="668"/>
      <c r="LAO6" s="670"/>
      <c r="LAP6" s="652"/>
      <c r="LAQ6" s="652"/>
      <c r="LAR6" s="652"/>
      <c r="LAS6" s="652"/>
      <c r="LAT6" s="652"/>
      <c r="LAU6" s="652"/>
      <c r="LAV6" s="653"/>
      <c r="LAW6" s="653"/>
      <c r="LAX6" s="653"/>
      <c r="LAY6" s="653"/>
      <c r="LAZ6" s="653"/>
      <c r="LBA6" s="653"/>
      <c r="LBB6" s="653"/>
      <c r="LBC6" s="653"/>
      <c r="LBD6" s="668"/>
      <c r="LBE6" s="670"/>
      <c r="LBF6" s="652"/>
      <c r="LBG6" s="652"/>
      <c r="LBH6" s="652"/>
      <c r="LBI6" s="652"/>
      <c r="LBJ6" s="652"/>
      <c r="LBK6" s="652"/>
      <c r="LBL6" s="653"/>
      <c r="LBM6" s="653"/>
      <c r="LBN6" s="653"/>
      <c r="LBO6" s="653"/>
      <c r="LBP6" s="653"/>
      <c r="LBQ6" s="653"/>
      <c r="LBR6" s="653"/>
      <c r="LBS6" s="653"/>
      <c r="LBT6" s="668"/>
      <c r="LBU6" s="670"/>
      <c r="LBV6" s="652"/>
      <c r="LBW6" s="652"/>
      <c r="LBX6" s="652"/>
      <c r="LBY6" s="652"/>
      <c r="LBZ6" s="652"/>
      <c r="LCA6" s="652"/>
      <c r="LCB6" s="653"/>
      <c r="LCC6" s="653"/>
      <c r="LCD6" s="653"/>
      <c r="LCE6" s="653"/>
      <c r="LCF6" s="653"/>
      <c r="LCG6" s="653"/>
      <c r="LCH6" s="653"/>
      <c r="LCI6" s="653"/>
      <c r="LCJ6" s="668"/>
      <c r="LCK6" s="670"/>
      <c r="LCL6" s="652"/>
      <c r="LCM6" s="652"/>
      <c r="LCN6" s="652"/>
      <c r="LCO6" s="652"/>
      <c r="LCP6" s="652"/>
      <c r="LCQ6" s="652"/>
      <c r="LCR6" s="653"/>
      <c r="LCS6" s="653"/>
      <c r="LCT6" s="653"/>
      <c r="LCU6" s="653"/>
      <c r="LCV6" s="653"/>
      <c r="LCW6" s="653"/>
      <c r="LCX6" s="653"/>
      <c r="LCY6" s="653"/>
      <c r="LCZ6" s="668"/>
      <c r="LDA6" s="670"/>
      <c r="LDB6" s="652"/>
      <c r="LDC6" s="652"/>
      <c r="LDD6" s="652"/>
      <c r="LDE6" s="652"/>
      <c r="LDF6" s="652"/>
      <c r="LDG6" s="652"/>
      <c r="LDH6" s="653"/>
      <c r="LDI6" s="653"/>
      <c r="LDJ6" s="653"/>
      <c r="LDK6" s="653"/>
      <c r="LDL6" s="653"/>
      <c r="LDM6" s="653"/>
      <c r="LDN6" s="653"/>
      <c r="LDO6" s="653"/>
      <c r="LDP6" s="668"/>
      <c r="LDQ6" s="670"/>
      <c r="LDR6" s="652"/>
      <c r="LDS6" s="652"/>
      <c r="LDT6" s="652"/>
      <c r="LDU6" s="652"/>
      <c r="LDV6" s="652"/>
      <c r="LDW6" s="652"/>
      <c r="LDX6" s="653"/>
      <c r="LDY6" s="653"/>
      <c r="LDZ6" s="653"/>
      <c r="LEA6" s="653"/>
      <c r="LEB6" s="653"/>
      <c r="LEC6" s="653"/>
      <c r="LED6" s="653"/>
      <c r="LEE6" s="653"/>
      <c r="LEF6" s="668"/>
      <c r="LEG6" s="670"/>
      <c r="LEH6" s="652"/>
      <c r="LEI6" s="652"/>
      <c r="LEJ6" s="652"/>
      <c r="LEK6" s="652"/>
      <c r="LEL6" s="652"/>
      <c r="LEM6" s="652"/>
      <c r="LEN6" s="653"/>
      <c r="LEO6" s="653"/>
      <c r="LEP6" s="653"/>
      <c r="LEQ6" s="653"/>
      <c r="LER6" s="653"/>
      <c r="LES6" s="653"/>
      <c r="LET6" s="653"/>
      <c r="LEU6" s="653"/>
      <c r="LEV6" s="668"/>
      <c r="LEW6" s="670"/>
      <c r="LEX6" s="652"/>
      <c r="LEY6" s="652"/>
      <c r="LEZ6" s="652"/>
      <c r="LFA6" s="652"/>
      <c r="LFB6" s="652"/>
      <c r="LFC6" s="652"/>
      <c r="LFD6" s="653"/>
      <c r="LFE6" s="653"/>
      <c r="LFF6" s="653"/>
      <c r="LFG6" s="653"/>
      <c r="LFH6" s="653"/>
      <c r="LFI6" s="653"/>
      <c r="LFJ6" s="653"/>
      <c r="LFK6" s="653"/>
      <c r="LFL6" s="668"/>
      <c r="LFM6" s="670"/>
      <c r="LFN6" s="652"/>
      <c r="LFO6" s="652"/>
      <c r="LFP6" s="652"/>
      <c r="LFQ6" s="652"/>
      <c r="LFR6" s="652"/>
      <c r="LFS6" s="652"/>
      <c r="LFT6" s="653"/>
      <c r="LFU6" s="653"/>
      <c r="LFV6" s="653"/>
      <c r="LFW6" s="653"/>
      <c r="LFX6" s="653"/>
      <c r="LFY6" s="653"/>
      <c r="LFZ6" s="653"/>
      <c r="LGA6" s="653"/>
      <c r="LGB6" s="668"/>
      <c r="LGC6" s="670"/>
      <c r="LGD6" s="652"/>
      <c r="LGE6" s="652"/>
      <c r="LGF6" s="652"/>
      <c r="LGG6" s="652"/>
      <c r="LGH6" s="652"/>
      <c r="LGI6" s="652"/>
      <c r="LGJ6" s="653"/>
      <c r="LGK6" s="653"/>
      <c r="LGL6" s="653"/>
      <c r="LGM6" s="653"/>
      <c r="LGN6" s="653"/>
      <c r="LGO6" s="653"/>
      <c r="LGP6" s="653"/>
      <c r="LGQ6" s="653"/>
      <c r="LGR6" s="668"/>
      <c r="LGS6" s="670"/>
      <c r="LGT6" s="652"/>
      <c r="LGU6" s="652"/>
      <c r="LGV6" s="652"/>
      <c r="LGW6" s="652"/>
      <c r="LGX6" s="652"/>
      <c r="LGY6" s="652"/>
      <c r="LGZ6" s="653"/>
      <c r="LHA6" s="653"/>
      <c r="LHB6" s="653"/>
      <c r="LHC6" s="653"/>
      <c r="LHD6" s="653"/>
      <c r="LHE6" s="653"/>
      <c r="LHF6" s="653"/>
      <c r="LHG6" s="653"/>
      <c r="LHH6" s="668"/>
      <c r="LHI6" s="670"/>
      <c r="LHJ6" s="652"/>
      <c r="LHK6" s="652"/>
      <c r="LHL6" s="652"/>
      <c r="LHM6" s="652"/>
      <c r="LHN6" s="652"/>
      <c r="LHO6" s="652"/>
      <c r="LHP6" s="653"/>
      <c r="LHQ6" s="653"/>
      <c r="LHR6" s="653"/>
      <c r="LHS6" s="653"/>
      <c r="LHT6" s="653"/>
      <c r="LHU6" s="653"/>
      <c r="LHV6" s="653"/>
      <c r="LHW6" s="653"/>
      <c r="LHX6" s="668"/>
      <c r="LHY6" s="670"/>
      <c r="LHZ6" s="652"/>
      <c r="LIA6" s="652"/>
      <c r="LIB6" s="652"/>
      <c r="LIC6" s="652"/>
      <c r="LID6" s="652"/>
      <c r="LIE6" s="652"/>
      <c r="LIF6" s="653"/>
      <c r="LIG6" s="653"/>
      <c r="LIH6" s="653"/>
      <c r="LII6" s="653"/>
      <c r="LIJ6" s="653"/>
      <c r="LIK6" s="653"/>
      <c r="LIL6" s="653"/>
      <c r="LIM6" s="653"/>
      <c r="LIN6" s="668"/>
      <c r="LIO6" s="670"/>
      <c r="LIP6" s="652"/>
      <c r="LIQ6" s="652"/>
      <c r="LIR6" s="652"/>
      <c r="LIS6" s="652"/>
      <c r="LIT6" s="652"/>
      <c r="LIU6" s="652"/>
      <c r="LIV6" s="653"/>
      <c r="LIW6" s="653"/>
      <c r="LIX6" s="653"/>
      <c r="LIY6" s="653"/>
      <c r="LIZ6" s="653"/>
      <c r="LJA6" s="653"/>
      <c r="LJB6" s="653"/>
      <c r="LJC6" s="653"/>
      <c r="LJD6" s="668"/>
      <c r="LJE6" s="670"/>
      <c r="LJF6" s="652"/>
      <c r="LJG6" s="652"/>
      <c r="LJH6" s="652"/>
      <c r="LJI6" s="652"/>
      <c r="LJJ6" s="652"/>
      <c r="LJK6" s="652"/>
      <c r="LJL6" s="653"/>
      <c r="LJM6" s="653"/>
      <c r="LJN6" s="653"/>
      <c r="LJO6" s="653"/>
      <c r="LJP6" s="653"/>
      <c r="LJQ6" s="653"/>
      <c r="LJR6" s="653"/>
      <c r="LJS6" s="653"/>
      <c r="LJT6" s="668"/>
      <c r="LJU6" s="670"/>
      <c r="LJV6" s="652"/>
      <c r="LJW6" s="652"/>
      <c r="LJX6" s="652"/>
      <c r="LJY6" s="652"/>
      <c r="LJZ6" s="652"/>
      <c r="LKA6" s="652"/>
      <c r="LKB6" s="653"/>
      <c r="LKC6" s="653"/>
      <c r="LKD6" s="653"/>
      <c r="LKE6" s="653"/>
      <c r="LKF6" s="653"/>
      <c r="LKG6" s="653"/>
      <c r="LKH6" s="653"/>
      <c r="LKI6" s="653"/>
      <c r="LKJ6" s="668"/>
      <c r="LKK6" s="670"/>
      <c r="LKL6" s="652"/>
      <c r="LKM6" s="652"/>
      <c r="LKN6" s="652"/>
      <c r="LKO6" s="652"/>
      <c r="LKP6" s="652"/>
      <c r="LKQ6" s="652"/>
      <c r="LKR6" s="653"/>
      <c r="LKS6" s="653"/>
      <c r="LKT6" s="653"/>
      <c r="LKU6" s="653"/>
      <c r="LKV6" s="653"/>
      <c r="LKW6" s="653"/>
      <c r="LKX6" s="653"/>
      <c r="LKY6" s="653"/>
      <c r="LKZ6" s="668"/>
      <c r="LLA6" s="670"/>
      <c r="LLB6" s="652"/>
      <c r="LLC6" s="652"/>
      <c r="LLD6" s="652"/>
      <c r="LLE6" s="652"/>
      <c r="LLF6" s="652"/>
      <c r="LLG6" s="652"/>
      <c r="LLH6" s="653"/>
      <c r="LLI6" s="653"/>
      <c r="LLJ6" s="653"/>
      <c r="LLK6" s="653"/>
      <c r="LLL6" s="653"/>
      <c r="LLM6" s="653"/>
      <c r="LLN6" s="653"/>
      <c r="LLO6" s="653"/>
      <c r="LLP6" s="668"/>
      <c r="LLQ6" s="670"/>
      <c r="LLR6" s="652"/>
      <c r="LLS6" s="652"/>
      <c r="LLT6" s="652"/>
      <c r="LLU6" s="652"/>
      <c r="LLV6" s="652"/>
      <c r="LLW6" s="652"/>
      <c r="LLX6" s="653"/>
      <c r="LLY6" s="653"/>
      <c r="LLZ6" s="653"/>
      <c r="LMA6" s="653"/>
      <c r="LMB6" s="653"/>
      <c r="LMC6" s="653"/>
      <c r="LMD6" s="653"/>
      <c r="LME6" s="653"/>
      <c r="LMF6" s="668"/>
      <c r="LMG6" s="670"/>
      <c r="LMH6" s="652"/>
      <c r="LMI6" s="652"/>
      <c r="LMJ6" s="652"/>
      <c r="LMK6" s="652"/>
      <c r="LML6" s="652"/>
      <c r="LMM6" s="652"/>
      <c r="LMN6" s="653"/>
      <c r="LMO6" s="653"/>
      <c r="LMP6" s="653"/>
      <c r="LMQ6" s="653"/>
      <c r="LMR6" s="653"/>
      <c r="LMS6" s="653"/>
      <c r="LMT6" s="653"/>
      <c r="LMU6" s="653"/>
      <c r="LMV6" s="668"/>
      <c r="LMW6" s="670"/>
      <c r="LMX6" s="652"/>
      <c r="LMY6" s="652"/>
      <c r="LMZ6" s="652"/>
      <c r="LNA6" s="652"/>
      <c r="LNB6" s="652"/>
      <c r="LNC6" s="652"/>
      <c r="LND6" s="653"/>
      <c r="LNE6" s="653"/>
      <c r="LNF6" s="653"/>
      <c r="LNG6" s="653"/>
      <c r="LNH6" s="653"/>
      <c r="LNI6" s="653"/>
      <c r="LNJ6" s="653"/>
      <c r="LNK6" s="653"/>
      <c r="LNL6" s="668"/>
      <c r="LNM6" s="670"/>
      <c r="LNN6" s="652"/>
      <c r="LNO6" s="652"/>
      <c r="LNP6" s="652"/>
      <c r="LNQ6" s="652"/>
      <c r="LNR6" s="652"/>
      <c r="LNS6" s="652"/>
      <c r="LNT6" s="653"/>
      <c r="LNU6" s="653"/>
      <c r="LNV6" s="653"/>
      <c r="LNW6" s="653"/>
      <c r="LNX6" s="653"/>
      <c r="LNY6" s="653"/>
      <c r="LNZ6" s="653"/>
      <c r="LOA6" s="653"/>
      <c r="LOB6" s="668"/>
      <c r="LOC6" s="670"/>
      <c r="LOD6" s="652"/>
      <c r="LOE6" s="652"/>
      <c r="LOF6" s="652"/>
      <c r="LOG6" s="652"/>
      <c r="LOH6" s="652"/>
      <c r="LOI6" s="652"/>
      <c r="LOJ6" s="653"/>
      <c r="LOK6" s="653"/>
      <c r="LOL6" s="653"/>
      <c r="LOM6" s="653"/>
      <c r="LON6" s="653"/>
      <c r="LOO6" s="653"/>
      <c r="LOP6" s="653"/>
      <c r="LOQ6" s="653"/>
      <c r="LOR6" s="668"/>
      <c r="LOS6" s="670"/>
      <c r="LOT6" s="652"/>
      <c r="LOU6" s="652"/>
      <c r="LOV6" s="652"/>
      <c r="LOW6" s="652"/>
      <c r="LOX6" s="652"/>
      <c r="LOY6" s="652"/>
      <c r="LOZ6" s="653"/>
      <c r="LPA6" s="653"/>
      <c r="LPB6" s="653"/>
      <c r="LPC6" s="653"/>
      <c r="LPD6" s="653"/>
      <c r="LPE6" s="653"/>
      <c r="LPF6" s="653"/>
      <c r="LPG6" s="653"/>
      <c r="LPH6" s="668"/>
      <c r="LPI6" s="670"/>
      <c r="LPJ6" s="652"/>
      <c r="LPK6" s="652"/>
      <c r="LPL6" s="652"/>
      <c r="LPM6" s="652"/>
      <c r="LPN6" s="652"/>
      <c r="LPO6" s="652"/>
      <c r="LPP6" s="653"/>
      <c r="LPQ6" s="653"/>
      <c r="LPR6" s="653"/>
      <c r="LPS6" s="653"/>
      <c r="LPT6" s="653"/>
      <c r="LPU6" s="653"/>
      <c r="LPV6" s="653"/>
      <c r="LPW6" s="653"/>
      <c r="LPX6" s="668"/>
      <c r="LPY6" s="670"/>
      <c r="LPZ6" s="652"/>
      <c r="LQA6" s="652"/>
      <c r="LQB6" s="652"/>
      <c r="LQC6" s="652"/>
      <c r="LQD6" s="652"/>
      <c r="LQE6" s="652"/>
      <c r="LQF6" s="653"/>
      <c r="LQG6" s="653"/>
      <c r="LQH6" s="653"/>
      <c r="LQI6" s="653"/>
      <c r="LQJ6" s="653"/>
      <c r="LQK6" s="653"/>
      <c r="LQL6" s="653"/>
      <c r="LQM6" s="653"/>
      <c r="LQN6" s="668"/>
      <c r="LQO6" s="670"/>
      <c r="LQP6" s="652"/>
      <c r="LQQ6" s="652"/>
      <c r="LQR6" s="652"/>
      <c r="LQS6" s="652"/>
      <c r="LQT6" s="652"/>
      <c r="LQU6" s="652"/>
      <c r="LQV6" s="653"/>
      <c r="LQW6" s="653"/>
      <c r="LQX6" s="653"/>
      <c r="LQY6" s="653"/>
      <c r="LQZ6" s="653"/>
      <c r="LRA6" s="653"/>
      <c r="LRB6" s="653"/>
      <c r="LRC6" s="653"/>
      <c r="LRD6" s="668"/>
      <c r="LRE6" s="670"/>
      <c r="LRF6" s="652"/>
      <c r="LRG6" s="652"/>
      <c r="LRH6" s="652"/>
      <c r="LRI6" s="652"/>
      <c r="LRJ6" s="652"/>
      <c r="LRK6" s="652"/>
      <c r="LRL6" s="653"/>
      <c r="LRM6" s="653"/>
      <c r="LRN6" s="653"/>
      <c r="LRO6" s="653"/>
      <c r="LRP6" s="653"/>
      <c r="LRQ6" s="653"/>
      <c r="LRR6" s="653"/>
      <c r="LRS6" s="653"/>
      <c r="LRT6" s="668"/>
      <c r="LRU6" s="670"/>
      <c r="LRV6" s="652"/>
      <c r="LRW6" s="652"/>
      <c r="LRX6" s="652"/>
      <c r="LRY6" s="652"/>
      <c r="LRZ6" s="652"/>
      <c r="LSA6" s="652"/>
      <c r="LSB6" s="653"/>
      <c r="LSC6" s="653"/>
      <c r="LSD6" s="653"/>
      <c r="LSE6" s="653"/>
      <c r="LSF6" s="653"/>
      <c r="LSG6" s="653"/>
      <c r="LSH6" s="653"/>
      <c r="LSI6" s="653"/>
      <c r="LSJ6" s="668"/>
      <c r="LSK6" s="670"/>
      <c r="LSL6" s="652"/>
      <c r="LSM6" s="652"/>
      <c r="LSN6" s="652"/>
      <c r="LSO6" s="652"/>
      <c r="LSP6" s="652"/>
      <c r="LSQ6" s="652"/>
      <c r="LSR6" s="653"/>
      <c r="LSS6" s="653"/>
      <c r="LST6" s="653"/>
      <c r="LSU6" s="653"/>
      <c r="LSV6" s="653"/>
      <c r="LSW6" s="653"/>
      <c r="LSX6" s="653"/>
      <c r="LSY6" s="653"/>
      <c r="LSZ6" s="668"/>
      <c r="LTA6" s="670"/>
      <c r="LTB6" s="652"/>
      <c r="LTC6" s="652"/>
      <c r="LTD6" s="652"/>
      <c r="LTE6" s="652"/>
      <c r="LTF6" s="652"/>
      <c r="LTG6" s="652"/>
      <c r="LTH6" s="653"/>
      <c r="LTI6" s="653"/>
      <c r="LTJ6" s="653"/>
      <c r="LTK6" s="653"/>
      <c r="LTL6" s="653"/>
      <c r="LTM6" s="653"/>
      <c r="LTN6" s="653"/>
      <c r="LTO6" s="653"/>
      <c r="LTP6" s="668"/>
      <c r="LTQ6" s="670"/>
      <c r="LTR6" s="652"/>
      <c r="LTS6" s="652"/>
      <c r="LTT6" s="652"/>
      <c r="LTU6" s="652"/>
      <c r="LTV6" s="652"/>
      <c r="LTW6" s="652"/>
      <c r="LTX6" s="653"/>
      <c r="LTY6" s="653"/>
      <c r="LTZ6" s="653"/>
      <c r="LUA6" s="653"/>
      <c r="LUB6" s="653"/>
      <c r="LUC6" s="653"/>
      <c r="LUD6" s="653"/>
      <c r="LUE6" s="653"/>
      <c r="LUF6" s="668"/>
      <c r="LUG6" s="670"/>
      <c r="LUH6" s="652"/>
      <c r="LUI6" s="652"/>
      <c r="LUJ6" s="652"/>
      <c r="LUK6" s="652"/>
      <c r="LUL6" s="652"/>
      <c r="LUM6" s="652"/>
      <c r="LUN6" s="653"/>
      <c r="LUO6" s="653"/>
      <c r="LUP6" s="653"/>
      <c r="LUQ6" s="653"/>
      <c r="LUR6" s="653"/>
      <c r="LUS6" s="653"/>
      <c r="LUT6" s="653"/>
      <c r="LUU6" s="653"/>
      <c r="LUV6" s="668"/>
      <c r="LUW6" s="670"/>
      <c r="LUX6" s="652"/>
      <c r="LUY6" s="652"/>
      <c r="LUZ6" s="652"/>
      <c r="LVA6" s="652"/>
      <c r="LVB6" s="652"/>
      <c r="LVC6" s="652"/>
      <c r="LVD6" s="653"/>
      <c r="LVE6" s="653"/>
      <c r="LVF6" s="653"/>
      <c r="LVG6" s="653"/>
      <c r="LVH6" s="653"/>
      <c r="LVI6" s="653"/>
      <c r="LVJ6" s="653"/>
      <c r="LVK6" s="653"/>
      <c r="LVL6" s="668"/>
      <c r="LVM6" s="670"/>
      <c r="LVN6" s="652"/>
      <c r="LVO6" s="652"/>
      <c r="LVP6" s="652"/>
      <c r="LVQ6" s="652"/>
      <c r="LVR6" s="652"/>
      <c r="LVS6" s="652"/>
      <c r="LVT6" s="653"/>
      <c r="LVU6" s="653"/>
      <c r="LVV6" s="653"/>
      <c r="LVW6" s="653"/>
      <c r="LVX6" s="653"/>
      <c r="LVY6" s="653"/>
      <c r="LVZ6" s="653"/>
      <c r="LWA6" s="653"/>
      <c r="LWB6" s="668"/>
      <c r="LWC6" s="670"/>
      <c r="LWD6" s="652"/>
      <c r="LWE6" s="652"/>
      <c r="LWF6" s="652"/>
      <c r="LWG6" s="652"/>
      <c r="LWH6" s="652"/>
      <c r="LWI6" s="652"/>
      <c r="LWJ6" s="653"/>
      <c r="LWK6" s="653"/>
      <c r="LWL6" s="653"/>
      <c r="LWM6" s="653"/>
      <c r="LWN6" s="653"/>
      <c r="LWO6" s="653"/>
      <c r="LWP6" s="653"/>
      <c r="LWQ6" s="653"/>
      <c r="LWR6" s="668"/>
      <c r="LWS6" s="670"/>
      <c r="LWT6" s="652"/>
      <c r="LWU6" s="652"/>
      <c r="LWV6" s="652"/>
      <c r="LWW6" s="652"/>
      <c r="LWX6" s="652"/>
      <c r="LWY6" s="652"/>
      <c r="LWZ6" s="653"/>
      <c r="LXA6" s="653"/>
      <c r="LXB6" s="653"/>
      <c r="LXC6" s="653"/>
      <c r="LXD6" s="653"/>
      <c r="LXE6" s="653"/>
      <c r="LXF6" s="653"/>
      <c r="LXG6" s="653"/>
      <c r="LXH6" s="668"/>
      <c r="LXI6" s="670"/>
      <c r="LXJ6" s="652"/>
      <c r="LXK6" s="652"/>
      <c r="LXL6" s="652"/>
      <c r="LXM6" s="652"/>
      <c r="LXN6" s="652"/>
      <c r="LXO6" s="652"/>
      <c r="LXP6" s="653"/>
      <c r="LXQ6" s="653"/>
      <c r="LXR6" s="653"/>
      <c r="LXS6" s="653"/>
      <c r="LXT6" s="653"/>
      <c r="LXU6" s="653"/>
      <c r="LXV6" s="653"/>
      <c r="LXW6" s="653"/>
      <c r="LXX6" s="668"/>
      <c r="LXY6" s="670"/>
      <c r="LXZ6" s="652"/>
      <c r="LYA6" s="652"/>
      <c r="LYB6" s="652"/>
      <c r="LYC6" s="652"/>
      <c r="LYD6" s="652"/>
      <c r="LYE6" s="652"/>
      <c r="LYF6" s="653"/>
      <c r="LYG6" s="653"/>
      <c r="LYH6" s="653"/>
      <c r="LYI6" s="653"/>
      <c r="LYJ6" s="653"/>
      <c r="LYK6" s="653"/>
      <c r="LYL6" s="653"/>
      <c r="LYM6" s="653"/>
      <c r="LYN6" s="668"/>
      <c r="LYO6" s="670"/>
      <c r="LYP6" s="652"/>
      <c r="LYQ6" s="652"/>
      <c r="LYR6" s="652"/>
      <c r="LYS6" s="652"/>
      <c r="LYT6" s="652"/>
      <c r="LYU6" s="652"/>
      <c r="LYV6" s="653"/>
      <c r="LYW6" s="653"/>
      <c r="LYX6" s="653"/>
      <c r="LYY6" s="653"/>
      <c r="LYZ6" s="653"/>
      <c r="LZA6" s="653"/>
      <c r="LZB6" s="653"/>
      <c r="LZC6" s="653"/>
      <c r="LZD6" s="668"/>
      <c r="LZE6" s="670"/>
      <c r="LZF6" s="652"/>
      <c r="LZG6" s="652"/>
      <c r="LZH6" s="652"/>
      <c r="LZI6" s="652"/>
      <c r="LZJ6" s="652"/>
      <c r="LZK6" s="652"/>
      <c r="LZL6" s="653"/>
      <c r="LZM6" s="653"/>
      <c r="LZN6" s="653"/>
      <c r="LZO6" s="653"/>
      <c r="LZP6" s="653"/>
      <c r="LZQ6" s="653"/>
      <c r="LZR6" s="653"/>
      <c r="LZS6" s="653"/>
      <c r="LZT6" s="668"/>
      <c r="LZU6" s="670"/>
      <c r="LZV6" s="652"/>
      <c r="LZW6" s="652"/>
      <c r="LZX6" s="652"/>
      <c r="LZY6" s="652"/>
      <c r="LZZ6" s="652"/>
      <c r="MAA6" s="652"/>
      <c r="MAB6" s="653"/>
      <c r="MAC6" s="653"/>
      <c r="MAD6" s="653"/>
      <c r="MAE6" s="653"/>
      <c r="MAF6" s="653"/>
      <c r="MAG6" s="653"/>
      <c r="MAH6" s="653"/>
      <c r="MAI6" s="653"/>
      <c r="MAJ6" s="668"/>
      <c r="MAK6" s="670"/>
      <c r="MAL6" s="652"/>
      <c r="MAM6" s="652"/>
      <c r="MAN6" s="652"/>
      <c r="MAO6" s="652"/>
      <c r="MAP6" s="652"/>
      <c r="MAQ6" s="652"/>
      <c r="MAR6" s="653"/>
      <c r="MAS6" s="653"/>
      <c r="MAT6" s="653"/>
      <c r="MAU6" s="653"/>
      <c r="MAV6" s="653"/>
      <c r="MAW6" s="653"/>
      <c r="MAX6" s="653"/>
      <c r="MAY6" s="653"/>
      <c r="MAZ6" s="668"/>
      <c r="MBA6" s="670"/>
      <c r="MBB6" s="652"/>
      <c r="MBC6" s="652"/>
      <c r="MBD6" s="652"/>
      <c r="MBE6" s="652"/>
      <c r="MBF6" s="652"/>
      <c r="MBG6" s="652"/>
      <c r="MBH6" s="653"/>
      <c r="MBI6" s="653"/>
      <c r="MBJ6" s="653"/>
      <c r="MBK6" s="653"/>
      <c r="MBL6" s="653"/>
      <c r="MBM6" s="653"/>
      <c r="MBN6" s="653"/>
      <c r="MBO6" s="653"/>
      <c r="MBP6" s="668"/>
      <c r="MBQ6" s="670"/>
      <c r="MBR6" s="652"/>
      <c r="MBS6" s="652"/>
      <c r="MBT6" s="652"/>
      <c r="MBU6" s="652"/>
      <c r="MBV6" s="652"/>
      <c r="MBW6" s="652"/>
      <c r="MBX6" s="653"/>
      <c r="MBY6" s="653"/>
      <c r="MBZ6" s="653"/>
      <c r="MCA6" s="653"/>
      <c r="MCB6" s="653"/>
      <c r="MCC6" s="653"/>
      <c r="MCD6" s="653"/>
      <c r="MCE6" s="653"/>
      <c r="MCF6" s="668"/>
      <c r="MCG6" s="670"/>
      <c r="MCH6" s="652"/>
      <c r="MCI6" s="652"/>
      <c r="MCJ6" s="652"/>
      <c r="MCK6" s="652"/>
      <c r="MCL6" s="652"/>
      <c r="MCM6" s="652"/>
      <c r="MCN6" s="653"/>
      <c r="MCO6" s="653"/>
      <c r="MCP6" s="653"/>
      <c r="MCQ6" s="653"/>
      <c r="MCR6" s="653"/>
      <c r="MCS6" s="653"/>
      <c r="MCT6" s="653"/>
      <c r="MCU6" s="653"/>
      <c r="MCV6" s="668"/>
      <c r="MCW6" s="670"/>
      <c r="MCX6" s="652"/>
      <c r="MCY6" s="652"/>
      <c r="MCZ6" s="652"/>
      <c r="MDA6" s="652"/>
      <c r="MDB6" s="652"/>
      <c r="MDC6" s="652"/>
      <c r="MDD6" s="653"/>
      <c r="MDE6" s="653"/>
      <c r="MDF6" s="653"/>
      <c r="MDG6" s="653"/>
      <c r="MDH6" s="653"/>
      <c r="MDI6" s="653"/>
      <c r="MDJ6" s="653"/>
      <c r="MDK6" s="653"/>
      <c r="MDL6" s="668"/>
      <c r="MDM6" s="670"/>
      <c r="MDN6" s="652"/>
      <c r="MDO6" s="652"/>
      <c r="MDP6" s="652"/>
      <c r="MDQ6" s="652"/>
      <c r="MDR6" s="652"/>
      <c r="MDS6" s="652"/>
      <c r="MDT6" s="653"/>
      <c r="MDU6" s="653"/>
      <c r="MDV6" s="653"/>
      <c r="MDW6" s="653"/>
      <c r="MDX6" s="653"/>
      <c r="MDY6" s="653"/>
      <c r="MDZ6" s="653"/>
      <c r="MEA6" s="653"/>
      <c r="MEB6" s="668"/>
      <c r="MEC6" s="670"/>
      <c r="MED6" s="652"/>
      <c r="MEE6" s="652"/>
      <c r="MEF6" s="652"/>
      <c r="MEG6" s="652"/>
      <c r="MEH6" s="652"/>
      <c r="MEI6" s="652"/>
      <c r="MEJ6" s="653"/>
      <c r="MEK6" s="653"/>
      <c r="MEL6" s="653"/>
      <c r="MEM6" s="653"/>
      <c r="MEN6" s="653"/>
      <c r="MEO6" s="653"/>
      <c r="MEP6" s="653"/>
      <c r="MEQ6" s="653"/>
      <c r="MER6" s="668"/>
      <c r="MES6" s="670"/>
      <c r="MET6" s="652"/>
      <c r="MEU6" s="652"/>
      <c r="MEV6" s="652"/>
      <c r="MEW6" s="652"/>
      <c r="MEX6" s="652"/>
      <c r="MEY6" s="652"/>
      <c r="MEZ6" s="653"/>
      <c r="MFA6" s="653"/>
      <c r="MFB6" s="653"/>
      <c r="MFC6" s="653"/>
      <c r="MFD6" s="653"/>
      <c r="MFE6" s="653"/>
      <c r="MFF6" s="653"/>
      <c r="MFG6" s="653"/>
      <c r="MFH6" s="668"/>
      <c r="MFI6" s="670"/>
      <c r="MFJ6" s="652"/>
      <c r="MFK6" s="652"/>
      <c r="MFL6" s="652"/>
      <c r="MFM6" s="652"/>
      <c r="MFN6" s="652"/>
      <c r="MFO6" s="652"/>
      <c r="MFP6" s="653"/>
      <c r="MFQ6" s="653"/>
      <c r="MFR6" s="653"/>
      <c r="MFS6" s="653"/>
      <c r="MFT6" s="653"/>
      <c r="MFU6" s="653"/>
      <c r="MFV6" s="653"/>
      <c r="MFW6" s="653"/>
      <c r="MFX6" s="668"/>
      <c r="MFY6" s="670"/>
      <c r="MFZ6" s="652"/>
      <c r="MGA6" s="652"/>
      <c r="MGB6" s="652"/>
      <c r="MGC6" s="652"/>
      <c r="MGD6" s="652"/>
      <c r="MGE6" s="652"/>
      <c r="MGF6" s="653"/>
      <c r="MGG6" s="653"/>
      <c r="MGH6" s="653"/>
      <c r="MGI6" s="653"/>
      <c r="MGJ6" s="653"/>
      <c r="MGK6" s="653"/>
      <c r="MGL6" s="653"/>
      <c r="MGM6" s="653"/>
      <c r="MGN6" s="668"/>
      <c r="MGO6" s="670"/>
      <c r="MGP6" s="652"/>
      <c r="MGQ6" s="652"/>
      <c r="MGR6" s="652"/>
      <c r="MGS6" s="652"/>
      <c r="MGT6" s="652"/>
      <c r="MGU6" s="652"/>
      <c r="MGV6" s="653"/>
      <c r="MGW6" s="653"/>
      <c r="MGX6" s="653"/>
      <c r="MGY6" s="653"/>
      <c r="MGZ6" s="653"/>
      <c r="MHA6" s="653"/>
      <c r="MHB6" s="653"/>
      <c r="MHC6" s="653"/>
      <c r="MHD6" s="668"/>
      <c r="MHE6" s="670"/>
      <c r="MHF6" s="652"/>
      <c r="MHG6" s="652"/>
      <c r="MHH6" s="652"/>
      <c r="MHI6" s="652"/>
      <c r="MHJ6" s="652"/>
      <c r="MHK6" s="652"/>
      <c r="MHL6" s="653"/>
      <c r="MHM6" s="653"/>
      <c r="MHN6" s="653"/>
      <c r="MHO6" s="653"/>
      <c r="MHP6" s="653"/>
      <c r="MHQ6" s="653"/>
      <c r="MHR6" s="653"/>
      <c r="MHS6" s="653"/>
      <c r="MHT6" s="668"/>
      <c r="MHU6" s="670"/>
      <c r="MHV6" s="652"/>
      <c r="MHW6" s="652"/>
      <c r="MHX6" s="652"/>
      <c r="MHY6" s="652"/>
      <c r="MHZ6" s="652"/>
      <c r="MIA6" s="652"/>
      <c r="MIB6" s="653"/>
      <c r="MIC6" s="653"/>
      <c r="MID6" s="653"/>
      <c r="MIE6" s="653"/>
      <c r="MIF6" s="653"/>
      <c r="MIG6" s="653"/>
      <c r="MIH6" s="653"/>
      <c r="MII6" s="653"/>
      <c r="MIJ6" s="668"/>
      <c r="MIK6" s="670"/>
      <c r="MIL6" s="652"/>
      <c r="MIM6" s="652"/>
      <c r="MIN6" s="652"/>
      <c r="MIO6" s="652"/>
      <c r="MIP6" s="652"/>
      <c r="MIQ6" s="652"/>
      <c r="MIR6" s="653"/>
      <c r="MIS6" s="653"/>
      <c r="MIT6" s="653"/>
      <c r="MIU6" s="653"/>
      <c r="MIV6" s="653"/>
      <c r="MIW6" s="653"/>
      <c r="MIX6" s="653"/>
      <c r="MIY6" s="653"/>
      <c r="MIZ6" s="668"/>
      <c r="MJA6" s="670"/>
      <c r="MJB6" s="652"/>
      <c r="MJC6" s="652"/>
      <c r="MJD6" s="652"/>
      <c r="MJE6" s="652"/>
      <c r="MJF6" s="652"/>
      <c r="MJG6" s="652"/>
      <c r="MJH6" s="653"/>
      <c r="MJI6" s="653"/>
      <c r="MJJ6" s="653"/>
      <c r="MJK6" s="653"/>
      <c r="MJL6" s="653"/>
      <c r="MJM6" s="653"/>
      <c r="MJN6" s="653"/>
      <c r="MJO6" s="653"/>
      <c r="MJP6" s="668"/>
      <c r="MJQ6" s="670"/>
      <c r="MJR6" s="652"/>
      <c r="MJS6" s="652"/>
      <c r="MJT6" s="652"/>
      <c r="MJU6" s="652"/>
      <c r="MJV6" s="652"/>
      <c r="MJW6" s="652"/>
      <c r="MJX6" s="653"/>
      <c r="MJY6" s="653"/>
      <c r="MJZ6" s="653"/>
      <c r="MKA6" s="653"/>
      <c r="MKB6" s="653"/>
      <c r="MKC6" s="653"/>
      <c r="MKD6" s="653"/>
      <c r="MKE6" s="653"/>
      <c r="MKF6" s="668"/>
      <c r="MKG6" s="670"/>
      <c r="MKH6" s="652"/>
      <c r="MKI6" s="652"/>
      <c r="MKJ6" s="652"/>
      <c r="MKK6" s="652"/>
      <c r="MKL6" s="652"/>
      <c r="MKM6" s="652"/>
      <c r="MKN6" s="653"/>
      <c r="MKO6" s="653"/>
      <c r="MKP6" s="653"/>
      <c r="MKQ6" s="653"/>
      <c r="MKR6" s="653"/>
      <c r="MKS6" s="653"/>
      <c r="MKT6" s="653"/>
      <c r="MKU6" s="653"/>
      <c r="MKV6" s="668"/>
      <c r="MKW6" s="670"/>
      <c r="MKX6" s="652"/>
      <c r="MKY6" s="652"/>
      <c r="MKZ6" s="652"/>
      <c r="MLA6" s="652"/>
      <c r="MLB6" s="652"/>
      <c r="MLC6" s="652"/>
      <c r="MLD6" s="653"/>
      <c r="MLE6" s="653"/>
      <c r="MLF6" s="653"/>
      <c r="MLG6" s="653"/>
      <c r="MLH6" s="653"/>
      <c r="MLI6" s="653"/>
      <c r="MLJ6" s="653"/>
      <c r="MLK6" s="653"/>
      <c r="MLL6" s="668"/>
      <c r="MLM6" s="670"/>
      <c r="MLN6" s="652"/>
      <c r="MLO6" s="652"/>
      <c r="MLP6" s="652"/>
      <c r="MLQ6" s="652"/>
      <c r="MLR6" s="652"/>
      <c r="MLS6" s="652"/>
      <c r="MLT6" s="653"/>
      <c r="MLU6" s="653"/>
      <c r="MLV6" s="653"/>
      <c r="MLW6" s="653"/>
      <c r="MLX6" s="653"/>
      <c r="MLY6" s="653"/>
      <c r="MLZ6" s="653"/>
      <c r="MMA6" s="653"/>
      <c r="MMB6" s="668"/>
      <c r="MMC6" s="670"/>
      <c r="MMD6" s="652"/>
      <c r="MME6" s="652"/>
      <c r="MMF6" s="652"/>
      <c r="MMG6" s="652"/>
      <c r="MMH6" s="652"/>
      <c r="MMI6" s="652"/>
      <c r="MMJ6" s="653"/>
      <c r="MMK6" s="653"/>
      <c r="MML6" s="653"/>
      <c r="MMM6" s="653"/>
      <c r="MMN6" s="653"/>
      <c r="MMO6" s="653"/>
      <c r="MMP6" s="653"/>
      <c r="MMQ6" s="653"/>
      <c r="MMR6" s="668"/>
      <c r="MMS6" s="670"/>
      <c r="MMT6" s="652"/>
      <c r="MMU6" s="652"/>
      <c r="MMV6" s="652"/>
      <c r="MMW6" s="652"/>
      <c r="MMX6" s="652"/>
      <c r="MMY6" s="652"/>
      <c r="MMZ6" s="653"/>
      <c r="MNA6" s="653"/>
      <c r="MNB6" s="653"/>
      <c r="MNC6" s="653"/>
      <c r="MND6" s="653"/>
      <c r="MNE6" s="653"/>
      <c r="MNF6" s="653"/>
      <c r="MNG6" s="653"/>
      <c r="MNH6" s="668"/>
      <c r="MNI6" s="670"/>
      <c r="MNJ6" s="652"/>
      <c r="MNK6" s="652"/>
      <c r="MNL6" s="652"/>
      <c r="MNM6" s="652"/>
      <c r="MNN6" s="652"/>
      <c r="MNO6" s="652"/>
      <c r="MNP6" s="653"/>
      <c r="MNQ6" s="653"/>
      <c r="MNR6" s="653"/>
      <c r="MNS6" s="653"/>
      <c r="MNT6" s="653"/>
      <c r="MNU6" s="653"/>
      <c r="MNV6" s="653"/>
      <c r="MNW6" s="653"/>
      <c r="MNX6" s="668"/>
      <c r="MNY6" s="670"/>
      <c r="MNZ6" s="652"/>
      <c r="MOA6" s="652"/>
      <c r="MOB6" s="652"/>
      <c r="MOC6" s="652"/>
      <c r="MOD6" s="652"/>
      <c r="MOE6" s="652"/>
      <c r="MOF6" s="653"/>
      <c r="MOG6" s="653"/>
      <c r="MOH6" s="653"/>
      <c r="MOI6" s="653"/>
      <c r="MOJ6" s="653"/>
      <c r="MOK6" s="653"/>
      <c r="MOL6" s="653"/>
      <c r="MOM6" s="653"/>
      <c r="MON6" s="668"/>
      <c r="MOO6" s="670"/>
      <c r="MOP6" s="652"/>
      <c r="MOQ6" s="652"/>
      <c r="MOR6" s="652"/>
      <c r="MOS6" s="652"/>
      <c r="MOT6" s="652"/>
      <c r="MOU6" s="652"/>
      <c r="MOV6" s="653"/>
      <c r="MOW6" s="653"/>
      <c r="MOX6" s="653"/>
      <c r="MOY6" s="653"/>
      <c r="MOZ6" s="653"/>
      <c r="MPA6" s="653"/>
      <c r="MPB6" s="653"/>
      <c r="MPC6" s="653"/>
      <c r="MPD6" s="668"/>
      <c r="MPE6" s="670"/>
      <c r="MPF6" s="652"/>
      <c r="MPG6" s="652"/>
      <c r="MPH6" s="652"/>
      <c r="MPI6" s="652"/>
      <c r="MPJ6" s="652"/>
      <c r="MPK6" s="652"/>
      <c r="MPL6" s="653"/>
      <c r="MPM6" s="653"/>
      <c r="MPN6" s="653"/>
      <c r="MPO6" s="653"/>
      <c r="MPP6" s="653"/>
      <c r="MPQ6" s="653"/>
      <c r="MPR6" s="653"/>
      <c r="MPS6" s="653"/>
      <c r="MPT6" s="668"/>
      <c r="MPU6" s="670"/>
      <c r="MPV6" s="652"/>
      <c r="MPW6" s="652"/>
      <c r="MPX6" s="652"/>
      <c r="MPY6" s="652"/>
      <c r="MPZ6" s="652"/>
      <c r="MQA6" s="652"/>
      <c r="MQB6" s="653"/>
      <c r="MQC6" s="653"/>
      <c r="MQD6" s="653"/>
      <c r="MQE6" s="653"/>
      <c r="MQF6" s="653"/>
      <c r="MQG6" s="653"/>
      <c r="MQH6" s="653"/>
      <c r="MQI6" s="653"/>
      <c r="MQJ6" s="668"/>
      <c r="MQK6" s="670"/>
      <c r="MQL6" s="652"/>
      <c r="MQM6" s="652"/>
      <c r="MQN6" s="652"/>
      <c r="MQO6" s="652"/>
      <c r="MQP6" s="652"/>
      <c r="MQQ6" s="652"/>
      <c r="MQR6" s="653"/>
      <c r="MQS6" s="653"/>
      <c r="MQT6" s="653"/>
      <c r="MQU6" s="653"/>
      <c r="MQV6" s="653"/>
      <c r="MQW6" s="653"/>
      <c r="MQX6" s="653"/>
      <c r="MQY6" s="653"/>
      <c r="MQZ6" s="668"/>
      <c r="MRA6" s="670"/>
      <c r="MRB6" s="652"/>
      <c r="MRC6" s="652"/>
      <c r="MRD6" s="652"/>
      <c r="MRE6" s="652"/>
      <c r="MRF6" s="652"/>
      <c r="MRG6" s="652"/>
      <c r="MRH6" s="653"/>
      <c r="MRI6" s="653"/>
      <c r="MRJ6" s="653"/>
      <c r="MRK6" s="653"/>
      <c r="MRL6" s="653"/>
      <c r="MRM6" s="653"/>
      <c r="MRN6" s="653"/>
      <c r="MRO6" s="653"/>
      <c r="MRP6" s="668"/>
      <c r="MRQ6" s="670"/>
      <c r="MRR6" s="652"/>
      <c r="MRS6" s="652"/>
      <c r="MRT6" s="652"/>
      <c r="MRU6" s="652"/>
      <c r="MRV6" s="652"/>
      <c r="MRW6" s="652"/>
      <c r="MRX6" s="653"/>
      <c r="MRY6" s="653"/>
      <c r="MRZ6" s="653"/>
      <c r="MSA6" s="653"/>
      <c r="MSB6" s="653"/>
      <c r="MSC6" s="653"/>
      <c r="MSD6" s="653"/>
      <c r="MSE6" s="653"/>
      <c r="MSF6" s="668"/>
      <c r="MSG6" s="670"/>
      <c r="MSH6" s="652"/>
      <c r="MSI6" s="652"/>
      <c r="MSJ6" s="652"/>
      <c r="MSK6" s="652"/>
      <c r="MSL6" s="652"/>
      <c r="MSM6" s="652"/>
      <c r="MSN6" s="653"/>
      <c r="MSO6" s="653"/>
      <c r="MSP6" s="653"/>
      <c r="MSQ6" s="653"/>
      <c r="MSR6" s="653"/>
      <c r="MSS6" s="653"/>
      <c r="MST6" s="653"/>
      <c r="MSU6" s="653"/>
      <c r="MSV6" s="668"/>
      <c r="MSW6" s="670"/>
      <c r="MSX6" s="652"/>
      <c r="MSY6" s="652"/>
      <c r="MSZ6" s="652"/>
      <c r="MTA6" s="652"/>
      <c r="MTB6" s="652"/>
      <c r="MTC6" s="652"/>
      <c r="MTD6" s="653"/>
      <c r="MTE6" s="653"/>
      <c r="MTF6" s="653"/>
      <c r="MTG6" s="653"/>
      <c r="MTH6" s="653"/>
      <c r="MTI6" s="653"/>
      <c r="MTJ6" s="653"/>
      <c r="MTK6" s="653"/>
      <c r="MTL6" s="668"/>
      <c r="MTM6" s="670"/>
      <c r="MTN6" s="652"/>
      <c r="MTO6" s="652"/>
      <c r="MTP6" s="652"/>
      <c r="MTQ6" s="652"/>
      <c r="MTR6" s="652"/>
      <c r="MTS6" s="652"/>
      <c r="MTT6" s="653"/>
      <c r="MTU6" s="653"/>
      <c r="MTV6" s="653"/>
      <c r="MTW6" s="653"/>
      <c r="MTX6" s="653"/>
      <c r="MTY6" s="653"/>
      <c r="MTZ6" s="653"/>
      <c r="MUA6" s="653"/>
      <c r="MUB6" s="668"/>
      <c r="MUC6" s="670"/>
      <c r="MUD6" s="652"/>
      <c r="MUE6" s="652"/>
      <c r="MUF6" s="652"/>
      <c r="MUG6" s="652"/>
      <c r="MUH6" s="652"/>
      <c r="MUI6" s="652"/>
      <c r="MUJ6" s="653"/>
      <c r="MUK6" s="653"/>
      <c r="MUL6" s="653"/>
      <c r="MUM6" s="653"/>
      <c r="MUN6" s="653"/>
      <c r="MUO6" s="653"/>
      <c r="MUP6" s="653"/>
      <c r="MUQ6" s="653"/>
      <c r="MUR6" s="668"/>
      <c r="MUS6" s="670"/>
      <c r="MUT6" s="652"/>
      <c r="MUU6" s="652"/>
      <c r="MUV6" s="652"/>
      <c r="MUW6" s="652"/>
      <c r="MUX6" s="652"/>
      <c r="MUY6" s="652"/>
      <c r="MUZ6" s="653"/>
      <c r="MVA6" s="653"/>
      <c r="MVB6" s="653"/>
      <c r="MVC6" s="653"/>
      <c r="MVD6" s="653"/>
      <c r="MVE6" s="653"/>
      <c r="MVF6" s="653"/>
      <c r="MVG6" s="653"/>
      <c r="MVH6" s="668"/>
      <c r="MVI6" s="670"/>
      <c r="MVJ6" s="652"/>
      <c r="MVK6" s="652"/>
      <c r="MVL6" s="652"/>
      <c r="MVM6" s="652"/>
      <c r="MVN6" s="652"/>
      <c r="MVO6" s="652"/>
      <c r="MVP6" s="653"/>
      <c r="MVQ6" s="653"/>
      <c r="MVR6" s="653"/>
      <c r="MVS6" s="653"/>
      <c r="MVT6" s="653"/>
      <c r="MVU6" s="653"/>
      <c r="MVV6" s="653"/>
      <c r="MVW6" s="653"/>
      <c r="MVX6" s="668"/>
      <c r="MVY6" s="670"/>
      <c r="MVZ6" s="652"/>
      <c r="MWA6" s="652"/>
      <c r="MWB6" s="652"/>
      <c r="MWC6" s="652"/>
      <c r="MWD6" s="652"/>
      <c r="MWE6" s="652"/>
      <c r="MWF6" s="653"/>
      <c r="MWG6" s="653"/>
      <c r="MWH6" s="653"/>
      <c r="MWI6" s="653"/>
      <c r="MWJ6" s="653"/>
      <c r="MWK6" s="653"/>
      <c r="MWL6" s="653"/>
      <c r="MWM6" s="653"/>
      <c r="MWN6" s="668"/>
      <c r="MWO6" s="670"/>
      <c r="MWP6" s="652"/>
      <c r="MWQ6" s="652"/>
      <c r="MWR6" s="652"/>
      <c r="MWS6" s="652"/>
      <c r="MWT6" s="652"/>
      <c r="MWU6" s="652"/>
      <c r="MWV6" s="653"/>
      <c r="MWW6" s="653"/>
      <c r="MWX6" s="653"/>
      <c r="MWY6" s="653"/>
      <c r="MWZ6" s="653"/>
      <c r="MXA6" s="653"/>
      <c r="MXB6" s="653"/>
      <c r="MXC6" s="653"/>
      <c r="MXD6" s="668"/>
      <c r="MXE6" s="670"/>
      <c r="MXF6" s="652"/>
      <c r="MXG6" s="652"/>
      <c r="MXH6" s="652"/>
      <c r="MXI6" s="652"/>
      <c r="MXJ6" s="652"/>
      <c r="MXK6" s="652"/>
      <c r="MXL6" s="653"/>
      <c r="MXM6" s="653"/>
      <c r="MXN6" s="653"/>
      <c r="MXO6" s="653"/>
      <c r="MXP6" s="653"/>
      <c r="MXQ6" s="653"/>
      <c r="MXR6" s="653"/>
      <c r="MXS6" s="653"/>
      <c r="MXT6" s="668"/>
      <c r="MXU6" s="670"/>
      <c r="MXV6" s="652"/>
      <c r="MXW6" s="652"/>
      <c r="MXX6" s="652"/>
      <c r="MXY6" s="652"/>
      <c r="MXZ6" s="652"/>
      <c r="MYA6" s="652"/>
      <c r="MYB6" s="653"/>
      <c r="MYC6" s="653"/>
      <c r="MYD6" s="653"/>
      <c r="MYE6" s="653"/>
      <c r="MYF6" s="653"/>
      <c r="MYG6" s="653"/>
      <c r="MYH6" s="653"/>
      <c r="MYI6" s="653"/>
      <c r="MYJ6" s="668"/>
      <c r="MYK6" s="670"/>
      <c r="MYL6" s="652"/>
      <c r="MYM6" s="652"/>
      <c r="MYN6" s="652"/>
      <c r="MYO6" s="652"/>
      <c r="MYP6" s="652"/>
      <c r="MYQ6" s="652"/>
      <c r="MYR6" s="653"/>
      <c r="MYS6" s="653"/>
      <c r="MYT6" s="653"/>
      <c r="MYU6" s="653"/>
      <c r="MYV6" s="653"/>
      <c r="MYW6" s="653"/>
      <c r="MYX6" s="653"/>
      <c r="MYY6" s="653"/>
      <c r="MYZ6" s="668"/>
      <c r="MZA6" s="670"/>
      <c r="MZB6" s="652"/>
      <c r="MZC6" s="652"/>
      <c r="MZD6" s="652"/>
      <c r="MZE6" s="652"/>
      <c r="MZF6" s="652"/>
      <c r="MZG6" s="652"/>
      <c r="MZH6" s="653"/>
      <c r="MZI6" s="653"/>
      <c r="MZJ6" s="653"/>
      <c r="MZK6" s="653"/>
      <c r="MZL6" s="653"/>
      <c r="MZM6" s="653"/>
      <c r="MZN6" s="653"/>
      <c r="MZO6" s="653"/>
      <c r="MZP6" s="668"/>
      <c r="MZQ6" s="670"/>
      <c r="MZR6" s="652"/>
      <c r="MZS6" s="652"/>
      <c r="MZT6" s="652"/>
      <c r="MZU6" s="652"/>
      <c r="MZV6" s="652"/>
      <c r="MZW6" s="652"/>
      <c r="MZX6" s="653"/>
      <c r="MZY6" s="653"/>
      <c r="MZZ6" s="653"/>
      <c r="NAA6" s="653"/>
      <c r="NAB6" s="653"/>
      <c r="NAC6" s="653"/>
      <c r="NAD6" s="653"/>
      <c r="NAE6" s="653"/>
      <c r="NAF6" s="668"/>
      <c r="NAG6" s="670"/>
      <c r="NAH6" s="652"/>
      <c r="NAI6" s="652"/>
      <c r="NAJ6" s="652"/>
      <c r="NAK6" s="652"/>
      <c r="NAL6" s="652"/>
      <c r="NAM6" s="652"/>
      <c r="NAN6" s="653"/>
      <c r="NAO6" s="653"/>
      <c r="NAP6" s="653"/>
      <c r="NAQ6" s="653"/>
      <c r="NAR6" s="653"/>
      <c r="NAS6" s="653"/>
      <c r="NAT6" s="653"/>
      <c r="NAU6" s="653"/>
      <c r="NAV6" s="668"/>
      <c r="NAW6" s="670"/>
      <c r="NAX6" s="652"/>
      <c r="NAY6" s="652"/>
      <c r="NAZ6" s="652"/>
      <c r="NBA6" s="652"/>
      <c r="NBB6" s="652"/>
      <c r="NBC6" s="652"/>
      <c r="NBD6" s="653"/>
      <c r="NBE6" s="653"/>
      <c r="NBF6" s="653"/>
      <c r="NBG6" s="653"/>
      <c r="NBH6" s="653"/>
      <c r="NBI6" s="653"/>
      <c r="NBJ6" s="653"/>
      <c r="NBK6" s="653"/>
      <c r="NBL6" s="668"/>
      <c r="NBM6" s="670"/>
      <c r="NBN6" s="652"/>
      <c r="NBO6" s="652"/>
      <c r="NBP6" s="652"/>
      <c r="NBQ6" s="652"/>
      <c r="NBR6" s="652"/>
      <c r="NBS6" s="652"/>
      <c r="NBT6" s="653"/>
      <c r="NBU6" s="653"/>
      <c r="NBV6" s="653"/>
      <c r="NBW6" s="653"/>
      <c r="NBX6" s="653"/>
      <c r="NBY6" s="653"/>
      <c r="NBZ6" s="653"/>
      <c r="NCA6" s="653"/>
      <c r="NCB6" s="668"/>
      <c r="NCC6" s="670"/>
      <c r="NCD6" s="652"/>
      <c r="NCE6" s="652"/>
      <c r="NCF6" s="652"/>
      <c r="NCG6" s="652"/>
      <c r="NCH6" s="652"/>
      <c r="NCI6" s="652"/>
      <c r="NCJ6" s="653"/>
      <c r="NCK6" s="653"/>
      <c r="NCL6" s="653"/>
      <c r="NCM6" s="653"/>
      <c r="NCN6" s="653"/>
      <c r="NCO6" s="653"/>
      <c r="NCP6" s="653"/>
      <c r="NCQ6" s="653"/>
      <c r="NCR6" s="668"/>
      <c r="NCS6" s="670"/>
      <c r="NCT6" s="652"/>
      <c r="NCU6" s="652"/>
      <c r="NCV6" s="652"/>
      <c r="NCW6" s="652"/>
      <c r="NCX6" s="652"/>
      <c r="NCY6" s="652"/>
      <c r="NCZ6" s="653"/>
      <c r="NDA6" s="653"/>
      <c r="NDB6" s="653"/>
      <c r="NDC6" s="653"/>
      <c r="NDD6" s="653"/>
      <c r="NDE6" s="653"/>
      <c r="NDF6" s="653"/>
      <c r="NDG6" s="653"/>
      <c r="NDH6" s="668"/>
      <c r="NDI6" s="670"/>
      <c r="NDJ6" s="652"/>
      <c r="NDK6" s="652"/>
      <c r="NDL6" s="652"/>
      <c r="NDM6" s="652"/>
      <c r="NDN6" s="652"/>
      <c r="NDO6" s="652"/>
      <c r="NDP6" s="653"/>
      <c r="NDQ6" s="653"/>
      <c r="NDR6" s="653"/>
      <c r="NDS6" s="653"/>
      <c r="NDT6" s="653"/>
      <c r="NDU6" s="653"/>
      <c r="NDV6" s="653"/>
      <c r="NDW6" s="653"/>
      <c r="NDX6" s="668"/>
      <c r="NDY6" s="670"/>
      <c r="NDZ6" s="652"/>
      <c r="NEA6" s="652"/>
      <c r="NEB6" s="652"/>
      <c r="NEC6" s="652"/>
      <c r="NED6" s="652"/>
      <c r="NEE6" s="652"/>
      <c r="NEF6" s="653"/>
      <c r="NEG6" s="653"/>
      <c r="NEH6" s="653"/>
      <c r="NEI6" s="653"/>
      <c r="NEJ6" s="653"/>
      <c r="NEK6" s="653"/>
      <c r="NEL6" s="653"/>
      <c r="NEM6" s="653"/>
      <c r="NEN6" s="668"/>
      <c r="NEO6" s="670"/>
      <c r="NEP6" s="652"/>
      <c r="NEQ6" s="652"/>
      <c r="NER6" s="652"/>
      <c r="NES6" s="652"/>
      <c r="NET6" s="652"/>
      <c r="NEU6" s="652"/>
      <c r="NEV6" s="653"/>
      <c r="NEW6" s="653"/>
      <c r="NEX6" s="653"/>
      <c r="NEY6" s="653"/>
      <c r="NEZ6" s="653"/>
      <c r="NFA6" s="653"/>
      <c r="NFB6" s="653"/>
      <c r="NFC6" s="653"/>
      <c r="NFD6" s="668"/>
      <c r="NFE6" s="670"/>
      <c r="NFF6" s="652"/>
      <c r="NFG6" s="652"/>
      <c r="NFH6" s="652"/>
      <c r="NFI6" s="652"/>
      <c r="NFJ6" s="652"/>
      <c r="NFK6" s="652"/>
      <c r="NFL6" s="653"/>
      <c r="NFM6" s="653"/>
      <c r="NFN6" s="653"/>
      <c r="NFO6" s="653"/>
      <c r="NFP6" s="653"/>
      <c r="NFQ6" s="653"/>
      <c r="NFR6" s="653"/>
      <c r="NFS6" s="653"/>
      <c r="NFT6" s="668"/>
      <c r="NFU6" s="670"/>
      <c r="NFV6" s="652"/>
      <c r="NFW6" s="652"/>
      <c r="NFX6" s="652"/>
      <c r="NFY6" s="652"/>
      <c r="NFZ6" s="652"/>
      <c r="NGA6" s="652"/>
      <c r="NGB6" s="653"/>
      <c r="NGC6" s="653"/>
      <c r="NGD6" s="653"/>
      <c r="NGE6" s="653"/>
      <c r="NGF6" s="653"/>
      <c r="NGG6" s="653"/>
      <c r="NGH6" s="653"/>
      <c r="NGI6" s="653"/>
      <c r="NGJ6" s="668"/>
      <c r="NGK6" s="670"/>
      <c r="NGL6" s="652"/>
      <c r="NGM6" s="652"/>
      <c r="NGN6" s="652"/>
      <c r="NGO6" s="652"/>
      <c r="NGP6" s="652"/>
      <c r="NGQ6" s="652"/>
      <c r="NGR6" s="653"/>
      <c r="NGS6" s="653"/>
      <c r="NGT6" s="653"/>
      <c r="NGU6" s="653"/>
      <c r="NGV6" s="653"/>
      <c r="NGW6" s="653"/>
      <c r="NGX6" s="653"/>
      <c r="NGY6" s="653"/>
      <c r="NGZ6" s="668"/>
      <c r="NHA6" s="670"/>
      <c r="NHB6" s="652"/>
      <c r="NHC6" s="652"/>
      <c r="NHD6" s="652"/>
      <c r="NHE6" s="652"/>
      <c r="NHF6" s="652"/>
      <c r="NHG6" s="652"/>
      <c r="NHH6" s="653"/>
      <c r="NHI6" s="653"/>
      <c r="NHJ6" s="653"/>
      <c r="NHK6" s="653"/>
      <c r="NHL6" s="653"/>
      <c r="NHM6" s="653"/>
      <c r="NHN6" s="653"/>
      <c r="NHO6" s="653"/>
      <c r="NHP6" s="668"/>
      <c r="NHQ6" s="670"/>
      <c r="NHR6" s="652"/>
      <c r="NHS6" s="652"/>
      <c r="NHT6" s="652"/>
      <c r="NHU6" s="652"/>
      <c r="NHV6" s="652"/>
      <c r="NHW6" s="652"/>
      <c r="NHX6" s="653"/>
      <c r="NHY6" s="653"/>
      <c r="NHZ6" s="653"/>
      <c r="NIA6" s="653"/>
      <c r="NIB6" s="653"/>
      <c r="NIC6" s="653"/>
      <c r="NID6" s="653"/>
      <c r="NIE6" s="653"/>
      <c r="NIF6" s="668"/>
      <c r="NIG6" s="670"/>
      <c r="NIH6" s="652"/>
      <c r="NII6" s="652"/>
      <c r="NIJ6" s="652"/>
      <c r="NIK6" s="652"/>
      <c r="NIL6" s="652"/>
      <c r="NIM6" s="652"/>
      <c r="NIN6" s="653"/>
      <c r="NIO6" s="653"/>
      <c r="NIP6" s="653"/>
      <c r="NIQ6" s="653"/>
      <c r="NIR6" s="653"/>
      <c r="NIS6" s="653"/>
      <c r="NIT6" s="653"/>
      <c r="NIU6" s="653"/>
      <c r="NIV6" s="668"/>
      <c r="NIW6" s="670"/>
      <c r="NIX6" s="652"/>
      <c r="NIY6" s="652"/>
      <c r="NIZ6" s="652"/>
      <c r="NJA6" s="652"/>
      <c r="NJB6" s="652"/>
      <c r="NJC6" s="652"/>
      <c r="NJD6" s="653"/>
      <c r="NJE6" s="653"/>
      <c r="NJF6" s="653"/>
      <c r="NJG6" s="653"/>
      <c r="NJH6" s="653"/>
      <c r="NJI6" s="653"/>
      <c r="NJJ6" s="653"/>
      <c r="NJK6" s="653"/>
      <c r="NJL6" s="668"/>
      <c r="NJM6" s="670"/>
      <c r="NJN6" s="652"/>
      <c r="NJO6" s="652"/>
      <c r="NJP6" s="652"/>
      <c r="NJQ6" s="652"/>
      <c r="NJR6" s="652"/>
      <c r="NJS6" s="652"/>
      <c r="NJT6" s="653"/>
      <c r="NJU6" s="653"/>
      <c r="NJV6" s="653"/>
      <c r="NJW6" s="653"/>
      <c r="NJX6" s="653"/>
      <c r="NJY6" s="653"/>
      <c r="NJZ6" s="653"/>
      <c r="NKA6" s="653"/>
      <c r="NKB6" s="668"/>
      <c r="NKC6" s="670"/>
      <c r="NKD6" s="652"/>
      <c r="NKE6" s="652"/>
      <c r="NKF6" s="652"/>
      <c r="NKG6" s="652"/>
      <c r="NKH6" s="652"/>
      <c r="NKI6" s="652"/>
      <c r="NKJ6" s="653"/>
      <c r="NKK6" s="653"/>
      <c r="NKL6" s="653"/>
      <c r="NKM6" s="653"/>
      <c r="NKN6" s="653"/>
      <c r="NKO6" s="653"/>
      <c r="NKP6" s="653"/>
      <c r="NKQ6" s="653"/>
      <c r="NKR6" s="668"/>
      <c r="NKS6" s="670"/>
      <c r="NKT6" s="652"/>
      <c r="NKU6" s="652"/>
      <c r="NKV6" s="652"/>
      <c r="NKW6" s="652"/>
      <c r="NKX6" s="652"/>
      <c r="NKY6" s="652"/>
      <c r="NKZ6" s="653"/>
      <c r="NLA6" s="653"/>
      <c r="NLB6" s="653"/>
      <c r="NLC6" s="653"/>
      <c r="NLD6" s="653"/>
      <c r="NLE6" s="653"/>
      <c r="NLF6" s="653"/>
      <c r="NLG6" s="653"/>
      <c r="NLH6" s="668"/>
      <c r="NLI6" s="670"/>
      <c r="NLJ6" s="652"/>
      <c r="NLK6" s="652"/>
      <c r="NLL6" s="652"/>
      <c r="NLM6" s="652"/>
      <c r="NLN6" s="652"/>
      <c r="NLO6" s="652"/>
      <c r="NLP6" s="653"/>
      <c r="NLQ6" s="653"/>
      <c r="NLR6" s="653"/>
      <c r="NLS6" s="653"/>
      <c r="NLT6" s="653"/>
      <c r="NLU6" s="653"/>
      <c r="NLV6" s="653"/>
      <c r="NLW6" s="653"/>
      <c r="NLX6" s="668"/>
      <c r="NLY6" s="670"/>
      <c r="NLZ6" s="652"/>
      <c r="NMA6" s="652"/>
      <c r="NMB6" s="652"/>
      <c r="NMC6" s="652"/>
      <c r="NMD6" s="652"/>
      <c r="NME6" s="652"/>
      <c r="NMF6" s="653"/>
      <c r="NMG6" s="653"/>
      <c r="NMH6" s="653"/>
      <c r="NMI6" s="653"/>
      <c r="NMJ6" s="653"/>
      <c r="NMK6" s="653"/>
      <c r="NML6" s="653"/>
      <c r="NMM6" s="653"/>
      <c r="NMN6" s="668"/>
      <c r="NMO6" s="670"/>
      <c r="NMP6" s="652"/>
      <c r="NMQ6" s="652"/>
      <c r="NMR6" s="652"/>
      <c r="NMS6" s="652"/>
      <c r="NMT6" s="652"/>
      <c r="NMU6" s="652"/>
      <c r="NMV6" s="653"/>
      <c r="NMW6" s="653"/>
      <c r="NMX6" s="653"/>
      <c r="NMY6" s="653"/>
      <c r="NMZ6" s="653"/>
      <c r="NNA6" s="653"/>
      <c r="NNB6" s="653"/>
      <c r="NNC6" s="653"/>
      <c r="NND6" s="668"/>
      <c r="NNE6" s="670"/>
      <c r="NNF6" s="652"/>
      <c r="NNG6" s="652"/>
      <c r="NNH6" s="652"/>
      <c r="NNI6" s="652"/>
      <c r="NNJ6" s="652"/>
      <c r="NNK6" s="652"/>
      <c r="NNL6" s="653"/>
      <c r="NNM6" s="653"/>
      <c r="NNN6" s="653"/>
      <c r="NNO6" s="653"/>
      <c r="NNP6" s="653"/>
      <c r="NNQ6" s="653"/>
      <c r="NNR6" s="653"/>
      <c r="NNS6" s="653"/>
      <c r="NNT6" s="668"/>
      <c r="NNU6" s="670"/>
      <c r="NNV6" s="652"/>
      <c r="NNW6" s="652"/>
      <c r="NNX6" s="652"/>
      <c r="NNY6" s="652"/>
      <c r="NNZ6" s="652"/>
      <c r="NOA6" s="652"/>
      <c r="NOB6" s="653"/>
      <c r="NOC6" s="653"/>
      <c r="NOD6" s="653"/>
      <c r="NOE6" s="653"/>
      <c r="NOF6" s="653"/>
      <c r="NOG6" s="653"/>
      <c r="NOH6" s="653"/>
      <c r="NOI6" s="653"/>
      <c r="NOJ6" s="668"/>
      <c r="NOK6" s="670"/>
      <c r="NOL6" s="652"/>
      <c r="NOM6" s="652"/>
      <c r="NON6" s="652"/>
      <c r="NOO6" s="652"/>
      <c r="NOP6" s="652"/>
      <c r="NOQ6" s="652"/>
      <c r="NOR6" s="653"/>
      <c r="NOS6" s="653"/>
      <c r="NOT6" s="653"/>
      <c r="NOU6" s="653"/>
      <c r="NOV6" s="653"/>
      <c r="NOW6" s="653"/>
      <c r="NOX6" s="653"/>
      <c r="NOY6" s="653"/>
      <c r="NOZ6" s="668"/>
      <c r="NPA6" s="670"/>
      <c r="NPB6" s="652"/>
      <c r="NPC6" s="652"/>
      <c r="NPD6" s="652"/>
      <c r="NPE6" s="652"/>
      <c r="NPF6" s="652"/>
      <c r="NPG6" s="652"/>
      <c r="NPH6" s="653"/>
      <c r="NPI6" s="653"/>
      <c r="NPJ6" s="653"/>
      <c r="NPK6" s="653"/>
      <c r="NPL6" s="653"/>
      <c r="NPM6" s="653"/>
      <c r="NPN6" s="653"/>
      <c r="NPO6" s="653"/>
      <c r="NPP6" s="668"/>
      <c r="NPQ6" s="670"/>
      <c r="NPR6" s="652"/>
      <c r="NPS6" s="652"/>
      <c r="NPT6" s="652"/>
      <c r="NPU6" s="652"/>
      <c r="NPV6" s="652"/>
      <c r="NPW6" s="652"/>
      <c r="NPX6" s="653"/>
      <c r="NPY6" s="653"/>
      <c r="NPZ6" s="653"/>
      <c r="NQA6" s="653"/>
      <c r="NQB6" s="653"/>
      <c r="NQC6" s="653"/>
      <c r="NQD6" s="653"/>
      <c r="NQE6" s="653"/>
      <c r="NQF6" s="668"/>
      <c r="NQG6" s="670"/>
      <c r="NQH6" s="652"/>
      <c r="NQI6" s="652"/>
      <c r="NQJ6" s="652"/>
      <c r="NQK6" s="652"/>
      <c r="NQL6" s="652"/>
      <c r="NQM6" s="652"/>
      <c r="NQN6" s="653"/>
      <c r="NQO6" s="653"/>
      <c r="NQP6" s="653"/>
      <c r="NQQ6" s="653"/>
      <c r="NQR6" s="653"/>
      <c r="NQS6" s="653"/>
      <c r="NQT6" s="653"/>
      <c r="NQU6" s="653"/>
      <c r="NQV6" s="668"/>
      <c r="NQW6" s="670"/>
      <c r="NQX6" s="652"/>
      <c r="NQY6" s="652"/>
      <c r="NQZ6" s="652"/>
      <c r="NRA6" s="652"/>
      <c r="NRB6" s="652"/>
      <c r="NRC6" s="652"/>
      <c r="NRD6" s="653"/>
      <c r="NRE6" s="653"/>
      <c r="NRF6" s="653"/>
      <c r="NRG6" s="653"/>
      <c r="NRH6" s="653"/>
      <c r="NRI6" s="653"/>
      <c r="NRJ6" s="653"/>
      <c r="NRK6" s="653"/>
      <c r="NRL6" s="668"/>
      <c r="NRM6" s="670"/>
      <c r="NRN6" s="652"/>
      <c r="NRO6" s="652"/>
      <c r="NRP6" s="652"/>
      <c r="NRQ6" s="652"/>
      <c r="NRR6" s="652"/>
      <c r="NRS6" s="652"/>
      <c r="NRT6" s="653"/>
      <c r="NRU6" s="653"/>
      <c r="NRV6" s="653"/>
      <c r="NRW6" s="653"/>
      <c r="NRX6" s="653"/>
      <c r="NRY6" s="653"/>
      <c r="NRZ6" s="653"/>
      <c r="NSA6" s="653"/>
      <c r="NSB6" s="668"/>
      <c r="NSC6" s="670"/>
      <c r="NSD6" s="652"/>
      <c r="NSE6" s="652"/>
      <c r="NSF6" s="652"/>
      <c r="NSG6" s="652"/>
      <c r="NSH6" s="652"/>
      <c r="NSI6" s="652"/>
      <c r="NSJ6" s="653"/>
      <c r="NSK6" s="653"/>
      <c r="NSL6" s="653"/>
      <c r="NSM6" s="653"/>
      <c r="NSN6" s="653"/>
      <c r="NSO6" s="653"/>
      <c r="NSP6" s="653"/>
      <c r="NSQ6" s="653"/>
      <c r="NSR6" s="668"/>
      <c r="NSS6" s="670"/>
      <c r="NST6" s="652"/>
      <c r="NSU6" s="652"/>
      <c r="NSV6" s="652"/>
      <c r="NSW6" s="652"/>
      <c r="NSX6" s="652"/>
      <c r="NSY6" s="652"/>
      <c r="NSZ6" s="653"/>
      <c r="NTA6" s="653"/>
      <c r="NTB6" s="653"/>
      <c r="NTC6" s="653"/>
      <c r="NTD6" s="653"/>
      <c r="NTE6" s="653"/>
      <c r="NTF6" s="653"/>
      <c r="NTG6" s="653"/>
      <c r="NTH6" s="668"/>
      <c r="NTI6" s="670"/>
      <c r="NTJ6" s="652"/>
      <c r="NTK6" s="652"/>
      <c r="NTL6" s="652"/>
      <c r="NTM6" s="652"/>
      <c r="NTN6" s="652"/>
      <c r="NTO6" s="652"/>
      <c r="NTP6" s="653"/>
      <c r="NTQ6" s="653"/>
      <c r="NTR6" s="653"/>
      <c r="NTS6" s="653"/>
      <c r="NTT6" s="653"/>
      <c r="NTU6" s="653"/>
      <c r="NTV6" s="653"/>
      <c r="NTW6" s="653"/>
      <c r="NTX6" s="668"/>
      <c r="NTY6" s="670"/>
      <c r="NTZ6" s="652"/>
      <c r="NUA6" s="652"/>
      <c r="NUB6" s="652"/>
      <c r="NUC6" s="652"/>
      <c r="NUD6" s="652"/>
      <c r="NUE6" s="652"/>
      <c r="NUF6" s="653"/>
      <c r="NUG6" s="653"/>
      <c r="NUH6" s="653"/>
      <c r="NUI6" s="653"/>
      <c r="NUJ6" s="653"/>
      <c r="NUK6" s="653"/>
      <c r="NUL6" s="653"/>
      <c r="NUM6" s="653"/>
      <c r="NUN6" s="668"/>
      <c r="NUO6" s="670"/>
      <c r="NUP6" s="652"/>
      <c r="NUQ6" s="652"/>
      <c r="NUR6" s="652"/>
      <c r="NUS6" s="652"/>
      <c r="NUT6" s="652"/>
      <c r="NUU6" s="652"/>
      <c r="NUV6" s="653"/>
      <c r="NUW6" s="653"/>
      <c r="NUX6" s="653"/>
      <c r="NUY6" s="653"/>
      <c r="NUZ6" s="653"/>
      <c r="NVA6" s="653"/>
      <c r="NVB6" s="653"/>
      <c r="NVC6" s="653"/>
      <c r="NVD6" s="668"/>
      <c r="NVE6" s="670"/>
      <c r="NVF6" s="652"/>
      <c r="NVG6" s="652"/>
      <c r="NVH6" s="652"/>
      <c r="NVI6" s="652"/>
      <c r="NVJ6" s="652"/>
      <c r="NVK6" s="652"/>
      <c r="NVL6" s="653"/>
      <c r="NVM6" s="653"/>
      <c r="NVN6" s="653"/>
      <c r="NVO6" s="653"/>
      <c r="NVP6" s="653"/>
      <c r="NVQ6" s="653"/>
      <c r="NVR6" s="653"/>
      <c r="NVS6" s="653"/>
      <c r="NVT6" s="668"/>
      <c r="NVU6" s="670"/>
      <c r="NVV6" s="652"/>
      <c r="NVW6" s="652"/>
      <c r="NVX6" s="652"/>
      <c r="NVY6" s="652"/>
      <c r="NVZ6" s="652"/>
      <c r="NWA6" s="652"/>
      <c r="NWB6" s="653"/>
      <c r="NWC6" s="653"/>
      <c r="NWD6" s="653"/>
      <c r="NWE6" s="653"/>
      <c r="NWF6" s="653"/>
      <c r="NWG6" s="653"/>
      <c r="NWH6" s="653"/>
      <c r="NWI6" s="653"/>
      <c r="NWJ6" s="668"/>
      <c r="NWK6" s="670"/>
      <c r="NWL6" s="652"/>
      <c r="NWM6" s="652"/>
      <c r="NWN6" s="652"/>
      <c r="NWO6" s="652"/>
      <c r="NWP6" s="652"/>
      <c r="NWQ6" s="652"/>
      <c r="NWR6" s="653"/>
      <c r="NWS6" s="653"/>
      <c r="NWT6" s="653"/>
      <c r="NWU6" s="653"/>
      <c r="NWV6" s="653"/>
      <c r="NWW6" s="653"/>
      <c r="NWX6" s="653"/>
      <c r="NWY6" s="653"/>
      <c r="NWZ6" s="668"/>
      <c r="NXA6" s="670"/>
      <c r="NXB6" s="652"/>
      <c r="NXC6" s="652"/>
      <c r="NXD6" s="652"/>
      <c r="NXE6" s="652"/>
      <c r="NXF6" s="652"/>
      <c r="NXG6" s="652"/>
      <c r="NXH6" s="653"/>
      <c r="NXI6" s="653"/>
      <c r="NXJ6" s="653"/>
      <c r="NXK6" s="653"/>
      <c r="NXL6" s="653"/>
      <c r="NXM6" s="653"/>
      <c r="NXN6" s="653"/>
      <c r="NXO6" s="653"/>
      <c r="NXP6" s="668"/>
      <c r="NXQ6" s="670"/>
      <c r="NXR6" s="652"/>
      <c r="NXS6" s="652"/>
      <c r="NXT6" s="652"/>
      <c r="NXU6" s="652"/>
      <c r="NXV6" s="652"/>
      <c r="NXW6" s="652"/>
      <c r="NXX6" s="653"/>
      <c r="NXY6" s="653"/>
      <c r="NXZ6" s="653"/>
      <c r="NYA6" s="653"/>
      <c r="NYB6" s="653"/>
      <c r="NYC6" s="653"/>
      <c r="NYD6" s="653"/>
      <c r="NYE6" s="653"/>
      <c r="NYF6" s="668"/>
      <c r="NYG6" s="670"/>
      <c r="NYH6" s="652"/>
      <c r="NYI6" s="652"/>
      <c r="NYJ6" s="652"/>
      <c r="NYK6" s="652"/>
      <c r="NYL6" s="652"/>
      <c r="NYM6" s="652"/>
      <c r="NYN6" s="653"/>
      <c r="NYO6" s="653"/>
      <c r="NYP6" s="653"/>
      <c r="NYQ6" s="653"/>
      <c r="NYR6" s="653"/>
      <c r="NYS6" s="653"/>
      <c r="NYT6" s="653"/>
      <c r="NYU6" s="653"/>
      <c r="NYV6" s="668"/>
      <c r="NYW6" s="670"/>
      <c r="NYX6" s="652"/>
      <c r="NYY6" s="652"/>
      <c r="NYZ6" s="652"/>
      <c r="NZA6" s="652"/>
      <c r="NZB6" s="652"/>
      <c r="NZC6" s="652"/>
      <c r="NZD6" s="653"/>
      <c r="NZE6" s="653"/>
      <c r="NZF6" s="653"/>
      <c r="NZG6" s="653"/>
      <c r="NZH6" s="653"/>
      <c r="NZI6" s="653"/>
      <c r="NZJ6" s="653"/>
      <c r="NZK6" s="653"/>
      <c r="NZL6" s="668"/>
      <c r="NZM6" s="670"/>
      <c r="NZN6" s="652"/>
      <c r="NZO6" s="652"/>
      <c r="NZP6" s="652"/>
      <c r="NZQ6" s="652"/>
      <c r="NZR6" s="652"/>
      <c r="NZS6" s="652"/>
      <c r="NZT6" s="653"/>
      <c r="NZU6" s="653"/>
      <c r="NZV6" s="653"/>
      <c r="NZW6" s="653"/>
      <c r="NZX6" s="653"/>
      <c r="NZY6" s="653"/>
      <c r="NZZ6" s="653"/>
      <c r="OAA6" s="653"/>
      <c r="OAB6" s="668"/>
      <c r="OAC6" s="670"/>
      <c r="OAD6" s="652"/>
      <c r="OAE6" s="652"/>
      <c r="OAF6" s="652"/>
      <c r="OAG6" s="652"/>
      <c r="OAH6" s="652"/>
      <c r="OAI6" s="652"/>
      <c r="OAJ6" s="653"/>
      <c r="OAK6" s="653"/>
      <c r="OAL6" s="653"/>
      <c r="OAM6" s="653"/>
      <c r="OAN6" s="653"/>
      <c r="OAO6" s="653"/>
      <c r="OAP6" s="653"/>
      <c r="OAQ6" s="653"/>
      <c r="OAR6" s="668"/>
      <c r="OAS6" s="670"/>
      <c r="OAT6" s="652"/>
      <c r="OAU6" s="652"/>
      <c r="OAV6" s="652"/>
      <c r="OAW6" s="652"/>
      <c r="OAX6" s="652"/>
      <c r="OAY6" s="652"/>
      <c r="OAZ6" s="653"/>
      <c r="OBA6" s="653"/>
      <c r="OBB6" s="653"/>
      <c r="OBC6" s="653"/>
      <c r="OBD6" s="653"/>
      <c r="OBE6" s="653"/>
      <c r="OBF6" s="653"/>
      <c r="OBG6" s="653"/>
      <c r="OBH6" s="668"/>
      <c r="OBI6" s="670"/>
      <c r="OBJ6" s="652"/>
      <c r="OBK6" s="652"/>
      <c r="OBL6" s="652"/>
      <c r="OBM6" s="652"/>
      <c r="OBN6" s="652"/>
      <c r="OBO6" s="652"/>
      <c r="OBP6" s="653"/>
      <c r="OBQ6" s="653"/>
      <c r="OBR6" s="653"/>
      <c r="OBS6" s="653"/>
      <c r="OBT6" s="653"/>
      <c r="OBU6" s="653"/>
      <c r="OBV6" s="653"/>
      <c r="OBW6" s="653"/>
      <c r="OBX6" s="668"/>
      <c r="OBY6" s="670"/>
      <c r="OBZ6" s="652"/>
      <c r="OCA6" s="652"/>
      <c r="OCB6" s="652"/>
      <c r="OCC6" s="652"/>
      <c r="OCD6" s="652"/>
      <c r="OCE6" s="652"/>
      <c r="OCF6" s="653"/>
      <c r="OCG6" s="653"/>
      <c r="OCH6" s="653"/>
      <c r="OCI6" s="653"/>
      <c r="OCJ6" s="653"/>
      <c r="OCK6" s="653"/>
      <c r="OCL6" s="653"/>
      <c r="OCM6" s="653"/>
      <c r="OCN6" s="668"/>
      <c r="OCO6" s="670"/>
      <c r="OCP6" s="652"/>
      <c r="OCQ6" s="652"/>
      <c r="OCR6" s="652"/>
      <c r="OCS6" s="652"/>
      <c r="OCT6" s="652"/>
      <c r="OCU6" s="652"/>
      <c r="OCV6" s="653"/>
      <c r="OCW6" s="653"/>
      <c r="OCX6" s="653"/>
      <c r="OCY6" s="653"/>
      <c r="OCZ6" s="653"/>
      <c r="ODA6" s="653"/>
      <c r="ODB6" s="653"/>
      <c r="ODC6" s="653"/>
      <c r="ODD6" s="668"/>
      <c r="ODE6" s="670"/>
      <c r="ODF6" s="652"/>
      <c r="ODG6" s="652"/>
      <c r="ODH6" s="652"/>
      <c r="ODI6" s="652"/>
      <c r="ODJ6" s="652"/>
      <c r="ODK6" s="652"/>
      <c r="ODL6" s="653"/>
      <c r="ODM6" s="653"/>
      <c r="ODN6" s="653"/>
      <c r="ODO6" s="653"/>
      <c r="ODP6" s="653"/>
      <c r="ODQ6" s="653"/>
      <c r="ODR6" s="653"/>
      <c r="ODS6" s="653"/>
      <c r="ODT6" s="668"/>
      <c r="ODU6" s="670"/>
      <c r="ODV6" s="652"/>
      <c r="ODW6" s="652"/>
      <c r="ODX6" s="652"/>
      <c r="ODY6" s="652"/>
      <c r="ODZ6" s="652"/>
      <c r="OEA6" s="652"/>
      <c r="OEB6" s="653"/>
      <c r="OEC6" s="653"/>
      <c r="OED6" s="653"/>
      <c r="OEE6" s="653"/>
      <c r="OEF6" s="653"/>
      <c r="OEG6" s="653"/>
      <c r="OEH6" s="653"/>
      <c r="OEI6" s="653"/>
      <c r="OEJ6" s="668"/>
      <c r="OEK6" s="670"/>
      <c r="OEL6" s="652"/>
      <c r="OEM6" s="652"/>
      <c r="OEN6" s="652"/>
      <c r="OEO6" s="652"/>
      <c r="OEP6" s="652"/>
      <c r="OEQ6" s="652"/>
      <c r="OER6" s="653"/>
      <c r="OES6" s="653"/>
      <c r="OET6" s="653"/>
      <c r="OEU6" s="653"/>
      <c r="OEV6" s="653"/>
      <c r="OEW6" s="653"/>
      <c r="OEX6" s="653"/>
      <c r="OEY6" s="653"/>
      <c r="OEZ6" s="668"/>
      <c r="OFA6" s="670"/>
      <c r="OFB6" s="652"/>
      <c r="OFC6" s="652"/>
      <c r="OFD6" s="652"/>
      <c r="OFE6" s="652"/>
      <c r="OFF6" s="652"/>
      <c r="OFG6" s="652"/>
      <c r="OFH6" s="653"/>
      <c r="OFI6" s="653"/>
      <c r="OFJ6" s="653"/>
      <c r="OFK6" s="653"/>
      <c r="OFL6" s="653"/>
      <c r="OFM6" s="653"/>
      <c r="OFN6" s="653"/>
      <c r="OFO6" s="653"/>
      <c r="OFP6" s="668"/>
      <c r="OFQ6" s="670"/>
      <c r="OFR6" s="652"/>
      <c r="OFS6" s="652"/>
      <c r="OFT6" s="652"/>
      <c r="OFU6" s="652"/>
      <c r="OFV6" s="652"/>
      <c r="OFW6" s="652"/>
      <c r="OFX6" s="653"/>
      <c r="OFY6" s="653"/>
      <c r="OFZ6" s="653"/>
      <c r="OGA6" s="653"/>
      <c r="OGB6" s="653"/>
      <c r="OGC6" s="653"/>
      <c r="OGD6" s="653"/>
      <c r="OGE6" s="653"/>
      <c r="OGF6" s="668"/>
      <c r="OGG6" s="670"/>
      <c r="OGH6" s="652"/>
      <c r="OGI6" s="652"/>
      <c r="OGJ6" s="652"/>
      <c r="OGK6" s="652"/>
      <c r="OGL6" s="652"/>
      <c r="OGM6" s="652"/>
      <c r="OGN6" s="653"/>
      <c r="OGO6" s="653"/>
      <c r="OGP6" s="653"/>
      <c r="OGQ6" s="653"/>
      <c r="OGR6" s="653"/>
      <c r="OGS6" s="653"/>
      <c r="OGT6" s="653"/>
      <c r="OGU6" s="653"/>
      <c r="OGV6" s="668"/>
      <c r="OGW6" s="670"/>
      <c r="OGX6" s="652"/>
      <c r="OGY6" s="652"/>
      <c r="OGZ6" s="652"/>
      <c r="OHA6" s="652"/>
      <c r="OHB6" s="652"/>
      <c r="OHC6" s="652"/>
      <c r="OHD6" s="653"/>
      <c r="OHE6" s="653"/>
      <c r="OHF6" s="653"/>
      <c r="OHG6" s="653"/>
      <c r="OHH6" s="653"/>
      <c r="OHI6" s="653"/>
      <c r="OHJ6" s="653"/>
      <c r="OHK6" s="653"/>
      <c r="OHL6" s="668"/>
      <c r="OHM6" s="670"/>
      <c r="OHN6" s="652"/>
      <c r="OHO6" s="652"/>
      <c r="OHP6" s="652"/>
      <c r="OHQ6" s="652"/>
      <c r="OHR6" s="652"/>
      <c r="OHS6" s="652"/>
      <c r="OHT6" s="653"/>
      <c r="OHU6" s="653"/>
      <c r="OHV6" s="653"/>
      <c r="OHW6" s="653"/>
      <c r="OHX6" s="653"/>
      <c r="OHY6" s="653"/>
      <c r="OHZ6" s="653"/>
      <c r="OIA6" s="653"/>
      <c r="OIB6" s="668"/>
      <c r="OIC6" s="670"/>
      <c r="OID6" s="652"/>
      <c r="OIE6" s="652"/>
      <c r="OIF6" s="652"/>
      <c r="OIG6" s="652"/>
      <c r="OIH6" s="652"/>
      <c r="OII6" s="652"/>
      <c r="OIJ6" s="653"/>
      <c r="OIK6" s="653"/>
      <c r="OIL6" s="653"/>
      <c r="OIM6" s="653"/>
      <c r="OIN6" s="653"/>
      <c r="OIO6" s="653"/>
      <c r="OIP6" s="653"/>
      <c r="OIQ6" s="653"/>
      <c r="OIR6" s="668"/>
      <c r="OIS6" s="670"/>
      <c r="OIT6" s="652"/>
      <c r="OIU6" s="652"/>
      <c r="OIV6" s="652"/>
      <c r="OIW6" s="652"/>
      <c r="OIX6" s="652"/>
      <c r="OIY6" s="652"/>
      <c r="OIZ6" s="653"/>
      <c r="OJA6" s="653"/>
      <c r="OJB6" s="653"/>
      <c r="OJC6" s="653"/>
      <c r="OJD6" s="653"/>
      <c r="OJE6" s="653"/>
      <c r="OJF6" s="653"/>
      <c r="OJG6" s="653"/>
      <c r="OJH6" s="668"/>
      <c r="OJI6" s="670"/>
      <c r="OJJ6" s="652"/>
      <c r="OJK6" s="652"/>
      <c r="OJL6" s="652"/>
      <c r="OJM6" s="652"/>
      <c r="OJN6" s="652"/>
      <c r="OJO6" s="652"/>
      <c r="OJP6" s="653"/>
      <c r="OJQ6" s="653"/>
      <c r="OJR6" s="653"/>
      <c r="OJS6" s="653"/>
      <c r="OJT6" s="653"/>
      <c r="OJU6" s="653"/>
      <c r="OJV6" s="653"/>
      <c r="OJW6" s="653"/>
      <c r="OJX6" s="668"/>
      <c r="OJY6" s="670"/>
      <c r="OJZ6" s="652"/>
      <c r="OKA6" s="652"/>
      <c r="OKB6" s="652"/>
      <c r="OKC6" s="652"/>
      <c r="OKD6" s="652"/>
      <c r="OKE6" s="652"/>
      <c r="OKF6" s="653"/>
      <c r="OKG6" s="653"/>
      <c r="OKH6" s="653"/>
      <c r="OKI6" s="653"/>
      <c r="OKJ6" s="653"/>
      <c r="OKK6" s="653"/>
      <c r="OKL6" s="653"/>
      <c r="OKM6" s="653"/>
      <c r="OKN6" s="668"/>
      <c r="OKO6" s="670"/>
      <c r="OKP6" s="652"/>
      <c r="OKQ6" s="652"/>
      <c r="OKR6" s="652"/>
      <c r="OKS6" s="652"/>
      <c r="OKT6" s="652"/>
      <c r="OKU6" s="652"/>
      <c r="OKV6" s="653"/>
      <c r="OKW6" s="653"/>
      <c r="OKX6" s="653"/>
      <c r="OKY6" s="653"/>
      <c r="OKZ6" s="653"/>
      <c r="OLA6" s="653"/>
      <c r="OLB6" s="653"/>
      <c r="OLC6" s="653"/>
      <c r="OLD6" s="668"/>
      <c r="OLE6" s="670"/>
      <c r="OLF6" s="652"/>
      <c r="OLG6" s="652"/>
      <c r="OLH6" s="652"/>
      <c r="OLI6" s="652"/>
      <c r="OLJ6" s="652"/>
      <c r="OLK6" s="652"/>
      <c r="OLL6" s="653"/>
      <c r="OLM6" s="653"/>
      <c r="OLN6" s="653"/>
      <c r="OLO6" s="653"/>
      <c r="OLP6" s="653"/>
      <c r="OLQ6" s="653"/>
      <c r="OLR6" s="653"/>
      <c r="OLS6" s="653"/>
      <c r="OLT6" s="668"/>
      <c r="OLU6" s="670"/>
      <c r="OLV6" s="652"/>
      <c r="OLW6" s="652"/>
      <c r="OLX6" s="652"/>
      <c r="OLY6" s="652"/>
      <c r="OLZ6" s="652"/>
      <c r="OMA6" s="652"/>
      <c r="OMB6" s="653"/>
      <c r="OMC6" s="653"/>
      <c r="OMD6" s="653"/>
      <c r="OME6" s="653"/>
      <c r="OMF6" s="653"/>
      <c r="OMG6" s="653"/>
      <c r="OMH6" s="653"/>
      <c r="OMI6" s="653"/>
      <c r="OMJ6" s="668"/>
      <c r="OMK6" s="670"/>
      <c r="OML6" s="652"/>
      <c r="OMM6" s="652"/>
      <c r="OMN6" s="652"/>
      <c r="OMO6" s="652"/>
      <c r="OMP6" s="652"/>
      <c r="OMQ6" s="652"/>
      <c r="OMR6" s="653"/>
      <c r="OMS6" s="653"/>
      <c r="OMT6" s="653"/>
      <c r="OMU6" s="653"/>
      <c r="OMV6" s="653"/>
      <c r="OMW6" s="653"/>
      <c r="OMX6" s="653"/>
      <c r="OMY6" s="653"/>
      <c r="OMZ6" s="668"/>
      <c r="ONA6" s="670"/>
      <c r="ONB6" s="652"/>
      <c r="ONC6" s="652"/>
      <c r="OND6" s="652"/>
      <c r="ONE6" s="652"/>
      <c r="ONF6" s="652"/>
      <c r="ONG6" s="652"/>
      <c r="ONH6" s="653"/>
      <c r="ONI6" s="653"/>
      <c r="ONJ6" s="653"/>
      <c r="ONK6" s="653"/>
      <c r="ONL6" s="653"/>
      <c r="ONM6" s="653"/>
      <c r="ONN6" s="653"/>
      <c r="ONO6" s="653"/>
      <c r="ONP6" s="668"/>
      <c r="ONQ6" s="670"/>
      <c r="ONR6" s="652"/>
      <c r="ONS6" s="652"/>
      <c r="ONT6" s="652"/>
      <c r="ONU6" s="652"/>
      <c r="ONV6" s="652"/>
      <c r="ONW6" s="652"/>
      <c r="ONX6" s="653"/>
      <c r="ONY6" s="653"/>
      <c r="ONZ6" s="653"/>
      <c r="OOA6" s="653"/>
      <c r="OOB6" s="653"/>
      <c r="OOC6" s="653"/>
      <c r="OOD6" s="653"/>
      <c r="OOE6" s="653"/>
      <c r="OOF6" s="668"/>
      <c r="OOG6" s="670"/>
      <c r="OOH6" s="652"/>
      <c r="OOI6" s="652"/>
      <c r="OOJ6" s="652"/>
      <c r="OOK6" s="652"/>
      <c r="OOL6" s="652"/>
      <c r="OOM6" s="652"/>
      <c r="OON6" s="653"/>
      <c r="OOO6" s="653"/>
      <c r="OOP6" s="653"/>
      <c r="OOQ6" s="653"/>
      <c r="OOR6" s="653"/>
      <c r="OOS6" s="653"/>
      <c r="OOT6" s="653"/>
      <c r="OOU6" s="653"/>
      <c r="OOV6" s="668"/>
      <c r="OOW6" s="670"/>
      <c r="OOX6" s="652"/>
      <c r="OOY6" s="652"/>
      <c r="OOZ6" s="652"/>
      <c r="OPA6" s="652"/>
      <c r="OPB6" s="652"/>
      <c r="OPC6" s="652"/>
      <c r="OPD6" s="653"/>
      <c r="OPE6" s="653"/>
      <c r="OPF6" s="653"/>
      <c r="OPG6" s="653"/>
      <c r="OPH6" s="653"/>
      <c r="OPI6" s="653"/>
      <c r="OPJ6" s="653"/>
      <c r="OPK6" s="653"/>
      <c r="OPL6" s="668"/>
      <c r="OPM6" s="670"/>
      <c r="OPN6" s="652"/>
      <c r="OPO6" s="652"/>
      <c r="OPP6" s="652"/>
      <c r="OPQ6" s="652"/>
      <c r="OPR6" s="652"/>
      <c r="OPS6" s="652"/>
      <c r="OPT6" s="653"/>
      <c r="OPU6" s="653"/>
      <c r="OPV6" s="653"/>
      <c r="OPW6" s="653"/>
      <c r="OPX6" s="653"/>
      <c r="OPY6" s="653"/>
      <c r="OPZ6" s="653"/>
      <c r="OQA6" s="653"/>
      <c r="OQB6" s="668"/>
      <c r="OQC6" s="670"/>
      <c r="OQD6" s="652"/>
      <c r="OQE6" s="652"/>
      <c r="OQF6" s="652"/>
      <c r="OQG6" s="652"/>
      <c r="OQH6" s="652"/>
      <c r="OQI6" s="652"/>
      <c r="OQJ6" s="653"/>
      <c r="OQK6" s="653"/>
      <c r="OQL6" s="653"/>
      <c r="OQM6" s="653"/>
      <c r="OQN6" s="653"/>
      <c r="OQO6" s="653"/>
      <c r="OQP6" s="653"/>
      <c r="OQQ6" s="653"/>
      <c r="OQR6" s="668"/>
      <c r="OQS6" s="670"/>
      <c r="OQT6" s="652"/>
      <c r="OQU6" s="652"/>
      <c r="OQV6" s="652"/>
      <c r="OQW6" s="652"/>
      <c r="OQX6" s="652"/>
      <c r="OQY6" s="652"/>
      <c r="OQZ6" s="653"/>
      <c r="ORA6" s="653"/>
      <c r="ORB6" s="653"/>
      <c r="ORC6" s="653"/>
      <c r="ORD6" s="653"/>
      <c r="ORE6" s="653"/>
      <c r="ORF6" s="653"/>
      <c r="ORG6" s="653"/>
      <c r="ORH6" s="668"/>
      <c r="ORI6" s="670"/>
      <c r="ORJ6" s="652"/>
      <c r="ORK6" s="652"/>
      <c r="ORL6" s="652"/>
      <c r="ORM6" s="652"/>
      <c r="ORN6" s="652"/>
      <c r="ORO6" s="652"/>
      <c r="ORP6" s="653"/>
      <c r="ORQ6" s="653"/>
      <c r="ORR6" s="653"/>
      <c r="ORS6" s="653"/>
      <c r="ORT6" s="653"/>
      <c r="ORU6" s="653"/>
      <c r="ORV6" s="653"/>
      <c r="ORW6" s="653"/>
      <c r="ORX6" s="668"/>
      <c r="ORY6" s="670"/>
      <c r="ORZ6" s="652"/>
      <c r="OSA6" s="652"/>
      <c r="OSB6" s="652"/>
      <c r="OSC6" s="652"/>
      <c r="OSD6" s="652"/>
      <c r="OSE6" s="652"/>
      <c r="OSF6" s="653"/>
      <c r="OSG6" s="653"/>
      <c r="OSH6" s="653"/>
      <c r="OSI6" s="653"/>
      <c r="OSJ6" s="653"/>
      <c r="OSK6" s="653"/>
      <c r="OSL6" s="653"/>
      <c r="OSM6" s="653"/>
      <c r="OSN6" s="668"/>
      <c r="OSO6" s="670"/>
      <c r="OSP6" s="652"/>
      <c r="OSQ6" s="652"/>
      <c r="OSR6" s="652"/>
      <c r="OSS6" s="652"/>
      <c r="OST6" s="652"/>
      <c r="OSU6" s="652"/>
      <c r="OSV6" s="653"/>
      <c r="OSW6" s="653"/>
      <c r="OSX6" s="653"/>
      <c r="OSY6" s="653"/>
      <c r="OSZ6" s="653"/>
      <c r="OTA6" s="653"/>
      <c r="OTB6" s="653"/>
      <c r="OTC6" s="653"/>
      <c r="OTD6" s="668"/>
      <c r="OTE6" s="670"/>
      <c r="OTF6" s="652"/>
      <c r="OTG6" s="652"/>
      <c r="OTH6" s="652"/>
      <c r="OTI6" s="652"/>
      <c r="OTJ6" s="652"/>
      <c r="OTK6" s="652"/>
      <c r="OTL6" s="653"/>
      <c r="OTM6" s="653"/>
      <c r="OTN6" s="653"/>
      <c r="OTO6" s="653"/>
      <c r="OTP6" s="653"/>
      <c r="OTQ6" s="653"/>
      <c r="OTR6" s="653"/>
      <c r="OTS6" s="653"/>
      <c r="OTT6" s="668"/>
      <c r="OTU6" s="670"/>
      <c r="OTV6" s="652"/>
      <c r="OTW6" s="652"/>
      <c r="OTX6" s="652"/>
      <c r="OTY6" s="652"/>
      <c r="OTZ6" s="652"/>
      <c r="OUA6" s="652"/>
      <c r="OUB6" s="653"/>
      <c r="OUC6" s="653"/>
      <c r="OUD6" s="653"/>
      <c r="OUE6" s="653"/>
      <c r="OUF6" s="653"/>
      <c r="OUG6" s="653"/>
      <c r="OUH6" s="653"/>
      <c r="OUI6" s="653"/>
      <c r="OUJ6" s="668"/>
      <c r="OUK6" s="670"/>
      <c r="OUL6" s="652"/>
      <c r="OUM6" s="652"/>
      <c r="OUN6" s="652"/>
      <c r="OUO6" s="652"/>
      <c r="OUP6" s="652"/>
      <c r="OUQ6" s="652"/>
      <c r="OUR6" s="653"/>
      <c r="OUS6" s="653"/>
      <c r="OUT6" s="653"/>
      <c r="OUU6" s="653"/>
      <c r="OUV6" s="653"/>
      <c r="OUW6" s="653"/>
      <c r="OUX6" s="653"/>
      <c r="OUY6" s="653"/>
      <c r="OUZ6" s="668"/>
      <c r="OVA6" s="670"/>
      <c r="OVB6" s="652"/>
      <c r="OVC6" s="652"/>
      <c r="OVD6" s="652"/>
      <c r="OVE6" s="652"/>
      <c r="OVF6" s="652"/>
      <c r="OVG6" s="652"/>
      <c r="OVH6" s="653"/>
      <c r="OVI6" s="653"/>
      <c r="OVJ6" s="653"/>
      <c r="OVK6" s="653"/>
      <c r="OVL6" s="653"/>
      <c r="OVM6" s="653"/>
      <c r="OVN6" s="653"/>
      <c r="OVO6" s="653"/>
      <c r="OVP6" s="668"/>
      <c r="OVQ6" s="670"/>
      <c r="OVR6" s="652"/>
      <c r="OVS6" s="652"/>
      <c r="OVT6" s="652"/>
      <c r="OVU6" s="652"/>
      <c r="OVV6" s="652"/>
      <c r="OVW6" s="652"/>
      <c r="OVX6" s="653"/>
      <c r="OVY6" s="653"/>
      <c r="OVZ6" s="653"/>
      <c r="OWA6" s="653"/>
      <c r="OWB6" s="653"/>
      <c r="OWC6" s="653"/>
      <c r="OWD6" s="653"/>
      <c r="OWE6" s="653"/>
      <c r="OWF6" s="668"/>
      <c r="OWG6" s="670"/>
      <c r="OWH6" s="652"/>
      <c r="OWI6" s="652"/>
      <c r="OWJ6" s="652"/>
      <c r="OWK6" s="652"/>
      <c r="OWL6" s="652"/>
      <c r="OWM6" s="652"/>
      <c r="OWN6" s="653"/>
      <c r="OWO6" s="653"/>
      <c r="OWP6" s="653"/>
      <c r="OWQ6" s="653"/>
      <c r="OWR6" s="653"/>
      <c r="OWS6" s="653"/>
      <c r="OWT6" s="653"/>
      <c r="OWU6" s="653"/>
      <c r="OWV6" s="668"/>
      <c r="OWW6" s="670"/>
      <c r="OWX6" s="652"/>
      <c r="OWY6" s="652"/>
      <c r="OWZ6" s="652"/>
      <c r="OXA6" s="652"/>
      <c r="OXB6" s="652"/>
      <c r="OXC6" s="652"/>
      <c r="OXD6" s="653"/>
      <c r="OXE6" s="653"/>
      <c r="OXF6" s="653"/>
      <c r="OXG6" s="653"/>
      <c r="OXH6" s="653"/>
      <c r="OXI6" s="653"/>
      <c r="OXJ6" s="653"/>
      <c r="OXK6" s="653"/>
      <c r="OXL6" s="668"/>
      <c r="OXM6" s="670"/>
      <c r="OXN6" s="652"/>
      <c r="OXO6" s="652"/>
      <c r="OXP6" s="652"/>
      <c r="OXQ6" s="652"/>
      <c r="OXR6" s="652"/>
      <c r="OXS6" s="652"/>
      <c r="OXT6" s="653"/>
      <c r="OXU6" s="653"/>
      <c r="OXV6" s="653"/>
      <c r="OXW6" s="653"/>
      <c r="OXX6" s="653"/>
      <c r="OXY6" s="653"/>
      <c r="OXZ6" s="653"/>
      <c r="OYA6" s="653"/>
      <c r="OYB6" s="668"/>
      <c r="OYC6" s="670"/>
      <c r="OYD6" s="652"/>
      <c r="OYE6" s="652"/>
      <c r="OYF6" s="652"/>
      <c r="OYG6" s="652"/>
      <c r="OYH6" s="652"/>
      <c r="OYI6" s="652"/>
      <c r="OYJ6" s="653"/>
      <c r="OYK6" s="653"/>
      <c r="OYL6" s="653"/>
      <c r="OYM6" s="653"/>
      <c r="OYN6" s="653"/>
      <c r="OYO6" s="653"/>
      <c r="OYP6" s="653"/>
      <c r="OYQ6" s="653"/>
      <c r="OYR6" s="668"/>
      <c r="OYS6" s="670"/>
      <c r="OYT6" s="652"/>
      <c r="OYU6" s="652"/>
      <c r="OYV6" s="652"/>
      <c r="OYW6" s="652"/>
      <c r="OYX6" s="652"/>
      <c r="OYY6" s="652"/>
      <c r="OYZ6" s="653"/>
      <c r="OZA6" s="653"/>
      <c r="OZB6" s="653"/>
      <c r="OZC6" s="653"/>
      <c r="OZD6" s="653"/>
      <c r="OZE6" s="653"/>
      <c r="OZF6" s="653"/>
      <c r="OZG6" s="653"/>
      <c r="OZH6" s="668"/>
      <c r="OZI6" s="670"/>
      <c r="OZJ6" s="652"/>
      <c r="OZK6" s="652"/>
      <c r="OZL6" s="652"/>
      <c r="OZM6" s="652"/>
      <c r="OZN6" s="652"/>
      <c r="OZO6" s="652"/>
      <c r="OZP6" s="653"/>
      <c r="OZQ6" s="653"/>
      <c r="OZR6" s="653"/>
      <c r="OZS6" s="653"/>
      <c r="OZT6" s="653"/>
      <c r="OZU6" s="653"/>
      <c r="OZV6" s="653"/>
      <c r="OZW6" s="653"/>
      <c r="OZX6" s="668"/>
      <c r="OZY6" s="670"/>
      <c r="OZZ6" s="652"/>
      <c r="PAA6" s="652"/>
      <c r="PAB6" s="652"/>
      <c r="PAC6" s="652"/>
      <c r="PAD6" s="652"/>
      <c r="PAE6" s="652"/>
      <c r="PAF6" s="653"/>
      <c r="PAG6" s="653"/>
      <c r="PAH6" s="653"/>
      <c r="PAI6" s="653"/>
      <c r="PAJ6" s="653"/>
      <c r="PAK6" s="653"/>
      <c r="PAL6" s="653"/>
      <c r="PAM6" s="653"/>
      <c r="PAN6" s="668"/>
      <c r="PAO6" s="670"/>
      <c r="PAP6" s="652"/>
      <c r="PAQ6" s="652"/>
      <c r="PAR6" s="652"/>
      <c r="PAS6" s="652"/>
      <c r="PAT6" s="652"/>
      <c r="PAU6" s="652"/>
      <c r="PAV6" s="653"/>
      <c r="PAW6" s="653"/>
      <c r="PAX6" s="653"/>
      <c r="PAY6" s="653"/>
      <c r="PAZ6" s="653"/>
      <c r="PBA6" s="653"/>
      <c r="PBB6" s="653"/>
      <c r="PBC6" s="653"/>
      <c r="PBD6" s="668"/>
      <c r="PBE6" s="670"/>
      <c r="PBF6" s="652"/>
      <c r="PBG6" s="652"/>
      <c r="PBH6" s="652"/>
      <c r="PBI6" s="652"/>
      <c r="PBJ6" s="652"/>
      <c r="PBK6" s="652"/>
      <c r="PBL6" s="653"/>
      <c r="PBM6" s="653"/>
      <c r="PBN6" s="653"/>
      <c r="PBO6" s="653"/>
      <c r="PBP6" s="653"/>
      <c r="PBQ6" s="653"/>
      <c r="PBR6" s="653"/>
      <c r="PBS6" s="653"/>
      <c r="PBT6" s="668"/>
      <c r="PBU6" s="670"/>
      <c r="PBV6" s="652"/>
      <c r="PBW6" s="652"/>
      <c r="PBX6" s="652"/>
      <c r="PBY6" s="652"/>
      <c r="PBZ6" s="652"/>
      <c r="PCA6" s="652"/>
      <c r="PCB6" s="653"/>
      <c r="PCC6" s="653"/>
      <c r="PCD6" s="653"/>
      <c r="PCE6" s="653"/>
      <c r="PCF6" s="653"/>
      <c r="PCG6" s="653"/>
      <c r="PCH6" s="653"/>
      <c r="PCI6" s="653"/>
      <c r="PCJ6" s="668"/>
      <c r="PCK6" s="670"/>
      <c r="PCL6" s="652"/>
      <c r="PCM6" s="652"/>
      <c r="PCN6" s="652"/>
      <c r="PCO6" s="652"/>
      <c r="PCP6" s="652"/>
      <c r="PCQ6" s="652"/>
      <c r="PCR6" s="653"/>
      <c r="PCS6" s="653"/>
      <c r="PCT6" s="653"/>
      <c r="PCU6" s="653"/>
      <c r="PCV6" s="653"/>
      <c r="PCW6" s="653"/>
      <c r="PCX6" s="653"/>
      <c r="PCY6" s="653"/>
      <c r="PCZ6" s="668"/>
      <c r="PDA6" s="670"/>
      <c r="PDB6" s="652"/>
      <c r="PDC6" s="652"/>
      <c r="PDD6" s="652"/>
      <c r="PDE6" s="652"/>
      <c r="PDF6" s="652"/>
      <c r="PDG6" s="652"/>
      <c r="PDH6" s="653"/>
      <c r="PDI6" s="653"/>
      <c r="PDJ6" s="653"/>
      <c r="PDK6" s="653"/>
      <c r="PDL6" s="653"/>
      <c r="PDM6" s="653"/>
      <c r="PDN6" s="653"/>
      <c r="PDO6" s="653"/>
      <c r="PDP6" s="668"/>
      <c r="PDQ6" s="670"/>
      <c r="PDR6" s="652"/>
      <c r="PDS6" s="652"/>
      <c r="PDT6" s="652"/>
      <c r="PDU6" s="652"/>
      <c r="PDV6" s="652"/>
      <c r="PDW6" s="652"/>
      <c r="PDX6" s="653"/>
      <c r="PDY6" s="653"/>
      <c r="PDZ6" s="653"/>
      <c r="PEA6" s="653"/>
      <c r="PEB6" s="653"/>
      <c r="PEC6" s="653"/>
      <c r="PED6" s="653"/>
      <c r="PEE6" s="653"/>
      <c r="PEF6" s="668"/>
      <c r="PEG6" s="670"/>
      <c r="PEH6" s="652"/>
      <c r="PEI6" s="652"/>
      <c r="PEJ6" s="652"/>
      <c r="PEK6" s="652"/>
      <c r="PEL6" s="652"/>
      <c r="PEM6" s="652"/>
      <c r="PEN6" s="653"/>
      <c r="PEO6" s="653"/>
      <c r="PEP6" s="653"/>
      <c r="PEQ6" s="653"/>
      <c r="PER6" s="653"/>
      <c r="PES6" s="653"/>
      <c r="PET6" s="653"/>
      <c r="PEU6" s="653"/>
      <c r="PEV6" s="668"/>
      <c r="PEW6" s="670"/>
      <c r="PEX6" s="652"/>
      <c r="PEY6" s="652"/>
      <c r="PEZ6" s="652"/>
      <c r="PFA6" s="652"/>
      <c r="PFB6" s="652"/>
      <c r="PFC6" s="652"/>
      <c r="PFD6" s="653"/>
      <c r="PFE6" s="653"/>
      <c r="PFF6" s="653"/>
      <c r="PFG6" s="653"/>
      <c r="PFH6" s="653"/>
      <c r="PFI6" s="653"/>
      <c r="PFJ6" s="653"/>
      <c r="PFK6" s="653"/>
      <c r="PFL6" s="668"/>
      <c r="PFM6" s="670"/>
      <c r="PFN6" s="652"/>
      <c r="PFO6" s="652"/>
      <c r="PFP6" s="652"/>
      <c r="PFQ6" s="652"/>
      <c r="PFR6" s="652"/>
      <c r="PFS6" s="652"/>
      <c r="PFT6" s="653"/>
      <c r="PFU6" s="653"/>
      <c r="PFV6" s="653"/>
      <c r="PFW6" s="653"/>
      <c r="PFX6" s="653"/>
      <c r="PFY6" s="653"/>
      <c r="PFZ6" s="653"/>
      <c r="PGA6" s="653"/>
      <c r="PGB6" s="668"/>
      <c r="PGC6" s="670"/>
      <c r="PGD6" s="652"/>
      <c r="PGE6" s="652"/>
      <c r="PGF6" s="652"/>
      <c r="PGG6" s="652"/>
      <c r="PGH6" s="652"/>
      <c r="PGI6" s="652"/>
      <c r="PGJ6" s="653"/>
      <c r="PGK6" s="653"/>
      <c r="PGL6" s="653"/>
      <c r="PGM6" s="653"/>
      <c r="PGN6" s="653"/>
      <c r="PGO6" s="653"/>
      <c r="PGP6" s="653"/>
      <c r="PGQ6" s="653"/>
      <c r="PGR6" s="668"/>
      <c r="PGS6" s="670"/>
      <c r="PGT6" s="652"/>
      <c r="PGU6" s="652"/>
      <c r="PGV6" s="652"/>
      <c r="PGW6" s="652"/>
      <c r="PGX6" s="652"/>
      <c r="PGY6" s="652"/>
      <c r="PGZ6" s="653"/>
      <c r="PHA6" s="653"/>
      <c r="PHB6" s="653"/>
      <c r="PHC6" s="653"/>
      <c r="PHD6" s="653"/>
      <c r="PHE6" s="653"/>
      <c r="PHF6" s="653"/>
      <c r="PHG6" s="653"/>
      <c r="PHH6" s="668"/>
      <c r="PHI6" s="670"/>
      <c r="PHJ6" s="652"/>
      <c r="PHK6" s="652"/>
      <c r="PHL6" s="652"/>
      <c r="PHM6" s="652"/>
      <c r="PHN6" s="652"/>
      <c r="PHO6" s="652"/>
      <c r="PHP6" s="653"/>
      <c r="PHQ6" s="653"/>
      <c r="PHR6" s="653"/>
      <c r="PHS6" s="653"/>
      <c r="PHT6" s="653"/>
      <c r="PHU6" s="653"/>
      <c r="PHV6" s="653"/>
      <c r="PHW6" s="653"/>
      <c r="PHX6" s="668"/>
      <c r="PHY6" s="670"/>
      <c r="PHZ6" s="652"/>
      <c r="PIA6" s="652"/>
      <c r="PIB6" s="652"/>
      <c r="PIC6" s="652"/>
      <c r="PID6" s="652"/>
      <c r="PIE6" s="652"/>
      <c r="PIF6" s="653"/>
      <c r="PIG6" s="653"/>
      <c r="PIH6" s="653"/>
      <c r="PII6" s="653"/>
      <c r="PIJ6" s="653"/>
      <c r="PIK6" s="653"/>
      <c r="PIL6" s="653"/>
      <c r="PIM6" s="653"/>
      <c r="PIN6" s="668"/>
      <c r="PIO6" s="670"/>
      <c r="PIP6" s="652"/>
      <c r="PIQ6" s="652"/>
      <c r="PIR6" s="652"/>
      <c r="PIS6" s="652"/>
      <c r="PIT6" s="652"/>
      <c r="PIU6" s="652"/>
      <c r="PIV6" s="653"/>
      <c r="PIW6" s="653"/>
      <c r="PIX6" s="653"/>
      <c r="PIY6" s="653"/>
      <c r="PIZ6" s="653"/>
      <c r="PJA6" s="653"/>
      <c r="PJB6" s="653"/>
      <c r="PJC6" s="653"/>
      <c r="PJD6" s="668"/>
      <c r="PJE6" s="670"/>
      <c r="PJF6" s="652"/>
      <c r="PJG6" s="652"/>
      <c r="PJH6" s="652"/>
      <c r="PJI6" s="652"/>
      <c r="PJJ6" s="652"/>
      <c r="PJK6" s="652"/>
      <c r="PJL6" s="653"/>
      <c r="PJM6" s="653"/>
      <c r="PJN6" s="653"/>
      <c r="PJO6" s="653"/>
      <c r="PJP6" s="653"/>
      <c r="PJQ6" s="653"/>
      <c r="PJR6" s="653"/>
      <c r="PJS6" s="653"/>
      <c r="PJT6" s="668"/>
      <c r="PJU6" s="670"/>
      <c r="PJV6" s="652"/>
      <c r="PJW6" s="652"/>
      <c r="PJX6" s="652"/>
      <c r="PJY6" s="652"/>
      <c r="PJZ6" s="652"/>
      <c r="PKA6" s="652"/>
      <c r="PKB6" s="653"/>
      <c r="PKC6" s="653"/>
      <c r="PKD6" s="653"/>
      <c r="PKE6" s="653"/>
      <c r="PKF6" s="653"/>
      <c r="PKG6" s="653"/>
      <c r="PKH6" s="653"/>
      <c r="PKI6" s="653"/>
      <c r="PKJ6" s="668"/>
      <c r="PKK6" s="670"/>
      <c r="PKL6" s="652"/>
      <c r="PKM6" s="652"/>
      <c r="PKN6" s="652"/>
      <c r="PKO6" s="652"/>
      <c r="PKP6" s="652"/>
      <c r="PKQ6" s="652"/>
      <c r="PKR6" s="653"/>
      <c r="PKS6" s="653"/>
      <c r="PKT6" s="653"/>
      <c r="PKU6" s="653"/>
      <c r="PKV6" s="653"/>
      <c r="PKW6" s="653"/>
      <c r="PKX6" s="653"/>
      <c r="PKY6" s="653"/>
      <c r="PKZ6" s="668"/>
      <c r="PLA6" s="670"/>
      <c r="PLB6" s="652"/>
      <c r="PLC6" s="652"/>
      <c r="PLD6" s="652"/>
      <c r="PLE6" s="652"/>
      <c r="PLF6" s="652"/>
      <c r="PLG6" s="652"/>
      <c r="PLH6" s="653"/>
      <c r="PLI6" s="653"/>
      <c r="PLJ6" s="653"/>
      <c r="PLK6" s="653"/>
      <c r="PLL6" s="653"/>
      <c r="PLM6" s="653"/>
      <c r="PLN6" s="653"/>
      <c r="PLO6" s="653"/>
      <c r="PLP6" s="668"/>
      <c r="PLQ6" s="670"/>
      <c r="PLR6" s="652"/>
      <c r="PLS6" s="652"/>
      <c r="PLT6" s="652"/>
      <c r="PLU6" s="652"/>
      <c r="PLV6" s="652"/>
      <c r="PLW6" s="652"/>
      <c r="PLX6" s="653"/>
      <c r="PLY6" s="653"/>
      <c r="PLZ6" s="653"/>
      <c r="PMA6" s="653"/>
      <c r="PMB6" s="653"/>
      <c r="PMC6" s="653"/>
      <c r="PMD6" s="653"/>
      <c r="PME6" s="653"/>
      <c r="PMF6" s="668"/>
      <c r="PMG6" s="670"/>
      <c r="PMH6" s="652"/>
      <c r="PMI6" s="652"/>
      <c r="PMJ6" s="652"/>
      <c r="PMK6" s="652"/>
      <c r="PML6" s="652"/>
      <c r="PMM6" s="652"/>
      <c r="PMN6" s="653"/>
      <c r="PMO6" s="653"/>
      <c r="PMP6" s="653"/>
      <c r="PMQ6" s="653"/>
      <c r="PMR6" s="653"/>
      <c r="PMS6" s="653"/>
      <c r="PMT6" s="653"/>
      <c r="PMU6" s="653"/>
      <c r="PMV6" s="668"/>
      <c r="PMW6" s="670"/>
      <c r="PMX6" s="652"/>
      <c r="PMY6" s="652"/>
      <c r="PMZ6" s="652"/>
      <c r="PNA6" s="652"/>
      <c r="PNB6" s="652"/>
      <c r="PNC6" s="652"/>
      <c r="PND6" s="653"/>
      <c r="PNE6" s="653"/>
      <c r="PNF6" s="653"/>
      <c r="PNG6" s="653"/>
      <c r="PNH6" s="653"/>
      <c r="PNI6" s="653"/>
      <c r="PNJ6" s="653"/>
      <c r="PNK6" s="653"/>
      <c r="PNL6" s="668"/>
      <c r="PNM6" s="670"/>
      <c r="PNN6" s="652"/>
      <c r="PNO6" s="652"/>
      <c r="PNP6" s="652"/>
      <c r="PNQ6" s="652"/>
      <c r="PNR6" s="652"/>
      <c r="PNS6" s="652"/>
      <c r="PNT6" s="653"/>
      <c r="PNU6" s="653"/>
      <c r="PNV6" s="653"/>
      <c r="PNW6" s="653"/>
      <c r="PNX6" s="653"/>
      <c r="PNY6" s="653"/>
      <c r="PNZ6" s="653"/>
      <c r="POA6" s="653"/>
      <c r="POB6" s="668"/>
      <c r="POC6" s="670"/>
      <c r="POD6" s="652"/>
      <c r="POE6" s="652"/>
      <c r="POF6" s="652"/>
      <c r="POG6" s="652"/>
      <c r="POH6" s="652"/>
      <c r="POI6" s="652"/>
      <c r="POJ6" s="653"/>
      <c r="POK6" s="653"/>
      <c r="POL6" s="653"/>
      <c r="POM6" s="653"/>
      <c r="PON6" s="653"/>
      <c r="POO6" s="653"/>
      <c r="POP6" s="653"/>
      <c r="POQ6" s="653"/>
      <c r="POR6" s="668"/>
      <c r="POS6" s="670"/>
      <c r="POT6" s="652"/>
      <c r="POU6" s="652"/>
      <c r="POV6" s="652"/>
      <c r="POW6" s="652"/>
      <c r="POX6" s="652"/>
      <c r="POY6" s="652"/>
      <c r="POZ6" s="653"/>
      <c r="PPA6" s="653"/>
      <c r="PPB6" s="653"/>
      <c r="PPC6" s="653"/>
      <c r="PPD6" s="653"/>
      <c r="PPE6" s="653"/>
      <c r="PPF6" s="653"/>
      <c r="PPG6" s="653"/>
      <c r="PPH6" s="668"/>
      <c r="PPI6" s="670"/>
      <c r="PPJ6" s="652"/>
      <c r="PPK6" s="652"/>
      <c r="PPL6" s="652"/>
      <c r="PPM6" s="652"/>
      <c r="PPN6" s="652"/>
      <c r="PPO6" s="652"/>
      <c r="PPP6" s="653"/>
      <c r="PPQ6" s="653"/>
      <c r="PPR6" s="653"/>
      <c r="PPS6" s="653"/>
      <c r="PPT6" s="653"/>
      <c r="PPU6" s="653"/>
      <c r="PPV6" s="653"/>
      <c r="PPW6" s="653"/>
      <c r="PPX6" s="668"/>
      <c r="PPY6" s="670"/>
      <c r="PPZ6" s="652"/>
      <c r="PQA6" s="652"/>
      <c r="PQB6" s="652"/>
      <c r="PQC6" s="652"/>
      <c r="PQD6" s="652"/>
      <c r="PQE6" s="652"/>
      <c r="PQF6" s="653"/>
      <c r="PQG6" s="653"/>
      <c r="PQH6" s="653"/>
      <c r="PQI6" s="653"/>
      <c r="PQJ6" s="653"/>
      <c r="PQK6" s="653"/>
      <c r="PQL6" s="653"/>
      <c r="PQM6" s="653"/>
      <c r="PQN6" s="668"/>
      <c r="PQO6" s="670"/>
      <c r="PQP6" s="652"/>
      <c r="PQQ6" s="652"/>
      <c r="PQR6" s="652"/>
      <c r="PQS6" s="652"/>
      <c r="PQT6" s="652"/>
      <c r="PQU6" s="652"/>
      <c r="PQV6" s="653"/>
      <c r="PQW6" s="653"/>
      <c r="PQX6" s="653"/>
      <c r="PQY6" s="653"/>
      <c r="PQZ6" s="653"/>
      <c r="PRA6" s="653"/>
      <c r="PRB6" s="653"/>
      <c r="PRC6" s="653"/>
      <c r="PRD6" s="668"/>
      <c r="PRE6" s="670"/>
      <c r="PRF6" s="652"/>
      <c r="PRG6" s="652"/>
      <c r="PRH6" s="652"/>
      <c r="PRI6" s="652"/>
      <c r="PRJ6" s="652"/>
      <c r="PRK6" s="652"/>
      <c r="PRL6" s="653"/>
      <c r="PRM6" s="653"/>
      <c r="PRN6" s="653"/>
      <c r="PRO6" s="653"/>
      <c r="PRP6" s="653"/>
      <c r="PRQ6" s="653"/>
      <c r="PRR6" s="653"/>
      <c r="PRS6" s="653"/>
      <c r="PRT6" s="668"/>
      <c r="PRU6" s="670"/>
      <c r="PRV6" s="652"/>
      <c r="PRW6" s="652"/>
      <c r="PRX6" s="652"/>
      <c r="PRY6" s="652"/>
      <c r="PRZ6" s="652"/>
      <c r="PSA6" s="652"/>
      <c r="PSB6" s="653"/>
      <c r="PSC6" s="653"/>
      <c r="PSD6" s="653"/>
      <c r="PSE6" s="653"/>
      <c r="PSF6" s="653"/>
      <c r="PSG6" s="653"/>
      <c r="PSH6" s="653"/>
      <c r="PSI6" s="653"/>
      <c r="PSJ6" s="668"/>
      <c r="PSK6" s="670"/>
      <c r="PSL6" s="652"/>
      <c r="PSM6" s="652"/>
      <c r="PSN6" s="652"/>
      <c r="PSO6" s="652"/>
      <c r="PSP6" s="652"/>
      <c r="PSQ6" s="652"/>
      <c r="PSR6" s="653"/>
      <c r="PSS6" s="653"/>
      <c r="PST6" s="653"/>
      <c r="PSU6" s="653"/>
      <c r="PSV6" s="653"/>
      <c r="PSW6" s="653"/>
      <c r="PSX6" s="653"/>
      <c r="PSY6" s="653"/>
      <c r="PSZ6" s="668"/>
      <c r="PTA6" s="670"/>
      <c r="PTB6" s="652"/>
      <c r="PTC6" s="652"/>
      <c r="PTD6" s="652"/>
      <c r="PTE6" s="652"/>
      <c r="PTF6" s="652"/>
      <c r="PTG6" s="652"/>
      <c r="PTH6" s="653"/>
      <c r="PTI6" s="653"/>
      <c r="PTJ6" s="653"/>
      <c r="PTK6" s="653"/>
      <c r="PTL6" s="653"/>
      <c r="PTM6" s="653"/>
      <c r="PTN6" s="653"/>
      <c r="PTO6" s="653"/>
      <c r="PTP6" s="668"/>
      <c r="PTQ6" s="670"/>
      <c r="PTR6" s="652"/>
      <c r="PTS6" s="652"/>
      <c r="PTT6" s="652"/>
      <c r="PTU6" s="652"/>
      <c r="PTV6" s="652"/>
      <c r="PTW6" s="652"/>
      <c r="PTX6" s="653"/>
      <c r="PTY6" s="653"/>
      <c r="PTZ6" s="653"/>
      <c r="PUA6" s="653"/>
      <c r="PUB6" s="653"/>
      <c r="PUC6" s="653"/>
      <c r="PUD6" s="653"/>
      <c r="PUE6" s="653"/>
      <c r="PUF6" s="668"/>
      <c r="PUG6" s="670"/>
      <c r="PUH6" s="652"/>
      <c r="PUI6" s="652"/>
      <c r="PUJ6" s="652"/>
      <c r="PUK6" s="652"/>
      <c r="PUL6" s="652"/>
      <c r="PUM6" s="652"/>
      <c r="PUN6" s="653"/>
      <c r="PUO6" s="653"/>
      <c r="PUP6" s="653"/>
      <c r="PUQ6" s="653"/>
      <c r="PUR6" s="653"/>
      <c r="PUS6" s="653"/>
      <c r="PUT6" s="653"/>
      <c r="PUU6" s="653"/>
      <c r="PUV6" s="668"/>
      <c r="PUW6" s="670"/>
      <c r="PUX6" s="652"/>
      <c r="PUY6" s="652"/>
      <c r="PUZ6" s="652"/>
      <c r="PVA6" s="652"/>
      <c r="PVB6" s="652"/>
      <c r="PVC6" s="652"/>
      <c r="PVD6" s="653"/>
      <c r="PVE6" s="653"/>
      <c r="PVF6" s="653"/>
      <c r="PVG6" s="653"/>
      <c r="PVH6" s="653"/>
      <c r="PVI6" s="653"/>
      <c r="PVJ6" s="653"/>
      <c r="PVK6" s="653"/>
      <c r="PVL6" s="668"/>
      <c r="PVM6" s="670"/>
      <c r="PVN6" s="652"/>
      <c r="PVO6" s="652"/>
      <c r="PVP6" s="652"/>
      <c r="PVQ6" s="652"/>
      <c r="PVR6" s="652"/>
      <c r="PVS6" s="652"/>
      <c r="PVT6" s="653"/>
      <c r="PVU6" s="653"/>
      <c r="PVV6" s="653"/>
      <c r="PVW6" s="653"/>
      <c r="PVX6" s="653"/>
      <c r="PVY6" s="653"/>
      <c r="PVZ6" s="653"/>
      <c r="PWA6" s="653"/>
      <c r="PWB6" s="668"/>
      <c r="PWC6" s="670"/>
      <c r="PWD6" s="652"/>
      <c r="PWE6" s="652"/>
      <c r="PWF6" s="652"/>
      <c r="PWG6" s="652"/>
      <c r="PWH6" s="652"/>
      <c r="PWI6" s="652"/>
      <c r="PWJ6" s="653"/>
      <c r="PWK6" s="653"/>
      <c r="PWL6" s="653"/>
      <c r="PWM6" s="653"/>
      <c r="PWN6" s="653"/>
      <c r="PWO6" s="653"/>
      <c r="PWP6" s="653"/>
      <c r="PWQ6" s="653"/>
      <c r="PWR6" s="668"/>
      <c r="PWS6" s="670"/>
      <c r="PWT6" s="652"/>
      <c r="PWU6" s="652"/>
      <c r="PWV6" s="652"/>
      <c r="PWW6" s="652"/>
      <c r="PWX6" s="652"/>
      <c r="PWY6" s="652"/>
      <c r="PWZ6" s="653"/>
      <c r="PXA6" s="653"/>
      <c r="PXB6" s="653"/>
      <c r="PXC6" s="653"/>
      <c r="PXD6" s="653"/>
      <c r="PXE6" s="653"/>
      <c r="PXF6" s="653"/>
      <c r="PXG6" s="653"/>
      <c r="PXH6" s="668"/>
      <c r="PXI6" s="670"/>
      <c r="PXJ6" s="652"/>
      <c r="PXK6" s="652"/>
      <c r="PXL6" s="652"/>
      <c r="PXM6" s="652"/>
      <c r="PXN6" s="652"/>
      <c r="PXO6" s="652"/>
      <c r="PXP6" s="653"/>
      <c r="PXQ6" s="653"/>
      <c r="PXR6" s="653"/>
      <c r="PXS6" s="653"/>
      <c r="PXT6" s="653"/>
      <c r="PXU6" s="653"/>
      <c r="PXV6" s="653"/>
      <c r="PXW6" s="653"/>
      <c r="PXX6" s="668"/>
      <c r="PXY6" s="670"/>
      <c r="PXZ6" s="652"/>
      <c r="PYA6" s="652"/>
      <c r="PYB6" s="652"/>
      <c r="PYC6" s="652"/>
      <c r="PYD6" s="652"/>
      <c r="PYE6" s="652"/>
      <c r="PYF6" s="653"/>
      <c r="PYG6" s="653"/>
      <c r="PYH6" s="653"/>
      <c r="PYI6" s="653"/>
      <c r="PYJ6" s="653"/>
      <c r="PYK6" s="653"/>
      <c r="PYL6" s="653"/>
      <c r="PYM6" s="653"/>
      <c r="PYN6" s="668"/>
      <c r="PYO6" s="670"/>
      <c r="PYP6" s="652"/>
      <c r="PYQ6" s="652"/>
      <c r="PYR6" s="652"/>
      <c r="PYS6" s="652"/>
      <c r="PYT6" s="652"/>
      <c r="PYU6" s="652"/>
      <c r="PYV6" s="653"/>
      <c r="PYW6" s="653"/>
      <c r="PYX6" s="653"/>
      <c r="PYY6" s="653"/>
      <c r="PYZ6" s="653"/>
      <c r="PZA6" s="653"/>
      <c r="PZB6" s="653"/>
      <c r="PZC6" s="653"/>
      <c r="PZD6" s="668"/>
      <c r="PZE6" s="670"/>
      <c r="PZF6" s="652"/>
      <c r="PZG6" s="652"/>
      <c r="PZH6" s="652"/>
      <c r="PZI6" s="652"/>
      <c r="PZJ6" s="652"/>
      <c r="PZK6" s="652"/>
      <c r="PZL6" s="653"/>
      <c r="PZM6" s="653"/>
      <c r="PZN6" s="653"/>
      <c r="PZO6" s="653"/>
      <c r="PZP6" s="653"/>
      <c r="PZQ6" s="653"/>
      <c r="PZR6" s="653"/>
      <c r="PZS6" s="653"/>
      <c r="PZT6" s="668"/>
      <c r="PZU6" s="670"/>
      <c r="PZV6" s="652"/>
      <c r="PZW6" s="652"/>
      <c r="PZX6" s="652"/>
      <c r="PZY6" s="652"/>
      <c r="PZZ6" s="652"/>
      <c r="QAA6" s="652"/>
      <c r="QAB6" s="653"/>
      <c r="QAC6" s="653"/>
      <c r="QAD6" s="653"/>
      <c r="QAE6" s="653"/>
      <c r="QAF6" s="653"/>
      <c r="QAG6" s="653"/>
      <c r="QAH6" s="653"/>
      <c r="QAI6" s="653"/>
      <c r="QAJ6" s="668"/>
      <c r="QAK6" s="670"/>
      <c r="QAL6" s="652"/>
      <c r="QAM6" s="652"/>
      <c r="QAN6" s="652"/>
      <c r="QAO6" s="652"/>
      <c r="QAP6" s="652"/>
      <c r="QAQ6" s="652"/>
      <c r="QAR6" s="653"/>
      <c r="QAS6" s="653"/>
      <c r="QAT6" s="653"/>
      <c r="QAU6" s="653"/>
      <c r="QAV6" s="653"/>
      <c r="QAW6" s="653"/>
      <c r="QAX6" s="653"/>
      <c r="QAY6" s="653"/>
      <c r="QAZ6" s="668"/>
      <c r="QBA6" s="670"/>
      <c r="QBB6" s="652"/>
      <c r="QBC6" s="652"/>
      <c r="QBD6" s="652"/>
      <c r="QBE6" s="652"/>
      <c r="QBF6" s="652"/>
      <c r="QBG6" s="652"/>
      <c r="QBH6" s="653"/>
      <c r="QBI6" s="653"/>
      <c r="QBJ6" s="653"/>
      <c r="QBK6" s="653"/>
      <c r="QBL6" s="653"/>
      <c r="QBM6" s="653"/>
      <c r="QBN6" s="653"/>
      <c r="QBO6" s="653"/>
      <c r="QBP6" s="668"/>
      <c r="QBQ6" s="670"/>
      <c r="QBR6" s="652"/>
      <c r="QBS6" s="652"/>
      <c r="QBT6" s="652"/>
      <c r="QBU6" s="652"/>
      <c r="QBV6" s="652"/>
      <c r="QBW6" s="652"/>
      <c r="QBX6" s="653"/>
      <c r="QBY6" s="653"/>
      <c r="QBZ6" s="653"/>
      <c r="QCA6" s="653"/>
      <c r="QCB6" s="653"/>
      <c r="QCC6" s="653"/>
      <c r="QCD6" s="653"/>
      <c r="QCE6" s="653"/>
      <c r="QCF6" s="668"/>
      <c r="QCG6" s="670"/>
      <c r="QCH6" s="652"/>
      <c r="QCI6" s="652"/>
      <c r="QCJ6" s="652"/>
      <c r="QCK6" s="652"/>
      <c r="QCL6" s="652"/>
      <c r="QCM6" s="652"/>
      <c r="QCN6" s="653"/>
      <c r="QCO6" s="653"/>
      <c r="QCP6" s="653"/>
      <c r="QCQ6" s="653"/>
      <c r="QCR6" s="653"/>
      <c r="QCS6" s="653"/>
      <c r="QCT6" s="653"/>
      <c r="QCU6" s="653"/>
      <c r="QCV6" s="668"/>
      <c r="QCW6" s="670"/>
      <c r="QCX6" s="652"/>
      <c r="QCY6" s="652"/>
      <c r="QCZ6" s="652"/>
      <c r="QDA6" s="652"/>
      <c r="QDB6" s="652"/>
      <c r="QDC6" s="652"/>
      <c r="QDD6" s="653"/>
      <c r="QDE6" s="653"/>
      <c r="QDF6" s="653"/>
      <c r="QDG6" s="653"/>
      <c r="QDH6" s="653"/>
      <c r="QDI6" s="653"/>
      <c r="QDJ6" s="653"/>
      <c r="QDK6" s="653"/>
      <c r="QDL6" s="668"/>
      <c r="QDM6" s="670"/>
      <c r="QDN6" s="652"/>
      <c r="QDO6" s="652"/>
      <c r="QDP6" s="652"/>
      <c r="QDQ6" s="652"/>
      <c r="QDR6" s="652"/>
      <c r="QDS6" s="652"/>
      <c r="QDT6" s="653"/>
      <c r="QDU6" s="653"/>
      <c r="QDV6" s="653"/>
      <c r="QDW6" s="653"/>
      <c r="QDX6" s="653"/>
      <c r="QDY6" s="653"/>
      <c r="QDZ6" s="653"/>
      <c r="QEA6" s="653"/>
      <c r="QEB6" s="668"/>
      <c r="QEC6" s="670"/>
      <c r="QED6" s="652"/>
      <c r="QEE6" s="652"/>
      <c r="QEF6" s="652"/>
      <c r="QEG6" s="652"/>
      <c r="QEH6" s="652"/>
      <c r="QEI6" s="652"/>
      <c r="QEJ6" s="653"/>
      <c r="QEK6" s="653"/>
      <c r="QEL6" s="653"/>
      <c r="QEM6" s="653"/>
      <c r="QEN6" s="653"/>
      <c r="QEO6" s="653"/>
      <c r="QEP6" s="653"/>
      <c r="QEQ6" s="653"/>
      <c r="QER6" s="668"/>
      <c r="QES6" s="670"/>
      <c r="QET6" s="652"/>
      <c r="QEU6" s="652"/>
      <c r="QEV6" s="652"/>
      <c r="QEW6" s="652"/>
      <c r="QEX6" s="652"/>
      <c r="QEY6" s="652"/>
      <c r="QEZ6" s="653"/>
      <c r="QFA6" s="653"/>
      <c r="QFB6" s="653"/>
      <c r="QFC6" s="653"/>
      <c r="QFD6" s="653"/>
      <c r="QFE6" s="653"/>
      <c r="QFF6" s="653"/>
      <c r="QFG6" s="653"/>
      <c r="QFH6" s="668"/>
      <c r="QFI6" s="670"/>
      <c r="QFJ6" s="652"/>
      <c r="QFK6" s="652"/>
      <c r="QFL6" s="652"/>
      <c r="QFM6" s="652"/>
      <c r="QFN6" s="652"/>
      <c r="QFO6" s="652"/>
      <c r="QFP6" s="653"/>
      <c r="QFQ6" s="653"/>
      <c r="QFR6" s="653"/>
      <c r="QFS6" s="653"/>
      <c r="QFT6" s="653"/>
      <c r="QFU6" s="653"/>
      <c r="QFV6" s="653"/>
      <c r="QFW6" s="653"/>
      <c r="QFX6" s="668"/>
      <c r="QFY6" s="670"/>
      <c r="QFZ6" s="652"/>
      <c r="QGA6" s="652"/>
      <c r="QGB6" s="652"/>
      <c r="QGC6" s="652"/>
      <c r="QGD6" s="652"/>
      <c r="QGE6" s="652"/>
      <c r="QGF6" s="653"/>
      <c r="QGG6" s="653"/>
      <c r="QGH6" s="653"/>
      <c r="QGI6" s="653"/>
      <c r="QGJ6" s="653"/>
      <c r="QGK6" s="653"/>
      <c r="QGL6" s="653"/>
      <c r="QGM6" s="653"/>
      <c r="QGN6" s="668"/>
      <c r="QGO6" s="670"/>
      <c r="QGP6" s="652"/>
      <c r="QGQ6" s="652"/>
      <c r="QGR6" s="652"/>
      <c r="QGS6" s="652"/>
      <c r="QGT6" s="652"/>
      <c r="QGU6" s="652"/>
      <c r="QGV6" s="653"/>
      <c r="QGW6" s="653"/>
      <c r="QGX6" s="653"/>
      <c r="QGY6" s="653"/>
      <c r="QGZ6" s="653"/>
      <c r="QHA6" s="653"/>
      <c r="QHB6" s="653"/>
      <c r="QHC6" s="653"/>
      <c r="QHD6" s="668"/>
      <c r="QHE6" s="670"/>
      <c r="QHF6" s="652"/>
      <c r="QHG6" s="652"/>
      <c r="QHH6" s="652"/>
      <c r="QHI6" s="652"/>
      <c r="QHJ6" s="652"/>
      <c r="QHK6" s="652"/>
      <c r="QHL6" s="653"/>
      <c r="QHM6" s="653"/>
      <c r="QHN6" s="653"/>
      <c r="QHO6" s="653"/>
      <c r="QHP6" s="653"/>
      <c r="QHQ6" s="653"/>
      <c r="QHR6" s="653"/>
      <c r="QHS6" s="653"/>
      <c r="QHT6" s="668"/>
      <c r="QHU6" s="670"/>
      <c r="QHV6" s="652"/>
      <c r="QHW6" s="652"/>
      <c r="QHX6" s="652"/>
      <c r="QHY6" s="652"/>
      <c r="QHZ6" s="652"/>
      <c r="QIA6" s="652"/>
      <c r="QIB6" s="653"/>
      <c r="QIC6" s="653"/>
      <c r="QID6" s="653"/>
      <c r="QIE6" s="653"/>
      <c r="QIF6" s="653"/>
      <c r="QIG6" s="653"/>
      <c r="QIH6" s="653"/>
      <c r="QII6" s="653"/>
      <c r="QIJ6" s="668"/>
      <c r="QIK6" s="670"/>
      <c r="QIL6" s="652"/>
      <c r="QIM6" s="652"/>
      <c r="QIN6" s="652"/>
      <c r="QIO6" s="652"/>
      <c r="QIP6" s="652"/>
      <c r="QIQ6" s="652"/>
      <c r="QIR6" s="653"/>
      <c r="QIS6" s="653"/>
      <c r="QIT6" s="653"/>
      <c r="QIU6" s="653"/>
      <c r="QIV6" s="653"/>
      <c r="QIW6" s="653"/>
      <c r="QIX6" s="653"/>
      <c r="QIY6" s="653"/>
      <c r="QIZ6" s="668"/>
      <c r="QJA6" s="670"/>
      <c r="QJB6" s="652"/>
      <c r="QJC6" s="652"/>
      <c r="QJD6" s="652"/>
      <c r="QJE6" s="652"/>
      <c r="QJF6" s="652"/>
      <c r="QJG6" s="652"/>
      <c r="QJH6" s="653"/>
      <c r="QJI6" s="653"/>
      <c r="QJJ6" s="653"/>
      <c r="QJK6" s="653"/>
      <c r="QJL6" s="653"/>
      <c r="QJM6" s="653"/>
      <c r="QJN6" s="653"/>
      <c r="QJO6" s="653"/>
      <c r="QJP6" s="668"/>
      <c r="QJQ6" s="670"/>
      <c r="QJR6" s="652"/>
      <c r="QJS6" s="652"/>
      <c r="QJT6" s="652"/>
      <c r="QJU6" s="652"/>
      <c r="QJV6" s="652"/>
      <c r="QJW6" s="652"/>
      <c r="QJX6" s="653"/>
      <c r="QJY6" s="653"/>
      <c r="QJZ6" s="653"/>
      <c r="QKA6" s="653"/>
      <c r="QKB6" s="653"/>
      <c r="QKC6" s="653"/>
      <c r="QKD6" s="653"/>
      <c r="QKE6" s="653"/>
      <c r="QKF6" s="668"/>
      <c r="QKG6" s="670"/>
      <c r="QKH6" s="652"/>
      <c r="QKI6" s="652"/>
      <c r="QKJ6" s="652"/>
      <c r="QKK6" s="652"/>
      <c r="QKL6" s="652"/>
      <c r="QKM6" s="652"/>
      <c r="QKN6" s="653"/>
      <c r="QKO6" s="653"/>
      <c r="QKP6" s="653"/>
      <c r="QKQ6" s="653"/>
      <c r="QKR6" s="653"/>
      <c r="QKS6" s="653"/>
      <c r="QKT6" s="653"/>
      <c r="QKU6" s="653"/>
      <c r="QKV6" s="668"/>
      <c r="QKW6" s="670"/>
      <c r="QKX6" s="652"/>
      <c r="QKY6" s="652"/>
      <c r="QKZ6" s="652"/>
      <c r="QLA6" s="652"/>
      <c r="QLB6" s="652"/>
      <c r="QLC6" s="652"/>
      <c r="QLD6" s="653"/>
      <c r="QLE6" s="653"/>
      <c r="QLF6" s="653"/>
      <c r="QLG6" s="653"/>
      <c r="QLH6" s="653"/>
      <c r="QLI6" s="653"/>
      <c r="QLJ6" s="653"/>
      <c r="QLK6" s="653"/>
      <c r="QLL6" s="668"/>
      <c r="QLM6" s="670"/>
      <c r="QLN6" s="652"/>
      <c r="QLO6" s="652"/>
      <c r="QLP6" s="652"/>
      <c r="QLQ6" s="652"/>
      <c r="QLR6" s="652"/>
      <c r="QLS6" s="652"/>
      <c r="QLT6" s="653"/>
      <c r="QLU6" s="653"/>
      <c r="QLV6" s="653"/>
      <c r="QLW6" s="653"/>
      <c r="QLX6" s="653"/>
      <c r="QLY6" s="653"/>
      <c r="QLZ6" s="653"/>
      <c r="QMA6" s="653"/>
      <c r="QMB6" s="668"/>
      <c r="QMC6" s="670"/>
      <c r="QMD6" s="652"/>
      <c r="QME6" s="652"/>
      <c r="QMF6" s="652"/>
      <c r="QMG6" s="652"/>
      <c r="QMH6" s="652"/>
      <c r="QMI6" s="652"/>
      <c r="QMJ6" s="653"/>
      <c r="QMK6" s="653"/>
      <c r="QML6" s="653"/>
      <c r="QMM6" s="653"/>
      <c r="QMN6" s="653"/>
      <c r="QMO6" s="653"/>
      <c r="QMP6" s="653"/>
      <c r="QMQ6" s="653"/>
      <c r="QMR6" s="668"/>
      <c r="QMS6" s="670"/>
      <c r="QMT6" s="652"/>
      <c r="QMU6" s="652"/>
      <c r="QMV6" s="652"/>
      <c r="QMW6" s="652"/>
      <c r="QMX6" s="652"/>
      <c r="QMY6" s="652"/>
      <c r="QMZ6" s="653"/>
      <c r="QNA6" s="653"/>
      <c r="QNB6" s="653"/>
      <c r="QNC6" s="653"/>
      <c r="QND6" s="653"/>
      <c r="QNE6" s="653"/>
      <c r="QNF6" s="653"/>
      <c r="QNG6" s="653"/>
      <c r="QNH6" s="668"/>
      <c r="QNI6" s="670"/>
      <c r="QNJ6" s="652"/>
      <c r="QNK6" s="652"/>
      <c r="QNL6" s="652"/>
      <c r="QNM6" s="652"/>
      <c r="QNN6" s="652"/>
      <c r="QNO6" s="652"/>
      <c r="QNP6" s="653"/>
      <c r="QNQ6" s="653"/>
      <c r="QNR6" s="653"/>
      <c r="QNS6" s="653"/>
      <c r="QNT6" s="653"/>
      <c r="QNU6" s="653"/>
      <c r="QNV6" s="653"/>
      <c r="QNW6" s="653"/>
      <c r="QNX6" s="668"/>
      <c r="QNY6" s="670"/>
      <c r="QNZ6" s="652"/>
      <c r="QOA6" s="652"/>
      <c r="QOB6" s="652"/>
      <c r="QOC6" s="652"/>
      <c r="QOD6" s="652"/>
      <c r="QOE6" s="652"/>
      <c r="QOF6" s="653"/>
      <c r="QOG6" s="653"/>
      <c r="QOH6" s="653"/>
      <c r="QOI6" s="653"/>
      <c r="QOJ6" s="653"/>
      <c r="QOK6" s="653"/>
      <c r="QOL6" s="653"/>
      <c r="QOM6" s="653"/>
      <c r="QON6" s="668"/>
      <c r="QOO6" s="670"/>
      <c r="QOP6" s="652"/>
      <c r="QOQ6" s="652"/>
      <c r="QOR6" s="652"/>
      <c r="QOS6" s="652"/>
      <c r="QOT6" s="652"/>
      <c r="QOU6" s="652"/>
      <c r="QOV6" s="653"/>
      <c r="QOW6" s="653"/>
      <c r="QOX6" s="653"/>
      <c r="QOY6" s="653"/>
      <c r="QOZ6" s="653"/>
      <c r="QPA6" s="653"/>
      <c r="QPB6" s="653"/>
      <c r="QPC6" s="653"/>
      <c r="QPD6" s="668"/>
      <c r="QPE6" s="670"/>
      <c r="QPF6" s="652"/>
      <c r="QPG6" s="652"/>
      <c r="QPH6" s="652"/>
      <c r="QPI6" s="652"/>
      <c r="QPJ6" s="652"/>
      <c r="QPK6" s="652"/>
      <c r="QPL6" s="653"/>
      <c r="QPM6" s="653"/>
      <c r="QPN6" s="653"/>
      <c r="QPO6" s="653"/>
      <c r="QPP6" s="653"/>
      <c r="QPQ6" s="653"/>
      <c r="QPR6" s="653"/>
      <c r="QPS6" s="653"/>
      <c r="QPT6" s="668"/>
      <c r="QPU6" s="670"/>
      <c r="QPV6" s="652"/>
      <c r="QPW6" s="652"/>
      <c r="QPX6" s="652"/>
      <c r="QPY6" s="652"/>
      <c r="QPZ6" s="652"/>
      <c r="QQA6" s="652"/>
      <c r="QQB6" s="653"/>
      <c r="QQC6" s="653"/>
      <c r="QQD6" s="653"/>
      <c r="QQE6" s="653"/>
      <c r="QQF6" s="653"/>
      <c r="QQG6" s="653"/>
      <c r="QQH6" s="653"/>
      <c r="QQI6" s="653"/>
      <c r="QQJ6" s="668"/>
      <c r="QQK6" s="670"/>
      <c r="QQL6" s="652"/>
      <c r="QQM6" s="652"/>
      <c r="QQN6" s="652"/>
      <c r="QQO6" s="652"/>
      <c r="QQP6" s="652"/>
      <c r="QQQ6" s="652"/>
      <c r="QQR6" s="653"/>
      <c r="QQS6" s="653"/>
      <c r="QQT6" s="653"/>
      <c r="QQU6" s="653"/>
      <c r="QQV6" s="653"/>
      <c r="QQW6" s="653"/>
      <c r="QQX6" s="653"/>
      <c r="QQY6" s="653"/>
      <c r="QQZ6" s="668"/>
      <c r="QRA6" s="670"/>
      <c r="QRB6" s="652"/>
      <c r="QRC6" s="652"/>
      <c r="QRD6" s="652"/>
      <c r="QRE6" s="652"/>
      <c r="QRF6" s="652"/>
      <c r="QRG6" s="652"/>
      <c r="QRH6" s="653"/>
      <c r="QRI6" s="653"/>
      <c r="QRJ6" s="653"/>
      <c r="QRK6" s="653"/>
      <c r="QRL6" s="653"/>
      <c r="QRM6" s="653"/>
      <c r="QRN6" s="653"/>
      <c r="QRO6" s="653"/>
      <c r="QRP6" s="668"/>
      <c r="QRQ6" s="670"/>
      <c r="QRR6" s="652"/>
      <c r="QRS6" s="652"/>
      <c r="QRT6" s="652"/>
      <c r="QRU6" s="652"/>
      <c r="QRV6" s="652"/>
      <c r="QRW6" s="652"/>
      <c r="QRX6" s="653"/>
      <c r="QRY6" s="653"/>
      <c r="QRZ6" s="653"/>
      <c r="QSA6" s="653"/>
      <c r="QSB6" s="653"/>
      <c r="QSC6" s="653"/>
      <c r="QSD6" s="653"/>
      <c r="QSE6" s="653"/>
      <c r="QSF6" s="668"/>
      <c r="QSG6" s="670"/>
      <c r="QSH6" s="652"/>
      <c r="QSI6" s="652"/>
      <c r="QSJ6" s="652"/>
      <c r="QSK6" s="652"/>
      <c r="QSL6" s="652"/>
      <c r="QSM6" s="652"/>
      <c r="QSN6" s="653"/>
      <c r="QSO6" s="653"/>
      <c r="QSP6" s="653"/>
      <c r="QSQ6" s="653"/>
      <c r="QSR6" s="653"/>
      <c r="QSS6" s="653"/>
      <c r="QST6" s="653"/>
      <c r="QSU6" s="653"/>
      <c r="QSV6" s="668"/>
      <c r="QSW6" s="670"/>
      <c r="QSX6" s="652"/>
      <c r="QSY6" s="652"/>
      <c r="QSZ6" s="652"/>
      <c r="QTA6" s="652"/>
      <c r="QTB6" s="652"/>
      <c r="QTC6" s="652"/>
      <c r="QTD6" s="653"/>
      <c r="QTE6" s="653"/>
      <c r="QTF6" s="653"/>
      <c r="QTG6" s="653"/>
      <c r="QTH6" s="653"/>
      <c r="QTI6" s="653"/>
      <c r="QTJ6" s="653"/>
      <c r="QTK6" s="653"/>
      <c r="QTL6" s="668"/>
      <c r="QTM6" s="670"/>
      <c r="QTN6" s="652"/>
      <c r="QTO6" s="652"/>
      <c r="QTP6" s="652"/>
      <c r="QTQ6" s="652"/>
      <c r="QTR6" s="652"/>
      <c r="QTS6" s="652"/>
      <c r="QTT6" s="653"/>
      <c r="QTU6" s="653"/>
      <c r="QTV6" s="653"/>
      <c r="QTW6" s="653"/>
      <c r="QTX6" s="653"/>
      <c r="QTY6" s="653"/>
      <c r="QTZ6" s="653"/>
      <c r="QUA6" s="653"/>
      <c r="QUB6" s="668"/>
      <c r="QUC6" s="670"/>
      <c r="QUD6" s="652"/>
      <c r="QUE6" s="652"/>
      <c r="QUF6" s="652"/>
      <c r="QUG6" s="652"/>
      <c r="QUH6" s="652"/>
      <c r="QUI6" s="652"/>
      <c r="QUJ6" s="653"/>
      <c r="QUK6" s="653"/>
      <c r="QUL6" s="653"/>
      <c r="QUM6" s="653"/>
      <c r="QUN6" s="653"/>
      <c r="QUO6" s="653"/>
      <c r="QUP6" s="653"/>
      <c r="QUQ6" s="653"/>
      <c r="QUR6" s="668"/>
      <c r="QUS6" s="670"/>
      <c r="QUT6" s="652"/>
      <c r="QUU6" s="652"/>
      <c r="QUV6" s="652"/>
      <c r="QUW6" s="652"/>
      <c r="QUX6" s="652"/>
      <c r="QUY6" s="652"/>
      <c r="QUZ6" s="653"/>
      <c r="QVA6" s="653"/>
      <c r="QVB6" s="653"/>
      <c r="QVC6" s="653"/>
      <c r="QVD6" s="653"/>
      <c r="QVE6" s="653"/>
      <c r="QVF6" s="653"/>
      <c r="QVG6" s="653"/>
      <c r="QVH6" s="668"/>
      <c r="QVI6" s="670"/>
      <c r="QVJ6" s="652"/>
      <c r="QVK6" s="652"/>
      <c r="QVL6" s="652"/>
      <c r="QVM6" s="652"/>
      <c r="QVN6" s="652"/>
      <c r="QVO6" s="652"/>
      <c r="QVP6" s="653"/>
      <c r="QVQ6" s="653"/>
      <c r="QVR6" s="653"/>
      <c r="QVS6" s="653"/>
      <c r="QVT6" s="653"/>
      <c r="QVU6" s="653"/>
      <c r="QVV6" s="653"/>
      <c r="QVW6" s="653"/>
      <c r="QVX6" s="668"/>
      <c r="QVY6" s="670"/>
      <c r="QVZ6" s="652"/>
      <c r="QWA6" s="652"/>
      <c r="QWB6" s="652"/>
      <c r="QWC6" s="652"/>
      <c r="QWD6" s="652"/>
      <c r="QWE6" s="652"/>
      <c r="QWF6" s="653"/>
      <c r="QWG6" s="653"/>
      <c r="QWH6" s="653"/>
      <c r="QWI6" s="653"/>
      <c r="QWJ6" s="653"/>
      <c r="QWK6" s="653"/>
      <c r="QWL6" s="653"/>
      <c r="QWM6" s="653"/>
      <c r="QWN6" s="668"/>
      <c r="QWO6" s="670"/>
      <c r="QWP6" s="652"/>
      <c r="QWQ6" s="652"/>
      <c r="QWR6" s="652"/>
      <c r="QWS6" s="652"/>
      <c r="QWT6" s="652"/>
      <c r="QWU6" s="652"/>
      <c r="QWV6" s="653"/>
      <c r="QWW6" s="653"/>
      <c r="QWX6" s="653"/>
      <c r="QWY6" s="653"/>
      <c r="QWZ6" s="653"/>
      <c r="QXA6" s="653"/>
      <c r="QXB6" s="653"/>
      <c r="QXC6" s="653"/>
      <c r="QXD6" s="668"/>
      <c r="QXE6" s="670"/>
      <c r="QXF6" s="652"/>
      <c r="QXG6" s="652"/>
      <c r="QXH6" s="652"/>
      <c r="QXI6" s="652"/>
      <c r="QXJ6" s="652"/>
      <c r="QXK6" s="652"/>
      <c r="QXL6" s="653"/>
      <c r="QXM6" s="653"/>
      <c r="QXN6" s="653"/>
      <c r="QXO6" s="653"/>
      <c r="QXP6" s="653"/>
      <c r="QXQ6" s="653"/>
      <c r="QXR6" s="653"/>
      <c r="QXS6" s="653"/>
      <c r="QXT6" s="668"/>
      <c r="QXU6" s="670"/>
      <c r="QXV6" s="652"/>
      <c r="QXW6" s="652"/>
      <c r="QXX6" s="652"/>
      <c r="QXY6" s="652"/>
      <c r="QXZ6" s="652"/>
      <c r="QYA6" s="652"/>
      <c r="QYB6" s="653"/>
      <c r="QYC6" s="653"/>
      <c r="QYD6" s="653"/>
      <c r="QYE6" s="653"/>
      <c r="QYF6" s="653"/>
      <c r="QYG6" s="653"/>
      <c r="QYH6" s="653"/>
      <c r="QYI6" s="653"/>
      <c r="QYJ6" s="668"/>
      <c r="QYK6" s="670"/>
      <c r="QYL6" s="652"/>
      <c r="QYM6" s="652"/>
      <c r="QYN6" s="652"/>
      <c r="QYO6" s="652"/>
      <c r="QYP6" s="652"/>
      <c r="QYQ6" s="652"/>
      <c r="QYR6" s="653"/>
      <c r="QYS6" s="653"/>
      <c r="QYT6" s="653"/>
      <c r="QYU6" s="653"/>
      <c r="QYV6" s="653"/>
      <c r="QYW6" s="653"/>
      <c r="QYX6" s="653"/>
      <c r="QYY6" s="653"/>
      <c r="QYZ6" s="668"/>
      <c r="QZA6" s="670"/>
      <c r="QZB6" s="652"/>
      <c r="QZC6" s="652"/>
      <c r="QZD6" s="652"/>
      <c r="QZE6" s="652"/>
      <c r="QZF6" s="652"/>
      <c r="QZG6" s="652"/>
      <c r="QZH6" s="653"/>
      <c r="QZI6" s="653"/>
      <c r="QZJ6" s="653"/>
      <c r="QZK6" s="653"/>
      <c r="QZL6" s="653"/>
      <c r="QZM6" s="653"/>
      <c r="QZN6" s="653"/>
      <c r="QZO6" s="653"/>
      <c r="QZP6" s="668"/>
      <c r="QZQ6" s="670"/>
      <c r="QZR6" s="652"/>
      <c r="QZS6" s="652"/>
      <c r="QZT6" s="652"/>
      <c r="QZU6" s="652"/>
      <c r="QZV6" s="652"/>
      <c r="QZW6" s="652"/>
      <c r="QZX6" s="653"/>
      <c r="QZY6" s="653"/>
      <c r="QZZ6" s="653"/>
      <c r="RAA6" s="653"/>
      <c r="RAB6" s="653"/>
      <c r="RAC6" s="653"/>
      <c r="RAD6" s="653"/>
      <c r="RAE6" s="653"/>
      <c r="RAF6" s="668"/>
      <c r="RAG6" s="670"/>
      <c r="RAH6" s="652"/>
      <c r="RAI6" s="652"/>
      <c r="RAJ6" s="652"/>
      <c r="RAK6" s="652"/>
      <c r="RAL6" s="652"/>
      <c r="RAM6" s="652"/>
      <c r="RAN6" s="653"/>
      <c r="RAO6" s="653"/>
      <c r="RAP6" s="653"/>
      <c r="RAQ6" s="653"/>
      <c r="RAR6" s="653"/>
      <c r="RAS6" s="653"/>
      <c r="RAT6" s="653"/>
      <c r="RAU6" s="653"/>
      <c r="RAV6" s="668"/>
      <c r="RAW6" s="670"/>
      <c r="RAX6" s="652"/>
      <c r="RAY6" s="652"/>
      <c r="RAZ6" s="652"/>
      <c r="RBA6" s="652"/>
      <c r="RBB6" s="652"/>
      <c r="RBC6" s="652"/>
      <c r="RBD6" s="653"/>
      <c r="RBE6" s="653"/>
      <c r="RBF6" s="653"/>
      <c r="RBG6" s="653"/>
      <c r="RBH6" s="653"/>
      <c r="RBI6" s="653"/>
      <c r="RBJ6" s="653"/>
      <c r="RBK6" s="653"/>
      <c r="RBL6" s="668"/>
      <c r="RBM6" s="670"/>
      <c r="RBN6" s="652"/>
      <c r="RBO6" s="652"/>
      <c r="RBP6" s="652"/>
      <c r="RBQ6" s="652"/>
      <c r="RBR6" s="652"/>
      <c r="RBS6" s="652"/>
      <c r="RBT6" s="653"/>
      <c r="RBU6" s="653"/>
      <c r="RBV6" s="653"/>
      <c r="RBW6" s="653"/>
      <c r="RBX6" s="653"/>
      <c r="RBY6" s="653"/>
      <c r="RBZ6" s="653"/>
      <c r="RCA6" s="653"/>
      <c r="RCB6" s="668"/>
      <c r="RCC6" s="670"/>
      <c r="RCD6" s="652"/>
      <c r="RCE6" s="652"/>
      <c r="RCF6" s="652"/>
      <c r="RCG6" s="652"/>
      <c r="RCH6" s="652"/>
      <c r="RCI6" s="652"/>
      <c r="RCJ6" s="653"/>
      <c r="RCK6" s="653"/>
      <c r="RCL6" s="653"/>
      <c r="RCM6" s="653"/>
      <c r="RCN6" s="653"/>
      <c r="RCO6" s="653"/>
      <c r="RCP6" s="653"/>
      <c r="RCQ6" s="653"/>
      <c r="RCR6" s="668"/>
      <c r="RCS6" s="670"/>
      <c r="RCT6" s="652"/>
      <c r="RCU6" s="652"/>
      <c r="RCV6" s="652"/>
      <c r="RCW6" s="652"/>
      <c r="RCX6" s="652"/>
      <c r="RCY6" s="652"/>
      <c r="RCZ6" s="653"/>
      <c r="RDA6" s="653"/>
      <c r="RDB6" s="653"/>
      <c r="RDC6" s="653"/>
      <c r="RDD6" s="653"/>
      <c r="RDE6" s="653"/>
      <c r="RDF6" s="653"/>
      <c r="RDG6" s="653"/>
      <c r="RDH6" s="668"/>
      <c r="RDI6" s="670"/>
      <c r="RDJ6" s="652"/>
      <c r="RDK6" s="652"/>
      <c r="RDL6" s="652"/>
      <c r="RDM6" s="652"/>
      <c r="RDN6" s="652"/>
      <c r="RDO6" s="652"/>
      <c r="RDP6" s="653"/>
      <c r="RDQ6" s="653"/>
      <c r="RDR6" s="653"/>
      <c r="RDS6" s="653"/>
      <c r="RDT6" s="653"/>
      <c r="RDU6" s="653"/>
      <c r="RDV6" s="653"/>
      <c r="RDW6" s="653"/>
      <c r="RDX6" s="668"/>
      <c r="RDY6" s="670"/>
      <c r="RDZ6" s="652"/>
      <c r="REA6" s="652"/>
      <c r="REB6" s="652"/>
      <c r="REC6" s="652"/>
      <c r="RED6" s="652"/>
      <c r="REE6" s="652"/>
      <c r="REF6" s="653"/>
      <c r="REG6" s="653"/>
      <c r="REH6" s="653"/>
      <c r="REI6" s="653"/>
      <c r="REJ6" s="653"/>
      <c r="REK6" s="653"/>
      <c r="REL6" s="653"/>
      <c r="REM6" s="653"/>
      <c r="REN6" s="668"/>
      <c r="REO6" s="670"/>
      <c r="REP6" s="652"/>
      <c r="REQ6" s="652"/>
      <c r="RER6" s="652"/>
      <c r="RES6" s="652"/>
      <c r="RET6" s="652"/>
      <c r="REU6" s="652"/>
      <c r="REV6" s="653"/>
      <c r="REW6" s="653"/>
      <c r="REX6" s="653"/>
      <c r="REY6" s="653"/>
      <c r="REZ6" s="653"/>
      <c r="RFA6" s="653"/>
      <c r="RFB6" s="653"/>
      <c r="RFC6" s="653"/>
      <c r="RFD6" s="668"/>
      <c r="RFE6" s="670"/>
      <c r="RFF6" s="652"/>
      <c r="RFG6" s="652"/>
      <c r="RFH6" s="652"/>
      <c r="RFI6" s="652"/>
      <c r="RFJ6" s="652"/>
      <c r="RFK6" s="652"/>
      <c r="RFL6" s="653"/>
      <c r="RFM6" s="653"/>
      <c r="RFN6" s="653"/>
      <c r="RFO6" s="653"/>
      <c r="RFP6" s="653"/>
      <c r="RFQ6" s="653"/>
      <c r="RFR6" s="653"/>
      <c r="RFS6" s="653"/>
      <c r="RFT6" s="668"/>
      <c r="RFU6" s="670"/>
      <c r="RFV6" s="652"/>
      <c r="RFW6" s="652"/>
      <c r="RFX6" s="652"/>
      <c r="RFY6" s="652"/>
      <c r="RFZ6" s="652"/>
      <c r="RGA6" s="652"/>
      <c r="RGB6" s="653"/>
      <c r="RGC6" s="653"/>
      <c r="RGD6" s="653"/>
      <c r="RGE6" s="653"/>
      <c r="RGF6" s="653"/>
      <c r="RGG6" s="653"/>
      <c r="RGH6" s="653"/>
      <c r="RGI6" s="653"/>
      <c r="RGJ6" s="668"/>
      <c r="RGK6" s="670"/>
      <c r="RGL6" s="652"/>
      <c r="RGM6" s="652"/>
      <c r="RGN6" s="652"/>
      <c r="RGO6" s="652"/>
      <c r="RGP6" s="652"/>
      <c r="RGQ6" s="652"/>
      <c r="RGR6" s="653"/>
      <c r="RGS6" s="653"/>
      <c r="RGT6" s="653"/>
      <c r="RGU6" s="653"/>
      <c r="RGV6" s="653"/>
      <c r="RGW6" s="653"/>
      <c r="RGX6" s="653"/>
      <c r="RGY6" s="653"/>
      <c r="RGZ6" s="668"/>
      <c r="RHA6" s="670"/>
      <c r="RHB6" s="652"/>
      <c r="RHC6" s="652"/>
      <c r="RHD6" s="652"/>
      <c r="RHE6" s="652"/>
      <c r="RHF6" s="652"/>
      <c r="RHG6" s="652"/>
      <c r="RHH6" s="653"/>
      <c r="RHI6" s="653"/>
      <c r="RHJ6" s="653"/>
      <c r="RHK6" s="653"/>
      <c r="RHL6" s="653"/>
      <c r="RHM6" s="653"/>
      <c r="RHN6" s="653"/>
      <c r="RHO6" s="653"/>
      <c r="RHP6" s="668"/>
      <c r="RHQ6" s="670"/>
      <c r="RHR6" s="652"/>
      <c r="RHS6" s="652"/>
      <c r="RHT6" s="652"/>
      <c r="RHU6" s="652"/>
      <c r="RHV6" s="652"/>
      <c r="RHW6" s="652"/>
      <c r="RHX6" s="653"/>
      <c r="RHY6" s="653"/>
      <c r="RHZ6" s="653"/>
      <c r="RIA6" s="653"/>
      <c r="RIB6" s="653"/>
      <c r="RIC6" s="653"/>
      <c r="RID6" s="653"/>
      <c r="RIE6" s="653"/>
      <c r="RIF6" s="668"/>
      <c r="RIG6" s="670"/>
      <c r="RIH6" s="652"/>
      <c r="RII6" s="652"/>
      <c r="RIJ6" s="652"/>
      <c r="RIK6" s="652"/>
      <c r="RIL6" s="652"/>
      <c r="RIM6" s="652"/>
      <c r="RIN6" s="653"/>
      <c r="RIO6" s="653"/>
      <c r="RIP6" s="653"/>
      <c r="RIQ6" s="653"/>
      <c r="RIR6" s="653"/>
      <c r="RIS6" s="653"/>
      <c r="RIT6" s="653"/>
      <c r="RIU6" s="653"/>
      <c r="RIV6" s="668"/>
      <c r="RIW6" s="670"/>
      <c r="RIX6" s="652"/>
      <c r="RIY6" s="652"/>
      <c r="RIZ6" s="652"/>
      <c r="RJA6" s="652"/>
      <c r="RJB6" s="652"/>
      <c r="RJC6" s="652"/>
      <c r="RJD6" s="653"/>
      <c r="RJE6" s="653"/>
      <c r="RJF6" s="653"/>
      <c r="RJG6" s="653"/>
      <c r="RJH6" s="653"/>
      <c r="RJI6" s="653"/>
      <c r="RJJ6" s="653"/>
      <c r="RJK6" s="653"/>
      <c r="RJL6" s="668"/>
      <c r="RJM6" s="670"/>
      <c r="RJN6" s="652"/>
      <c r="RJO6" s="652"/>
      <c r="RJP6" s="652"/>
      <c r="RJQ6" s="652"/>
      <c r="RJR6" s="652"/>
      <c r="RJS6" s="652"/>
      <c r="RJT6" s="653"/>
      <c r="RJU6" s="653"/>
      <c r="RJV6" s="653"/>
      <c r="RJW6" s="653"/>
      <c r="RJX6" s="653"/>
      <c r="RJY6" s="653"/>
      <c r="RJZ6" s="653"/>
      <c r="RKA6" s="653"/>
      <c r="RKB6" s="668"/>
      <c r="RKC6" s="670"/>
      <c r="RKD6" s="652"/>
      <c r="RKE6" s="652"/>
      <c r="RKF6" s="652"/>
      <c r="RKG6" s="652"/>
      <c r="RKH6" s="652"/>
      <c r="RKI6" s="652"/>
      <c r="RKJ6" s="653"/>
      <c r="RKK6" s="653"/>
      <c r="RKL6" s="653"/>
      <c r="RKM6" s="653"/>
      <c r="RKN6" s="653"/>
      <c r="RKO6" s="653"/>
      <c r="RKP6" s="653"/>
      <c r="RKQ6" s="653"/>
      <c r="RKR6" s="668"/>
      <c r="RKS6" s="670"/>
      <c r="RKT6" s="652"/>
      <c r="RKU6" s="652"/>
      <c r="RKV6" s="652"/>
      <c r="RKW6" s="652"/>
      <c r="RKX6" s="652"/>
      <c r="RKY6" s="652"/>
      <c r="RKZ6" s="653"/>
      <c r="RLA6" s="653"/>
      <c r="RLB6" s="653"/>
      <c r="RLC6" s="653"/>
      <c r="RLD6" s="653"/>
      <c r="RLE6" s="653"/>
      <c r="RLF6" s="653"/>
      <c r="RLG6" s="653"/>
      <c r="RLH6" s="668"/>
      <c r="RLI6" s="670"/>
      <c r="RLJ6" s="652"/>
      <c r="RLK6" s="652"/>
      <c r="RLL6" s="652"/>
      <c r="RLM6" s="652"/>
      <c r="RLN6" s="652"/>
      <c r="RLO6" s="652"/>
      <c r="RLP6" s="653"/>
      <c r="RLQ6" s="653"/>
      <c r="RLR6" s="653"/>
      <c r="RLS6" s="653"/>
      <c r="RLT6" s="653"/>
      <c r="RLU6" s="653"/>
      <c r="RLV6" s="653"/>
      <c r="RLW6" s="653"/>
      <c r="RLX6" s="668"/>
      <c r="RLY6" s="670"/>
      <c r="RLZ6" s="652"/>
      <c r="RMA6" s="652"/>
      <c r="RMB6" s="652"/>
      <c r="RMC6" s="652"/>
      <c r="RMD6" s="652"/>
      <c r="RME6" s="652"/>
      <c r="RMF6" s="653"/>
      <c r="RMG6" s="653"/>
      <c r="RMH6" s="653"/>
      <c r="RMI6" s="653"/>
      <c r="RMJ6" s="653"/>
      <c r="RMK6" s="653"/>
      <c r="RML6" s="653"/>
      <c r="RMM6" s="653"/>
      <c r="RMN6" s="668"/>
      <c r="RMO6" s="670"/>
      <c r="RMP6" s="652"/>
      <c r="RMQ6" s="652"/>
      <c r="RMR6" s="652"/>
      <c r="RMS6" s="652"/>
      <c r="RMT6" s="652"/>
      <c r="RMU6" s="652"/>
      <c r="RMV6" s="653"/>
      <c r="RMW6" s="653"/>
      <c r="RMX6" s="653"/>
      <c r="RMY6" s="653"/>
      <c r="RMZ6" s="653"/>
      <c r="RNA6" s="653"/>
      <c r="RNB6" s="653"/>
      <c r="RNC6" s="653"/>
      <c r="RND6" s="668"/>
      <c r="RNE6" s="670"/>
      <c r="RNF6" s="652"/>
      <c r="RNG6" s="652"/>
      <c r="RNH6" s="652"/>
      <c r="RNI6" s="652"/>
      <c r="RNJ6" s="652"/>
      <c r="RNK6" s="652"/>
      <c r="RNL6" s="653"/>
      <c r="RNM6" s="653"/>
      <c r="RNN6" s="653"/>
      <c r="RNO6" s="653"/>
      <c r="RNP6" s="653"/>
      <c r="RNQ6" s="653"/>
      <c r="RNR6" s="653"/>
      <c r="RNS6" s="653"/>
      <c r="RNT6" s="668"/>
      <c r="RNU6" s="670"/>
      <c r="RNV6" s="652"/>
      <c r="RNW6" s="652"/>
      <c r="RNX6" s="652"/>
      <c r="RNY6" s="652"/>
      <c r="RNZ6" s="652"/>
      <c r="ROA6" s="652"/>
      <c r="ROB6" s="653"/>
      <c r="ROC6" s="653"/>
      <c r="ROD6" s="653"/>
      <c r="ROE6" s="653"/>
      <c r="ROF6" s="653"/>
      <c r="ROG6" s="653"/>
      <c r="ROH6" s="653"/>
      <c r="ROI6" s="653"/>
      <c r="ROJ6" s="668"/>
      <c r="ROK6" s="670"/>
      <c r="ROL6" s="652"/>
      <c r="ROM6" s="652"/>
      <c r="RON6" s="652"/>
      <c r="ROO6" s="652"/>
      <c r="ROP6" s="652"/>
      <c r="ROQ6" s="652"/>
      <c r="ROR6" s="653"/>
      <c r="ROS6" s="653"/>
      <c r="ROT6" s="653"/>
      <c r="ROU6" s="653"/>
      <c r="ROV6" s="653"/>
      <c r="ROW6" s="653"/>
      <c r="ROX6" s="653"/>
      <c r="ROY6" s="653"/>
      <c r="ROZ6" s="668"/>
      <c r="RPA6" s="670"/>
      <c r="RPB6" s="652"/>
      <c r="RPC6" s="652"/>
      <c r="RPD6" s="652"/>
      <c r="RPE6" s="652"/>
      <c r="RPF6" s="652"/>
      <c r="RPG6" s="652"/>
      <c r="RPH6" s="653"/>
      <c r="RPI6" s="653"/>
      <c r="RPJ6" s="653"/>
      <c r="RPK6" s="653"/>
      <c r="RPL6" s="653"/>
      <c r="RPM6" s="653"/>
      <c r="RPN6" s="653"/>
      <c r="RPO6" s="653"/>
      <c r="RPP6" s="668"/>
      <c r="RPQ6" s="670"/>
      <c r="RPR6" s="652"/>
      <c r="RPS6" s="652"/>
      <c r="RPT6" s="652"/>
      <c r="RPU6" s="652"/>
      <c r="RPV6" s="652"/>
      <c r="RPW6" s="652"/>
      <c r="RPX6" s="653"/>
      <c r="RPY6" s="653"/>
      <c r="RPZ6" s="653"/>
      <c r="RQA6" s="653"/>
      <c r="RQB6" s="653"/>
      <c r="RQC6" s="653"/>
      <c r="RQD6" s="653"/>
      <c r="RQE6" s="653"/>
      <c r="RQF6" s="668"/>
      <c r="RQG6" s="670"/>
      <c r="RQH6" s="652"/>
      <c r="RQI6" s="652"/>
      <c r="RQJ6" s="652"/>
      <c r="RQK6" s="652"/>
      <c r="RQL6" s="652"/>
      <c r="RQM6" s="652"/>
      <c r="RQN6" s="653"/>
      <c r="RQO6" s="653"/>
      <c r="RQP6" s="653"/>
      <c r="RQQ6" s="653"/>
      <c r="RQR6" s="653"/>
      <c r="RQS6" s="653"/>
      <c r="RQT6" s="653"/>
      <c r="RQU6" s="653"/>
      <c r="RQV6" s="668"/>
      <c r="RQW6" s="670"/>
      <c r="RQX6" s="652"/>
      <c r="RQY6" s="652"/>
      <c r="RQZ6" s="652"/>
      <c r="RRA6" s="652"/>
      <c r="RRB6" s="652"/>
      <c r="RRC6" s="652"/>
      <c r="RRD6" s="653"/>
      <c r="RRE6" s="653"/>
      <c r="RRF6" s="653"/>
      <c r="RRG6" s="653"/>
      <c r="RRH6" s="653"/>
      <c r="RRI6" s="653"/>
      <c r="RRJ6" s="653"/>
      <c r="RRK6" s="653"/>
      <c r="RRL6" s="668"/>
      <c r="RRM6" s="670"/>
      <c r="RRN6" s="652"/>
      <c r="RRO6" s="652"/>
      <c r="RRP6" s="652"/>
      <c r="RRQ6" s="652"/>
      <c r="RRR6" s="652"/>
      <c r="RRS6" s="652"/>
      <c r="RRT6" s="653"/>
      <c r="RRU6" s="653"/>
      <c r="RRV6" s="653"/>
      <c r="RRW6" s="653"/>
      <c r="RRX6" s="653"/>
      <c r="RRY6" s="653"/>
      <c r="RRZ6" s="653"/>
      <c r="RSA6" s="653"/>
      <c r="RSB6" s="668"/>
      <c r="RSC6" s="670"/>
      <c r="RSD6" s="652"/>
      <c r="RSE6" s="652"/>
      <c r="RSF6" s="652"/>
      <c r="RSG6" s="652"/>
      <c r="RSH6" s="652"/>
      <c r="RSI6" s="652"/>
      <c r="RSJ6" s="653"/>
      <c r="RSK6" s="653"/>
      <c r="RSL6" s="653"/>
      <c r="RSM6" s="653"/>
      <c r="RSN6" s="653"/>
      <c r="RSO6" s="653"/>
      <c r="RSP6" s="653"/>
      <c r="RSQ6" s="653"/>
      <c r="RSR6" s="668"/>
      <c r="RSS6" s="670"/>
      <c r="RST6" s="652"/>
      <c r="RSU6" s="652"/>
      <c r="RSV6" s="652"/>
      <c r="RSW6" s="652"/>
      <c r="RSX6" s="652"/>
      <c r="RSY6" s="652"/>
      <c r="RSZ6" s="653"/>
      <c r="RTA6" s="653"/>
      <c r="RTB6" s="653"/>
      <c r="RTC6" s="653"/>
      <c r="RTD6" s="653"/>
      <c r="RTE6" s="653"/>
      <c r="RTF6" s="653"/>
      <c r="RTG6" s="653"/>
      <c r="RTH6" s="668"/>
      <c r="RTI6" s="670"/>
      <c r="RTJ6" s="652"/>
      <c r="RTK6" s="652"/>
      <c r="RTL6" s="652"/>
      <c r="RTM6" s="652"/>
      <c r="RTN6" s="652"/>
      <c r="RTO6" s="652"/>
      <c r="RTP6" s="653"/>
      <c r="RTQ6" s="653"/>
      <c r="RTR6" s="653"/>
      <c r="RTS6" s="653"/>
      <c r="RTT6" s="653"/>
      <c r="RTU6" s="653"/>
      <c r="RTV6" s="653"/>
      <c r="RTW6" s="653"/>
      <c r="RTX6" s="668"/>
      <c r="RTY6" s="670"/>
      <c r="RTZ6" s="652"/>
      <c r="RUA6" s="652"/>
      <c r="RUB6" s="652"/>
      <c r="RUC6" s="652"/>
      <c r="RUD6" s="652"/>
      <c r="RUE6" s="652"/>
      <c r="RUF6" s="653"/>
      <c r="RUG6" s="653"/>
      <c r="RUH6" s="653"/>
      <c r="RUI6" s="653"/>
      <c r="RUJ6" s="653"/>
      <c r="RUK6" s="653"/>
      <c r="RUL6" s="653"/>
      <c r="RUM6" s="653"/>
      <c r="RUN6" s="668"/>
      <c r="RUO6" s="670"/>
      <c r="RUP6" s="652"/>
      <c r="RUQ6" s="652"/>
      <c r="RUR6" s="652"/>
      <c r="RUS6" s="652"/>
      <c r="RUT6" s="652"/>
      <c r="RUU6" s="652"/>
      <c r="RUV6" s="653"/>
      <c r="RUW6" s="653"/>
      <c r="RUX6" s="653"/>
      <c r="RUY6" s="653"/>
      <c r="RUZ6" s="653"/>
      <c r="RVA6" s="653"/>
      <c r="RVB6" s="653"/>
      <c r="RVC6" s="653"/>
      <c r="RVD6" s="668"/>
      <c r="RVE6" s="670"/>
      <c r="RVF6" s="652"/>
      <c r="RVG6" s="652"/>
      <c r="RVH6" s="652"/>
      <c r="RVI6" s="652"/>
      <c r="RVJ6" s="652"/>
      <c r="RVK6" s="652"/>
      <c r="RVL6" s="653"/>
      <c r="RVM6" s="653"/>
      <c r="RVN6" s="653"/>
      <c r="RVO6" s="653"/>
      <c r="RVP6" s="653"/>
      <c r="RVQ6" s="653"/>
      <c r="RVR6" s="653"/>
      <c r="RVS6" s="653"/>
      <c r="RVT6" s="668"/>
      <c r="RVU6" s="670"/>
      <c r="RVV6" s="652"/>
      <c r="RVW6" s="652"/>
      <c r="RVX6" s="652"/>
      <c r="RVY6" s="652"/>
      <c r="RVZ6" s="652"/>
      <c r="RWA6" s="652"/>
      <c r="RWB6" s="653"/>
      <c r="RWC6" s="653"/>
      <c r="RWD6" s="653"/>
      <c r="RWE6" s="653"/>
      <c r="RWF6" s="653"/>
      <c r="RWG6" s="653"/>
      <c r="RWH6" s="653"/>
      <c r="RWI6" s="653"/>
      <c r="RWJ6" s="668"/>
      <c r="RWK6" s="670"/>
      <c r="RWL6" s="652"/>
      <c r="RWM6" s="652"/>
      <c r="RWN6" s="652"/>
      <c r="RWO6" s="652"/>
      <c r="RWP6" s="652"/>
      <c r="RWQ6" s="652"/>
      <c r="RWR6" s="653"/>
      <c r="RWS6" s="653"/>
      <c r="RWT6" s="653"/>
      <c r="RWU6" s="653"/>
      <c r="RWV6" s="653"/>
      <c r="RWW6" s="653"/>
      <c r="RWX6" s="653"/>
      <c r="RWY6" s="653"/>
      <c r="RWZ6" s="668"/>
      <c r="RXA6" s="670"/>
      <c r="RXB6" s="652"/>
      <c r="RXC6" s="652"/>
      <c r="RXD6" s="652"/>
      <c r="RXE6" s="652"/>
      <c r="RXF6" s="652"/>
      <c r="RXG6" s="652"/>
      <c r="RXH6" s="653"/>
      <c r="RXI6" s="653"/>
      <c r="RXJ6" s="653"/>
      <c r="RXK6" s="653"/>
      <c r="RXL6" s="653"/>
      <c r="RXM6" s="653"/>
      <c r="RXN6" s="653"/>
      <c r="RXO6" s="653"/>
      <c r="RXP6" s="668"/>
      <c r="RXQ6" s="670"/>
      <c r="RXR6" s="652"/>
      <c r="RXS6" s="652"/>
      <c r="RXT6" s="652"/>
      <c r="RXU6" s="652"/>
      <c r="RXV6" s="652"/>
      <c r="RXW6" s="652"/>
      <c r="RXX6" s="653"/>
      <c r="RXY6" s="653"/>
      <c r="RXZ6" s="653"/>
      <c r="RYA6" s="653"/>
      <c r="RYB6" s="653"/>
      <c r="RYC6" s="653"/>
      <c r="RYD6" s="653"/>
      <c r="RYE6" s="653"/>
      <c r="RYF6" s="668"/>
      <c r="RYG6" s="670"/>
      <c r="RYH6" s="652"/>
      <c r="RYI6" s="652"/>
      <c r="RYJ6" s="652"/>
      <c r="RYK6" s="652"/>
      <c r="RYL6" s="652"/>
      <c r="RYM6" s="652"/>
      <c r="RYN6" s="653"/>
      <c r="RYO6" s="653"/>
      <c r="RYP6" s="653"/>
      <c r="RYQ6" s="653"/>
      <c r="RYR6" s="653"/>
      <c r="RYS6" s="653"/>
      <c r="RYT6" s="653"/>
      <c r="RYU6" s="653"/>
      <c r="RYV6" s="668"/>
      <c r="RYW6" s="670"/>
      <c r="RYX6" s="652"/>
      <c r="RYY6" s="652"/>
      <c r="RYZ6" s="652"/>
      <c r="RZA6" s="652"/>
      <c r="RZB6" s="652"/>
      <c r="RZC6" s="652"/>
      <c r="RZD6" s="653"/>
      <c r="RZE6" s="653"/>
      <c r="RZF6" s="653"/>
      <c r="RZG6" s="653"/>
      <c r="RZH6" s="653"/>
      <c r="RZI6" s="653"/>
      <c r="RZJ6" s="653"/>
      <c r="RZK6" s="653"/>
      <c r="RZL6" s="668"/>
      <c r="RZM6" s="670"/>
      <c r="RZN6" s="652"/>
      <c r="RZO6" s="652"/>
      <c r="RZP6" s="652"/>
      <c r="RZQ6" s="652"/>
      <c r="RZR6" s="652"/>
      <c r="RZS6" s="652"/>
      <c r="RZT6" s="653"/>
      <c r="RZU6" s="653"/>
      <c r="RZV6" s="653"/>
      <c r="RZW6" s="653"/>
      <c r="RZX6" s="653"/>
      <c r="RZY6" s="653"/>
      <c r="RZZ6" s="653"/>
      <c r="SAA6" s="653"/>
      <c r="SAB6" s="668"/>
      <c r="SAC6" s="670"/>
      <c r="SAD6" s="652"/>
      <c r="SAE6" s="652"/>
      <c r="SAF6" s="652"/>
      <c r="SAG6" s="652"/>
      <c r="SAH6" s="652"/>
      <c r="SAI6" s="652"/>
      <c r="SAJ6" s="653"/>
      <c r="SAK6" s="653"/>
      <c r="SAL6" s="653"/>
      <c r="SAM6" s="653"/>
      <c r="SAN6" s="653"/>
      <c r="SAO6" s="653"/>
      <c r="SAP6" s="653"/>
      <c r="SAQ6" s="653"/>
      <c r="SAR6" s="668"/>
      <c r="SAS6" s="670"/>
      <c r="SAT6" s="652"/>
      <c r="SAU6" s="652"/>
      <c r="SAV6" s="652"/>
      <c r="SAW6" s="652"/>
      <c r="SAX6" s="652"/>
      <c r="SAY6" s="652"/>
      <c r="SAZ6" s="653"/>
      <c r="SBA6" s="653"/>
      <c r="SBB6" s="653"/>
      <c r="SBC6" s="653"/>
      <c r="SBD6" s="653"/>
      <c r="SBE6" s="653"/>
      <c r="SBF6" s="653"/>
      <c r="SBG6" s="653"/>
      <c r="SBH6" s="668"/>
      <c r="SBI6" s="670"/>
      <c r="SBJ6" s="652"/>
      <c r="SBK6" s="652"/>
      <c r="SBL6" s="652"/>
      <c r="SBM6" s="652"/>
      <c r="SBN6" s="652"/>
      <c r="SBO6" s="652"/>
      <c r="SBP6" s="653"/>
      <c r="SBQ6" s="653"/>
      <c r="SBR6" s="653"/>
      <c r="SBS6" s="653"/>
      <c r="SBT6" s="653"/>
      <c r="SBU6" s="653"/>
      <c r="SBV6" s="653"/>
      <c r="SBW6" s="653"/>
      <c r="SBX6" s="668"/>
      <c r="SBY6" s="670"/>
      <c r="SBZ6" s="652"/>
      <c r="SCA6" s="652"/>
      <c r="SCB6" s="652"/>
      <c r="SCC6" s="652"/>
      <c r="SCD6" s="652"/>
      <c r="SCE6" s="652"/>
      <c r="SCF6" s="653"/>
      <c r="SCG6" s="653"/>
      <c r="SCH6" s="653"/>
      <c r="SCI6" s="653"/>
      <c r="SCJ6" s="653"/>
      <c r="SCK6" s="653"/>
      <c r="SCL6" s="653"/>
      <c r="SCM6" s="653"/>
      <c r="SCN6" s="668"/>
      <c r="SCO6" s="670"/>
      <c r="SCP6" s="652"/>
      <c r="SCQ6" s="652"/>
      <c r="SCR6" s="652"/>
      <c r="SCS6" s="652"/>
      <c r="SCT6" s="652"/>
      <c r="SCU6" s="652"/>
      <c r="SCV6" s="653"/>
      <c r="SCW6" s="653"/>
      <c r="SCX6" s="653"/>
      <c r="SCY6" s="653"/>
      <c r="SCZ6" s="653"/>
      <c r="SDA6" s="653"/>
      <c r="SDB6" s="653"/>
      <c r="SDC6" s="653"/>
      <c r="SDD6" s="668"/>
      <c r="SDE6" s="670"/>
      <c r="SDF6" s="652"/>
      <c r="SDG6" s="652"/>
      <c r="SDH6" s="652"/>
      <c r="SDI6" s="652"/>
      <c r="SDJ6" s="652"/>
      <c r="SDK6" s="652"/>
      <c r="SDL6" s="653"/>
      <c r="SDM6" s="653"/>
      <c r="SDN6" s="653"/>
      <c r="SDO6" s="653"/>
      <c r="SDP6" s="653"/>
      <c r="SDQ6" s="653"/>
      <c r="SDR6" s="653"/>
      <c r="SDS6" s="653"/>
      <c r="SDT6" s="668"/>
      <c r="SDU6" s="670"/>
      <c r="SDV6" s="652"/>
      <c r="SDW6" s="652"/>
      <c r="SDX6" s="652"/>
      <c r="SDY6" s="652"/>
      <c r="SDZ6" s="652"/>
      <c r="SEA6" s="652"/>
      <c r="SEB6" s="653"/>
      <c r="SEC6" s="653"/>
      <c r="SED6" s="653"/>
      <c r="SEE6" s="653"/>
      <c r="SEF6" s="653"/>
      <c r="SEG6" s="653"/>
      <c r="SEH6" s="653"/>
      <c r="SEI6" s="653"/>
      <c r="SEJ6" s="668"/>
      <c r="SEK6" s="670"/>
      <c r="SEL6" s="652"/>
      <c r="SEM6" s="652"/>
      <c r="SEN6" s="652"/>
      <c r="SEO6" s="652"/>
      <c r="SEP6" s="652"/>
      <c r="SEQ6" s="652"/>
      <c r="SER6" s="653"/>
      <c r="SES6" s="653"/>
      <c r="SET6" s="653"/>
      <c r="SEU6" s="653"/>
      <c r="SEV6" s="653"/>
      <c r="SEW6" s="653"/>
      <c r="SEX6" s="653"/>
      <c r="SEY6" s="653"/>
      <c r="SEZ6" s="668"/>
      <c r="SFA6" s="670"/>
      <c r="SFB6" s="652"/>
      <c r="SFC6" s="652"/>
      <c r="SFD6" s="652"/>
      <c r="SFE6" s="652"/>
      <c r="SFF6" s="652"/>
      <c r="SFG6" s="652"/>
      <c r="SFH6" s="653"/>
      <c r="SFI6" s="653"/>
      <c r="SFJ6" s="653"/>
      <c r="SFK6" s="653"/>
      <c r="SFL6" s="653"/>
      <c r="SFM6" s="653"/>
      <c r="SFN6" s="653"/>
      <c r="SFO6" s="653"/>
      <c r="SFP6" s="668"/>
      <c r="SFQ6" s="670"/>
      <c r="SFR6" s="652"/>
      <c r="SFS6" s="652"/>
      <c r="SFT6" s="652"/>
      <c r="SFU6" s="652"/>
      <c r="SFV6" s="652"/>
      <c r="SFW6" s="652"/>
      <c r="SFX6" s="653"/>
      <c r="SFY6" s="653"/>
      <c r="SFZ6" s="653"/>
      <c r="SGA6" s="653"/>
      <c r="SGB6" s="653"/>
      <c r="SGC6" s="653"/>
      <c r="SGD6" s="653"/>
      <c r="SGE6" s="653"/>
      <c r="SGF6" s="668"/>
      <c r="SGG6" s="670"/>
      <c r="SGH6" s="652"/>
      <c r="SGI6" s="652"/>
      <c r="SGJ6" s="652"/>
      <c r="SGK6" s="652"/>
      <c r="SGL6" s="652"/>
      <c r="SGM6" s="652"/>
      <c r="SGN6" s="653"/>
      <c r="SGO6" s="653"/>
      <c r="SGP6" s="653"/>
      <c r="SGQ6" s="653"/>
      <c r="SGR6" s="653"/>
      <c r="SGS6" s="653"/>
      <c r="SGT6" s="653"/>
      <c r="SGU6" s="653"/>
      <c r="SGV6" s="668"/>
      <c r="SGW6" s="670"/>
      <c r="SGX6" s="652"/>
      <c r="SGY6" s="652"/>
      <c r="SGZ6" s="652"/>
      <c r="SHA6" s="652"/>
      <c r="SHB6" s="652"/>
      <c r="SHC6" s="652"/>
      <c r="SHD6" s="653"/>
      <c r="SHE6" s="653"/>
      <c r="SHF6" s="653"/>
      <c r="SHG6" s="653"/>
      <c r="SHH6" s="653"/>
      <c r="SHI6" s="653"/>
      <c r="SHJ6" s="653"/>
      <c r="SHK6" s="653"/>
      <c r="SHL6" s="668"/>
      <c r="SHM6" s="670"/>
      <c r="SHN6" s="652"/>
      <c r="SHO6" s="652"/>
      <c r="SHP6" s="652"/>
      <c r="SHQ6" s="652"/>
      <c r="SHR6" s="652"/>
      <c r="SHS6" s="652"/>
      <c r="SHT6" s="653"/>
      <c r="SHU6" s="653"/>
      <c r="SHV6" s="653"/>
      <c r="SHW6" s="653"/>
      <c r="SHX6" s="653"/>
      <c r="SHY6" s="653"/>
      <c r="SHZ6" s="653"/>
      <c r="SIA6" s="653"/>
      <c r="SIB6" s="668"/>
      <c r="SIC6" s="670"/>
      <c r="SID6" s="652"/>
      <c r="SIE6" s="652"/>
      <c r="SIF6" s="652"/>
      <c r="SIG6" s="652"/>
      <c r="SIH6" s="652"/>
      <c r="SII6" s="652"/>
      <c r="SIJ6" s="653"/>
      <c r="SIK6" s="653"/>
      <c r="SIL6" s="653"/>
      <c r="SIM6" s="653"/>
      <c r="SIN6" s="653"/>
      <c r="SIO6" s="653"/>
      <c r="SIP6" s="653"/>
      <c r="SIQ6" s="653"/>
      <c r="SIR6" s="668"/>
      <c r="SIS6" s="670"/>
      <c r="SIT6" s="652"/>
      <c r="SIU6" s="652"/>
      <c r="SIV6" s="652"/>
      <c r="SIW6" s="652"/>
      <c r="SIX6" s="652"/>
      <c r="SIY6" s="652"/>
      <c r="SIZ6" s="653"/>
      <c r="SJA6" s="653"/>
      <c r="SJB6" s="653"/>
      <c r="SJC6" s="653"/>
      <c r="SJD6" s="653"/>
      <c r="SJE6" s="653"/>
      <c r="SJF6" s="653"/>
      <c r="SJG6" s="653"/>
      <c r="SJH6" s="668"/>
      <c r="SJI6" s="670"/>
      <c r="SJJ6" s="652"/>
      <c r="SJK6" s="652"/>
      <c r="SJL6" s="652"/>
      <c r="SJM6" s="652"/>
      <c r="SJN6" s="652"/>
      <c r="SJO6" s="652"/>
      <c r="SJP6" s="653"/>
      <c r="SJQ6" s="653"/>
      <c r="SJR6" s="653"/>
      <c r="SJS6" s="653"/>
      <c r="SJT6" s="653"/>
      <c r="SJU6" s="653"/>
      <c r="SJV6" s="653"/>
      <c r="SJW6" s="653"/>
      <c r="SJX6" s="668"/>
      <c r="SJY6" s="670"/>
      <c r="SJZ6" s="652"/>
      <c r="SKA6" s="652"/>
      <c r="SKB6" s="652"/>
      <c r="SKC6" s="652"/>
      <c r="SKD6" s="652"/>
      <c r="SKE6" s="652"/>
      <c r="SKF6" s="653"/>
      <c r="SKG6" s="653"/>
      <c r="SKH6" s="653"/>
      <c r="SKI6" s="653"/>
      <c r="SKJ6" s="653"/>
      <c r="SKK6" s="653"/>
      <c r="SKL6" s="653"/>
      <c r="SKM6" s="653"/>
      <c r="SKN6" s="668"/>
      <c r="SKO6" s="670"/>
      <c r="SKP6" s="652"/>
      <c r="SKQ6" s="652"/>
      <c r="SKR6" s="652"/>
      <c r="SKS6" s="652"/>
      <c r="SKT6" s="652"/>
      <c r="SKU6" s="652"/>
      <c r="SKV6" s="653"/>
      <c r="SKW6" s="653"/>
      <c r="SKX6" s="653"/>
      <c r="SKY6" s="653"/>
      <c r="SKZ6" s="653"/>
      <c r="SLA6" s="653"/>
      <c r="SLB6" s="653"/>
      <c r="SLC6" s="653"/>
      <c r="SLD6" s="668"/>
      <c r="SLE6" s="670"/>
      <c r="SLF6" s="652"/>
      <c r="SLG6" s="652"/>
      <c r="SLH6" s="652"/>
      <c r="SLI6" s="652"/>
      <c r="SLJ6" s="652"/>
      <c r="SLK6" s="652"/>
      <c r="SLL6" s="653"/>
      <c r="SLM6" s="653"/>
      <c r="SLN6" s="653"/>
      <c r="SLO6" s="653"/>
      <c r="SLP6" s="653"/>
      <c r="SLQ6" s="653"/>
      <c r="SLR6" s="653"/>
      <c r="SLS6" s="653"/>
      <c r="SLT6" s="668"/>
      <c r="SLU6" s="670"/>
      <c r="SLV6" s="652"/>
      <c r="SLW6" s="652"/>
      <c r="SLX6" s="652"/>
      <c r="SLY6" s="652"/>
      <c r="SLZ6" s="652"/>
      <c r="SMA6" s="652"/>
      <c r="SMB6" s="653"/>
      <c r="SMC6" s="653"/>
      <c r="SMD6" s="653"/>
      <c r="SME6" s="653"/>
      <c r="SMF6" s="653"/>
      <c r="SMG6" s="653"/>
      <c r="SMH6" s="653"/>
      <c r="SMI6" s="653"/>
      <c r="SMJ6" s="668"/>
      <c r="SMK6" s="670"/>
      <c r="SML6" s="652"/>
      <c r="SMM6" s="652"/>
      <c r="SMN6" s="652"/>
      <c r="SMO6" s="652"/>
      <c r="SMP6" s="652"/>
      <c r="SMQ6" s="652"/>
      <c r="SMR6" s="653"/>
      <c r="SMS6" s="653"/>
      <c r="SMT6" s="653"/>
      <c r="SMU6" s="653"/>
      <c r="SMV6" s="653"/>
      <c r="SMW6" s="653"/>
      <c r="SMX6" s="653"/>
      <c r="SMY6" s="653"/>
      <c r="SMZ6" s="668"/>
      <c r="SNA6" s="670"/>
      <c r="SNB6" s="652"/>
      <c r="SNC6" s="652"/>
      <c r="SND6" s="652"/>
      <c r="SNE6" s="652"/>
      <c r="SNF6" s="652"/>
      <c r="SNG6" s="652"/>
      <c r="SNH6" s="653"/>
      <c r="SNI6" s="653"/>
      <c r="SNJ6" s="653"/>
      <c r="SNK6" s="653"/>
      <c r="SNL6" s="653"/>
      <c r="SNM6" s="653"/>
      <c r="SNN6" s="653"/>
      <c r="SNO6" s="653"/>
      <c r="SNP6" s="668"/>
      <c r="SNQ6" s="670"/>
      <c r="SNR6" s="652"/>
      <c r="SNS6" s="652"/>
      <c r="SNT6" s="652"/>
      <c r="SNU6" s="652"/>
      <c r="SNV6" s="652"/>
      <c r="SNW6" s="652"/>
      <c r="SNX6" s="653"/>
      <c r="SNY6" s="653"/>
      <c r="SNZ6" s="653"/>
      <c r="SOA6" s="653"/>
      <c r="SOB6" s="653"/>
      <c r="SOC6" s="653"/>
      <c r="SOD6" s="653"/>
      <c r="SOE6" s="653"/>
      <c r="SOF6" s="668"/>
      <c r="SOG6" s="670"/>
      <c r="SOH6" s="652"/>
      <c r="SOI6" s="652"/>
      <c r="SOJ6" s="652"/>
      <c r="SOK6" s="652"/>
      <c r="SOL6" s="652"/>
      <c r="SOM6" s="652"/>
      <c r="SON6" s="653"/>
      <c r="SOO6" s="653"/>
      <c r="SOP6" s="653"/>
      <c r="SOQ6" s="653"/>
      <c r="SOR6" s="653"/>
      <c r="SOS6" s="653"/>
      <c r="SOT6" s="653"/>
      <c r="SOU6" s="653"/>
      <c r="SOV6" s="668"/>
      <c r="SOW6" s="670"/>
      <c r="SOX6" s="652"/>
      <c r="SOY6" s="652"/>
      <c r="SOZ6" s="652"/>
      <c r="SPA6" s="652"/>
      <c r="SPB6" s="652"/>
      <c r="SPC6" s="652"/>
      <c r="SPD6" s="653"/>
      <c r="SPE6" s="653"/>
      <c r="SPF6" s="653"/>
      <c r="SPG6" s="653"/>
      <c r="SPH6" s="653"/>
      <c r="SPI6" s="653"/>
      <c r="SPJ6" s="653"/>
      <c r="SPK6" s="653"/>
      <c r="SPL6" s="668"/>
      <c r="SPM6" s="670"/>
      <c r="SPN6" s="652"/>
      <c r="SPO6" s="652"/>
      <c r="SPP6" s="652"/>
      <c r="SPQ6" s="652"/>
      <c r="SPR6" s="652"/>
      <c r="SPS6" s="652"/>
      <c r="SPT6" s="653"/>
      <c r="SPU6" s="653"/>
      <c r="SPV6" s="653"/>
      <c r="SPW6" s="653"/>
      <c r="SPX6" s="653"/>
      <c r="SPY6" s="653"/>
      <c r="SPZ6" s="653"/>
      <c r="SQA6" s="653"/>
      <c r="SQB6" s="668"/>
      <c r="SQC6" s="670"/>
      <c r="SQD6" s="652"/>
      <c r="SQE6" s="652"/>
      <c r="SQF6" s="652"/>
      <c r="SQG6" s="652"/>
      <c r="SQH6" s="652"/>
      <c r="SQI6" s="652"/>
      <c r="SQJ6" s="653"/>
      <c r="SQK6" s="653"/>
      <c r="SQL6" s="653"/>
      <c r="SQM6" s="653"/>
      <c r="SQN6" s="653"/>
      <c r="SQO6" s="653"/>
      <c r="SQP6" s="653"/>
      <c r="SQQ6" s="653"/>
      <c r="SQR6" s="668"/>
      <c r="SQS6" s="670"/>
      <c r="SQT6" s="652"/>
      <c r="SQU6" s="652"/>
      <c r="SQV6" s="652"/>
      <c r="SQW6" s="652"/>
      <c r="SQX6" s="652"/>
      <c r="SQY6" s="652"/>
      <c r="SQZ6" s="653"/>
      <c r="SRA6" s="653"/>
      <c r="SRB6" s="653"/>
      <c r="SRC6" s="653"/>
      <c r="SRD6" s="653"/>
      <c r="SRE6" s="653"/>
      <c r="SRF6" s="653"/>
      <c r="SRG6" s="653"/>
      <c r="SRH6" s="668"/>
      <c r="SRI6" s="670"/>
      <c r="SRJ6" s="652"/>
      <c r="SRK6" s="652"/>
      <c r="SRL6" s="652"/>
      <c r="SRM6" s="652"/>
      <c r="SRN6" s="652"/>
      <c r="SRO6" s="652"/>
      <c r="SRP6" s="653"/>
      <c r="SRQ6" s="653"/>
      <c r="SRR6" s="653"/>
      <c r="SRS6" s="653"/>
      <c r="SRT6" s="653"/>
      <c r="SRU6" s="653"/>
      <c r="SRV6" s="653"/>
      <c r="SRW6" s="653"/>
      <c r="SRX6" s="668"/>
      <c r="SRY6" s="670"/>
      <c r="SRZ6" s="652"/>
      <c r="SSA6" s="652"/>
      <c r="SSB6" s="652"/>
      <c r="SSC6" s="652"/>
      <c r="SSD6" s="652"/>
      <c r="SSE6" s="652"/>
      <c r="SSF6" s="653"/>
      <c r="SSG6" s="653"/>
      <c r="SSH6" s="653"/>
      <c r="SSI6" s="653"/>
      <c r="SSJ6" s="653"/>
      <c r="SSK6" s="653"/>
      <c r="SSL6" s="653"/>
      <c r="SSM6" s="653"/>
      <c r="SSN6" s="668"/>
      <c r="SSO6" s="670"/>
      <c r="SSP6" s="652"/>
      <c r="SSQ6" s="652"/>
      <c r="SSR6" s="652"/>
      <c r="SSS6" s="652"/>
      <c r="SST6" s="652"/>
      <c r="SSU6" s="652"/>
      <c r="SSV6" s="653"/>
      <c r="SSW6" s="653"/>
      <c r="SSX6" s="653"/>
      <c r="SSY6" s="653"/>
      <c r="SSZ6" s="653"/>
      <c r="STA6" s="653"/>
      <c r="STB6" s="653"/>
      <c r="STC6" s="653"/>
      <c r="STD6" s="668"/>
      <c r="STE6" s="670"/>
      <c r="STF6" s="652"/>
      <c r="STG6" s="652"/>
      <c r="STH6" s="652"/>
      <c r="STI6" s="652"/>
      <c r="STJ6" s="652"/>
      <c r="STK6" s="652"/>
      <c r="STL6" s="653"/>
      <c r="STM6" s="653"/>
      <c r="STN6" s="653"/>
      <c r="STO6" s="653"/>
      <c r="STP6" s="653"/>
      <c r="STQ6" s="653"/>
      <c r="STR6" s="653"/>
      <c r="STS6" s="653"/>
      <c r="STT6" s="668"/>
      <c r="STU6" s="670"/>
      <c r="STV6" s="652"/>
      <c r="STW6" s="652"/>
      <c r="STX6" s="652"/>
      <c r="STY6" s="652"/>
      <c r="STZ6" s="652"/>
      <c r="SUA6" s="652"/>
      <c r="SUB6" s="653"/>
      <c r="SUC6" s="653"/>
      <c r="SUD6" s="653"/>
      <c r="SUE6" s="653"/>
      <c r="SUF6" s="653"/>
      <c r="SUG6" s="653"/>
      <c r="SUH6" s="653"/>
      <c r="SUI6" s="653"/>
      <c r="SUJ6" s="668"/>
      <c r="SUK6" s="670"/>
      <c r="SUL6" s="652"/>
      <c r="SUM6" s="652"/>
      <c r="SUN6" s="652"/>
      <c r="SUO6" s="652"/>
      <c r="SUP6" s="652"/>
      <c r="SUQ6" s="652"/>
      <c r="SUR6" s="653"/>
      <c r="SUS6" s="653"/>
      <c r="SUT6" s="653"/>
      <c r="SUU6" s="653"/>
      <c r="SUV6" s="653"/>
      <c r="SUW6" s="653"/>
      <c r="SUX6" s="653"/>
      <c r="SUY6" s="653"/>
      <c r="SUZ6" s="668"/>
      <c r="SVA6" s="670"/>
      <c r="SVB6" s="652"/>
      <c r="SVC6" s="652"/>
      <c r="SVD6" s="652"/>
      <c r="SVE6" s="652"/>
      <c r="SVF6" s="652"/>
      <c r="SVG6" s="652"/>
      <c r="SVH6" s="653"/>
      <c r="SVI6" s="653"/>
      <c r="SVJ6" s="653"/>
      <c r="SVK6" s="653"/>
      <c r="SVL6" s="653"/>
      <c r="SVM6" s="653"/>
      <c r="SVN6" s="653"/>
      <c r="SVO6" s="653"/>
      <c r="SVP6" s="668"/>
      <c r="SVQ6" s="670"/>
      <c r="SVR6" s="652"/>
      <c r="SVS6" s="652"/>
      <c r="SVT6" s="652"/>
      <c r="SVU6" s="652"/>
      <c r="SVV6" s="652"/>
      <c r="SVW6" s="652"/>
      <c r="SVX6" s="653"/>
      <c r="SVY6" s="653"/>
      <c r="SVZ6" s="653"/>
      <c r="SWA6" s="653"/>
      <c r="SWB6" s="653"/>
      <c r="SWC6" s="653"/>
      <c r="SWD6" s="653"/>
      <c r="SWE6" s="653"/>
      <c r="SWF6" s="668"/>
      <c r="SWG6" s="670"/>
      <c r="SWH6" s="652"/>
      <c r="SWI6" s="652"/>
      <c r="SWJ6" s="652"/>
      <c r="SWK6" s="652"/>
      <c r="SWL6" s="652"/>
      <c r="SWM6" s="652"/>
      <c r="SWN6" s="653"/>
      <c r="SWO6" s="653"/>
      <c r="SWP6" s="653"/>
      <c r="SWQ6" s="653"/>
      <c r="SWR6" s="653"/>
      <c r="SWS6" s="653"/>
      <c r="SWT6" s="653"/>
      <c r="SWU6" s="653"/>
      <c r="SWV6" s="668"/>
      <c r="SWW6" s="670"/>
      <c r="SWX6" s="652"/>
      <c r="SWY6" s="652"/>
      <c r="SWZ6" s="652"/>
      <c r="SXA6" s="652"/>
      <c r="SXB6" s="652"/>
      <c r="SXC6" s="652"/>
      <c r="SXD6" s="653"/>
      <c r="SXE6" s="653"/>
      <c r="SXF6" s="653"/>
      <c r="SXG6" s="653"/>
      <c r="SXH6" s="653"/>
      <c r="SXI6" s="653"/>
      <c r="SXJ6" s="653"/>
      <c r="SXK6" s="653"/>
      <c r="SXL6" s="668"/>
      <c r="SXM6" s="670"/>
      <c r="SXN6" s="652"/>
      <c r="SXO6" s="652"/>
      <c r="SXP6" s="652"/>
      <c r="SXQ6" s="652"/>
      <c r="SXR6" s="652"/>
      <c r="SXS6" s="652"/>
      <c r="SXT6" s="653"/>
      <c r="SXU6" s="653"/>
      <c r="SXV6" s="653"/>
      <c r="SXW6" s="653"/>
      <c r="SXX6" s="653"/>
      <c r="SXY6" s="653"/>
      <c r="SXZ6" s="653"/>
      <c r="SYA6" s="653"/>
      <c r="SYB6" s="668"/>
      <c r="SYC6" s="670"/>
      <c r="SYD6" s="652"/>
      <c r="SYE6" s="652"/>
      <c r="SYF6" s="652"/>
      <c r="SYG6" s="652"/>
      <c r="SYH6" s="652"/>
      <c r="SYI6" s="652"/>
      <c r="SYJ6" s="653"/>
      <c r="SYK6" s="653"/>
      <c r="SYL6" s="653"/>
      <c r="SYM6" s="653"/>
      <c r="SYN6" s="653"/>
      <c r="SYO6" s="653"/>
      <c r="SYP6" s="653"/>
      <c r="SYQ6" s="653"/>
      <c r="SYR6" s="668"/>
      <c r="SYS6" s="670"/>
      <c r="SYT6" s="652"/>
      <c r="SYU6" s="652"/>
      <c r="SYV6" s="652"/>
      <c r="SYW6" s="652"/>
      <c r="SYX6" s="652"/>
      <c r="SYY6" s="652"/>
      <c r="SYZ6" s="653"/>
      <c r="SZA6" s="653"/>
      <c r="SZB6" s="653"/>
      <c r="SZC6" s="653"/>
      <c r="SZD6" s="653"/>
      <c r="SZE6" s="653"/>
      <c r="SZF6" s="653"/>
      <c r="SZG6" s="653"/>
      <c r="SZH6" s="668"/>
      <c r="SZI6" s="670"/>
      <c r="SZJ6" s="652"/>
      <c r="SZK6" s="652"/>
      <c r="SZL6" s="652"/>
      <c r="SZM6" s="652"/>
      <c r="SZN6" s="652"/>
      <c r="SZO6" s="652"/>
      <c r="SZP6" s="653"/>
      <c r="SZQ6" s="653"/>
      <c r="SZR6" s="653"/>
      <c r="SZS6" s="653"/>
      <c r="SZT6" s="653"/>
      <c r="SZU6" s="653"/>
      <c r="SZV6" s="653"/>
      <c r="SZW6" s="653"/>
      <c r="SZX6" s="668"/>
      <c r="SZY6" s="670"/>
      <c r="SZZ6" s="652"/>
      <c r="TAA6" s="652"/>
      <c r="TAB6" s="652"/>
      <c r="TAC6" s="652"/>
      <c r="TAD6" s="652"/>
      <c r="TAE6" s="652"/>
      <c r="TAF6" s="653"/>
      <c r="TAG6" s="653"/>
      <c r="TAH6" s="653"/>
      <c r="TAI6" s="653"/>
      <c r="TAJ6" s="653"/>
      <c r="TAK6" s="653"/>
      <c r="TAL6" s="653"/>
      <c r="TAM6" s="653"/>
      <c r="TAN6" s="668"/>
      <c r="TAO6" s="670"/>
      <c r="TAP6" s="652"/>
      <c r="TAQ6" s="652"/>
      <c r="TAR6" s="652"/>
      <c r="TAS6" s="652"/>
      <c r="TAT6" s="652"/>
      <c r="TAU6" s="652"/>
      <c r="TAV6" s="653"/>
      <c r="TAW6" s="653"/>
      <c r="TAX6" s="653"/>
      <c r="TAY6" s="653"/>
      <c r="TAZ6" s="653"/>
      <c r="TBA6" s="653"/>
      <c r="TBB6" s="653"/>
      <c r="TBC6" s="653"/>
      <c r="TBD6" s="668"/>
      <c r="TBE6" s="670"/>
      <c r="TBF6" s="652"/>
      <c r="TBG6" s="652"/>
      <c r="TBH6" s="652"/>
      <c r="TBI6" s="652"/>
      <c r="TBJ6" s="652"/>
      <c r="TBK6" s="652"/>
      <c r="TBL6" s="653"/>
      <c r="TBM6" s="653"/>
      <c r="TBN6" s="653"/>
      <c r="TBO6" s="653"/>
      <c r="TBP6" s="653"/>
      <c r="TBQ6" s="653"/>
      <c r="TBR6" s="653"/>
      <c r="TBS6" s="653"/>
      <c r="TBT6" s="668"/>
      <c r="TBU6" s="670"/>
      <c r="TBV6" s="652"/>
      <c r="TBW6" s="652"/>
      <c r="TBX6" s="652"/>
      <c r="TBY6" s="652"/>
      <c r="TBZ6" s="652"/>
      <c r="TCA6" s="652"/>
      <c r="TCB6" s="653"/>
      <c r="TCC6" s="653"/>
      <c r="TCD6" s="653"/>
      <c r="TCE6" s="653"/>
      <c r="TCF6" s="653"/>
      <c r="TCG6" s="653"/>
      <c r="TCH6" s="653"/>
      <c r="TCI6" s="653"/>
      <c r="TCJ6" s="668"/>
      <c r="TCK6" s="670"/>
      <c r="TCL6" s="652"/>
      <c r="TCM6" s="652"/>
      <c r="TCN6" s="652"/>
      <c r="TCO6" s="652"/>
      <c r="TCP6" s="652"/>
      <c r="TCQ6" s="652"/>
      <c r="TCR6" s="653"/>
      <c r="TCS6" s="653"/>
      <c r="TCT6" s="653"/>
      <c r="TCU6" s="653"/>
      <c r="TCV6" s="653"/>
      <c r="TCW6" s="653"/>
      <c r="TCX6" s="653"/>
      <c r="TCY6" s="653"/>
      <c r="TCZ6" s="668"/>
      <c r="TDA6" s="670"/>
      <c r="TDB6" s="652"/>
      <c r="TDC6" s="652"/>
      <c r="TDD6" s="652"/>
      <c r="TDE6" s="652"/>
      <c r="TDF6" s="652"/>
      <c r="TDG6" s="652"/>
      <c r="TDH6" s="653"/>
      <c r="TDI6" s="653"/>
      <c r="TDJ6" s="653"/>
      <c r="TDK6" s="653"/>
      <c r="TDL6" s="653"/>
      <c r="TDM6" s="653"/>
      <c r="TDN6" s="653"/>
      <c r="TDO6" s="653"/>
      <c r="TDP6" s="668"/>
      <c r="TDQ6" s="670"/>
      <c r="TDR6" s="652"/>
      <c r="TDS6" s="652"/>
      <c r="TDT6" s="652"/>
      <c r="TDU6" s="652"/>
      <c r="TDV6" s="652"/>
      <c r="TDW6" s="652"/>
      <c r="TDX6" s="653"/>
      <c r="TDY6" s="653"/>
      <c r="TDZ6" s="653"/>
      <c r="TEA6" s="653"/>
      <c r="TEB6" s="653"/>
      <c r="TEC6" s="653"/>
      <c r="TED6" s="653"/>
      <c r="TEE6" s="653"/>
      <c r="TEF6" s="668"/>
      <c r="TEG6" s="670"/>
      <c r="TEH6" s="652"/>
      <c r="TEI6" s="652"/>
      <c r="TEJ6" s="652"/>
      <c r="TEK6" s="652"/>
      <c r="TEL6" s="652"/>
      <c r="TEM6" s="652"/>
      <c r="TEN6" s="653"/>
      <c r="TEO6" s="653"/>
      <c r="TEP6" s="653"/>
      <c r="TEQ6" s="653"/>
      <c r="TER6" s="653"/>
      <c r="TES6" s="653"/>
      <c r="TET6" s="653"/>
      <c r="TEU6" s="653"/>
      <c r="TEV6" s="668"/>
      <c r="TEW6" s="670"/>
      <c r="TEX6" s="652"/>
      <c r="TEY6" s="652"/>
      <c r="TEZ6" s="652"/>
      <c r="TFA6" s="652"/>
      <c r="TFB6" s="652"/>
      <c r="TFC6" s="652"/>
      <c r="TFD6" s="653"/>
      <c r="TFE6" s="653"/>
      <c r="TFF6" s="653"/>
      <c r="TFG6" s="653"/>
      <c r="TFH6" s="653"/>
      <c r="TFI6" s="653"/>
      <c r="TFJ6" s="653"/>
      <c r="TFK6" s="653"/>
      <c r="TFL6" s="668"/>
      <c r="TFM6" s="670"/>
      <c r="TFN6" s="652"/>
      <c r="TFO6" s="652"/>
      <c r="TFP6" s="652"/>
      <c r="TFQ6" s="652"/>
      <c r="TFR6" s="652"/>
      <c r="TFS6" s="652"/>
      <c r="TFT6" s="653"/>
      <c r="TFU6" s="653"/>
      <c r="TFV6" s="653"/>
      <c r="TFW6" s="653"/>
      <c r="TFX6" s="653"/>
      <c r="TFY6" s="653"/>
      <c r="TFZ6" s="653"/>
      <c r="TGA6" s="653"/>
      <c r="TGB6" s="668"/>
      <c r="TGC6" s="670"/>
      <c r="TGD6" s="652"/>
      <c r="TGE6" s="652"/>
      <c r="TGF6" s="652"/>
      <c r="TGG6" s="652"/>
      <c r="TGH6" s="652"/>
      <c r="TGI6" s="652"/>
      <c r="TGJ6" s="653"/>
      <c r="TGK6" s="653"/>
      <c r="TGL6" s="653"/>
      <c r="TGM6" s="653"/>
      <c r="TGN6" s="653"/>
      <c r="TGO6" s="653"/>
      <c r="TGP6" s="653"/>
      <c r="TGQ6" s="653"/>
      <c r="TGR6" s="668"/>
      <c r="TGS6" s="670"/>
      <c r="TGT6" s="652"/>
      <c r="TGU6" s="652"/>
      <c r="TGV6" s="652"/>
      <c r="TGW6" s="652"/>
      <c r="TGX6" s="652"/>
      <c r="TGY6" s="652"/>
      <c r="TGZ6" s="653"/>
      <c r="THA6" s="653"/>
      <c r="THB6" s="653"/>
      <c r="THC6" s="653"/>
      <c r="THD6" s="653"/>
      <c r="THE6" s="653"/>
      <c r="THF6" s="653"/>
      <c r="THG6" s="653"/>
      <c r="THH6" s="668"/>
      <c r="THI6" s="670"/>
      <c r="THJ6" s="652"/>
      <c r="THK6" s="652"/>
      <c r="THL6" s="652"/>
      <c r="THM6" s="652"/>
      <c r="THN6" s="652"/>
      <c r="THO6" s="652"/>
      <c r="THP6" s="653"/>
      <c r="THQ6" s="653"/>
      <c r="THR6" s="653"/>
      <c r="THS6" s="653"/>
      <c r="THT6" s="653"/>
      <c r="THU6" s="653"/>
      <c r="THV6" s="653"/>
      <c r="THW6" s="653"/>
      <c r="THX6" s="668"/>
      <c r="THY6" s="670"/>
      <c r="THZ6" s="652"/>
      <c r="TIA6" s="652"/>
      <c r="TIB6" s="652"/>
      <c r="TIC6" s="652"/>
      <c r="TID6" s="652"/>
      <c r="TIE6" s="652"/>
      <c r="TIF6" s="653"/>
      <c r="TIG6" s="653"/>
      <c r="TIH6" s="653"/>
      <c r="TII6" s="653"/>
      <c r="TIJ6" s="653"/>
      <c r="TIK6" s="653"/>
      <c r="TIL6" s="653"/>
      <c r="TIM6" s="653"/>
      <c r="TIN6" s="668"/>
      <c r="TIO6" s="670"/>
      <c r="TIP6" s="652"/>
      <c r="TIQ6" s="652"/>
      <c r="TIR6" s="652"/>
      <c r="TIS6" s="652"/>
      <c r="TIT6" s="652"/>
      <c r="TIU6" s="652"/>
      <c r="TIV6" s="653"/>
      <c r="TIW6" s="653"/>
      <c r="TIX6" s="653"/>
      <c r="TIY6" s="653"/>
      <c r="TIZ6" s="653"/>
      <c r="TJA6" s="653"/>
      <c r="TJB6" s="653"/>
      <c r="TJC6" s="653"/>
      <c r="TJD6" s="668"/>
      <c r="TJE6" s="670"/>
      <c r="TJF6" s="652"/>
      <c r="TJG6" s="652"/>
      <c r="TJH6" s="652"/>
      <c r="TJI6" s="652"/>
      <c r="TJJ6" s="652"/>
      <c r="TJK6" s="652"/>
      <c r="TJL6" s="653"/>
      <c r="TJM6" s="653"/>
      <c r="TJN6" s="653"/>
      <c r="TJO6" s="653"/>
      <c r="TJP6" s="653"/>
      <c r="TJQ6" s="653"/>
      <c r="TJR6" s="653"/>
      <c r="TJS6" s="653"/>
      <c r="TJT6" s="668"/>
      <c r="TJU6" s="670"/>
      <c r="TJV6" s="652"/>
      <c r="TJW6" s="652"/>
      <c r="TJX6" s="652"/>
      <c r="TJY6" s="652"/>
      <c r="TJZ6" s="652"/>
      <c r="TKA6" s="652"/>
      <c r="TKB6" s="653"/>
      <c r="TKC6" s="653"/>
      <c r="TKD6" s="653"/>
      <c r="TKE6" s="653"/>
      <c r="TKF6" s="653"/>
      <c r="TKG6" s="653"/>
      <c r="TKH6" s="653"/>
      <c r="TKI6" s="653"/>
      <c r="TKJ6" s="668"/>
      <c r="TKK6" s="670"/>
      <c r="TKL6" s="652"/>
      <c r="TKM6" s="652"/>
      <c r="TKN6" s="652"/>
      <c r="TKO6" s="652"/>
      <c r="TKP6" s="652"/>
      <c r="TKQ6" s="652"/>
      <c r="TKR6" s="653"/>
      <c r="TKS6" s="653"/>
      <c r="TKT6" s="653"/>
      <c r="TKU6" s="653"/>
      <c r="TKV6" s="653"/>
      <c r="TKW6" s="653"/>
      <c r="TKX6" s="653"/>
      <c r="TKY6" s="653"/>
      <c r="TKZ6" s="668"/>
      <c r="TLA6" s="670"/>
      <c r="TLB6" s="652"/>
      <c r="TLC6" s="652"/>
      <c r="TLD6" s="652"/>
      <c r="TLE6" s="652"/>
      <c r="TLF6" s="652"/>
      <c r="TLG6" s="652"/>
      <c r="TLH6" s="653"/>
      <c r="TLI6" s="653"/>
      <c r="TLJ6" s="653"/>
      <c r="TLK6" s="653"/>
      <c r="TLL6" s="653"/>
      <c r="TLM6" s="653"/>
      <c r="TLN6" s="653"/>
      <c r="TLO6" s="653"/>
      <c r="TLP6" s="668"/>
      <c r="TLQ6" s="670"/>
      <c r="TLR6" s="652"/>
      <c r="TLS6" s="652"/>
      <c r="TLT6" s="652"/>
      <c r="TLU6" s="652"/>
      <c r="TLV6" s="652"/>
      <c r="TLW6" s="652"/>
      <c r="TLX6" s="653"/>
      <c r="TLY6" s="653"/>
      <c r="TLZ6" s="653"/>
      <c r="TMA6" s="653"/>
      <c r="TMB6" s="653"/>
      <c r="TMC6" s="653"/>
      <c r="TMD6" s="653"/>
      <c r="TME6" s="653"/>
      <c r="TMF6" s="668"/>
      <c r="TMG6" s="670"/>
      <c r="TMH6" s="652"/>
      <c r="TMI6" s="652"/>
      <c r="TMJ6" s="652"/>
      <c r="TMK6" s="652"/>
      <c r="TML6" s="652"/>
      <c r="TMM6" s="652"/>
      <c r="TMN6" s="653"/>
      <c r="TMO6" s="653"/>
      <c r="TMP6" s="653"/>
      <c r="TMQ6" s="653"/>
      <c r="TMR6" s="653"/>
      <c r="TMS6" s="653"/>
      <c r="TMT6" s="653"/>
      <c r="TMU6" s="653"/>
      <c r="TMV6" s="668"/>
      <c r="TMW6" s="670"/>
      <c r="TMX6" s="652"/>
      <c r="TMY6" s="652"/>
      <c r="TMZ6" s="652"/>
      <c r="TNA6" s="652"/>
      <c r="TNB6" s="652"/>
      <c r="TNC6" s="652"/>
      <c r="TND6" s="653"/>
      <c r="TNE6" s="653"/>
      <c r="TNF6" s="653"/>
      <c r="TNG6" s="653"/>
      <c r="TNH6" s="653"/>
      <c r="TNI6" s="653"/>
      <c r="TNJ6" s="653"/>
      <c r="TNK6" s="653"/>
      <c r="TNL6" s="668"/>
      <c r="TNM6" s="670"/>
      <c r="TNN6" s="652"/>
      <c r="TNO6" s="652"/>
      <c r="TNP6" s="652"/>
      <c r="TNQ6" s="652"/>
      <c r="TNR6" s="652"/>
      <c r="TNS6" s="652"/>
      <c r="TNT6" s="653"/>
      <c r="TNU6" s="653"/>
      <c r="TNV6" s="653"/>
      <c r="TNW6" s="653"/>
      <c r="TNX6" s="653"/>
      <c r="TNY6" s="653"/>
      <c r="TNZ6" s="653"/>
      <c r="TOA6" s="653"/>
      <c r="TOB6" s="668"/>
      <c r="TOC6" s="670"/>
      <c r="TOD6" s="652"/>
      <c r="TOE6" s="652"/>
      <c r="TOF6" s="652"/>
      <c r="TOG6" s="652"/>
      <c r="TOH6" s="652"/>
      <c r="TOI6" s="652"/>
      <c r="TOJ6" s="653"/>
      <c r="TOK6" s="653"/>
      <c r="TOL6" s="653"/>
      <c r="TOM6" s="653"/>
      <c r="TON6" s="653"/>
      <c r="TOO6" s="653"/>
      <c r="TOP6" s="653"/>
      <c r="TOQ6" s="653"/>
      <c r="TOR6" s="668"/>
      <c r="TOS6" s="670"/>
      <c r="TOT6" s="652"/>
      <c r="TOU6" s="652"/>
      <c r="TOV6" s="652"/>
      <c r="TOW6" s="652"/>
      <c r="TOX6" s="652"/>
      <c r="TOY6" s="652"/>
      <c r="TOZ6" s="653"/>
      <c r="TPA6" s="653"/>
      <c r="TPB6" s="653"/>
      <c r="TPC6" s="653"/>
      <c r="TPD6" s="653"/>
      <c r="TPE6" s="653"/>
      <c r="TPF6" s="653"/>
      <c r="TPG6" s="653"/>
      <c r="TPH6" s="668"/>
      <c r="TPI6" s="670"/>
      <c r="TPJ6" s="652"/>
      <c r="TPK6" s="652"/>
      <c r="TPL6" s="652"/>
      <c r="TPM6" s="652"/>
      <c r="TPN6" s="652"/>
      <c r="TPO6" s="652"/>
      <c r="TPP6" s="653"/>
      <c r="TPQ6" s="653"/>
      <c r="TPR6" s="653"/>
      <c r="TPS6" s="653"/>
      <c r="TPT6" s="653"/>
      <c r="TPU6" s="653"/>
      <c r="TPV6" s="653"/>
      <c r="TPW6" s="653"/>
      <c r="TPX6" s="668"/>
      <c r="TPY6" s="670"/>
      <c r="TPZ6" s="652"/>
      <c r="TQA6" s="652"/>
      <c r="TQB6" s="652"/>
      <c r="TQC6" s="652"/>
      <c r="TQD6" s="652"/>
      <c r="TQE6" s="652"/>
      <c r="TQF6" s="653"/>
      <c r="TQG6" s="653"/>
      <c r="TQH6" s="653"/>
      <c r="TQI6" s="653"/>
      <c r="TQJ6" s="653"/>
      <c r="TQK6" s="653"/>
      <c r="TQL6" s="653"/>
      <c r="TQM6" s="653"/>
      <c r="TQN6" s="668"/>
      <c r="TQO6" s="670"/>
      <c r="TQP6" s="652"/>
      <c r="TQQ6" s="652"/>
      <c r="TQR6" s="652"/>
      <c r="TQS6" s="652"/>
      <c r="TQT6" s="652"/>
      <c r="TQU6" s="652"/>
      <c r="TQV6" s="653"/>
      <c r="TQW6" s="653"/>
      <c r="TQX6" s="653"/>
      <c r="TQY6" s="653"/>
      <c r="TQZ6" s="653"/>
      <c r="TRA6" s="653"/>
      <c r="TRB6" s="653"/>
      <c r="TRC6" s="653"/>
      <c r="TRD6" s="668"/>
      <c r="TRE6" s="670"/>
      <c r="TRF6" s="652"/>
      <c r="TRG6" s="652"/>
      <c r="TRH6" s="652"/>
      <c r="TRI6" s="652"/>
      <c r="TRJ6" s="652"/>
      <c r="TRK6" s="652"/>
      <c r="TRL6" s="653"/>
      <c r="TRM6" s="653"/>
      <c r="TRN6" s="653"/>
      <c r="TRO6" s="653"/>
      <c r="TRP6" s="653"/>
      <c r="TRQ6" s="653"/>
      <c r="TRR6" s="653"/>
      <c r="TRS6" s="653"/>
      <c r="TRT6" s="668"/>
      <c r="TRU6" s="670"/>
      <c r="TRV6" s="652"/>
      <c r="TRW6" s="652"/>
      <c r="TRX6" s="652"/>
      <c r="TRY6" s="652"/>
      <c r="TRZ6" s="652"/>
      <c r="TSA6" s="652"/>
      <c r="TSB6" s="653"/>
      <c r="TSC6" s="653"/>
      <c r="TSD6" s="653"/>
      <c r="TSE6" s="653"/>
      <c r="TSF6" s="653"/>
      <c r="TSG6" s="653"/>
      <c r="TSH6" s="653"/>
      <c r="TSI6" s="653"/>
      <c r="TSJ6" s="668"/>
      <c r="TSK6" s="670"/>
      <c r="TSL6" s="652"/>
      <c r="TSM6" s="652"/>
      <c r="TSN6" s="652"/>
      <c r="TSO6" s="652"/>
      <c r="TSP6" s="652"/>
      <c r="TSQ6" s="652"/>
      <c r="TSR6" s="653"/>
      <c r="TSS6" s="653"/>
      <c r="TST6" s="653"/>
      <c r="TSU6" s="653"/>
      <c r="TSV6" s="653"/>
      <c r="TSW6" s="653"/>
      <c r="TSX6" s="653"/>
      <c r="TSY6" s="653"/>
      <c r="TSZ6" s="668"/>
      <c r="TTA6" s="670"/>
      <c r="TTB6" s="652"/>
      <c r="TTC6" s="652"/>
      <c r="TTD6" s="652"/>
      <c r="TTE6" s="652"/>
      <c r="TTF6" s="652"/>
      <c r="TTG6" s="652"/>
      <c r="TTH6" s="653"/>
      <c r="TTI6" s="653"/>
      <c r="TTJ6" s="653"/>
      <c r="TTK6" s="653"/>
      <c r="TTL6" s="653"/>
      <c r="TTM6" s="653"/>
      <c r="TTN6" s="653"/>
      <c r="TTO6" s="653"/>
      <c r="TTP6" s="668"/>
      <c r="TTQ6" s="670"/>
      <c r="TTR6" s="652"/>
      <c r="TTS6" s="652"/>
      <c r="TTT6" s="652"/>
      <c r="TTU6" s="652"/>
      <c r="TTV6" s="652"/>
      <c r="TTW6" s="652"/>
      <c r="TTX6" s="653"/>
      <c r="TTY6" s="653"/>
      <c r="TTZ6" s="653"/>
      <c r="TUA6" s="653"/>
      <c r="TUB6" s="653"/>
      <c r="TUC6" s="653"/>
      <c r="TUD6" s="653"/>
      <c r="TUE6" s="653"/>
      <c r="TUF6" s="668"/>
      <c r="TUG6" s="670"/>
      <c r="TUH6" s="652"/>
      <c r="TUI6" s="652"/>
      <c r="TUJ6" s="652"/>
      <c r="TUK6" s="652"/>
      <c r="TUL6" s="652"/>
      <c r="TUM6" s="652"/>
      <c r="TUN6" s="653"/>
      <c r="TUO6" s="653"/>
      <c r="TUP6" s="653"/>
      <c r="TUQ6" s="653"/>
      <c r="TUR6" s="653"/>
      <c r="TUS6" s="653"/>
      <c r="TUT6" s="653"/>
      <c r="TUU6" s="653"/>
      <c r="TUV6" s="668"/>
      <c r="TUW6" s="670"/>
      <c r="TUX6" s="652"/>
      <c r="TUY6" s="652"/>
      <c r="TUZ6" s="652"/>
      <c r="TVA6" s="652"/>
      <c r="TVB6" s="652"/>
      <c r="TVC6" s="652"/>
      <c r="TVD6" s="653"/>
      <c r="TVE6" s="653"/>
      <c r="TVF6" s="653"/>
      <c r="TVG6" s="653"/>
      <c r="TVH6" s="653"/>
      <c r="TVI6" s="653"/>
      <c r="TVJ6" s="653"/>
      <c r="TVK6" s="653"/>
      <c r="TVL6" s="668"/>
      <c r="TVM6" s="670"/>
      <c r="TVN6" s="652"/>
      <c r="TVO6" s="652"/>
      <c r="TVP6" s="652"/>
      <c r="TVQ6" s="652"/>
      <c r="TVR6" s="652"/>
      <c r="TVS6" s="652"/>
      <c r="TVT6" s="653"/>
      <c r="TVU6" s="653"/>
      <c r="TVV6" s="653"/>
      <c r="TVW6" s="653"/>
      <c r="TVX6" s="653"/>
      <c r="TVY6" s="653"/>
      <c r="TVZ6" s="653"/>
      <c r="TWA6" s="653"/>
      <c r="TWB6" s="668"/>
      <c r="TWC6" s="670"/>
      <c r="TWD6" s="652"/>
      <c r="TWE6" s="652"/>
      <c r="TWF6" s="652"/>
      <c r="TWG6" s="652"/>
      <c r="TWH6" s="652"/>
      <c r="TWI6" s="652"/>
      <c r="TWJ6" s="653"/>
      <c r="TWK6" s="653"/>
      <c r="TWL6" s="653"/>
      <c r="TWM6" s="653"/>
      <c r="TWN6" s="653"/>
      <c r="TWO6" s="653"/>
      <c r="TWP6" s="653"/>
      <c r="TWQ6" s="653"/>
      <c r="TWR6" s="668"/>
      <c r="TWS6" s="670"/>
      <c r="TWT6" s="652"/>
      <c r="TWU6" s="652"/>
      <c r="TWV6" s="652"/>
      <c r="TWW6" s="652"/>
      <c r="TWX6" s="652"/>
      <c r="TWY6" s="652"/>
      <c r="TWZ6" s="653"/>
      <c r="TXA6" s="653"/>
      <c r="TXB6" s="653"/>
      <c r="TXC6" s="653"/>
      <c r="TXD6" s="653"/>
      <c r="TXE6" s="653"/>
      <c r="TXF6" s="653"/>
      <c r="TXG6" s="653"/>
      <c r="TXH6" s="668"/>
      <c r="TXI6" s="670"/>
      <c r="TXJ6" s="652"/>
      <c r="TXK6" s="652"/>
      <c r="TXL6" s="652"/>
      <c r="TXM6" s="652"/>
      <c r="TXN6" s="652"/>
      <c r="TXO6" s="652"/>
      <c r="TXP6" s="653"/>
      <c r="TXQ6" s="653"/>
      <c r="TXR6" s="653"/>
      <c r="TXS6" s="653"/>
      <c r="TXT6" s="653"/>
      <c r="TXU6" s="653"/>
      <c r="TXV6" s="653"/>
      <c r="TXW6" s="653"/>
      <c r="TXX6" s="668"/>
      <c r="TXY6" s="670"/>
      <c r="TXZ6" s="652"/>
      <c r="TYA6" s="652"/>
      <c r="TYB6" s="652"/>
      <c r="TYC6" s="652"/>
      <c r="TYD6" s="652"/>
      <c r="TYE6" s="652"/>
      <c r="TYF6" s="653"/>
      <c r="TYG6" s="653"/>
      <c r="TYH6" s="653"/>
      <c r="TYI6" s="653"/>
      <c r="TYJ6" s="653"/>
      <c r="TYK6" s="653"/>
      <c r="TYL6" s="653"/>
      <c r="TYM6" s="653"/>
      <c r="TYN6" s="668"/>
      <c r="TYO6" s="670"/>
      <c r="TYP6" s="652"/>
      <c r="TYQ6" s="652"/>
      <c r="TYR6" s="652"/>
      <c r="TYS6" s="652"/>
      <c r="TYT6" s="652"/>
      <c r="TYU6" s="652"/>
      <c r="TYV6" s="653"/>
      <c r="TYW6" s="653"/>
      <c r="TYX6" s="653"/>
      <c r="TYY6" s="653"/>
      <c r="TYZ6" s="653"/>
      <c r="TZA6" s="653"/>
      <c r="TZB6" s="653"/>
      <c r="TZC6" s="653"/>
      <c r="TZD6" s="668"/>
      <c r="TZE6" s="670"/>
      <c r="TZF6" s="652"/>
      <c r="TZG6" s="652"/>
      <c r="TZH6" s="652"/>
      <c r="TZI6" s="652"/>
      <c r="TZJ6" s="652"/>
      <c r="TZK6" s="652"/>
      <c r="TZL6" s="653"/>
      <c r="TZM6" s="653"/>
      <c r="TZN6" s="653"/>
      <c r="TZO6" s="653"/>
      <c r="TZP6" s="653"/>
      <c r="TZQ6" s="653"/>
      <c r="TZR6" s="653"/>
      <c r="TZS6" s="653"/>
      <c r="TZT6" s="668"/>
      <c r="TZU6" s="670"/>
      <c r="TZV6" s="652"/>
      <c r="TZW6" s="652"/>
      <c r="TZX6" s="652"/>
      <c r="TZY6" s="652"/>
      <c r="TZZ6" s="652"/>
      <c r="UAA6" s="652"/>
      <c r="UAB6" s="653"/>
      <c r="UAC6" s="653"/>
      <c r="UAD6" s="653"/>
      <c r="UAE6" s="653"/>
      <c r="UAF6" s="653"/>
      <c r="UAG6" s="653"/>
      <c r="UAH6" s="653"/>
      <c r="UAI6" s="653"/>
      <c r="UAJ6" s="668"/>
      <c r="UAK6" s="670"/>
      <c r="UAL6" s="652"/>
      <c r="UAM6" s="652"/>
      <c r="UAN6" s="652"/>
      <c r="UAO6" s="652"/>
      <c r="UAP6" s="652"/>
      <c r="UAQ6" s="652"/>
      <c r="UAR6" s="653"/>
      <c r="UAS6" s="653"/>
      <c r="UAT6" s="653"/>
      <c r="UAU6" s="653"/>
      <c r="UAV6" s="653"/>
      <c r="UAW6" s="653"/>
      <c r="UAX6" s="653"/>
      <c r="UAY6" s="653"/>
      <c r="UAZ6" s="668"/>
      <c r="UBA6" s="670"/>
      <c r="UBB6" s="652"/>
      <c r="UBC6" s="652"/>
      <c r="UBD6" s="652"/>
      <c r="UBE6" s="652"/>
      <c r="UBF6" s="652"/>
      <c r="UBG6" s="652"/>
      <c r="UBH6" s="653"/>
      <c r="UBI6" s="653"/>
      <c r="UBJ6" s="653"/>
      <c r="UBK6" s="653"/>
      <c r="UBL6" s="653"/>
      <c r="UBM6" s="653"/>
      <c r="UBN6" s="653"/>
      <c r="UBO6" s="653"/>
      <c r="UBP6" s="668"/>
      <c r="UBQ6" s="670"/>
      <c r="UBR6" s="652"/>
      <c r="UBS6" s="652"/>
      <c r="UBT6" s="652"/>
      <c r="UBU6" s="652"/>
      <c r="UBV6" s="652"/>
      <c r="UBW6" s="652"/>
      <c r="UBX6" s="653"/>
      <c r="UBY6" s="653"/>
      <c r="UBZ6" s="653"/>
      <c r="UCA6" s="653"/>
      <c r="UCB6" s="653"/>
      <c r="UCC6" s="653"/>
      <c r="UCD6" s="653"/>
      <c r="UCE6" s="653"/>
      <c r="UCF6" s="668"/>
      <c r="UCG6" s="670"/>
      <c r="UCH6" s="652"/>
      <c r="UCI6" s="652"/>
      <c r="UCJ6" s="652"/>
      <c r="UCK6" s="652"/>
      <c r="UCL6" s="652"/>
      <c r="UCM6" s="652"/>
      <c r="UCN6" s="653"/>
      <c r="UCO6" s="653"/>
      <c r="UCP6" s="653"/>
      <c r="UCQ6" s="653"/>
      <c r="UCR6" s="653"/>
      <c r="UCS6" s="653"/>
      <c r="UCT6" s="653"/>
      <c r="UCU6" s="653"/>
      <c r="UCV6" s="668"/>
      <c r="UCW6" s="670"/>
      <c r="UCX6" s="652"/>
      <c r="UCY6" s="652"/>
      <c r="UCZ6" s="652"/>
      <c r="UDA6" s="652"/>
      <c r="UDB6" s="652"/>
      <c r="UDC6" s="652"/>
      <c r="UDD6" s="653"/>
      <c r="UDE6" s="653"/>
      <c r="UDF6" s="653"/>
      <c r="UDG6" s="653"/>
      <c r="UDH6" s="653"/>
      <c r="UDI6" s="653"/>
      <c r="UDJ6" s="653"/>
      <c r="UDK6" s="653"/>
      <c r="UDL6" s="668"/>
      <c r="UDM6" s="670"/>
      <c r="UDN6" s="652"/>
      <c r="UDO6" s="652"/>
      <c r="UDP6" s="652"/>
      <c r="UDQ6" s="652"/>
      <c r="UDR6" s="652"/>
      <c r="UDS6" s="652"/>
      <c r="UDT6" s="653"/>
      <c r="UDU6" s="653"/>
      <c r="UDV6" s="653"/>
      <c r="UDW6" s="653"/>
      <c r="UDX6" s="653"/>
      <c r="UDY6" s="653"/>
      <c r="UDZ6" s="653"/>
      <c r="UEA6" s="653"/>
      <c r="UEB6" s="668"/>
      <c r="UEC6" s="670"/>
      <c r="UED6" s="652"/>
      <c r="UEE6" s="652"/>
      <c r="UEF6" s="652"/>
      <c r="UEG6" s="652"/>
      <c r="UEH6" s="652"/>
      <c r="UEI6" s="652"/>
      <c r="UEJ6" s="653"/>
      <c r="UEK6" s="653"/>
      <c r="UEL6" s="653"/>
      <c r="UEM6" s="653"/>
      <c r="UEN6" s="653"/>
      <c r="UEO6" s="653"/>
      <c r="UEP6" s="653"/>
      <c r="UEQ6" s="653"/>
      <c r="UER6" s="668"/>
      <c r="UES6" s="670"/>
      <c r="UET6" s="652"/>
      <c r="UEU6" s="652"/>
      <c r="UEV6" s="652"/>
      <c r="UEW6" s="652"/>
      <c r="UEX6" s="652"/>
      <c r="UEY6" s="652"/>
      <c r="UEZ6" s="653"/>
      <c r="UFA6" s="653"/>
      <c r="UFB6" s="653"/>
      <c r="UFC6" s="653"/>
      <c r="UFD6" s="653"/>
      <c r="UFE6" s="653"/>
      <c r="UFF6" s="653"/>
      <c r="UFG6" s="653"/>
      <c r="UFH6" s="668"/>
      <c r="UFI6" s="670"/>
      <c r="UFJ6" s="652"/>
      <c r="UFK6" s="652"/>
      <c r="UFL6" s="652"/>
      <c r="UFM6" s="652"/>
      <c r="UFN6" s="652"/>
      <c r="UFO6" s="652"/>
      <c r="UFP6" s="653"/>
      <c r="UFQ6" s="653"/>
      <c r="UFR6" s="653"/>
      <c r="UFS6" s="653"/>
      <c r="UFT6" s="653"/>
      <c r="UFU6" s="653"/>
      <c r="UFV6" s="653"/>
      <c r="UFW6" s="653"/>
      <c r="UFX6" s="668"/>
      <c r="UFY6" s="670"/>
      <c r="UFZ6" s="652"/>
      <c r="UGA6" s="652"/>
      <c r="UGB6" s="652"/>
      <c r="UGC6" s="652"/>
      <c r="UGD6" s="652"/>
      <c r="UGE6" s="652"/>
      <c r="UGF6" s="653"/>
      <c r="UGG6" s="653"/>
      <c r="UGH6" s="653"/>
      <c r="UGI6" s="653"/>
      <c r="UGJ6" s="653"/>
      <c r="UGK6" s="653"/>
      <c r="UGL6" s="653"/>
      <c r="UGM6" s="653"/>
      <c r="UGN6" s="668"/>
      <c r="UGO6" s="670"/>
      <c r="UGP6" s="652"/>
      <c r="UGQ6" s="652"/>
      <c r="UGR6" s="652"/>
      <c r="UGS6" s="652"/>
      <c r="UGT6" s="652"/>
      <c r="UGU6" s="652"/>
      <c r="UGV6" s="653"/>
      <c r="UGW6" s="653"/>
      <c r="UGX6" s="653"/>
      <c r="UGY6" s="653"/>
      <c r="UGZ6" s="653"/>
      <c r="UHA6" s="653"/>
      <c r="UHB6" s="653"/>
      <c r="UHC6" s="653"/>
      <c r="UHD6" s="668"/>
      <c r="UHE6" s="670"/>
      <c r="UHF6" s="652"/>
      <c r="UHG6" s="652"/>
      <c r="UHH6" s="652"/>
      <c r="UHI6" s="652"/>
      <c r="UHJ6" s="652"/>
      <c r="UHK6" s="652"/>
      <c r="UHL6" s="653"/>
      <c r="UHM6" s="653"/>
      <c r="UHN6" s="653"/>
      <c r="UHO6" s="653"/>
      <c r="UHP6" s="653"/>
      <c r="UHQ6" s="653"/>
      <c r="UHR6" s="653"/>
      <c r="UHS6" s="653"/>
      <c r="UHT6" s="668"/>
      <c r="UHU6" s="670"/>
      <c r="UHV6" s="652"/>
      <c r="UHW6" s="652"/>
      <c r="UHX6" s="652"/>
      <c r="UHY6" s="652"/>
      <c r="UHZ6" s="652"/>
      <c r="UIA6" s="652"/>
      <c r="UIB6" s="653"/>
      <c r="UIC6" s="653"/>
      <c r="UID6" s="653"/>
      <c r="UIE6" s="653"/>
      <c r="UIF6" s="653"/>
      <c r="UIG6" s="653"/>
      <c r="UIH6" s="653"/>
      <c r="UII6" s="653"/>
      <c r="UIJ6" s="668"/>
      <c r="UIK6" s="670"/>
      <c r="UIL6" s="652"/>
      <c r="UIM6" s="652"/>
      <c r="UIN6" s="652"/>
      <c r="UIO6" s="652"/>
      <c r="UIP6" s="652"/>
      <c r="UIQ6" s="652"/>
      <c r="UIR6" s="653"/>
      <c r="UIS6" s="653"/>
      <c r="UIT6" s="653"/>
      <c r="UIU6" s="653"/>
      <c r="UIV6" s="653"/>
      <c r="UIW6" s="653"/>
      <c r="UIX6" s="653"/>
      <c r="UIY6" s="653"/>
      <c r="UIZ6" s="668"/>
      <c r="UJA6" s="670"/>
      <c r="UJB6" s="652"/>
      <c r="UJC6" s="652"/>
      <c r="UJD6" s="652"/>
      <c r="UJE6" s="652"/>
      <c r="UJF6" s="652"/>
      <c r="UJG6" s="652"/>
      <c r="UJH6" s="653"/>
      <c r="UJI6" s="653"/>
      <c r="UJJ6" s="653"/>
      <c r="UJK6" s="653"/>
      <c r="UJL6" s="653"/>
      <c r="UJM6" s="653"/>
      <c r="UJN6" s="653"/>
      <c r="UJO6" s="653"/>
      <c r="UJP6" s="668"/>
      <c r="UJQ6" s="670"/>
      <c r="UJR6" s="652"/>
      <c r="UJS6" s="652"/>
      <c r="UJT6" s="652"/>
      <c r="UJU6" s="652"/>
      <c r="UJV6" s="652"/>
      <c r="UJW6" s="652"/>
      <c r="UJX6" s="653"/>
      <c r="UJY6" s="653"/>
      <c r="UJZ6" s="653"/>
      <c r="UKA6" s="653"/>
      <c r="UKB6" s="653"/>
      <c r="UKC6" s="653"/>
      <c r="UKD6" s="653"/>
      <c r="UKE6" s="653"/>
      <c r="UKF6" s="668"/>
      <c r="UKG6" s="670"/>
      <c r="UKH6" s="652"/>
      <c r="UKI6" s="652"/>
      <c r="UKJ6" s="652"/>
      <c r="UKK6" s="652"/>
      <c r="UKL6" s="652"/>
      <c r="UKM6" s="652"/>
      <c r="UKN6" s="653"/>
      <c r="UKO6" s="653"/>
      <c r="UKP6" s="653"/>
      <c r="UKQ6" s="653"/>
      <c r="UKR6" s="653"/>
      <c r="UKS6" s="653"/>
      <c r="UKT6" s="653"/>
      <c r="UKU6" s="653"/>
      <c r="UKV6" s="668"/>
      <c r="UKW6" s="670"/>
      <c r="UKX6" s="652"/>
      <c r="UKY6" s="652"/>
      <c r="UKZ6" s="652"/>
      <c r="ULA6" s="652"/>
      <c r="ULB6" s="652"/>
      <c r="ULC6" s="652"/>
      <c r="ULD6" s="653"/>
      <c r="ULE6" s="653"/>
      <c r="ULF6" s="653"/>
      <c r="ULG6" s="653"/>
      <c r="ULH6" s="653"/>
      <c r="ULI6" s="653"/>
      <c r="ULJ6" s="653"/>
      <c r="ULK6" s="653"/>
      <c r="ULL6" s="668"/>
      <c r="ULM6" s="670"/>
      <c r="ULN6" s="652"/>
      <c r="ULO6" s="652"/>
      <c r="ULP6" s="652"/>
      <c r="ULQ6" s="652"/>
      <c r="ULR6" s="652"/>
      <c r="ULS6" s="652"/>
      <c r="ULT6" s="653"/>
      <c r="ULU6" s="653"/>
      <c r="ULV6" s="653"/>
      <c r="ULW6" s="653"/>
      <c r="ULX6" s="653"/>
      <c r="ULY6" s="653"/>
      <c r="ULZ6" s="653"/>
      <c r="UMA6" s="653"/>
      <c r="UMB6" s="668"/>
      <c r="UMC6" s="670"/>
      <c r="UMD6" s="652"/>
      <c r="UME6" s="652"/>
      <c r="UMF6" s="652"/>
      <c r="UMG6" s="652"/>
      <c r="UMH6" s="652"/>
      <c r="UMI6" s="652"/>
      <c r="UMJ6" s="653"/>
      <c r="UMK6" s="653"/>
      <c r="UML6" s="653"/>
      <c r="UMM6" s="653"/>
      <c r="UMN6" s="653"/>
      <c r="UMO6" s="653"/>
      <c r="UMP6" s="653"/>
      <c r="UMQ6" s="653"/>
      <c r="UMR6" s="668"/>
      <c r="UMS6" s="670"/>
      <c r="UMT6" s="652"/>
      <c r="UMU6" s="652"/>
      <c r="UMV6" s="652"/>
      <c r="UMW6" s="652"/>
      <c r="UMX6" s="652"/>
      <c r="UMY6" s="652"/>
      <c r="UMZ6" s="653"/>
      <c r="UNA6" s="653"/>
      <c r="UNB6" s="653"/>
      <c r="UNC6" s="653"/>
      <c r="UND6" s="653"/>
      <c r="UNE6" s="653"/>
      <c r="UNF6" s="653"/>
      <c r="UNG6" s="653"/>
      <c r="UNH6" s="668"/>
      <c r="UNI6" s="670"/>
      <c r="UNJ6" s="652"/>
      <c r="UNK6" s="652"/>
      <c r="UNL6" s="652"/>
      <c r="UNM6" s="652"/>
      <c r="UNN6" s="652"/>
      <c r="UNO6" s="652"/>
      <c r="UNP6" s="653"/>
      <c r="UNQ6" s="653"/>
      <c r="UNR6" s="653"/>
      <c r="UNS6" s="653"/>
      <c r="UNT6" s="653"/>
      <c r="UNU6" s="653"/>
      <c r="UNV6" s="653"/>
      <c r="UNW6" s="653"/>
      <c r="UNX6" s="668"/>
      <c r="UNY6" s="670"/>
      <c r="UNZ6" s="652"/>
      <c r="UOA6" s="652"/>
      <c r="UOB6" s="652"/>
      <c r="UOC6" s="652"/>
      <c r="UOD6" s="652"/>
      <c r="UOE6" s="652"/>
      <c r="UOF6" s="653"/>
      <c r="UOG6" s="653"/>
      <c r="UOH6" s="653"/>
      <c r="UOI6" s="653"/>
      <c r="UOJ6" s="653"/>
      <c r="UOK6" s="653"/>
      <c r="UOL6" s="653"/>
      <c r="UOM6" s="653"/>
      <c r="UON6" s="668"/>
      <c r="UOO6" s="670"/>
      <c r="UOP6" s="652"/>
      <c r="UOQ6" s="652"/>
      <c r="UOR6" s="652"/>
      <c r="UOS6" s="652"/>
      <c r="UOT6" s="652"/>
      <c r="UOU6" s="652"/>
      <c r="UOV6" s="653"/>
      <c r="UOW6" s="653"/>
      <c r="UOX6" s="653"/>
      <c r="UOY6" s="653"/>
      <c r="UOZ6" s="653"/>
      <c r="UPA6" s="653"/>
      <c r="UPB6" s="653"/>
      <c r="UPC6" s="653"/>
      <c r="UPD6" s="668"/>
      <c r="UPE6" s="670"/>
      <c r="UPF6" s="652"/>
      <c r="UPG6" s="652"/>
      <c r="UPH6" s="652"/>
      <c r="UPI6" s="652"/>
      <c r="UPJ6" s="652"/>
      <c r="UPK6" s="652"/>
      <c r="UPL6" s="653"/>
      <c r="UPM6" s="653"/>
      <c r="UPN6" s="653"/>
      <c r="UPO6" s="653"/>
      <c r="UPP6" s="653"/>
      <c r="UPQ6" s="653"/>
      <c r="UPR6" s="653"/>
      <c r="UPS6" s="653"/>
      <c r="UPT6" s="668"/>
      <c r="UPU6" s="670"/>
      <c r="UPV6" s="652"/>
      <c r="UPW6" s="652"/>
      <c r="UPX6" s="652"/>
      <c r="UPY6" s="652"/>
      <c r="UPZ6" s="652"/>
      <c r="UQA6" s="652"/>
      <c r="UQB6" s="653"/>
      <c r="UQC6" s="653"/>
      <c r="UQD6" s="653"/>
      <c r="UQE6" s="653"/>
      <c r="UQF6" s="653"/>
      <c r="UQG6" s="653"/>
      <c r="UQH6" s="653"/>
      <c r="UQI6" s="653"/>
      <c r="UQJ6" s="668"/>
      <c r="UQK6" s="670"/>
      <c r="UQL6" s="652"/>
      <c r="UQM6" s="652"/>
      <c r="UQN6" s="652"/>
      <c r="UQO6" s="652"/>
      <c r="UQP6" s="652"/>
      <c r="UQQ6" s="652"/>
      <c r="UQR6" s="653"/>
      <c r="UQS6" s="653"/>
      <c r="UQT6" s="653"/>
      <c r="UQU6" s="653"/>
      <c r="UQV6" s="653"/>
      <c r="UQW6" s="653"/>
      <c r="UQX6" s="653"/>
      <c r="UQY6" s="653"/>
      <c r="UQZ6" s="668"/>
      <c r="URA6" s="670"/>
      <c r="URB6" s="652"/>
      <c r="URC6" s="652"/>
      <c r="URD6" s="652"/>
      <c r="URE6" s="652"/>
      <c r="URF6" s="652"/>
      <c r="URG6" s="652"/>
      <c r="URH6" s="653"/>
      <c r="URI6" s="653"/>
      <c r="URJ6" s="653"/>
      <c r="URK6" s="653"/>
      <c r="URL6" s="653"/>
      <c r="URM6" s="653"/>
      <c r="URN6" s="653"/>
      <c r="URO6" s="653"/>
      <c r="URP6" s="668"/>
      <c r="URQ6" s="670"/>
      <c r="URR6" s="652"/>
      <c r="URS6" s="652"/>
      <c r="URT6" s="652"/>
      <c r="URU6" s="652"/>
      <c r="URV6" s="652"/>
      <c r="URW6" s="652"/>
      <c r="URX6" s="653"/>
      <c r="URY6" s="653"/>
      <c r="URZ6" s="653"/>
      <c r="USA6" s="653"/>
      <c r="USB6" s="653"/>
      <c r="USC6" s="653"/>
      <c r="USD6" s="653"/>
      <c r="USE6" s="653"/>
      <c r="USF6" s="668"/>
      <c r="USG6" s="670"/>
      <c r="USH6" s="652"/>
      <c r="USI6" s="652"/>
      <c r="USJ6" s="652"/>
      <c r="USK6" s="652"/>
      <c r="USL6" s="652"/>
      <c r="USM6" s="652"/>
      <c r="USN6" s="653"/>
      <c r="USO6" s="653"/>
      <c r="USP6" s="653"/>
      <c r="USQ6" s="653"/>
      <c r="USR6" s="653"/>
      <c r="USS6" s="653"/>
      <c r="UST6" s="653"/>
      <c r="USU6" s="653"/>
      <c r="USV6" s="668"/>
      <c r="USW6" s="670"/>
      <c r="USX6" s="652"/>
      <c r="USY6" s="652"/>
      <c r="USZ6" s="652"/>
      <c r="UTA6" s="652"/>
      <c r="UTB6" s="652"/>
      <c r="UTC6" s="652"/>
      <c r="UTD6" s="653"/>
      <c r="UTE6" s="653"/>
      <c r="UTF6" s="653"/>
      <c r="UTG6" s="653"/>
      <c r="UTH6" s="653"/>
      <c r="UTI6" s="653"/>
      <c r="UTJ6" s="653"/>
      <c r="UTK6" s="653"/>
      <c r="UTL6" s="668"/>
      <c r="UTM6" s="670"/>
      <c r="UTN6" s="652"/>
      <c r="UTO6" s="652"/>
      <c r="UTP6" s="652"/>
      <c r="UTQ6" s="652"/>
      <c r="UTR6" s="652"/>
      <c r="UTS6" s="652"/>
      <c r="UTT6" s="653"/>
      <c r="UTU6" s="653"/>
      <c r="UTV6" s="653"/>
      <c r="UTW6" s="653"/>
      <c r="UTX6" s="653"/>
      <c r="UTY6" s="653"/>
      <c r="UTZ6" s="653"/>
      <c r="UUA6" s="653"/>
      <c r="UUB6" s="668"/>
      <c r="UUC6" s="670"/>
      <c r="UUD6" s="652"/>
      <c r="UUE6" s="652"/>
      <c r="UUF6" s="652"/>
      <c r="UUG6" s="652"/>
      <c r="UUH6" s="652"/>
      <c r="UUI6" s="652"/>
      <c r="UUJ6" s="653"/>
      <c r="UUK6" s="653"/>
      <c r="UUL6" s="653"/>
      <c r="UUM6" s="653"/>
      <c r="UUN6" s="653"/>
      <c r="UUO6" s="653"/>
      <c r="UUP6" s="653"/>
      <c r="UUQ6" s="653"/>
      <c r="UUR6" s="668"/>
      <c r="UUS6" s="670"/>
      <c r="UUT6" s="652"/>
      <c r="UUU6" s="652"/>
      <c r="UUV6" s="652"/>
      <c r="UUW6" s="652"/>
      <c r="UUX6" s="652"/>
      <c r="UUY6" s="652"/>
      <c r="UUZ6" s="653"/>
      <c r="UVA6" s="653"/>
      <c r="UVB6" s="653"/>
      <c r="UVC6" s="653"/>
      <c r="UVD6" s="653"/>
      <c r="UVE6" s="653"/>
      <c r="UVF6" s="653"/>
      <c r="UVG6" s="653"/>
      <c r="UVH6" s="668"/>
      <c r="UVI6" s="670"/>
      <c r="UVJ6" s="652"/>
      <c r="UVK6" s="652"/>
      <c r="UVL6" s="652"/>
      <c r="UVM6" s="652"/>
      <c r="UVN6" s="652"/>
      <c r="UVO6" s="652"/>
      <c r="UVP6" s="653"/>
      <c r="UVQ6" s="653"/>
      <c r="UVR6" s="653"/>
      <c r="UVS6" s="653"/>
      <c r="UVT6" s="653"/>
      <c r="UVU6" s="653"/>
      <c r="UVV6" s="653"/>
      <c r="UVW6" s="653"/>
      <c r="UVX6" s="668"/>
      <c r="UVY6" s="670"/>
      <c r="UVZ6" s="652"/>
      <c r="UWA6" s="652"/>
      <c r="UWB6" s="652"/>
      <c r="UWC6" s="652"/>
      <c r="UWD6" s="652"/>
      <c r="UWE6" s="652"/>
      <c r="UWF6" s="653"/>
      <c r="UWG6" s="653"/>
      <c r="UWH6" s="653"/>
      <c r="UWI6" s="653"/>
      <c r="UWJ6" s="653"/>
      <c r="UWK6" s="653"/>
      <c r="UWL6" s="653"/>
      <c r="UWM6" s="653"/>
      <c r="UWN6" s="668"/>
      <c r="UWO6" s="670"/>
      <c r="UWP6" s="652"/>
      <c r="UWQ6" s="652"/>
      <c r="UWR6" s="652"/>
      <c r="UWS6" s="652"/>
      <c r="UWT6" s="652"/>
      <c r="UWU6" s="652"/>
      <c r="UWV6" s="653"/>
      <c r="UWW6" s="653"/>
      <c r="UWX6" s="653"/>
      <c r="UWY6" s="653"/>
      <c r="UWZ6" s="653"/>
      <c r="UXA6" s="653"/>
      <c r="UXB6" s="653"/>
      <c r="UXC6" s="653"/>
      <c r="UXD6" s="668"/>
      <c r="UXE6" s="670"/>
      <c r="UXF6" s="652"/>
      <c r="UXG6" s="652"/>
      <c r="UXH6" s="652"/>
      <c r="UXI6" s="652"/>
      <c r="UXJ6" s="652"/>
      <c r="UXK6" s="652"/>
      <c r="UXL6" s="653"/>
      <c r="UXM6" s="653"/>
      <c r="UXN6" s="653"/>
      <c r="UXO6" s="653"/>
      <c r="UXP6" s="653"/>
      <c r="UXQ6" s="653"/>
      <c r="UXR6" s="653"/>
      <c r="UXS6" s="653"/>
      <c r="UXT6" s="668"/>
      <c r="UXU6" s="670"/>
      <c r="UXV6" s="652"/>
      <c r="UXW6" s="652"/>
      <c r="UXX6" s="652"/>
      <c r="UXY6" s="652"/>
      <c r="UXZ6" s="652"/>
      <c r="UYA6" s="652"/>
      <c r="UYB6" s="653"/>
      <c r="UYC6" s="653"/>
      <c r="UYD6" s="653"/>
      <c r="UYE6" s="653"/>
      <c r="UYF6" s="653"/>
      <c r="UYG6" s="653"/>
      <c r="UYH6" s="653"/>
      <c r="UYI6" s="653"/>
      <c r="UYJ6" s="668"/>
      <c r="UYK6" s="670"/>
      <c r="UYL6" s="652"/>
      <c r="UYM6" s="652"/>
      <c r="UYN6" s="652"/>
      <c r="UYO6" s="652"/>
      <c r="UYP6" s="652"/>
      <c r="UYQ6" s="652"/>
      <c r="UYR6" s="653"/>
      <c r="UYS6" s="653"/>
      <c r="UYT6" s="653"/>
      <c r="UYU6" s="653"/>
      <c r="UYV6" s="653"/>
      <c r="UYW6" s="653"/>
      <c r="UYX6" s="653"/>
      <c r="UYY6" s="653"/>
      <c r="UYZ6" s="668"/>
      <c r="UZA6" s="670"/>
      <c r="UZB6" s="652"/>
      <c r="UZC6" s="652"/>
      <c r="UZD6" s="652"/>
      <c r="UZE6" s="652"/>
      <c r="UZF6" s="652"/>
      <c r="UZG6" s="652"/>
      <c r="UZH6" s="653"/>
      <c r="UZI6" s="653"/>
      <c r="UZJ6" s="653"/>
      <c r="UZK6" s="653"/>
      <c r="UZL6" s="653"/>
      <c r="UZM6" s="653"/>
      <c r="UZN6" s="653"/>
      <c r="UZO6" s="653"/>
      <c r="UZP6" s="668"/>
      <c r="UZQ6" s="670"/>
      <c r="UZR6" s="652"/>
      <c r="UZS6" s="652"/>
      <c r="UZT6" s="652"/>
      <c r="UZU6" s="652"/>
      <c r="UZV6" s="652"/>
      <c r="UZW6" s="652"/>
      <c r="UZX6" s="653"/>
      <c r="UZY6" s="653"/>
      <c r="UZZ6" s="653"/>
      <c r="VAA6" s="653"/>
      <c r="VAB6" s="653"/>
      <c r="VAC6" s="653"/>
      <c r="VAD6" s="653"/>
      <c r="VAE6" s="653"/>
      <c r="VAF6" s="668"/>
      <c r="VAG6" s="670"/>
      <c r="VAH6" s="652"/>
      <c r="VAI6" s="652"/>
      <c r="VAJ6" s="652"/>
      <c r="VAK6" s="652"/>
      <c r="VAL6" s="652"/>
      <c r="VAM6" s="652"/>
      <c r="VAN6" s="653"/>
      <c r="VAO6" s="653"/>
      <c r="VAP6" s="653"/>
      <c r="VAQ6" s="653"/>
      <c r="VAR6" s="653"/>
      <c r="VAS6" s="653"/>
      <c r="VAT6" s="653"/>
      <c r="VAU6" s="653"/>
      <c r="VAV6" s="668"/>
      <c r="VAW6" s="670"/>
      <c r="VAX6" s="652"/>
      <c r="VAY6" s="652"/>
      <c r="VAZ6" s="652"/>
      <c r="VBA6" s="652"/>
      <c r="VBB6" s="652"/>
      <c r="VBC6" s="652"/>
      <c r="VBD6" s="653"/>
      <c r="VBE6" s="653"/>
      <c r="VBF6" s="653"/>
      <c r="VBG6" s="653"/>
      <c r="VBH6" s="653"/>
      <c r="VBI6" s="653"/>
      <c r="VBJ6" s="653"/>
      <c r="VBK6" s="653"/>
      <c r="VBL6" s="668"/>
      <c r="VBM6" s="670"/>
      <c r="VBN6" s="652"/>
      <c r="VBO6" s="652"/>
      <c r="VBP6" s="652"/>
      <c r="VBQ6" s="652"/>
      <c r="VBR6" s="652"/>
      <c r="VBS6" s="652"/>
      <c r="VBT6" s="653"/>
      <c r="VBU6" s="653"/>
      <c r="VBV6" s="653"/>
      <c r="VBW6" s="653"/>
      <c r="VBX6" s="653"/>
      <c r="VBY6" s="653"/>
      <c r="VBZ6" s="653"/>
      <c r="VCA6" s="653"/>
      <c r="VCB6" s="668"/>
      <c r="VCC6" s="670"/>
      <c r="VCD6" s="652"/>
      <c r="VCE6" s="652"/>
      <c r="VCF6" s="652"/>
      <c r="VCG6" s="652"/>
      <c r="VCH6" s="652"/>
      <c r="VCI6" s="652"/>
      <c r="VCJ6" s="653"/>
      <c r="VCK6" s="653"/>
      <c r="VCL6" s="653"/>
      <c r="VCM6" s="653"/>
      <c r="VCN6" s="653"/>
      <c r="VCO6" s="653"/>
      <c r="VCP6" s="653"/>
      <c r="VCQ6" s="653"/>
      <c r="VCR6" s="668"/>
      <c r="VCS6" s="670"/>
      <c r="VCT6" s="652"/>
      <c r="VCU6" s="652"/>
      <c r="VCV6" s="652"/>
      <c r="VCW6" s="652"/>
      <c r="VCX6" s="652"/>
      <c r="VCY6" s="652"/>
      <c r="VCZ6" s="653"/>
      <c r="VDA6" s="653"/>
      <c r="VDB6" s="653"/>
      <c r="VDC6" s="653"/>
      <c r="VDD6" s="653"/>
      <c r="VDE6" s="653"/>
      <c r="VDF6" s="653"/>
      <c r="VDG6" s="653"/>
      <c r="VDH6" s="668"/>
      <c r="VDI6" s="670"/>
      <c r="VDJ6" s="652"/>
      <c r="VDK6" s="652"/>
      <c r="VDL6" s="652"/>
      <c r="VDM6" s="652"/>
      <c r="VDN6" s="652"/>
      <c r="VDO6" s="652"/>
      <c r="VDP6" s="653"/>
      <c r="VDQ6" s="653"/>
      <c r="VDR6" s="653"/>
      <c r="VDS6" s="653"/>
      <c r="VDT6" s="653"/>
      <c r="VDU6" s="653"/>
      <c r="VDV6" s="653"/>
      <c r="VDW6" s="653"/>
      <c r="VDX6" s="668"/>
      <c r="VDY6" s="670"/>
      <c r="VDZ6" s="652"/>
      <c r="VEA6" s="652"/>
      <c r="VEB6" s="652"/>
      <c r="VEC6" s="652"/>
      <c r="VED6" s="652"/>
      <c r="VEE6" s="652"/>
      <c r="VEF6" s="653"/>
      <c r="VEG6" s="653"/>
      <c r="VEH6" s="653"/>
      <c r="VEI6" s="653"/>
      <c r="VEJ6" s="653"/>
      <c r="VEK6" s="653"/>
      <c r="VEL6" s="653"/>
      <c r="VEM6" s="653"/>
      <c r="VEN6" s="668"/>
      <c r="VEO6" s="670"/>
      <c r="VEP6" s="652"/>
      <c r="VEQ6" s="652"/>
      <c r="VER6" s="652"/>
      <c r="VES6" s="652"/>
      <c r="VET6" s="652"/>
      <c r="VEU6" s="652"/>
      <c r="VEV6" s="653"/>
      <c r="VEW6" s="653"/>
      <c r="VEX6" s="653"/>
      <c r="VEY6" s="653"/>
      <c r="VEZ6" s="653"/>
      <c r="VFA6" s="653"/>
      <c r="VFB6" s="653"/>
      <c r="VFC6" s="653"/>
      <c r="VFD6" s="668"/>
      <c r="VFE6" s="670"/>
      <c r="VFF6" s="652"/>
      <c r="VFG6" s="652"/>
      <c r="VFH6" s="652"/>
      <c r="VFI6" s="652"/>
      <c r="VFJ6" s="652"/>
      <c r="VFK6" s="652"/>
      <c r="VFL6" s="653"/>
      <c r="VFM6" s="653"/>
      <c r="VFN6" s="653"/>
      <c r="VFO6" s="653"/>
      <c r="VFP6" s="653"/>
      <c r="VFQ6" s="653"/>
      <c r="VFR6" s="653"/>
      <c r="VFS6" s="653"/>
      <c r="VFT6" s="668"/>
      <c r="VFU6" s="670"/>
      <c r="VFV6" s="652"/>
      <c r="VFW6" s="652"/>
      <c r="VFX6" s="652"/>
      <c r="VFY6" s="652"/>
      <c r="VFZ6" s="652"/>
      <c r="VGA6" s="652"/>
      <c r="VGB6" s="653"/>
      <c r="VGC6" s="653"/>
      <c r="VGD6" s="653"/>
      <c r="VGE6" s="653"/>
      <c r="VGF6" s="653"/>
      <c r="VGG6" s="653"/>
      <c r="VGH6" s="653"/>
      <c r="VGI6" s="653"/>
      <c r="VGJ6" s="668"/>
      <c r="VGK6" s="670"/>
      <c r="VGL6" s="652"/>
      <c r="VGM6" s="652"/>
      <c r="VGN6" s="652"/>
      <c r="VGO6" s="652"/>
      <c r="VGP6" s="652"/>
      <c r="VGQ6" s="652"/>
      <c r="VGR6" s="653"/>
      <c r="VGS6" s="653"/>
      <c r="VGT6" s="653"/>
      <c r="VGU6" s="653"/>
      <c r="VGV6" s="653"/>
      <c r="VGW6" s="653"/>
      <c r="VGX6" s="653"/>
      <c r="VGY6" s="653"/>
      <c r="VGZ6" s="668"/>
      <c r="VHA6" s="670"/>
      <c r="VHB6" s="652"/>
      <c r="VHC6" s="652"/>
      <c r="VHD6" s="652"/>
      <c r="VHE6" s="652"/>
      <c r="VHF6" s="652"/>
      <c r="VHG6" s="652"/>
      <c r="VHH6" s="653"/>
      <c r="VHI6" s="653"/>
      <c r="VHJ6" s="653"/>
      <c r="VHK6" s="653"/>
      <c r="VHL6" s="653"/>
      <c r="VHM6" s="653"/>
      <c r="VHN6" s="653"/>
      <c r="VHO6" s="653"/>
      <c r="VHP6" s="668"/>
      <c r="VHQ6" s="670"/>
      <c r="VHR6" s="652"/>
      <c r="VHS6" s="652"/>
      <c r="VHT6" s="652"/>
      <c r="VHU6" s="652"/>
      <c r="VHV6" s="652"/>
      <c r="VHW6" s="652"/>
      <c r="VHX6" s="653"/>
      <c r="VHY6" s="653"/>
      <c r="VHZ6" s="653"/>
      <c r="VIA6" s="653"/>
      <c r="VIB6" s="653"/>
      <c r="VIC6" s="653"/>
      <c r="VID6" s="653"/>
      <c r="VIE6" s="653"/>
      <c r="VIF6" s="668"/>
      <c r="VIG6" s="670"/>
      <c r="VIH6" s="652"/>
      <c r="VII6" s="652"/>
      <c r="VIJ6" s="652"/>
      <c r="VIK6" s="652"/>
      <c r="VIL6" s="652"/>
      <c r="VIM6" s="652"/>
      <c r="VIN6" s="653"/>
      <c r="VIO6" s="653"/>
      <c r="VIP6" s="653"/>
      <c r="VIQ6" s="653"/>
      <c r="VIR6" s="653"/>
      <c r="VIS6" s="653"/>
      <c r="VIT6" s="653"/>
      <c r="VIU6" s="653"/>
      <c r="VIV6" s="668"/>
      <c r="VIW6" s="670"/>
      <c r="VIX6" s="652"/>
      <c r="VIY6" s="652"/>
      <c r="VIZ6" s="652"/>
      <c r="VJA6" s="652"/>
      <c r="VJB6" s="652"/>
      <c r="VJC6" s="652"/>
      <c r="VJD6" s="653"/>
      <c r="VJE6" s="653"/>
      <c r="VJF6" s="653"/>
      <c r="VJG6" s="653"/>
      <c r="VJH6" s="653"/>
      <c r="VJI6" s="653"/>
      <c r="VJJ6" s="653"/>
      <c r="VJK6" s="653"/>
      <c r="VJL6" s="668"/>
      <c r="VJM6" s="670"/>
      <c r="VJN6" s="652"/>
      <c r="VJO6" s="652"/>
      <c r="VJP6" s="652"/>
      <c r="VJQ6" s="652"/>
      <c r="VJR6" s="652"/>
      <c r="VJS6" s="652"/>
      <c r="VJT6" s="653"/>
      <c r="VJU6" s="653"/>
      <c r="VJV6" s="653"/>
      <c r="VJW6" s="653"/>
      <c r="VJX6" s="653"/>
      <c r="VJY6" s="653"/>
      <c r="VJZ6" s="653"/>
      <c r="VKA6" s="653"/>
      <c r="VKB6" s="668"/>
      <c r="VKC6" s="670"/>
      <c r="VKD6" s="652"/>
      <c r="VKE6" s="652"/>
      <c r="VKF6" s="652"/>
      <c r="VKG6" s="652"/>
      <c r="VKH6" s="652"/>
      <c r="VKI6" s="652"/>
      <c r="VKJ6" s="653"/>
      <c r="VKK6" s="653"/>
      <c r="VKL6" s="653"/>
      <c r="VKM6" s="653"/>
      <c r="VKN6" s="653"/>
      <c r="VKO6" s="653"/>
      <c r="VKP6" s="653"/>
      <c r="VKQ6" s="653"/>
      <c r="VKR6" s="668"/>
      <c r="VKS6" s="670"/>
      <c r="VKT6" s="652"/>
      <c r="VKU6" s="652"/>
      <c r="VKV6" s="652"/>
      <c r="VKW6" s="652"/>
      <c r="VKX6" s="652"/>
      <c r="VKY6" s="652"/>
      <c r="VKZ6" s="653"/>
      <c r="VLA6" s="653"/>
      <c r="VLB6" s="653"/>
      <c r="VLC6" s="653"/>
      <c r="VLD6" s="653"/>
      <c r="VLE6" s="653"/>
      <c r="VLF6" s="653"/>
      <c r="VLG6" s="653"/>
      <c r="VLH6" s="668"/>
      <c r="VLI6" s="670"/>
      <c r="VLJ6" s="652"/>
      <c r="VLK6" s="652"/>
      <c r="VLL6" s="652"/>
      <c r="VLM6" s="652"/>
      <c r="VLN6" s="652"/>
      <c r="VLO6" s="652"/>
      <c r="VLP6" s="653"/>
      <c r="VLQ6" s="653"/>
      <c r="VLR6" s="653"/>
      <c r="VLS6" s="653"/>
      <c r="VLT6" s="653"/>
      <c r="VLU6" s="653"/>
      <c r="VLV6" s="653"/>
      <c r="VLW6" s="653"/>
      <c r="VLX6" s="668"/>
      <c r="VLY6" s="670"/>
      <c r="VLZ6" s="652"/>
      <c r="VMA6" s="652"/>
      <c r="VMB6" s="652"/>
      <c r="VMC6" s="652"/>
      <c r="VMD6" s="652"/>
      <c r="VME6" s="652"/>
      <c r="VMF6" s="653"/>
      <c r="VMG6" s="653"/>
      <c r="VMH6" s="653"/>
      <c r="VMI6" s="653"/>
      <c r="VMJ6" s="653"/>
      <c r="VMK6" s="653"/>
      <c r="VML6" s="653"/>
      <c r="VMM6" s="653"/>
      <c r="VMN6" s="668"/>
      <c r="VMO6" s="670"/>
      <c r="VMP6" s="652"/>
      <c r="VMQ6" s="652"/>
      <c r="VMR6" s="652"/>
      <c r="VMS6" s="652"/>
      <c r="VMT6" s="652"/>
      <c r="VMU6" s="652"/>
      <c r="VMV6" s="653"/>
      <c r="VMW6" s="653"/>
      <c r="VMX6" s="653"/>
      <c r="VMY6" s="653"/>
      <c r="VMZ6" s="653"/>
      <c r="VNA6" s="653"/>
      <c r="VNB6" s="653"/>
      <c r="VNC6" s="653"/>
      <c r="VND6" s="668"/>
      <c r="VNE6" s="670"/>
      <c r="VNF6" s="652"/>
      <c r="VNG6" s="652"/>
      <c r="VNH6" s="652"/>
      <c r="VNI6" s="652"/>
      <c r="VNJ6" s="652"/>
      <c r="VNK6" s="652"/>
      <c r="VNL6" s="653"/>
      <c r="VNM6" s="653"/>
      <c r="VNN6" s="653"/>
      <c r="VNO6" s="653"/>
      <c r="VNP6" s="653"/>
      <c r="VNQ6" s="653"/>
      <c r="VNR6" s="653"/>
      <c r="VNS6" s="653"/>
      <c r="VNT6" s="668"/>
      <c r="VNU6" s="670"/>
      <c r="VNV6" s="652"/>
      <c r="VNW6" s="652"/>
      <c r="VNX6" s="652"/>
      <c r="VNY6" s="652"/>
      <c r="VNZ6" s="652"/>
      <c r="VOA6" s="652"/>
      <c r="VOB6" s="653"/>
      <c r="VOC6" s="653"/>
      <c r="VOD6" s="653"/>
      <c r="VOE6" s="653"/>
      <c r="VOF6" s="653"/>
      <c r="VOG6" s="653"/>
      <c r="VOH6" s="653"/>
      <c r="VOI6" s="653"/>
      <c r="VOJ6" s="668"/>
      <c r="VOK6" s="670"/>
      <c r="VOL6" s="652"/>
      <c r="VOM6" s="652"/>
      <c r="VON6" s="652"/>
      <c r="VOO6" s="652"/>
      <c r="VOP6" s="652"/>
      <c r="VOQ6" s="652"/>
      <c r="VOR6" s="653"/>
      <c r="VOS6" s="653"/>
      <c r="VOT6" s="653"/>
      <c r="VOU6" s="653"/>
      <c r="VOV6" s="653"/>
      <c r="VOW6" s="653"/>
      <c r="VOX6" s="653"/>
      <c r="VOY6" s="653"/>
      <c r="VOZ6" s="668"/>
      <c r="VPA6" s="670"/>
      <c r="VPB6" s="652"/>
      <c r="VPC6" s="652"/>
      <c r="VPD6" s="652"/>
      <c r="VPE6" s="652"/>
      <c r="VPF6" s="652"/>
      <c r="VPG6" s="652"/>
      <c r="VPH6" s="653"/>
      <c r="VPI6" s="653"/>
      <c r="VPJ6" s="653"/>
      <c r="VPK6" s="653"/>
      <c r="VPL6" s="653"/>
      <c r="VPM6" s="653"/>
      <c r="VPN6" s="653"/>
      <c r="VPO6" s="653"/>
      <c r="VPP6" s="668"/>
      <c r="VPQ6" s="670"/>
      <c r="VPR6" s="652"/>
      <c r="VPS6" s="652"/>
      <c r="VPT6" s="652"/>
      <c r="VPU6" s="652"/>
      <c r="VPV6" s="652"/>
      <c r="VPW6" s="652"/>
      <c r="VPX6" s="653"/>
      <c r="VPY6" s="653"/>
      <c r="VPZ6" s="653"/>
      <c r="VQA6" s="653"/>
      <c r="VQB6" s="653"/>
      <c r="VQC6" s="653"/>
      <c r="VQD6" s="653"/>
      <c r="VQE6" s="653"/>
      <c r="VQF6" s="668"/>
      <c r="VQG6" s="670"/>
      <c r="VQH6" s="652"/>
      <c r="VQI6" s="652"/>
      <c r="VQJ6" s="652"/>
      <c r="VQK6" s="652"/>
      <c r="VQL6" s="652"/>
      <c r="VQM6" s="652"/>
      <c r="VQN6" s="653"/>
      <c r="VQO6" s="653"/>
      <c r="VQP6" s="653"/>
      <c r="VQQ6" s="653"/>
      <c r="VQR6" s="653"/>
      <c r="VQS6" s="653"/>
      <c r="VQT6" s="653"/>
      <c r="VQU6" s="653"/>
      <c r="VQV6" s="668"/>
      <c r="VQW6" s="670"/>
      <c r="VQX6" s="652"/>
      <c r="VQY6" s="652"/>
      <c r="VQZ6" s="652"/>
      <c r="VRA6" s="652"/>
      <c r="VRB6" s="652"/>
      <c r="VRC6" s="652"/>
      <c r="VRD6" s="653"/>
      <c r="VRE6" s="653"/>
      <c r="VRF6" s="653"/>
      <c r="VRG6" s="653"/>
      <c r="VRH6" s="653"/>
      <c r="VRI6" s="653"/>
      <c r="VRJ6" s="653"/>
      <c r="VRK6" s="653"/>
      <c r="VRL6" s="668"/>
      <c r="VRM6" s="670"/>
      <c r="VRN6" s="652"/>
      <c r="VRO6" s="652"/>
      <c r="VRP6" s="652"/>
      <c r="VRQ6" s="652"/>
      <c r="VRR6" s="652"/>
      <c r="VRS6" s="652"/>
      <c r="VRT6" s="653"/>
      <c r="VRU6" s="653"/>
      <c r="VRV6" s="653"/>
      <c r="VRW6" s="653"/>
      <c r="VRX6" s="653"/>
      <c r="VRY6" s="653"/>
      <c r="VRZ6" s="653"/>
      <c r="VSA6" s="653"/>
      <c r="VSB6" s="668"/>
      <c r="VSC6" s="670"/>
      <c r="VSD6" s="652"/>
      <c r="VSE6" s="652"/>
      <c r="VSF6" s="652"/>
      <c r="VSG6" s="652"/>
      <c r="VSH6" s="652"/>
      <c r="VSI6" s="652"/>
      <c r="VSJ6" s="653"/>
      <c r="VSK6" s="653"/>
      <c r="VSL6" s="653"/>
      <c r="VSM6" s="653"/>
      <c r="VSN6" s="653"/>
      <c r="VSO6" s="653"/>
      <c r="VSP6" s="653"/>
      <c r="VSQ6" s="653"/>
      <c r="VSR6" s="668"/>
      <c r="VSS6" s="670"/>
      <c r="VST6" s="652"/>
      <c r="VSU6" s="652"/>
      <c r="VSV6" s="652"/>
      <c r="VSW6" s="652"/>
      <c r="VSX6" s="652"/>
      <c r="VSY6" s="652"/>
      <c r="VSZ6" s="653"/>
      <c r="VTA6" s="653"/>
      <c r="VTB6" s="653"/>
      <c r="VTC6" s="653"/>
      <c r="VTD6" s="653"/>
      <c r="VTE6" s="653"/>
      <c r="VTF6" s="653"/>
      <c r="VTG6" s="653"/>
      <c r="VTH6" s="668"/>
      <c r="VTI6" s="670"/>
      <c r="VTJ6" s="652"/>
      <c r="VTK6" s="652"/>
      <c r="VTL6" s="652"/>
      <c r="VTM6" s="652"/>
      <c r="VTN6" s="652"/>
      <c r="VTO6" s="652"/>
      <c r="VTP6" s="653"/>
      <c r="VTQ6" s="653"/>
      <c r="VTR6" s="653"/>
      <c r="VTS6" s="653"/>
      <c r="VTT6" s="653"/>
      <c r="VTU6" s="653"/>
      <c r="VTV6" s="653"/>
      <c r="VTW6" s="653"/>
      <c r="VTX6" s="668"/>
      <c r="VTY6" s="670"/>
      <c r="VTZ6" s="652"/>
      <c r="VUA6" s="652"/>
      <c r="VUB6" s="652"/>
      <c r="VUC6" s="652"/>
      <c r="VUD6" s="652"/>
      <c r="VUE6" s="652"/>
      <c r="VUF6" s="653"/>
      <c r="VUG6" s="653"/>
      <c r="VUH6" s="653"/>
      <c r="VUI6" s="653"/>
      <c r="VUJ6" s="653"/>
      <c r="VUK6" s="653"/>
      <c r="VUL6" s="653"/>
      <c r="VUM6" s="653"/>
      <c r="VUN6" s="668"/>
      <c r="VUO6" s="670"/>
      <c r="VUP6" s="652"/>
      <c r="VUQ6" s="652"/>
      <c r="VUR6" s="652"/>
      <c r="VUS6" s="652"/>
      <c r="VUT6" s="652"/>
      <c r="VUU6" s="652"/>
      <c r="VUV6" s="653"/>
      <c r="VUW6" s="653"/>
      <c r="VUX6" s="653"/>
      <c r="VUY6" s="653"/>
      <c r="VUZ6" s="653"/>
      <c r="VVA6" s="653"/>
      <c r="VVB6" s="653"/>
      <c r="VVC6" s="653"/>
      <c r="VVD6" s="668"/>
      <c r="VVE6" s="670"/>
      <c r="VVF6" s="652"/>
      <c r="VVG6" s="652"/>
      <c r="VVH6" s="652"/>
      <c r="VVI6" s="652"/>
      <c r="VVJ6" s="652"/>
      <c r="VVK6" s="652"/>
      <c r="VVL6" s="653"/>
      <c r="VVM6" s="653"/>
      <c r="VVN6" s="653"/>
      <c r="VVO6" s="653"/>
      <c r="VVP6" s="653"/>
      <c r="VVQ6" s="653"/>
      <c r="VVR6" s="653"/>
      <c r="VVS6" s="653"/>
      <c r="VVT6" s="668"/>
      <c r="VVU6" s="670"/>
      <c r="VVV6" s="652"/>
      <c r="VVW6" s="652"/>
      <c r="VVX6" s="652"/>
      <c r="VVY6" s="652"/>
      <c r="VVZ6" s="652"/>
      <c r="VWA6" s="652"/>
      <c r="VWB6" s="653"/>
      <c r="VWC6" s="653"/>
      <c r="VWD6" s="653"/>
      <c r="VWE6" s="653"/>
      <c r="VWF6" s="653"/>
      <c r="VWG6" s="653"/>
      <c r="VWH6" s="653"/>
      <c r="VWI6" s="653"/>
      <c r="VWJ6" s="668"/>
      <c r="VWK6" s="670"/>
      <c r="VWL6" s="652"/>
      <c r="VWM6" s="652"/>
      <c r="VWN6" s="652"/>
      <c r="VWO6" s="652"/>
      <c r="VWP6" s="652"/>
      <c r="VWQ6" s="652"/>
      <c r="VWR6" s="653"/>
      <c r="VWS6" s="653"/>
      <c r="VWT6" s="653"/>
      <c r="VWU6" s="653"/>
      <c r="VWV6" s="653"/>
      <c r="VWW6" s="653"/>
      <c r="VWX6" s="653"/>
      <c r="VWY6" s="653"/>
      <c r="VWZ6" s="668"/>
      <c r="VXA6" s="670"/>
      <c r="VXB6" s="652"/>
      <c r="VXC6" s="652"/>
      <c r="VXD6" s="652"/>
      <c r="VXE6" s="652"/>
      <c r="VXF6" s="652"/>
      <c r="VXG6" s="652"/>
      <c r="VXH6" s="653"/>
      <c r="VXI6" s="653"/>
      <c r="VXJ6" s="653"/>
      <c r="VXK6" s="653"/>
      <c r="VXL6" s="653"/>
      <c r="VXM6" s="653"/>
      <c r="VXN6" s="653"/>
      <c r="VXO6" s="653"/>
      <c r="VXP6" s="668"/>
      <c r="VXQ6" s="670"/>
      <c r="VXR6" s="652"/>
      <c r="VXS6" s="652"/>
      <c r="VXT6" s="652"/>
      <c r="VXU6" s="652"/>
      <c r="VXV6" s="652"/>
      <c r="VXW6" s="652"/>
      <c r="VXX6" s="653"/>
      <c r="VXY6" s="653"/>
      <c r="VXZ6" s="653"/>
      <c r="VYA6" s="653"/>
      <c r="VYB6" s="653"/>
      <c r="VYC6" s="653"/>
      <c r="VYD6" s="653"/>
      <c r="VYE6" s="653"/>
      <c r="VYF6" s="668"/>
      <c r="VYG6" s="670"/>
      <c r="VYH6" s="652"/>
      <c r="VYI6" s="652"/>
      <c r="VYJ6" s="652"/>
      <c r="VYK6" s="652"/>
      <c r="VYL6" s="652"/>
      <c r="VYM6" s="652"/>
      <c r="VYN6" s="653"/>
      <c r="VYO6" s="653"/>
      <c r="VYP6" s="653"/>
      <c r="VYQ6" s="653"/>
      <c r="VYR6" s="653"/>
      <c r="VYS6" s="653"/>
      <c r="VYT6" s="653"/>
      <c r="VYU6" s="653"/>
      <c r="VYV6" s="668"/>
      <c r="VYW6" s="670"/>
      <c r="VYX6" s="652"/>
      <c r="VYY6" s="652"/>
      <c r="VYZ6" s="652"/>
      <c r="VZA6" s="652"/>
      <c r="VZB6" s="652"/>
      <c r="VZC6" s="652"/>
      <c r="VZD6" s="653"/>
      <c r="VZE6" s="653"/>
      <c r="VZF6" s="653"/>
      <c r="VZG6" s="653"/>
      <c r="VZH6" s="653"/>
      <c r="VZI6" s="653"/>
      <c r="VZJ6" s="653"/>
      <c r="VZK6" s="653"/>
      <c r="VZL6" s="668"/>
      <c r="VZM6" s="670"/>
      <c r="VZN6" s="652"/>
      <c r="VZO6" s="652"/>
      <c r="VZP6" s="652"/>
      <c r="VZQ6" s="652"/>
      <c r="VZR6" s="652"/>
      <c r="VZS6" s="652"/>
      <c r="VZT6" s="653"/>
      <c r="VZU6" s="653"/>
      <c r="VZV6" s="653"/>
      <c r="VZW6" s="653"/>
      <c r="VZX6" s="653"/>
      <c r="VZY6" s="653"/>
      <c r="VZZ6" s="653"/>
      <c r="WAA6" s="653"/>
      <c r="WAB6" s="668"/>
      <c r="WAC6" s="670"/>
      <c r="WAD6" s="652"/>
      <c r="WAE6" s="652"/>
      <c r="WAF6" s="652"/>
      <c r="WAG6" s="652"/>
      <c r="WAH6" s="652"/>
      <c r="WAI6" s="652"/>
      <c r="WAJ6" s="653"/>
      <c r="WAK6" s="653"/>
      <c r="WAL6" s="653"/>
      <c r="WAM6" s="653"/>
      <c r="WAN6" s="653"/>
      <c r="WAO6" s="653"/>
      <c r="WAP6" s="653"/>
      <c r="WAQ6" s="653"/>
      <c r="WAR6" s="668"/>
      <c r="WAS6" s="670"/>
      <c r="WAT6" s="652"/>
      <c r="WAU6" s="652"/>
      <c r="WAV6" s="652"/>
      <c r="WAW6" s="652"/>
      <c r="WAX6" s="652"/>
      <c r="WAY6" s="652"/>
      <c r="WAZ6" s="653"/>
      <c r="WBA6" s="653"/>
      <c r="WBB6" s="653"/>
      <c r="WBC6" s="653"/>
      <c r="WBD6" s="653"/>
      <c r="WBE6" s="653"/>
      <c r="WBF6" s="653"/>
      <c r="WBG6" s="653"/>
      <c r="WBH6" s="668"/>
      <c r="WBI6" s="670"/>
      <c r="WBJ6" s="652"/>
      <c r="WBK6" s="652"/>
      <c r="WBL6" s="652"/>
      <c r="WBM6" s="652"/>
      <c r="WBN6" s="652"/>
      <c r="WBO6" s="652"/>
      <c r="WBP6" s="653"/>
      <c r="WBQ6" s="653"/>
      <c r="WBR6" s="653"/>
      <c r="WBS6" s="653"/>
      <c r="WBT6" s="653"/>
      <c r="WBU6" s="653"/>
      <c r="WBV6" s="653"/>
      <c r="WBW6" s="653"/>
      <c r="WBX6" s="668"/>
      <c r="WBY6" s="670"/>
      <c r="WBZ6" s="652"/>
      <c r="WCA6" s="652"/>
      <c r="WCB6" s="652"/>
      <c r="WCC6" s="652"/>
      <c r="WCD6" s="652"/>
      <c r="WCE6" s="652"/>
      <c r="WCF6" s="653"/>
      <c r="WCG6" s="653"/>
      <c r="WCH6" s="653"/>
      <c r="WCI6" s="653"/>
      <c r="WCJ6" s="653"/>
      <c r="WCK6" s="653"/>
      <c r="WCL6" s="653"/>
      <c r="WCM6" s="653"/>
      <c r="WCN6" s="668"/>
      <c r="WCO6" s="670"/>
      <c r="WCP6" s="652"/>
      <c r="WCQ6" s="652"/>
      <c r="WCR6" s="652"/>
      <c r="WCS6" s="652"/>
      <c r="WCT6" s="652"/>
      <c r="WCU6" s="652"/>
      <c r="WCV6" s="653"/>
      <c r="WCW6" s="653"/>
      <c r="WCX6" s="653"/>
      <c r="WCY6" s="653"/>
      <c r="WCZ6" s="653"/>
      <c r="WDA6" s="653"/>
      <c r="WDB6" s="653"/>
      <c r="WDC6" s="653"/>
      <c r="WDD6" s="668"/>
      <c r="WDE6" s="670"/>
      <c r="WDF6" s="652"/>
      <c r="WDG6" s="652"/>
      <c r="WDH6" s="652"/>
      <c r="WDI6" s="652"/>
      <c r="WDJ6" s="652"/>
      <c r="WDK6" s="652"/>
      <c r="WDL6" s="653"/>
      <c r="WDM6" s="653"/>
      <c r="WDN6" s="653"/>
      <c r="WDO6" s="653"/>
      <c r="WDP6" s="653"/>
      <c r="WDQ6" s="653"/>
      <c r="WDR6" s="653"/>
      <c r="WDS6" s="653"/>
      <c r="WDT6" s="668"/>
      <c r="WDU6" s="670"/>
      <c r="WDV6" s="652"/>
      <c r="WDW6" s="652"/>
      <c r="WDX6" s="652"/>
      <c r="WDY6" s="652"/>
      <c r="WDZ6" s="652"/>
      <c r="WEA6" s="652"/>
      <c r="WEB6" s="653"/>
      <c r="WEC6" s="653"/>
      <c r="WED6" s="653"/>
      <c r="WEE6" s="653"/>
      <c r="WEF6" s="653"/>
      <c r="WEG6" s="653"/>
      <c r="WEH6" s="653"/>
      <c r="WEI6" s="653"/>
      <c r="WEJ6" s="668"/>
      <c r="WEK6" s="670"/>
      <c r="WEL6" s="652"/>
      <c r="WEM6" s="652"/>
      <c r="WEN6" s="652"/>
      <c r="WEO6" s="652"/>
      <c r="WEP6" s="652"/>
      <c r="WEQ6" s="652"/>
      <c r="WER6" s="653"/>
      <c r="WES6" s="653"/>
      <c r="WET6" s="653"/>
      <c r="WEU6" s="653"/>
      <c r="WEV6" s="653"/>
      <c r="WEW6" s="653"/>
      <c r="WEX6" s="653"/>
      <c r="WEY6" s="653"/>
      <c r="WEZ6" s="668"/>
      <c r="WFA6" s="670"/>
      <c r="WFB6" s="652"/>
      <c r="WFC6" s="652"/>
      <c r="WFD6" s="652"/>
      <c r="WFE6" s="652"/>
      <c r="WFF6" s="652"/>
      <c r="WFG6" s="652"/>
      <c r="WFH6" s="653"/>
      <c r="WFI6" s="653"/>
      <c r="WFJ6" s="653"/>
      <c r="WFK6" s="653"/>
      <c r="WFL6" s="653"/>
      <c r="WFM6" s="653"/>
      <c r="WFN6" s="653"/>
      <c r="WFO6" s="653"/>
      <c r="WFP6" s="668"/>
      <c r="WFQ6" s="670"/>
      <c r="WFR6" s="652"/>
      <c r="WFS6" s="652"/>
      <c r="WFT6" s="652"/>
      <c r="WFU6" s="652"/>
      <c r="WFV6" s="652"/>
      <c r="WFW6" s="652"/>
      <c r="WFX6" s="653"/>
      <c r="WFY6" s="653"/>
      <c r="WFZ6" s="653"/>
      <c r="WGA6" s="653"/>
      <c r="WGB6" s="653"/>
      <c r="WGC6" s="653"/>
      <c r="WGD6" s="653"/>
      <c r="WGE6" s="653"/>
      <c r="WGF6" s="668"/>
      <c r="WGG6" s="670"/>
      <c r="WGH6" s="652"/>
      <c r="WGI6" s="652"/>
      <c r="WGJ6" s="652"/>
      <c r="WGK6" s="652"/>
      <c r="WGL6" s="652"/>
      <c r="WGM6" s="652"/>
      <c r="WGN6" s="653"/>
      <c r="WGO6" s="653"/>
      <c r="WGP6" s="653"/>
      <c r="WGQ6" s="653"/>
      <c r="WGR6" s="653"/>
      <c r="WGS6" s="653"/>
      <c r="WGT6" s="653"/>
      <c r="WGU6" s="653"/>
      <c r="WGV6" s="668"/>
      <c r="WGW6" s="670"/>
      <c r="WGX6" s="652"/>
      <c r="WGY6" s="652"/>
      <c r="WGZ6" s="652"/>
      <c r="WHA6" s="652"/>
      <c r="WHB6" s="652"/>
      <c r="WHC6" s="652"/>
      <c r="WHD6" s="653"/>
      <c r="WHE6" s="653"/>
      <c r="WHF6" s="653"/>
      <c r="WHG6" s="653"/>
      <c r="WHH6" s="653"/>
      <c r="WHI6" s="653"/>
      <c r="WHJ6" s="653"/>
      <c r="WHK6" s="653"/>
      <c r="WHL6" s="668"/>
      <c r="WHM6" s="670"/>
      <c r="WHN6" s="652"/>
      <c r="WHO6" s="652"/>
      <c r="WHP6" s="652"/>
      <c r="WHQ6" s="652"/>
      <c r="WHR6" s="652"/>
      <c r="WHS6" s="652"/>
      <c r="WHT6" s="653"/>
      <c r="WHU6" s="653"/>
      <c r="WHV6" s="653"/>
      <c r="WHW6" s="653"/>
      <c r="WHX6" s="653"/>
      <c r="WHY6" s="653"/>
      <c r="WHZ6" s="653"/>
      <c r="WIA6" s="653"/>
      <c r="WIB6" s="668"/>
      <c r="WIC6" s="670"/>
      <c r="WID6" s="652"/>
      <c r="WIE6" s="652"/>
      <c r="WIF6" s="652"/>
      <c r="WIG6" s="652"/>
      <c r="WIH6" s="652"/>
      <c r="WII6" s="652"/>
      <c r="WIJ6" s="653"/>
      <c r="WIK6" s="653"/>
      <c r="WIL6" s="653"/>
      <c r="WIM6" s="653"/>
      <c r="WIN6" s="653"/>
      <c r="WIO6" s="653"/>
      <c r="WIP6" s="653"/>
      <c r="WIQ6" s="653"/>
      <c r="WIR6" s="668"/>
      <c r="WIS6" s="670"/>
      <c r="WIT6" s="652"/>
      <c r="WIU6" s="652"/>
      <c r="WIV6" s="652"/>
      <c r="WIW6" s="652"/>
      <c r="WIX6" s="652"/>
      <c r="WIY6" s="652"/>
      <c r="WIZ6" s="653"/>
      <c r="WJA6" s="653"/>
      <c r="WJB6" s="653"/>
      <c r="WJC6" s="653"/>
      <c r="WJD6" s="653"/>
      <c r="WJE6" s="653"/>
      <c r="WJF6" s="653"/>
      <c r="WJG6" s="653"/>
      <c r="WJH6" s="668"/>
      <c r="WJI6" s="670"/>
      <c r="WJJ6" s="652"/>
      <c r="WJK6" s="652"/>
      <c r="WJL6" s="652"/>
      <c r="WJM6" s="652"/>
      <c r="WJN6" s="652"/>
      <c r="WJO6" s="652"/>
      <c r="WJP6" s="653"/>
      <c r="WJQ6" s="653"/>
      <c r="WJR6" s="653"/>
      <c r="WJS6" s="653"/>
      <c r="WJT6" s="653"/>
      <c r="WJU6" s="653"/>
      <c r="WJV6" s="653"/>
      <c r="WJW6" s="653"/>
      <c r="WJX6" s="668"/>
      <c r="WJY6" s="670"/>
      <c r="WJZ6" s="652"/>
      <c r="WKA6" s="652"/>
      <c r="WKB6" s="652"/>
      <c r="WKC6" s="652"/>
      <c r="WKD6" s="652"/>
      <c r="WKE6" s="652"/>
      <c r="WKF6" s="653"/>
      <c r="WKG6" s="653"/>
      <c r="WKH6" s="653"/>
      <c r="WKI6" s="653"/>
      <c r="WKJ6" s="653"/>
      <c r="WKK6" s="653"/>
      <c r="WKL6" s="653"/>
      <c r="WKM6" s="653"/>
      <c r="WKN6" s="668"/>
      <c r="WKO6" s="670"/>
      <c r="WKP6" s="652"/>
      <c r="WKQ6" s="652"/>
      <c r="WKR6" s="652"/>
      <c r="WKS6" s="652"/>
      <c r="WKT6" s="652"/>
      <c r="WKU6" s="652"/>
      <c r="WKV6" s="653"/>
      <c r="WKW6" s="653"/>
      <c r="WKX6" s="653"/>
      <c r="WKY6" s="653"/>
      <c r="WKZ6" s="653"/>
      <c r="WLA6" s="653"/>
      <c r="WLB6" s="653"/>
      <c r="WLC6" s="653"/>
      <c r="WLD6" s="668"/>
      <c r="WLE6" s="670"/>
      <c r="WLF6" s="652"/>
      <c r="WLG6" s="652"/>
      <c r="WLH6" s="652"/>
      <c r="WLI6" s="652"/>
      <c r="WLJ6" s="652"/>
      <c r="WLK6" s="652"/>
      <c r="WLL6" s="653"/>
      <c r="WLM6" s="653"/>
      <c r="WLN6" s="653"/>
      <c r="WLO6" s="653"/>
      <c r="WLP6" s="653"/>
      <c r="WLQ6" s="653"/>
      <c r="WLR6" s="653"/>
      <c r="WLS6" s="653"/>
      <c r="WLT6" s="668"/>
      <c r="WLU6" s="670"/>
      <c r="WLV6" s="652"/>
      <c r="WLW6" s="652"/>
      <c r="WLX6" s="652"/>
      <c r="WLY6" s="652"/>
      <c r="WLZ6" s="652"/>
      <c r="WMA6" s="652"/>
      <c r="WMB6" s="653"/>
      <c r="WMC6" s="653"/>
      <c r="WMD6" s="653"/>
      <c r="WME6" s="653"/>
      <c r="WMF6" s="653"/>
      <c r="WMG6" s="653"/>
      <c r="WMH6" s="653"/>
      <c r="WMI6" s="653"/>
      <c r="WMJ6" s="668"/>
      <c r="WMK6" s="670"/>
      <c r="WML6" s="652"/>
      <c r="WMM6" s="652"/>
      <c r="WMN6" s="652"/>
      <c r="WMO6" s="652"/>
      <c r="WMP6" s="652"/>
      <c r="WMQ6" s="652"/>
      <c r="WMR6" s="653"/>
      <c r="WMS6" s="653"/>
      <c r="WMT6" s="653"/>
      <c r="WMU6" s="653"/>
      <c r="WMV6" s="653"/>
      <c r="WMW6" s="653"/>
      <c r="WMX6" s="653"/>
      <c r="WMY6" s="653"/>
      <c r="WMZ6" s="668"/>
      <c r="WNA6" s="670"/>
      <c r="WNB6" s="652"/>
      <c r="WNC6" s="652"/>
      <c r="WND6" s="652"/>
      <c r="WNE6" s="652"/>
      <c r="WNF6" s="652"/>
      <c r="WNG6" s="652"/>
      <c r="WNH6" s="653"/>
      <c r="WNI6" s="653"/>
      <c r="WNJ6" s="653"/>
      <c r="WNK6" s="653"/>
      <c r="WNL6" s="653"/>
      <c r="WNM6" s="653"/>
      <c r="WNN6" s="653"/>
      <c r="WNO6" s="653"/>
      <c r="WNP6" s="668"/>
      <c r="WNQ6" s="670"/>
      <c r="WNR6" s="652"/>
      <c r="WNS6" s="652"/>
      <c r="WNT6" s="652"/>
      <c r="WNU6" s="652"/>
      <c r="WNV6" s="652"/>
      <c r="WNW6" s="652"/>
      <c r="WNX6" s="653"/>
      <c r="WNY6" s="653"/>
      <c r="WNZ6" s="653"/>
      <c r="WOA6" s="653"/>
      <c r="WOB6" s="653"/>
      <c r="WOC6" s="653"/>
      <c r="WOD6" s="653"/>
      <c r="WOE6" s="653"/>
      <c r="WOF6" s="668"/>
      <c r="WOG6" s="670"/>
      <c r="WOH6" s="652"/>
      <c r="WOI6" s="652"/>
      <c r="WOJ6" s="652"/>
      <c r="WOK6" s="652"/>
      <c r="WOL6" s="652"/>
      <c r="WOM6" s="652"/>
      <c r="WON6" s="653"/>
      <c r="WOO6" s="653"/>
      <c r="WOP6" s="653"/>
      <c r="WOQ6" s="653"/>
      <c r="WOR6" s="653"/>
      <c r="WOS6" s="653"/>
      <c r="WOT6" s="653"/>
      <c r="WOU6" s="653"/>
      <c r="WOV6" s="668"/>
      <c r="WOW6" s="670"/>
      <c r="WOX6" s="652"/>
      <c r="WOY6" s="652"/>
      <c r="WOZ6" s="652"/>
      <c r="WPA6" s="652"/>
      <c r="WPB6" s="652"/>
      <c r="WPC6" s="652"/>
      <c r="WPD6" s="653"/>
      <c r="WPE6" s="653"/>
      <c r="WPF6" s="653"/>
      <c r="WPG6" s="653"/>
      <c r="WPH6" s="653"/>
      <c r="WPI6" s="653"/>
      <c r="WPJ6" s="653"/>
      <c r="WPK6" s="653"/>
      <c r="WPL6" s="668"/>
      <c r="WPM6" s="670"/>
      <c r="WPN6" s="652"/>
      <c r="WPO6" s="652"/>
      <c r="WPP6" s="652"/>
      <c r="WPQ6" s="652"/>
      <c r="WPR6" s="652"/>
      <c r="WPS6" s="652"/>
      <c r="WPT6" s="653"/>
      <c r="WPU6" s="653"/>
      <c r="WPV6" s="653"/>
      <c r="WPW6" s="653"/>
      <c r="WPX6" s="653"/>
      <c r="WPY6" s="653"/>
      <c r="WPZ6" s="653"/>
      <c r="WQA6" s="653"/>
      <c r="WQB6" s="668"/>
      <c r="WQC6" s="670"/>
      <c r="WQD6" s="652"/>
      <c r="WQE6" s="652"/>
      <c r="WQF6" s="652"/>
      <c r="WQG6" s="652"/>
      <c r="WQH6" s="652"/>
      <c r="WQI6" s="652"/>
      <c r="WQJ6" s="653"/>
      <c r="WQK6" s="653"/>
      <c r="WQL6" s="653"/>
      <c r="WQM6" s="653"/>
      <c r="WQN6" s="653"/>
      <c r="WQO6" s="653"/>
      <c r="WQP6" s="653"/>
      <c r="WQQ6" s="653"/>
      <c r="WQR6" s="668"/>
      <c r="WQS6" s="670"/>
      <c r="WQT6" s="652"/>
      <c r="WQU6" s="652"/>
      <c r="WQV6" s="652"/>
      <c r="WQW6" s="652"/>
      <c r="WQX6" s="652"/>
      <c r="WQY6" s="652"/>
      <c r="WQZ6" s="653"/>
      <c r="WRA6" s="653"/>
      <c r="WRB6" s="653"/>
      <c r="WRC6" s="653"/>
      <c r="WRD6" s="653"/>
      <c r="WRE6" s="653"/>
      <c r="WRF6" s="653"/>
      <c r="WRG6" s="653"/>
      <c r="WRH6" s="668"/>
      <c r="WRI6" s="670"/>
      <c r="WRJ6" s="652"/>
      <c r="WRK6" s="652"/>
      <c r="WRL6" s="652"/>
      <c r="WRM6" s="652"/>
      <c r="WRN6" s="652"/>
      <c r="WRO6" s="652"/>
      <c r="WRP6" s="653"/>
      <c r="WRQ6" s="653"/>
      <c r="WRR6" s="653"/>
      <c r="WRS6" s="653"/>
      <c r="WRT6" s="653"/>
      <c r="WRU6" s="653"/>
      <c r="WRV6" s="653"/>
      <c r="WRW6" s="653"/>
      <c r="WRX6" s="668"/>
      <c r="WRY6" s="670"/>
      <c r="WRZ6" s="652"/>
      <c r="WSA6" s="652"/>
      <c r="WSB6" s="652"/>
      <c r="WSC6" s="652"/>
      <c r="WSD6" s="652"/>
      <c r="WSE6" s="652"/>
      <c r="WSF6" s="653"/>
      <c r="WSG6" s="653"/>
      <c r="WSH6" s="653"/>
      <c r="WSI6" s="653"/>
      <c r="WSJ6" s="653"/>
      <c r="WSK6" s="653"/>
      <c r="WSL6" s="653"/>
      <c r="WSM6" s="653"/>
      <c r="WSN6" s="668"/>
      <c r="WSO6" s="670"/>
      <c r="WSP6" s="652"/>
      <c r="WSQ6" s="652"/>
      <c r="WSR6" s="652"/>
      <c r="WSS6" s="652"/>
      <c r="WST6" s="652"/>
      <c r="WSU6" s="652"/>
      <c r="WSV6" s="653"/>
      <c r="WSW6" s="653"/>
      <c r="WSX6" s="653"/>
      <c r="WSY6" s="653"/>
      <c r="WSZ6" s="653"/>
      <c r="WTA6" s="653"/>
      <c r="WTB6" s="653"/>
      <c r="WTC6" s="653"/>
      <c r="WTD6" s="668"/>
      <c r="WTE6" s="670"/>
      <c r="WTF6" s="652"/>
      <c r="WTG6" s="652"/>
      <c r="WTH6" s="652"/>
      <c r="WTI6" s="652"/>
      <c r="WTJ6" s="652"/>
      <c r="WTK6" s="652"/>
      <c r="WTL6" s="653"/>
      <c r="WTM6" s="653"/>
      <c r="WTN6" s="653"/>
      <c r="WTO6" s="653"/>
      <c r="WTP6" s="653"/>
      <c r="WTQ6" s="653"/>
      <c r="WTR6" s="653"/>
      <c r="WTS6" s="653"/>
      <c r="WTT6" s="668"/>
      <c r="WTU6" s="670"/>
      <c r="WTV6" s="652"/>
      <c r="WTW6" s="652"/>
      <c r="WTX6" s="652"/>
      <c r="WTY6" s="652"/>
      <c r="WTZ6" s="652"/>
      <c r="WUA6" s="652"/>
      <c r="WUB6" s="653"/>
      <c r="WUC6" s="653"/>
      <c r="WUD6" s="653"/>
      <c r="WUE6" s="653"/>
      <c r="WUF6" s="653"/>
      <c r="WUG6" s="653"/>
      <c r="WUH6" s="653"/>
      <c r="WUI6" s="653"/>
      <c r="WUJ6" s="668"/>
      <c r="WUK6" s="670"/>
      <c r="WUL6" s="652"/>
      <c r="WUM6" s="652"/>
      <c r="WUN6" s="652"/>
      <c r="WUO6" s="652"/>
      <c r="WUP6" s="652"/>
      <c r="WUQ6" s="652"/>
      <c r="WUR6" s="653"/>
      <c r="WUS6" s="653"/>
      <c r="WUT6" s="653"/>
      <c r="WUU6" s="653"/>
      <c r="WUV6" s="653"/>
      <c r="WUW6" s="653"/>
      <c r="WUX6" s="653"/>
      <c r="WUY6" s="653"/>
      <c r="WUZ6" s="668"/>
      <c r="WVA6" s="670"/>
      <c r="WVB6" s="652"/>
      <c r="WVC6" s="652"/>
      <c r="WVD6" s="652"/>
      <c r="WVE6" s="652"/>
      <c r="WVF6" s="652"/>
      <c r="WVG6" s="652"/>
      <c r="WVH6" s="653"/>
      <c r="WVI6" s="653"/>
      <c r="WVJ6" s="653"/>
      <c r="WVK6" s="653"/>
      <c r="WVL6" s="653"/>
      <c r="WVM6" s="653"/>
      <c r="WVN6" s="653"/>
      <c r="WVO6" s="653"/>
      <c r="WVP6" s="668"/>
      <c r="WVQ6" s="670"/>
      <c r="WVR6" s="652"/>
      <c r="WVS6" s="652"/>
      <c r="WVT6" s="652"/>
      <c r="WVU6" s="652"/>
      <c r="WVV6" s="652"/>
      <c r="WVW6" s="652"/>
      <c r="WVX6" s="653"/>
      <c r="WVY6" s="653"/>
      <c r="WVZ6" s="653"/>
      <c r="WWA6" s="653"/>
      <c r="WWB6" s="653"/>
      <c r="WWC6" s="653"/>
      <c r="WWD6" s="653"/>
      <c r="WWE6" s="653"/>
      <c r="WWF6" s="668"/>
      <c r="WWG6" s="670"/>
      <c r="WWH6" s="652"/>
      <c r="WWI6" s="652"/>
      <c r="WWJ6" s="652"/>
      <c r="WWK6" s="652"/>
      <c r="WWL6" s="652"/>
      <c r="WWM6" s="652"/>
      <c r="WWN6" s="653"/>
      <c r="WWO6" s="653"/>
      <c r="WWP6" s="653"/>
      <c r="WWQ6" s="653"/>
      <c r="WWR6" s="653"/>
      <c r="WWS6" s="653"/>
      <c r="WWT6" s="653"/>
      <c r="WWU6" s="653"/>
      <c r="WWV6" s="668"/>
      <c r="WWW6" s="670"/>
      <c r="WWX6" s="652"/>
      <c r="WWY6" s="652"/>
      <c r="WWZ6" s="652"/>
      <c r="WXA6" s="652"/>
      <c r="WXB6" s="652"/>
      <c r="WXC6" s="652"/>
      <c r="WXD6" s="653"/>
      <c r="WXE6" s="653"/>
      <c r="WXF6" s="653"/>
      <c r="WXG6" s="653"/>
      <c r="WXH6" s="653"/>
      <c r="WXI6" s="653"/>
      <c r="WXJ6" s="653"/>
      <c r="WXK6" s="653"/>
      <c r="WXL6" s="668"/>
      <c r="WXM6" s="670"/>
      <c r="WXN6" s="652"/>
      <c r="WXO6" s="652"/>
      <c r="WXP6" s="652"/>
      <c r="WXQ6" s="652"/>
      <c r="WXR6" s="652"/>
      <c r="WXS6" s="652"/>
      <c r="WXT6" s="653"/>
      <c r="WXU6" s="653"/>
      <c r="WXV6" s="653"/>
      <c r="WXW6" s="653"/>
      <c r="WXX6" s="653"/>
      <c r="WXY6" s="653"/>
      <c r="WXZ6" s="653"/>
      <c r="WYA6" s="653"/>
      <c r="WYB6" s="668"/>
      <c r="WYC6" s="670"/>
      <c r="WYD6" s="652"/>
      <c r="WYE6" s="652"/>
      <c r="WYF6" s="652"/>
      <c r="WYG6" s="652"/>
      <c r="WYH6" s="652"/>
      <c r="WYI6" s="652"/>
      <c r="WYJ6" s="653"/>
      <c r="WYK6" s="653"/>
      <c r="WYL6" s="653"/>
      <c r="WYM6" s="653"/>
      <c r="WYN6" s="653"/>
      <c r="WYO6" s="653"/>
      <c r="WYP6" s="653"/>
      <c r="WYQ6" s="653"/>
      <c r="WYR6" s="668"/>
      <c r="WYS6" s="670"/>
      <c r="WYT6" s="652"/>
      <c r="WYU6" s="652"/>
      <c r="WYV6" s="652"/>
      <c r="WYW6" s="652"/>
      <c r="WYX6" s="652"/>
      <c r="WYY6" s="652"/>
      <c r="WYZ6" s="653"/>
      <c r="WZA6" s="653"/>
      <c r="WZB6" s="653"/>
      <c r="WZC6" s="653"/>
      <c r="WZD6" s="653"/>
      <c r="WZE6" s="653"/>
      <c r="WZF6" s="653"/>
      <c r="WZG6" s="653"/>
      <c r="WZH6" s="668"/>
      <c r="WZI6" s="670"/>
      <c r="WZJ6" s="652"/>
      <c r="WZK6" s="652"/>
      <c r="WZL6" s="652"/>
      <c r="WZM6" s="652"/>
      <c r="WZN6" s="652"/>
      <c r="WZO6" s="652"/>
      <c r="WZP6" s="653"/>
      <c r="WZQ6" s="653"/>
      <c r="WZR6" s="653"/>
      <c r="WZS6" s="653"/>
      <c r="WZT6" s="653"/>
      <c r="WZU6" s="653"/>
      <c r="WZV6" s="653"/>
      <c r="WZW6" s="653"/>
      <c r="WZX6" s="668"/>
      <c r="WZY6" s="670"/>
      <c r="WZZ6" s="652"/>
      <c r="XAA6" s="652"/>
      <c r="XAB6" s="652"/>
      <c r="XAC6" s="652"/>
      <c r="XAD6" s="652"/>
      <c r="XAE6" s="652"/>
      <c r="XAF6" s="653"/>
      <c r="XAG6" s="653"/>
      <c r="XAH6" s="653"/>
      <c r="XAI6" s="653"/>
      <c r="XAJ6" s="653"/>
      <c r="XAK6" s="653"/>
      <c r="XAL6" s="653"/>
      <c r="XAM6" s="653"/>
      <c r="XAN6" s="668"/>
      <c r="XAO6" s="670"/>
      <c r="XAP6" s="652"/>
      <c r="XAQ6" s="652"/>
      <c r="XAR6" s="652"/>
      <c r="XAS6" s="652"/>
      <c r="XAT6" s="652"/>
      <c r="XAU6" s="652"/>
      <c r="XAV6" s="653"/>
      <c r="XAW6" s="653"/>
      <c r="XAX6" s="653"/>
      <c r="XAY6" s="653"/>
      <c r="XAZ6" s="653"/>
      <c r="XBA6" s="653"/>
      <c r="XBB6" s="653"/>
      <c r="XBC6" s="653"/>
      <c r="XBD6" s="668"/>
      <c r="XBE6" s="670"/>
      <c r="XBF6" s="652"/>
      <c r="XBG6" s="652"/>
      <c r="XBH6" s="652"/>
      <c r="XBI6" s="652"/>
      <c r="XBJ6" s="652"/>
      <c r="XBK6" s="652"/>
      <c r="XBL6" s="653"/>
      <c r="XBM6" s="653"/>
      <c r="XBN6" s="653"/>
      <c r="XBO6" s="653"/>
      <c r="XBP6" s="653"/>
      <c r="XBQ6" s="653"/>
      <c r="XBR6" s="653"/>
      <c r="XBS6" s="653"/>
      <c r="XBT6" s="668"/>
      <c r="XBU6" s="670"/>
      <c r="XBV6" s="652"/>
      <c r="XBW6" s="652"/>
      <c r="XBX6" s="652"/>
      <c r="XBY6" s="652"/>
      <c r="XBZ6" s="652"/>
      <c r="XCA6" s="652"/>
      <c r="XCB6" s="653"/>
      <c r="XCC6" s="653"/>
      <c r="XCD6" s="653"/>
      <c r="XCE6" s="653"/>
      <c r="XCF6" s="653"/>
      <c r="XCG6" s="653"/>
      <c r="XCH6" s="653"/>
      <c r="XCI6" s="653"/>
      <c r="XCJ6" s="668"/>
      <c r="XCK6" s="670"/>
      <c r="XCL6" s="652"/>
      <c r="XCM6" s="652"/>
      <c r="XCN6" s="652"/>
      <c r="XCO6" s="652"/>
      <c r="XCP6" s="652"/>
      <c r="XCQ6" s="652"/>
      <c r="XCR6" s="653"/>
      <c r="XCS6" s="653"/>
      <c r="XCT6" s="653"/>
      <c r="XCU6" s="653"/>
      <c r="XCV6" s="653"/>
      <c r="XCW6" s="653"/>
      <c r="XCX6" s="653"/>
      <c r="XCY6" s="653"/>
      <c r="XCZ6" s="668"/>
      <c r="XDA6" s="670"/>
      <c r="XDB6" s="652"/>
      <c r="XDC6" s="652"/>
      <c r="XDD6" s="652"/>
      <c r="XDE6" s="652"/>
      <c r="XDF6" s="652"/>
      <c r="XDG6" s="652"/>
      <c r="XDH6" s="653"/>
      <c r="XDI6" s="653"/>
      <c r="XDJ6" s="653"/>
      <c r="XDK6" s="653"/>
      <c r="XDL6" s="653"/>
      <c r="XDM6" s="653"/>
      <c r="XDN6" s="653"/>
      <c r="XDO6" s="653"/>
      <c r="XDP6" s="668"/>
      <c r="XDQ6" s="670"/>
      <c r="XDR6" s="652"/>
      <c r="XDS6" s="652"/>
      <c r="XDT6" s="652"/>
      <c r="XDU6" s="652"/>
      <c r="XDV6" s="652"/>
      <c r="XDW6" s="652"/>
      <c r="XDX6" s="653"/>
      <c r="XDY6" s="653"/>
      <c r="XDZ6" s="653"/>
      <c r="XEA6" s="653"/>
      <c r="XEB6" s="653"/>
      <c r="XEC6" s="653"/>
      <c r="XED6" s="653"/>
      <c r="XEE6" s="653"/>
      <c r="XEF6" s="668"/>
      <c r="XEG6" s="670"/>
      <c r="XEH6" s="652"/>
      <c r="XEI6" s="652"/>
      <c r="XEJ6" s="652"/>
      <c r="XEK6" s="652"/>
      <c r="XEL6" s="652"/>
      <c r="XEM6" s="652"/>
      <c r="XEN6" s="653"/>
      <c r="XEO6" s="653"/>
      <c r="XEP6" s="653"/>
      <c r="XEQ6" s="653"/>
      <c r="XER6" s="653"/>
      <c r="XES6" s="653"/>
      <c r="XET6" s="653"/>
      <c r="XEU6" s="653"/>
      <c r="XEV6" s="668"/>
      <c r="XEW6" s="670"/>
      <c r="XEX6" s="652"/>
      <c r="XEY6" s="652"/>
      <c r="XEZ6" s="652"/>
      <c r="XFA6" s="652"/>
      <c r="XFB6" s="652"/>
      <c r="XFC6" s="652"/>
      <c r="XFD6" s="653"/>
    </row>
    <row r="7" spans="1:16384" ht="21.75" customHeight="1">
      <c r="A7" s="880" t="s">
        <v>17</v>
      </c>
      <c r="B7" s="878">
        <v>1947.31</v>
      </c>
      <c r="C7" s="878">
        <v>71.47</v>
      </c>
      <c r="D7" s="878">
        <v>2045.57</v>
      </c>
      <c r="E7" s="879">
        <f>D7-B7</f>
        <v>98.259999999999991</v>
      </c>
      <c r="F7" s="878">
        <v>2113.92</v>
      </c>
      <c r="G7" s="879">
        <f>F7-D7</f>
        <v>68.350000000000136</v>
      </c>
      <c r="H7" s="878">
        <v>2058.96</v>
      </c>
      <c r="I7" s="879">
        <f>H7-F7</f>
        <v>-54.960000000000036</v>
      </c>
      <c r="J7" s="878">
        <v>2136.46</v>
      </c>
      <c r="K7" s="879">
        <f>J7-H7</f>
        <v>77.5</v>
      </c>
      <c r="L7" s="878">
        <v>2124.75</v>
      </c>
      <c r="M7" s="878">
        <f>L7-J7</f>
        <v>-11.710000000000036</v>
      </c>
      <c r="N7" s="881">
        <f>N8+N9</f>
        <v>2219.8843190901321</v>
      </c>
      <c r="O7" s="881">
        <f>N7-L7</f>
        <v>95.134319090132067</v>
      </c>
      <c r="P7" s="881">
        <f>P8+P9</f>
        <v>2344.466973889259</v>
      </c>
      <c r="Q7" s="881">
        <f>P7-N7</f>
        <v>124.58265479912689</v>
      </c>
      <c r="R7" s="881">
        <f>R8+R9</f>
        <v>2461.3589907989335</v>
      </c>
      <c r="S7" s="881">
        <f>R7-P7</f>
        <v>116.89201690967457</v>
      </c>
      <c r="T7" s="881">
        <f>T8+T9</f>
        <v>2591.0856352066749</v>
      </c>
      <c r="U7" s="881">
        <f>T7-R7</f>
        <v>129.72664440774133</v>
      </c>
      <c r="V7" s="881">
        <f>V8+V9</f>
        <v>2707.3909108188118</v>
      </c>
      <c r="W7" s="881">
        <f>V7-T7</f>
        <v>116.30527561213694</v>
      </c>
      <c r="X7" s="881">
        <f>V7-L7</f>
        <v>582.64091081881179</v>
      </c>
      <c r="Y7" s="859">
        <f>(V7/L7)^(1/5)-1</f>
        <v>4.9659947131782678E-2</v>
      </c>
      <c r="Z7" s="652"/>
      <c r="AA7" s="652"/>
      <c r="AB7" s="652"/>
      <c r="AC7" s="652"/>
      <c r="AD7" s="652"/>
      <c r="AE7" s="652"/>
      <c r="AF7" s="653"/>
      <c r="AG7" s="653"/>
      <c r="AH7" s="653"/>
      <c r="AI7" s="653"/>
      <c r="AJ7" s="653"/>
      <c r="AK7" s="653"/>
      <c r="AL7" s="653"/>
      <c r="AM7" s="653"/>
      <c r="AN7" s="668"/>
      <c r="AO7" s="670"/>
      <c r="AP7" s="652"/>
      <c r="AQ7" s="652"/>
      <c r="AR7" s="652"/>
      <c r="AS7" s="652"/>
      <c r="AT7" s="652"/>
      <c r="AU7" s="652"/>
      <c r="AV7" s="653"/>
      <c r="AW7" s="653"/>
      <c r="AX7" s="653"/>
      <c r="AY7" s="653"/>
      <c r="AZ7" s="653"/>
      <c r="BA7" s="653"/>
      <c r="BB7" s="653"/>
      <c r="BC7" s="653"/>
      <c r="BD7" s="668"/>
      <c r="BE7" s="670"/>
      <c r="BF7" s="652"/>
      <c r="BG7" s="652"/>
      <c r="BH7" s="652"/>
      <c r="BI7" s="652"/>
      <c r="BJ7" s="652"/>
      <c r="BK7" s="652"/>
      <c r="BL7" s="653"/>
      <c r="BM7" s="653"/>
      <c r="BN7" s="653"/>
      <c r="BO7" s="653"/>
      <c r="BP7" s="653"/>
      <c r="BQ7" s="653"/>
      <c r="BR7" s="653"/>
      <c r="BS7" s="653"/>
      <c r="BT7" s="668"/>
      <c r="BU7" s="670"/>
      <c r="BV7" s="652"/>
      <c r="BW7" s="652"/>
      <c r="BX7" s="652"/>
      <c r="BY7" s="652"/>
      <c r="BZ7" s="652"/>
      <c r="CA7" s="652"/>
      <c r="CB7" s="653"/>
      <c r="CC7" s="653"/>
      <c r="CD7" s="653"/>
      <c r="CE7" s="653"/>
      <c r="CF7" s="653"/>
      <c r="CG7" s="653"/>
      <c r="CH7" s="653"/>
      <c r="CI7" s="653"/>
      <c r="CJ7" s="668"/>
      <c r="CK7" s="670"/>
      <c r="CL7" s="652"/>
      <c r="CM7" s="652"/>
      <c r="CN7" s="652"/>
      <c r="CO7" s="652"/>
      <c r="CP7" s="652"/>
      <c r="CQ7" s="652"/>
      <c r="CR7" s="653"/>
      <c r="CS7" s="653"/>
      <c r="CT7" s="653"/>
      <c r="CU7" s="653"/>
      <c r="CV7" s="653"/>
      <c r="CW7" s="653"/>
      <c r="CX7" s="653"/>
      <c r="CY7" s="653"/>
      <c r="CZ7" s="668"/>
      <c r="DA7" s="670"/>
      <c r="DB7" s="652"/>
      <c r="DC7" s="652"/>
      <c r="DD7" s="652"/>
      <c r="DE7" s="652"/>
      <c r="DF7" s="652"/>
      <c r="DG7" s="652"/>
      <c r="DH7" s="653"/>
      <c r="DI7" s="653"/>
      <c r="DJ7" s="653"/>
      <c r="DK7" s="653"/>
      <c r="DL7" s="653"/>
      <c r="DM7" s="653"/>
      <c r="DN7" s="653"/>
      <c r="DO7" s="653"/>
      <c r="DP7" s="668"/>
      <c r="DQ7" s="670"/>
      <c r="DR7" s="652"/>
      <c r="DS7" s="652"/>
      <c r="DT7" s="652"/>
      <c r="DU7" s="652"/>
      <c r="DV7" s="652"/>
      <c r="DW7" s="652"/>
      <c r="DX7" s="653"/>
      <c r="DY7" s="653"/>
      <c r="DZ7" s="653"/>
      <c r="EA7" s="653"/>
      <c r="EB7" s="653"/>
      <c r="EC7" s="653"/>
      <c r="ED7" s="653"/>
      <c r="EE7" s="653"/>
      <c r="EF7" s="668"/>
      <c r="EG7" s="670"/>
      <c r="EH7" s="652"/>
      <c r="EI7" s="652"/>
      <c r="EJ7" s="652"/>
      <c r="EK7" s="652"/>
      <c r="EL7" s="652"/>
      <c r="EM7" s="652"/>
      <c r="EN7" s="653"/>
      <c r="EO7" s="653"/>
      <c r="EP7" s="653"/>
      <c r="EQ7" s="653"/>
      <c r="ER7" s="653"/>
      <c r="ES7" s="653"/>
      <c r="ET7" s="653"/>
      <c r="EU7" s="653"/>
      <c r="EV7" s="668"/>
      <c r="EW7" s="670"/>
      <c r="EX7" s="652"/>
      <c r="EY7" s="652"/>
      <c r="EZ7" s="652"/>
      <c r="FA7" s="652"/>
      <c r="FB7" s="652"/>
      <c r="FC7" s="652"/>
      <c r="FD7" s="653"/>
      <c r="FE7" s="653"/>
      <c r="FF7" s="653"/>
      <c r="FG7" s="653"/>
      <c r="FH7" s="653"/>
      <c r="FI7" s="653"/>
      <c r="FJ7" s="653"/>
      <c r="FK7" s="653"/>
      <c r="FL7" s="668"/>
      <c r="FM7" s="670"/>
      <c r="FN7" s="652"/>
      <c r="FO7" s="652"/>
      <c r="FP7" s="652"/>
      <c r="FQ7" s="652"/>
      <c r="FR7" s="652"/>
      <c r="FS7" s="652"/>
      <c r="FT7" s="653"/>
      <c r="FU7" s="653"/>
      <c r="FV7" s="653"/>
      <c r="FW7" s="653"/>
      <c r="FX7" s="653"/>
      <c r="FY7" s="653"/>
      <c r="FZ7" s="653"/>
      <c r="GA7" s="653"/>
      <c r="GB7" s="668"/>
      <c r="GC7" s="670"/>
      <c r="GD7" s="652"/>
      <c r="GE7" s="652"/>
      <c r="GF7" s="652"/>
      <c r="GG7" s="652"/>
      <c r="GH7" s="652"/>
      <c r="GI7" s="652"/>
      <c r="GJ7" s="653"/>
      <c r="GK7" s="653"/>
      <c r="GL7" s="653"/>
      <c r="GM7" s="653"/>
      <c r="GN7" s="653"/>
      <c r="GO7" s="653"/>
      <c r="GP7" s="653"/>
      <c r="GQ7" s="653"/>
      <c r="GR7" s="668"/>
      <c r="GS7" s="670"/>
      <c r="GT7" s="652"/>
      <c r="GU7" s="652"/>
      <c r="GV7" s="652"/>
      <c r="GW7" s="652"/>
      <c r="GX7" s="652"/>
      <c r="GY7" s="652"/>
      <c r="GZ7" s="653"/>
      <c r="HA7" s="653"/>
      <c r="HB7" s="653"/>
      <c r="HC7" s="653"/>
      <c r="HD7" s="653"/>
      <c r="HE7" s="653"/>
      <c r="HF7" s="653"/>
      <c r="HG7" s="653"/>
      <c r="HH7" s="668"/>
      <c r="HI7" s="670"/>
      <c r="HJ7" s="652"/>
      <c r="HK7" s="652"/>
      <c r="HL7" s="652"/>
      <c r="HM7" s="652"/>
      <c r="HN7" s="652"/>
      <c r="HO7" s="652"/>
      <c r="HP7" s="653"/>
      <c r="HQ7" s="653"/>
      <c r="HR7" s="653"/>
      <c r="HS7" s="653"/>
      <c r="HT7" s="653"/>
      <c r="HU7" s="653"/>
      <c r="HV7" s="653"/>
      <c r="HW7" s="653"/>
      <c r="HX7" s="668"/>
      <c r="HY7" s="670"/>
      <c r="HZ7" s="652"/>
      <c r="IA7" s="652"/>
      <c r="IB7" s="652"/>
      <c r="IC7" s="652"/>
      <c r="ID7" s="652"/>
      <c r="IE7" s="652"/>
      <c r="IF7" s="653"/>
      <c r="IG7" s="653"/>
      <c r="IH7" s="653"/>
      <c r="II7" s="653"/>
      <c r="IJ7" s="653"/>
      <c r="IK7" s="653"/>
      <c r="IL7" s="653"/>
      <c r="IM7" s="653"/>
      <c r="IN7" s="668"/>
      <c r="IO7" s="670"/>
      <c r="IP7" s="652"/>
      <c r="IQ7" s="652"/>
      <c r="IR7" s="652"/>
      <c r="IS7" s="652"/>
      <c r="IT7" s="652"/>
      <c r="IU7" s="652"/>
      <c r="IV7" s="653"/>
      <c r="IW7" s="653"/>
      <c r="IX7" s="653"/>
      <c r="IY7" s="653"/>
      <c r="IZ7" s="653"/>
      <c r="JA7" s="653"/>
      <c r="JB7" s="653"/>
      <c r="JC7" s="653"/>
      <c r="JD7" s="668"/>
      <c r="JE7" s="670"/>
      <c r="JF7" s="652"/>
      <c r="JG7" s="652"/>
      <c r="JH7" s="652"/>
      <c r="JI7" s="652"/>
      <c r="JJ7" s="652"/>
      <c r="JK7" s="652"/>
      <c r="JL7" s="653"/>
      <c r="JM7" s="653"/>
      <c r="JN7" s="653"/>
      <c r="JO7" s="653"/>
      <c r="JP7" s="653"/>
      <c r="JQ7" s="653"/>
      <c r="JR7" s="653"/>
      <c r="JS7" s="653"/>
      <c r="JT7" s="668"/>
      <c r="JU7" s="670"/>
      <c r="JV7" s="652"/>
      <c r="JW7" s="652"/>
      <c r="JX7" s="652"/>
      <c r="JY7" s="652"/>
      <c r="JZ7" s="652"/>
      <c r="KA7" s="652"/>
      <c r="KB7" s="653"/>
      <c r="KC7" s="653"/>
      <c r="KD7" s="653"/>
      <c r="KE7" s="653"/>
      <c r="KF7" s="653"/>
      <c r="KG7" s="653"/>
      <c r="KH7" s="653"/>
      <c r="KI7" s="653"/>
      <c r="KJ7" s="668"/>
      <c r="KK7" s="670"/>
      <c r="KL7" s="652"/>
      <c r="KM7" s="652"/>
      <c r="KN7" s="652"/>
      <c r="KO7" s="652"/>
      <c r="KP7" s="652"/>
      <c r="KQ7" s="652"/>
      <c r="KR7" s="653"/>
      <c r="KS7" s="653"/>
      <c r="KT7" s="653"/>
      <c r="KU7" s="653"/>
      <c r="KV7" s="653"/>
      <c r="KW7" s="653"/>
      <c r="KX7" s="653"/>
      <c r="KY7" s="653"/>
      <c r="KZ7" s="668"/>
      <c r="LA7" s="670"/>
      <c r="LB7" s="652"/>
      <c r="LC7" s="652"/>
      <c r="LD7" s="652"/>
      <c r="LE7" s="652"/>
      <c r="LF7" s="652"/>
      <c r="LG7" s="652"/>
      <c r="LH7" s="653"/>
      <c r="LI7" s="653"/>
      <c r="LJ7" s="653"/>
      <c r="LK7" s="653"/>
      <c r="LL7" s="653"/>
      <c r="LM7" s="653"/>
      <c r="LN7" s="653"/>
      <c r="LO7" s="653"/>
      <c r="LP7" s="668"/>
      <c r="LQ7" s="670"/>
      <c r="LR7" s="652"/>
      <c r="LS7" s="652"/>
      <c r="LT7" s="652"/>
      <c r="LU7" s="652"/>
      <c r="LV7" s="652"/>
      <c r="LW7" s="652"/>
      <c r="LX7" s="653"/>
      <c r="LY7" s="653"/>
      <c r="LZ7" s="653"/>
      <c r="MA7" s="653"/>
      <c r="MB7" s="653"/>
      <c r="MC7" s="653"/>
      <c r="MD7" s="653"/>
      <c r="ME7" s="653"/>
      <c r="MF7" s="668"/>
      <c r="MG7" s="670"/>
      <c r="MH7" s="652"/>
      <c r="MI7" s="652"/>
      <c r="MJ7" s="652"/>
      <c r="MK7" s="652"/>
      <c r="ML7" s="652"/>
      <c r="MM7" s="652"/>
      <c r="MN7" s="653"/>
      <c r="MO7" s="653"/>
      <c r="MP7" s="653"/>
      <c r="MQ7" s="653"/>
      <c r="MR7" s="653"/>
      <c r="MS7" s="653"/>
      <c r="MT7" s="653"/>
      <c r="MU7" s="653"/>
      <c r="MV7" s="668"/>
      <c r="MW7" s="670"/>
      <c r="MX7" s="652"/>
      <c r="MY7" s="652"/>
      <c r="MZ7" s="652"/>
      <c r="NA7" s="652"/>
      <c r="NB7" s="652"/>
      <c r="NC7" s="652"/>
      <c r="ND7" s="653"/>
      <c r="NE7" s="653"/>
      <c r="NF7" s="653"/>
      <c r="NG7" s="653"/>
      <c r="NH7" s="653"/>
      <c r="NI7" s="653"/>
      <c r="NJ7" s="653"/>
      <c r="NK7" s="653"/>
      <c r="NL7" s="668"/>
      <c r="NM7" s="670"/>
      <c r="NN7" s="652"/>
      <c r="NO7" s="652"/>
      <c r="NP7" s="652"/>
      <c r="NQ7" s="652"/>
      <c r="NR7" s="652"/>
      <c r="NS7" s="652"/>
      <c r="NT7" s="653"/>
      <c r="NU7" s="653"/>
      <c r="NV7" s="653"/>
      <c r="NW7" s="653"/>
      <c r="NX7" s="653"/>
      <c r="NY7" s="653"/>
      <c r="NZ7" s="653"/>
      <c r="OA7" s="653"/>
      <c r="OB7" s="668"/>
      <c r="OC7" s="670"/>
      <c r="OD7" s="652"/>
      <c r="OE7" s="652"/>
      <c r="OF7" s="652"/>
      <c r="OG7" s="652"/>
      <c r="OH7" s="652"/>
      <c r="OI7" s="652"/>
      <c r="OJ7" s="653"/>
      <c r="OK7" s="653"/>
      <c r="OL7" s="653"/>
      <c r="OM7" s="653"/>
      <c r="ON7" s="653"/>
      <c r="OO7" s="653"/>
      <c r="OP7" s="653"/>
      <c r="OQ7" s="653"/>
      <c r="OR7" s="668"/>
      <c r="OS7" s="670"/>
      <c r="OT7" s="652"/>
      <c r="OU7" s="652"/>
      <c r="OV7" s="652"/>
      <c r="OW7" s="652"/>
      <c r="OX7" s="652"/>
      <c r="OY7" s="652"/>
      <c r="OZ7" s="653"/>
      <c r="PA7" s="653"/>
      <c r="PB7" s="653"/>
      <c r="PC7" s="653"/>
      <c r="PD7" s="653"/>
      <c r="PE7" s="653"/>
      <c r="PF7" s="653"/>
      <c r="PG7" s="653"/>
      <c r="PH7" s="668"/>
      <c r="PI7" s="670"/>
      <c r="PJ7" s="652"/>
      <c r="PK7" s="652"/>
      <c r="PL7" s="652"/>
      <c r="PM7" s="652"/>
      <c r="PN7" s="652"/>
      <c r="PO7" s="652"/>
      <c r="PP7" s="653"/>
      <c r="PQ7" s="653"/>
      <c r="PR7" s="653"/>
      <c r="PS7" s="653"/>
      <c r="PT7" s="653"/>
      <c r="PU7" s="653"/>
      <c r="PV7" s="653"/>
      <c r="PW7" s="653"/>
      <c r="PX7" s="668"/>
      <c r="PY7" s="670"/>
      <c r="PZ7" s="652"/>
      <c r="QA7" s="652"/>
      <c r="QB7" s="652"/>
      <c r="QC7" s="652"/>
      <c r="QD7" s="652"/>
      <c r="QE7" s="652"/>
      <c r="QF7" s="653"/>
      <c r="QG7" s="653"/>
      <c r="QH7" s="653"/>
      <c r="QI7" s="653"/>
      <c r="QJ7" s="653"/>
      <c r="QK7" s="653"/>
      <c r="QL7" s="653"/>
      <c r="QM7" s="653"/>
      <c r="QN7" s="668"/>
      <c r="QO7" s="670"/>
      <c r="QP7" s="652"/>
      <c r="QQ7" s="652"/>
      <c r="QR7" s="652"/>
      <c r="QS7" s="652"/>
      <c r="QT7" s="652"/>
      <c r="QU7" s="652"/>
      <c r="QV7" s="653"/>
      <c r="QW7" s="653"/>
      <c r="QX7" s="653"/>
      <c r="QY7" s="653"/>
      <c r="QZ7" s="653"/>
      <c r="RA7" s="653"/>
      <c r="RB7" s="653"/>
      <c r="RC7" s="653"/>
      <c r="RD7" s="668"/>
      <c r="RE7" s="670"/>
      <c r="RF7" s="652"/>
      <c r="RG7" s="652"/>
      <c r="RH7" s="652"/>
      <c r="RI7" s="652"/>
      <c r="RJ7" s="652"/>
      <c r="RK7" s="652"/>
      <c r="RL7" s="653"/>
      <c r="RM7" s="653"/>
      <c r="RN7" s="653"/>
      <c r="RO7" s="653"/>
      <c r="RP7" s="653"/>
      <c r="RQ7" s="653"/>
      <c r="RR7" s="653"/>
      <c r="RS7" s="653"/>
      <c r="RT7" s="668"/>
      <c r="RU7" s="670"/>
      <c r="RV7" s="652"/>
      <c r="RW7" s="652"/>
      <c r="RX7" s="652"/>
      <c r="RY7" s="652"/>
      <c r="RZ7" s="652"/>
      <c r="SA7" s="652"/>
      <c r="SB7" s="653"/>
      <c r="SC7" s="653"/>
      <c r="SD7" s="653"/>
      <c r="SE7" s="653"/>
      <c r="SF7" s="653"/>
      <c r="SG7" s="653"/>
      <c r="SH7" s="653"/>
      <c r="SI7" s="653"/>
      <c r="SJ7" s="668"/>
      <c r="SK7" s="670"/>
      <c r="SL7" s="652"/>
      <c r="SM7" s="652"/>
      <c r="SN7" s="652"/>
      <c r="SO7" s="652"/>
      <c r="SP7" s="652"/>
      <c r="SQ7" s="652"/>
      <c r="SR7" s="653"/>
      <c r="SS7" s="653"/>
      <c r="ST7" s="653"/>
      <c r="SU7" s="653"/>
      <c r="SV7" s="653"/>
      <c r="SW7" s="653"/>
      <c r="SX7" s="653"/>
      <c r="SY7" s="653"/>
      <c r="SZ7" s="668"/>
      <c r="TA7" s="670"/>
      <c r="TB7" s="652"/>
      <c r="TC7" s="652"/>
      <c r="TD7" s="652"/>
      <c r="TE7" s="652"/>
      <c r="TF7" s="652"/>
      <c r="TG7" s="652"/>
      <c r="TH7" s="653"/>
      <c r="TI7" s="653"/>
      <c r="TJ7" s="653"/>
      <c r="TK7" s="653"/>
      <c r="TL7" s="653"/>
      <c r="TM7" s="653"/>
      <c r="TN7" s="653"/>
      <c r="TO7" s="653"/>
      <c r="TP7" s="668"/>
      <c r="TQ7" s="670"/>
      <c r="TR7" s="652"/>
      <c r="TS7" s="652"/>
      <c r="TT7" s="652"/>
      <c r="TU7" s="652"/>
      <c r="TV7" s="652"/>
      <c r="TW7" s="652"/>
      <c r="TX7" s="653"/>
      <c r="TY7" s="653"/>
      <c r="TZ7" s="653"/>
      <c r="UA7" s="653"/>
      <c r="UB7" s="653"/>
      <c r="UC7" s="653"/>
      <c r="UD7" s="653"/>
      <c r="UE7" s="653"/>
      <c r="UF7" s="668"/>
      <c r="UG7" s="670"/>
      <c r="UH7" s="652"/>
      <c r="UI7" s="652"/>
      <c r="UJ7" s="652"/>
      <c r="UK7" s="652"/>
      <c r="UL7" s="652"/>
      <c r="UM7" s="652"/>
      <c r="UN7" s="653"/>
      <c r="UO7" s="653"/>
      <c r="UP7" s="653"/>
      <c r="UQ7" s="653"/>
      <c r="UR7" s="653"/>
      <c r="US7" s="653"/>
      <c r="UT7" s="653"/>
      <c r="UU7" s="653"/>
      <c r="UV7" s="668"/>
      <c r="UW7" s="670"/>
      <c r="UX7" s="652"/>
      <c r="UY7" s="652"/>
      <c r="UZ7" s="652"/>
      <c r="VA7" s="652"/>
      <c r="VB7" s="652"/>
      <c r="VC7" s="652"/>
      <c r="VD7" s="653"/>
      <c r="VE7" s="653"/>
      <c r="VF7" s="653"/>
      <c r="VG7" s="653"/>
      <c r="VH7" s="653"/>
      <c r="VI7" s="653"/>
      <c r="VJ7" s="653"/>
      <c r="VK7" s="653"/>
      <c r="VL7" s="668"/>
      <c r="VM7" s="670"/>
      <c r="VN7" s="652"/>
      <c r="VO7" s="652"/>
      <c r="VP7" s="652"/>
      <c r="VQ7" s="652"/>
      <c r="VR7" s="652"/>
      <c r="VS7" s="652"/>
      <c r="VT7" s="653"/>
      <c r="VU7" s="653"/>
      <c r="VV7" s="653"/>
      <c r="VW7" s="653"/>
      <c r="VX7" s="653"/>
      <c r="VY7" s="653"/>
      <c r="VZ7" s="653"/>
      <c r="WA7" s="653"/>
      <c r="WB7" s="668"/>
      <c r="WC7" s="670"/>
      <c r="WD7" s="652"/>
      <c r="WE7" s="652"/>
      <c r="WF7" s="652"/>
      <c r="WG7" s="652"/>
      <c r="WH7" s="652"/>
      <c r="WI7" s="652"/>
      <c r="WJ7" s="653"/>
      <c r="WK7" s="653"/>
      <c r="WL7" s="653"/>
      <c r="WM7" s="653"/>
      <c r="WN7" s="653"/>
      <c r="WO7" s="653"/>
      <c r="WP7" s="653"/>
      <c r="WQ7" s="653"/>
      <c r="WR7" s="668"/>
      <c r="WS7" s="670"/>
      <c r="WT7" s="652"/>
      <c r="WU7" s="652"/>
      <c r="WV7" s="652"/>
      <c r="WW7" s="652"/>
      <c r="WX7" s="652"/>
      <c r="WY7" s="652"/>
      <c r="WZ7" s="653"/>
      <c r="XA7" s="653"/>
      <c r="XB7" s="653"/>
      <c r="XC7" s="653"/>
      <c r="XD7" s="653"/>
      <c r="XE7" s="653"/>
      <c r="XF7" s="653"/>
      <c r="XG7" s="653"/>
      <c r="XH7" s="668"/>
      <c r="XI7" s="670"/>
      <c r="XJ7" s="652"/>
      <c r="XK7" s="652"/>
      <c r="XL7" s="652"/>
      <c r="XM7" s="652"/>
      <c r="XN7" s="652"/>
      <c r="XO7" s="652"/>
      <c r="XP7" s="653"/>
      <c r="XQ7" s="653"/>
      <c r="XR7" s="653"/>
      <c r="XS7" s="653"/>
      <c r="XT7" s="653"/>
      <c r="XU7" s="653"/>
      <c r="XV7" s="653"/>
      <c r="XW7" s="653"/>
      <c r="XX7" s="668"/>
      <c r="XY7" s="670"/>
      <c r="XZ7" s="652"/>
      <c r="YA7" s="652"/>
      <c r="YB7" s="652"/>
      <c r="YC7" s="652"/>
      <c r="YD7" s="652"/>
      <c r="YE7" s="652"/>
      <c r="YF7" s="653"/>
      <c r="YG7" s="653"/>
      <c r="YH7" s="653"/>
      <c r="YI7" s="653"/>
      <c r="YJ7" s="653"/>
      <c r="YK7" s="653"/>
      <c r="YL7" s="653"/>
      <c r="YM7" s="653"/>
      <c r="YN7" s="668"/>
      <c r="YO7" s="670"/>
      <c r="YP7" s="652"/>
      <c r="YQ7" s="652"/>
      <c r="YR7" s="652"/>
      <c r="YS7" s="652"/>
      <c r="YT7" s="652"/>
      <c r="YU7" s="652"/>
      <c r="YV7" s="653"/>
      <c r="YW7" s="653"/>
      <c r="YX7" s="653"/>
      <c r="YY7" s="653"/>
      <c r="YZ7" s="653"/>
      <c r="ZA7" s="653"/>
      <c r="ZB7" s="653"/>
      <c r="ZC7" s="653"/>
      <c r="ZD7" s="668"/>
      <c r="ZE7" s="670"/>
      <c r="ZF7" s="652"/>
      <c r="ZG7" s="652"/>
      <c r="ZH7" s="652"/>
      <c r="ZI7" s="652"/>
      <c r="ZJ7" s="652"/>
      <c r="ZK7" s="652"/>
      <c r="ZL7" s="653"/>
      <c r="ZM7" s="653"/>
      <c r="ZN7" s="653"/>
      <c r="ZO7" s="653"/>
      <c r="ZP7" s="653"/>
      <c r="ZQ7" s="653"/>
      <c r="ZR7" s="653"/>
      <c r="ZS7" s="653"/>
      <c r="ZT7" s="668"/>
      <c r="ZU7" s="670"/>
      <c r="ZV7" s="652"/>
      <c r="ZW7" s="652"/>
      <c r="ZX7" s="652"/>
      <c r="ZY7" s="652"/>
      <c r="ZZ7" s="652"/>
      <c r="AAA7" s="652"/>
      <c r="AAB7" s="653"/>
      <c r="AAC7" s="653"/>
      <c r="AAD7" s="653"/>
      <c r="AAE7" s="653"/>
      <c r="AAF7" s="653"/>
      <c r="AAG7" s="653"/>
      <c r="AAH7" s="653"/>
      <c r="AAI7" s="653"/>
      <c r="AAJ7" s="668"/>
      <c r="AAK7" s="670"/>
      <c r="AAL7" s="652"/>
      <c r="AAM7" s="652"/>
      <c r="AAN7" s="652"/>
      <c r="AAO7" s="652"/>
      <c r="AAP7" s="652"/>
      <c r="AAQ7" s="652"/>
      <c r="AAR7" s="653"/>
      <c r="AAS7" s="653"/>
      <c r="AAT7" s="653"/>
      <c r="AAU7" s="653"/>
      <c r="AAV7" s="653"/>
      <c r="AAW7" s="653"/>
      <c r="AAX7" s="653"/>
      <c r="AAY7" s="653"/>
      <c r="AAZ7" s="668"/>
      <c r="ABA7" s="670"/>
      <c r="ABB7" s="652"/>
      <c r="ABC7" s="652"/>
      <c r="ABD7" s="652"/>
      <c r="ABE7" s="652"/>
      <c r="ABF7" s="652"/>
      <c r="ABG7" s="652"/>
      <c r="ABH7" s="653"/>
      <c r="ABI7" s="653"/>
      <c r="ABJ7" s="653"/>
      <c r="ABK7" s="653"/>
      <c r="ABL7" s="653"/>
      <c r="ABM7" s="653"/>
      <c r="ABN7" s="653"/>
      <c r="ABO7" s="653"/>
      <c r="ABP7" s="668"/>
      <c r="ABQ7" s="670"/>
      <c r="ABR7" s="652"/>
      <c r="ABS7" s="652"/>
      <c r="ABT7" s="652"/>
      <c r="ABU7" s="652"/>
      <c r="ABV7" s="652"/>
      <c r="ABW7" s="652"/>
      <c r="ABX7" s="653"/>
      <c r="ABY7" s="653"/>
      <c r="ABZ7" s="653"/>
      <c r="ACA7" s="653"/>
      <c r="ACB7" s="653"/>
      <c r="ACC7" s="653"/>
      <c r="ACD7" s="653"/>
      <c r="ACE7" s="653"/>
      <c r="ACF7" s="668"/>
      <c r="ACG7" s="670"/>
      <c r="ACH7" s="652"/>
      <c r="ACI7" s="652"/>
      <c r="ACJ7" s="652"/>
      <c r="ACK7" s="652"/>
      <c r="ACL7" s="652"/>
      <c r="ACM7" s="652"/>
      <c r="ACN7" s="653"/>
      <c r="ACO7" s="653"/>
      <c r="ACP7" s="653"/>
      <c r="ACQ7" s="653"/>
      <c r="ACR7" s="653"/>
      <c r="ACS7" s="653"/>
      <c r="ACT7" s="653"/>
      <c r="ACU7" s="653"/>
      <c r="ACV7" s="668"/>
      <c r="ACW7" s="670"/>
      <c r="ACX7" s="652"/>
      <c r="ACY7" s="652"/>
      <c r="ACZ7" s="652"/>
      <c r="ADA7" s="652"/>
      <c r="ADB7" s="652"/>
      <c r="ADC7" s="652"/>
      <c r="ADD7" s="653"/>
      <c r="ADE7" s="653"/>
      <c r="ADF7" s="653"/>
      <c r="ADG7" s="653"/>
      <c r="ADH7" s="653"/>
      <c r="ADI7" s="653"/>
      <c r="ADJ7" s="653"/>
      <c r="ADK7" s="653"/>
      <c r="ADL7" s="668"/>
      <c r="ADM7" s="670"/>
      <c r="ADN7" s="652"/>
      <c r="ADO7" s="652"/>
      <c r="ADP7" s="652"/>
      <c r="ADQ7" s="652"/>
      <c r="ADR7" s="652"/>
      <c r="ADS7" s="652"/>
      <c r="ADT7" s="653"/>
      <c r="ADU7" s="653"/>
      <c r="ADV7" s="653"/>
      <c r="ADW7" s="653"/>
      <c r="ADX7" s="653"/>
      <c r="ADY7" s="653"/>
      <c r="ADZ7" s="653"/>
      <c r="AEA7" s="653"/>
      <c r="AEB7" s="668"/>
      <c r="AEC7" s="670"/>
      <c r="AED7" s="652"/>
      <c r="AEE7" s="652"/>
      <c r="AEF7" s="652"/>
      <c r="AEG7" s="652"/>
      <c r="AEH7" s="652"/>
      <c r="AEI7" s="652"/>
      <c r="AEJ7" s="653"/>
      <c r="AEK7" s="653"/>
      <c r="AEL7" s="653"/>
      <c r="AEM7" s="653"/>
      <c r="AEN7" s="653"/>
      <c r="AEO7" s="653"/>
      <c r="AEP7" s="653"/>
      <c r="AEQ7" s="653"/>
      <c r="AER7" s="668"/>
      <c r="AES7" s="670"/>
      <c r="AET7" s="652"/>
      <c r="AEU7" s="652"/>
      <c r="AEV7" s="652"/>
      <c r="AEW7" s="652"/>
      <c r="AEX7" s="652"/>
      <c r="AEY7" s="652"/>
      <c r="AEZ7" s="653"/>
      <c r="AFA7" s="653"/>
      <c r="AFB7" s="653"/>
      <c r="AFC7" s="653"/>
      <c r="AFD7" s="653"/>
      <c r="AFE7" s="653"/>
      <c r="AFF7" s="653"/>
      <c r="AFG7" s="653"/>
      <c r="AFH7" s="668"/>
      <c r="AFI7" s="670"/>
      <c r="AFJ7" s="652"/>
      <c r="AFK7" s="652"/>
      <c r="AFL7" s="652"/>
      <c r="AFM7" s="652"/>
      <c r="AFN7" s="652"/>
      <c r="AFO7" s="652"/>
      <c r="AFP7" s="653"/>
      <c r="AFQ7" s="653"/>
      <c r="AFR7" s="653"/>
      <c r="AFS7" s="653"/>
      <c r="AFT7" s="653"/>
      <c r="AFU7" s="653"/>
      <c r="AFV7" s="653"/>
      <c r="AFW7" s="653"/>
      <c r="AFX7" s="668"/>
      <c r="AFY7" s="670"/>
      <c r="AFZ7" s="652"/>
      <c r="AGA7" s="652"/>
      <c r="AGB7" s="652"/>
      <c r="AGC7" s="652"/>
      <c r="AGD7" s="652"/>
      <c r="AGE7" s="652"/>
      <c r="AGF7" s="653"/>
      <c r="AGG7" s="653"/>
      <c r="AGH7" s="653"/>
      <c r="AGI7" s="653"/>
      <c r="AGJ7" s="653"/>
      <c r="AGK7" s="653"/>
      <c r="AGL7" s="653"/>
      <c r="AGM7" s="653"/>
      <c r="AGN7" s="668"/>
      <c r="AGO7" s="670"/>
      <c r="AGP7" s="652"/>
      <c r="AGQ7" s="652"/>
      <c r="AGR7" s="652"/>
      <c r="AGS7" s="652"/>
      <c r="AGT7" s="652"/>
      <c r="AGU7" s="652"/>
      <c r="AGV7" s="653"/>
      <c r="AGW7" s="653"/>
      <c r="AGX7" s="653"/>
      <c r="AGY7" s="653"/>
      <c r="AGZ7" s="653"/>
      <c r="AHA7" s="653"/>
      <c r="AHB7" s="653"/>
      <c r="AHC7" s="653"/>
      <c r="AHD7" s="668"/>
      <c r="AHE7" s="670"/>
      <c r="AHF7" s="652"/>
      <c r="AHG7" s="652"/>
      <c r="AHH7" s="652"/>
      <c r="AHI7" s="652"/>
      <c r="AHJ7" s="652"/>
      <c r="AHK7" s="652"/>
      <c r="AHL7" s="653"/>
      <c r="AHM7" s="653"/>
      <c r="AHN7" s="653"/>
      <c r="AHO7" s="653"/>
      <c r="AHP7" s="653"/>
      <c r="AHQ7" s="653"/>
      <c r="AHR7" s="653"/>
      <c r="AHS7" s="653"/>
      <c r="AHT7" s="668"/>
      <c r="AHU7" s="670"/>
      <c r="AHV7" s="652"/>
      <c r="AHW7" s="652"/>
      <c r="AHX7" s="652"/>
      <c r="AHY7" s="652"/>
      <c r="AHZ7" s="652"/>
      <c r="AIA7" s="652"/>
      <c r="AIB7" s="653"/>
      <c r="AIC7" s="653"/>
      <c r="AID7" s="653"/>
      <c r="AIE7" s="653"/>
      <c r="AIF7" s="653"/>
      <c r="AIG7" s="653"/>
      <c r="AIH7" s="653"/>
      <c r="AII7" s="653"/>
      <c r="AIJ7" s="668"/>
      <c r="AIK7" s="670"/>
      <c r="AIL7" s="652"/>
      <c r="AIM7" s="652"/>
      <c r="AIN7" s="652"/>
      <c r="AIO7" s="652"/>
      <c r="AIP7" s="652"/>
      <c r="AIQ7" s="652"/>
      <c r="AIR7" s="653"/>
      <c r="AIS7" s="653"/>
      <c r="AIT7" s="653"/>
      <c r="AIU7" s="653"/>
      <c r="AIV7" s="653"/>
      <c r="AIW7" s="653"/>
      <c r="AIX7" s="653"/>
      <c r="AIY7" s="653"/>
      <c r="AIZ7" s="668"/>
      <c r="AJA7" s="670"/>
      <c r="AJB7" s="652"/>
      <c r="AJC7" s="652"/>
      <c r="AJD7" s="652"/>
      <c r="AJE7" s="652"/>
      <c r="AJF7" s="652"/>
      <c r="AJG7" s="652"/>
      <c r="AJH7" s="653"/>
      <c r="AJI7" s="653"/>
      <c r="AJJ7" s="653"/>
      <c r="AJK7" s="653"/>
      <c r="AJL7" s="653"/>
      <c r="AJM7" s="653"/>
      <c r="AJN7" s="653"/>
      <c r="AJO7" s="653"/>
      <c r="AJP7" s="668"/>
      <c r="AJQ7" s="670"/>
      <c r="AJR7" s="652"/>
      <c r="AJS7" s="652"/>
      <c r="AJT7" s="652"/>
      <c r="AJU7" s="652"/>
      <c r="AJV7" s="652"/>
      <c r="AJW7" s="652"/>
      <c r="AJX7" s="653"/>
      <c r="AJY7" s="653"/>
      <c r="AJZ7" s="653"/>
      <c r="AKA7" s="653"/>
      <c r="AKB7" s="653"/>
      <c r="AKC7" s="653"/>
      <c r="AKD7" s="653"/>
      <c r="AKE7" s="653"/>
      <c r="AKF7" s="668"/>
      <c r="AKG7" s="670"/>
      <c r="AKH7" s="652"/>
      <c r="AKI7" s="652"/>
      <c r="AKJ7" s="652"/>
      <c r="AKK7" s="652"/>
      <c r="AKL7" s="652"/>
      <c r="AKM7" s="652"/>
      <c r="AKN7" s="653"/>
      <c r="AKO7" s="653"/>
      <c r="AKP7" s="653"/>
      <c r="AKQ7" s="653"/>
      <c r="AKR7" s="653"/>
      <c r="AKS7" s="653"/>
      <c r="AKT7" s="653"/>
      <c r="AKU7" s="653"/>
      <c r="AKV7" s="668"/>
      <c r="AKW7" s="670"/>
      <c r="AKX7" s="652"/>
      <c r="AKY7" s="652"/>
      <c r="AKZ7" s="652"/>
      <c r="ALA7" s="652"/>
      <c r="ALB7" s="652"/>
      <c r="ALC7" s="652"/>
      <c r="ALD7" s="653"/>
      <c r="ALE7" s="653"/>
      <c r="ALF7" s="653"/>
      <c r="ALG7" s="653"/>
      <c r="ALH7" s="653"/>
      <c r="ALI7" s="653"/>
      <c r="ALJ7" s="653"/>
      <c r="ALK7" s="653"/>
      <c r="ALL7" s="668"/>
      <c r="ALM7" s="670"/>
      <c r="ALN7" s="652"/>
      <c r="ALO7" s="652"/>
      <c r="ALP7" s="652"/>
      <c r="ALQ7" s="652"/>
      <c r="ALR7" s="652"/>
      <c r="ALS7" s="652"/>
      <c r="ALT7" s="653"/>
      <c r="ALU7" s="653"/>
      <c r="ALV7" s="653"/>
      <c r="ALW7" s="653"/>
      <c r="ALX7" s="653"/>
      <c r="ALY7" s="653"/>
      <c r="ALZ7" s="653"/>
      <c r="AMA7" s="653"/>
      <c r="AMB7" s="668"/>
      <c r="AMC7" s="670"/>
      <c r="AMD7" s="652"/>
      <c r="AME7" s="652"/>
      <c r="AMF7" s="652"/>
      <c r="AMG7" s="652"/>
      <c r="AMH7" s="652"/>
      <c r="AMI7" s="652"/>
      <c r="AMJ7" s="653"/>
      <c r="AMK7" s="653"/>
      <c r="AML7" s="653"/>
      <c r="AMM7" s="653"/>
      <c r="AMN7" s="653"/>
      <c r="AMO7" s="653"/>
      <c r="AMP7" s="653"/>
      <c r="AMQ7" s="653"/>
      <c r="AMR7" s="668"/>
      <c r="AMS7" s="670"/>
      <c r="AMT7" s="652"/>
      <c r="AMU7" s="652"/>
      <c r="AMV7" s="652"/>
      <c r="AMW7" s="652"/>
      <c r="AMX7" s="652"/>
      <c r="AMY7" s="652"/>
      <c r="AMZ7" s="653"/>
      <c r="ANA7" s="653"/>
      <c r="ANB7" s="653"/>
      <c r="ANC7" s="653"/>
      <c r="AND7" s="653"/>
      <c r="ANE7" s="653"/>
      <c r="ANF7" s="653"/>
      <c r="ANG7" s="653"/>
      <c r="ANH7" s="668"/>
      <c r="ANI7" s="670"/>
      <c r="ANJ7" s="652"/>
      <c r="ANK7" s="652"/>
      <c r="ANL7" s="652"/>
      <c r="ANM7" s="652"/>
      <c r="ANN7" s="652"/>
      <c r="ANO7" s="652"/>
      <c r="ANP7" s="653"/>
      <c r="ANQ7" s="653"/>
      <c r="ANR7" s="653"/>
      <c r="ANS7" s="653"/>
      <c r="ANT7" s="653"/>
      <c r="ANU7" s="653"/>
      <c r="ANV7" s="653"/>
      <c r="ANW7" s="653"/>
      <c r="ANX7" s="668"/>
      <c r="ANY7" s="670"/>
      <c r="ANZ7" s="652"/>
      <c r="AOA7" s="652"/>
      <c r="AOB7" s="652"/>
      <c r="AOC7" s="652"/>
      <c r="AOD7" s="652"/>
      <c r="AOE7" s="652"/>
      <c r="AOF7" s="653"/>
      <c r="AOG7" s="653"/>
      <c r="AOH7" s="653"/>
      <c r="AOI7" s="653"/>
      <c r="AOJ7" s="653"/>
      <c r="AOK7" s="653"/>
      <c r="AOL7" s="653"/>
      <c r="AOM7" s="653"/>
      <c r="AON7" s="668"/>
      <c r="AOO7" s="670"/>
      <c r="AOP7" s="652"/>
      <c r="AOQ7" s="652"/>
      <c r="AOR7" s="652"/>
      <c r="AOS7" s="652"/>
      <c r="AOT7" s="652"/>
      <c r="AOU7" s="652"/>
      <c r="AOV7" s="653"/>
      <c r="AOW7" s="653"/>
      <c r="AOX7" s="653"/>
      <c r="AOY7" s="653"/>
      <c r="AOZ7" s="653"/>
      <c r="APA7" s="653"/>
      <c r="APB7" s="653"/>
      <c r="APC7" s="653"/>
      <c r="APD7" s="668"/>
      <c r="APE7" s="670"/>
      <c r="APF7" s="652"/>
      <c r="APG7" s="652"/>
      <c r="APH7" s="652"/>
      <c r="API7" s="652"/>
      <c r="APJ7" s="652"/>
      <c r="APK7" s="652"/>
      <c r="APL7" s="653"/>
      <c r="APM7" s="653"/>
      <c r="APN7" s="653"/>
      <c r="APO7" s="653"/>
      <c r="APP7" s="653"/>
      <c r="APQ7" s="653"/>
      <c r="APR7" s="653"/>
      <c r="APS7" s="653"/>
      <c r="APT7" s="668"/>
      <c r="APU7" s="670"/>
      <c r="APV7" s="652"/>
      <c r="APW7" s="652"/>
      <c r="APX7" s="652"/>
      <c r="APY7" s="652"/>
      <c r="APZ7" s="652"/>
      <c r="AQA7" s="652"/>
      <c r="AQB7" s="653"/>
      <c r="AQC7" s="653"/>
      <c r="AQD7" s="653"/>
      <c r="AQE7" s="653"/>
      <c r="AQF7" s="653"/>
      <c r="AQG7" s="653"/>
      <c r="AQH7" s="653"/>
      <c r="AQI7" s="653"/>
      <c r="AQJ7" s="668"/>
      <c r="AQK7" s="670"/>
      <c r="AQL7" s="652"/>
      <c r="AQM7" s="652"/>
      <c r="AQN7" s="652"/>
      <c r="AQO7" s="652"/>
      <c r="AQP7" s="652"/>
      <c r="AQQ7" s="652"/>
      <c r="AQR7" s="653"/>
      <c r="AQS7" s="653"/>
      <c r="AQT7" s="653"/>
      <c r="AQU7" s="653"/>
      <c r="AQV7" s="653"/>
      <c r="AQW7" s="653"/>
      <c r="AQX7" s="653"/>
      <c r="AQY7" s="653"/>
      <c r="AQZ7" s="668"/>
      <c r="ARA7" s="670"/>
      <c r="ARB7" s="652"/>
      <c r="ARC7" s="652"/>
      <c r="ARD7" s="652"/>
      <c r="ARE7" s="652"/>
      <c r="ARF7" s="652"/>
      <c r="ARG7" s="652"/>
      <c r="ARH7" s="653"/>
      <c r="ARI7" s="653"/>
      <c r="ARJ7" s="653"/>
      <c r="ARK7" s="653"/>
      <c r="ARL7" s="653"/>
      <c r="ARM7" s="653"/>
      <c r="ARN7" s="653"/>
      <c r="ARO7" s="653"/>
      <c r="ARP7" s="668"/>
      <c r="ARQ7" s="670"/>
      <c r="ARR7" s="652"/>
      <c r="ARS7" s="652"/>
      <c r="ART7" s="652"/>
      <c r="ARU7" s="652"/>
      <c r="ARV7" s="652"/>
      <c r="ARW7" s="652"/>
      <c r="ARX7" s="653"/>
      <c r="ARY7" s="653"/>
      <c r="ARZ7" s="653"/>
      <c r="ASA7" s="653"/>
      <c r="ASB7" s="653"/>
      <c r="ASC7" s="653"/>
      <c r="ASD7" s="653"/>
      <c r="ASE7" s="653"/>
      <c r="ASF7" s="668"/>
      <c r="ASG7" s="670"/>
      <c r="ASH7" s="652"/>
      <c r="ASI7" s="652"/>
      <c r="ASJ7" s="652"/>
      <c r="ASK7" s="652"/>
      <c r="ASL7" s="652"/>
      <c r="ASM7" s="652"/>
      <c r="ASN7" s="653"/>
      <c r="ASO7" s="653"/>
      <c r="ASP7" s="653"/>
      <c r="ASQ7" s="653"/>
      <c r="ASR7" s="653"/>
      <c r="ASS7" s="653"/>
      <c r="AST7" s="653"/>
      <c r="ASU7" s="653"/>
      <c r="ASV7" s="668"/>
      <c r="ASW7" s="670"/>
      <c r="ASX7" s="652"/>
      <c r="ASY7" s="652"/>
      <c r="ASZ7" s="652"/>
      <c r="ATA7" s="652"/>
      <c r="ATB7" s="652"/>
      <c r="ATC7" s="652"/>
      <c r="ATD7" s="653"/>
      <c r="ATE7" s="653"/>
      <c r="ATF7" s="653"/>
      <c r="ATG7" s="653"/>
      <c r="ATH7" s="653"/>
      <c r="ATI7" s="653"/>
      <c r="ATJ7" s="653"/>
      <c r="ATK7" s="653"/>
      <c r="ATL7" s="668"/>
      <c r="ATM7" s="670"/>
      <c r="ATN7" s="652"/>
      <c r="ATO7" s="652"/>
      <c r="ATP7" s="652"/>
      <c r="ATQ7" s="652"/>
      <c r="ATR7" s="652"/>
      <c r="ATS7" s="652"/>
      <c r="ATT7" s="653"/>
      <c r="ATU7" s="653"/>
      <c r="ATV7" s="653"/>
      <c r="ATW7" s="653"/>
      <c r="ATX7" s="653"/>
      <c r="ATY7" s="653"/>
      <c r="ATZ7" s="653"/>
      <c r="AUA7" s="653"/>
      <c r="AUB7" s="668"/>
      <c r="AUC7" s="670"/>
      <c r="AUD7" s="652"/>
      <c r="AUE7" s="652"/>
      <c r="AUF7" s="652"/>
      <c r="AUG7" s="652"/>
      <c r="AUH7" s="652"/>
      <c r="AUI7" s="652"/>
      <c r="AUJ7" s="653"/>
      <c r="AUK7" s="653"/>
      <c r="AUL7" s="653"/>
      <c r="AUM7" s="653"/>
      <c r="AUN7" s="653"/>
      <c r="AUO7" s="653"/>
      <c r="AUP7" s="653"/>
      <c r="AUQ7" s="653"/>
      <c r="AUR7" s="668"/>
      <c r="AUS7" s="670"/>
      <c r="AUT7" s="652"/>
      <c r="AUU7" s="652"/>
      <c r="AUV7" s="652"/>
      <c r="AUW7" s="652"/>
      <c r="AUX7" s="652"/>
      <c r="AUY7" s="652"/>
      <c r="AUZ7" s="653"/>
      <c r="AVA7" s="653"/>
      <c r="AVB7" s="653"/>
      <c r="AVC7" s="653"/>
      <c r="AVD7" s="653"/>
      <c r="AVE7" s="653"/>
      <c r="AVF7" s="653"/>
      <c r="AVG7" s="653"/>
      <c r="AVH7" s="668"/>
      <c r="AVI7" s="670"/>
      <c r="AVJ7" s="652"/>
      <c r="AVK7" s="652"/>
      <c r="AVL7" s="652"/>
      <c r="AVM7" s="652"/>
      <c r="AVN7" s="652"/>
      <c r="AVO7" s="652"/>
      <c r="AVP7" s="653"/>
      <c r="AVQ7" s="653"/>
      <c r="AVR7" s="653"/>
      <c r="AVS7" s="653"/>
      <c r="AVT7" s="653"/>
      <c r="AVU7" s="653"/>
      <c r="AVV7" s="653"/>
      <c r="AVW7" s="653"/>
      <c r="AVX7" s="668"/>
      <c r="AVY7" s="670"/>
      <c r="AVZ7" s="652"/>
      <c r="AWA7" s="652"/>
      <c r="AWB7" s="652"/>
      <c r="AWC7" s="652"/>
      <c r="AWD7" s="652"/>
      <c r="AWE7" s="652"/>
      <c r="AWF7" s="653"/>
      <c r="AWG7" s="653"/>
      <c r="AWH7" s="653"/>
      <c r="AWI7" s="653"/>
      <c r="AWJ7" s="653"/>
      <c r="AWK7" s="653"/>
      <c r="AWL7" s="653"/>
      <c r="AWM7" s="653"/>
      <c r="AWN7" s="668"/>
      <c r="AWO7" s="670"/>
      <c r="AWP7" s="652"/>
      <c r="AWQ7" s="652"/>
      <c r="AWR7" s="652"/>
      <c r="AWS7" s="652"/>
      <c r="AWT7" s="652"/>
      <c r="AWU7" s="652"/>
      <c r="AWV7" s="653"/>
      <c r="AWW7" s="653"/>
      <c r="AWX7" s="653"/>
      <c r="AWY7" s="653"/>
      <c r="AWZ7" s="653"/>
      <c r="AXA7" s="653"/>
      <c r="AXB7" s="653"/>
      <c r="AXC7" s="653"/>
      <c r="AXD7" s="668"/>
      <c r="AXE7" s="670"/>
      <c r="AXF7" s="652"/>
      <c r="AXG7" s="652"/>
      <c r="AXH7" s="652"/>
      <c r="AXI7" s="652"/>
      <c r="AXJ7" s="652"/>
      <c r="AXK7" s="652"/>
      <c r="AXL7" s="653"/>
      <c r="AXM7" s="653"/>
      <c r="AXN7" s="653"/>
      <c r="AXO7" s="653"/>
      <c r="AXP7" s="653"/>
      <c r="AXQ7" s="653"/>
      <c r="AXR7" s="653"/>
      <c r="AXS7" s="653"/>
      <c r="AXT7" s="668"/>
      <c r="AXU7" s="670"/>
      <c r="AXV7" s="652"/>
      <c r="AXW7" s="652"/>
      <c r="AXX7" s="652"/>
      <c r="AXY7" s="652"/>
      <c r="AXZ7" s="652"/>
      <c r="AYA7" s="652"/>
      <c r="AYB7" s="653"/>
      <c r="AYC7" s="653"/>
      <c r="AYD7" s="653"/>
      <c r="AYE7" s="653"/>
      <c r="AYF7" s="653"/>
      <c r="AYG7" s="653"/>
      <c r="AYH7" s="653"/>
      <c r="AYI7" s="653"/>
      <c r="AYJ7" s="668"/>
      <c r="AYK7" s="670"/>
      <c r="AYL7" s="652"/>
      <c r="AYM7" s="652"/>
      <c r="AYN7" s="652"/>
      <c r="AYO7" s="652"/>
      <c r="AYP7" s="652"/>
      <c r="AYQ7" s="652"/>
      <c r="AYR7" s="653"/>
      <c r="AYS7" s="653"/>
      <c r="AYT7" s="653"/>
      <c r="AYU7" s="653"/>
      <c r="AYV7" s="653"/>
      <c r="AYW7" s="653"/>
      <c r="AYX7" s="653"/>
      <c r="AYY7" s="653"/>
      <c r="AYZ7" s="668"/>
      <c r="AZA7" s="670"/>
      <c r="AZB7" s="652"/>
      <c r="AZC7" s="652"/>
      <c r="AZD7" s="652"/>
      <c r="AZE7" s="652"/>
      <c r="AZF7" s="652"/>
      <c r="AZG7" s="652"/>
      <c r="AZH7" s="653"/>
      <c r="AZI7" s="653"/>
      <c r="AZJ7" s="653"/>
      <c r="AZK7" s="653"/>
      <c r="AZL7" s="653"/>
      <c r="AZM7" s="653"/>
      <c r="AZN7" s="653"/>
      <c r="AZO7" s="653"/>
      <c r="AZP7" s="668"/>
      <c r="AZQ7" s="670"/>
      <c r="AZR7" s="652"/>
      <c r="AZS7" s="652"/>
      <c r="AZT7" s="652"/>
      <c r="AZU7" s="652"/>
      <c r="AZV7" s="652"/>
      <c r="AZW7" s="652"/>
      <c r="AZX7" s="653"/>
      <c r="AZY7" s="653"/>
      <c r="AZZ7" s="653"/>
      <c r="BAA7" s="653"/>
      <c r="BAB7" s="653"/>
      <c r="BAC7" s="653"/>
      <c r="BAD7" s="653"/>
      <c r="BAE7" s="653"/>
      <c r="BAF7" s="668"/>
      <c r="BAG7" s="670"/>
      <c r="BAH7" s="652"/>
      <c r="BAI7" s="652"/>
      <c r="BAJ7" s="652"/>
      <c r="BAK7" s="652"/>
      <c r="BAL7" s="652"/>
      <c r="BAM7" s="652"/>
      <c r="BAN7" s="653"/>
      <c r="BAO7" s="653"/>
      <c r="BAP7" s="653"/>
      <c r="BAQ7" s="653"/>
      <c r="BAR7" s="653"/>
      <c r="BAS7" s="653"/>
      <c r="BAT7" s="653"/>
      <c r="BAU7" s="653"/>
      <c r="BAV7" s="668"/>
      <c r="BAW7" s="670"/>
      <c r="BAX7" s="652"/>
      <c r="BAY7" s="652"/>
      <c r="BAZ7" s="652"/>
      <c r="BBA7" s="652"/>
      <c r="BBB7" s="652"/>
      <c r="BBC7" s="652"/>
      <c r="BBD7" s="653"/>
      <c r="BBE7" s="653"/>
      <c r="BBF7" s="653"/>
      <c r="BBG7" s="653"/>
      <c r="BBH7" s="653"/>
      <c r="BBI7" s="653"/>
      <c r="BBJ7" s="653"/>
      <c r="BBK7" s="653"/>
      <c r="BBL7" s="668"/>
      <c r="BBM7" s="670"/>
      <c r="BBN7" s="652"/>
      <c r="BBO7" s="652"/>
      <c r="BBP7" s="652"/>
      <c r="BBQ7" s="652"/>
      <c r="BBR7" s="652"/>
      <c r="BBS7" s="652"/>
      <c r="BBT7" s="653"/>
      <c r="BBU7" s="653"/>
      <c r="BBV7" s="653"/>
      <c r="BBW7" s="653"/>
      <c r="BBX7" s="653"/>
      <c r="BBY7" s="653"/>
      <c r="BBZ7" s="653"/>
      <c r="BCA7" s="653"/>
      <c r="BCB7" s="668"/>
      <c r="BCC7" s="670"/>
      <c r="BCD7" s="652"/>
      <c r="BCE7" s="652"/>
      <c r="BCF7" s="652"/>
      <c r="BCG7" s="652"/>
      <c r="BCH7" s="652"/>
      <c r="BCI7" s="652"/>
      <c r="BCJ7" s="653"/>
      <c r="BCK7" s="653"/>
      <c r="BCL7" s="653"/>
      <c r="BCM7" s="653"/>
      <c r="BCN7" s="653"/>
      <c r="BCO7" s="653"/>
      <c r="BCP7" s="653"/>
      <c r="BCQ7" s="653"/>
      <c r="BCR7" s="668"/>
      <c r="BCS7" s="670"/>
      <c r="BCT7" s="652"/>
      <c r="BCU7" s="652"/>
      <c r="BCV7" s="652"/>
      <c r="BCW7" s="652"/>
      <c r="BCX7" s="652"/>
      <c r="BCY7" s="652"/>
      <c r="BCZ7" s="653"/>
      <c r="BDA7" s="653"/>
      <c r="BDB7" s="653"/>
      <c r="BDC7" s="653"/>
      <c r="BDD7" s="653"/>
      <c r="BDE7" s="653"/>
      <c r="BDF7" s="653"/>
      <c r="BDG7" s="653"/>
      <c r="BDH7" s="668"/>
      <c r="BDI7" s="670"/>
      <c r="BDJ7" s="652"/>
      <c r="BDK7" s="652"/>
      <c r="BDL7" s="652"/>
      <c r="BDM7" s="652"/>
      <c r="BDN7" s="652"/>
      <c r="BDO7" s="652"/>
      <c r="BDP7" s="653"/>
      <c r="BDQ7" s="653"/>
      <c r="BDR7" s="653"/>
      <c r="BDS7" s="653"/>
      <c r="BDT7" s="653"/>
      <c r="BDU7" s="653"/>
      <c r="BDV7" s="653"/>
      <c r="BDW7" s="653"/>
      <c r="BDX7" s="668"/>
      <c r="BDY7" s="670"/>
      <c r="BDZ7" s="652"/>
      <c r="BEA7" s="652"/>
      <c r="BEB7" s="652"/>
      <c r="BEC7" s="652"/>
      <c r="BED7" s="652"/>
      <c r="BEE7" s="652"/>
      <c r="BEF7" s="653"/>
      <c r="BEG7" s="653"/>
      <c r="BEH7" s="653"/>
      <c r="BEI7" s="653"/>
      <c r="BEJ7" s="653"/>
      <c r="BEK7" s="653"/>
      <c r="BEL7" s="653"/>
      <c r="BEM7" s="653"/>
      <c r="BEN7" s="668"/>
      <c r="BEO7" s="670"/>
      <c r="BEP7" s="652"/>
      <c r="BEQ7" s="652"/>
      <c r="BER7" s="652"/>
      <c r="BES7" s="652"/>
      <c r="BET7" s="652"/>
      <c r="BEU7" s="652"/>
      <c r="BEV7" s="653"/>
      <c r="BEW7" s="653"/>
      <c r="BEX7" s="653"/>
      <c r="BEY7" s="653"/>
      <c r="BEZ7" s="653"/>
      <c r="BFA7" s="653"/>
      <c r="BFB7" s="653"/>
      <c r="BFC7" s="653"/>
      <c r="BFD7" s="668"/>
      <c r="BFE7" s="670"/>
      <c r="BFF7" s="652"/>
      <c r="BFG7" s="652"/>
      <c r="BFH7" s="652"/>
      <c r="BFI7" s="652"/>
      <c r="BFJ7" s="652"/>
      <c r="BFK7" s="652"/>
      <c r="BFL7" s="653"/>
      <c r="BFM7" s="653"/>
      <c r="BFN7" s="653"/>
      <c r="BFO7" s="653"/>
      <c r="BFP7" s="653"/>
      <c r="BFQ7" s="653"/>
      <c r="BFR7" s="653"/>
      <c r="BFS7" s="653"/>
      <c r="BFT7" s="668"/>
      <c r="BFU7" s="670"/>
      <c r="BFV7" s="652"/>
      <c r="BFW7" s="652"/>
      <c r="BFX7" s="652"/>
      <c r="BFY7" s="652"/>
      <c r="BFZ7" s="652"/>
      <c r="BGA7" s="652"/>
      <c r="BGB7" s="653"/>
      <c r="BGC7" s="653"/>
      <c r="BGD7" s="653"/>
      <c r="BGE7" s="653"/>
      <c r="BGF7" s="653"/>
      <c r="BGG7" s="653"/>
      <c r="BGH7" s="653"/>
      <c r="BGI7" s="653"/>
      <c r="BGJ7" s="668"/>
      <c r="BGK7" s="670"/>
      <c r="BGL7" s="652"/>
      <c r="BGM7" s="652"/>
      <c r="BGN7" s="652"/>
      <c r="BGO7" s="652"/>
      <c r="BGP7" s="652"/>
      <c r="BGQ7" s="652"/>
      <c r="BGR7" s="653"/>
      <c r="BGS7" s="653"/>
      <c r="BGT7" s="653"/>
      <c r="BGU7" s="653"/>
      <c r="BGV7" s="653"/>
      <c r="BGW7" s="653"/>
      <c r="BGX7" s="653"/>
      <c r="BGY7" s="653"/>
      <c r="BGZ7" s="668"/>
      <c r="BHA7" s="670"/>
      <c r="BHB7" s="652"/>
      <c r="BHC7" s="652"/>
      <c r="BHD7" s="652"/>
      <c r="BHE7" s="652"/>
      <c r="BHF7" s="652"/>
      <c r="BHG7" s="652"/>
      <c r="BHH7" s="653"/>
      <c r="BHI7" s="653"/>
      <c r="BHJ7" s="653"/>
      <c r="BHK7" s="653"/>
      <c r="BHL7" s="653"/>
      <c r="BHM7" s="653"/>
      <c r="BHN7" s="653"/>
      <c r="BHO7" s="653"/>
      <c r="BHP7" s="668"/>
      <c r="BHQ7" s="670"/>
      <c r="BHR7" s="652"/>
      <c r="BHS7" s="652"/>
      <c r="BHT7" s="652"/>
      <c r="BHU7" s="652"/>
      <c r="BHV7" s="652"/>
      <c r="BHW7" s="652"/>
      <c r="BHX7" s="653"/>
      <c r="BHY7" s="653"/>
      <c r="BHZ7" s="653"/>
      <c r="BIA7" s="653"/>
      <c r="BIB7" s="653"/>
      <c r="BIC7" s="653"/>
      <c r="BID7" s="653"/>
      <c r="BIE7" s="653"/>
      <c r="BIF7" s="668"/>
      <c r="BIG7" s="670"/>
      <c r="BIH7" s="652"/>
      <c r="BII7" s="652"/>
      <c r="BIJ7" s="652"/>
      <c r="BIK7" s="652"/>
      <c r="BIL7" s="652"/>
      <c r="BIM7" s="652"/>
      <c r="BIN7" s="653"/>
      <c r="BIO7" s="653"/>
      <c r="BIP7" s="653"/>
      <c r="BIQ7" s="653"/>
      <c r="BIR7" s="653"/>
      <c r="BIS7" s="653"/>
      <c r="BIT7" s="653"/>
      <c r="BIU7" s="653"/>
      <c r="BIV7" s="668"/>
      <c r="BIW7" s="670"/>
      <c r="BIX7" s="652"/>
      <c r="BIY7" s="652"/>
      <c r="BIZ7" s="652"/>
      <c r="BJA7" s="652"/>
      <c r="BJB7" s="652"/>
      <c r="BJC7" s="652"/>
      <c r="BJD7" s="653"/>
      <c r="BJE7" s="653"/>
      <c r="BJF7" s="653"/>
      <c r="BJG7" s="653"/>
      <c r="BJH7" s="653"/>
      <c r="BJI7" s="653"/>
      <c r="BJJ7" s="653"/>
      <c r="BJK7" s="653"/>
      <c r="BJL7" s="668"/>
      <c r="BJM7" s="670"/>
      <c r="BJN7" s="652"/>
      <c r="BJO7" s="652"/>
      <c r="BJP7" s="652"/>
      <c r="BJQ7" s="652"/>
      <c r="BJR7" s="652"/>
      <c r="BJS7" s="652"/>
      <c r="BJT7" s="653"/>
      <c r="BJU7" s="653"/>
      <c r="BJV7" s="653"/>
      <c r="BJW7" s="653"/>
      <c r="BJX7" s="653"/>
      <c r="BJY7" s="653"/>
      <c r="BJZ7" s="653"/>
      <c r="BKA7" s="653"/>
      <c r="BKB7" s="668"/>
      <c r="BKC7" s="670"/>
      <c r="BKD7" s="652"/>
      <c r="BKE7" s="652"/>
      <c r="BKF7" s="652"/>
      <c r="BKG7" s="652"/>
      <c r="BKH7" s="652"/>
      <c r="BKI7" s="652"/>
      <c r="BKJ7" s="653"/>
      <c r="BKK7" s="653"/>
      <c r="BKL7" s="653"/>
      <c r="BKM7" s="653"/>
      <c r="BKN7" s="653"/>
      <c r="BKO7" s="653"/>
      <c r="BKP7" s="653"/>
      <c r="BKQ7" s="653"/>
      <c r="BKR7" s="668"/>
      <c r="BKS7" s="670"/>
      <c r="BKT7" s="652"/>
      <c r="BKU7" s="652"/>
      <c r="BKV7" s="652"/>
      <c r="BKW7" s="652"/>
      <c r="BKX7" s="652"/>
      <c r="BKY7" s="652"/>
      <c r="BKZ7" s="653"/>
      <c r="BLA7" s="653"/>
      <c r="BLB7" s="653"/>
      <c r="BLC7" s="653"/>
      <c r="BLD7" s="653"/>
      <c r="BLE7" s="653"/>
      <c r="BLF7" s="653"/>
      <c r="BLG7" s="653"/>
      <c r="BLH7" s="668"/>
      <c r="BLI7" s="670"/>
      <c r="BLJ7" s="652"/>
      <c r="BLK7" s="652"/>
      <c r="BLL7" s="652"/>
      <c r="BLM7" s="652"/>
      <c r="BLN7" s="652"/>
      <c r="BLO7" s="652"/>
      <c r="BLP7" s="653"/>
      <c r="BLQ7" s="653"/>
      <c r="BLR7" s="653"/>
      <c r="BLS7" s="653"/>
      <c r="BLT7" s="653"/>
      <c r="BLU7" s="653"/>
      <c r="BLV7" s="653"/>
      <c r="BLW7" s="653"/>
      <c r="BLX7" s="668"/>
      <c r="BLY7" s="670"/>
      <c r="BLZ7" s="652"/>
      <c r="BMA7" s="652"/>
      <c r="BMB7" s="652"/>
      <c r="BMC7" s="652"/>
      <c r="BMD7" s="652"/>
      <c r="BME7" s="652"/>
      <c r="BMF7" s="653"/>
      <c r="BMG7" s="653"/>
      <c r="BMH7" s="653"/>
      <c r="BMI7" s="653"/>
      <c r="BMJ7" s="653"/>
      <c r="BMK7" s="653"/>
      <c r="BML7" s="653"/>
      <c r="BMM7" s="653"/>
      <c r="BMN7" s="668"/>
      <c r="BMO7" s="670"/>
      <c r="BMP7" s="652"/>
      <c r="BMQ7" s="652"/>
      <c r="BMR7" s="652"/>
      <c r="BMS7" s="652"/>
      <c r="BMT7" s="652"/>
      <c r="BMU7" s="652"/>
      <c r="BMV7" s="653"/>
      <c r="BMW7" s="653"/>
      <c r="BMX7" s="653"/>
      <c r="BMY7" s="653"/>
      <c r="BMZ7" s="653"/>
      <c r="BNA7" s="653"/>
      <c r="BNB7" s="653"/>
      <c r="BNC7" s="653"/>
      <c r="BND7" s="668"/>
      <c r="BNE7" s="670"/>
      <c r="BNF7" s="652"/>
      <c r="BNG7" s="652"/>
      <c r="BNH7" s="652"/>
      <c r="BNI7" s="652"/>
      <c r="BNJ7" s="652"/>
      <c r="BNK7" s="652"/>
      <c r="BNL7" s="653"/>
      <c r="BNM7" s="653"/>
      <c r="BNN7" s="653"/>
      <c r="BNO7" s="653"/>
      <c r="BNP7" s="653"/>
      <c r="BNQ7" s="653"/>
      <c r="BNR7" s="653"/>
      <c r="BNS7" s="653"/>
      <c r="BNT7" s="668"/>
      <c r="BNU7" s="670"/>
      <c r="BNV7" s="652"/>
      <c r="BNW7" s="652"/>
      <c r="BNX7" s="652"/>
      <c r="BNY7" s="652"/>
      <c r="BNZ7" s="652"/>
      <c r="BOA7" s="652"/>
      <c r="BOB7" s="653"/>
      <c r="BOC7" s="653"/>
      <c r="BOD7" s="653"/>
      <c r="BOE7" s="653"/>
      <c r="BOF7" s="653"/>
      <c r="BOG7" s="653"/>
      <c r="BOH7" s="653"/>
      <c r="BOI7" s="653"/>
      <c r="BOJ7" s="668"/>
      <c r="BOK7" s="670"/>
      <c r="BOL7" s="652"/>
      <c r="BOM7" s="652"/>
      <c r="BON7" s="652"/>
      <c r="BOO7" s="652"/>
      <c r="BOP7" s="652"/>
      <c r="BOQ7" s="652"/>
      <c r="BOR7" s="653"/>
      <c r="BOS7" s="653"/>
      <c r="BOT7" s="653"/>
      <c r="BOU7" s="653"/>
      <c r="BOV7" s="653"/>
      <c r="BOW7" s="653"/>
      <c r="BOX7" s="653"/>
      <c r="BOY7" s="653"/>
      <c r="BOZ7" s="668"/>
      <c r="BPA7" s="670"/>
      <c r="BPB7" s="652"/>
      <c r="BPC7" s="652"/>
      <c r="BPD7" s="652"/>
      <c r="BPE7" s="652"/>
      <c r="BPF7" s="652"/>
      <c r="BPG7" s="652"/>
      <c r="BPH7" s="653"/>
      <c r="BPI7" s="653"/>
      <c r="BPJ7" s="653"/>
      <c r="BPK7" s="653"/>
      <c r="BPL7" s="653"/>
      <c r="BPM7" s="653"/>
      <c r="BPN7" s="653"/>
      <c r="BPO7" s="653"/>
      <c r="BPP7" s="668"/>
      <c r="BPQ7" s="670"/>
      <c r="BPR7" s="652"/>
      <c r="BPS7" s="652"/>
      <c r="BPT7" s="652"/>
      <c r="BPU7" s="652"/>
      <c r="BPV7" s="652"/>
      <c r="BPW7" s="652"/>
      <c r="BPX7" s="653"/>
      <c r="BPY7" s="653"/>
      <c r="BPZ7" s="653"/>
      <c r="BQA7" s="653"/>
      <c r="BQB7" s="653"/>
      <c r="BQC7" s="653"/>
      <c r="BQD7" s="653"/>
      <c r="BQE7" s="653"/>
      <c r="BQF7" s="668"/>
      <c r="BQG7" s="670"/>
      <c r="BQH7" s="652"/>
      <c r="BQI7" s="652"/>
      <c r="BQJ7" s="652"/>
      <c r="BQK7" s="652"/>
      <c r="BQL7" s="652"/>
      <c r="BQM7" s="652"/>
      <c r="BQN7" s="653"/>
      <c r="BQO7" s="653"/>
      <c r="BQP7" s="653"/>
      <c r="BQQ7" s="653"/>
      <c r="BQR7" s="653"/>
      <c r="BQS7" s="653"/>
      <c r="BQT7" s="653"/>
      <c r="BQU7" s="653"/>
      <c r="BQV7" s="668"/>
      <c r="BQW7" s="670"/>
      <c r="BQX7" s="652"/>
      <c r="BQY7" s="652"/>
      <c r="BQZ7" s="652"/>
      <c r="BRA7" s="652"/>
      <c r="BRB7" s="652"/>
      <c r="BRC7" s="652"/>
      <c r="BRD7" s="653"/>
      <c r="BRE7" s="653"/>
      <c r="BRF7" s="653"/>
      <c r="BRG7" s="653"/>
      <c r="BRH7" s="653"/>
      <c r="BRI7" s="653"/>
      <c r="BRJ7" s="653"/>
      <c r="BRK7" s="653"/>
      <c r="BRL7" s="668"/>
      <c r="BRM7" s="670"/>
      <c r="BRN7" s="652"/>
      <c r="BRO7" s="652"/>
      <c r="BRP7" s="652"/>
      <c r="BRQ7" s="652"/>
      <c r="BRR7" s="652"/>
      <c r="BRS7" s="652"/>
      <c r="BRT7" s="653"/>
      <c r="BRU7" s="653"/>
      <c r="BRV7" s="653"/>
      <c r="BRW7" s="653"/>
      <c r="BRX7" s="653"/>
      <c r="BRY7" s="653"/>
      <c r="BRZ7" s="653"/>
      <c r="BSA7" s="653"/>
      <c r="BSB7" s="668"/>
      <c r="BSC7" s="670"/>
      <c r="BSD7" s="652"/>
      <c r="BSE7" s="652"/>
      <c r="BSF7" s="652"/>
      <c r="BSG7" s="652"/>
      <c r="BSH7" s="652"/>
      <c r="BSI7" s="652"/>
      <c r="BSJ7" s="653"/>
      <c r="BSK7" s="653"/>
      <c r="BSL7" s="653"/>
      <c r="BSM7" s="653"/>
      <c r="BSN7" s="653"/>
      <c r="BSO7" s="653"/>
      <c r="BSP7" s="653"/>
      <c r="BSQ7" s="653"/>
      <c r="BSR7" s="668"/>
      <c r="BSS7" s="670"/>
      <c r="BST7" s="652"/>
      <c r="BSU7" s="652"/>
      <c r="BSV7" s="652"/>
      <c r="BSW7" s="652"/>
      <c r="BSX7" s="652"/>
      <c r="BSY7" s="652"/>
      <c r="BSZ7" s="653"/>
      <c r="BTA7" s="653"/>
      <c r="BTB7" s="653"/>
      <c r="BTC7" s="653"/>
      <c r="BTD7" s="653"/>
      <c r="BTE7" s="653"/>
      <c r="BTF7" s="653"/>
      <c r="BTG7" s="653"/>
      <c r="BTH7" s="668"/>
      <c r="BTI7" s="670"/>
      <c r="BTJ7" s="652"/>
      <c r="BTK7" s="652"/>
      <c r="BTL7" s="652"/>
      <c r="BTM7" s="652"/>
      <c r="BTN7" s="652"/>
      <c r="BTO7" s="652"/>
      <c r="BTP7" s="653"/>
      <c r="BTQ7" s="653"/>
      <c r="BTR7" s="653"/>
      <c r="BTS7" s="653"/>
      <c r="BTT7" s="653"/>
      <c r="BTU7" s="653"/>
      <c r="BTV7" s="653"/>
      <c r="BTW7" s="653"/>
      <c r="BTX7" s="668"/>
      <c r="BTY7" s="670"/>
      <c r="BTZ7" s="652"/>
      <c r="BUA7" s="652"/>
      <c r="BUB7" s="652"/>
      <c r="BUC7" s="652"/>
      <c r="BUD7" s="652"/>
      <c r="BUE7" s="652"/>
      <c r="BUF7" s="653"/>
      <c r="BUG7" s="653"/>
      <c r="BUH7" s="653"/>
      <c r="BUI7" s="653"/>
      <c r="BUJ7" s="653"/>
      <c r="BUK7" s="653"/>
      <c r="BUL7" s="653"/>
      <c r="BUM7" s="653"/>
      <c r="BUN7" s="668"/>
      <c r="BUO7" s="670"/>
      <c r="BUP7" s="652"/>
      <c r="BUQ7" s="652"/>
      <c r="BUR7" s="652"/>
      <c r="BUS7" s="652"/>
      <c r="BUT7" s="652"/>
      <c r="BUU7" s="652"/>
      <c r="BUV7" s="653"/>
      <c r="BUW7" s="653"/>
      <c r="BUX7" s="653"/>
      <c r="BUY7" s="653"/>
      <c r="BUZ7" s="653"/>
      <c r="BVA7" s="653"/>
      <c r="BVB7" s="653"/>
      <c r="BVC7" s="653"/>
      <c r="BVD7" s="668"/>
      <c r="BVE7" s="670"/>
      <c r="BVF7" s="652"/>
      <c r="BVG7" s="652"/>
      <c r="BVH7" s="652"/>
      <c r="BVI7" s="652"/>
      <c r="BVJ7" s="652"/>
      <c r="BVK7" s="652"/>
      <c r="BVL7" s="653"/>
      <c r="BVM7" s="653"/>
      <c r="BVN7" s="653"/>
      <c r="BVO7" s="653"/>
      <c r="BVP7" s="653"/>
      <c r="BVQ7" s="653"/>
      <c r="BVR7" s="653"/>
      <c r="BVS7" s="653"/>
      <c r="BVT7" s="668"/>
      <c r="BVU7" s="670"/>
      <c r="BVV7" s="652"/>
      <c r="BVW7" s="652"/>
      <c r="BVX7" s="652"/>
      <c r="BVY7" s="652"/>
      <c r="BVZ7" s="652"/>
      <c r="BWA7" s="652"/>
      <c r="BWB7" s="653"/>
      <c r="BWC7" s="653"/>
      <c r="BWD7" s="653"/>
      <c r="BWE7" s="653"/>
      <c r="BWF7" s="653"/>
      <c r="BWG7" s="653"/>
      <c r="BWH7" s="653"/>
      <c r="BWI7" s="653"/>
      <c r="BWJ7" s="668"/>
      <c r="BWK7" s="670"/>
      <c r="BWL7" s="652"/>
      <c r="BWM7" s="652"/>
      <c r="BWN7" s="652"/>
      <c r="BWO7" s="652"/>
      <c r="BWP7" s="652"/>
      <c r="BWQ7" s="652"/>
      <c r="BWR7" s="653"/>
      <c r="BWS7" s="653"/>
      <c r="BWT7" s="653"/>
      <c r="BWU7" s="653"/>
      <c r="BWV7" s="653"/>
      <c r="BWW7" s="653"/>
      <c r="BWX7" s="653"/>
      <c r="BWY7" s="653"/>
      <c r="BWZ7" s="668"/>
      <c r="BXA7" s="670"/>
      <c r="BXB7" s="652"/>
      <c r="BXC7" s="652"/>
      <c r="BXD7" s="652"/>
      <c r="BXE7" s="652"/>
      <c r="BXF7" s="652"/>
      <c r="BXG7" s="652"/>
      <c r="BXH7" s="653"/>
      <c r="BXI7" s="653"/>
      <c r="BXJ7" s="653"/>
      <c r="BXK7" s="653"/>
      <c r="BXL7" s="653"/>
      <c r="BXM7" s="653"/>
      <c r="BXN7" s="653"/>
      <c r="BXO7" s="653"/>
      <c r="BXP7" s="668"/>
      <c r="BXQ7" s="670"/>
      <c r="BXR7" s="652"/>
      <c r="BXS7" s="652"/>
      <c r="BXT7" s="652"/>
      <c r="BXU7" s="652"/>
      <c r="BXV7" s="652"/>
      <c r="BXW7" s="652"/>
      <c r="BXX7" s="653"/>
      <c r="BXY7" s="653"/>
      <c r="BXZ7" s="653"/>
      <c r="BYA7" s="653"/>
      <c r="BYB7" s="653"/>
      <c r="BYC7" s="653"/>
      <c r="BYD7" s="653"/>
      <c r="BYE7" s="653"/>
      <c r="BYF7" s="668"/>
      <c r="BYG7" s="670"/>
      <c r="BYH7" s="652"/>
      <c r="BYI7" s="652"/>
      <c r="BYJ7" s="652"/>
      <c r="BYK7" s="652"/>
      <c r="BYL7" s="652"/>
      <c r="BYM7" s="652"/>
      <c r="BYN7" s="653"/>
      <c r="BYO7" s="653"/>
      <c r="BYP7" s="653"/>
      <c r="BYQ7" s="653"/>
      <c r="BYR7" s="653"/>
      <c r="BYS7" s="653"/>
      <c r="BYT7" s="653"/>
      <c r="BYU7" s="653"/>
      <c r="BYV7" s="668"/>
      <c r="BYW7" s="670"/>
      <c r="BYX7" s="652"/>
      <c r="BYY7" s="652"/>
      <c r="BYZ7" s="652"/>
      <c r="BZA7" s="652"/>
      <c r="BZB7" s="652"/>
      <c r="BZC7" s="652"/>
      <c r="BZD7" s="653"/>
      <c r="BZE7" s="653"/>
      <c r="BZF7" s="653"/>
      <c r="BZG7" s="653"/>
      <c r="BZH7" s="653"/>
      <c r="BZI7" s="653"/>
      <c r="BZJ7" s="653"/>
      <c r="BZK7" s="653"/>
      <c r="BZL7" s="668"/>
      <c r="BZM7" s="670"/>
      <c r="BZN7" s="652"/>
      <c r="BZO7" s="652"/>
      <c r="BZP7" s="652"/>
      <c r="BZQ7" s="652"/>
      <c r="BZR7" s="652"/>
      <c r="BZS7" s="652"/>
      <c r="BZT7" s="653"/>
      <c r="BZU7" s="653"/>
      <c r="BZV7" s="653"/>
      <c r="BZW7" s="653"/>
      <c r="BZX7" s="653"/>
      <c r="BZY7" s="653"/>
      <c r="BZZ7" s="653"/>
      <c r="CAA7" s="653"/>
      <c r="CAB7" s="668"/>
      <c r="CAC7" s="670"/>
      <c r="CAD7" s="652"/>
      <c r="CAE7" s="652"/>
      <c r="CAF7" s="652"/>
      <c r="CAG7" s="652"/>
      <c r="CAH7" s="652"/>
      <c r="CAI7" s="652"/>
      <c r="CAJ7" s="653"/>
      <c r="CAK7" s="653"/>
      <c r="CAL7" s="653"/>
      <c r="CAM7" s="653"/>
      <c r="CAN7" s="653"/>
      <c r="CAO7" s="653"/>
      <c r="CAP7" s="653"/>
      <c r="CAQ7" s="653"/>
      <c r="CAR7" s="668"/>
      <c r="CAS7" s="670"/>
      <c r="CAT7" s="652"/>
      <c r="CAU7" s="652"/>
      <c r="CAV7" s="652"/>
      <c r="CAW7" s="652"/>
      <c r="CAX7" s="652"/>
      <c r="CAY7" s="652"/>
      <c r="CAZ7" s="653"/>
      <c r="CBA7" s="653"/>
      <c r="CBB7" s="653"/>
      <c r="CBC7" s="653"/>
      <c r="CBD7" s="653"/>
      <c r="CBE7" s="653"/>
      <c r="CBF7" s="653"/>
      <c r="CBG7" s="653"/>
      <c r="CBH7" s="668"/>
      <c r="CBI7" s="670"/>
      <c r="CBJ7" s="652"/>
      <c r="CBK7" s="652"/>
      <c r="CBL7" s="652"/>
      <c r="CBM7" s="652"/>
      <c r="CBN7" s="652"/>
      <c r="CBO7" s="652"/>
      <c r="CBP7" s="653"/>
      <c r="CBQ7" s="653"/>
      <c r="CBR7" s="653"/>
      <c r="CBS7" s="653"/>
      <c r="CBT7" s="653"/>
      <c r="CBU7" s="653"/>
      <c r="CBV7" s="653"/>
      <c r="CBW7" s="653"/>
      <c r="CBX7" s="668"/>
      <c r="CBY7" s="670"/>
      <c r="CBZ7" s="652"/>
      <c r="CCA7" s="652"/>
      <c r="CCB7" s="652"/>
      <c r="CCC7" s="652"/>
      <c r="CCD7" s="652"/>
      <c r="CCE7" s="652"/>
      <c r="CCF7" s="653"/>
      <c r="CCG7" s="653"/>
      <c r="CCH7" s="653"/>
      <c r="CCI7" s="653"/>
      <c r="CCJ7" s="653"/>
      <c r="CCK7" s="653"/>
      <c r="CCL7" s="653"/>
      <c r="CCM7" s="653"/>
      <c r="CCN7" s="668"/>
      <c r="CCO7" s="670"/>
      <c r="CCP7" s="652"/>
      <c r="CCQ7" s="652"/>
      <c r="CCR7" s="652"/>
      <c r="CCS7" s="652"/>
      <c r="CCT7" s="652"/>
      <c r="CCU7" s="652"/>
      <c r="CCV7" s="653"/>
      <c r="CCW7" s="653"/>
      <c r="CCX7" s="653"/>
      <c r="CCY7" s="653"/>
      <c r="CCZ7" s="653"/>
      <c r="CDA7" s="653"/>
      <c r="CDB7" s="653"/>
      <c r="CDC7" s="653"/>
      <c r="CDD7" s="668"/>
      <c r="CDE7" s="670"/>
      <c r="CDF7" s="652"/>
      <c r="CDG7" s="652"/>
      <c r="CDH7" s="652"/>
      <c r="CDI7" s="652"/>
      <c r="CDJ7" s="652"/>
      <c r="CDK7" s="652"/>
      <c r="CDL7" s="653"/>
      <c r="CDM7" s="653"/>
      <c r="CDN7" s="653"/>
      <c r="CDO7" s="653"/>
      <c r="CDP7" s="653"/>
      <c r="CDQ7" s="653"/>
      <c r="CDR7" s="653"/>
      <c r="CDS7" s="653"/>
      <c r="CDT7" s="668"/>
      <c r="CDU7" s="670"/>
      <c r="CDV7" s="652"/>
      <c r="CDW7" s="652"/>
      <c r="CDX7" s="652"/>
      <c r="CDY7" s="652"/>
      <c r="CDZ7" s="652"/>
      <c r="CEA7" s="652"/>
      <c r="CEB7" s="653"/>
      <c r="CEC7" s="653"/>
      <c r="CED7" s="653"/>
      <c r="CEE7" s="653"/>
      <c r="CEF7" s="653"/>
      <c r="CEG7" s="653"/>
      <c r="CEH7" s="653"/>
      <c r="CEI7" s="653"/>
      <c r="CEJ7" s="668"/>
      <c r="CEK7" s="670"/>
      <c r="CEL7" s="652"/>
      <c r="CEM7" s="652"/>
      <c r="CEN7" s="652"/>
      <c r="CEO7" s="652"/>
      <c r="CEP7" s="652"/>
      <c r="CEQ7" s="652"/>
      <c r="CER7" s="653"/>
      <c r="CES7" s="653"/>
      <c r="CET7" s="653"/>
      <c r="CEU7" s="653"/>
      <c r="CEV7" s="653"/>
      <c r="CEW7" s="653"/>
      <c r="CEX7" s="653"/>
      <c r="CEY7" s="653"/>
      <c r="CEZ7" s="668"/>
      <c r="CFA7" s="670"/>
      <c r="CFB7" s="652"/>
      <c r="CFC7" s="652"/>
      <c r="CFD7" s="652"/>
      <c r="CFE7" s="652"/>
      <c r="CFF7" s="652"/>
      <c r="CFG7" s="652"/>
      <c r="CFH7" s="653"/>
      <c r="CFI7" s="653"/>
      <c r="CFJ7" s="653"/>
      <c r="CFK7" s="653"/>
      <c r="CFL7" s="653"/>
      <c r="CFM7" s="653"/>
      <c r="CFN7" s="653"/>
      <c r="CFO7" s="653"/>
      <c r="CFP7" s="668"/>
      <c r="CFQ7" s="670"/>
      <c r="CFR7" s="652"/>
      <c r="CFS7" s="652"/>
      <c r="CFT7" s="652"/>
      <c r="CFU7" s="652"/>
      <c r="CFV7" s="652"/>
      <c r="CFW7" s="652"/>
      <c r="CFX7" s="653"/>
      <c r="CFY7" s="653"/>
      <c r="CFZ7" s="653"/>
      <c r="CGA7" s="653"/>
      <c r="CGB7" s="653"/>
      <c r="CGC7" s="653"/>
      <c r="CGD7" s="653"/>
      <c r="CGE7" s="653"/>
      <c r="CGF7" s="668"/>
      <c r="CGG7" s="670"/>
      <c r="CGH7" s="652"/>
      <c r="CGI7" s="652"/>
      <c r="CGJ7" s="652"/>
      <c r="CGK7" s="652"/>
      <c r="CGL7" s="652"/>
      <c r="CGM7" s="652"/>
      <c r="CGN7" s="653"/>
      <c r="CGO7" s="653"/>
      <c r="CGP7" s="653"/>
      <c r="CGQ7" s="653"/>
      <c r="CGR7" s="653"/>
      <c r="CGS7" s="653"/>
      <c r="CGT7" s="653"/>
      <c r="CGU7" s="653"/>
      <c r="CGV7" s="668"/>
      <c r="CGW7" s="670"/>
      <c r="CGX7" s="652"/>
      <c r="CGY7" s="652"/>
      <c r="CGZ7" s="652"/>
      <c r="CHA7" s="652"/>
      <c r="CHB7" s="652"/>
      <c r="CHC7" s="652"/>
      <c r="CHD7" s="653"/>
      <c r="CHE7" s="653"/>
      <c r="CHF7" s="653"/>
      <c r="CHG7" s="653"/>
      <c r="CHH7" s="653"/>
      <c r="CHI7" s="653"/>
      <c r="CHJ7" s="653"/>
      <c r="CHK7" s="653"/>
      <c r="CHL7" s="668"/>
      <c r="CHM7" s="670"/>
      <c r="CHN7" s="652"/>
      <c r="CHO7" s="652"/>
      <c r="CHP7" s="652"/>
      <c r="CHQ7" s="652"/>
      <c r="CHR7" s="652"/>
      <c r="CHS7" s="652"/>
      <c r="CHT7" s="653"/>
      <c r="CHU7" s="653"/>
      <c r="CHV7" s="653"/>
      <c r="CHW7" s="653"/>
      <c r="CHX7" s="653"/>
      <c r="CHY7" s="653"/>
      <c r="CHZ7" s="653"/>
      <c r="CIA7" s="653"/>
      <c r="CIB7" s="668"/>
      <c r="CIC7" s="670"/>
      <c r="CID7" s="652"/>
      <c r="CIE7" s="652"/>
      <c r="CIF7" s="652"/>
      <c r="CIG7" s="652"/>
      <c r="CIH7" s="652"/>
      <c r="CII7" s="652"/>
      <c r="CIJ7" s="653"/>
      <c r="CIK7" s="653"/>
      <c r="CIL7" s="653"/>
      <c r="CIM7" s="653"/>
      <c r="CIN7" s="653"/>
      <c r="CIO7" s="653"/>
      <c r="CIP7" s="653"/>
      <c r="CIQ7" s="653"/>
      <c r="CIR7" s="668"/>
      <c r="CIS7" s="670"/>
      <c r="CIT7" s="652"/>
      <c r="CIU7" s="652"/>
      <c r="CIV7" s="652"/>
      <c r="CIW7" s="652"/>
      <c r="CIX7" s="652"/>
      <c r="CIY7" s="652"/>
      <c r="CIZ7" s="653"/>
      <c r="CJA7" s="653"/>
      <c r="CJB7" s="653"/>
      <c r="CJC7" s="653"/>
      <c r="CJD7" s="653"/>
      <c r="CJE7" s="653"/>
      <c r="CJF7" s="653"/>
      <c r="CJG7" s="653"/>
      <c r="CJH7" s="668"/>
      <c r="CJI7" s="670"/>
      <c r="CJJ7" s="652"/>
      <c r="CJK7" s="652"/>
      <c r="CJL7" s="652"/>
      <c r="CJM7" s="652"/>
      <c r="CJN7" s="652"/>
      <c r="CJO7" s="652"/>
      <c r="CJP7" s="653"/>
      <c r="CJQ7" s="653"/>
      <c r="CJR7" s="653"/>
      <c r="CJS7" s="653"/>
      <c r="CJT7" s="653"/>
      <c r="CJU7" s="653"/>
      <c r="CJV7" s="653"/>
      <c r="CJW7" s="653"/>
      <c r="CJX7" s="668"/>
      <c r="CJY7" s="670"/>
      <c r="CJZ7" s="652"/>
      <c r="CKA7" s="652"/>
      <c r="CKB7" s="652"/>
      <c r="CKC7" s="652"/>
      <c r="CKD7" s="652"/>
      <c r="CKE7" s="652"/>
      <c r="CKF7" s="653"/>
      <c r="CKG7" s="653"/>
      <c r="CKH7" s="653"/>
      <c r="CKI7" s="653"/>
      <c r="CKJ7" s="653"/>
      <c r="CKK7" s="653"/>
      <c r="CKL7" s="653"/>
      <c r="CKM7" s="653"/>
      <c r="CKN7" s="668"/>
      <c r="CKO7" s="670"/>
      <c r="CKP7" s="652"/>
      <c r="CKQ7" s="652"/>
      <c r="CKR7" s="652"/>
      <c r="CKS7" s="652"/>
      <c r="CKT7" s="652"/>
      <c r="CKU7" s="652"/>
      <c r="CKV7" s="653"/>
      <c r="CKW7" s="653"/>
      <c r="CKX7" s="653"/>
      <c r="CKY7" s="653"/>
      <c r="CKZ7" s="653"/>
      <c r="CLA7" s="653"/>
      <c r="CLB7" s="653"/>
      <c r="CLC7" s="653"/>
      <c r="CLD7" s="668"/>
      <c r="CLE7" s="670"/>
      <c r="CLF7" s="652"/>
      <c r="CLG7" s="652"/>
      <c r="CLH7" s="652"/>
      <c r="CLI7" s="652"/>
      <c r="CLJ7" s="652"/>
      <c r="CLK7" s="652"/>
      <c r="CLL7" s="653"/>
      <c r="CLM7" s="653"/>
      <c r="CLN7" s="653"/>
      <c r="CLO7" s="653"/>
      <c r="CLP7" s="653"/>
      <c r="CLQ7" s="653"/>
      <c r="CLR7" s="653"/>
      <c r="CLS7" s="653"/>
      <c r="CLT7" s="668"/>
      <c r="CLU7" s="670"/>
      <c r="CLV7" s="652"/>
      <c r="CLW7" s="652"/>
      <c r="CLX7" s="652"/>
      <c r="CLY7" s="652"/>
      <c r="CLZ7" s="652"/>
      <c r="CMA7" s="652"/>
      <c r="CMB7" s="653"/>
      <c r="CMC7" s="653"/>
      <c r="CMD7" s="653"/>
      <c r="CME7" s="653"/>
      <c r="CMF7" s="653"/>
      <c r="CMG7" s="653"/>
      <c r="CMH7" s="653"/>
      <c r="CMI7" s="653"/>
      <c r="CMJ7" s="668"/>
      <c r="CMK7" s="670"/>
      <c r="CML7" s="652"/>
      <c r="CMM7" s="652"/>
      <c r="CMN7" s="652"/>
      <c r="CMO7" s="652"/>
      <c r="CMP7" s="652"/>
      <c r="CMQ7" s="652"/>
      <c r="CMR7" s="653"/>
      <c r="CMS7" s="653"/>
      <c r="CMT7" s="653"/>
      <c r="CMU7" s="653"/>
      <c r="CMV7" s="653"/>
      <c r="CMW7" s="653"/>
      <c r="CMX7" s="653"/>
      <c r="CMY7" s="653"/>
      <c r="CMZ7" s="668"/>
      <c r="CNA7" s="670"/>
      <c r="CNB7" s="652"/>
      <c r="CNC7" s="652"/>
      <c r="CND7" s="652"/>
      <c r="CNE7" s="652"/>
      <c r="CNF7" s="652"/>
      <c r="CNG7" s="652"/>
      <c r="CNH7" s="653"/>
      <c r="CNI7" s="653"/>
      <c r="CNJ7" s="653"/>
      <c r="CNK7" s="653"/>
      <c r="CNL7" s="653"/>
      <c r="CNM7" s="653"/>
      <c r="CNN7" s="653"/>
      <c r="CNO7" s="653"/>
      <c r="CNP7" s="668"/>
      <c r="CNQ7" s="670"/>
      <c r="CNR7" s="652"/>
      <c r="CNS7" s="652"/>
      <c r="CNT7" s="652"/>
      <c r="CNU7" s="652"/>
      <c r="CNV7" s="652"/>
      <c r="CNW7" s="652"/>
      <c r="CNX7" s="653"/>
      <c r="CNY7" s="653"/>
      <c r="CNZ7" s="653"/>
      <c r="COA7" s="653"/>
      <c r="COB7" s="653"/>
      <c r="COC7" s="653"/>
      <c r="COD7" s="653"/>
      <c r="COE7" s="653"/>
      <c r="COF7" s="668"/>
      <c r="COG7" s="670"/>
      <c r="COH7" s="652"/>
      <c r="COI7" s="652"/>
      <c r="COJ7" s="652"/>
      <c r="COK7" s="652"/>
      <c r="COL7" s="652"/>
      <c r="COM7" s="652"/>
      <c r="CON7" s="653"/>
      <c r="COO7" s="653"/>
      <c r="COP7" s="653"/>
      <c r="COQ7" s="653"/>
      <c r="COR7" s="653"/>
      <c r="COS7" s="653"/>
      <c r="COT7" s="653"/>
      <c r="COU7" s="653"/>
      <c r="COV7" s="668"/>
      <c r="COW7" s="670"/>
      <c r="COX7" s="652"/>
      <c r="COY7" s="652"/>
      <c r="COZ7" s="652"/>
      <c r="CPA7" s="652"/>
      <c r="CPB7" s="652"/>
      <c r="CPC7" s="652"/>
      <c r="CPD7" s="653"/>
      <c r="CPE7" s="653"/>
      <c r="CPF7" s="653"/>
      <c r="CPG7" s="653"/>
      <c r="CPH7" s="653"/>
      <c r="CPI7" s="653"/>
      <c r="CPJ7" s="653"/>
      <c r="CPK7" s="653"/>
      <c r="CPL7" s="668"/>
      <c r="CPM7" s="670"/>
      <c r="CPN7" s="652"/>
      <c r="CPO7" s="652"/>
      <c r="CPP7" s="652"/>
      <c r="CPQ7" s="652"/>
      <c r="CPR7" s="652"/>
      <c r="CPS7" s="652"/>
      <c r="CPT7" s="653"/>
      <c r="CPU7" s="653"/>
      <c r="CPV7" s="653"/>
      <c r="CPW7" s="653"/>
      <c r="CPX7" s="653"/>
      <c r="CPY7" s="653"/>
      <c r="CPZ7" s="653"/>
      <c r="CQA7" s="653"/>
      <c r="CQB7" s="668"/>
      <c r="CQC7" s="670"/>
      <c r="CQD7" s="652"/>
      <c r="CQE7" s="652"/>
      <c r="CQF7" s="652"/>
      <c r="CQG7" s="652"/>
      <c r="CQH7" s="652"/>
      <c r="CQI7" s="652"/>
      <c r="CQJ7" s="653"/>
      <c r="CQK7" s="653"/>
      <c r="CQL7" s="653"/>
      <c r="CQM7" s="653"/>
      <c r="CQN7" s="653"/>
      <c r="CQO7" s="653"/>
      <c r="CQP7" s="653"/>
      <c r="CQQ7" s="653"/>
      <c r="CQR7" s="668"/>
      <c r="CQS7" s="670"/>
      <c r="CQT7" s="652"/>
      <c r="CQU7" s="652"/>
      <c r="CQV7" s="652"/>
      <c r="CQW7" s="652"/>
      <c r="CQX7" s="652"/>
      <c r="CQY7" s="652"/>
      <c r="CQZ7" s="653"/>
      <c r="CRA7" s="653"/>
      <c r="CRB7" s="653"/>
      <c r="CRC7" s="653"/>
      <c r="CRD7" s="653"/>
      <c r="CRE7" s="653"/>
      <c r="CRF7" s="653"/>
      <c r="CRG7" s="653"/>
      <c r="CRH7" s="668"/>
      <c r="CRI7" s="670"/>
      <c r="CRJ7" s="652"/>
      <c r="CRK7" s="652"/>
      <c r="CRL7" s="652"/>
      <c r="CRM7" s="652"/>
      <c r="CRN7" s="652"/>
      <c r="CRO7" s="652"/>
      <c r="CRP7" s="653"/>
      <c r="CRQ7" s="653"/>
      <c r="CRR7" s="653"/>
      <c r="CRS7" s="653"/>
      <c r="CRT7" s="653"/>
      <c r="CRU7" s="653"/>
      <c r="CRV7" s="653"/>
      <c r="CRW7" s="653"/>
      <c r="CRX7" s="668"/>
      <c r="CRY7" s="670"/>
      <c r="CRZ7" s="652"/>
      <c r="CSA7" s="652"/>
      <c r="CSB7" s="652"/>
      <c r="CSC7" s="652"/>
      <c r="CSD7" s="652"/>
      <c r="CSE7" s="652"/>
      <c r="CSF7" s="653"/>
      <c r="CSG7" s="653"/>
      <c r="CSH7" s="653"/>
      <c r="CSI7" s="653"/>
      <c r="CSJ7" s="653"/>
      <c r="CSK7" s="653"/>
      <c r="CSL7" s="653"/>
      <c r="CSM7" s="653"/>
      <c r="CSN7" s="668"/>
      <c r="CSO7" s="670"/>
      <c r="CSP7" s="652"/>
      <c r="CSQ7" s="652"/>
      <c r="CSR7" s="652"/>
      <c r="CSS7" s="652"/>
      <c r="CST7" s="652"/>
      <c r="CSU7" s="652"/>
      <c r="CSV7" s="653"/>
      <c r="CSW7" s="653"/>
      <c r="CSX7" s="653"/>
      <c r="CSY7" s="653"/>
      <c r="CSZ7" s="653"/>
      <c r="CTA7" s="653"/>
      <c r="CTB7" s="653"/>
      <c r="CTC7" s="653"/>
      <c r="CTD7" s="668"/>
      <c r="CTE7" s="670"/>
      <c r="CTF7" s="652"/>
      <c r="CTG7" s="652"/>
      <c r="CTH7" s="652"/>
      <c r="CTI7" s="652"/>
      <c r="CTJ7" s="652"/>
      <c r="CTK7" s="652"/>
      <c r="CTL7" s="653"/>
      <c r="CTM7" s="653"/>
      <c r="CTN7" s="653"/>
      <c r="CTO7" s="653"/>
      <c r="CTP7" s="653"/>
      <c r="CTQ7" s="653"/>
      <c r="CTR7" s="653"/>
      <c r="CTS7" s="653"/>
      <c r="CTT7" s="668"/>
      <c r="CTU7" s="670"/>
      <c r="CTV7" s="652"/>
      <c r="CTW7" s="652"/>
      <c r="CTX7" s="652"/>
      <c r="CTY7" s="652"/>
      <c r="CTZ7" s="652"/>
      <c r="CUA7" s="652"/>
      <c r="CUB7" s="653"/>
      <c r="CUC7" s="653"/>
      <c r="CUD7" s="653"/>
      <c r="CUE7" s="653"/>
      <c r="CUF7" s="653"/>
      <c r="CUG7" s="653"/>
      <c r="CUH7" s="653"/>
      <c r="CUI7" s="653"/>
      <c r="CUJ7" s="668"/>
      <c r="CUK7" s="670"/>
      <c r="CUL7" s="652"/>
      <c r="CUM7" s="652"/>
      <c r="CUN7" s="652"/>
      <c r="CUO7" s="652"/>
      <c r="CUP7" s="652"/>
      <c r="CUQ7" s="652"/>
      <c r="CUR7" s="653"/>
      <c r="CUS7" s="653"/>
      <c r="CUT7" s="653"/>
      <c r="CUU7" s="653"/>
      <c r="CUV7" s="653"/>
      <c r="CUW7" s="653"/>
      <c r="CUX7" s="653"/>
      <c r="CUY7" s="653"/>
      <c r="CUZ7" s="668"/>
      <c r="CVA7" s="670"/>
      <c r="CVB7" s="652"/>
      <c r="CVC7" s="652"/>
      <c r="CVD7" s="652"/>
      <c r="CVE7" s="652"/>
      <c r="CVF7" s="652"/>
      <c r="CVG7" s="652"/>
      <c r="CVH7" s="653"/>
      <c r="CVI7" s="653"/>
      <c r="CVJ7" s="653"/>
      <c r="CVK7" s="653"/>
      <c r="CVL7" s="653"/>
      <c r="CVM7" s="653"/>
      <c r="CVN7" s="653"/>
      <c r="CVO7" s="653"/>
      <c r="CVP7" s="668"/>
      <c r="CVQ7" s="670"/>
      <c r="CVR7" s="652"/>
      <c r="CVS7" s="652"/>
      <c r="CVT7" s="652"/>
      <c r="CVU7" s="652"/>
      <c r="CVV7" s="652"/>
      <c r="CVW7" s="652"/>
      <c r="CVX7" s="653"/>
      <c r="CVY7" s="653"/>
      <c r="CVZ7" s="653"/>
      <c r="CWA7" s="653"/>
      <c r="CWB7" s="653"/>
      <c r="CWC7" s="653"/>
      <c r="CWD7" s="653"/>
      <c r="CWE7" s="653"/>
      <c r="CWF7" s="668"/>
      <c r="CWG7" s="670"/>
      <c r="CWH7" s="652"/>
      <c r="CWI7" s="652"/>
      <c r="CWJ7" s="652"/>
      <c r="CWK7" s="652"/>
      <c r="CWL7" s="652"/>
      <c r="CWM7" s="652"/>
      <c r="CWN7" s="653"/>
      <c r="CWO7" s="653"/>
      <c r="CWP7" s="653"/>
      <c r="CWQ7" s="653"/>
      <c r="CWR7" s="653"/>
      <c r="CWS7" s="653"/>
      <c r="CWT7" s="653"/>
      <c r="CWU7" s="653"/>
      <c r="CWV7" s="668"/>
      <c r="CWW7" s="670"/>
      <c r="CWX7" s="652"/>
      <c r="CWY7" s="652"/>
      <c r="CWZ7" s="652"/>
      <c r="CXA7" s="652"/>
      <c r="CXB7" s="652"/>
      <c r="CXC7" s="652"/>
      <c r="CXD7" s="653"/>
      <c r="CXE7" s="653"/>
      <c r="CXF7" s="653"/>
      <c r="CXG7" s="653"/>
      <c r="CXH7" s="653"/>
      <c r="CXI7" s="653"/>
      <c r="CXJ7" s="653"/>
      <c r="CXK7" s="653"/>
      <c r="CXL7" s="668"/>
      <c r="CXM7" s="670"/>
      <c r="CXN7" s="652"/>
      <c r="CXO7" s="652"/>
      <c r="CXP7" s="652"/>
      <c r="CXQ7" s="652"/>
      <c r="CXR7" s="652"/>
      <c r="CXS7" s="652"/>
      <c r="CXT7" s="653"/>
      <c r="CXU7" s="653"/>
      <c r="CXV7" s="653"/>
      <c r="CXW7" s="653"/>
      <c r="CXX7" s="653"/>
      <c r="CXY7" s="653"/>
      <c r="CXZ7" s="653"/>
      <c r="CYA7" s="653"/>
      <c r="CYB7" s="668"/>
      <c r="CYC7" s="670"/>
      <c r="CYD7" s="652"/>
      <c r="CYE7" s="652"/>
      <c r="CYF7" s="652"/>
      <c r="CYG7" s="652"/>
      <c r="CYH7" s="652"/>
      <c r="CYI7" s="652"/>
      <c r="CYJ7" s="653"/>
      <c r="CYK7" s="653"/>
      <c r="CYL7" s="653"/>
      <c r="CYM7" s="653"/>
      <c r="CYN7" s="653"/>
      <c r="CYO7" s="653"/>
      <c r="CYP7" s="653"/>
      <c r="CYQ7" s="653"/>
      <c r="CYR7" s="668"/>
      <c r="CYS7" s="670"/>
      <c r="CYT7" s="652"/>
      <c r="CYU7" s="652"/>
      <c r="CYV7" s="652"/>
      <c r="CYW7" s="652"/>
      <c r="CYX7" s="652"/>
      <c r="CYY7" s="652"/>
      <c r="CYZ7" s="653"/>
      <c r="CZA7" s="653"/>
      <c r="CZB7" s="653"/>
      <c r="CZC7" s="653"/>
      <c r="CZD7" s="653"/>
      <c r="CZE7" s="653"/>
      <c r="CZF7" s="653"/>
      <c r="CZG7" s="653"/>
      <c r="CZH7" s="668"/>
      <c r="CZI7" s="670"/>
      <c r="CZJ7" s="652"/>
      <c r="CZK7" s="652"/>
      <c r="CZL7" s="652"/>
      <c r="CZM7" s="652"/>
      <c r="CZN7" s="652"/>
      <c r="CZO7" s="652"/>
      <c r="CZP7" s="653"/>
      <c r="CZQ7" s="653"/>
      <c r="CZR7" s="653"/>
      <c r="CZS7" s="653"/>
      <c r="CZT7" s="653"/>
      <c r="CZU7" s="653"/>
      <c r="CZV7" s="653"/>
      <c r="CZW7" s="653"/>
      <c r="CZX7" s="668"/>
      <c r="CZY7" s="670"/>
      <c r="CZZ7" s="652"/>
      <c r="DAA7" s="652"/>
      <c r="DAB7" s="652"/>
      <c r="DAC7" s="652"/>
      <c r="DAD7" s="652"/>
      <c r="DAE7" s="652"/>
      <c r="DAF7" s="653"/>
      <c r="DAG7" s="653"/>
      <c r="DAH7" s="653"/>
      <c r="DAI7" s="653"/>
      <c r="DAJ7" s="653"/>
      <c r="DAK7" s="653"/>
      <c r="DAL7" s="653"/>
      <c r="DAM7" s="653"/>
      <c r="DAN7" s="668"/>
      <c r="DAO7" s="670"/>
      <c r="DAP7" s="652"/>
      <c r="DAQ7" s="652"/>
      <c r="DAR7" s="652"/>
      <c r="DAS7" s="652"/>
      <c r="DAT7" s="652"/>
      <c r="DAU7" s="652"/>
      <c r="DAV7" s="653"/>
      <c r="DAW7" s="653"/>
      <c r="DAX7" s="653"/>
      <c r="DAY7" s="653"/>
      <c r="DAZ7" s="653"/>
      <c r="DBA7" s="653"/>
      <c r="DBB7" s="653"/>
      <c r="DBC7" s="653"/>
      <c r="DBD7" s="668"/>
      <c r="DBE7" s="670"/>
      <c r="DBF7" s="652"/>
      <c r="DBG7" s="652"/>
      <c r="DBH7" s="652"/>
      <c r="DBI7" s="652"/>
      <c r="DBJ7" s="652"/>
      <c r="DBK7" s="652"/>
      <c r="DBL7" s="653"/>
      <c r="DBM7" s="653"/>
      <c r="DBN7" s="653"/>
      <c r="DBO7" s="653"/>
      <c r="DBP7" s="653"/>
      <c r="DBQ7" s="653"/>
      <c r="DBR7" s="653"/>
      <c r="DBS7" s="653"/>
      <c r="DBT7" s="668"/>
      <c r="DBU7" s="670"/>
      <c r="DBV7" s="652"/>
      <c r="DBW7" s="652"/>
      <c r="DBX7" s="652"/>
      <c r="DBY7" s="652"/>
      <c r="DBZ7" s="652"/>
      <c r="DCA7" s="652"/>
      <c r="DCB7" s="653"/>
      <c r="DCC7" s="653"/>
      <c r="DCD7" s="653"/>
      <c r="DCE7" s="653"/>
      <c r="DCF7" s="653"/>
      <c r="DCG7" s="653"/>
      <c r="DCH7" s="653"/>
      <c r="DCI7" s="653"/>
      <c r="DCJ7" s="668"/>
      <c r="DCK7" s="670"/>
      <c r="DCL7" s="652"/>
      <c r="DCM7" s="652"/>
      <c r="DCN7" s="652"/>
      <c r="DCO7" s="652"/>
      <c r="DCP7" s="652"/>
      <c r="DCQ7" s="652"/>
      <c r="DCR7" s="653"/>
      <c r="DCS7" s="653"/>
      <c r="DCT7" s="653"/>
      <c r="DCU7" s="653"/>
      <c r="DCV7" s="653"/>
      <c r="DCW7" s="653"/>
      <c r="DCX7" s="653"/>
      <c r="DCY7" s="653"/>
      <c r="DCZ7" s="668"/>
      <c r="DDA7" s="670"/>
      <c r="DDB7" s="652"/>
      <c r="DDC7" s="652"/>
      <c r="DDD7" s="652"/>
      <c r="DDE7" s="652"/>
      <c r="DDF7" s="652"/>
      <c r="DDG7" s="652"/>
      <c r="DDH7" s="653"/>
      <c r="DDI7" s="653"/>
      <c r="DDJ7" s="653"/>
      <c r="DDK7" s="653"/>
      <c r="DDL7" s="653"/>
      <c r="DDM7" s="653"/>
      <c r="DDN7" s="653"/>
      <c r="DDO7" s="653"/>
      <c r="DDP7" s="668"/>
      <c r="DDQ7" s="670"/>
      <c r="DDR7" s="652"/>
      <c r="DDS7" s="652"/>
      <c r="DDT7" s="652"/>
      <c r="DDU7" s="652"/>
      <c r="DDV7" s="652"/>
      <c r="DDW7" s="652"/>
      <c r="DDX7" s="653"/>
      <c r="DDY7" s="653"/>
      <c r="DDZ7" s="653"/>
      <c r="DEA7" s="653"/>
      <c r="DEB7" s="653"/>
      <c r="DEC7" s="653"/>
      <c r="DED7" s="653"/>
      <c r="DEE7" s="653"/>
      <c r="DEF7" s="668"/>
      <c r="DEG7" s="670"/>
      <c r="DEH7" s="652"/>
      <c r="DEI7" s="652"/>
      <c r="DEJ7" s="652"/>
      <c r="DEK7" s="652"/>
      <c r="DEL7" s="652"/>
      <c r="DEM7" s="652"/>
      <c r="DEN7" s="653"/>
      <c r="DEO7" s="653"/>
      <c r="DEP7" s="653"/>
      <c r="DEQ7" s="653"/>
      <c r="DER7" s="653"/>
      <c r="DES7" s="653"/>
      <c r="DET7" s="653"/>
      <c r="DEU7" s="653"/>
      <c r="DEV7" s="668"/>
      <c r="DEW7" s="670"/>
      <c r="DEX7" s="652"/>
      <c r="DEY7" s="652"/>
      <c r="DEZ7" s="652"/>
      <c r="DFA7" s="652"/>
      <c r="DFB7" s="652"/>
      <c r="DFC7" s="652"/>
      <c r="DFD7" s="653"/>
      <c r="DFE7" s="653"/>
      <c r="DFF7" s="653"/>
      <c r="DFG7" s="653"/>
      <c r="DFH7" s="653"/>
      <c r="DFI7" s="653"/>
      <c r="DFJ7" s="653"/>
      <c r="DFK7" s="653"/>
      <c r="DFL7" s="668"/>
      <c r="DFM7" s="670"/>
      <c r="DFN7" s="652"/>
      <c r="DFO7" s="652"/>
      <c r="DFP7" s="652"/>
      <c r="DFQ7" s="652"/>
      <c r="DFR7" s="652"/>
      <c r="DFS7" s="652"/>
      <c r="DFT7" s="653"/>
      <c r="DFU7" s="653"/>
      <c r="DFV7" s="653"/>
      <c r="DFW7" s="653"/>
      <c r="DFX7" s="653"/>
      <c r="DFY7" s="653"/>
      <c r="DFZ7" s="653"/>
      <c r="DGA7" s="653"/>
      <c r="DGB7" s="668"/>
      <c r="DGC7" s="670"/>
      <c r="DGD7" s="652"/>
      <c r="DGE7" s="652"/>
      <c r="DGF7" s="652"/>
      <c r="DGG7" s="652"/>
      <c r="DGH7" s="652"/>
      <c r="DGI7" s="652"/>
      <c r="DGJ7" s="653"/>
      <c r="DGK7" s="653"/>
      <c r="DGL7" s="653"/>
      <c r="DGM7" s="653"/>
      <c r="DGN7" s="653"/>
      <c r="DGO7" s="653"/>
      <c r="DGP7" s="653"/>
      <c r="DGQ7" s="653"/>
      <c r="DGR7" s="668"/>
      <c r="DGS7" s="670"/>
      <c r="DGT7" s="652"/>
      <c r="DGU7" s="652"/>
      <c r="DGV7" s="652"/>
      <c r="DGW7" s="652"/>
      <c r="DGX7" s="652"/>
      <c r="DGY7" s="652"/>
      <c r="DGZ7" s="653"/>
      <c r="DHA7" s="653"/>
      <c r="DHB7" s="653"/>
      <c r="DHC7" s="653"/>
      <c r="DHD7" s="653"/>
      <c r="DHE7" s="653"/>
      <c r="DHF7" s="653"/>
      <c r="DHG7" s="653"/>
      <c r="DHH7" s="668"/>
      <c r="DHI7" s="670"/>
      <c r="DHJ7" s="652"/>
      <c r="DHK7" s="652"/>
      <c r="DHL7" s="652"/>
      <c r="DHM7" s="652"/>
      <c r="DHN7" s="652"/>
      <c r="DHO7" s="652"/>
      <c r="DHP7" s="653"/>
      <c r="DHQ7" s="653"/>
      <c r="DHR7" s="653"/>
      <c r="DHS7" s="653"/>
      <c r="DHT7" s="653"/>
      <c r="DHU7" s="653"/>
      <c r="DHV7" s="653"/>
      <c r="DHW7" s="653"/>
      <c r="DHX7" s="668"/>
      <c r="DHY7" s="670"/>
      <c r="DHZ7" s="652"/>
      <c r="DIA7" s="652"/>
      <c r="DIB7" s="652"/>
      <c r="DIC7" s="652"/>
      <c r="DID7" s="652"/>
      <c r="DIE7" s="652"/>
      <c r="DIF7" s="653"/>
      <c r="DIG7" s="653"/>
      <c r="DIH7" s="653"/>
      <c r="DII7" s="653"/>
      <c r="DIJ7" s="653"/>
      <c r="DIK7" s="653"/>
      <c r="DIL7" s="653"/>
      <c r="DIM7" s="653"/>
      <c r="DIN7" s="668"/>
      <c r="DIO7" s="670"/>
      <c r="DIP7" s="652"/>
      <c r="DIQ7" s="652"/>
      <c r="DIR7" s="652"/>
      <c r="DIS7" s="652"/>
      <c r="DIT7" s="652"/>
      <c r="DIU7" s="652"/>
      <c r="DIV7" s="653"/>
      <c r="DIW7" s="653"/>
      <c r="DIX7" s="653"/>
      <c r="DIY7" s="653"/>
      <c r="DIZ7" s="653"/>
      <c r="DJA7" s="653"/>
      <c r="DJB7" s="653"/>
      <c r="DJC7" s="653"/>
      <c r="DJD7" s="668"/>
      <c r="DJE7" s="670"/>
      <c r="DJF7" s="652"/>
      <c r="DJG7" s="652"/>
      <c r="DJH7" s="652"/>
      <c r="DJI7" s="652"/>
      <c r="DJJ7" s="652"/>
      <c r="DJK7" s="652"/>
      <c r="DJL7" s="653"/>
      <c r="DJM7" s="653"/>
      <c r="DJN7" s="653"/>
      <c r="DJO7" s="653"/>
      <c r="DJP7" s="653"/>
      <c r="DJQ7" s="653"/>
      <c r="DJR7" s="653"/>
      <c r="DJS7" s="653"/>
      <c r="DJT7" s="668"/>
      <c r="DJU7" s="670"/>
      <c r="DJV7" s="652"/>
      <c r="DJW7" s="652"/>
      <c r="DJX7" s="652"/>
      <c r="DJY7" s="652"/>
      <c r="DJZ7" s="652"/>
      <c r="DKA7" s="652"/>
      <c r="DKB7" s="653"/>
      <c r="DKC7" s="653"/>
      <c r="DKD7" s="653"/>
      <c r="DKE7" s="653"/>
      <c r="DKF7" s="653"/>
      <c r="DKG7" s="653"/>
      <c r="DKH7" s="653"/>
      <c r="DKI7" s="653"/>
      <c r="DKJ7" s="668"/>
      <c r="DKK7" s="670"/>
      <c r="DKL7" s="652"/>
      <c r="DKM7" s="652"/>
      <c r="DKN7" s="652"/>
      <c r="DKO7" s="652"/>
      <c r="DKP7" s="652"/>
      <c r="DKQ7" s="652"/>
      <c r="DKR7" s="653"/>
      <c r="DKS7" s="653"/>
      <c r="DKT7" s="653"/>
      <c r="DKU7" s="653"/>
      <c r="DKV7" s="653"/>
      <c r="DKW7" s="653"/>
      <c r="DKX7" s="653"/>
      <c r="DKY7" s="653"/>
      <c r="DKZ7" s="668"/>
      <c r="DLA7" s="670"/>
      <c r="DLB7" s="652"/>
      <c r="DLC7" s="652"/>
      <c r="DLD7" s="652"/>
      <c r="DLE7" s="652"/>
      <c r="DLF7" s="652"/>
      <c r="DLG7" s="652"/>
      <c r="DLH7" s="653"/>
      <c r="DLI7" s="653"/>
      <c r="DLJ7" s="653"/>
      <c r="DLK7" s="653"/>
      <c r="DLL7" s="653"/>
      <c r="DLM7" s="653"/>
      <c r="DLN7" s="653"/>
      <c r="DLO7" s="653"/>
      <c r="DLP7" s="668"/>
      <c r="DLQ7" s="670"/>
      <c r="DLR7" s="652"/>
      <c r="DLS7" s="652"/>
      <c r="DLT7" s="652"/>
      <c r="DLU7" s="652"/>
      <c r="DLV7" s="652"/>
      <c r="DLW7" s="652"/>
      <c r="DLX7" s="653"/>
      <c r="DLY7" s="653"/>
      <c r="DLZ7" s="653"/>
      <c r="DMA7" s="653"/>
      <c r="DMB7" s="653"/>
      <c r="DMC7" s="653"/>
      <c r="DMD7" s="653"/>
      <c r="DME7" s="653"/>
      <c r="DMF7" s="668"/>
      <c r="DMG7" s="670"/>
      <c r="DMH7" s="652"/>
      <c r="DMI7" s="652"/>
      <c r="DMJ7" s="652"/>
      <c r="DMK7" s="652"/>
      <c r="DML7" s="652"/>
      <c r="DMM7" s="652"/>
      <c r="DMN7" s="653"/>
      <c r="DMO7" s="653"/>
      <c r="DMP7" s="653"/>
      <c r="DMQ7" s="653"/>
      <c r="DMR7" s="653"/>
      <c r="DMS7" s="653"/>
      <c r="DMT7" s="653"/>
      <c r="DMU7" s="653"/>
      <c r="DMV7" s="668"/>
      <c r="DMW7" s="670"/>
      <c r="DMX7" s="652"/>
      <c r="DMY7" s="652"/>
      <c r="DMZ7" s="652"/>
      <c r="DNA7" s="652"/>
      <c r="DNB7" s="652"/>
      <c r="DNC7" s="652"/>
      <c r="DND7" s="653"/>
      <c r="DNE7" s="653"/>
      <c r="DNF7" s="653"/>
      <c r="DNG7" s="653"/>
      <c r="DNH7" s="653"/>
      <c r="DNI7" s="653"/>
      <c r="DNJ7" s="653"/>
      <c r="DNK7" s="653"/>
      <c r="DNL7" s="668"/>
      <c r="DNM7" s="670"/>
      <c r="DNN7" s="652"/>
      <c r="DNO7" s="652"/>
      <c r="DNP7" s="652"/>
      <c r="DNQ7" s="652"/>
      <c r="DNR7" s="652"/>
      <c r="DNS7" s="652"/>
      <c r="DNT7" s="653"/>
      <c r="DNU7" s="653"/>
      <c r="DNV7" s="653"/>
      <c r="DNW7" s="653"/>
      <c r="DNX7" s="653"/>
      <c r="DNY7" s="653"/>
      <c r="DNZ7" s="653"/>
      <c r="DOA7" s="653"/>
      <c r="DOB7" s="668"/>
      <c r="DOC7" s="670"/>
      <c r="DOD7" s="652"/>
      <c r="DOE7" s="652"/>
      <c r="DOF7" s="652"/>
      <c r="DOG7" s="652"/>
      <c r="DOH7" s="652"/>
      <c r="DOI7" s="652"/>
      <c r="DOJ7" s="653"/>
      <c r="DOK7" s="653"/>
      <c r="DOL7" s="653"/>
      <c r="DOM7" s="653"/>
      <c r="DON7" s="653"/>
      <c r="DOO7" s="653"/>
      <c r="DOP7" s="653"/>
      <c r="DOQ7" s="653"/>
      <c r="DOR7" s="668"/>
      <c r="DOS7" s="670"/>
      <c r="DOT7" s="652"/>
      <c r="DOU7" s="652"/>
      <c r="DOV7" s="652"/>
      <c r="DOW7" s="652"/>
      <c r="DOX7" s="652"/>
      <c r="DOY7" s="652"/>
      <c r="DOZ7" s="653"/>
      <c r="DPA7" s="653"/>
      <c r="DPB7" s="653"/>
      <c r="DPC7" s="653"/>
      <c r="DPD7" s="653"/>
      <c r="DPE7" s="653"/>
      <c r="DPF7" s="653"/>
      <c r="DPG7" s="653"/>
      <c r="DPH7" s="668"/>
      <c r="DPI7" s="670"/>
      <c r="DPJ7" s="652"/>
      <c r="DPK7" s="652"/>
      <c r="DPL7" s="652"/>
      <c r="DPM7" s="652"/>
      <c r="DPN7" s="652"/>
      <c r="DPO7" s="652"/>
      <c r="DPP7" s="653"/>
      <c r="DPQ7" s="653"/>
      <c r="DPR7" s="653"/>
      <c r="DPS7" s="653"/>
      <c r="DPT7" s="653"/>
      <c r="DPU7" s="653"/>
      <c r="DPV7" s="653"/>
      <c r="DPW7" s="653"/>
      <c r="DPX7" s="668"/>
      <c r="DPY7" s="670"/>
      <c r="DPZ7" s="652"/>
      <c r="DQA7" s="652"/>
      <c r="DQB7" s="652"/>
      <c r="DQC7" s="652"/>
      <c r="DQD7" s="652"/>
      <c r="DQE7" s="652"/>
      <c r="DQF7" s="653"/>
      <c r="DQG7" s="653"/>
      <c r="DQH7" s="653"/>
      <c r="DQI7" s="653"/>
      <c r="DQJ7" s="653"/>
      <c r="DQK7" s="653"/>
      <c r="DQL7" s="653"/>
      <c r="DQM7" s="653"/>
      <c r="DQN7" s="668"/>
      <c r="DQO7" s="670"/>
      <c r="DQP7" s="652"/>
      <c r="DQQ7" s="652"/>
      <c r="DQR7" s="652"/>
      <c r="DQS7" s="652"/>
      <c r="DQT7" s="652"/>
      <c r="DQU7" s="652"/>
      <c r="DQV7" s="653"/>
      <c r="DQW7" s="653"/>
      <c r="DQX7" s="653"/>
      <c r="DQY7" s="653"/>
      <c r="DQZ7" s="653"/>
      <c r="DRA7" s="653"/>
      <c r="DRB7" s="653"/>
      <c r="DRC7" s="653"/>
      <c r="DRD7" s="668"/>
      <c r="DRE7" s="670"/>
      <c r="DRF7" s="652"/>
      <c r="DRG7" s="652"/>
      <c r="DRH7" s="652"/>
      <c r="DRI7" s="652"/>
      <c r="DRJ7" s="652"/>
      <c r="DRK7" s="652"/>
      <c r="DRL7" s="653"/>
      <c r="DRM7" s="653"/>
      <c r="DRN7" s="653"/>
      <c r="DRO7" s="653"/>
      <c r="DRP7" s="653"/>
      <c r="DRQ7" s="653"/>
      <c r="DRR7" s="653"/>
      <c r="DRS7" s="653"/>
      <c r="DRT7" s="668"/>
      <c r="DRU7" s="670"/>
      <c r="DRV7" s="652"/>
      <c r="DRW7" s="652"/>
      <c r="DRX7" s="652"/>
      <c r="DRY7" s="652"/>
      <c r="DRZ7" s="652"/>
      <c r="DSA7" s="652"/>
      <c r="DSB7" s="653"/>
      <c r="DSC7" s="653"/>
      <c r="DSD7" s="653"/>
      <c r="DSE7" s="653"/>
      <c r="DSF7" s="653"/>
      <c r="DSG7" s="653"/>
      <c r="DSH7" s="653"/>
      <c r="DSI7" s="653"/>
      <c r="DSJ7" s="668"/>
      <c r="DSK7" s="670"/>
      <c r="DSL7" s="652"/>
      <c r="DSM7" s="652"/>
      <c r="DSN7" s="652"/>
      <c r="DSO7" s="652"/>
      <c r="DSP7" s="652"/>
      <c r="DSQ7" s="652"/>
      <c r="DSR7" s="653"/>
      <c r="DSS7" s="653"/>
      <c r="DST7" s="653"/>
      <c r="DSU7" s="653"/>
      <c r="DSV7" s="653"/>
      <c r="DSW7" s="653"/>
      <c r="DSX7" s="653"/>
      <c r="DSY7" s="653"/>
      <c r="DSZ7" s="668"/>
      <c r="DTA7" s="670"/>
      <c r="DTB7" s="652"/>
      <c r="DTC7" s="652"/>
      <c r="DTD7" s="652"/>
      <c r="DTE7" s="652"/>
      <c r="DTF7" s="652"/>
      <c r="DTG7" s="652"/>
      <c r="DTH7" s="653"/>
      <c r="DTI7" s="653"/>
      <c r="DTJ7" s="653"/>
      <c r="DTK7" s="653"/>
      <c r="DTL7" s="653"/>
      <c r="DTM7" s="653"/>
      <c r="DTN7" s="653"/>
      <c r="DTO7" s="653"/>
      <c r="DTP7" s="668"/>
      <c r="DTQ7" s="670"/>
      <c r="DTR7" s="652"/>
      <c r="DTS7" s="652"/>
      <c r="DTT7" s="652"/>
      <c r="DTU7" s="652"/>
      <c r="DTV7" s="652"/>
      <c r="DTW7" s="652"/>
      <c r="DTX7" s="653"/>
      <c r="DTY7" s="653"/>
      <c r="DTZ7" s="653"/>
      <c r="DUA7" s="653"/>
      <c r="DUB7" s="653"/>
      <c r="DUC7" s="653"/>
      <c r="DUD7" s="653"/>
      <c r="DUE7" s="653"/>
      <c r="DUF7" s="668"/>
      <c r="DUG7" s="670"/>
      <c r="DUH7" s="652"/>
      <c r="DUI7" s="652"/>
      <c r="DUJ7" s="652"/>
      <c r="DUK7" s="652"/>
      <c r="DUL7" s="652"/>
      <c r="DUM7" s="652"/>
      <c r="DUN7" s="653"/>
      <c r="DUO7" s="653"/>
      <c r="DUP7" s="653"/>
      <c r="DUQ7" s="653"/>
      <c r="DUR7" s="653"/>
      <c r="DUS7" s="653"/>
      <c r="DUT7" s="653"/>
      <c r="DUU7" s="653"/>
      <c r="DUV7" s="668"/>
      <c r="DUW7" s="670"/>
      <c r="DUX7" s="652"/>
      <c r="DUY7" s="652"/>
      <c r="DUZ7" s="652"/>
      <c r="DVA7" s="652"/>
      <c r="DVB7" s="652"/>
      <c r="DVC7" s="652"/>
      <c r="DVD7" s="653"/>
      <c r="DVE7" s="653"/>
      <c r="DVF7" s="653"/>
      <c r="DVG7" s="653"/>
      <c r="DVH7" s="653"/>
      <c r="DVI7" s="653"/>
      <c r="DVJ7" s="653"/>
      <c r="DVK7" s="653"/>
      <c r="DVL7" s="668"/>
      <c r="DVM7" s="670"/>
      <c r="DVN7" s="652"/>
      <c r="DVO7" s="652"/>
      <c r="DVP7" s="652"/>
      <c r="DVQ7" s="652"/>
      <c r="DVR7" s="652"/>
      <c r="DVS7" s="652"/>
      <c r="DVT7" s="653"/>
      <c r="DVU7" s="653"/>
      <c r="DVV7" s="653"/>
      <c r="DVW7" s="653"/>
      <c r="DVX7" s="653"/>
      <c r="DVY7" s="653"/>
      <c r="DVZ7" s="653"/>
      <c r="DWA7" s="653"/>
      <c r="DWB7" s="668"/>
      <c r="DWC7" s="670"/>
      <c r="DWD7" s="652"/>
      <c r="DWE7" s="652"/>
      <c r="DWF7" s="652"/>
      <c r="DWG7" s="652"/>
      <c r="DWH7" s="652"/>
      <c r="DWI7" s="652"/>
      <c r="DWJ7" s="653"/>
      <c r="DWK7" s="653"/>
      <c r="DWL7" s="653"/>
      <c r="DWM7" s="653"/>
      <c r="DWN7" s="653"/>
      <c r="DWO7" s="653"/>
      <c r="DWP7" s="653"/>
      <c r="DWQ7" s="653"/>
      <c r="DWR7" s="668"/>
      <c r="DWS7" s="670"/>
      <c r="DWT7" s="652"/>
      <c r="DWU7" s="652"/>
      <c r="DWV7" s="652"/>
      <c r="DWW7" s="652"/>
      <c r="DWX7" s="652"/>
      <c r="DWY7" s="652"/>
      <c r="DWZ7" s="653"/>
      <c r="DXA7" s="653"/>
      <c r="DXB7" s="653"/>
      <c r="DXC7" s="653"/>
      <c r="DXD7" s="653"/>
      <c r="DXE7" s="653"/>
      <c r="DXF7" s="653"/>
      <c r="DXG7" s="653"/>
      <c r="DXH7" s="668"/>
      <c r="DXI7" s="670"/>
      <c r="DXJ7" s="652"/>
      <c r="DXK7" s="652"/>
      <c r="DXL7" s="652"/>
      <c r="DXM7" s="652"/>
      <c r="DXN7" s="652"/>
      <c r="DXO7" s="652"/>
      <c r="DXP7" s="653"/>
      <c r="DXQ7" s="653"/>
      <c r="DXR7" s="653"/>
      <c r="DXS7" s="653"/>
      <c r="DXT7" s="653"/>
      <c r="DXU7" s="653"/>
      <c r="DXV7" s="653"/>
      <c r="DXW7" s="653"/>
      <c r="DXX7" s="668"/>
      <c r="DXY7" s="670"/>
      <c r="DXZ7" s="652"/>
      <c r="DYA7" s="652"/>
      <c r="DYB7" s="652"/>
      <c r="DYC7" s="652"/>
      <c r="DYD7" s="652"/>
      <c r="DYE7" s="652"/>
      <c r="DYF7" s="653"/>
      <c r="DYG7" s="653"/>
      <c r="DYH7" s="653"/>
      <c r="DYI7" s="653"/>
      <c r="DYJ7" s="653"/>
      <c r="DYK7" s="653"/>
      <c r="DYL7" s="653"/>
      <c r="DYM7" s="653"/>
      <c r="DYN7" s="668"/>
      <c r="DYO7" s="670"/>
      <c r="DYP7" s="652"/>
      <c r="DYQ7" s="652"/>
      <c r="DYR7" s="652"/>
      <c r="DYS7" s="652"/>
      <c r="DYT7" s="652"/>
      <c r="DYU7" s="652"/>
      <c r="DYV7" s="653"/>
      <c r="DYW7" s="653"/>
      <c r="DYX7" s="653"/>
      <c r="DYY7" s="653"/>
      <c r="DYZ7" s="653"/>
      <c r="DZA7" s="653"/>
      <c r="DZB7" s="653"/>
      <c r="DZC7" s="653"/>
      <c r="DZD7" s="668"/>
      <c r="DZE7" s="670"/>
      <c r="DZF7" s="652"/>
      <c r="DZG7" s="652"/>
      <c r="DZH7" s="652"/>
      <c r="DZI7" s="652"/>
      <c r="DZJ7" s="652"/>
      <c r="DZK7" s="652"/>
      <c r="DZL7" s="653"/>
      <c r="DZM7" s="653"/>
      <c r="DZN7" s="653"/>
      <c r="DZO7" s="653"/>
      <c r="DZP7" s="653"/>
      <c r="DZQ7" s="653"/>
      <c r="DZR7" s="653"/>
      <c r="DZS7" s="653"/>
      <c r="DZT7" s="668"/>
      <c r="DZU7" s="670"/>
      <c r="DZV7" s="652"/>
      <c r="DZW7" s="652"/>
      <c r="DZX7" s="652"/>
      <c r="DZY7" s="652"/>
      <c r="DZZ7" s="652"/>
      <c r="EAA7" s="652"/>
      <c r="EAB7" s="653"/>
      <c r="EAC7" s="653"/>
      <c r="EAD7" s="653"/>
      <c r="EAE7" s="653"/>
      <c r="EAF7" s="653"/>
      <c r="EAG7" s="653"/>
      <c r="EAH7" s="653"/>
      <c r="EAI7" s="653"/>
      <c r="EAJ7" s="668"/>
      <c r="EAK7" s="670"/>
      <c r="EAL7" s="652"/>
      <c r="EAM7" s="652"/>
      <c r="EAN7" s="652"/>
      <c r="EAO7" s="652"/>
      <c r="EAP7" s="652"/>
      <c r="EAQ7" s="652"/>
      <c r="EAR7" s="653"/>
      <c r="EAS7" s="653"/>
      <c r="EAT7" s="653"/>
      <c r="EAU7" s="653"/>
      <c r="EAV7" s="653"/>
      <c r="EAW7" s="653"/>
      <c r="EAX7" s="653"/>
      <c r="EAY7" s="653"/>
      <c r="EAZ7" s="668"/>
      <c r="EBA7" s="670"/>
      <c r="EBB7" s="652"/>
      <c r="EBC7" s="652"/>
      <c r="EBD7" s="652"/>
      <c r="EBE7" s="652"/>
      <c r="EBF7" s="652"/>
      <c r="EBG7" s="652"/>
      <c r="EBH7" s="653"/>
      <c r="EBI7" s="653"/>
      <c r="EBJ7" s="653"/>
      <c r="EBK7" s="653"/>
      <c r="EBL7" s="653"/>
      <c r="EBM7" s="653"/>
      <c r="EBN7" s="653"/>
      <c r="EBO7" s="653"/>
      <c r="EBP7" s="668"/>
      <c r="EBQ7" s="670"/>
      <c r="EBR7" s="652"/>
      <c r="EBS7" s="652"/>
      <c r="EBT7" s="652"/>
      <c r="EBU7" s="652"/>
      <c r="EBV7" s="652"/>
      <c r="EBW7" s="652"/>
      <c r="EBX7" s="653"/>
      <c r="EBY7" s="653"/>
      <c r="EBZ7" s="653"/>
      <c r="ECA7" s="653"/>
      <c r="ECB7" s="653"/>
      <c r="ECC7" s="653"/>
      <c r="ECD7" s="653"/>
      <c r="ECE7" s="653"/>
      <c r="ECF7" s="668"/>
      <c r="ECG7" s="670"/>
      <c r="ECH7" s="652"/>
      <c r="ECI7" s="652"/>
      <c r="ECJ7" s="652"/>
      <c r="ECK7" s="652"/>
      <c r="ECL7" s="652"/>
      <c r="ECM7" s="652"/>
      <c r="ECN7" s="653"/>
      <c r="ECO7" s="653"/>
      <c r="ECP7" s="653"/>
      <c r="ECQ7" s="653"/>
      <c r="ECR7" s="653"/>
      <c r="ECS7" s="653"/>
      <c r="ECT7" s="653"/>
      <c r="ECU7" s="653"/>
      <c r="ECV7" s="668"/>
      <c r="ECW7" s="670"/>
      <c r="ECX7" s="652"/>
      <c r="ECY7" s="652"/>
      <c r="ECZ7" s="652"/>
      <c r="EDA7" s="652"/>
      <c r="EDB7" s="652"/>
      <c r="EDC7" s="652"/>
      <c r="EDD7" s="653"/>
      <c r="EDE7" s="653"/>
      <c r="EDF7" s="653"/>
      <c r="EDG7" s="653"/>
      <c r="EDH7" s="653"/>
      <c r="EDI7" s="653"/>
      <c r="EDJ7" s="653"/>
      <c r="EDK7" s="653"/>
      <c r="EDL7" s="668"/>
      <c r="EDM7" s="670"/>
      <c r="EDN7" s="652"/>
      <c r="EDO7" s="652"/>
      <c r="EDP7" s="652"/>
      <c r="EDQ7" s="652"/>
      <c r="EDR7" s="652"/>
      <c r="EDS7" s="652"/>
      <c r="EDT7" s="653"/>
      <c r="EDU7" s="653"/>
      <c r="EDV7" s="653"/>
      <c r="EDW7" s="653"/>
      <c r="EDX7" s="653"/>
      <c r="EDY7" s="653"/>
      <c r="EDZ7" s="653"/>
      <c r="EEA7" s="653"/>
      <c r="EEB7" s="668"/>
      <c r="EEC7" s="670"/>
      <c r="EED7" s="652"/>
      <c r="EEE7" s="652"/>
      <c r="EEF7" s="652"/>
      <c r="EEG7" s="652"/>
      <c r="EEH7" s="652"/>
      <c r="EEI7" s="652"/>
      <c r="EEJ7" s="653"/>
      <c r="EEK7" s="653"/>
      <c r="EEL7" s="653"/>
      <c r="EEM7" s="653"/>
      <c r="EEN7" s="653"/>
      <c r="EEO7" s="653"/>
      <c r="EEP7" s="653"/>
      <c r="EEQ7" s="653"/>
      <c r="EER7" s="668"/>
      <c r="EES7" s="670"/>
      <c r="EET7" s="652"/>
      <c r="EEU7" s="652"/>
      <c r="EEV7" s="652"/>
      <c r="EEW7" s="652"/>
      <c r="EEX7" s="652"/>
      <c r="EEY7" s="652"/>
      <c r="EEZ7" s="653"/>
      <c r="EFA7" s="653"/>
      <c r="EFB7" s="653"/>
      <c r="EFC7" s="653"/>
      <c r="EFD7" s="653"/>
      <c r="EFE7" s="653"/>
      <c r="EFF7" s="653"/>
      <c r="EFG7" s="653"/>
      <c r="EFH7" s="668"/>
      <c r="EFI7" s="670"/>
      <c r="EFJ7" s="652"/>
      <c r="EFK7" s="652"/>
      <c r="EFL7" s="652"/>
      <c r="EFM7" s="652"/>
      <c r="EFN7" s="652"/>
      <c r="EFO7" s="652"/>
      <c r="EFP7" s="653"/>
      <c r="EFQ7" s="653"/>
      <c r="EFR7" s="653"/>
      <c r="EFS7" s="653"/>
      <c r="EFT7" s="653"/>
      <c r="EFU7" s="653"/>
      <c r="EFV7" s="653"/>
      <c r="EFW7" s="653"/>
      <c r="EFX7" s="668"/>
      <c r="EFY7" s="670"/>
      <c r="EFZ7" s="652"/>
      <c r="EGA7" s="652"/>
      <c r="EGB7" s="652"/>
      <c r="EGC7" s="652"/>
      <c r="EGD7" s="652"/>
      <c r="EGE7" s="652"/>
      <c r="EGF7" s="653"/>
      <c r="EGG7" s="653"/>
      <c r="EGH7" s="653"/>
      <c r="EGI7" s="653"/>
      <c r="EGJ7" s="653"/>
      <c r="EGK7" s="653"/>
      <c r="EGL7" s="653"/>
      <c r="EGM7" s="653"/>
      <c r="EGN7" s="668"/>
      <c r="EGO7" s="670"/>
      <c r="EGP7" s="652"/>
      <c r="EGQ7" s="652"/>
      <c r="EGR7" s="652"/>
      <c r="EGS7" s="652"/>
      <c r="EGT7" s="652"/>
      <c r="EGU7" s="652"/>
      <c r="EGV7" s="653"/>
      <c r="EGW7" s="653"/>
      <c r="EGX7" s="653"/>
      <c r="EGY7" s="653"/>
      <c r="EGZ7" s="653"/>
      <c r="EHA7" s="653"/>
      <c r="EHB7" s="653"/>
      <c r="EHC7" s="653"/>
      <c r="EHD7" s="668"/>
      <c r="EHE7" s="670"/>
      <c r="EHF7" s="652"/>
      <c r="EHG7" s="652"/>
      <c r="EHH7" s="652"/>
      <c r="EHI7" s="652"/>
      <c r="EHJ7" s="652"/>
      <c r="EHK7" s="652"/>
      <c r="EHL7" s="653"/>
      <c r="EHM7" s="653"/>
      <c r="EHN7" s="653"/>
      <c r="EHO7" s="653"/>
      <c r="EHP7" s="653"/>
      <c r="EHQ7" s="653"/>
      <c r="EHR7" s="653"/>
      <c r="EHS7" s="653"/>
      <c r="EHT7" s="668"/>
      <c r="EHU7" s="670"/>
      <c r="EHV7" s="652"/>
      <c r="EHW7" s="652"/>
      <c r="EHX7" s="652"/>
      <c r="EHY7" s="652"/>
      <c r="EHZ7" s="652"/>
      <c r="EIA7" s="652"/>
      <c r="EIB7" s="653"/>
      <c r="EIC7" s="653"/>
      <c r="EID7" s="653"/>
      <c r="EIE7" s="653"/>
      <c r="EIF7" s="653"/>
      <c r="EIG7" s="653"/>
      <c r="EIH7" s="653"/>
      <c r="EII7" s="653"/>
      <c r="EIJ7" s="668"/>
      <c r="EIK7" s="670"/>
      <c r="EIL7" s="652"/>
      <c r="EIM7" s="652"/>
      <c r="EIN7" s="652"/>
      <c r="EIO7" s="652"/>
      <c r="EIP7" s="652"/>
      <c r="EIQ7" s="652"/>
      <c r="EIR7" s="653"/>
      <c r="EIS7" s="653"/>
      <c r="EIT7" s="653"/>
      <c r="EIU7" s="653"/>
      <c r="EIV7" s="653"/>
      <c r="EIW7" s="653"/>
      <c r="EIX7" s="653"/>
      <c r="EIY7" s="653"/>
      <c r="EIZ7" s="668"/>
      <c r="EJA7" s="670"/>
      <c r="EJB7" s="652"/>
      <c r="EJC7" s="652"/>
      <c r="EJD7" s="652"/>
      <c r="EJE7" s="652"/>
      <c r="EJF7" s="652"/>
      <c r="EJG7" s="652"/>
      <c r="EJH7" s="653"/>
      <c r="EJI7" s="653"/>
      <c r="EJJ7" s="653"/>
      <c r="EJK7" s="653"/>
      <c r="EJL7" s="653"/>
      <c r="EJM7" s="653"/>
      <c r="EJN7" s="653"/>
      <c r="EJO7" s="653"/>
      <c r="EJP7" s="668"/>
      <c r="EJQ7" s="670"/>
      <c r="EJR7" s="652"/>
      <c r="EJS7" s="652"/>
      <c r="EJT7" s="652"/>
      <c r="EJU7" s="652"/>
      <c r="EJV7" s="652"/>
      <c r="EJW7" s="652"/>
      <c r="EJX7" s="653"/>
      <c r="EJY7" s="653"/>
      <c r="EJZ7" s="653"/>
      <c r="EKA7" s="653"/>
      <c r="EKB7" s="653"/>
      <c r="EKC7" s="653"/>
      <c r="EKD7" s="653"/>
      <c r="EKE7" s="653"/>
      <c r="EKF7" s="668"/>
      <c r="EKG7" s="670"/>
      <c r="EKH7" s="652"/>
      <c r="EKI7" s="652"/>
      <c r="EKJ7" s="652"/>
      <c r="EKK7" s="652"/>
      <c r="EKL7" s="652"/>
      <c r="EKM7" s="652"/>
      <c r="EKN7" s="653"/>
      <c r="EKO7" s="653"/>
      <c r="EKP7" s="653"/>
      <c r="EKQ7" s="653"/>
      <c r="EKR7" s="653"/>
      <c r="EKS7" s="653"/>
      <c r="EKT7" s="653"/>
      <c r="EKU7" s="653"/>
      <c r="EKV7" s="668"/>
      <c r="EKW7" s="670"/>
      <c r="EKX7" s="652"/>
      <c r="EKY7" s="652"/>
      <c r="EKZ7" s="652"/>
      <c r="ELA7" s="652"/>
      <c r="ELB7" s="652"/>
      <c r="ELC7" s="652"/>
      <c r="ELD7" s="653"/>
      <c r="ELE7" s="653"/>
      <c r="ELF7" s="653"/>
      <c r="ELG7" s="653"/>
      <c r="ELH7" s="653"/>
      <c r="ELI7" s="653"/>
      <c r="ELJ7" s="653"/>
      <c r="ELK7" s="653"/>
      <c r="ELL7" s="668"/>
      <c r="ELM7" s="670"/>
      <c r="ELN7" s="652"/>
      <c r="ELO7" s="652"/>
      <c r="ELP7" s="652"/>
      <c r="ELQ7" s="652"/>
      <c r="ELR7" s="652"/>
      <c r="ELS7" s="652"/>
      <c r="ELT7" s="653"/>
      <c r="ELU7" s="653"/>
      <c r="ELV7" s="653"/>
      <c r="ELW7" s="653"/>
      <c r="ELX7" s="653"/>
      <c r="ELY7" s="653"/>
      <c r="ELZ7" s="653"/>
      <c r="EMA7" s="653"/>
      <c r="EMB7" s="668"/>
      <c r="EMC7" s="670"/>
      <c r="EMD7" s="652"/>
      <c r="EME7" s="652"/>
      <c r="EMF7" s="652"/>
      <c r="EMG7" s="652"/>
      <c r="EMH7" s="652"/>
      <c r="EMI7" s="652"/>
      <c r="EMJ7" s="653"/>
      <c r="EMK7" s="653"/>
      <c r="EML7" s="653"/>
      <c r="EMM7" s="653"/>
      <c r="EMN7" s="653"/>
      <c r="EMO7" s="653"/>
      <c r="EMP7" s="653"/>
      <c r="EMQ7" s="653"/>
      <c r="EMR7" s="668"/>
      <c r="EMS7" s="670"/>
      <c r="EMT7" s="652"/>
      <c r="EMU7" s="652"/>
      <c r="EMV7" s="652"/>
      <c r="EMW7" s="652"/>
      <c r="EMX7" s="652"/>
      <c r="EMY7" s="652"/>
      <c r="EMZ7" s="653"/>
      <c r="ENA7" s="653"/>
      <c r="ENB7" s="653"/>
      <c r="ENC7" s="653"/>
      <c r="END7" s="653"/>
      <c r="ENE7" s="653"/>
      <c r="ENF7" s="653"/>
      <c r="ENG7" s="653"/>
      <c r="ENH7" s="668"/>
      <c r="ENI7" s="670"/>
      <c r="ENJ7" s="652"/>
      <c r="ENK7" s="652"/>
      <c r="ENL7" s="652"/>
      <c r="ENM7" s="652"/>
      <c r="ENN7" s="652"/>
      <c r="ENO7" s="652"/>
      <c r="ENP7" s="653"/>
      <c r="ENQ7" s="653"/>
      <c r="ENR7" s="653"/>
      <c r="ENS7" s="653"/>
      <c r="ENT7" s="653"/>
      <c r="ENU7" s="653"/>
      <c r="ENV7" s="653"/>
      <c r="ENW7" s="653"/>
      <c r="ENX7" s="668"/>
      <c r="ENY7" s="670"/>
      <c r="ENZ7" s="652"/>
      <c r="EOA7" s="652"/>
      <c r="EOB7" s="652"/>
      <c r="EOC7" s="652"/>
      <c r="EOD7" s="652"/>
      <c r="EOE7" s="652"/>
      <c r="EOF7" s="653"/>
      <c r="EOG7" s="653"/>
      <c r="EOH7" s="653"/>
      <c r="EOI7" s="653"/>
      <c r="EOJ7" s="653"/>
      <c r="EOK7" s="653"/>
      <c r="EOL7" s="653"/>
      <c r="EOM7" s="653"/>
      <c r="EON7" s="668"/>
      <c r="EOO7" s="670"/>
      <c r="EOP7" s="652"/>
      <c r="EOQ7" s="652"/>
      <c r="EOR7" s="652"/>
      <c r="EOS7" s="652"/>
      <c r="EOT7" s="652"/>
      <c r="EOU7" s="652"/>
      <c r="EOV7" s="653"/>
      <c r="EOW7" s="653"/>
      <c r="EOX7" s="653"/>
      <c r="EOY7" s="653"/>
      <c r="EOZ7" s="653"/>
      <c r="EPA7" s="653"/>
      <c r="EPB7" s="653"/>
      <c r="EPC7" s="653"/>
      <c r="EPD7" s="668"/>
      <c r="EPE7" s="670"/>
      <c r="EPF7" s="652"/>
      <c r="EPG7" s="652"/>
      <c r="EPH7" s="652"/>
      <c r="EPI7" s="652"/>
      <c r="EPJ7" s="652"/>
      <c r="EPK7" s="652"/>
      <c r="EPL7" s="653"/>
      <c r="EPM7" s="653"/>
      <c r="EPN7" s="653"/>
      <c r="EPO7" s="653"/>
      <c r="EPP7" s="653"/>
      <c r="EPQ7" s="653"/>
      <c r="EPR7" s="653"/>
      <c r="EPS7" s="653"/>
      <c r="EPT7" s="668"/>
      <c r="EPU7" s="670"/>
      <c r="EPV7" s="652"/>
      <c r="EPW7" s="652"/>
      <c r="EPX7" s="652"/>
      <c r="EPY7" s="652"/>
      <c r="EPZ7" s="652"/>
      <c r="EQA7" s="652"/>
      <c r="EQB7" s="653"/>
      <c r="EQC7" s="653"/>
      <c r="EQD7" s="653"/>
      <c r="EQE7" s="653"/>
      <c r="EQF7" s="653"/>
      <c r="EQG7" s="653"/>
      <c r="EQH7" s="653"/>
      <c r="EQI7" s="653"/>
      <c r="EQJ7" s="668"/>
      <c r="EQK7" s="670"/>
      <c r="EQL7" s="652"/>
      <c r="EQM7" s="652"/>
      <c r="EQN7" s="652"/>
      <c r="EQO7" s="652"/>
      <c r="EQP7" s="652"/>
      <c r="EQQ7" s="652"/>
      <c r="EQR7" s="653"/>
      <c r="EQS7" s="653"/>
      <c r="EQT7" s="653"/>
      <c r="EQU7" s="653"/>
      <c r="EQV7" s="653"/>
      <c r="EQW7" s="653"/>
      <c r="EQX7" s="653"/>
      <c r="EQY7" s="653"/>
      <c r="EQZ7" s="668"/>
      <c r="ERA7" s="670"/>
      <c r="ERB7" s="652"/>
      <c r="ERC7" s="652"/>
      <c r="ERD7" s="652"/>
      <c r="ERE7" s="652"/>
      <c r="ERF7" s="652"/>
      <c r="ERG7" s="652"/>
      <c r="ERH7" s="653"/>
      <c r="ERI7" s="653"/>
      <c r="ERJ7" s="653"/>
      <c r="ERK7" s="653"/>
      <c r="ERL7" s="653"/>
      <c r="ERM7" s="653"/>
      <c r="ERN7" s="653"/>
      <c r="ERO7" s="653"/>
      <c r="ERP7" s="668"/>
      <c r="ERQ7" s="670"/>
      <c r="ERR7" s="652"/>
      <c r="ERS7" s="652"/>
      <c r="ERT7" s="652"/>
      <c r="ERU7" s="652"/>
      <c r="ERV7" s="652"/>
      <c r="ERW7" s="652"/>
      <c r="ERX7" s="653"/>
      <c r="ERY7" s="653"/>
      <c r="ERZ7" s="653"/>
      <c r="ESA7" s="653"/>
      <c r="ESB7" s="653"/>
      <c r="ESC7" s="653"/>
      <c r="ESD7" s="653"/>
      <c r="ESE7" s="653"/>
      <c r="ESF7" s="668"/>
      <c r="ESG7" s="670"/>
      <c r="ESH7" s="652"/>
      <c r="ESI7" s="652"/>
      <c r="ESJ7" s="652"/>
      <c r="ESK7" s="652"/>
      <c r="ESL7" s="652"/>
      <c r="ESM7" s="652"/>
      <c r="ESN7" s="653"/>
      <c r="ESO7" s="653"/>
      <c r="ESP7" s="653"/>
      <c r="ESQ7" s="653"/>
      <c r="ESR7" s="653"/>
      <c r="ESS7" s="653"/>
      <c r="EST7" s="653"/>
      <c r="ESU7" s="653"/>
      <c r="ESV7" s="668"/>
      <c r="ESW7" s="670"/>
      <c r="ESX7" s="652"/>
      <c r="ESY7" s="652"/>
      <c r="ESZ7" s="652"/>
      <c r="ETA7" s="652"/>
      <c r="ETB7" s="652"/>
      <c r="ETC7" s="652"/>
      <c r="ETD7" s="653"/>
      <c r="ETE7" s="653"/>
      <c r="ETF7" s="653"/>
      <c r="ETG7" s="653"/>
      <c r="ETH7" s="653"/>
      <c r="ETI7" s="653"/>
      <c r="ETJ7" s="653"/>
      <c r="ETK7" s="653"/>
      <c r="ETL7" s="668"/>
      <c r="ETM7" s="670"/>
      <c r="ETN7" s="652"/>
      <c r="ETO7" s="652"/>
      <c r="ETP7" s="652"/>
      <c r="ETQ7" s="652"/>
      <c r="ETR7" s="652"/>
      <c r="ETS7" s="652"/>
      <c r="ETT7" s="653"/>
      <c r="ETU7" s="653"/>
      <c r="ETV7" s="653"/>
      <c r="ETW7" s="653"/>
      <c r="ETX7" s="653"/>
      <c r="ETY7" s="653"/>
      <c r="ETZ7" s="653"/>
      <c r="EUA7" s="653"/>
      <c r="EUB7" s="668"/>
      <c r="EUC7" s="670"/>
      <c r="EUD7" s="652"/>
      <c r="EUE7" s="652"/>
      <c r="EUF7" s="652"/>
      <c r="EUG7" s="652"/>
      <c r="EUH7" s="652"/>
      <c r="EUI7" s="652"/>
      <c r="EUJ7" s="653"/>
      <c r="EUK7" s="653"/>
      <c r="EUL7" s="653"/>
      <c r="EUM7" s="653"/>
      <c r="EUN7" s="653"/>
      <c r="EUO7" s="653"/>
      <c r="EUP7" s="653"/>
      <c r="EUQ7" s="653"/>
      <c r="EUR7" s="668"/>
      <c r="EUS7" s="670"/>
      <c r="EUT7" s="652"/>
      <c r="EUU7" s="652"/>
      <c r="EUV7" s="652"/>
      <c r="EUW7" s="652"/>
      <c r="EUX7" s="652"/>
      <c r="EUY7" s="652"/>
      <c r="EUZ7" s="653"/>
      <c r="EVA7" s="653"/>
      <c r="EVB7" s="653"/>
      <c r="EVC7" s="653"/>
      <c r="EVD7" s="653"/>
      <c r="EVE7" s="653"/>
      <c r="EVF7" s="653"/>
      <c r="EVG7" s="653"/>
      <c r="EVH7" s="668"/>
      <c r="EVI7" s="670"/>
      <c r="EVJ7" s="652"/>
      <c r="EVK7" s="652"/>
      <c r="EVL7" s="652"/>
      <c r="EVM7" s="652"/>
      <c r="EVN7" s="652"/>
      <c r="EVO7" s="652"/>
      <c r="EVP7" s="653"/>
      <c r="EVQ7" s="653"/>
      <c r="EVR7" s="653"/>
      <c r="EVS7" s="653"/>
      <c r="EVT7" s="653"/>
      <c r="EVU7" s="653"/>
      <c r="EVV7" s="653"/>
      <c r="EVW7" s="653"/>
      <c r="EVX7" s="668"/>
      <c r="EVY7" s="670"/>
      <c r="EVZ7" s="652"/>
      <c r="EWA7" s="652"/>
      <c r="EWB7" s="652"/>
      <c r="EWC7" s="652"/>
      <c r="EWD7" s="652"/>
      <c r="EWE7" s="652"/>
      <c r="EWF7" s="653"/>
      <c r="EWG7" s="653"/>
      <c r="EWH7" s="653"/>
      <c r="EWI7" s="653"/>
      <c r="EWJ7" s="653"/>
      <c r="EWK7" s="653"/>
      <c r="EWL7" s="653"/>
      <c r="EWM7" s="653"/>
      <c r="EWN7" s="668"/>
      <c r="EWO7" s="670"/>
      <c r="EWP7" s="652"/>
      <c r="EWQ7" s="652"/>
      <c r="EWR7" s="652"/>
      <c r="EWS7" s="652"/>
      <c r="EWT7" s="652"/>
      <c r="EWU7" s="652"/>
      <c r="EWV7" s="653"/>
      <c r="EWW7" s="653"/>
      <c r="EWX7" s="653"/>
      <c r="EWY7" s="653"/>
      <c r="EWZ7" s="653"/>
      <c r="EXA7" s="653"/>
      <c r="EXB7" s="653"/>
      <c r="EXC7" s="653"/>
      <c r="EXD7" s="668"/>
      <c r="EXE7" s="670"/>
      <c r="EXF7" s="652"/>
      <c r="EXG7" s="652"/>
      <c r="EXH7" s="652"/>
      <c r="EXI7" s="652"/>
      <c r="EXJ7" s="652"/>
      <c r="EXK7" s="652"/>
      <c r="EXL7" s="653"/>
      <c r="EXM7" s="653"/>
      <c r="EXN7" s="653"/>
      <c r="EXO7" s="653"/>
      <c r="EXP7" s="653"/>
      <c r="EXQ7" s="653"/>
      <c r="EXR7" s="653"/>
      <c r="EXS7" s="653"/>
      <c r="EXT7" s="668"/>
      <c r="EXU7" s="670"/>
      <c r="EXV7" s="652"/>
      <c r="EXW7" s="652"/>
      <c r="EXX7" s="652"/>
      <c r="EXY7" s="652"/>
      <c r="EXZ7" s="652"/>
      <c r="EYA7" s="652"/>
      <c r="EYB7" s="653"/>
      <c r="EYC7" s="653"/>
      <c r="EYD7" s="653"/>
      <c r="EYE7" s="653"/>
      <c r="EYF7" s="653"/>
      <c r="EYG7" s="653"/>
      <c r="EYH7" s="653"/>
      <c r="EYI7" s="653"/>
      <c r="EYJ7" s="668"/>
      <c r="EYK7" s="670"/>
      <c r="EYL7" s="652"/>
      <c r="EYM7" s="652"/>
      <c r="EYN7" s="652"/>
      <c r="EYO7" s="652"/>
      <c r="EYP7" s="652"/>
      <c r="EYQ7" s="652"/>
      <c r="EYR7" s="653"/>
      <c r="EYS7" s="653"/>
      <c r="EYT7" s="653"/>
      <c r="EYU7" s="653"/>
      <c r="EYV7" s="653"/>
      <c r="EYW7" s="653"/>
      <c r="EYX7" s="653"/>
      <c r="EYY7" s="653"/>
      <c r="EYZ7" s="668"/>
      <c r="EZA7" s="670"/>
      <c r="EZB7" s="652"/>
      <c r="EZC7" s="652"/>
      <c r="EZD7" s="652"/>
      <c r="EZE7" s="652"/>
      <c r="EZF7" s="652"/>
      <c r="EZG7" s="652"/>
      <c r="EZH7" s="653"/>
      <c r="EZI7" s="653"/>
      <c r="EZJ7" s="653"/>
      <c r="EZK7" s="653"/>
      <c r="EZL7" s="653"/>
      <c r="EZM7" s="653"/>
      <c r="EZN7" s="653"/>
      <c r="EZO7" s="653"/>
      <c r="EZP7" s="668"/>
      <c r="EZQ7" s="670"/>
      <c r="EZR7" s="652"/>
      <c r="EZS7" s="652"/>
      <c r="EZT7" s="652"/>
      <c r="EZU7" s="652"/>
      <c r="EZV7" s="652"/>
      <c r="EZW7" s="652"/>
      <c r="EZX7" s="653"/>
      <c r="EZY7" s="653"/>
      <c r="EZZ7" s="653"/>
      <c r="FAA7" s="653"/>
      <c r="FAB7" s="653"/>
      <c r="FAC7" s="653"/>
      <c r="FAD7" s="653"/>
      <c r="FAE7" s="653"/>
      <c r="FAF7" s="668"/>
      <c r="FAG7" s="670"/>
      <c r="FAH7" s="652"/>
      <c r="FAI7" s="652"/>
      <c r="FAJ7" s="652"/>
      <c r="FAK7" s="652"/>
      <c r="FAL7" s="652"/>
      <c r="FAM7" s="652"/>
      <c r="FAN7" s="653"/>
      <c r="FAO7" s="653"/>
      <c r="FAP7" s="653"/>
      <c r="FAQ7" s="653"/>
      <c r="FAR7" s="653"/>
      <c r="FAS7" s="653"/>
      <c r="FAT7" s="653"/>
      <c r="FAU7" s="653"/>
      <c r="FAV7" s="668"/>
      <c r="FAW7" s="670"/>
      <c r="FAX7" s="652"/>
      <c r="FAY7" s="652"/>
      <c r="FAZ7" s="652"/>
      <c r="FBA7" s="652"/>
      <c r="FBB7" s="652"/>
      <c r="FBC7" s="652"/>
      <c r="FBD7" s="653"/>
      <c r="FBE7" s="653"/>
      <c r="FBF7" s="653"/>
      <c r="FBG7" s="653"/>
      <c r="FBH7" s="653"/>
      <c r="FBI7" s="653"/>
      <c r="FBJ7" s="653"/>
      <c r="FBK7" s="653"/>
      <c r="FBL7" s="668"/>
      <c r="FBM7" s="670"/>
      <c r="FBN7" s="652"/>
      <c r="FBO7" s="652"/>
      <c r="FBP7" s="652"/>
      <c r="FBQ7" s="652"/>
      <c r="FBR7" s="652"/>
      <c r="FBS7" s="652"/>
      <c r="FBT7" s="653"/>
      <c r="FBU7" s="653"/>
      <c r="FBV7" s="653"/>
      <c r="FBW7" s="653"/>
      <c r="FBX7" s="653"/>
      <c r="FBY7" s="653"/>
      <c r="FBZ7" s="653"/>
      <c r="FCA7" s="653"/>
      <c r="FCB7" s="668"/>
      <c r="FCC7" s="670"/>
      <c r="FCD7" s="652"/>
      <c r="FCE7" s="652"/>
      <c r="FCF7" s="652"/>
      <c r="FCG7" s="652"/>
      <c r="FCH7" s="652"/>
      <c r="FCI7" s="652"/>
      <c r="FCJ7" s="653"/>
      <c r="FCK7" s="653"/>
      <c r="FCL7" s="653"/>
      <c r="FCM7" s="653"/>
      <c r="FCN7" s="653"/>
      <c r="FCO7" s="653"/>
      <c r="FCP7" s="653"/>
      <c r="FCQ7" s="653"/>
      <c r="FCR7" s="668"/>
      <c r="FCS7" s="670"/>
      <c r="FCT7" s="652"/>
      <c r="FCU7" s="652"/>
      <c r="FCV7" s="652"/>
      <c r="FCW7" s="652"/>
      <c r="FCX7" s="652"/>
      <c r="FCY7" s="652"/>
      <c r="FCZ7" s="653"/>
      <c r="FDA7" s="653"/>
      <c r="FDB7" s="653"/>
      <c r="FDC7" s="653"/>
      <c r="FDD7" s="653"/>
      <c r="FDE7" s="653"/>
      <c r="FDF7" s="653"/>
      <c r="FDG7" s="653"/>
      <c r="FDH7" s="668"/>
      <c r="FDI7" s="670"/>
      <c r="FDJ7" s="652"/>
      <c r="FDK7" s="652"/>
      <c r="FDL7" s="652"/>
      <c r="FDM7" s="652"/>
      <c r="FDN7" s="652"/>
      <c r="FDO7" s="652"/>
      <c r="FDP7" s="653"/>
      <c r="FDQ7" s="653"/>
      <c r="FDR7" s="653"/>
      <c r="FDS7" s="653"/>
      <c r="FDT7" s="653"/>
      <c r="FDU7" s="653"/>
      <c r="FDV7" s="653"/>
      <c r="FDW7" s="653"/>
      <c r="FDX7" s="668"/>
      <c r="FDY7" s="670"/>
      <c r="FDZ7" s="652"/>
      <c r="FEA7" s="652"/>
      <c r="FEB7" s="652"/>
      <c r="FEC7" s="652"/>
      <c r="FED7" s="652"/>
      <c r="FEE7" s="652"/>
      <c r="FEF7" s="653"/>
      <c r="FEG7" s="653"/>
      <c r="FEH7" s="653"/>
      <c r="FEI7" s="653"/>
      <c r="FEJ7" s="653"/>
      <c r="FEK7" s="653"/>
      <c r="FEL7" s="653"/>
      <c r="FEM7" s="653"/>
      <c r="FEN7" s="668"/>
      <c r="FEO7" s="670"/>
      <c r="FEP7" s="652"/>
      <c r="FEQ7" s="652"/>
      <c r="FER7" s="652"/>
      <c r="FES7" s="652"/>
      <c r="FET7" s="652"/>
      <c r="FEU7" s="652"/>
      <c r="FEV7" s="653"/>
      <c r="FEW7" s="653"/>
      <c r="FEX7" s="653"/>
      <c r="FEY7" s="653"/>
      <c r="FEZ7" s="653"/>
      <c r="FFA7" s="653"/>
      <c r="FFB7" s="653"/>
      <c r="FFC7" s="653"/>
      <c r="FFD7" s="668"/>
      <c r="FFE7" s="670"/>
      <c r="FFF7" s="652"/>
      <c r="FFG7" s="652"/>
      <c r="FFH7" s="652"/>
      <c r="FFI7" s="652"/>
      <c r="FFJ7" s="652"/>
      <c r="FFK7" s="652"/>
      <c r="FFL7" s="653"/>
      <c r="FFM7" s="653"/>
      <c r="FFN7" s="653"/>
      <c r="FFO7" s="653"/>
      <c r="FFP7" s="653"/>
      <c r="FFQ7" s="653"/>
      <c r="FFR7" s="653"/>
      <c r="FFS7" s="653"/>
      <c r="FFT7" s="668"/>
      <c r="FFU7" s="670"/>
      <c r="FFV7" s="652"/>
      <c r="FFW7" s="652"/>
      <c r="FFX7" s="652"/>
      <c r="FFY7" s="652"/>
      <c r="FFZ7" s="652"/>
      <c r="FGA7" s="652"/>
      <c r="FGB7" s="653"/>
      <c r="FGC7" s="653"/>
      <c r="FGD7" s="653"/>
      <c r="FGE7" s="653"/>
      <c r="FGF7" s="653"/>
      <c r="FGG7" s="653"/>
      <c r="FGH7" s="653"/>
      <c r="FGI7" s="653"/>
      <c r="FGJ7" s="668"/>
      <c r="FGK7" s="670"/>
      <c r="FGL7" s="652"/>
      <c r="FGM7" s="652"/>
      <c r="FGN7" s="652"/>
      <c r="FGO7" s="652"/>
      <c r="FGP7" s="652"/>
      <c r="FGQ7" s="652"/>
      <c r="FGR7" s="653"/>
      <c r="FGS7" s="653"/>
      <c r="FGT7" s="653"/>
      <c r="FGU7" s="653"/>
      <c r="FGV7" s="653"/>
      <c r="FGW7" s="653"/>
      <c r="FGX7" s="653"/>
      <c r="FGY7" s="653"/>
      <c r="FGZ7" s="668"/>
      <c r="FHA7" s="670"/>
      <c r="FHB7" s="652"/>
      <c r="FHC7" s="652"/>
      <c r="FHD7" s="652"/>
      <c r="FHE7" s="652"/>
      <c r="FHF7" s="652"/>
      <c r="FHG7" s="652"/>
      <c r="FHH7" s="653"/>
      <c r="FHI7" s="653"/>
      <c r="FHJ7" s="653"/>
      <c r="FHK7" s="653"/>
      <c r="FHL7" s="653"/>
      <c r="FHM7" s="653"/>
      <c r="FHN7" s="653"/>
      <c r="FHO7" s="653"/>
      <c r="FHP7" s="668"/>
      <c r="FHQ7" s="670"/>
      <c r="FHR7" s="652"/>
      <c r="FHS7" s="652"/>
      <c r="FHT7" s="652"/>
      <c r="FHU7" s="652"/>
      <c r="FHV7" s="652"/>
      <c r="FHW7" s="652"/>
      <c r="FHX7" s="653"/>
      <c r="FHY7" s="653"/>
      <c r="FHZ7" s="653"/>
      <c r="FIA7" s="653"/>
      <c r="FIB7" s="653"/>
      <c r="FIC7" s="653"/>
      <c r="FID7" s="653"/>
      <c r="FIE7" s="653"/>
      <c r="FIF7" s="668"/>
      <c r="FIG7" s="670"/>
      <c r="FIH7" s="652"/>
      <c r="FII7" s="652"/>
      <c r="FIJ7" s="652"/>
      <c r="FIK7" s="652"/>
      <c r="FIL7" s="652"/>
      <c r="FIM7" s="652"/>
      <c r="FIN7" s="653"/>
      <c r="FIO7" s="653"/>
      <c r="FIP7" s="653"/>
      <c r="FIQ7" s="653"/>
      <c r="FIR7" s="653"/>
      <c r="FIS7" s="653"/>
      <c r="FIT7" s="653"/>
      <c r="FIU7" s="653"/>
      <c r="FIV7" s="668"/>
      <c r="FIW7" s="670"/>
      <c r="FIX7" s="652"/>
      <c r="FIY7" s="652"/>
      <c r="FIZ7" s="652"/>
      <c r="FJA7" s="652"/>
      <c r="FJB7" s="652"/>
      <c r="FJC7" s="652"/>
      <c r="FJD7" s="653"/>
      <c r="FJE7" s="653"/>
      <c r="FJF7" s="653"/>
      <c r="FJG7" s="653"/>
      <c r="FJH7" s="653"/>
      <c r="FJI7" s="653"/>
      <c r="FJJ7" s="653"/>
      <c r="FJK7" s="653"/>
      <c r="FJL7" s="668"/>
      <c r="FJM7" s="670"/>
      <c r="FJN7" s="652"/>
      <c r="FJO7" s="652"/>
      <c r="FJP7" s="652"/>
      <c r="FJQ7" s="652"/>
      <c r="FJR7" s="652"/>
      <c r="FJS7" s="652"/>
      <c r="FJT7" s="653"/>
      <c r="FJU7" s="653"/>
      <c r="FJV7" s="653"/>
      <c r="FJW7" s="653"/>
      <c r="FJX7" s="653"/>
      <c r="FJY7" s="653"/>
      <c r="FJZ7" s="653"/>
      <c r="FKA7" s="653"/>
      <c r="FKB7" s="668"/>
      <c r="FKC7" s="670"/>
      <c r="FKD7" s="652"/>
      <c r="FKE7" s="652"/>
      <c r="FKF7" s="652"/>
      <c r="FKG7" s="652"/>
      <c r="FKH7" s="652"/>
      <c r="FKI7" s="652"/>
      <c r="FKJ7" s="653"/>
      <c r="FKK7" s="653"/>
      <c r="FKL7" s="653"/>
      <c r="FKM7" s="653"/>
      <c r="FKN7" s="653"/>
      <c r="FKO7" s="653"/>
      <c r="FKP7" s="653"/>
      <c r="FKQ7" s="653"/>
      <c r="FKR7" s="668"/>
      <c r="FKS7" s="670"/>
      <c r="FKT7" s="652"/>
      <c r="FKU7" s="652"/>
      <c r="FKV7" s="652"/>
      <c r="FKW7" s="652"/>
      <c r="FKX7" s="652"/>
      <c r="FKY7" s="652"/>
      <c r="FKZ7" s="653"/>
      <c r="FLA7" s="653"/>
      <c r="FLB7" s="653"/>
      <c r="FLC7" s="653"/>
      <c r="FLD7" s="653"/>
      <c r="FLE7" s="653"/>
      <c r="FLF7" s="653"/>
      <c r="FLG7" s="653"/>
      <c r="FLH7" s="668"/>
      <c r="FLI7" s="670"/>
      <c r="FLJ7" s="652"/>
      <c r="FLK7" s="652"/>
      <c r="FLL7" s="652"/>
      <c r="FLM7" s="652"/>
      <c r="FLN7" s="652"/>
      <c r="FLO7" s="652"/>
      <c r="FLP7" s="653"/>
      <c r="FLQ7" s="653"/>
      <c r="FLR7" s="653"/>
      <c r="FLS7" s="653"/>
      <c r="FLT7" s="653"/>
      <c r="FLU7" s="653"/>
      <c r="FLV7" s="653"/>
      <c r="FLW7" s="653"/>
      <c r="FLX7" s="668"/>
      <c r="FLY7" s="670"/>
      <c r="FLZ7" s="652"/>
      <c r="FMA7" s="652"/>
      <c r="FMB7" s="652"/>
      <c r="FMC7" s="652"/>
      <c r="FMD7" s="652"/>
      <c r="FME7" s="652"/>
      <c r="FMF7" s="653"/>
      <c r="FMG7" s="653"/>
      <c r="FMH7" s="653"/>
      <c r="FMI7" s="653"/>
      <c r="FMJ7" s="653"/>
      <c r="FMK7" s="653"/>
      <c r="FML7" s="653"/>
      <c r="FMM7" s="653"/>
      <c r="FMN7" s="668"/>
      <c r="FMO7" s="670"/>
      <c r="FMP7" s="652"/>
      <c r="FMQ7" s="652"/>
      <c r="FMR7" s="652"/>
      <c r="FMS7" s="652"/>
      <c r="FMT7" s="652"/>
      <c r="FMU7" s="652"/>
      <c r="FMV7" s="653"/>
      <c r="FMW7" s="653"/>
      <c r="FMX7" s="653"/>
      <c r="FMY7" s="653"/>
      <c r="FMZ7" s="653"/>
      <c r="FNA7" s="653"/>
      <c r="FNB7" s="653"/>
      <c r="FNC7" s="653"/>
      <c r="FND7" s="668"/>
      <c r="FNE7" s="670"/>
      <c r="FNF7" s="652"/>
      <c r="FNG7" s="652"/>
      <c r="FNH7" s="652"/>
      <c r="FNI7" s="652"/>
      <c r="FNJ7" s="652"/>
      <c r="FNK7" s="652"/>
      <c r="FNL7" s="653"/>
      <c r="FNM7" s="653"/>
      <c r="FNN7" s="653"/>
      <c r="FNO7" s="653"/>
      <c r="FNP7" s="653"/>
      <c r="FNQ7" s="653"/>
      <c r="FNR7" s="653"/>
      <c r="FNS7" s="653"/>
      <c r="FNT7" s="668"/>
      <c r="FNU7" s="670"/>
      <c r="FNV7" s="652"/>
      <c r="FNW7" s="652"/>
      <c r="FNX7" s="652"/>
      <c r="FNY7" s="652"/>
      <c r="FNZ7" s="652"/>
      <c r="FOA7" s="652"/>
      <c r="FOB7" s="653"/>
      <c r="FOC7" s="653"/>
      <c r="FOD7" s="653"/>
      <c r="FOE7" s="653"/>
      <c r="FOF7" s="653"/>
      <c r="FOG7" s="653"/>
      <c r="FOH7" s="653"/>
      <c r="FOI7" s="653"/>
      <c r="FOJ7" s="668"/>
      <c r="FOK7" s="670"/>
      <c r="FOL7" s="652"/>
      <c r="FOM7" s="652"/>
      <c r="FON7" s="652"/>
      <c r="FOO7" s="652"/>
      <c r="FOP7" s="652"/>
      <c r="FOQ7" s="652"/>
      <c r="FOR7" s="653"/>
      <c r="FOS7" s="653"/>
      <c r="FOT7" s="653"/>
      <c r="FOU7" s="653"/>
      <c r="FOV7" s="653"/>
      <c r="FOW7" s="653"/>
      <c r="FOX7" s="653"/>
      <c r="FOY7" s="653"/>
      <c r="FOZ7" s="668"/>
      <c r="FPA7" s="670"/>
      <c r="FPB7" s="652"/>
      <c r="FPC7" s="652"/>
      <c r="FPD7" s="652"/>
      <c r="FPE7" s="652"/>
      <c r="FPF7" s="652"/>
      <c r="FPG7" s="652"/>
      <c r="FPH7" s="653"/>
      <c r="FPI7" s="653"/>
      <c r="FPJ7" s="653"/>
      <c r="FPK7" s="653"/>
      <c r="FPL7" s="653"/>
      <c r="FPM7" s="653"/>
      <c r="FPN7" s="653"/>
      <c r="FPO7" s="653"/>
      <c r="FPP7" s="668"/>
      <c r="FPQ7" s="670"/>
      <c r="FPR7" s="652"/>
      <c r="FPS7" s="652"/>
      <c r="FPT7" s="652"/>
      <c r="FPU7" s="652"/>
      <c r="FPV7" s="652"/>
      <c r="FPW7" s="652"/>
      <c r="FPX7" s="653"/>
      <c r="FPY7" s="653"/>
      <c r="FPZ7" s="653"/>
      <c r="FQA7" s="653"/>
      <c r="FQB7" s="653"/>
      <c r="FQC7" s="653"/>
      <c r="FQD7" s="653"/>
      <c r="FQE7" s="653"/>
      <c r="FQF7" s="668"/>
      <c r="FQG7" s="670"/>
      <c r="FQH7" s="652"/>
      <c r="FQI7" s="652"/>
      <c r="FQJ7" s="652"/>
      <c r="FQK7" s="652"/>
      <c r="FQL7" s="652"/>
      <c r="FQM7" s="652"/>
      <c r="FQN7" s="653"/>
      <c r="FQO7" s="653"/>
      <c r="FQP7" s="653"/>
      <c r="FQQ7" s="653"/>
      <c r="FQR7" s="653"/>
      <c r="FQS7" s="653"/>
      <c r="FQT7" s="653"/>
      <c r="FQU7" s="653"/>
      <c r="FQV7" s="668"/>
      <c r="FQW7" s="670"/>
      <c r="FQX7" s="652"/>
      <c r="FQY7" s="652"/>
      <c r="FQZ7" s="652"/>
      <c r="FRA7" s="652"/>
      <c r="FRB7" s="652"/>
      <c r="FRC7" s="652"/>
      <c r="FRD7" s="653"/>
      <c r="FRE7" s="653"/>
      <c r="FRF7" s="653"/>
      <c r="FRG7" s="653"/>
      <c r="FRH7" s="653"/>
      <c r="FRI7" s="653"/>
      <c r="FRJ7" s="653"/>
      <c r="FRK7" s="653"/>
      <c r="FRL7" s="668"/>
      <c r="FRM7" s="670"/>
      <c r="FRN7" s="652"/>
      <c r="FRO7" s="652"/>
      <c r="FRP7" s="652"/>
      <c r="FRQ7" s="652"/>
      <c r="FRR7" s="652"/>
      <c r="FRS7" s="652"/>
      <c r="FRT7" s="653"/>
      <c r="FRU7" s="653"/>
      <c r="FRV7" s="653"/>
      <c r="FRW7" s="653"/>
      <c r="FRX7" s="653"/>
      <c r="FRY7" s="653"/>
      <c r="FRZ7" s="653"/>
      <c r="FSA7" s="653"/>
      <c r="FSB7" s="668"/>
      <c r="FSC7" s="670"/>
      <c r="FSD7" s="652"/>
      <c r="FSE7" s="652"/>
      <c r="FSF7" s="652"/>
      <c r="FSG7" s="652"/>
      <c r="FSH7" s="652"/>
      <c r="FSI7" s="652"/>
      <c r="FSJ7" s="653"/>
      <c r="FSK7" s="653"/>
      <c r="FSL7" s="653"/>
      <c r="FSM7" s="653"/>
      <c r="FSN7" s="653"/>
      <c r="FSO7" s="653"/>
      <c r="FSP7" s="653"/>
      <c r="FSQ7" s="653"/>
      <c r="FSR7" s="668"/>
      <c r="FSS7" s="670"/>
      <c r="FST7" s="652"/>
      <c r="FSU7" s="652"/>
      <c r="FSV7" s="652"/>
      <c r="FSW7" s="652"/>
      <c r="FSX7" s="652"/>
      <c r="FSY7" s="652"/>
      <c r="FSZ7" s="653"/>
      <c r="FTA7" s="653"/>
      <c r="FTB7" s="653"/>
      <c r="FTC7" s="653"/>
      <c r="FTD7" s="653"/>
      <c r="FTE7" s="653"/>
      <c r="FTF7" s="653"/>
      <c r="FTG7" s="653"/>
      <c r="FTH7" s="668"/>
      <c r="FTI7" s="670"/>
      <c r="FTJ7" s="652"/>
      <c r="FTK7" s="652"/>
      <c r="FTL7" s="652"/>
      <c r="FTM7" s="652"/>
      <c r="FTN7" s="652"/>
      <c r="FTO7" s="652"/>
      <c r="FTP7" s="653"/>
      <c r="FTQ7" s="653"/>
      <c r="FTR7" s="653"/>
      <c r="FTS7" s="653"/>
      <c r="FTT7" s="653"/>
      <c r="FTU7" s="653"/>
      <c r="FTV7" s="653"/>
      <c r="FTW7" s="653"/>
      <c r="FTX7" s="668"/>
      <c r="FTY7" s="670"/>
      <c r="FTZ7" s="652"/>
      <c r="FUA7" s="652"/>
      <c r="FUB7" s="652"/>
      <c r="FUC7" s="652"/>
      <c r="FUD7" s="652"/>
      <c r="FUE7" s="652"/>
      <c r="FUF7" s="653"/>
      <c r="FUG7" s="653"/>
      <c r="FUH7" s="653"/>
      <c r="FUI7" s="653"/>
      <c r="FUJ7" s="653"/>
      <c r="FUK7" s="653"/>
      <c r="FUL7" s="653"/>
      <c r="FUM7" s="653"/>
      <c r="FUN7" s="668"/>
      <c r="FUO7" s="670"/>
      <c r="FUP7" s="652"/>
      <c r="FUQ7" s="652"/>
      <c r="FUR7" s="652"/>
      <c r="FUS7" s="652"/>
      <c r="FUT7" s="652"/>
      <c r="FUU7" s="652"/>
      <c r="FUV7" s="653"/>
      <c r="FUW7" s="653"/>
      <c r="FUX7" s="653"/>
      <c r="FUY7" s="653"/>
      <c r="FUZ7" s="653"/>
      <c r="FVA7" s="653"/>
      <c r="FVB7" s="653"/>
      <c r="FVC7" s="653"/>
      <c r="FVD7" s="668"/>
      <c r="FVE7" s="670"/>
      <c r="FVF7" s="652"/>
      <c r="FVG7" s="652"/>
      <c r="FVH7" s="652"/>
      <c r="FVI7" s="652"/>
      <c r="FVJ7" s="652"/>
      <c r="FVK7" s="652"/>
      <c r="FVL7" s="653"/>
      <c r="FVM7" s="653"/>
      <c r="FVN7" s="653"/>
      <c r="FVO7" s="653"/>
      <c r="FVP7" s="653"/>
      <c r="FVQ7" s="653"/>
      <c r="FVR7" s="653"/>
      <c r="FVS7" s="653"/>
      <c r="FVT7" s="668"/>
      <c r="FVU7" s="670"/>
      <c r="FVV7" s="652"/>
      <c r="FVW7" s="652"/>
      <c r="FVX7" s="652"/>
      <c r="FVY7" s="652"/>
      <c r="FVZ7" s="652"/>
      <c r="FWA7" s="652"/>
      <c r="FWB7" s="653"/>
      <c r="FWC7" s="653"/>
      <c r="FWD7" s="653"/>
      <c r="FWE7" s="653"/>
      <c r="FWF7" s="653"/>
      <c r="FWG7" s="653"/>
      <c r="FWH7" s="653"/>
      <c r="FWI7" s="653"/>
      <c r="FWJ7" s="668"/>
      <c r="FWK7" s="670"/>
      <c r="FWL7" s="652"/>
      <c r="FWM7" s="652"/>
      <c r="FWN7" s="652"/>
      <c r="FWO7" s="652"/>
      <c r="FWP7" s="652"/>
      <c r="FWQ7" s="652"/>
      <c r="FWR7" s="653"/>
      <c r="FWS7" s="653"/>
      <c r="FWT7" s="653"/>
      <c r="FWU7" s="653"/>
      <c r="FWV7" s="653"/>
      <c r="FWW7" s="653"/>
      <c r="FWX7" s="653"/>
      <c r="FWY7" s="653"/>
      <c r="FWZ7" s="668"/>
      <c r="FXA7" s="670"/>
      <c r="FXB7" s="652"/>
      <c r="FXC7" s="652"/>
      <c r="FXD7" s="652"/>
      <c r="FXE7" s="652"/>
      <c r="FXF7" s="652"/>
      <c r="FXG7" s="652"/>
      <c r="FXH7" s="653"/>
      <c r="FXI7" s="653"/>
      <c r="FXJ7" s="653"/>
      <c r="FXK7" s="653"/>
      <c r="FXL7" s="653"/>
      <c r="FXM7" s="653"/>
      <c r="FXN7" s="653"/>
      <c r="FXO7" s="653"/>
      <c r="FXP7" s="668"/>
      <c r="FXQ7" s="670"/>
      <c r="FXR7" s="652"/>
      <c r="FXS7" s="652"/>
      <c r="FXT7" s="652"/>
      <c r="FXU7" s="652"/>
      <c r="FXV7" s="652"/>
      <c r="FXW7" s="652"/>
      <c r="FXX7" s="653"/>
      <c r="FXY7" s="653"/>
      <c r="FXZ7" s="653"/>
      <c r="FYA7" s="653"/>
      <c r="FYB7" s="653"/>
      <c r="FYC7" s="653"/>
      <c r="FYD7" s="653"/>
      <c r="FYE7" s="653"/>
      <c r="FYF7" s="668"/>
      <c r="FYG7" s="670"/>
      <c r="FYH7" s="652"/>
      <c r="FYI7" s="652"/>
      <c r="FYJ7" s="652"/>
      <c r="FYK7" s="652"/>
      <c r="FYL7" s="652"/>
      <c r="FYM7" s="652"/>
      <c r="FYN7" s="653"/>
      <c r="FYO7" s="653"/>
      <c r="FYP7" s="653"/>
      <c r="FYQ7" s="653"/>
      <c r="FYR7" s="653"/>
      <c r="FYS7" s="653"/>
      <c r="FYT7" s="653"/>
      <c r="FYU7" s="653"/>
      <c r="FYV7" s="668"/>
      <c r="FYW7" s="670"/>
      <c r="FYX7" s="652"/>
      <c r="FYY7" s="652"/>
      <c r="FYZ7" s="652"/>
      <c r="FZA7" s="652"/>
      <c r="FZB7" s="652"/>
      <c r="FZC7" s="652"/>
      <c r="FZD7" s="653"/>
      <c r="FZE7" s="653"/>
      <c r="FZF7" s="653"/>
      <c r="FZG7" s="653"/>
      <c r="FZH7" s="653"/>
      <c r="FZI7" s="653"/>
      <c r="FZJ7" s="653"/>
      <c r="FZK7" s="653"/>
      <c r="FZL7" s="668"/>
      <c r="FZM7" s="670"/>
      <c r="FZN7" s="652"/>
      <c r="FZO7" s="652"/>
      <c r="FZP7" s="652"/>
      <c r="FZQ7" s="652"/>
      <c r="FZR7" s="652"/>
      <c r="FZS7" s="652"/>
      <c r="FZT7" s="653"/>
      <c r="FZU7" s="653"/>
      <c r="FZV7" s="653"/>
      <c r="FZW7" s="653"/>
      <c r="FZX7" s="653"/>
      <c r="FZY7" s="653"/>
      <c r="FZZ7" s="653"/>
      <c r="GAA7" s="653"/>
      <c r="GAB7" s="668"/>
      <c r="GAC7" s="670"/>
      <c r="GAD7" s="652"/>
      <c r="GAE7" s="652"/>
      <c r="GAF7" s="652"/>
      <c r="GAG7" s="652"/>
      <c r="GAH7" s="652"/>
      <c r="GAI7" s="652"/>
      <c r="GAJ7" s="653"/>
      <c r="GAK7" s="653"/>
      <c r="GAL7" s="653"/>
      <c r="GAM7" s="653"/>
      <c r="GAN7" s="653"/>
      <c r="GAO7" s="653"/>
      <c r="GAP7" s="653"/>
      <c r="GAQ7" s="653"/>
      <c r="GAR7" s="668"/>
      <c r="GAS7" s="670"/>
      <c r="GAT7" s="652"/>
      <c r="GAU7" s="652"/>
      <c r="GAV7" s="652"/>
      <c r="GAW7" s="652"/>
      <c r="GAX7" s="652"/>
      <c r="GAY7" s="652"/>
      <c r="GAZ7" s="653"/>
      <c r="GBA7" s="653"/>
      <c r="GBB7" s="653"/>
      <c r="GBC7" s="653"/>
      <c r="GBD7" s="653"/>
      <c r="GBE7" s="653"/>
      <c r="GBF7" s="653"/>
      <c r="GBG7" s="653"/>
      <c r="GBH7" s="668"/>
      <c r="GBI7" s="670"/>
      <c r="GBJ7" s="652"/>
      <c r="GBK7" s="652"/>
      <c r="GBL7" s="652"/>
      <c r="GBM7" s="652"/>
      <c r="GBN7" s="652"/>
      <c r="GBO7" s="652"/>
      <c r="GBP7" s="653"/>
      <c r="GBQ7" s="653"/>
      <c r="GBR7" s="653"/>
      <c r="GBS7" s="653"/>
      <c r="GBT7" s="653"/>
      <c r="GBU7" s="653"/>
      <c r="GBV7" s="653"/>
      <c r="GBW7" s="653"/>
      <c r="GBX7" s="668"/>
      <c r="GBY7" s="670"/>
      <c r="GBZ7" s="652"/>
      <c r="GCA7" s="652"/>
      <c r="GCB7" s="652"/>
      <c r="GCC7" s="652"/>
      <c r="GCD7" s="652"/>
      <c r="GCE7" s="652"/>
      <c r="GCF7" s="653"/>
      <c r="GCG7" s="653"/>
      <c r="GCH7" s="653"/>
      <c r="GCI7" s="653"/>
      <c r="GCJ7" s="653"/>
      <c r="GCK7" s="653"/>
      <c r="GCL7" s="653"/>
      <c r="GCM7" s="653"/>
      <c r="GCN7" s="668"/>
      <c r="GCO7" s="670"/>
      <c r="GCP7" s="652"/>
      <c r="GCQ7" s="652"/>
      <c r="GCR7" s="652"/>
      <c r="GCS7" s="652"/>
      <c r="GCT7" s="652"/>
      <c r="GCU7" s="652"/>
      <c r="GCV7" s="653"/>
      <c r="GCW7" s="653"/>
      <c r="GCX7" s="653"/>
      <c r="GCY7" s="653"/>
      <c r="GCZ7" s="653"/>
      <c r="GDA7" s="653"/>
      <c r="GDB7" s="653"/>
      <c r="GDC7" s="653"/>
      <c r="GDD7" s="668"/>
      <c r="GDE7" s="670"/>
      <c r="GDF7" s="652"/>
      <c r="GDG7" s="652"/>
      <c r="GDH7" s="652"/>
      <c r="GDI7" s="652"/>
      <c r="GDJ7" s="652"/>
      <c r="GDK7" s="652"/>
      <c r="GDL7" s="653"/>
      <c r="GDM7" s="653"/>
      <c r="GDN7" s="653"/>
      <c r="GDO7" s="653"/>
      <c r="GDP7" s="653"/>
      <c r="GDQ7" s="653"/>
      <c r="GDR7" s="653"/>
      <c r="GDS7" s="653"/>
      <c r="GDT7" s="668"/>
      <c r="GDU7" s="670"/>
      <c r="GDV7" s="652"/>
      <c r="GDW7" s="652"/>
      <c r="GDX7" s="652"/>
      <c r="GDY7" s="652"/>
      <c r="GDZ7" s="652"/>
      <c r="GEA7" s="652"/>
      <c r="GEB7" s="653"/>
      <c r="GEC7" s="653"/>
      <c r="GED7" s="653"/>
      <c r="GEE7" s="653"/>
      <c r="GEF7" s="653"/>
      <c r="GEG7" s="653"/>
      <c r="GEH7" s="653"/>
      <c r="GEI7" s="653"/>
      <c r="GEJ7" s="668"/>
      <c r="GEK7" s="670"/>
      <c r="GEL7" s="652"/>
      <c r="GEM7" s="652"/>
      <c r="GEN7" s="652"/>
      <c r="GEO7" s="652"/>
      <c r="GEP7" s="652"/>
      <c r="GEQ7" s="652"/>
      <c r="GER7" s="653"/>
      <c r="GES7" s="653"/>
      <c r="GET7" s="653"/>
      <c r="GEU7" s="653"/>
      <c r="GEV7" s="653"/>
      <c r="GEW7" s="653"/>
      <c r="GEX7" s="653"/>
      <c r="GEY7" s="653"/>
      <c r="GEZ7" s="668"/>
      <c r="GFA7" s="670"/>
      <c r="GFB7" s="652"/>
      <c r="GFC7" s="652"/>
      <c r="GFD7" s="652"/>
      <c r="GFE7" s="652"/>
      <c r="GFF7" s="652"/>
      <c r="GFG7" s="652"/>
      <c r="GFH7" s="653"/>
      <c r="GFI7" s="653"/>
      <c r="GFJ7" s="653"/>
      <c r="GFK7" s="653"/>
      <c r="GFL7" s="653"/>
      <c r="GFM7" s="653"/>
      <c r="GFN7" s="653"/>
      <c r="GFO7" s="653"/>
      <c r="GFP7" s="668"/>
      <c r="GFQ7" s="670"/>
      <c r="GFR7" s="652"/>
      <c r="GFS7" s="652"/>
      <c r="GFT7" s="652"/>
      <c r="GFU7" s="652"/>
      <c r="GFV7" s="652"/>
      <c r="GFW7" s="652"/>
      <c r="GFX7" s="653"/>
      <c r="GFY7" s="653"/>
      <c r="GFZ7" s="653"/>
      <c r="GGA7" s="653"/>
      <c r="GGB7" s="653"/>
      <c r="GGC7" s="653"/>
      <c r="GGD7" s="653"/>
      <c r="GGE7" s="653"/>
      <c r="GGF7" s="668"/>
      <c r="GGG7" s="670"/>
      <c r="GGH7" s="652"/>
      <c r="GGI7" s="652"/>
      <c r="GGJ7" s="652"/>
      <c r="GGK7" s="652"/>
      <c r="GGL7" s="652"/>
      <c r="GGM7" s="652"/>
      <c r="GGN7" s="653"/>
      <c r="GGO7" s="653"/>
      <c r="GGP7" s="653"/>
      <c r="GGQ7" s="653"/>
      <c r="GGR7" s="653"/>
      <c r="GGS7" s="653"/>
      <c r="GGT7" s="653"/>
      <c r="GGU7" s="653"/>
      <c r="GGV7" s="668"/>
      <c r="GGW7" s="670"/>
      <c r="GGX7" s="652"/>
      <c r="GGY7" s="652"/>
      <c r="GGZ7" s="652"/>
      <c r="GHA7" s="652"/>
      <c r="GHB7" s="652"/>
      <c r="GHC7" s="652"/>
      <c r="GHD7" s="653"/>
      <c r="GHE7" s="653"/>
      <c r="GHF7" s="653"/>
      <c r="GHG7" s="653"/>
      <c r="GHH7" s="653"/>
      <c r="GHI7" s="653"/>
      <c r="GHJ7" s="653"/>
      <c r="GHK7" s="653"/>
      <c r="GHL7" s="668"/>
      <c r="GHM7" s="670"/>
      <c r="GHN7" s="652"/>
      <c r="GHO7" s="652"/>
      <c r="GHP7" s="652"/>
      <c r="GHQ7" s="652"/>
      <c r="GHR7" s="652"/>
      <c r="GHS7" s="652"/>
      <c r="GHT7" s="653"/>
      <c r="GHU7" s="653"/>
      <c r="GHV7" s="653"/>
      <c r="GHW7" s="653"/>
      <c r="GHX7" s="653"/>
      <c r="GHY7" s="653"/>
      <c r="GHZ7" s="653"/>
      <c r="GIA7" s="653"/>
      <c r="GIB7" s="668"/>
      <c r="GIC7" s="670"/>
      <c r="GID7" s="652"/>
      <c r="GIE7" s="652"/>
      <c r="GIF7" s="652"/>
      <c r="GIG7" s="652"/>
      <c r="GIH7" s="652"/>
      <c r="GII7" s="652"/>
      <c r="GIJ7" s="653"/>
      <c r="GIK7" s="653"/>
      <c r="GIL7" s="653"/>
      <c r="GIM7" s="653"/>
      <c r="GIN7" s="653"/>
      <c r="GIO7" s="653"/>
      <c r="GIP7" s="653"/>
      <c r="GIQ7" s="653"/>
      <c r="GIR7" s="668"/>
      <c r="GIS7" s="670"/>
      <c r="GIT7" s="652"/>
      <c r="GIU7" s="652"/>
      <c r="GIV7" s="652"/>
      <c r="GIW7" s="652"/>
      <c r="GIX7" s="652"/>
      <c r="GIY7" s="652"/>
      <c r="GIZ7" s="653"/>
      <c r="GJA7" s="653"/>
      <c r="GJB7" s="653"/>
      <c r="GJC7" s="653"/>
      <c r="GJD7" s="653"/>
      <c r="GJE7" s="653"/>
      <c r="GJF7" s="653"/>
      <c r="GJG7" s="653"/>
      <c r="GJH7" s="668"/>
      <c r="GJI7" s="670"/>
      <c r="GJJ7" s="652"/>
      <c r="GJK7" s="652"/>
      <c r="GJL7" s="652"/>
      <c r="GJM7" s="652"/>
      <c r="GJN7" s="652"/>
      <c r="GJO7" s="652"/>
      <c r="GJP7" s="653"/>
      <c r="GJQ7" s="653"/>
      <c r="GJR7" s="653"/>
      <c r="GJS7" s="653"/>
      <c r="GJT7" s="653"/>
      <c r="GJU7" s="653"/>
      <c r="GJV7" s="653"/>
      <c r="GJW7" s="653"/>
      <c r="GJX7" s="668"/>
      <c r="GJY7" s="670"/>
      <c r="GJZ7" s="652"/>
      <c r="GKA7" s="652"/>
      <c r="GKB7" s="652"/>
      <c r="GKC7" s="652"/>
      <c r="GKD7" s="652"/>
      <c r="GKE7" s="652"/>
      <c r="GKF7" s="653"/>
      <c r="GKG7" s="653"/>
      <c r="GKH7" s="653"/>
      <c r="GKI7" s="653"/>
      <c r="GKJ7" s="653"/>
      <c r="GKK7" s="653"/>
      <c r="GKL7" s="653"/>
      <c r="GKM7" s="653"/>
      <c r="GKN7" s="668"/>
      <c r="GKO7" s="670"/>
      <c r="GKP7" s="652"/>
      <c r="GKQ7" s="652"/>
      <c r="GKR7" s="652"/>
      <c r="GKS7" s="652"/>
      <c r="GKT7" s="652"/>
      <c r="GKU7" s="652"/>
      <c r="GKV7" s="653"/>
      <c r="GKW7" s="653"/>
      <c r="GKX7" s="653"/>
      <c r="GKY7" s="653"/>
      <c r="GKZ7" s="653"/>
      <c r="GLA7" s="653"/>
      <c r="GLB7" s="653"/>
      <c r="GLC7" s="653"/>
      <c r="GLD7" s="668"/>
      <c r="GLE7" s="670"/>
      <c r="GLF7" s="652"/>
      <c r="GLG7" s="652"/>
      <c r="GLH7" s="652"/>
      <c r="GLI7" s="652"/>
      <c r="GLJ7" s="652"/>
      <c r="GLK7" s="652"/>
      <c r="GLL7" s="653"/>
      <c r="GLM7" s="653"/>
      <c r="GLN7" s="653"/>
      <c r="GLO7" s="653"/>
      <c r="GLP7" s="653"/>
      <c r="GLQ7" s="653"/>
      <c r="GLR7" s="653"/>
      <c r="GLS7" s="653"/>
      <c r="GLT7" s="668"/>
      <c r="GLU7" s="670"/>
      <c r="GLV7" s="652"/>
      <c r="GLW7" s="652"/>
      <c r="GLX7" s="652"/>
      <c r="GLY7" s="652"/>
      <c r="GLZ7" s="652"/>
      <c r="GMA7" s="652"/>
      <c r="GMB7" s="653"/>
      <c r="GMC7" s="653"/>
      <c r="GMD7" s="653"/>
      <c r="GME7" s="653"/>
      <c r="GMF7" s="653"/>
      <c r="GMG7" s="653"/>
      <c r="GMH7" s="653"/>
      <c r="GMI7" s="653"/>
      <c r="GMJ7" s="668"/>
      <c r="GMK7" s="670"/>
      <c r="GML7" s="652"/>
      <c r="GMM7" s="652"/>
      <c r="GMN7" s="652"/>
      <c r="GMO7" s="652"/>
      <c r="GMP7" s="652"/>
      <c r="GMQ7" s="652"/>
      <c r="GMR7" s="653"/>
      <c r="GMS7" s="653"/>
      <c r="GMT7" s="653"/>
      <c r="GMU7" s="653"/>
      <c r="GMV7" s="653"/>
      <c r="GMW7" s="653"/>
      <c r="GMX7" s="653"/>
      <c r="GMY7" s="653"/>
      <c r="GMZ7" s="668"/>
      <c r="GNA7" s="670"/>
      <c r="GNB7" s="652"/>
      <c r="GNC7" s="652"/>
      <c r="GND7" s="652"/>
      <c r="GNE7" s="652"/>
      <c r="GNF7" s="652"/>
      <c r="GNG7" s="652"/>
      <c r="GNH7" s="653"/>
      <c r="GNI7" s="653"/>
      <c r="GNJ7" s="653"/>
      <c r="GNK7" s="653"/>
      <c r="GNL7" s="653"/>
      <c r="GNM7" s="653"/>
      <c r="GNN7" s="653"/>
      <c r="GNO7" s="653"/>
      <c r="GNP7" s="668"/>
      <c r="GNQ7" s="670"/>
      <c r="GNR7" s="652"/>
      <c r="GNS7" s="652"/>
      <c r="GNT7" s="652"/>
      <c r="GNU7" s="652"/>
      <c r="GNV7" s="652"/>
      <c r="GNW7" s="652"/>
      <c r="GNX7" s="653"/>
      <c r="GNY7" s="653"/>
      <c r="GNZ7" s="653"/>
      <c r="GOA7" s="653"/>
      <c r="GOB7" s="653"/>
      <c r="GOC7" s="653"/>
      <c r="GOD7" s="653"/>
      <c r="GOE7" s="653"/>
      <c r="GOF7" s="668"/>
      <c r="GOG7" s="670"/>
      <c r="GOH7" s="652"/>
      <c r="GOI7" s="652"/>
      <c r="GOJ7" s="652"/>
      <c r="GOK7" s="652"/>
      <c r="GOL7" s="652"/>
      <c r="GOM7" s="652"/>
      <c r="GON7" s="653"/>
      <c r="GOO7" s="653"/>
      <c r="GOP7" s="653"/>
      <c r="GOQ7" s="653"/>
      <c r="GOR7" s="653"/>
      <c r="GOS7" s="653"/>
      <c r="GOT7" s="653"/>
      <c r="GOU7" s="653"/>
      <c r="GOV7" s="668"/>
      <c r="GOW7" s="670"/>
      <c r="GOX7" s="652"/>
      <c r="GOY7" s="652"/>
      <c r="GOZ7" s="652"/>
      <c r="GPA7" s="652"/>
      <c r="GPB7" s="652"/>
      <c r="GPC7" s="652"/>
      <c r="GPD7" s="653"/>
      <c r="GPE7" s="653"/>
      <c r="GPF7" s="653"/>
      <c r="GPG7" s="653"/>
      <c r="GPH7" s="653"/>
      <c r="GPI7" s="653"/>
      <c r="GPJ7" s="653"/>
      <c r="GPK7" s="653"/>
      <c r="GPL7" s="668"/>
      <c r="GPM7" s="670"/>
      <c r="GPN7" s="652"/>
      <c r="GPO7" s="652"/>
      <c r="GPP7" s="652"/>
      <c r="GPQ7" s="652"/>
      <c r="GPR7" s="652"/>
      <c r="GPS7" s="652"/>
      <c r="GPT7" s="653"/>
      <c r="GPU7" s="653"/>
      <c r="GPV7" s="653"/>
      <c r="GPW7" s="653"/>
      <c r="GPX7" s="653"/>
      <c r="GPY7" s="653"/>
      <c r="GPZ7" s="653"/>
      <c r="GQA7" s="653"/>
      <c r="GQB7" s="668"/>
      <c r="GQC7" s="670"/>
      <c r="GQD7" s="652"/>
      <c r="GQE7" s="652"/>
      <c r="GQF7" s="652"/>
      <c r="GQG7" s="652"/>
      <c r="GQH7" s="652"/>
      <c r="GQI7" s="652"/>
      <c r="GQJ7" s="653"/>
      <c r="GQK7" s="653"/>
      <c r="GQL7" s="653"/>
      <c r="GQM7" s="653"/>
      <c r="GQN7" s="653"/>
      <c r="GQO7" s="653"/>
      <c r="GQP7" s="653"/>
      <c r="GQQ7" s="653"/>
      <c r="GQR7" s="668"/>
      <c r="GQS7" s="670"/>
      <c r="GQT7" s="652"/>
      <c r="GQU7" s="652"/>
      <c r="GQV7" s="652"/>
      <c r="GQW7" s="652"/>
      <c r="GQX7" s="652"/>
      <c r="GQY7" s="652"/>
      <c r="GQZ7" s="653"/>
      <c r="GRA7" s="653"/>
      <c r="GRB7" s="653"/>
      <c r="GRC7" s="653"/>
      <c r="GRD7" s="653"/>
      <c r="GRE7" s="653"/>
      <c r="GRF7" s="653"/>
      <c r="GRG7" s="653"/>
      <c r="GRH7" s="668"/>
      <c r="GRI7" s="670"/>
      <c r="GRJ7" s="652"/>
      <c r="GRK7" s="652"/>
      <c r="GRL7" s="652"/>
      <c r="GRM7" s="652"/>
      <c r="GRN7" s="652"/>
      <c r="GRO7" s="652"/>
      <c r="GRP7" s="653"/>
      <c r="GRQ7" s="653"/>
      <c r="GRR7" s="653"/>
      <c r="GRS7" s="653"/>
      <c r="GRT7" s="653"/>
      <c r="GRU7" s="653"/>
      <c r="GRV7" s="653"/>
      <c r="GRW7" s="653"/>
      <c r="GRX7" s="668"/>
      <c r="GRY7" s="670"/>
      <c r="GRZ7" s="652"/>
      <c r="GSA7" s="652"/>
      <c r="GSB7" s="652"/>
      <c r="GSC7" s="652"/>
      <c r="GSD7" s="652"/>
      <c r="GSE7" s="652"/>
      <c r="GSF7" s="653"/>
      <c r="GSG7" s="653"/>
      <c r="GSH7" s="653"/>
      <c r="GSI7" s="653"/>
      <c r="GSJ7" s="653"/>
      <c r="GSK7" s="653"/>
      <c r="GSL7" s="653"/>
      <c r="GSM7" s="653"/>
      <c r="GSN7" s="668"/>
      <c r="GSO7" s="670"/>
      <c r="GSP7" s="652"/>
      <c r="GSQ7" s="652"/>
      <c r="GSR7" s="652"/>
      <c r="GSS7" s="652"/>
      <c r="GST7" s="652"/>
      <c r="GSU7" s="652"/>
      <c r="GSV7" s="653"/>
      <c r="GSW7" s="653"/>
      <c r="GSX7" s="653"/>
      <c r="GSY7" s="653"/>
      <c r="GSZ7" s="653"/>
      <c r="GTA7" s="653"/>
      <c r="GTB7" s="653"/>
      <c r="GTC7" s="653"/>
      <c r="GTD7" s="668"/>
      <c r="GTE7" s="670"/>
      <c r="GTF7" s="652"/>
      <c r="GTG7" s="652"/>
      <c r="GTH7" s="652"/>
      <c r="GTI7" s="652"/>
      <c r="GTJ7" s="652"/>
      <c r="GTK7" s="652"/>
      <c r="GTL7" s="653"/>
      <c r="GTM7" s="653"/>
      <c r="GTN7" s="653"/>
      <c r="GTO7" s="653"/>
      <c r="GTP7" s="653"/>
      <c r="GTQ7" s="653"/>
      <c r="GTR7" s="653"/>
      <c r="GTS7" s="653"/>
      <c r="GTT7" s="668"/>
      <c r="GTU7" s="670"/>
      <c r="GTV7" s="652"/>
      <c r="GTW7" s="652"/>
      <c r="GTX7" s="652"/>
      <c r="GTY7" s="652"/>
      <c r="GTZ7" s="652"/>
      <c r="GUA7" s="652"/>
      <c r="GUB7" s="653"/>
      <c r="GUC7" s="653"/>
      <c r="GUD7" s="653"/>
      <c r="GUE7" s="653"/>
      <c r="GUF7" s="653"/>
      <c r="GUG7" s="653"/>
      <c r="GUH7" s="653"/>
      <c r="GUI7" s="653"/>
      <c r="GUJ7" s="668"/>
      <c r="GUK7" s="670"/>
      <c r="GUL7" s="652"/>
      <c r="GUM7" s="652"/>
      <c r="GUN7" s="652"/>
      <c r="GUO7" s="652"/>
      <c r="GUP7" s="652"/>
      <c r="GUQ7" s="652"/>
      <c r="GUR7" s="653"/>
      <c r="GUS7" s="653"/>
      <c r="GUT7" s="653"/>
      <c r="GUU7" s="653"/>
      <c r="GUV7" s="653"/>
      <c r="GUW7" s="653"/>
      <c r="GUX7" s="653"/>
      <c r="GUY7" s="653"/>
      <c r="GUZ7" s="668"/>
      <c r="GVA7" s="670"/>
      <c r="GVB7" s="652"/>
      <c r="GVC7" s="652"/>
      <c r="GVD7" s="652"/>
      <c r="GVE7" s="652"/>
      <c r="GVF7" s="652"/>
      <c r="GVG7" s="652"/>
      <c r="GVH7" s="653"/>
      <c r="GVI7" s="653"/>
      <c r="GVJ7" s="653"/>
      <c r="GVK7" s="653"/>
      <c r="GVL7" s="653"/>
      <c r="GVM7" s="653"/>
      <c r="GVN7" s="653"/>
      <c r="GVO7" s="653"/>
      <c r="GVP7" s="668"/>
      <c r="GVQ7" s="670"/>
      <c r="GVR7" s="652"/>
      <c r="GVS7" s="652"/>
      <c r="GVT7" s="652"/>
      <c r="GVU7" s="652"/>
      <c r="GVV7" s="652"/>
      <c r="GVW7" s="652"/>
      <c r="GVX7" s="653"/>
      <c r="GVY7" s="653"/>
      <c r="GVZ7" s="653"/>
      <c r="GWA7" s="653"/>
      <c r="GWB7" s="653"/>
      <c r="GWC7" s="653"/>
      <c r="GWD7" s="653"/>
      <c r="GWE7" s="653"/>
      <c r="GWF7" s="668"/>
      <c r="GWG7" s="670"/>
      <c r="GWH7" s="652"/>
      <c r="GWI7" s="652"/>
      <c r="GWJ7" s="652"/>
      <c r="GWK7" s="652"/>
      <c r="GWL7" s="652"/>
      <c r="GWM7" s="652"/>
      <c r="GWN7" s="653"/>
      <c r="GWO7" s="653"/>
      <c r="GWP7" s="653"/>
      <c r="GWQ7" s="653"/>
      <c r="GWR7" s="653"/>
      <c r="GWS7" s="653"/>
      <c r="GWT7" s="653"/>
      <c r="GWU7" s="653"/>
      <c r="GWV7" s="668"/>
      <c r="GWW7" s="670"/>
      <c r="GWX7" s="652"/>
      <c r="GWY7" s="652"/>
      <c r="GWZ7" s="652"/>
      <c r="GXA7" s="652"/>
      <c r="GXB7" s="652"/>
      <c r="GXC7" s="652"/>
      <c r="GXD7" s="653"/>
      <c r="GXE7" s="653"/>
      <c r="GXF7" s="653"/>
      <c r="GXG7" s="653"/>
      <c r="GXH7" s="653"/>
      <c r="GXI7" s="653"/>
      <c r="GXJ7" s="653"/>
      <c r="GXK7" s="653"/>
      <c r="GXL7" s="668"/>
      <c r="GXM7" s="670"/>
      <c r="GXN7" s="652"/>
      <c r="GXO7" s="652"/>
      <c r="GXP7" s="652"/>
      <c r="GXQ7" s="652"/>
      <c r="GXR7" s="652"/>
      <c r="GXS7" s="652"/>
      <c r="GXT7" s="653"/>
      <c r="GXU7" s="653"/>
      <c r="GXV7" s="653"/>
      <c r="GXW7" s="653"/>
      <c r="GXX7" s="653"/>
      <c r="GXY7" s="653"/>
      <c r="GXZ7" s="653"/>
      <c r="GYA7" s="653"/>
      <c r="GYB7" s="668"/>
      <c r="GYC7" s="670"/>
      <c r="GYD7" s="652"/>
      <c r="GYE7" s="652"/>
      <c r="GYF7" s="652"/>
      <c r="GYG7" s="652"/>
      <c r="GYH7" s="652"/>
      <c r="GYI7" s="652"/>
      <c r="GYJ7" s="653"/>
      <c r="GYK7" s="653"/>
      <c r="GYL7" s="653"/>
      <c r="GYM7" s="653"/>
      <c r="GYN7" s="653"/>
      <c r="GYO7" s="653"/>
      <c r="GYP7" s="653"/>
      <c r="GYQ7" s="653"/>
      <c r="GYR7" s="668"/>
      <c r="GYS7" s="670"/>
      <c r="GYT7" s="652"/>
      <c r="GYU7" s="652"/>
      <c r="GYV7" s="652"/>
      <c r="GYW7" s="652"/>
      <c r="GYX7" s="652"/>
      <c r="GYY7" s="652"/>
      <c r="GYZ7" s="653"/>
      <c r="GZA7" s="653"/>
      <c r="GZB7" s="653"/>
      <c r="GZC7" s="653"/>
      <c r="GZD7" s="653"/>
      <c r="GZE7" s="653"/>
      <c r="GZF7" s="653"/>
      <c r="GZG7" s="653"/>
      <c r="GZH7" s="668"/>
      <c r="GZI7" s="670"/>
      <c r="GZJ7" s="652"/>
      <c r="GZK7" s="652"/>
      <c r="GZL7" s="652"/>
      <c r="GZM7" s="652"/>
      <c r="GZN7" s="652"/>
      <c r="GZO7" s="652"/>
      <c r="GZP7" s="653"/>
      <c r="GZQ7" s="653"/>
      <c r="GZR7" s="653"/>
      <c r="GZS7" s="653"/>
      <c r="GZT7" s="653"/>
      <c r="GZU7" s="653"/>
      <c r="GZV7" s="653"/>
      <c r="GZW7" s="653"/>
      <c r="GZX7" s="668"/>
      <c r="GZY7" s="670"/>
      <c r="GZZ7" s="652"/>
      <c r="HAA7" s="652"/>
      <c r="HAB7" s="652"/>
      <c r="HAC7" s="652"/>
      <c r="HAD7" s="652"/>
      <c r="HAE7" s="652"/>
      <c r="HAF7" s="653"/>
      <c r="HAG7" s="653"/>
      <c r="HAH7" s="653"/>
      <c r="HAI7" s="653"/>
      <c r="HAJ7" s="653"/>
      <c r="HAK7" s="653"/>
      <c r="HAL7" s="653"/>
      <c r="HAM7" s="653"/>
      <c r="HAN7" s="668"/>
      <c r="HAO7" s="670"/>
      <c r="HAP7" s="652"/>
      <c r="HAQ7" s="652"/>
      <c r="HAR7" s="652"/>
      <c r="HAS7" s="652"/>
      <c r="HAT7" s="652"/>
      <c r="HAU7" s="652"/>
      <c r="HAV7" s="653"/>
      <c r="HAW7" s="653"/>
      <c r="HAX7" s="653"/>
      <c r="HAY7" s="653"/>
      <c r="HAZ7" s="653"/>
      <c r="HBA7" s="653"/>
      <c r="HBB7" s="653"/>
      <c r="HBC7" s="653"/>
      <c r="HBD7" s="668"/>
      <c r="HBE7" s="670"/>
      <c r="HBF7" s="652"/>
      <c r="HBG7" s="652"/>
      <c r="HBH7" s="652"/>
      <c r="HBI7" s="652"/>
      <c r="HBJ7" s="652"/>
      <c r="HBK7" s="652"/>
      <c r="HBL7" s="653"/>
      <c r="HBM7" s="653"/>
      <c r="HBN7" s="653"/>
      <c r="HBO7" s="653"/>
      <c r="HBP7" s="653"/>
      <c r="HBQ7" s="653"/>
      <c r="HBR7" s="653"/>
      <c r="HBS7" s="653"/>
      <c r="HBT7" s="668"/>
      <c r="HBU7" s="670"/>
      <c r="HBV7" s="652"/>
      <c r="HBW7" s="652"/>
      <c r="HBX7" s="652"/>
      <c r="HBY7" s="652"/>
      <c r="HBZ7" s="652"/>
      <c r="HCA7" s="652"/>
      <c r="HCB7" s="653"/>
      <c r="HCC7" s="653"/>
      <c r="HCD7" s="653"/>
      <c r="HCE7" s="653"/>
      <c r="HCF7" s="653"/>
      <c r="HCG7" s="653"/>
      <c r="HCH7" s="653"/>
      <c r="HCI7" s="653"/>
      <c r="HCJ7" s="668"/>
      <c r="HCK7" s="670"/>
      <c r="HCL7" s="652"/>
      <c r="HCM7" s="652"/>
      <c r="HCN7" s="652"/>
      <c r="HCO7" s="652"/>
      <c r="HCP7" s="652"/>
      <c r="HCQ7" s="652"/>
      <c r="HCR7" s="653"/>
      <c r="HCS7" s="653"/>
      <c r="HCT7" s="653"/>
      <c r="HCU7" s="653"/>
      <c r="HCV7" s="653"/>
      <c r="HCW7" s="653"/>
      <c r="HCX7" s="653"/>
      <c r="HCY7" s="653"/>
      <c r="HCZ7" s="668"/>
      <c r="HDA7" s="670"/>
      <c r="HDB7" s="652"/>
      <c r="HDC7" s="652"/>
      <c r="HDD7" s="652"/>
      <c r="HDE7" s="652"/>
      <c r="HDF7" s="652"/>
      <c r="HDG7" s="652"/>
      <c r="HDH7" s="653"/>
      <c r="HDI7" s="653"/>
      <c r="HDJ7" s="653"/>
      <c r="HDK7" s="653"/>
      <c r="HDL7" s="653"/>
      <c r="HDM7" s="653"/>
      <c r="HDN7" s="653"/>
      <c r="HDO7" s="653"/>
      <c r="HDP7" s="668"/>
      <c r="HDQ7" s="670"/>
      <c r="HDR7" s="652"/>
      <c r="HDS7" s="652"/>
      <c r="HDT7" s="652"/>
      <c r="HDU7" s="652"/>
      <c r="HDV7" s="652"/>
      <c r="HDW7" s="652"/>
      <c r="HDX7" s="653"/>
      <c r="HDY7" s="653"/>
      <c r="HDZ7" s="653"/>
      <c r="HEA7" s="653"/>
      <c r="HEB7" s="653"/>
      <c r="HEC7" s="653"/>
      <c r="HED7" s="653"/>
      <c r="HEE7" s="653"/>
      <c r="HEF7" s="668"/>
      <c r="HEG7" s="670"/>
      <c r="HEH7" s="652"/>
      <c r="HEI7" s="652"/>
      <c r="HEJ7" s="652"/>
      <c r="HEK7" s="652"/>
      <c r="HEL7" s="652"/>
      <c r="HEM7" s="652"/>
      <c r="HEN7" s="653"/>
      <c r="HEO7" s="653"/>
      <c r="HEP7" s="653"/>
      <c r="HEQ7" s="653"/>
      <c r="HER7" s="653"/>
      <c r="HES7" s="653"/>
      <c r="HET7" s="653"/>
      <c r="HEU7" s="653"/>
      <c r="HEV7" s="668"/>
      <c r="HEW7" s="670"/>
      <c r="HEX7" s="652"/>
      <c r="HEY7" s="652"/>
      <c r="HEZ7" s="652"/>
      <c r="HFA7" s="652"/>
      <c r="HFB7" s="652"/>
      <c r="HFC7" s="652"/>
      <c r="HFD7" s="653"/>
      <c r="HFE7" s="653"/>
      <c r="HFF7" s="653"/>
      <c r="HFG7" s="653"/>
      <c r="HFH7" s="653"/>
      <c r="HFI7" s="653"/>
      <c r="HFJ7" s="653"/>
      <c r="HFK7" s="653"/>
      <c r="HFL7" s="668"/>
      <c r="HFM7" s="670"/>
      <c r="HFN7" s="652"/>
      <c r="HFO7" s="652"/>
      <c r="HFP7" s="652"/>
      <c r="HFQ7" s="652"/>
      <c r="HFR7" s="652"/>
      <c r="HFS7" s="652"/>
      <c r="HFT7" s="653"/>
      <c r="HFU7" s="653"/>
      <c r="HFV7" s="653"/>
      <c r="HFW7" s="653"/>
      <c r="HFX7" s="653"/>
      <c r="HFY7" s="653"/>
      <c r="HFZ7" s="653"/>
      <c r="HGA7" s="653"/>
      <c r="HGB7" s="668"/>
      <c r="HGC7" s="670"/>
      <c r="HGD7" s="652"/>
      <c r="HGE7" s="652"/>
      <c r="HGF7" s="652"/>
      <c r="HGG7" s="652"/>
      <c r="HGH7" s="652"/>
      <c r="HGI7" s="652"/>
      <c r="HGJ7" s="653"/>
      <c r="HGK7" s="653"/>
      <c r="HGL7" s="653"/>
      <c r="HGM7" s="653"/>
      <c r="HGN7" s="653"/>
      <c r="HGO7" s="653"/>
      <c r="HGP7" s="653"/>
      <c r="HGQ7" s="653"/>
      <c r="HGR7" s="668"/>
      <c r="HGS7" s="670"/>
      <c r="HGT7" s="652"/>
      <c r="HGU7" s="652"/>
      <c r="HGV7" s="652"/>
      <c r="HGW7" s="652"/>
      <c r="HGX7" s="652"/>
      <c r="HGY7" s="652"/>
      <c r="HGZ7" s="653"/>
      <c r="HHA7" s="653"/>
      <c r="HHB7" s="653"/>
      <c r="HHC7" s="653"/>
      <c r="HHD7" s="653"/>
      <c r="HHE7" s="653"/>
      <c r="HHF7" s="653"/>
      <c r="HHG7" s="653"/>
      <c r="HHH7" s="668"/>
      <c r="HHI7" s="670"/>
      <c r="HHJ7" s="652"/>
      <c r="HHK7" s="652"/>
      <c r="HHL7" s="652"/>
      <c r="HHM7" s="652"/>
      <c r="HHN7" s="652"/>
      <c r="HHO7" s="652"/>
      <c r="HHP7" s="653"/>
      <c r="HHQ7" s="653"/>
      <c r="HHR7" s="653"/>
      <c r="HHS7" s="653"/>
      <c r="HHT7" s="653"/>
      <c r="HHU7" s="653"/>
      <c r="HHV7" s="653"/>
      <c r="HHW7" s="653"/>
      <c r="HHX7" s="668"/>
      <c r="HHY7" s="670"/>
      <c r="HHZ7" s="652"/>
      <c r="HIA7" s="652"/>
      <c r="HIB7" s="652"/>
      <c r="HIC7" s="652"/>
      <c r="HID7" s="652"/>
      <c r="HIE7" s="652"/>
      <c r="HIF7" s="653"/>
      <c r="HIG7" s="653"/>
      <c r="HIH7" s="653"/>
      <c r="HII7" s="653"/>
      <c r="HIJ7" s="653"/>
      <c r="HIK7" s="653"/>
      <c r="HIL7" s="653"/>
      <c r="HIM7" s="653"/>
      <c r="HIN7" s="668"/>
      <c r="HIO7" s="670"/>
      <c r="HIP7" s="652"/>
      <c r="HIQ7" s="652"/>
      <c r="HIR7" s="652"/>
      <c r="HIS7" s="652"/>
      <c r="HIT7" s="652"/>
      <c r="HIU7" s="652"/>
      <c r="HIV7" s="653"/>
      <c r="HIW7" s="653"/>
      <c r="HIX7" s="653"/>
      <c r="HIY7" s="653"/>
      <c r="HIZ7" s="653"/>
      <c r="HJA7" s="653"/>
      <c r="HJB7" s="653"/>
      <c r="HJC7" s="653"/>
      <c r="HJD7" s="668"/>
      <c r="HJE7" s="670"/>
      <c r="HJF7" s="652"/>
      <c r="HJG7" s="652"/>
      <c r="HJH7" s="652"/>
      <c r="HJI7" s="652"/>
      <c r="HJJ7" s="652"/>
      <c r="HJK7" s="652"/>
      <c r="HJL7" s="653"/>
      <c r="HJM7" s="653"/>
      <c r="HJN7" s="653"/>
      <c r="HJO7" s="653"/>
      <c r="HJP7" s="653"/>
      <c r="HJQ7" s="653"/>
      <c r="HJR7" s="653"/>
      <c r="HJS7" s="653"/>
      <c r="HJT7" s="668"/>
      <c r="HJU7" s="670"/>
      <c r="HJV7" s="652"/>
      <c r="HJW7" s="652"/>
      <c r="HJX7" s="652"/>
      <c r="HJY7" s="652"/>
      <c r="HJZ7" s="652"/>
      <c r="HKA7" s="652"/>
      <c r="HKB7" s="653"/>
      <c r="HKC7" s="653"/>
      <c r="HKD7" s="653"/>
      <c r="HKE7" s="653"/>
      <c r="HKF7" s="653"/>
      <c r="HKG7" s="653"/>
      <c r="HKH7" s="653"/>
      <c r="HKI7" s="653"/>
      <c r="HKJ7" s="668"/>
      <c r="HKK7" s="670"/>
      <c r="HKL7" s="652"/>
      <c r="HKM7" s="652"/>
      <c r="HKN7" s="652"/>
      <c r="HKO7" s="652"/>
      <c r="HKP7" s="652"/>
      <c r="HKQ7" s="652"/>
      <c r="HKR7" s="653"/>
      <c r="HKS7" s="653"/>
      <c r="HKT7" s="653"/>
      <c r="HKU7" s="653"/>
      <c r="HKV7" s="653"/>
      <c r="HKW7" s="653"/>
      <c r="HKX7" s="653"/>
      <c r="HKY7" s="653"/>
      <c r="HKZ7" s="668"/>
      <c r="HLA7" s="670"/>
      <c r="HLB7" s="652"/>
      <c r="HLC7" s="652"/>
      <c r="HLD7" s="652"/>
      <c r="HLE7" s="652"/>
      <c r="HLF7" s="652"/>
      <c r="HLG7" s="652"/>
      <c r="HLH7" s="653"/>
      <c r="HLI7" s="653"/>
      <c r="HLJ7" s="653"/>
      <c r="HLK7" s="653"/>
      <c r="HLL7" s="653"/>
      <c r="HLM7" s="653"/>
      <c r="HLN7" s="653"/>
      <c r="HLO7" s="653"/>
      <c r="HLP7" s="668"/>
      <c r="HLQ7" s="670"/>
      <c r="HLR7" s="652"/>
      <c r="HLS7" s="652"/>
      <c r="HLT7" s="652"/>
      <c r="HLU7" s="652"/>
      <c r="HLV7" s="652"/>
      <c r="HLW7" s="652"/>
      <c r="HLX7" s="653"/>
      <c r="HLY7" s="653"/>
      <c r="HLZ7" s="653"/>
      <c r="HMA7" s="653"/>
      <c r="HMB7" s="653"/>
      <c r="HMC7" s="653"/>
      <c r="HMD7" s="653"/>
      <c r="HME7" s="653"/>
      <c r="HMF7" s="668"/>
      <c r="HMG7" s="670"/>
      <c r="HMH7" s="652"/>
      <c r="HMI7" s="652"/>
      <c r="HMJ7" s="652"/>
      <c r="HMK7" s="652"/>
      <c r="HML7" s="652"/>
      <c r="HMM7" s="652"/>
      <c r="HMN7" s="653"/>
      <c r="HMO7" s="653"/>
      <c r="HMP7" s="653"/>
      <c r="HMQ7" s="653"/>
      <c r="HMR7" s="653"/>
      <c r="HMS7" s="653"/>
      <c r="HMT7" s="653"/>
      <c r="HMU7" s="653"/>
      <c r="HMV7" s="668"/>
      <c r="HMW7" s="670"/>
      <c r="HMX7" s="652"/>
      <c r="HMY7" s="652"/>
      <c r="HMZ7" s="652"/>
      <c r="HNA7" s="652"/>
      <c r="HNB7" s="652"/>
      <c r="HNC7" s="652"/>
      <c r="HND7" s="653"/>
      <c r="HNE7" s="653"/>
      <c r="HNF7" s="653"/>
      <c r="HNG7" s="653"/>
      <c r="HNH7" s="653"/>
      <c r="HNI7" s="653"/>
      <c r="HNJ7" s="653"/>
      <c r="HNK7" s="653"/>
      <c r="HNL7" s="668"/>
      <c r="HNM7" s="670"/>
      <c r="HNN7" s="652"/>
      <c r="HNO7" s="652"/>
      <c r="HNP7" s="652"/>
      <c r="HNQ7" s="652"/>
      <c r="HNR7" s="652"/>
      <c r="HNS7" s="652"/>
      <c r="HNT7" s="653"/>
      <c r="HNU7" s="653"/>
      <c r="HNV7" s="653"/>
      <c r="HNW7" s="653"/>
      <c r="HNX7" s="653"/>
      <c r="HNY7" s="653"/>
      <c r="HNZ7" s="653"/>
      <c r="HOA7" s="653"/>
      <c r="HOB7" s="668"/>
      <c r="HOC7" s="670"/>
      <c r="HOD7" s="652"/>
      <c r="HOE7" s="652"/>
      <c r="HOF7" s="652"/>
      <c r="HOG7" s="652"/>
      <c r="HOH7" s="652"/>
      <c r="HOI7" s="652"/>
      <c r="HOJ7" s="653"/>
      <c r="HOK7" s="653"/>
      <c r="HOL7" s="653"/>
      <c r="HOM7" s="653"/>
      <c r="HON7" s="653"/>
      <c r="HOO7" s="653"/>
      <c r="HOP7" s="653"/>
      <c r="HOQ7" s="653"/>
      <c r="HOR7" s="668"/>
      <c r="HOS7" s="670"/>
      <c r="HOT7" s="652"/>
      <c r="HOU7" s="652"/>
      <c r="HOV7" s="652"/>
      <c r="HOW7" s="652"/>
      <c r="HOX7" s="652"/>
      <c r="HOY7" s="652"/>
      <c r="HOZ7" s="653"/>
      <c r="HPA7" s="653"/>
      <c r="HPB7" s="653"/>
      <c r="HPC7" s="653"/>
      <c r="HPD7" s="653"/>
      <c r="HPE7" s="653"/>
      <c r="HPF7" s="653"/>
      <c r="HPG7" s="653"/>
      <c r="HPH7" s="668"/>
      <c r="HPI7" s="670"/>
      <c r="HPJ7" s="652"/>
      <c r="HPK7" s="652"/>
      <c r="HPL7" s="652"/>
      <c r="HPM7" s="652"/>
      <c r="HPN7" s="652"/>
      <c r="HPO7" s="652"/>
      <c r="HPP7" s="653"/>
      <c r="HPQ7" s="653"/>
      <c r="HPR7" s="653"/>
      <c r="HPS7" s="653"/>
      <c r="HPT7" s="653"/>
      <c r="HPU7" s="653"/>
      <c r="HPV7" s="653"/>
      <c r="HPW7" s="653"/>
      <c r="HPX7" s="668"/>
      <c r="HPY7" s="670"/>
      <c r="HPZ7" s="652"/>
      <c r="HQA7" s="652"/>
      <c r="HQB7" s="652"/>
      <c r="HQC7" s="652"/>
      <c r="HQD7" s="652"/>
      <c r="HQE7" s="652"/>
      <c r="HQF7" s="653"/>
      <c r="HQG7" s="653"/>
      <c r="HQH7" s="653"/>
      <c r="HQI7" s="653"/>
      <c r="HQJ7" s="653"/>
      <c r="HQK7" s="653"/>
      <c r="HQL7" s="653"/>
      <c r="HQM7" s="653"/>
      <c r="HQN7" s="668"/>
      <c r="HQO7" s="670"/>
      <c r="HQP7" s="652"/>
      <c r="HQQ7" s="652"/>
      <c r="HQR7" s="652"/>
      <c r="HQS7" s="652"/>
      <c r="HQT7" s="652"/>
      <c r="HQU7" s="652"/>
      <c r="HQV7" s="653"/>
      <c r="HQW7" s="653"/>
      <c r="HQX7" s="653"/>
      <c r="HQY7" s="653"/>
      <c r="HQZ7" s="653"/>
      <c r="HRA7" s="653"/>
      <c r="HRB7" s="653"/>
      <c r="HRC7" s="653"/>
      <c r="HRD7" s="668"/>
      <c r="HRE7" s="670"/>
      <c r="HRF7" s="652"/>
      <c r="HRG7" s="652"/>
      <c r="HRH7" s="652"/>
      <c r="HRI7" s="652"/>
      <c r="HRJ7" s="652"/>
      <c r="HRK7" s="652"/>
      <c r="HRL7" s="653"/>
      <c r="HRM7" s="653"/>
      <c r="HRN7" s="653"/>
      <c r="HRO7" s="653"/>
      <c r="HRP7" s="653"/>
      <c r="HRQ7" s="653"/>
      <c r="HRR7" s="653"/>
      <c r="HRS7" s="653"/>
      <c r="HRT7" s="668"/>
      <c r="HRU7" s="670"/>
      <c r="HRV7" s="652"/>
      <c r="HRW7" s="652"/>
      <c r="HRX7" s="652"/>
      <c r="HRY7" s="652"/>
      <c r="HRZ7" s="652"/>
      <c r="HSA7" s="652"/>
      <c r="HSB7" s="653"/>
      <c r="HSC7" s="653"/>
      <c r="HSD7" s="653"/>
      <c r="HSE7" s="653"/>
      <c r="HSF7" s="653"/>
      <c r="HSG7" s="653"/>
      <c r="HSH7" s="653"/>
      <c r="HSI7" s="653"/>
      <c r="HSJ7" s="668"/>
      <c r="HSK7" s="670"/>
      <c r="HSL7" s="652"/>
      <c r="HSM7" s="652"/>
      <c r="HSN7" s="652"/>
      <c r="HSO7" s="652"/>
      <c r="HSP7" s="652"/>
      <c r="HSQ7" s="652"/>
      <c r="HSR7" s="653"/>
      <c r="HSS7" s="653"/>
      <c r="HST7" s="653"/>
      <c r="HSU7" s="653"/>
      <c r="HSV7" s="653"/>
      <c r="HSW7" s="653"/>
      <c r="HSX7" s="653"/>
      <c r="HSY7" s="653"/>
      <c r="HSZ7" s="668"/>
      <c r="HTA7" s="670"/>
      <c r="HTB7" s="652"/>
      <c r="HTC7" s="652"/>
      <c r="HTD7" s="652"/>
      <c r="HTE7" s="652"/>
      <c r="HTF7" s="652"/>
      <c r="HTG7" s="652"/>
      <c r="HTH7" s="653"/>
      <c r="HTI7" s="653"/>
      <c r="HTJ7" s="653"/>
      <c r="HTK7" s="653"/>
      <c r="HTL7" s="653"/>
      <c r="HTM7" s="653"/>
      <c r="HTN7" s="653"/>
      <c r="HTO7" s="653"/>
      <c r="HTP7" s="668"/>
      <c r="HTQ7" s="670"/>
      <c r="HTR7" s="652"/>
      <c r="HTS7" s="652"/>
      <c r="HTT7" s="652"/>
      <c r="HTU7" s="652"/>
      <c r="HTV7" s="652"/>
      <c r="HTW7" s="652"/>
      <c r="HTX7" s="653"/>
      <c r="HTY7" s="653"/>
      <c r="HTZ7" s="653"/>
      <c r="HUA7" s="653"/>
      <c r="HUB7" s="653"/>
      <c r="HUC7" s="653"/>
      <c r="HUD7" s="653"/>
      <c r="HUE7" s="653"/>
      <c r="HUF7" s="668"/>
      <c r="HUG7" s="670"/>
      <c r="HUH7" s="652"/>
      <c r="HUI7" s="652"/>
      <c r="HUJ7" s="652"/>
      <c r="HUK7" s="652"/>
      <c r="HUL7" s="652"/>
      <c r="HUM7" s="652"/>
      <c r="HUN7" s="653"/>
      <c r="HUO7" s="653"/>
      <c r="HUP7" s="653"/>
      <c r="HUQ7" s="653"/>
      <c r="HUR7" s="653"/>
      <c r="HUS7" s="653"/>
      <c r="HUT7" s="653"/>
      <c r="HUU7" s="653"/>
      <c r="HUV7" s="668"/>
      <c r="HUW7" s="670"/>
      <c r="HUX7" s="652"/>
      <c r="HUY7" s="652"/>
      <c r="HUZ7" s="652"/>
      <c r="HVA7" s="652"/>
      <c r="HVB7" s="652"/>
      <c r="HVC7" s="652"/>
      <c r="HVD7" s="653"/>
      <c r="HVE7" s="653"/>
      <c r="HVF7" s="653"/>
      <c r="HVG7" s="653"/>
      <c r="HVH7" s="653"/>
      <c r="HVI7" s="653"/>
      <c r="HVJ7" s="653"/>
      <c r="HVK7" s="653"/>
      <c r="HVL7" s="668"/>
      <c r="HVM7" s="670"/>
      <c r="HVN7" s="652"/>
      <c r="HVO7" s="652"/>
      <c r="HVP7" s="652"/>
      <c r="HVQ7" s="652"/>
      <c r="HVR7" s="652"/>
      <c r="HVS7" s="652"/>
      <c r="HVT7" s="653"/>
      <c r="HVU7" s="653"/>
      <c r="HVV7" s="653"/>
      <c r="HVW7" s="653"/>
      <c r="HVX7" s="653"/>
      <c r="HVY7" s="653"/>
      <c r="HVZ7" s="653"/>
      <c r="HWA7" s="653"/>
      <c r="HWB7" s="668"/>
      <c r="HWC7" s="670"/>
      <c r="HWD7" s="652"/>
      <c r="HWE7" s="652"/>
      <c r="HWF7" s="652"/>
      <c r="HWG7" s="652"/>
      <c r="HWH7" s="652"/>
      <c r="HWI7" s="652"/>
      <c r="HWJ7" s="653"/>
      <c r="HWK7" s="653"/>
      <c r="HWL7" s="653"/>
      <c r="HWM7" s="653"/>
      <c r="HWN7" s="653"/>
      <c r="HWO7" s="653"/>
      <c r="HWP7" s="653"/>
      <c r="HWQ7" s="653"/>
      <c r="HWR7" s="668"/>
      <c r="HWS7" s="670"/>
      <c r="HWT7" s="652"/>
      <c r="HWU7" s="652"/>
      <c r="HWV7" s="652"/>
      <c r="HWW7" s="652"/>
      <c r="HWX7" s="652"/>
      <c r="HWY7" s="652"/>
      <c r="HWZ7" s="653"/>
      <c r="HXA7" s="653"/>
      <c r="HXB7" s="653"/>
      <c r="HXC7" s="653"/>
      <c r="HXD7" s="653"/>
      <c r="HXE7" s="653"/>
      <c r="HXF7" s="653"/>
      <c r="HXG7" s="653"/>
      <c r="HXH7" s="668"/>
      <c r="HXI7" s="670"/>
      <c r="HXJ7" s="652"/>
      <c r="HXK7" s="652"/>
      <c r="HXL7" s="652"/>
      <c r="HXM7" s="652"/>
      <c r="HXN7" s="652"/>
      <c r="HXO7" s="652"/>
      <c r="HXP7" s="653"/>
      <c r="HXQ7" s="653"/>
      <c r="HXR7" s="653"/>
      <c r="HXS7" s="653"/>
      <c r="HXT7" s="653"/>
      <c r="HXU7" s="653"/>
      <c r="HXV7" s="653"/>
      <c r="HXW7" s="653"/>
      <c r="HXX7" s="668"/>
      <c r="HXY7" s="670"/>
      <c r="HXZ7" s="652"/>
      <c r="HYA7" s="652"/>
      <c r="HYB7" s="652"/>
      <c r="HYC7" s="652"/>
      <c r="HYD7" s="652"/>
      <c r="HYE7" s="652"/>
      <c r="HYF7" s="653"/>
      <c r="HYG7" s="653"/>
      <c r="HYH7" s="653"/>
      <c r="HYI7" s="653"/>
      <c r="HYJ7" s="653"/>
      <c r="HYK7" s="653"/>
      <c r="HYL7" s="653"/>
      <c r="HYM7" s="653"/>
      <c r="HYN7" s="668"/>
      <c r="HYO7" s="670"/>
      <c r="HYP7" s="652"/>
      <c r="HYQ7" s="652"/>
      <c r="HYR7" s="652"/>
      <c r="HYS7" s="652"/>
      <c r="HYT7" s="652"/>
      <c r="HYU7" s="652"/>
      <c r="HYV7" s="653"/>
      <c r="HYW7" s="653"/>
      <c r="HYX7" s="653"/>
      <c r="HYY7" s="653"/>
      <c r="HYZ7" s="653"/>
      <c r="HZA7" s="653"/>
      <c r="HZB7" s="653"/>
      <c r="HZC7" s="653"/>
      <c r="HZD7" s="668"/>
      <c r="HZE7" s="670"/>
      <c r="HZF7" s="652"/>
      <c r="HZG7" s="652"/>
      <c r="HZH7" s="652"/>
      <c r="HZI7" s="652"/>
      <c r="HZJ7" s="652"/>
      <c r="HZK7" s="652"/>
      <c r="HZL7" s="653"/>
      <c r="HZM7" s="653"/>
      <c r="HZN7" s="653"/>
      <c r="HZO7" s="653"/>
      <c r="HZP7" s="653"/>
      <c r="HZQ7" s="653"/>
      <c r="HZR7" s="653"/>
      <c r="HZS7" s="653"/>
      <c r="HZT7" s="668"/>
      <c r="HZU7" s="670"/>
      <c r="HZV7" s="652"/>
      <c r="HZW7" s="652"/>
      <c r="HZX7" s="652"/>
      <c r="HZY7" s="652"/>
      <c r="HZZ7" s="652"/>
      <c r="IAA7" s="652"/>
      <c r="IAB7" s="653"/>
      <c r="IAC7" s="653"/>
      <c r="IAD7" s="653"/>
      <c r="IAE7" s="653"/>
      <c r="IAF7" s="653"/>
      <c r="IAG7" s="653"/>
      <c r="IAH7" s="653"/>
      <c r="IAI7" s="653"/>
      <c r="IAJ7" s="668"/>
      <c r="IAK7" s="670"/>
      <c r="IAL7" s="652"/>
      <c r="IAM7" s="652"/>
      <c r="IAN7" s="652"/>
      <c r="IAO7" s="652"/>
      <c r="IAP7" s="652"/>
      <c r="IAQ7" s="652"/>
      <c r="IAR7" s="653"/>
      <c r="IAS7" s="653"/>
      <c r="IAT7" s="653"/>
      <c r="IAU7" s="653"/>
      <c r="IAV7" s="653"/>
      <c r="IAW7" s="653"/>
      <c r="IAX7" s="653"/>
      <c r="IAY7" s="653"/>
      <c r="IAZ7" s="668"/>
      <c r="IBA7" s="670"/>
      <c r="IBB7" s="652"/>
      <c r="IBC7" s="652"/>
      <c r="IBD7" s="652"/>
      <c r="IBE7" s="652"/>
      <c r="IBF7" s="652"/>
      <c r="IBG7" s="652"/>
      <c r="IBH7" s="653"/>
      <c r="IBI7" s="653"/>
      <c r="IBJ7" s="653"/>
      <c r="IBK7" s="653"/>
      <c r="IBL7" s="653"/>
      <c r="IBM7" s="653"/>
      <c r="IBN7" s="653"/>
      <c r="IBO7" s="653"/>
      <c r="IBP7" s="668"/>
      <c r="IBQ7" s="670"/>
      <c r="IBR7" s="652"/>
      <c r="IBS7" s="652"/>
      <c r="IBT7" s="652"/>
      <c r="IBU7" s="652"/>
      <c r="IBV7" s="652"/>
      <c r="IBW7" s="652"/>
      <c r="IBX7" s="653"/>
      <c r="IBY7" s="653"/>
      <c r="IBZ7" s="653"/>
      <c r="ICA7" s="653"/>
      <c r="ICB7" s="653"/>
      <c r="ICC7" s="653"/>
      <c r="ICD7" s="653"/>
      <c r="ICE7" s="653"/>
      <c r="ICF7" s="668"/>
      <c r="ICG7" s="670"/>
      <c r="ICH7" s="652"/>
      <c r="ICI7" s="652"/>
      <c r="ICJ7" s="652"/>
      <c r="ICK7" s="652"/>
      <c r="ICL7" s="652"/>
      <c r="ICM7" s="652"/>
      <c r="ICN7" s="653"/>
      <c r="ICO7" s="653"/>
      <c r="ICP7" s="653"/>
      <c r="ICQ7" s="653"/>
      <c r="ICR7" s="653"/>
      <c r="ICS7" s="653"/>
      <c r="ICT7" s="653"/>
      <c r="ICU7" s="653"/>
      <c r="ICV7" s="668"/>
      <c r="ICW7" s="670"/>
      <c r="ICX7" s="652"/>
      <c r="ICY7" s="652"/>
      <c r="ICZ7" s="652"/>
      <c r="IDA7" s="652"/>
      <c r="IDB7" s="652"/>
      <c r="IDC7" s="652"/>
      <c r="IDD7" s="653"/>
      <c r="IDE7" s="653"/>
      <c r="IDF7" s="653"/>
      <c r="IDG7" s="653"/>
      <c r="IDH7" s="653"/>
      <c r="IDI7" s="653"/>
      <c r="IDJ7" s="653"/>
      <c r="IDK7" s="653"/>
      <c r="IDL7" s="668"/>
      <c r="IDM7" s="670"/>
      <c r="IDN7" s="652"/>
      <c r="IDO7" s="652"/>
      <c r="IDP7" s="652"/>
      <c r="IDQ7" s="652"/>
      <c r="IDR7" s="652"/>
      <c r="IDS7" s="652"/>
      <c r="IDT7" s="653"/>
      <c r="IDU7" s="653"/>
      <c r="IDV7" s="653"/>
      <c r="IDW7" s="653"/>
      <c r="IDX7" s="653"/>
      <c r="IDY7" s="653"/>
      <c r="IDZ7" s="653"/>
      <c r="IEA7" s="653"/>
      <c r="IEB7" s="668"/>
      <c r="IEC7" s="670"/>
      <c r="IED7" s="652"/>
      <c r="IEE7" s="652"/>
      <c r="IEF7" s="652"/>
      <c r="IEG7" s="652"/>
      <c r="IEH7" s="652"/>
      <c r="IEI7" s="652"/>
      <c r="IEJ7" s="653"/>
      <c r="IEK7" s="653"/>
      <c r="IEL7" s="653"/>
      <c r="IEM7" s="653"/>
      <c r="IEN7" s="653"/>
      <c r="IEO7" s="653"/>
      <c r="IEP7" s="653"/>
      <c r="IEQ7" s="653"/>
      <c r="IER7" s="668"/>
      <c r="IES7" s="670"/>
      <c r="IET7" s="652"/>
      <c r="IEU7" s="652"/>
      <c r="IEV7" s="652"/>
      <c r="IEW7" s="652"/>
      <c r="IEX7" s="652"/>
      <c r="IEY7" s="652"/>
      <c r="IEZ7" s="653"/>
      <c r="IFA7" s="653"/>
      <c r="IFB7" s="653"/>
      <c r="IFC7" s="653"/>
      <c r="IFD7" s="653"/>
      <c r="IFE7" s="653"/>
      <c r="IFF7" s="653"/>
      <c r="IFG7" s="653"/>
      <c r="IFH7" s="668"/>
      <c r="IFI7" s="670"/>
      <c r="IFJ7" s="652"/>
      <c r="IFK7" s="652"/>
      <c r="IFL7" s="652"/>
      <c r="IFM7" s="652"/>
      <c r="IFN7" s="652"/>
      <c r="IFO7" s="652"/>
      <c r="IFP7" s="653"/>
      <c r="IFQ7" s="653"/>
      <c r="IFR7" s="653"/>
      <c r="IFS7" s="653"/>
      <c r="IFT7" s="653"/>
      <c r="IFU7" s="653"/>
      <c r="IFV7" s="653"/>
      <c r="IFW7" s="653"/>
      <c r="IFX7" s="668"/>
      <c r="IFY7" s="670"/>
      <c r="IFZ7" s="652"/>
      <c r="IGA7" s="652"/>
      <c r="IGB7" s="652"/>
      <c r="IGC7" s="652"/>
      <c r="IGD7" s="652"/>
      <c r="IGE7" s="652"/>
      <c r="IGF7" s="653"/>
      <c r="IGG7" s="653"/>
      <c r="IGH7" s="653"/>
      <c r="IGI7" s="653"/>
      <c r="IGJ7" s="653"/>
      <c r="IGK7" s="653"/>
      <c r="IGL7" s="653"/>
      <c r="IGM7" s="653"/>
      <c r="IGN7" s="668"/>
      <c r="IGO7" s="670"/>
      <c r="IGP7" s="652"/>
      <c r="IGQ7" s="652"/>
      <c r="IGR7" s="652"/>
      <c r="IGS7" s="652"/>
      <c r="IGT7" s="652"/>
      <c r="IGU7" s="652"/>
      <c r="IGV7" s="653"/>
      <c r="IGW7" s="653"/>
      <c r="IGX7" s="653"/>
      <c r="IGY7" s="653"/>
      <c r="IGZ7" s="653"/>
      <c r="IHA7" s="653"/>
      <c r="IHB7" s="653"/>
      <c r="IHC7" s="653"/>
      <c r="IHD7" s="668"/>
      <c r="IHE7" s="670"/>
      <c r="IHF7" s="652"/>
      <c r="IHG7" s="652"/>
      <c r="IHH7" s="652"/>
      <c r="IHI7" s="652"/>
      <c r="IHJ7" s="652"/>
      <c r="IHK7" s="652"/>
      <c r="IHL7" s="653"/>
      <c r="IHM7" s="653"/>
      <c r="IHN7" s="653"/>
      <c r="IHO7" s="653"/>
      <c r="IHP7" s="653"/>
      <c r="IHQ7" s="653"/>
      <c r="IHR7" s="653"/>
      <c r="IHS7" s="653"/>
      <c r="IHT7" s="668"/>
      <c r="IHU7" s="670"/>
      <c r="IHV7" s="652"/>
      <c r="IHW7" s="652"/>
      <c r="IHX7" s="652"/>
      <c r="IHY7" s="652"/>
      <c r="IHZ7" s="652"/>
      <c r="IIA7" s="652"/>
      <c r="IIB7" s="653"/>
      <c r="IIC7" s="653"/>
      <c r="IID7" s="653"/>
      <c r="IIE7" s="653"/>
      <c r="IIF7" s="653"/>
      <c r="IIG7" s="653"/>
      <c r="IIH7" s="653"/>
      <c r="III7" s="653"/>
      <c r="IIJ7" s="668"/>
      <c r="IIK7" s="670"/>
      <c r="IIL7" s="652"/>
      <c r="IIM7" s="652"/>
      <c r="IIN7" s="652"/>
      <c r="IIO7" s="652"/>
      <c r="IIP7" s="652"/>
      <c r="IIQ7" s="652"/>
      <c r="IIR7" s="653"/>
      <c r="IIS7" s="653"/>
      <c r="IIT7" s="653"/>
      <c r="IIU7" s="653"/>
      <c r="IIV7" s="653"/>
      <c r="IIW7" s="653"/>
      <c r="IIX7" s="653"/>
      <c r="IIY7" s="653"/>
      <c r="IIZ7" s="668"/>
      <c r="IJA7" s="670"/>
      <c r="IJB7" s="652"/>
      <c r="IJC7" s="652"/>
      <c r="IJD7" s="652"/>
      <c r="IJE7" s="652"/>
      <c r="IJF7" s="652"/>
      <c r="IJG7" s="652"/>
      <c r="IJH7" s="653"/>
      <c r="IJI7" s="653"/>
      <c r="IJJ7" s="653"/>
      <c r="IJK7" s="653"/>
      <c r="IJL7" s="653"/>
      <c r="IJM7" s="653"/>
      <c r="IJN7" s="653"/>
      <c r="IJO7" s="653"/>
      <c r="IJP7" s="668"/>
      <c r="IJQ7" s="670"/>
      <c r="IJR7" s="652"/>
      <c r="IJS7" s="652"/>
      <c r="IJT7" s="652"/>
      <c r="IJU7" s="652"/>
      <c r="IJV7" s="652"/>
      <c r="IJW7" s="652"/>
      <c r="IJX7" s="653"/>
      <c r="IJY7" s="653"/>
      <c r="IJZ7" s="653"/>
      <c r="IKA7" s="653"/>
      <c r="IKB7" s="653"/>
      <c r="IKC7" s="653"/>
      <c r="IKD7" s="653"/>
      <c r="IKE7" s="653"/>
      <c r="IKF7" s="668"/>
      <c r="IKG7" s="670"/>
      <c r="IKH7" s="652"/>
      <c r="IKI7" s="652"/>
      <c r="IKJ7" s="652"/>
      <c r="IKK7" s="652"/>
      <c r="IKL7" s="652"/>
      <c r="IKM7" s="652"/>
      <c r="IKN7" s="653"/>
      <c r="IKO7" s="653"/>
      <c r="IKP7" s="653"/>
      <c r="IKQ7" s="653"/>
      <c r="IKR7" s="653"/>
      <c r="IKS7" s="653"/>
      <c r="IKT7" s="653"/>
      <c r="IKU7" s="653"/>
      <c r="IKV7" s="668"/>
      <c r="IKW7" s="670"/>
      <c r="IKX7" s="652"/>
      <c r="IKY7" s="652"/>
      <c r="IKZ7" s="652"/>
      <c r="ILA7" s="652"/>
      <c r="ILB7" s="652"/>
      <c r="ILC7" s="652"/>
      <c r="ILD7" s="653"/>
      <c r="ILE7" s="653"/>
      <c r="ILF7" s="653"/>
      <c r="ILG7" s="653"/>
      <c r="ILH7" s="653"/>
      <c r="ILI7" s="653"/>
      <c r="ILJ7" s="653"/>
      <c r="ILK7" s="653"/>
      <c r="ILL7" s="668"/>
      <c r="ILM7" s="670"/>
      <c r="ILN7" s="652"/>
      <c r="ILO7" s="652"/>
      <c r="ILP7" s="652"/>
      <c r="ILQ7" s="652"/>
      <c r="ILR7" s="652"/>
      <c r="ILS7" s="652"/>
      <c r="ILT7" s="653"/>
      <c r="ILU7" s="653"/>
      <c r="ILV7" s="653"/>
      <c r="ILW7" s="653"/>
      <c r="ILX7" s="653"/>
      <c r="ILY7" s="653"/>
      <c r="ILZ7" s="653"/>
      <c r="IMA7" s="653"/>
      <c r="IMB7" s="668"/>
      <c r="IMC7" s="670"/>
      <c r="IMD7" s="652"/>
      <c r="IME7" s="652"/>
      <c r="IMF7" s="652"/>
      <c r="IMG7" s="652"/>
      <c r="IMH7" s="652"/>
      <c r="IMI7" s="652"/>
      <c r="IMJ7" s="653"/>
      <c r="IMK7" s="653"/>
      <c r="IML7" s="653"/>
      <c r="IMM7" s="653"/>
      <c r="IMN7" s="653"/>
      <c r="IMO7" s="653"/>
      <c r="IMP7" s="653"/>
      <c r="IMQ7" s="653"/>
      <c r="IMR7" s="668"/>
      <c r="IMS7" s="670"/>
      <c r="IMT7" s="652"/>
      <c r="IMU7" s="652"/>
      <c r="IMV7" s="652"/>
      <c r="IMW7" s="652"/>
      <c r="IMX7" s="652"/>
      <c r="IMY7" s="652"/>
      <c r="IMZ7" s="653"/>
      <c r="INA7" s="653"/>
      <c r="INB7" s="653"/>
      <c r="INC7" s="653"/>
      <c r="IND7" s="653"/>
      <c r="INE7" s="653"/>
      <c r="INF7" s="653"/>
      <c r="ING7" s="653"/>
      <c r="INH7" s="668"/>
      <c r="INI7" s="670"/>
      <c r="INJ7" s="652"/>
      <c r="INK7" s="652"/>
      <c r="INL7" s="652"/>
      <c r="INM7" s="652"/>
      <c r="INN7" s="652"/>
      <c r="INO7" s="652"/>
      <c r="INP7" s="653"/>
      <c r="INQ7" s="653"/>
      <c r="INR7" s="653"/>
      <c r="INS7" s="653"/>
      <c r="INT7" s="653"/>
      <c r="INU7" s="653"/>
      <c r="INV7" s="653"/>
      <c r="INW7" s="653"/>
      <c r="INX7" s="668"/>
      <c r="INY7" s="670"/>
      <c r="INZ7" s="652"/>
      <c r="IOA7" s="652"/>
      <c r="IOB7" s="652"/>
      <c r="IOC7" s="652"/>
      <c r="IOD7" s="652"/>
      <c r="IOE7" s="652"/>
      <c r="IOF7" s="653"/>
      <c r="IOG7" s="653"/>
      <c r="IOH7" s="653"/>
      <c r="IOI7" s="653"/>
      <c r="IOJ7" s="653"/>
      <c r="IOK7" s="653"/>
      <c r="IOL7" s="653"/>
      <c r="IOM7" s="653"/>
      <c r="ION7" s="668"/>
      <c r="IOO7" s="670"/>
      <c r="IOP7" s="652"/>
      <c r="IOQ7" s="652"/>
      <c r="IOR7" s="652"/>
      <c r="IOS7" s="652"/>
      <c r="IOT7" s="652"/>
      <c r="IOU7" s="652"/>
      <c r="IOV7" s="653"/>
      <c r="IOW7" s="653"/>
      <c r="IOX7" s="653"/>
      <c r="IOY7" s="653"/>
      <c r="IOZ7" s="653"/>
      <c r="IPA7" s="653"/>
      <c r="IPB7" s="653"/>
      <c r="IPC7" s="653"/>
      <c r="IPD7" s="668"/>
      <c r="IPE7" s="670"/>
      <c r="IPF7" s="652"/>
      <c r="IPG7" s="652"/>
      <c r="IPH7" s="652"/>
      <c r="IPI7" s="652"/>
      <c r="IPJ7" s="652"/>
      <c r="IPK7" s="652"/>
      <c r="IPL7" s="653"/>
      <c r="IPM7" s="653"/>
      <c r="IPN7" s="653"/>
      <c r="IPO7" s="653"/>
      <c r="IPP7" s="653"/>
      <c r="IPQ7" s="653"/>
      <c r="IPR7" s="653"/>
      <c r="IPS7" s="653"/>
      <c r="IPT7" s="668"/>
      <c r="IPU7" s="670"/>
      <c r="IPV7" s="652"/>
      <c r="IPW7" s="652"/>
      <c r="IPX7" s="652"/>
      <c r="IPY7" s="652"/>
      <c r="IPZ7" s="652"/>
      <c r="IQA7" s="652"/>
      <c r="IQB7" s="653"/>
      <c r="IQC7" s="653"/>
      <c r="IQD7" s="653"/>
      <c r="IQE7" s="653"/>
      <c r="IQF7" s="653"/>
      <c r="IQG7" s="653"/>
      <c r="IQH7" s="653"/>
      <c r="IQI7" s="653"/>
      <c r="IQJ7" s="668"/>
      <c r="IQK7" s="670"/>
      <c r="IQL7" s="652"/>
      <c r="IQM7" s="652"/>
      <c r="IQN7" s="652"/>
      <c r="IQO7" s="652"/>
      <c r="IQP7" s="652"/>
      <c r="IQQ7" s="652"/>
      <c r="IQR7" s="653"/>
      <c r="IQS7" s="653"/>
      <c r="IQT7" s="653"/>
      <c r="IQU7" s="653"/>
      <c r="IQV7" s="653"/>
      <c r="IQW7" s="653"/>
      <c r="IQX7" s="653"/>
      <c r="IQY7" s="653"/>
      <c r="IQZ7" s="668"/>
      <c r="IRA7" s="670"/>
      <c r="IRB7" s="652"/>
      <c r="IRC7" s="652"/>
      <c r="IRD7" s="652"/>
      <c r="IRE7" s="652"/>
      <c r="IRF7" s="652"/>
      <c r="IRG7" s="652"/>
      <c r="IRH7" s="653"/>
      <c r="IRI7" s="653"/>
      <c r="IRJ7" s="653"/>
      <c r="IRK7" s="653"/>
      <c r="IRL7" s="653"/>
      <c r="IRM7" s="653"/>
      <c r="IRN7" s="653"/>
      <c r="IRO7" s="653"/>
      <c r="IRP7" s="668"/>
      <c r="IRQ7" s="670"/>
      <c r="IRR7" s="652"/>
      <c r="IRS7" s="652"/>
      <c r="IRT7" s="652"/>
      <c r="IRU7" s="652"/>
      <c r="IRV7" s="652"/>
      <c r="IRW7" s="652"/>
      <c r="IRX7" s="653"/>
      <c r="IRY7" s="653"/>
      <c r="IRZ7" s="653"/>
      <c r="ISA7" s="653"/>
      <c r="ISB7" s="653"/>
      <c r="ISC7" s="653"/>
      <c r="ISD7" s="653"/>
      <c r="ISE7" s="653"/>
      <c r="ISF7" s="668"/>
      <c r="ISG7" s="670"/>
      <c r="ISH7" s="652"/>
      <c r="ISI7" s="652"/>
      <c r="ISJ7" s="652"/>
      <c r="ISK7" s="652"/>
      <c r="ISL7" s="652"/>
      <c r="ISM7" s="652"/>
      <c r="ISN7" s="653"/>
      <c r="ISO7" s="653"/>
      <c r="ISP7" s="653"/>
      <c r="ISQ7" s="653"/>
      <c r="ISR7" s="653"/>
      <c r="ISS7" s="653"/>
      <c r="IST7" s="653"/>
      <c r="ISU7" s="653"/>
      <c r="ISV7" s="668"/>
      <c r="ISW7" s="670"/>
      <c r="ISX7" s="652"/>
      <c r="ISY7" s="652"/>
      <c r="ISZ7" s="652"/>
      <c r="ITA7" s="652"/>
      <c r="ITB7" s="652"/>
      <c r="ITC7" s="652"/>
      <c r="ITD7" s="653"/>
      <c r="ITE7" s="653"/>
      <c r="ITF7" s="653"/>
      <c r="ITG7" s="653"/>
      <c r="ITH7" s="653"/>
      <c r="ITI7" s="653"/>
      <c r="ITJ7" s="653"/>
      <c r="ITK7" s="653"/>
      <c r="ITL7" s="668"/>
      <c r="ITM7" s="670"/>
      <c r="ITN7" s="652"/>
      <c r="ITO7" s="652"/>
      <c r="ITP7" s="652"/>
      <c r="ITQ7" s="652"/>
      <c r="ITR7" s="652"/>
      <c r="ITS7" s="652"/>
      <c r="ITT7" s="653"/>
      <c r="ITU7" s="653"/>
      <c r="ITV7" s="653"/>
      <c r="ITW7" s="653"/>
      <c r="ITX7" s="653"/>
      <c r="ITY7" s="653"/>
      <c r="ITZ7" s="653"/>
      <c r="IUA7" s="653"/>
      <c r="IUB7" s="668"/>
      <c r="IUC7" s="670"/>
      <c r="IUD7" s="652"/>
      <c r="IUE7" s="652"/>
      <c r="IUF7" s="652"/>
      <c r="IUG7" s="652"/>
      <c r="IUH7" s="652"/>
      <c r="IUI7" s="652"/>
      <c r="IUJ7" s="653"/>
      <c r="IUK7" s="653"/>
      <c r="IUL7" s="653"/>
      <c r="IUM7" s="653"/>
      <c r="IUN7" s="653"/>
      <c r="IUO7" s="653"/>
      <c r="IUP7" s="653"/>
      <c r="IUQ7" s="653"/>
      <c r="IUR7" s="668"/>
      <c r="IUS7" s="670"/>
      <c r="IUT7" s="652"/>
      <c r="IUU7" s="652"/>
      <c r="IUV7" s="652"/>
      <c r="IUW7" s="652"/>
      <c r="IUX7" s="652"/>
      <c r="IUY7" s="652"/>
      <c r="IUZ7" s="653"/>
      <c r="IVA7" s="653"/>
      <c r="IVB7" s="653"/>
      <c r="IVC7" s="653"/>
      <c r="IVD7" s="653"/>
      <c r="IVE7" s="653"/>
      <c r="IVF7" s="653"/>
      <c r="IVG7" s="653"/>
      <c r="IVH7" s="668"/>
      <c r="IVI7" s="670"/>
      <c r="IVJ7" s="652"/>
      <c r="IVK7" s="652"/>
      <c r="IVL7" s="652"/>
      <c r="IVM7" s="652"/>
      <c r="IVN7" s="652"/>
      <c r="IVO7" s="652"/>
      <c r="IVP7" s="653"/>
      <c r="IVQ7" s="653"/>
      <c r="IVR7" s="653"/>
      <c r="IVS7" s="653"/>
      <c r="IVT7" s="653"/>
      <c r="IVU7" s="653"/>
      <c r="IVV7" s="653"/>
      <c r="IVW7" s="653"/>
      <c r="IVX7" s="668"/>
      <c r="IVY7" s="670"/>
      <c r="IVZ7" s="652"/>
      <c r="IWA7" s="652"/>
      <c r="IWB7" s="652"/>
      <c r="IWC7" s="652"/>
      <c r="IWD7" s="652"/>
      <c r="IWE7" s="652"/>
      <c r="IWF7" s="653"/>
      <c r="IWG7" s="653"/>
      <c r="IWH7" s="653"/>
      <c r="IWI7" s="653"/>
      <c r="IWJ7" s="653"/>
      <c r="IWK7" s="653"/>
      <c r="IWL7" s="653"/>
      <c r="IWM7" s="653"/>
      <c r="IWN7" s="668"/>
      <c r="IWO7" s="670"/>
      <c r="IWP7" s="652"/>
      <c r="IWQ7" s="652"/>
      <c r="IWR7" s="652"/>
      <c r="IWS7" s="652"/>
      <c r="IWT7" s="652"/>
      <c r="IWU7" s="652"/>
      <c r="IWV7" s="653"/>
      <c r="IWW7" s="653"/>
      <c r="IWX7" s="653"/>
      <c r="IWY7" s="653"/>
      <c r="IWZ7" s="653"/>
      <c r="IXA7" s="653"/>
      <c r="IXB7" s="653"/>
      <c r="IXC7" s="653"/>
      <c r="IXD7" s="668"/>
      <c r="IXE7" s="670"/>
      <c r="IXF7" s="652"/>
      <c r="IXG7" s="652"/>
      <c r="IXH7" s="652"/>
      <c r="IXI7" s="652"/>
      <c r="IXJ7" s="652"/>
      <c r="IXK7" s="652"/>
      <c r="IXL7" s="653"/>
      <c r="IXM7" s="653"/>
      <c r="IXN7" s="653"/>
      <c r="IXO7" s="653"/>
      <c r="IXP7" s="653"/>
      <c r="IXQ7" s="653"/>
      <c r="IXR7" s="653"/>
      <c r="IXS7" s="653"/>
      <c r="IXT7" s="668"/>
      <c r="IXU7" s="670"/>
      <c r="IXV7" s="652"/>
      <c r="IXW7" s="652"/>
      <c r="IXX7" s="652"/>
      <c r="IXY7" s="652"/>
      <c r="IXZ7" s="652"/>
      <c r="IYA7" s="652"/>
      <c r="IYB7" s="653"/>
      <c r="IYC7" s="653"/>
      <c r="IYD7" s="653"/>
      <c r="IYE7" s="653"/>
      <c r="IYF7" s="653"/>
      <c r="IYG7" s="653"/>
      <c r="IYH7" s="653"/>
      <c r="IYI7" s="653"/>
      <c r="IYJ7" s="668"/>
      <c r="IYK7" s="670"/>
      <c r="IYL7" s="652"/>
      <c r="IYM7" s="652"/>
      <c r="IYN7" s="652"/>
      <c r="IYO7" s="652"/>
      <c r="IYP7" s="652"/>
      <c r="IYQ7" s="652"/>
      <c r="IYR7" s="653"/>
      <c r="IYS7" s="653"/>
      <c r="IYT7" s="653"/>
      <c r="IYU7" s="653"/>
      <c r="IYV7" s="653"/>
      <c r="IYW7" s="653"/>
      <c r="IYX7" s="653"/>
      <c r="IYY7" s="653"/>
      <c r="IYZ7" s="668"/>
      <c r="IZA7" s="670"/>
      <c r="IZB7" s="652"/>
      <c r="IZC7" s="652"/>
      <c r="IZD7" s="652"/>
      <c r="IZE7" s="652"/>
      <c r="IZF7" s="652"/>
      <c r="IZG7" s="652"/>
      <c r="IZH7" s="653"/>
      <c r="IZI7" s="653"/>
      <c r="IZJ7" s="653"/>
      <c r="IZK7" s="653"/>
      <c r="IZL7" s="653"/>
      <c r="IZM7" s="653"/>
      <c r="IZN7" s="653"/>
      <c r="IZO7" s="653"/>
      <c r="IZP7" s="668"/>
      <c r="IZQ7" s="670"/>
      <c r="IZR7" s="652"/>
      <c r="IZS7" s="652"/>
      <c r="IZT7" s="652"/>
      <c r="IZU7" s="652"/>
      <c r="IZV7" s="652"/>
      <c r="IZW7" s="652"/>
      <c r="IZX7" s="653"/>
      <c r="IZY7" s="653"/>
      <c r="IZZ7" s="653"/>
      <c r="JAA7" s="653"/>
      <c r="JAB7" s="653"/>
      <c r="JAC7" s="653"/>
      <c r="JAD7" s="653"/>
      <c r="JAE7" s="653"/>
      <c r="JAF7" s="668"/>
      <c r="JAG7" s="670"/>
      <c r="JAH7" s="652"/>
      <c r="JAI7" s="652"/>
      <c r="JAJ7" s="652"/>
      <c r="JAK7" s="652"/>
      <c r="JAL7" s="652"/>
      <c r="JAM7" s="652"/>
      <c r="JAN7" s="653"/>
      <c r="JAO7" s="653"/>
      <c r="JAP7" s="653"/>
      <c r="JAQ7" s="653"/>
      <c r="JAR7" s="653"/>
      <c r="JAS7" s="653"/>
      <c r="JAT7" s="653"/>
      <c r="JAU7" s="653"/>
      <c r="JAV7" s="668"/>
      <c r="JAW7" s="670"/>
      <c r="JAX7" s="652"/>
      <c r="JAY7" s="652"/>
      <c r="JAZ7" s="652"/>
      <c r="JBA7" s="652"/>
      <c r="JBB7" s="652"/>
      <c r="JBC7" s="652"/>
      <c r="JBD7" s="653"/>
      <c r="JBE7" s="653"/>
      <c r="JBF7" s="653"/>
      <c r="JBG7" s="653"/>
      <c r="JBH7" s="653"/>
      <c r="JBI7" s="653"/>
      <c r="JBJ7" s="653"/>
      <c r="JBK7" s="653"/>
      <c r="JBL7" s="668"/>
      <c r="JBM7" s="670"/>
      <c r="JBN7" s="652"/>
      <c r="JBO7" s="652"/>
      <c r="JBP7" s="652"/>
      <c r="JBQ7" s="652"/>
      <c r="JBR7" s="652"/>
      <c r="JBS7" s="652"/>
      <c r="JBT7" s="653"/>
      <c r="JBU7" s="653"/>
      <c r="JBV7" s="653"/>
      <c r="JBW7" s="653"/>
      <c r="JBX7" s="653"/>
      <c r="JBY7" s="653"/>
      <c r="JBZ7" s="653"/>
      <c r="JCA7" s="653"/>
      <c r="JCB7" s="668"/>
      <c r="JCC7" s="670"/>
      <c r="JCD7" s="652"/>
      <c r="JCE7" s="652"/>
      <c r="JCF7" s="652"/>
      <c r="JCG7" s="652"/>
      <c r="JCH7" s="652"/>
      <c r="JCI7" s="652"/>
      <c r="JCJ7" s="653"/>
      <c r="JCK7" s="653"/>
      <c r="JCL7" s="653"/>
      <c r="JCM7" s="653"/>
      <c r="JCN7" s="653"/>
      <c r="JCO7" s="653"/>
      <c r="JCP7" s="653"/>
      <c r="JCQ7" s="653"/>
      <c r="JCR7" s="668"/>
      <c r="JCS7" s="670"/>
      <c r="JCT7" s="652"/>
      <c r="JCU7" s="652"/>
      <c r="JCV7" s="652"/>
      <c r="JCW7" s="652"/>
      <c r="JCX7" s="652"/>
      <c r="JCY7" s="652"/>
      <c r="JCZ7" s="653"/>
      <c r="JDA7" s="653"/>
      <c r="JDB7" s="653"/>
      <c r="JDC7" s="653"/>
      <c r="JDD7" s="653"/>
      <c r="JDE7" s="653"/>
      <c r="JDF7" s="653"/>
      <c r="JDG7" s="653"/>
      <c r="JDH7" s="668"/>
      <c r="JDI7" s="670"/>
      <c r="JDJ7" s="652"/>
      <c r="JDK7" s="652"/>
      <c r="JDL7" s="652"/>
      <c r="JDM7" s="652"/>
      <c r="JDN7" s="652"/>
      <c r="JDO7" s="652"/>
      <c r="JDP7" s="653"/>
      <c r="JDQ7" s="653"/>
      <c r="JDR7" s="653"/>
      <c r="JDS7" s="653"/>
      <c r="JDT7" s="653"/>
      <c r="JDU7" s="653"/>
      <c r="JDV7" s="653"/>
      <c r="JDW7" s="653"/>
      <c r="JDX7" s="668"/>
      <c r="JDY7" s="670"/>
      <c r="JDZ7" s="652"/>
      <c r="JEA7" s="652"/>
      <c r="JEB7" s="652"/>
      <c r="JEC7" s="652"/>
      <c r="JED7" s="652"/>
      <c r="JEE7" s="652"/>
      <c r="JEF7" s="653"/>
      <c r="JEG7" s="653"/>
      <c r="JEH7" s="653"/>
      <c r="JEI7" s="653"/>
      <c r="JEJ7" s="653"/>
      <c r="JEK7" s="653"/>
      <c r="JEL7" s="653"/>
      <c r="JEM7" s="653"/>
      <c r="JEN7" s="668"/>
      <c r="JEO7" s="670"/>
      <c r="JEP7" s="652"/>
      <c r="JEQ7" s="652"/>
      <c r="JER7" s="652"/>
      <c r="JES7" s="652"/>
      <c r="JET7" s="652"/>
      <c r="JEU7" s="652"/>
      <c r="JEV7" s="653"/>
      <c r="JEW7" s="653"/>
      <c r="JEX7" s="653"/>
      <c r="JEY7" s="653"/>
      <c r="JEZ7" s="653"/>
      <c r="JFA7" s="653"/>
      <c r="JFB7" s="653"/>
      <c r="JFC7" s="653"/>
      <c r="JFD7" s="668"/>
      <c r="JFE7" s="670"/>
      <c r="JFF7" s="652"/>
      <c r="JFG7" s="652"/>
      <c r="JFH7" s="652"/>
      <c r="JFI7" s="652"/>
      <c r="JFJ7" s="652"/>
      <c r="JFK7" s="652"/>
      <c r="JFL7" s="653"/>
      <c r="JFM7" s="653"/>
      <c r="JFN7" s="653"/>
      <c r="JFO7" s="653"/>
      <c r="JFP7" s="653"/>
      <c r="JFQ7" s="653"/>
      <c r="JFR7" s="653"/>
      <c r="JFS7" s="653"/>
      <c r="JFT7" s="668"/>
      <c r="JFU7" s="670"/>
      <c r="JFV7" s="652"/>
      <c r="JFW7" s="652"/>
      <c r="JFX7" s="652"/>
      <c r="JFY7" s="652"/>
      <c r="JFZ7" s="652"/>
      <c r="JGA7" s="652"/>
      <c r="JGB7" s="653"/>
      <c r="JGC7" s="653"/>
      <c r="JGD7" s="653"/>
      <c r="JGE7" s="653"/>
      <c r="JGF7" s="653"/>
      <c r="JGG7" s="653"/>
      <c r="JGH7" s="653"/>
      <c r="JGI7" s="653"/>
      <c r="JGJ7" s="668"/>
      <c r="JGK7" s="670"/>
      <c r="JGL7" s="652"/>
      <c r="JGM7" s="652"/>
      <c r="JGN7" s="652"/>
      <c r="JGO7" s="652"/>
      <c r="JGP7" s="652"/>
      <c r="JGQ7" s="652"/>
      <c r="JGR7" s="653"/>
      <c r="JGS7" s="653"/>
      <c r="JGT7" s="653"/>
      <c r="JGU7" s="653"/>
      <c r="JGV7" s="653"/>
      <c r="JGW7" s="653"/>
      <c r="JGX7" s="653"/>
      <c r="JGY7" s="653"/>
      <c r="JGZ7" s="668"/>
      <c r="JHA7" s="670"/>
      <c r="JHB7" s="652"/>
      <c r="JHC7" s="652"/>
      <c r="JHD7" s="652"/>
      <c r="JHE7" s="652"/>
      <c r="JHF7" s="652"/>
      <c r="JHG7" s="652"/>
      <c r="JHH7" s="653"/>
      <c r="JHI7" s="653"/>
      <c r="JHJ7" s="653"/>
      <c r="JHK7" s="653"/>
      <c r="JHL7" s="653"/>
      <c r="JHM7" s="653"/>
      <c r="JHN7" s="653"/>
      <c r="JHO7" s="653"/>
      <c r="JHP7" s="668"/>
      <c r="JHQ7" s="670"/>
      <c r="JHR7" s="652"/>
      <c r="JHS7" s="652"/>
      <c r="JHT7" s="652"/>
      <c r="JHU7" s="652"/>
      <c r="JHV7" s="652"/>
      <c r="JHW7" s="652"/>
      <c r="JHX7" s="653"/>
      <c r="JHY7" s="653"/>
      <c r="JHZ7" s="653"/>
      <c r="JIA7" s="653"/>
      <c r="JIB7" s="653"/>
      <c r="JIC7" s="653"/>
      <c r="JID7" s="653"/>
      <c r="JIE7" s="653"/>
      <c r="JIF7" s="668"/>
      <c r="JIG7" s="670"/>
      <c r="JIH7" s="652"/>
      <c r="JII7" s="652"/>
      <c r="JIJ7" s="652"/>
      <c r="JIK7" s="652"/>
      <c r="JIL7" s="652"/>
      <c r="JIM7" s="652"/>
      <c r="JIN7" s="653"/>
      <c r="JIO7" s="653"/>
      <c r="JIP7" s="653"/>
      <c r="JIQ7" s="653"/>
      <c r="JIR7" s="653"/>
      <c r="JIS7" s="653"/>
      <c r="JIT7" s="653"/>
      <c r="JIU7" s="653"/>
      <c r="JIV7" s="668"/>
      <c r="JIW7" s="670"/>
      <c r="JIX7" s="652"/>
      <c r="JIY7" s="652"/>
      <c r="JIZ7" s="652"/>
      <c r="JJA7" s="652"/>
      <c r="JJB7" s="652"/>
      <c r="JJC7" s="652"/>
      <c r="JJD7" s="653"/>
      <c r="JJE7" s="653"/>
      <c r="JJF7" s="653"/>
      <c r="JJG7" s="653"/>
      <c r="JJH7" s="653"/>
      <c r="JJI7" s="653"/>
      <c r="JJJ7" s="653"/>
      <c r="JJK7" s="653"/>
      <c r="JJL7" s="668"/>
      <c r="JJM7" s="670"/>
      <c r="JJN7" s="652"/>
      <c r="JJO7" s="652"/>
      <c r="JJP7" s="652"/>
      <c r="JJQ7" s="652"/>
      <c r="JJR7" s="652"/>
      <c r="JJS7" s="652"/>
      <c r="JJT7" s="653"/>
      <c r="JJU7" s="653"/>
      <c r="JJV7" s="653"/>
      <c r="JJW7" s="653"/>
      <c r="JJX7" s="653"/>
      <c r="JJY7" s="653"/>
      <c r="JJZ7" s="653"/>
      <c r="JKA7" s="653"/>
      <c r="JKB7" s="668"/>
      <c r="JKC7" s="670"/>
      <c r="JKD7" s="652"/>
      <c r="JKE7" s="652"/>
      <c r="JKF7" s="652"/>
      <c r="JKG7" s="652"/>
      <c r="JKH7" s="652"/>
      <c r="JKI7" s="652"/>
      <c r="JKJ7" s="653"/>
      <c r="JKK7" s="653"/>
      <c r="JKL7" s="653"/>
      <c r="JKM7" s="653"/>
      <c r="JKN7" s="653"/>
      <c r="JKO7" s="653"/>
      <c r="JKP7" s="653"/>
      <c r="JKQ7" s="653"/>
      <c r="JKR7" s="668"/>
      <c r="JKS7" s="670"/>
      <c r="JKT7" s="652"/>
      <c r="JKU7" s="652"/>
      <c r="JKV7" s="652"/>
      <c r="JKW7" s="652"/>
      <c r="JKX7" s="652"/>
      <c r="JKY7" s="652"/>
      <c r="JKZ7" s="653"/>
      <c r="JLA7" s="653"/>
      <c r="JLB7" s="653"/>
      <c r="JLC7" s="653"/>
      <c r="JLD7" s="653"/>
      <c r="JLE7" s="653"/>
      <c r="JLF7" s="653"/>
      <c r="JLG7" s="653"/>
      <c r="JLH7" s="668"/>
      <c r="JLI7" s="670"/>
      <c r="JLJ7" s="652"/>
      <c r="JLK7" s="652"/>
      <c r="JLL7" s="652"/>
      <c r="JLM7" s="652"/>
      <c r="JLN7" s="652"/>
      <c r="JLO7" s="652"/>
      <c r="JLP7" s="653"/>
      <c r="JLQ7" s="653"/>
      <c r="JLR7" s="653"/>
      <c r="JLS7" s="653"/>
      <c r="JLT7" s="653"/>
      <c r="JLU7" s="653"/>
      <c r="JLV7" s="653"/>
      <c r="JLW7" s="653"/>
      <c r="JLX7" s="668"/>
      <c r="JLY7" s="670"/>
      <c r="JLZ7" s="652"/>
      <c r="JMA7" s="652"/>
      <c r="JMB7" s="652"/>
      <c r="JMC7" s="652"/>
      <c r="JMD7" s="652"/>
      <c r="JME7" s="652"/>
      <c r="JMF7" s="653"/>
      <c r="JMG7" s="653"/>
      <c r="JMH7" s="653"/>
      <c r="JMI7" s="653"/>
      <c r="JMJ7" s="653"/>
      <c r="JMK7" s="653"/>
      <c r="JML7" s="653"/>
      <c r="JMM7" s="653"/>
      <c r="JMN7" s="668"/>
      <c r="JMO7" s="670"/>
      <c r="JMP7" s="652"/>
      <c r="JMQ7" s="652"/>
      <c r="JMR7" s="652"/>
      <c r="JMS7" s="652"/>
      <c r="JMT7" s="652"/>
      <c r="JMU7" s="652"/>
      <c r="JMV7" s="653"/>
      <c r="JMW7" s="653"/>
      <c r="JMX7" s="653"/>
      <c r="JMY7" s="653"/>
      <c r="JMZ7" s="653"/>
      <c r="JNA7" s="653"/>
      <c r="JNB7" s="653"/>
      <c r="JNC7" s="653"/>
      <c r="JND7" s="668"/>
      <c r="JNE7" s="670"/>
      <c r="JNF7" s="652"/>
      <c r="JNG7" s="652"/>
      <c r="JNH7" s="652"/>
      <c r="JNI7" s="652"/>
      <c r="JNJ7" s="652"/>
      <c r="JNK7" s="652"/>
      <c r="JNL7" s="653"/>
      <c r="JNM7" s="653"/>
      <c r="JNN7" s="653"/>
      <c r="JNO7" s="653"/>
      <c r="JNP7" s="653"/>
      <c r="JNQ7" s="653"/>
      <c r="JNR7" s="653"/>
      <c r="JNS7" s="653"/>
      <c r="JNT7" s="668"/>
      <c r="JNU7" s="670"/>
      <c r="JNV7" s="652"/>
      <c r="JNW7" s="652"/>
      <c r="JNX7" s="652"/>
      <c r="JNY7" s="652"/>
      <c r="JNZ7" s="652"/>
      <c r="JOA7" s="652"/>
      <c r="JOB7" s="653"/>
      <c r="JOC7" s="653"/>
      <c r="JOD7" s="653"/>
      <c r="JOE7" s="653"/>
      <c r="JOF7" s="653"/>
      <c r="JOG7" s="653"/>
      <c r="JOH7" s="653"/>
      <c r="JOI7" s="653"/>
      <c r="JOJ7" s="668"/>
      <c r="JOK7" s="670"/>
      <c r="JOL7" s="652"/>
      <c r="JOM7" s="652"/>
      <c r="JON7" s="652"/>
      <c r="JOO7" s="652"/>
      <c r="JOP7" s="652"/>
      <c r="JOQ7" s="652"/>
      <c r="JOR7" s="653"/>
      <c r="JOS7" s="653"/>
      <c r="JOT7" s="653"/>
      <c r="JOU7" s="653"/>
      <c r="JOV7" s="653"/>
      <c r="JOW7" s="653"/>
      <c r="JOX7" s="653"/>
      <c r="JOY7" s="653"/>
      <c r="JOZ7" s="668"/>
      <c r="JPA7" s="670"/>
      <c r="JPB7" s="652"/>
      <c r="JPC7" s="652"/>
      <c r="JPD7" s="652"/>
      <c r="JPE7" s="652"/>
      <c r="JPF7" s="652"/>
      <c r="JPG7" s="652"/>
      <c r="JPH7" s="653"/>
      <c r="JPI7" s="653"/>
      <c r="JPJ7" s="653"/>
      <c r="JPK7" s="653"/>
      <c r="JPL7" s="653"/>
      <c r="JPM7" s="653"/>
      <c r="JPN7" s="653"/>
      <c r="JPO7" s="653"/>
      <c r="JPP7" s="668"/>
      <c r="JPQ7" s="670"/>
      <c r="JPR7" s="652"/>
      <c r="JPS7" s="652"/>
      <c r="JPT7" s="652"/>
      <c r="JPU7" s="652"/>
      <c r="JPV7" s="652"/>
      <c r="JPW7" s="652"/>
      <c r="JPX7" s="653"/>
      <c r="JPY7" s="653"/>
      <c r="JPZ7" s="653"/>
      <c r="JQA7" s="653"/>
      <c r="JQB7" s="653"/>
      <c r="JQC7" s="653"/>
      <c r="JQD7" s="653"/>
      <c r="JQE7" s="653"/>
      <c r="JQF7" s="668"/>
      <c r="JQG7" s="670"/>
      <c r="JQH7" s="652"/>
      <c r="JQI7" s="652"/>
      <c r="JQJ7" s="652"/>
      <c r="JQK7" s="652"/>
      <c r="JQL7" s="652"/>
      <c r="JQM7" s="652"/>
      <c r="JQN7" s="653"/>
      <c r="JQO7" s="653"/>
      <c r="JQP7" s="653"/>
      <c r="JQQ7" s="653"/>
      <c r="JQR7" s="653"/>
      <c r="JQS7" s="653"/>
      <c r="JQT7" s="653"/>
      <c r="JQU7" s="653"/>
      <c r="JQV7" s="668"/>
      <c r="JQW7" s="670"/>
      <c r="JQX7" s="652"/>
      <c r="JQY7" s="652"/>
      <c r="JQZ7" s="652"/>
      <c r="JRA7" s="652"/>
      <c r="JRB7" s="652"/>
      <c r="JRC7" s="652"/>
      <c r="JRD7" s="653"/>
      <c r="JRE7" s="653"/>
      <c r="JRF7" s="653"/>
      <c r="JRG7" s="653"/>
      <c r="JRH7" s="653"/>
      <c r="JRI7" s="653"/>
      <c r="JRJ7" s="653"/>
      <c r="JRK7" s="653"/>
      <c r="JRL7" s="668"/>
      <c r="JRM7" s="670"/>
      <c r="JRN7" s="652"/>
      <c r="JRO7" s="652"/>
      <c r="JRP7" s="652"/>
      <c r="JRQ7" s="652"/>
      <c r="JRR7" s="652"/>
      <c r="JRS7" s="652"/>
      <c r="JRT7" s="653"/>
      <c r="JRU7" s="653"/>
      <c r="JRV7" s="653"/>
      <c r="JRW7" s="653"/>
      <c r="JRX7" s="653"/>
      <c r="JRY7" s="653"/>
      <c r="JRZ7" s="653"/>
      <c r="JSA7" s="653"/>
      <c r="JSB7" s="668"/>
      <c r="JSC7" s="670"/>
      <c r="JSD7" s="652"/>
      <c r="JSE7" s="652"/>
      <c r="JSF7" s="652"/>
      <c r="JSG7" s="652"/>
      <c r="JSH7" s="652"/>
      <c r="JSI7" s="652"/>
      <c r="JSJ7" s="653"/>
      <c r="JSK7" s="653"/>
      <c r="JSL7" s="653"/>
      <c r="JSM7" s="653"/>
      <c r="JSN7" s="653"/>
      <c r="JSO7" s="653"/>
      <c r="JSP7" s="653"/>
      <c r="JSQ7" s="653"/>
      <c r="JSR7" s="668"/>
      <c r="JSS7" s="670"/>
      <c r="JST7" s="652"/>
      <c r="JSU7" s="652"/>
      <c r="JSV7" s="652"/>
      <c r="JSW7" s="652"/>
      <c r="JSX7" s="652"/>
      <c r="JSY7" s="652"/>
      <c r="JSZ7" s="653"/>
      <c r="JTA7" s="653"/>
      <c r="JTB7" s="653"/>
      <c r="JTC7" s="653"/>
      <c r="JTD7" s="653"/>
      <c r="JTE7" s="653"/>
      <c r="JTF7" s="653"/>
      <c r="JTG7" s="653"/>
      <c r="JTH7" s="668"/>
      <c r="JTI7" s="670"/>
      <c r="JTJ7" s="652"/>
      <c r="JTK7" s="652"/>
      <c r="JTL7" s="652"/>
      <c r="JTM7" s="652"/>
      <c r="JTN7" s="652"/>
      <c r="JTO7" s="652"/>
      <c r="JTP7" s="653"/>
      <c r="JTQ7" s="653"/>
      <c r="JTR7" s="653"/>
      <c r="JTS7" s="653"/>
      <c r="JTT7" s="653"/>
      <c r="JTU7" s="653"/>
      <c r="JTV7" s="653"/>
      <c r="JTW7" s="653"/>
      <c r="JTX7" s="668"/>
      <c r="JTY7" s="670"/>
      <c r="JTZ7" s="652"/>
      <c r="JUA7" s="652"/>
      <c r="JUB7" s="652"/>
      <c r="JUC7" s="652"/>
      <c r="JUD7" s="652"/>
      <c r="JUE7" s="652"/>
      <c r="JUF7" s="653"/>
      <c r="JUG7" s="653"/>
      <c r="JUH7" s="653"/>
      <c r="JUI7" s="653"/>
      <c r="JUJ7" s="653"/>
      <c r="JUK7" s="653"/>
      <c r="JUL7" s="653"/>
      <c r="JUM7" s="653"/>
      <c r="JUN7" s="668"/>
      <c r="JUO7" s="670"/>
      <c r="JUP7" s="652"/>
      <c r="JUQ7" s="652"/>
      <c r="JUR7" s="652"/>
      <c r="JUS7" s="652"/>
      <c r="JUT7" s="652"/>
      <c r="JUU7" s="652"/>
      <c r="JUV7" s="653"/>
      <c r="JUW7" s="653"/>
      <c r="JUX7" s="653"/>
      <c r="JUY7" s="653"/>
      <c r="JUZ7" s="653"/>
      <c r="JVA7" s="653"/>
      <c r="JVB7" s="653"/>
      <c r="JVC7" s="653"/>
      <c r="JVD7" s="668"/>
      <c r="JVE7" s="670"/>
      <c r="JVF7" s="652"/>
      <c r="JVG7" s="652"/>
      <c r="JVH7" s="652"/>
      <c r="JVI7" s="652"/>
      <c r="JVJ7" s="652"/>
      <c r="JVK7" s="652"/>
      <c r="JVL7" s="653"/>
      <c r="JVM7" s="653"/>
      <c r="JVN7" s="653"/>
      <c r="JVO7" s="653"/>
      <c r="JVP7" s="653"/>
      <c r="JVQ7" s="653"/>
      <c r="JVR7" s="653"/>
      <c r="JVS7" s="653"/>
      <c r="JVT7" s="668"/>
      <c r="JVU7" s="670"/>
      <c r="JVV7" s="652"/>
      <c r="JVW7" s="652"/>
      <c r="JVX7" s="652"/>
      <c r="JVY7" s="652"/>
      <c r="JVZ7" s="652"/>
      <c r="JWA7" s="652"/>
      <c r="JWB7" s="653"/>
      <c r="JWC7" s="653"/>
      <c r="JWD7" s="653"/>
      <c r="JWE7" s="653"/>
      <c r="JWF7" s="653"/>
      <c r="JWG7" s="653"/>
      <c r="JWH7" s="653"/>
      <c r="JWI7" s="653"/>
      <c r="JWJ7" s="668"/>
      <c r="JWK7" s="670"/>
      <c r="JWL7" s="652"/>
      <c r="JWM7" s="652"/>
      <c r="JWN7" s="652"/>
      <c r="JWO7" s="652"/>
      <c r="JWP7" s="652"/>
      <c r="JWQ7" s="652"/>
      <c r="JWR7" s="653"/>
      <c r="JWS7" s="653"/>
      <c r="JWT7" s="653"/>
      <c r="JWU7" s="653"/>
      <c r="JWV7" s="653"/>
      <c r="JWW7" s="653"/>
      <c r="JWX7" s="653"/>
      <c r="JWY7" s="653"/>
      <c r="JWZ7" s="668"/>
      <c r="JXA7" s="670"/>
      <c r="JXB7" s="652"/>
      <c r="JXC7" s="652"/>
      <c r="JXD7" s="652"/>
      <c r="JXE7" s="652"/>
      <c r="JXF7" s="652"/>
      <c r="JXG7" s="652"/>
      <c r="JXH7" s="653"/>
      <c r="JXI7" s="653"/>
      <c r="JXJ7" s="653"/>
      <c r="JXK7" s="653"/>
      <c r="JXL7" s="653"/>
      <c r="JXM7" s="653"/>
      <c r="JXN7" s="653"/>
      <c r="JXO7" s="653"/>
      <c r="JXP7" s="668"/>
      <c r="JXQ7" s="670"/>
      <c r="JXR7" s="652"/>
      <c r="JXS7" s="652"/>
      <c r="JXT7" s="652"/>
      <c r="JXU7" s="652"/>
      <c r="JXV7" s="652"/>
      <c r="JXW7" s="652"/>
      <c r="JXX7" s="653"/>
      <c r="JXY7" s="653"/>
      <c r="JXZ7" s="653"/>
      <c r="JYA7" s="653"/>
      <c r="JYB7" s="653"/>
      <c r="JYC7" s="653"/>
      <c r="JYD7" s="653"/>
      <c r="JYE7" s="653"/>
      <c r="JYF7" s="668"/>
      <c r="JYG7" s="670"/>
      <c r="JYH7" s="652"/>
      <c r="JYI7" s="652"/>
      <c r="JYJ7" s="652"/>
      <c r="JYK7" s="652"/>
      <c r="JYL7" s="652"/>
      <c r="JYM7" s="652"/>
      <c r="JYN7" s="653"/>
      <c r="JYO7" s="653"/>
      <c r="JYP7" s="653"/>
      <c r="JYQ7" s="653"/>
      <c r="JYR7" s="653"/>
      <c r="JYS7" s="653"/>
      <c r="JYT7" s="653"/>
      <c r="JYU7" s="653"/>
      <c r="JYV7" s="668"/>
      <c r="JYW7" s="670"/>
      <c r="JYX7" s="652"/>
      <c r="JYY7" s="652"/>
      <c r="JYZ7" s="652"/>
      <c r="JZA7" s="652"/>
      <c r="JZB7" s="652"/>
      <c r="JZC7" s="652"/>
      <c r="JZD7" s="653"/>
      <c r="JZE7" s="653"/>
      <c r="JZF7" s="653"/>
      <c r="JZG7" s="653"/>
      <c r="JZH7" s="653"/>
      <c r="JZI7" s="653"/>
      <c r="JZJ7" s="653"/>
      <c r="JZK7" s="653"/>
      <c r="JZL7" s="668"/>
      <c r="JZM7" s="670"/>
      <c r="JZN7" s="652"/>
      <c r="JZO7" s="652"/>
      <c r="JZP7" s="652"/>
      <c r="JZQ7" s="652"/>
      <c r="JZR7" s="652"/>
      <c r="JZS7" s="652"/>
      <c r="JZT7" s="653"/>
      <c r="JZU7" s="653"/>
      <c r="JZV7" s="653"/>
      <c r="JZW7" s="653"/>
      <c r="JZX7" s="653"/>
      <c r="JZY7" s="653"/>
      <c r="JZZ7" s="653"/>
      <c r="KAA7" s="653"/>
      <c r="KAB7" s="668"/>
      <c r="KAC7" s="670"/>
      <c r="KAD7" s="652"/>
      <c r="KAE7" s="652"/>
      <c r="KAF7" s="652"/>
      <c r="KAG7" s="652"/>
      <c r="KAH7" s="652"/>
      <c r="KAI7" s="652"/>
      <c r="KAJ7" s="653"/>
      <c r="KAK7" s="653"/>
      <c r="KAL7" s="653"/>
      <c r="KAM7" s="653"/>
      <c r="KAN7" s="653"/>
      <c r="KAO7" s="653"/>
      <c r="KAP7" s="653"/>
      <c r="KAQ7" s="653"/>
      <c r="KAR7" s="668"/>
      <c r="KAS7" s="670"/>
      <c r="KAT7" s="652"/>
      <c r="KAU7" s="652"/>
      <c r="KAV7" s="652"/>
      <c r="KAW7" s="652"/>
      <c r="KAX7" s="652"/>
      <c r="KAY7" s="652"/>
      <c r="KAZ7" s="653"/>
      <c r="KBA7" s="653"/>
      <c r="KBB7" s="653"/>
      <c r="KBC7" s="653"/>
      <c r="KBD7" s="653"/>
      <c r="KBE7" s="653"/>
      <c r="KBF7" s="653"/>
      <c r="KBG7" s="653"/>
      <c r="KBH7" s="668"/>
      <c r="KBI7" s="670"/>
      <c r="KBJ7" s="652"/>
      <c r="KBK7" s="652"/>
      <c r="KBL7" s="652"/>
      <c r="KBM7" s="652"/>
      <c r="KBN7" s="652"/>
      <c r="KBO7" s="652"/>
      <c r="KBP7" s="653"/>
      <c r="KBQ7" s="653"/>
      <c r="KBR7" s="653"/>
      <c r="KBS7" s="653"/>
      <c r="KBT7" s="653"/>
      <c r="KBU7" s="653"/>
      <c r="KBV7" s="653"/>
      <c r="KBW7" s="653"/>
      <c r="KBX7" s="668"/>
      <c r="KBY7" s="670"/>
      <c r="KBZ7" s="652"/>
      <c r="KCA7" s="652"/>
      <c r="KCB7" s="652"/>
      <c r="KCC7" s="652"/>
      <c r="KCD7" s="652"/>
      <c r="KCE7" s="652"/>
      <c r="KCF7" s="653"/>
      <c r="KCG7" s="653"/>
      <c r="KCH7" s="653"/>
      <c r="KCI7" s="653"/>
      <c r="KCJ7" s="653"/>
      <c r="KCK7" s="653"/>
      <c r="KCL7" s="653"/>
      <c r="KCM7" s="653"/>
      <c r="KCN7" s="668"/>
      <c r="KCO7" s="670"/>
      <c r="KCP7" s="652"/>
      <c r="KCQ7" s="652"/>
      <c r="KCR7" s="652"/>
      <c r="KCS7" s="652"/>
      <c r="KCT7" s="652"/>
      <c r="KCU7" s="652"/>
      <c r="KCV7" s="653"/>
      <c r="KCW7" s="653"/>
      <c r="KCX7" s="653"/>
      <c r="KCY7" s="653"/>
      <c r="KCZ7" s="653"/>
      <c r="KDA7" s="653"/>
      <c r="KDB7" s="653"/>
      <c r="KDC7" s="653"/>
      <c r="KDD7" s="668"/>
      <c r="KDE7" s="670"/>
      <c r="KDF7" s="652"/>
      <c r="KDG7" s="652"/>
      <c r="KDH7" s="652"/>
      <c r="KDI7" s="652"/>
      <c r="KDJ7" s="652"/>
      <c r="KDK7" s="652"/>
      <c r="KDL7" s="653"/>
      <c r="KDM7" s="653"/>
      <c r="KDN7" s="653"/>
      <c r="KDO7" s="653"/>
      <c r="KDP7" s="653"/>
      <c r="KDQ7" s="653"/>
      <c r="KDR7" s="653"/>
      <c r="KDS7" s="653"/>
      <c r="KDT7" s="668"/>
      <c r="KDU7" s="670"/>
      <c r="KDV7" s="652"/>
      <c r="KDW7" s="652"/>
      <c r="KDX7" s="652"/>
      <c r="KDY7" s="652"/>
      <c r="KDZ7" s="652"/>
      <c r="KEA7" s="652"/>
      <c r="KEB7" s="653"/>
      <c r="KEC7" s="653"/>
      <c r="KED7" s="653"/>
      <c r="KEE7" s="653"/>
      <c r="KEF7" s="653"/>
      <c r="KEG7" s="653"/>
      <c r="KEH7" s="653"/>
      <c r="KEI7" s="653"/>
      <c r="KEJ7" s="668"/>
      <c r="KEK7" s="670"/>
      <c r="KEL7" s="652"/>
      <c r="KEM7" s="652"/>
      <c r="KEN7" s="652"/>
      <c r="KEO7" s="652"/>
      <c r="KEP7" s="652"/>
      <c r="KEQ7" s="652"/>
      <c r="KER7" s="653"/>
      <c r="KES7" s="653"/>
      <c r="KET7" s="653"/>
      <c r="KEU7" s="653"/>
      <c r="KEV7" s="653"/>
      <c r="KEW7" s="653"/>
      <c r="KEX7" s="653"/>
      <c r="KEY7" s="653"/>
      <c r="KEZ7" s="668"/>
      <c r="KFA7" s="670"/>
      <c r="KFB7" s="652"/>
      <c r="KFC7" s="652"/>
      <c r="KFD7" s="652"/>
      <c r="KFE7" s="652"/>
      <c r="KFF7" s="652"/>
      <c r="KFG7" s="652"/>
      <c r="KFH7" s="653"/>
      <c r="KFI7" s="653"/>
      <c r="KFJ7" s="653"/>
      <c r="KFK7" s="653"/>
      <c r="KFL7" s="653"/>
      <c r="KFM7" s="653"/>
      <c r="KFN7" s="653"/>
      <c r="KFO7" s="653"/>
      <c r="KFP7" s="668"/>
      <c r="KFQ7" s="670"/>
      <c r="KFR7" s="652"/>
      <c r="KFS7" s="652"/>
      <c r="KFT7" s="652"/>
      <c r="KFU7" s="652"/>
      <c r="KFV7" s="652"/>
      <c r="KFW7" s="652"/>
      <c r="KFX7" s="653"/>
      <c r="KFY7" s="653"/>
      <c r="KFZ7" s="653"/>
      <c r="KGA7" s="653"/>
      <c r="KGB7" s="653"/>
      <c r="KGC7" s="653"/>
      <c r="KGD7" s="653"/>
      <c r="KGE7" s="653"/>
      <c r="KGF7" s="668"/>
      <c r="KGG7" s="670"/>
      <c r="KGH7" s="652"/>
      <c r="KGI7" s="652"/>
      <c r="KGJ7" s="652"/>
      <c r="KGK7" s="652"/>
      <c r="KGL7" s="652"/>
      <c r="KGM7" s="652"/>
      <c r="KGN7" s="653"/>
      <c r="KGO7" s="653"/>
      <c r="KGP7" s="653"/>
      <c r="KGQ7" s="653"/>
      <c r="KGR7" s="653"/>
      <c r="KGS7" s="653"/>
      <c r="KGT7" s="653"/>
      <c r="KGU7" s="653"/>
      <c r="KGV7" s="668"/>
      <c r="KGW7" s="670"/>
      <c r="KGX7" s="652"/>
      <c r="KGY7" s="652"/>
      <c r="KGZ7" s="652"/>
      <c r="KHA7" s="652"/>
      <c r="KHB7" s="652"/>
      <c r="KHC7" s="652"/>
      <c r="KHD7" s="653"/>
      <c r="KHE7" s="653"/>
      <c r="KHF7" s="653"/>
      <c r="KHG7" s="653"/>
      <c r="KHH7" s="653"/>
      <c r="KHI7" s="653"/>
      <c r="KHJ7" s="653"/>
      <c r="KHK7" s="653"/>
      <c r="KHL7" s="668"/>
      <c r="KHM7" s="670"/>
      <c r="KHN7" s="652"/>
      <c r="KHO7" s="652"/>
      <c r="KHP7" s="652"/>
      <c r="KHQ7" s="652"/>
      <c r="KHR7" s="652"/>
      <c r="KHS7" s="652"/>
      <c r="KHT7" s="653"/>
      <c r="KHU7" s="653"/>
      <c r="KHV7" s="653"/>
      <c r="KHW7" s="653"/>
      <c r="KHX7" s="653"/>
      <c r="KHY7" s="653"/>
      <c r="KHZ7" s="653"/>
      <c r="KIA7" s="653"/>
      <c r="KIB7" s="668"/>
      <c r="KIC7" s="670"/>
      <c r="KID7" s="652"/>
      <c r="KIE7" s="652"/>
      <c r="KIF7" s="652"/>
      <c r="KIG7" s="652"/>
      <c r="KIH7" s="652"/>
      <c r="KII7" s="652"/>
      <c r="KIJ7" s="653"/>
      <c r="KIK7" s="653"/>
      <c r="KIL7" s="653"/>
      <c r="KIM7" s="653"/>
      <c r="KIN7" s="653"/>
      <c r="KIO7" s="653"/>
      <c r="KIP7" s="653"/>
      <c r="KIQ7" s="653"/>
      <c r="KIR7" s="668"/>
      <c r="KIS7" s="670"/>
      <c r="KIT7" s="652"/>
      <c r="KIU7" s="652"/>
      <c r="KIV7" s="652"/>
      <c r="KIW7" s="652"/>
      <c r="KIX7" s="652"/>
      <c r="KIY7" s="652"/>
      <c r="KIZ7" s="653"/>
      <c r="KJA7" s="653"/>
      <c r="KJB7" s="653"/>
      <c r="KJC7" s="653"/>
      <c r="KJD7" s="653"/>
      <c r="KJE7" s="653"/>
      <c r="KJF7" s="653"/>
      <c r="KJG7" s="653"/>
      <c r="KJH7" s="668"/>
      <c r="KJI7" s="670"/>
      <c r="KJJ7" s="652"/>
      <c r="KJK7" s="652"/>
      <c r="KJL7" s="652"/>
      <c r="KJM7" s="652"/>
      <c r="KJN7" s="652"/>
      <c r="KJO7" s="652"/>
      <c r="KJP7" s="653"/>
      <c r="KJQ7" s="653"/>
      <c r="KJR7" s="653"/>
      <c r="KJS7" s="653"/>
      <c r="KJT7" s="653"/>
      <c r="KJU7" s="653"/>
      <c r="KJV7" s="653"/>
      <c r="KJW7" s="653"/>
      <c r="KJX7" s="668"/>
      <c r="KJY7" s="670"/>
      <c r="KJZ7" s="652"/>
      <c r="KKA7" s="652"/>
      <c r="KKB7" s="652"/>
      <c r="KKC7" s="652"/>
      <c r="KKD7" s="652"/>
      <c r="KKE7" s="652"/>
      <c r="KKF7" s="653"/>
      <c r="KKG7" s="653"/>
      <c r="KKH7" s="653"/>
      <c r="KKI7" s="653"/>
      <c r="KKJ7" s="653"/>
      <c r="KKK7" s="653"/>
      <c r="KKL7" s="653"/>
      <c r="KKM7" s="653"/>
      <c r="KKN7" s="668"/>
      <c r="KKO7" s="670"/>
      <c r="KKP7" s="652"/>
      <c r="KKQ7" s="652"/>
      <c r="KKR7" s="652"/>
      <c r="KKS7" s="652"/>
      <c r="KKT7" s="652"/>
      <c r="KKU7" s="652"/>
      <c r="KKV7" s="653"/>
      <c r="KKW7" s="653"/>
      <c r="KKX7" s="653"/>
      <c r="KKY7" s="653"/>
      <c r="KKZ7" s="653"/>
      <c r="KLA7" s="653"/>
      <c r="KLB7" s="653"/>
      <c r="KLC7" s="653"/>
      <c r="KLD7" s="668"/>
      <c r="KLE7" s="670"/>
      <c r="KLF7" s="652"/>
      <c r="KLG7" s="652"/>
      <c r="KLH7" s="652"/>
      <c r="KLI7" s="652"/>
      <c r="KLJ7" s="652"/>
      <c r="KLK7" s="652"/>
      <c r="KLL7" s="653"/>
      <c r="KLM7" s="653"/>
      <c r="KLN7" s="653"/>
      <c r="KLO7" s="653"/>
      <c r="KLP7" s="653"/>
      <c r="KLQ7" s="653"/>
      <c r="KLR7" s="653"/>
      <c r="KLS7" s="653"/>
      <c r="KLT7" s="668"/>
      <c r="KLU7" s="670"/>
      <c r="KLV7" s="652"/>
      <c r="KLW7" s="652"/>
      <c r="KLX7" s="652"/>
      <c r="KLY7" s="652"/>
      <c r="KLZ7" s="652"/>
      <c r="KMA7" s="652"/>
      <c r="KMB7" s="653"/>
      <c r="KMC7" s="653"/>
      <c r="KMD7" s="653"/>
      <c r="KME7" s="653"/>
      <c r="KMF7" s="653"/>
      <c r="KMG7" s="653"/>
      <c r="KMH7" s="653"/>
      <c r="KMI7" s="653"/>
      <c r="KMJ7" s="668"/>
      <c r="KMK7" s="670"/>
      <c r="KML7" s="652"/>
      <c r="KMM7" s="652"/>
      <c r="KMN7" s="652"/>
      <c r="KMO7" s="652"/>
      <c r="KMP7" s="652"/>
      <c r="KMQ7" s="652"/>
      <c r="KMR7" s="653"/>
      <c r="KMS7" s="653"/>
      <c r="KMT7" s="653"/>
      <c r="KMU7" s="653"/>
      <c r="KMV7" s="653"/>
      <c r="KMW7" s="653"/>
      <c r="KMX7" s="653"/>
      <c r="KMY7" s="653"/>
      <c r="KMZ7" s="668"/>
      <c r="KNA7" s="670"/>
      <c r="KNB7" s="652"/>
      <c r="KNC7" s="652"/>
      <c r="KND7" s="652"/>
      <c r="KNE7" s="652"/>
      <c r="KNF7" s="652"/>
      <c r="KNG7" s="652"/>
      <c r="KNH7" s="653"/>
      <c r="KNI7" s="653"/>
      <c r="KNJ7" s="653"/>
      <c r="KNK7" s="653"/>
      <c r="KNL7" s="653"/>
      <c r="KNM7" s="653"/>
      <c r="KNN7" s="653"/>
      <c r="KNO7" s="653"/>
      <c r="KNP7" s="668"/>
      <c r="KNQ7" s="670"/>
      <c r="KNR7" s="652"/>
      <c r="KNS7" s="652"/>
      <c r="KNT7" s="652"/>
      <c r="KNU7" s="652"/>
      <c r="KNV7" s="652"/>
      <c r="KNW7" s="652"/>
      <c r="KNX7" s="653"/>
      <c r="KNY7" s="653"/>
      <c r="KNZ7" s="653"/>
      <c r="KOA7" s="653"/>
      <c r="KOB7" s="653"/>
      <c r="KOC7" s="653"/>
      <c r="KOD7" s="653"/>
      <c r="KOE7" s="653"/>
      <c r="KOF7" s="668"/>
      <c r="KOG7" s="670"/>
      <c r="KOH7" s="652"/>
      <c r="KOI7" s="652"/>
      <c r="KOJ7" s="652"/>
      <c r="KOK7" s="652"/>
      <c r="KOL7" s="652"/>
      <c r="KOM7" s="652"/>
      <c r="KON7" s="653"/>
      <c r="KOO7" s="653"/>
      <c r="KOP7" s="653"/>
      <c r="KOQ7" s="653"/>
      <c r="KOR7" s="653"/>
      <c r="KOS7" s="653"/>
      <c r="KOT7" s="653"/>
      <c r="KOU7" s="653"/>
      <c r="KOV7" s="668"/>
      <c r="KOW7" s="670"/>
      <c r="KOX7" s="652"/>
      <c r="KOY7" s="652"/>
      <c r="KOZ7" s="652"/>
      <c r="KPA7" s="652"/>
      <c r="KPB7" s="652"/>
      <c r="KPC7" s="652"/>
      <c r="KPD7" s="653"/>
      <c r="KPE7" s="653"/>
      <c r="KPF7" s="653"/>
      <c r="KPG7" s="653"/>
      <c r="KPH7" s="653"/>
      <c r="KPI7" s="653"/>
      <c r="KPJ7" s="653"/>
      <c r="KPK7" s="653"/>
      <c r="KPL7" s="668"/>
      <c r="KPM7" s="670"/>
      <c r="KPN7" s="652"/>
      <c r="KPO7" s="652"/>
      <c r="KPP7" s="652"/>
      <c r="KPQ7" s="652"/>
      <c r="KPR7" s="652"/>
      <c r="KPS7" s="652"/>
      <c r="KPT7" s="653"/>
      <c r="KPU7" s="653"/>
      <c r="KPV7" s="653"/>
      <c r="KPW7" s="653"/>
      <c r="KPX7" s="653"/>
      <c r="KPY7" s="653"/>
      <c r="KPZ7" s="653"/>
      <c r="KQA7" s="653"/>
      <c r="KQB7" s="668"/>
      <c r="KQC7" s="670"/>
      <c r="KQD7" s="652"/>
      <c r="KQE7" s="652"/>
      <c r="KQF7" s="652"/>
      <c r="KQG7" s="652"/>
      <c r="KQH7" s="652"/>
      <c r="KQI7" s="652"/>
      <c r="KQJ7" s="653"/>
      <c r="KQK7" s="653"/>
      <c r="KQL7" s="653"/>
      <c r="KQM7" s="653"/>
      <c r="KQN7" s="653"/>
      <c r="KQO7" s="653"/>
      <c r="KQP7" s="653"/>
      <c r="KQQ7" s="653"/>
      <c r="KQR7" s="668"/>
      <c r="KQS7" s="670"/>
      <c r="KQT7" s="652"/>
      <c r="KQU7" s="652"/>
      <c r="KQV7" s="652"/>
      <c r="KQW7" s="652"/>
      <c r="KQX7" s="652"/>
      <c r="KQY7" s="652"/>
      <c r="KQZ7" s="653"/>
      <c r="KRA7" s="653"/>
      <c r="KRB7" s="653"/>
      <c r="KRC7" s="653"/>
      <c r="KRD7" s="653"/>
      <c r="KRE7" s="653"/>
      <c r="KRF7" s="653"/>
      <c r="KRG7" s="653"/>
      <c r="KRH7" s="668"/>
      <c r="KRI7" s="670"/>
      <c r="KRJ7" s="652"/>
      <c r="KRK7" s="652"/>
      <c r="KRL7" s="652"/>
      <c r="KRM7" s="652"/>
      <c r="KRN7" s="652"/>
      <c r="KRO7" s="652"/>
      <c r="KRP7" s="653"/>
      <c r="KRQ7" s="653"/>
      <c r="KRR7" s="653"/>
      <c r="KRS7" s="653"/>
      <c r="KRT7" s="653"/>
      <c r="KRU7" s="653"/>
      <c r="KRV7" s="653"/>
      <c r="KRW7" s="653"/>
      <c r="KRX7" s="668"/>
      <c r="KRY7" s="670"/>
      <c r="KRZ7" s="652"/>
      <c r="KSA7" s="652"/>
      <c r="KSB7" s="652"/>
      <c r="KSC7" s="652"/>
      <c r="KSD7" s="652"/>
      <c r="KSE7" s="652"/>
      <c r="KSF7" s="653"/>
      <c r="KSG7" s="653"/>
      <c r="KSH7" s="653"/>
      <c r="KSI7" s="653"/>
      <c r="KSJ7" s="653"/>
      <c r="KSK7" s="653"/>
      <c r="KSL7" s="653"/>
      <c r="KSM7" s="653"/>
      <c r="KSN7" s="668"/>
      <c r="KSO7" s="670"/>
      <c r="KSP7" s="652"/>
      <c r="KSQ7" s="652"/>
      <c r="KSR7" s="652"/>
      <c r="KSS7" s="652"/>
      <c r="KST7" s="652"/>
      <c r="KSU7" s="652"/>
      <c r="KSV7" s="653"/>
      <c r="KSW7" s="653"/>
      <c r="KSX7" s="653"/>
      <c r="KSY7" s="653"/>
      <c r="KSZ7" s="653"/>
      <c r="KTA7" s="653"/>
      <c r="KTB7" s="653"/>
      <c r="KTC7" s="653"/>
      <c r="KTD7" s="668"/>
      <c r="KTE7" s="670"/>
      <c r="KTF7" s="652"/>
      <c r="KTG7" s="652"/>
      <c r="KTH7" s="652"/>
      <c r="KTI7" s="652"/>
      <c r="KTJ7" s="652"/>
      <c r="KTK7" s="652"/>
      <c r="KTL7" s="653"/>
      <c r="KTM7" s="653"/>
      <c r="KTN7" s="653"/>
      <c r="KTO7" s="653"/>
      <c r="KTP7" s="653"/>
      <c r="KTQ7" s="653"/>
      <c r="KTR7" s="653"/>
      <c r="KTS7" s="653"/>
      <c r="KTT7" s="668"/>
      <c r="KTU7" s="670"/>
      <c r="KTV7" s="652"/>
      <c r="KTW7" s="652"/>
      <c r="KTX7" s="652"/>
      <c r="KTY7" s="652"/>
      <c r="KTZ7" s="652"/>
      <c r="KUA7" s="652"/>
      <c r="KUB7" s="653"/>
      <c r="KUC7" s="653"/>
      <c r="KUD7" s="653"/>
      <c r="KUE7" s="653"/>
      <c r="KUF7" s="653"/>
      <c r="KUG7" s="653"/>
      <c r="KUH7" s="653"/>
      <c r="KUI7" s="653"/>
      <c r="KUJ7" s="668"/>
      <c r="KUK7" s="670"/>
      <c r="KUL7" s="652"/>
      <c r="KUM7" s="652"/>
      <c r="KUN7" s="652"/>
      <c r="KUO7" s="652"/>
      <c r="KUP7" s="652"/>
      <c r="KUQ7" s="652"/>
      <c r="KUR7" s="653"/>
      <c r="KUS7" s="653"/>
      <c r="KUT7" s="653"/>
      <c r="KUU7" s="653"/>
      <c r="KUV7" s="653"/>
      <c r="KUW7" s="653"/>
      <c r="KUX7" s="653"/>
      <c r="KUY7" s="653"/>
      <c r="KUZ7" s="668"/>
      <c r="KVA7" s="670"/>
      <c r="KVB7" s="652"/>
      <c r="KVC7" s="652"/>
      <c r="KVD7" s="652"/>
      <c r="KVE7" s="652"/>
      <c r="KVF7" s="652"/>
      <c r="KVG7" s="652"/>
      <c r="KVH7" s="653"/>
      <c r="KVI7" s="653"/>
      <c r="KVJ7" s="653"/>
      <c r="KVK7" s="653"/>
      <c r="KVL7" s="653"/>
      <c r="KVM7" s="653"/>
      <c r="KVN7" s="653"/>
      <c r="KVO7" s="653"/>
      <c r="KVP7" s="668"/>
      <c r="KVQ7" s="670"/>
      <c r="KVR7" s="652"/>
      <c r="KVS7" s="652"/>
      <c r="KVT7" s="652"/>
      <c r="KVU7" s="652"/>
      <c r="KVV7" s="652"/>
      <c r="KVW7" s="652"/>
      <c r="KVX7" s="653"/>
      <c r="KVY7" s="653"/>
      <c r="KVZ7" s="653"/>
      <c r="KWA7" s="653"/>
      <c r="KWB7" s="653"/>
      <c r="KWC7" s="653"/>
      <c r="KWD7" s="653"/>
      <c r="KWE7" s="653"/>
      <c r="KWF7" s="668"/>
      <c r="KWG7" s="670"/>
      <c r="KWH7" s="652"/>
      <c r="KWI7" s="652"/>
      <c r="KWJ7" s="652"/>
      <c r="KWK7" s="652"/>
      <c r="KWL7" s="652"/>
      <c r="KWM7" s="652"/>
      <c r="KWN7" s="653"/>
      <c r="KWO7" s="653"/>
      <c r="KWP7" s="653"/>
      <c r="KWQ7" s="653"/>
      <c r="KWR7" s="653"/>
      <c r="KWS7" s="653"/>
      <c r="KWT7" s="653"/>
      <c r="KWU7" s="653"/>
      <c r="KWV7" s="668"/>
      <c r="KWW7" s="670"/>
      <c r="KWX7" s="652"/>
      <c r="KWY7" s="652"/>
      <c r="KWZ7" s="652"/>
      <c r="KXA7" s="652"/>
      <c r="KXB7" s="652"/>
      <c r="KXC7" s="652"/>
      <c r="KXD7" s="653"/>
      <c r="KXE7" s="653"/>
      <c r="KXF7" s="653"/>
      <c r="KXG7" s="653"/>
      <c r="KXH7" s="653"/>
      <c r="KXI7" s="653"/>
      <c r="KXJ7" s="653"/>
      <c r="KXK7" s="653"/>
      <c r="KXL7" s="668"/>
      <c r="KXM7" s="670"/>
      <c r="KXN7" s="652"/>
      <c r="KXO7" s="652"/>
      <c r="KXP7" s="652"/>
      <c r="KXQ7" s="652"/>
      <c r="KXR7" s="652"/>
      <c r="KXS7" s="652"/>
      <c r="KXT7" s="653"/>
      <c r="KXU7" s="653"/>
      <c r="KXV7" s="653"/>
      <c r="KXW7" s="653"/>
      <c r="KXX7" s="653"/>
      <c r="KXY7" s="653"/>
      <c r="KXZ7" s="653"/>
      <c r="KYA7" s="653"/>
      <c r="KYB7" s="668"/>
      <c r="KYC7" s="670"/>
      <c r="KYD7" s="652"/>
      <c r="KYE7" s="652"/>
      <c r="KYF7" s="652"/>
      <c r="KYG7" s="652"/>
      <c r="KYH7" s="652"/>
      <c r="KYI7" s="652"/>
      <c r="KYJ7" s="653"/>
      <c r="KYK7" s="653"/>
      <c r="KYL7" s="653"/>
      <c r="KYM7" s="653"/>
      <c r="KYN7" s="653"/>
      <c r="KYO7" s="653"/>
      <c r="KYP7" s="653"/>
      <c r="KYQ7" s="653"/>
      <c r="KYR7" s="668"/>
      <c r="KYS7" s="670"/>
      <c r="KYT7" s="652"/>
      <c r="KYU7" s="652"/>
      <c r="KYV7" s="652"/>
      <c r="KYW7" s="652"/>
      <c r="KYX7" s="652"/>
      <c r="KYY7" s="652"/>
      <c r="KYZ7" s="653"/>
      <c r="KZA7" s="653"/>
      <c r="KZB7" s="653"/>
      <c r="KZC7" s="653"/>
      <c r="KZD7" s="653"/>
      <c r="KZE7" s="653"/>
      <c r="KZF7" s="653"/>
      <c r="KZG7" s="653"/>
      <c r="KZH7" s="668"/>
      <c r="KZI7" s="670"/>
      <c r="KZJ7" s="652"/>
      <c r="KZK7" s="652"/>
      <c r="KZL7" s="652"/>
      <c r="KZM7" s="652"/>
      <c r="KZN7" s="652"/>
      <c r="KZO7" s="652"/>
      <c r="KZP7" s="653"/>
      <c r="KZQ7" s="653"/>
      <c r="KZR7" s="653"/>
      <c r="KZS7" s="653"/>
      <c r="KZT7" s="653"/>
      <c r="KZU7" s="653"/>
      <c r="KZV7" s="653"/>
      <c r="KZW7" s="653"/>
      <c r="KZX7" s="668"/>
      <c r="KZY7" s="670"/>
      <c r="KZZ7" s="652"/>
      <c r="LAA7" s="652"/>
      <c r="LAB7" s="652"/>
      <c r="LAC7" s="652"/>
      <c r="LAD7" s="652"/>
      <c r="LAE7" s="652"/>
      <c r="LAF7" s="653"/>
      <c r="LAG7" s="653"/>
      <c r="LAH7" s="653"/>
      <c r="LAI7" s="653"/>
      <c r="LAJ7" s="653"/>
      <c r="LAK7" s="653"/>
      <c r="LAL7" s="653"/>
      <c r="LAM7" s="653"/>
      <c r="LAN7" s="668"/>
      <c r="LAO7" s="670"/>
      <c r="LAP7" s="652"/>
      <c r="LAQ7" s="652"/>
      <c r="LAR7" s="652"/>
      <c r="LAS7" s="652"/>
      <c r="LAT7" s="652"/>
      <c r="LAU7" s="652"/>
      <c r="LAV7" s="653"/>
      <c r="LAW7" s="653"/>
      <c r="LAX7" s="653"/>
      <c r="LAY7" s="653"/>
      <c r="LAZ7" s="653"/>
      <c r="LBA7" s="653"/>
      <c r="LBB7" s="653"/>
      <c r="LBC7" s="653"/>
      <c r="LBD7" s="668"/>
      <c r="LBE7" s="670"/>
      <c r="LBF7" s="652"/>
      <c r="LBG7" s="652"/>
      <c r="LBH7" s="652"/>
      <c r="LBI7" s="652"/>
      <c r="LBJ7" s="652"/>
      <c r="LBK7" s="652"/>
      <c r="LBL7" s="653"/>
      <c r="LBM7" s="653"/>
      <c r="LBN7" s="653"/>
      <c r="LBO7" s="653"/>
      <c r="LBP7" s="653"/>
      <c r="LBQ7" s="653"/>
      <c r="LBR7" s="653"/>
      <c r="LBS7" s="653"/>
      <c r="LBT7" s="668"/>
      <c r="LBU7" s="670"/>
      <c r="LBV7" s="652"/>
      <c r="LBW7" s="652"/>
      <c r="LBX7" s="652"/>
      <c r="LBY7" s="652"/>
      <c r="LBZ7" s="652"/>
      <c r="LCA7" s="652"/>
      <c r="LCB7" s="653"/>
      <c r="LCC7" s="653"/>
      <c r="LCD7" s="653"/>
      <c r="LCE7" s="653"/>
      <c r="LCF7" s="653"/>
      <c r="LCG7" s="653"/>
      <c r="LCH7" s="653"/>
      <c r="LCI7" s="653"/>
      <c r="LCJ7" s="668"/>
      <c r="LCK7" s="670"/>
      <c r="LCL7" s="652"/>
      <c r="LCM7" s="652"/>
      <c r="LCN7" s="652"/>
      <c r="LCO7" s="652"/>
      <c r="LCP7" s="652"/>
      <c r="LCQ7" s="652"/>
      <c r="LCR7" s="653"/>
      <c r="LCS7" s="653"/>
      <c r="LCT7" s="653"/>
      <c r="LCU7" s="653"/>
      <c r="LCV7" s="653"/>
      <c r="LCW7" s="653"/>
      <c r="LCX7" s="653"/>
      <c r="LCY7" s="653"/>
      <c r="LCZ7" s="668"/>
      <c r="LDA7" s="670"/>
      <c r="LDB7" s="652"/>
      <c r="LDC7" s="652"/>
      <c r="LDD7" s="652"/>
      <c r="LDE7" s="652"/>
      <c r="LDF7" s="652"/>
      <c r="LDG7" s="652"/>
      <c r="LDH7" s="653"/>
      <c r="LDI7" s="653"/>
      <c r="LDJ7" s="653"/>
      <c r="LDK7" s="653"/>
      <c r="LDL7" s="653"/>
      <c r="LDM7" s="653"/>
      <c r="LDN7" s="653"/>
      <c r="LDO7" s="653"/>
      <c r="LDP7" s="668"/>
      <c r="LDQ7" s="670"/>
      <c r="LDR7" s="652"/>
      <c r="LDS7" s="652"/>
      <c r="LDT7" s="652"/>
      <c r="LDU7" s="652"/>
      <c r="LDV7" s="652"/>
      <c r="LDW7" s="652"/>
      <c r="LDX7" s="653"/>
      <c r="LDY7" s="653"/>
      <c r="LDZ7" s="653"/>
      <c r="LEA7" s="653"/>
      <c r="LEB7" s="653"/>
      <c r="LEC7" s="653"/>
      <c r="LED7" s="653"/>
      <c r="LEE7" s="653"/>
      <c r="LEF7" s="668"/>
      <c r="LEG7" s="670"/>
      <c r="LEH7" s="652"/>
      <c r="LEI7" s="652"/>
      <c r="LEJ7" s="652"/>
      <c r="LEK7" s="652"/>
      <c r="LEL7" s="652"/>
      <c r="LEM7" s="652"/>
      <c r="LEN7" s="653"/>
      <c r="LEO7" s="653"/>
      <c r="LEP7" s="653"/>
      <c r="LEQ7" s="653"/>
      <c r="LER7" s="653"/>
      <c r="LES7" s="653"/>
      <c r="LET7" s="653"/>
      <c r="LEU7" s="653"/>
      <c r="LEV7" s="668"/>
      <c r="LEW7" s="670"/>
      <c r="LEX7" s="652"/>
      <c r="LEY7" s="652"/>
      <c r="LEZ7" s="652"/>
      <c r="LFA7" s="652"/>
      <c r="LFB7" s="652"/>
      <c r="LFC7" s="652"/>
      <c r="LFD7" s="653"/>
      <c r="LFE7" s="653"/>
      <c r="LFF7" s="653"/>
      <c r="LFG7" s="653"/>
      <c r="LFH7" s="653"/>
      <c r="LFI7" s="653"/>
      <c r="LFJ7" s="653"/>
      <c r="LFK7" s="653"/>
      <c r="LFL7" s="668"/>
      <c r="LFM7" s="670"/>
      <c r="LFN7" s="652"/>
      <c r="LFO7" s="652"/>
      <c r="LFP7" s="652"/>
      <c r="LFQ7" s="652"/>
      <c r="LFR7" s="652"/>
      <c r="LFS7" s="652"/>
      <c r="LFT7" s="653"/>
      <c r="LFU7" s="653"/>
      <c r="LFV7" s="653"/>
      <c r="LFW7" s="653"/>
      <c r="LFX7" s="653"/>
      <c r="LFY7" s="653"/>
      <c r="LFZ7" s="653"/>
      <c r="LGA7" s="653"/>
      <c r="LGB7" s="668"/>
      <c r="LGC7" s="670"/>
      <c r="LGD7" s="652"/>
      <c r="LGE7" s="652"/>
      <c r="LGF7" s="652"/>
      <c r="LGG7" s="652"/>
      <c r="LGH7" s="652"/>
      <c r="LGI7" s="652"/>
      <c r="LGJ7" s="653"/>
      <c r="LGK7" s="653"/>
      <c r="LGL7" s="653"/>
      <c r="LGM7" s="653"/>
      <c r="LGN7" s="653"/>
      <c r="LGO7" s="653"/>
      <c r="LGP7" s="653"/>
      <c r="LGQ7" s="653"/>
      <c r="LGR7" s="668"/>
      <c r="LGS7" s="670"/>
      <c r="LGT7" s="652"/>
      <c r="LGU7" s="652"/>
      <c r="LGV7" s="652"/>
      <c r="LGW7" s="652"/>
      <c r="LGX7" s="652"/>
      <c r="LGY7" s="652"/>
      <c r="LGZ7" s="653"/>
      <c r="LHA7" s="653"/>
      <c r="LHB7" s="653"/>
      <c r="LHC7" s="653"/>
      <c r="LHD7" s="653"/>
      <c r="LHE7" s="653"/>
      <c r="LHF7" s="653"/>
      <c r="LHG7" s="653"/>
      <c r="LHH7" s="668"/>
      <c r="LHI7" s="670"/>
      <c r="LHJ7" s="652"/>
      <c r="LHK7" s="652"/>
      <c r="LHL7" s="652"/>
      <c r="LHM7" s="652"/>
      <c r="LHN7" s="652"/>
      <c r="LHO7" s="652"/>
      <c r="LHP7" s="653"/>
      <c r="LHQ7" s="653"/>
      <c r="LHR7" s="653"/>
      <c r="LHS7" s="653"/>
      <c r="LHT7" s="653"/>
      <c r="LHU7" s="653"/>
      <c r="LHV7" s="653"/>
      <c r="LHW7" s="653"/>
      <c r="LHX7" s="668"/>
      <c r="LHY7" s="670"/>
      <c r="LHZ7" s="652"/>
      <c r="LIA7" s="652"/>
      <c r="LIB7" s="652"/>
      <c r="LIC7" s="652"/>
      <c r="LID7" s="652"/>
      <c r="LIE7" s="652"/>
      <c r="LIF7" s="653"/>
      <c r="LIG7" s="653"/>
      <c r="LIH7" s="653"/>
      <c r="LII7" s="653"/>
      <c r="LIJ7" s="653"/>
      <c r="LIK7" s="653"/>
      <c r="LIL7" s="653"/>
      <c r="LIM7" s="653"/>
      <c r="LIN7" s="668"/>
      <c r="LIO7" s="670"/>
      <c r="LIP7" s="652"/>
      <c r="LIQ7" s="652"/>
      <c r="LIR7" s="652"/>
      <c r="LIS7" s="652"/>
      <c r="LIT7" s="652"/>
      <c r="LIU7" s="652"/>
      <c r="LIV7" s="653"/>
      <c r="LIW7" s="653"/>
      <c r="LIX7" s="653"/>
      <c r="LIY7" s="653"/>
      <c r="LIZ7" s="653"/>
      <c r="LJA7" s="653"/>
      <c r="LJB7" s="653"/>
      <c r="LJC7" s="653"/>
      <c r="LJD7" s="668"/>
      <c r="LJE7" s="670"/>
      <c r="LJF7" s="652"/>
      <c r="LJG7" s="652"/>
      <c r="LJH7" s="652"/>
      <c r="LJI7" s="652"/>
      <c r="LJJ7" s="652"/>
      <c r="LJK7" s="652"/>
      <c r="LJL7" s="653"/>
      <c r="LJM7" s="653"/>
      <c r="LJN7" s="653"/>
      <c r="LJO7" s="653"/>
      <c r="LJP7" s="653"/>
      <c r="LJQ7" s="653"/>
      <c r="LJR7" s="653"/>
      <c r="LJS7" s="653"/>
      <c r="LJT7" s="668"/>
      <c r="LJU7" s="670"/>
      <c r="LJV7" s="652"/>
      <c r="LJW7" s="652"/>
      <c r="LJX7" s="652"/>
      <c r="LJY7" s="652"/>
      <c r="LJZ7" s="652"/>
      <c r="LKA7" s="652"/>
      <c r="LKB7" s="653"/>
      <c r="LKC7" s="653"/>
      <c r="LKD7" s="653"/>
      <c r="LKE7" s="653"/>
      <c r="LKF7" s="653"/>
      <c r="LKG7" s="653"/>
      <c r="LKH7" s="653"/>
      <c r="LKI7" s="653"/>
      <c r="LKJ7" s="668"/>
      <c r="LKK7" s="670"/>
      <c r="LKL7" s="652"/>
      <c r="LKM7" s="652"/>
      <c r="LKN7" s="652"/>
      <c r="LKO7" s="652"/>
      <c r="LKP7" s="652"/>
      <c r="LKQ7" s="652"/>
      <c r="LKR7" s="653"/>
      <c r="LKS7" s="653"/>
      <c r="LKT7" s="653"/>
      <c r="LKU7" s="653"/>
      <c r="LKV7" s="653"/>
      <c r="LKW7" s="653"/>
      <c r="LKX7" s="653"/>
      <c r="LKY7" s="653"/>
      <c r="LKZ7" s="668"/>
      <c r="LLA7" s="670"/>
      <c r="LLB7" s="652"/>
      <c r="LLC7" s="652"/>
      <c r="LLD7" s="652"/>
      <c r="LLE7" s="652"/>
      <c r="LLF7" s="652"/>
      <c r="LLG7" s="652"/>
      <c r="LLH7" s="653"/>
      <c r="LLI7" s="653"/>
      <c r="LLJ7" s="653"/>
      <c r="LLK7" s="653"/>
      <c r="LLL7" s="653"/>
      <c r="LLM7" s="653"/>
      <c r="LLN7" s="653"/>
      <c r="LLO7" s="653"/>
      <c r="LLP7" s="668"/>
      <c r="LLQ7" s="670"/>
      <c r="LLR7" s="652"/>
      <c r="LLS7" s="652"/>
      <c r="LLT7" s="652"/>
      <c r="LLU7" s="652"/>
      <c r="LLV7" s="652"/>
      <c r="LLW7" s="652"/>
      <c r="LLX7" s="653"/>
      <c r="LLY7" s="653"/>
      <c r="LLZ7" s="653"/>
      <c r="LMA7" s="653"/>
      <c r="LMB7" s="653"/>
      <c r="LMC7" s="653"/>
      <c r="LMD7" s="653"/>
      <c r="LME7" s="653"/>
      <c r="LMF7" s="668"/>
      <c r="LMG7" s="670"/>
      <c r="LMH7" s="652"/>
      <c r="LMI7" s="652"/>
      <c r="LMJ7" s="652"/>
      <c r="LMK7" s="652"/>
      <c r="LML7" s="652"/>
      <c r="LMM7" s="652"/>
      <c r="LMN7" s="653"/>
      <c r="LMO7" s="653"/>
      <c r="LMP7" s="653"/>
      <c r="LMQ7" s="653"/>
      <c r="LMR7" s="653"/>
      <c r="LMS7" s="653"/>
      <c r="LMT7" s="653"/>
      <c r="LMU7" s="653"/>
      <c r="LMV7" s="668"/>
      <c r="LMW7" s="670"/>
      <c r="LMX7" s="652"/>
      <c r="LMY7" s="652"/>
      <c r="LMZ7" s="652"/>
      <c r="LNA7" s="652"/>
      <c r="LNB7" s="652"/>
      <c r="LNC7" s="652"/>
      <c r="LND7" s="653"/>
      <c r="LNE7" s="653"/>
      <c r="LNF7" s="653"/>
      <c r="LNG7" s="653"/>
      <c r="LNH7" s="653"/>
      <c r="LNI7" s="653"/>
      <c r="LNJ7" s="653"/>
      <c r="LNK7" s="653"/>
      <c r="LNL7" s="668"/>
      <c r="LNM7" s="670"/>
      <c r="LNN7" s="652"/>
      <c r="LNO7" s="652"/>
      <c r="LNP7" s="652"/>
      <c r="LNQ7" s="652"/>
      <c r="LNR7" s="652"/>
      <c r="LNS7" s="652"/>
      <c r="LNT7" s="653"/>
      <c r="LNU7" s="653"/>
      <c r="LNV7" s="653"/>
      <c r="LNW7" s="653"/>
      <c r="LNX7" s="653"/>
      <c r="LNY7" s="653"/>
      <c r="LNZ7" s="653"/>
      <c r="LOA7" s="653"/>
      <c r="LOB7" s="668"/>
      <c r="LOC7" s="670"/>
      <c r="LOD7" s="652"/>
      <c r="LOE7" s="652"/>
      <c r="LOF7" s="652"/>
      <c r="LOG7" s="652"/>
      <c r="LOH7" s="652"/>
      <c r="LOI7" s="652"/>
      <c r="LOJ7" s="653"/>
      <c r="LOK7" s="653"/>
      <c r="LOL7" s="653"/>
      <c r="LOM7" s="653"/>
      <c r="LON7" s="653"/>
      <c r="LOO7" s="653"/>
      <c r="LOP7" s="653"/>
      <c r="LOQ7" s="653"/>
      <c r="LOR7" s="668"/>
      <c r="LOS7" s="670"/>
      <c r="LOT7" s="652"/>
      <c r="LOU7" s="652"/>
      <c r="LOV7" s="652"/>
      <c r="LOW7" s="652"/>
      <c r="LOX7" s="652"/>
      <c r="LOY7" s="652"/>
      <c r="LOZ7" s="653"/>
      <c r="LPA7" s="653"/>
      <c r="LPB7" s="653"/>
      <c r="LPC7" s="653"/>
      <c r="LPD7" s="653"/>
      <c r="LPE7" s="653"/>
      <c r="LPF7" s="653"/>
      <c r="LPG7" s="653"/>
      <c r="LPH7" s="668"/>
      <c r="LPI7" s="670"/>
      <c r="LPJ7" s="652"/>
      <c r="LPK7" s="652"/>
      <c r="LPL7" s="652"/>
      <c r="LPM7" s="652"/>
      <c r="LPN7" s="652"/>
      <c r="LPO7" s="652"/>
      <c r="LPP7" s="653"/>
      <c r="LPQ7" s="653"/>
      <c r="LPR7" s="653"/>
      <c r="LPS7" s="653"/>
      <c r="LPT7" s="653"/>
      <c r="LPU7" s="653"/>
      <c r="LPV7" s="653"/>
      <c r="LPW7" s="653"/>
      <c r="LPX7" s="668"/>
      <c r="LPY7" s="670"/>
      <c r="LPZ7" s="652"/>
      <c r="LQA7" s="652"/>
      <c r="LQB7" s="652"/>
      <c r="LQC7" s="652"/>
      <c r="LQD7" s="652"/>
      <c r="LQE7" s="652"/>
      <c r="LQF7" s="653"/>
      <c r="LQG7" s="653"/>
      <c r="LQH7" s="653"/>
      <c r="LQI7" s="653"/>
      <c r="LQJ7" s="653"/>
      <c r="LQK7" s="653"/>
      <c r="LQL7" s="653"/>
      <c r="LQM7" s="653"/>
      <c r="LQN7" s="668"/>
      <c r="LQO7" s="670"/>
      <c r="LQP7" s="652"/>
      <c r="LQQ7" s="652"/>
      <c r="LQR7" s="652"/>
      <c r="LQS7" s="652"/>
      <c r="LQT7" s="652"/>
      <c r="LQU7" s="652"/>
      <c r="LQV7" s="653"/>
      <c r="LQW7" s="653"/>
      <c r="LQX7" s="653"/>
      <c r="LQY7" s="653"/>
      <c r="LQZ7" s="653"/>
      <c r="LRA7" s="653"/>
      <c r="LRB7" s="653"/>
      <c r="LRC7" s="653"/>
      <c r="LRD7" s="668"/>
      <c r="LRE7" s="670"/>
      <c r="LRF7" s="652"/>
      <c r="LRG7" s="652"/>
      <c r="LRH7" s="652"/>
      <c r="LRI7" s="652"/>
      <c r="LRJ7" s="652"/>
      <c r="LRK7" s="652"/>
      <c r="LRL7" s="653"/>
      <c r="LRM7" s="653"/>
      <c r="LRN7" s="653"/>
      <c r="LRO7" s="653"/>
      <c r="LRP7" s="653"/>
      <c r="LRQ7" s="653"/>
      <c r="LRR7" s="653"/>
      <c r="LRS7" s="653"/>
      <c r="LRT7" s="668"/>
      <c r="LRU7" s="670"/>
      <c r="LRV7" s="652"/>
      <c r="LRW7" s="652"/>
      <c r="LRX7" s="652"/>
      <c r="LRY7" s="652"/>
      <c r="LRZ7" s="652"/>
      <c r="LSA7" s="652"/>
      <c r="LSB7" s="653"/>
      <c r="LSC7" s="653"/>
      <c r="LSD7" s="653"/>
      <c r="LSE7" s="653"/>
      <c r="LSF7" s="653"/>
      <c r="LSG7" s="653"/>
      <c r="LSH7" s="653"/>
      <c r="LSI7" s="653"/>
      <c r="LSJ7" s="668"/>
      <c r="LSK7" s="670"/>
      <c r="LSL7" s="652"/>
      <c r="LSM7" s="652"/>
      <c r="LSN7" s="652"/>
      <c r="LSO7" s="652"/>
      <c r="LSP7" s="652"/>
      <c r="LSQ7" s="652"/>
      <c r="LSR7" s="653"/>
      <c r="LSS7" s="653"/>
      <c r="LST7" s="653"/>
      <c r="LSU7" s="653"/>
      <c r="LSV7" s="653"/>
      <c r="LSW7" s="653"/>
      <c r="LSX7" s="653"/>
      <c r="LSY7" s="653"/>
      <c r="LSZ7" s="668"/>
      <c r="LTA7" s="670"/>
      <c r="LTB7" s="652"/>
      <c r="LTC7" s="652"/>
      <c r="LTD7" s="652"/>
      <c r="LTE7" s="652"/>
      <c r="LTF7" s="652"/>
      <c r="LTG7" s="652"/>
      <c r="LTH7" s="653"/>
      <c r="LTI7" s="653"/>
      <c r="LTJ7" s="653"/>
      <c r="LTK7" s="653"/>
      <c r="LTL7" s="653"/>
      <c r="LTM7" s="653"/>
      <c r="LTN7" s="653"/>
      <c r="LTO7" s="653"/>
      <c r="LTP7" s="668"/>
      <c r="LTQ7" s="670"/>
      <c r="LTR7" s="652"/>
      <c r="LTS7" s="652"/>
      <c r="LTT7" s="652"/>
      <c r="LTU7" s="652"/>
      <c r="LTV7" s="652"/>
      <c r="LTW7" s="652"/>
      <c r="LTX7" s="653"/>
      <c r="LTY7" s="653"/>
      <c r="LTZ7" s="653"/>
      <c r="LUA7" s="653"/>
      <c r="LUB7" s="653"/>
      <c r="LUC7" s="653"/>
      <c r="LUD7" s="653"/>
      <c r="LUE7" s="653"/>
      <c r="LUF7" s="668"/>
      <c r="LUG7" s="670"/>
      <c r="LUH7" s="652"/>
      <c r="LUI7" s="652"/>
      <c r="LUJ7" s="652"/>
      <c r="LUK7" s="652"/>
      <c r="LUL7" s="652"/>
      <c r="LUM7" s="652"/>
      <c r="LUN7" s="653"/>
      <c r="LUO7" s="653"/>
      <c r="LUP7" s="653"/>
      <c r="LUQ7" s="653"/>
      <c r="LUR7" s="653"/>
      <c r="LUS7" s="653"/>
      <c r="LUT7" s="653"/>
      <c r="LUU7" s="653"/>
      <c r="LUV7" s="668"/>
      <c r="LUW7" s="670"/>
      <c r="LUX7" s="652"/>
      <c r="LUY7" s="652"/>
      <c r="LUZ7" s="652"/>
      <c r="LVA7" s="652"/>
      <c r="LVB7" s="652"/>
      <c r="LVC7" s="652"/>
      <c r="LVD7" s="653"/>
      <c r="LVE7" s="653"/>
      <c r="LVF7" s="653"/>
      <c r="LVG7" s="653"/>
      <c r="LVH7" s="653"/>
      <c r="LVI7" s="653"/>
      <c r="LVJ7" s="653"/>
      <c r="LVK7" s="653"/>
      <c r="LVL7" s="668"/>
      <c r="LVM7" s="670"/>
      <c r="LVN7" s="652"/>
      <c r="LVO7" s="652"/>
      <c r="LVP7" s="652"/>
      <c r="LVQ7" s="652"/>
      <c r="LVR7" s="652"/>
      <c r="LVS7" s="652"/>
      <c r="LVT7" s="653"/>
      <c r="LVU7" s="653"/>
      <c r="LVV7" s="653"/>
      <c r="LVW7" s="653"/>
      <c r="LVX7" s="653"/>
      <c r="LVY7" s="653"/>
      <c r="LVZ7" s="653"/>
      <c r="LWA7" s="653"/>
      <c r="LWB7" s="668"/>
      <c r="LWC7" s="670"/>
      <c r="LWD7" s="652"/>
      <c r="LWE7" s="652"/>
      <c r="LWF7" s="652"/>
      <c r="LWG7" s="652"/>
      <c r="LWH7" s="652"/>
      <c r="LWI7" s="652"/>
      <c r="LWJ7" s="653"/>
      <c r="LWK7" s="653"/>
      <c r="LWL7" s="653"/>
      <c r="LWM7" s="653"/>
      <c r="LWN7" s="653"/>
      <c r="LWO7" s="653"/>
      <c r="LWP7" s="653"/>
      <c r="LWQ7" s="653"/>
      <c r="LWR7" s="668"/>
      <c r="LWS7" s="670"/>
      <c r="LWT7" s="652"/>
      <c r="LWU7" s="652"/>
      <c r="LWV7" s="652"/>
      <c r="LWW7" s="652"/>
      <c r="LWX7" s="652"/>
      <c r="LWY7" s="652"/>
      <c r="LWZ7" s="653"/>
      <c r="LXA7" s="653"/>
      <c r="LXB7" s="653"/>
      <c r="LXC7" s="653"/>
      <c r="LXD7" s="653"/>
      <c r="LXE7" s="653"/>
      <c r="LXF7" s="653"/>
      <c r="LXG7" s="653"/>
      <c r="LXH7" s="668"/>
      <c r="LXI7" s="670"/>
      <c r="LXJ7" s="652"/>
      <c r="LXK7" s="652"/>
      <c r="LXL7" s="652"/>
      <c r="LXM7" s="652"/>
      <c r="LXN7" s="652"/>
      <c r="LXO7" s="652"/>
      <c r="LXP7" s="653"/>
      <c r="LXQ7" s="653"/>
      <c r="LXR7" s="653"/>
      <c r="LXS7" s="653"/>
      <c r="LXT7" s="653"/>
      <c r="LXU7" s="653"/>
      <c r="LXV7" s="653"/>
      <c r="LXW7" s="653"/>
      <c r="LXX7" s="668"/>
      <c r="LXY7" s="670"/>
      <c r="LXZ7" s="652"/>
      <c r="LYA7" s="652"/>
      <c r="LYB7" s="652"/>
      <c r="LYC7" s="652"/>
      <c r="LYD7" s="652"/>
      <c r="LYE7" s="652"/>
      <c r="LYF7" s="653"/>
      <c r="LYG7" s="653"/>
      <c r="LYH7" s="653"/>
      <c r="LYI7" s="653"/>
      <c r="LYJ7" s="653"/>
      <c r="LYK7" s="653"/>
      <c r="LYL7" s="653"/>
      <c r="LYM7" s="653"/>
      <c r="LYN7" s="668"/>
      <c r="LYO7" s="670"/>
      <c r="LYP7" s="652"/>
      <c r="LYQ7" s="652"/>
      <c r="LYR7" s="652"/>
      <c r="LYS7" s="652"/>
      <c r="LYT7" s="652"/>
      <c r="LYU7" s="652"/>
      <c r="LYV7" s="653"/>
      <c r="LYW7" s="653"/>
      <c r="LYX7" s="653"/>
      <c r="LYY7" s="653"/>
      <c r="LYZ7" s="653"/>
      <c r="LZA7" s="653"/>
      <c r="LZB7" s="653"/>
      <c r="LZC7" s="653"/>
      <c r="LZD7" s="668"/>
      <c r="LZE7" s="670"/>
      <c r="LZF7" s="652"/>
      <c r="LZG7" s="652"/>
      <c r="LZH7" s="652"/>
      <c r="LZI7" s="652"/>
      <c r="LZJ7" s="652"/>
      <c r="LZK7" s="652"/>
      <c r="LZL7" s="653"/>
      <c r="LZM7" s="653"/>
      <c r="LZN7" s="653"/>
      <c r="LZO7" s="653"/>
      <c r="LZP7" s="653"/>
      <c r="LZQ7" s="653"/>
      <c r="LZR7" s="653"/>
      <c r="LZS7" s="653"/>
      <c r="LZT7" s="668"/>
      <c r="LZU7" s="670"/>
      <c r="LZV7" s="652"/>
      <c r="LZW7" s="652"/>
      <c r="LZX7" s="652"/>
      <c r="LZY7" s="652"/>
      <c r="LZZ7" s="652"/>
      <c r="MAA7" s="652"/>
      <c r="MAB7" s="653"/>
      <c r="MAC7" s="653"/>
      <c r="MAD7" s="653"/>
      <c r="MAE7" s="653"/>
      <c r="MAF7" s="653"/>
      <c r="MAG7" s="653"/>
      <c r="MAH7" s="653"/>
      <c r="MAI7" s="653"/>
      <c r="MAJ7" s="668"/>
      <c r="MAK7" s="670"/>
      <c r="MAL7" s="652"/>
      <c r="MAM7" s="652"/>
      <c r="MAN7" s="652"/>
      <c r="MAO7" s="652"/>
      <c r="MAP7" s="652"/>
      <c r="MAQ7" s="652"/>
      <c r="MAR7" s="653"/>
      <c r="MAS7" s="653"/>
      <c r="MAT7" s="653"/>
      <c r="MAU7" s="653"/>
      <c r="MAV7" s="653"/>
      <c r="MAW7" s="653"/>
      <c r="MAX7" s="653"/>
      <c r="MAY7" s="653"/>
      <c r="MAZ7" s="668"/>
      <c r="MBA7" s="670"/>
      <c r="MBB7" s="652"/>
      <c r="MBC7" s="652"/>
      <c r="MBD7" s="652"/>
      <c r="MBE7" s="652"/>
      <c r="MBF7" s="652"/>
      <c r="MBG7" s="652"/>
      <c r="MBH7" s="653"/>
      <c r="MBI7" s="653"/>
      <c r="MBJ7" s="653"/>
      <c r="MBK7" s="653"/>
      <c r="MBL7" s="653"/>
      <c r="MBM7" s="653"/>
      <c r="MBN7" s="653"/>
      <c r="MBO7" s="653"/>
      <c r="MBP7" s="668"/>
      <c r="MBQ7" s="670"/>
      <c r="MBR7" s="652"/>
      <c r="MBS7" s="652"/>
      <c r="MBT7" s="652"/>
      <c r="MBU7" s="652"/>
      <c r="MBV7" s="652"/>
      <c r="MBW7" s="652"/>
      <c r="MBX7" s="653"/>
      <c r="MBY7" s="653"/>
      <c r="MBZ7" s="653"/>
      <c r="MCA7" s="653"/>
      <c r="MCB7" s="653"/>
      <c r="MCC7" s="653"/>
      <c r="MCD7" s="653"/>
      <c r="MCE7" s="653"/>
      <c r="MCF7" s="668"/>
      <c r="MCG7" s="670"/>
      <c r="MCH7" s="652"/>
      <c r="MCI7" s="652"/>
      <c r="MCJ7" s="652"/>
      <c r="MCK7" s="652"/>
      <c r="MCL7" s="652"/>
      <c r="MCM7" s="652"/>
      <c r="MCN7" s="653"/>
      <c r="MCO7" s="653"/>
      <c r="MCP7" s="653"/>
      <c r="MCQ7" s="653"/>
      <c r="MCR7" s="653"/>
      <c r="MCS7" s="653"/>
      <c r="MCT7" s="653"/>
      <c r="MCU7" s="653"/>
      <c r="MCV7" s="668"/>
      <c r="MCW7" s="670"/>
      <c r="MCX7" s="652"/>
      <c r="MCY7" s="652"/>
      <c r="MCZ7" s="652"/>
      <c r="MDA7" s="652"/>
      <c r="MDB7" s="652"/>
      <c r="MDC7" s="652"/>
      <c r="MDD7" s="653"/>
      <c r="MDE7" s="653"/>
      <c r="MDF7" s="653"/>
      <c r="MDG7" s="653"/>
      <c r="MDH7" s="653"/>
      <c r="MDI7" s="653"/>
      <c r="MDJ7" s="653"/>
      <c r="MDK7" s="653"/>
      <c r="MDL7" s="668"/>
      <c r="MDM7" s="670"/>
      <c r="MDN7" s="652"/>
      <c r="MDO7" s="652"/>
      <c r="MDP7" s="652"/>
      <c r="MDQ7" s="652"/>
      <c r="MDR7" s="652"/>
      <c r="MDS7" s="652"/>
      <c r="MDT7" s="653"/>
      <c r="MDU7" s="653"/>
      <c r="MDV7" s="653"/>
      <c r="MDW7" s="653"/>
      <c r="MDX7" s="653"/>
      <c r="MDY7" s="653"/>
      <c r="MDZ7" s="653"/>
      <c r="MEA7" s="653"/>
      <c r="MEB7" s="668"/>
      <c r="MEC7" s="670"/>
      <c r="MED7" s="652"/>
      <c r="MEE7" s="652"/>
      <c r="MEF7" s="652"/>
      <c r="MEG7" s="652"/>
      <c r="MEH7" s="652"/>
      <c r="MEI7" s="652"/>
      <c r="MEJ7" s="653"/>
      <c r="MEK7" s="653"/>
      <c r="MEL7" s="653"/>
      <c r="MEM7" s="653"/>
      <c r="MEN7" s="653"/>
      <c r="MEO7" s="653"/>
      <c r="MEP7" s="653"/>
      <c r="MEQ7" s="653"/>
      <c r="MER7" s="668"/>
      <c r="MES7" s="670"/>
      <c r="MET7" s="652"/>
      <c r="MEU7" s="652"/>
      <c r="MEV7" s="652"/>
      <c r="MEW7" s="652"/>
      <c r="MEX7" s="652"/>
      <c r="MEY7" s="652"/>
      <c r="MEZ7" s="653"/>
      <c r="MFA7" s="653"/>
      <c r="MFB7" s="653"/>
      <c r="MFC7" s="653"/>
      <c r="MFD7" s="653"/>
      <c r="MFE7" s="653"/>
      <c r="MFF7" s="653"/>
      <c r="MFG7" s="653"/>
      <c r="MFH7" s="668"/>
      <c r="MFI7" s="670"/>
      <c r="MFJ7" s="652"/>
      <c r="MFK7" s="652"/>
      <c r="MFL7" s="652"/>
      <c r="MFM7" s="652"/>
      <c r="MFN7" s="652"/>
      <c r="MFO7" s="652"/>
      <c r="MFP7" s="653"/>
      <c r="MFQ7" s="653"/>
      <c r="MFR7" s="653"/>
      <c r="MFS7" s="653"/>
      <c r="MFT7" s="653"/>
      <c r="MFU7" s="653"/>
      <c r="MFV7" s="653"/>
      <c r="MFW7" s="653"/>
      <c r="MFX7" s="668"/>
      <c r="MFY7" s="670"/>
      <c r="MFZ7" s="652"/>
      <c r="MGA7" s="652"/>
      <c r="MGB7" s="652"/>
      <c r="MGC7" s="652"/>
      <c r="MGD7" s="652"/>
      <c r="MGE7" s="652"/>
      <c r="MGF7" s="653"/>
      <c r="MGG7" s="653"/>
      <c r="MGH7" s="653"/>
      <c r="MGI7" s="653"/>
      <c r="MGJ7" s="653"/>
      <c r="MGK7" s="653"/>
      <c r="MGL7" s="653"/>
      <c r="MGM7" s="653"/>
      <c r="MGN7" s="668"/>
      <c r="MGO7" s="670"/>
      <c r="MGP7" s="652"/>
      <c r="MGQ7" s="652"/>
      <c r="MGR7" s="652"/>
      <c r="MGS7" s="652"/>
      <c r="MGT7" s="652"/>
      <c r="MGU7" s="652"/>
      <c r="MGV7" s="653"/>
      <c r="MGW7" s="653"/>
      <c r="MGX7" s="653"/>
      <c r="MGY7" s="653"/>
      <c r="MGZ7" s="653"/>
      <c r="MHA7" s="653"/>
      <c r="MHB7" s="653"/>
      <c r="MHC7" s="653"/>
      <c r="MHD7" s="668"/>
      <c r="MHE7" s="670"/>
      <c r="MHF7" s="652"/>
      <c r="MHG7" s="652"/>
      <c r="MHH7" s="652"/>
      <c r="MHI7" s="652"/>
      <c r="MHJ7" s="652"/>
      <c r="MHK7" s="652"/>
      <c r="MHL7" s="653"/>
      <c r="MHM7" s="653"/>
      <c r="MHN7" s="653"/>
      <c r="MHO7" s="653"/>
      <c r="MHP7" s="653"/>
      <c r="MHQ7" s="653"/>
      <c r="MHR7" s="653"/>
      <c r="MHS7" s="653"/>
      <c r="MHT7" s="668"/>
      <c r="MHU7" s="670"/>
      <c r="MHV7" s="652"/>
      <c r="MHW7" s="652"/>
      <c r="MHX7" s="652"/>
      <c r="MHY7" s="652"/>
      <c r="MHZ7" s="652"/>
      <c r="MIA7" s="652"/>
      <c r="MIB7" s="653"/>
      <c r="MIC7" s="653"/>
      <c r="MID7" s="653"/>
      <c r="MIE7" s="653"/>
      <c r="MIF7" s="653"/>
      <c r="MIG7" s="653"/>
      <c r="MIH7" s="653"/>
      <c r="MII7" s="653"/>
      <c r="MIJ7" s="668"/>
      <c r="MIK7" s="670"/>
      <c r="MIL7" s="652"/>
      <c r="MIM7" s="652"/>
      <c r="MIN7" s="652"/>
      <c r="MIO7" s="652"/>
      <c r="MIP7" s="652"/>
      <c r="MIQ7" s="652"/>
      <c r="MIR7" s="653"/>
      <c r="MIS7" s="653"/>
      <c r="MIT7" s="653"/>
      <c r="MIU7" s="653"/>
      <c r="MIV7" s="653"/>
      <c r="MIW7" s="653"/>
      <c r="MIX7" s="653"/>
      <c r="MIY7" s="653"/>
      <c r="MIZ7" s="668"/>
      <c r="MJA7" s="670"/>
      <c r="MJB7" s="652"/>
      <c r="MJC7" s="652"/>
      <c r="MJD7" s="652"/>
      <c r="MJE7" s="652"/>
      <c r="MJF7" s="652"/>
      <c r="MJG7" s="652"/>
      <c r="MJH7" s="653"/>
      <c r="MJI7" s="653"/>
      <c r="MJJ7" s="653"/>
      <c r="MJK7" s="653"/>
      <c r="MJL7" s="653"/>
      <c r="MJM7" s="653"/>
      <c r="MJN7" s="653"/>
      <c r="MJO7" s="653"/>
      <c r="MJP7" s="668"/>
      <c r="MJQ7" s="670"/>
      <c r="MJR7" s="652"/>
      <c r="MJS7" s="652"/>
      <c r="MJT7" s="652"/>
      <c r="MJU7" s="652"/>
      <c r="MJV7" s="652"/>
      <c r="MJW7" s="652"/>
      <c r="MJX7" s="653"/>
      <c r="MJY7" s="653"/>
      <c r="MJZ7" s="653"/>
      <c r="MKA7" s="653"/>
      <c r="MKB7" s="653"/>
      <c r="MKC7" s="653"/>
      <c r="MKD7" s="653"/>
      <c r="MKE7" s="653"/>
      <c r="MKF7" s="668"/>
      <c r="MKG7" s="670"/>
      <c r="MKH7" s="652"/>
      <c r="MKI7" s="652"/>
      <c r="MKJ7" s="652"/>
      <c r="MKK7" s="652"/>
      <c r="MKL7" s="652"/>
      <c r="MKM7" s="652"/>
      <c r="MKN7" s="653"/>
      <c r="MKO7" s="653"/>
      <c r="MKP7" s="653"/>
      <c r="MKQ7" s="653"/>
      <c r="MKR7" s="653"/>
      <c r="MKS7" s="653"/>
      <c r="MKT7" s="653"/>
      <c r="MKU7" s="653"/>
      <c r="MKV7" s="668"/>
      <c r="MKW7" s="670"/>
      <c r="MKX7" s="652"/>
      <c r="MKY7" s="652"/>
      <c r="MKZ7" s="652"/>
      <c r="MLA7" s="652"/>
      <c r="MLB7" s="652"/>
      <c r="MLC7" s="652"/>
      <c r="MLD7" s="653"/>
      <c r="MLE7" s="653"/>
      <c r="MLF7" s="653"/>
      <c r="MLG7" s="653"/>
      <c r="MLH7" s="653"/>
      <c r="MLI7" s="653"/>
      <c r="MLJ7" s="653"/>
      <c r="MLK7" s="653"/>
      <c r="MLL7" s="668"/>
      <c r="MLM7" s="670"/>
      <c r="MLN7" s="652"/>
      <c r="MLO7" s="652"/>
      <c r="MLP7" s="652"/>
      <c r="MLQ7" s="652"/>
      <c r="MLR7" s="652"/>
      <c r="MLS7" s="652"/>
      <c r="MLT7" s="653"/>
      <c r="MLU7" s="653"/>
      <c r="MLV7" s="653"/>
      <c r="MLW7" s="653"/>
      <c r="MLX7" s="653"/>
      <c r="MLY7" s="653"/>
      <c r="MLZ7" s="653"/>
      <c r="MMA7" s="653"/>
      <c r="MMB7" s="668"/>
      <c r="MMC7" s="670"/>
      <c r="MMD7" s="652"/>
      <c r="MME7" s="652"/>
      <c r="MMF7" s="652"/>
      <c r="MMG7" s="652"/>
      <c r="MMH7" s="652"/>
      <c r="MMI7" s="652"/>
      <c r="MMJ7" s="653"/>
      <c r="MMK7" s="653"/>
      <c r="MML7" s="653"/>
      <c r="MMM7" s="653"/>
      <c r="MMN7" s="653"/>
      <c r="MMO7" s="653"/>
      <c r="MMP7" s="653"/>
      <c r="MMQ7" s="653"/>
      <c r="MMR7" s="668"/>
      <c r="MMS7" s="670"/>
      <c r="MMT7" s="652"/>
      <c r="MMU7" s="652"/>
      <c r="MMV7" s="652"/>
      <c r="MMW7" s="652"/>
      <c r="MMX7" s="652"/>
      <c r="MMY7" s="652"/>
      <c r="MMZ7" s="653"/>
      <c r="MNA7" s="653"/>
      <c r="MNB7" s="653"/>
      <c r="MNC7" s="653"/>
      <c r="MND7" s="653"/>
      <c r="MNE7" s="653"/>
      <c r="MNF7" s="653"/>
      <c r="MNG7" s="653"/>
      <c r="MNH7" s="668"/>
      <c r="MNI7" s="670"/>
      <c r="MNJ7" s="652"/>
      <c r="MNK7" s="652"/>
      <c r="MNL7" s="652"/>
      <c r="MNM7" s="652"/>
      <c r="MNN7" s="652"/>
      <c r="MNO7" s="652"/>
      <c r="MNP7" s="653"/>
      <c r="MNQ7" s="653"/>
      <c r="MNR7" s="653"/>
      <c r="MNS7" s="653"/>
      <c r="MNT7" s="653"/>
      <c r="MNU7" s="653"/>
      <c r="MNV7" s="653"/>
      <c r="MNW7" s="653"/>
      <c r="MNX7" s="668"/>
      <c r="MNY7" s="670"/>
      <c r="MNZ7" s="652"/>
      <c r="MOA7" s="652"/>
      <c r="MOB7" s="652"/>
      <c r="MOC7" s="652"/>
      <c r="MOD7" s="652"/>
      <c r="MOE7" s="652"/>
      <c r="MOF7" s="653"/>
      <c r="MOG7" s="653"/>
      <c r="MOH7" s="653"/>
      <c r="MOI7" s="653"/>
      <c r="MOJ7" s="653"/>
      <c r="MOK7" s="653"/>
      <c r="MOL7" s="653"/>
      <c r="MOM7" s="653"/>
      <c r="MON7" s="668"/>
      <c r="MOO7" s="670"/>
      <c r="MOP7" s="652"/>
      <c r="MOQ7" s="652"/>
      <c r="MOR7" s="652"/>
      <c r="MOS7" s="652"/>
      <c r="MOT7" s="652"/>
      <c r="MOU7" s="652"/>
      <c r="MOV7" s="653"/>
      <c r="MOW7" s="653"/>
      <c r="MOX7" s="653"/>
      <c r="MOY7" s="653"/>
      <c r="MOZ7" s="653"/>
      <c r="MPA7" s="653"/>
      <c r="MPB7" s="653"/>
      <c r="MPC7" s="653"/>
      <c r="MPD7" s="668"/>
      <c r="MPE7" s="670"/>
      <c r="MPF7" s="652"/>
      <c r="MPG7" s="652"/>
      <c r="MPH7" s="652"/>
      <c r="MPI7" s="652"/>
      <c r="MPJ7" s="652"/>
      <c r="MPK7" s="652"/>
      <c r="MPL7" s="653"/>
      <c r="MPM7" s="653"/>
      <c r="MPN7" s="653"/>
      <c r="MPO7" s="653"/>
      <c r="MPP7" s="653"/>
      <c r="MPQ7" s="653"/>
      <c r="MPR7" s="653"/>
      <c r="MPS7" s="653"/>
      <c r="MPT7" s="668"/>
      <c r="MPU7" s="670"/>
      <c r="MPV7" s="652"/>
      <c r="MPW7" s="652"/>
      <c r="MPX7" s="652"/>
      <c r="MPY7" s="652"/>
      <c r="MPZ7" s="652"/>
      <c r="MQA7" s="652"/>
      <c r="MQB7" s="653"/>
      <c r="MQC7" s="653"/>
      <c r="MQD7" s="653"/>
      <c r="MQE7" s="653"/>
      <c r="MQF7" s="653"/>
      <c r="MQG7" s="653"/>
      <c r="MQH7" s="653"/>
      <c r="MQI7" s="653"/>
      <c r="MQJ7" s="668"/>
      <c r="MQK7" s="670"/>
      <c r="MQL7" s="652"/>
      <c r="MQM7" s="652"/>
      <c r="MQN7" s="652"/>
      <c r="MQO7" s="652"/>
      <c r="MQP7" s="652"/>
      <c r="MQQ7" s="652"/>
      <c r="MQR7" s="653"/>
      <c r="MQS7" s="653"/>
      <c r="MQT7" s="653"/>
      <c r="MQU7" s="653"/>
      <c r="MQV7" s="653"/>
      <c r="MQW7" s="653"/>
      <c r="MQX7" s="653"/>
      <c r="MQY7" s="653"/>
      <c r="MQZ7" s="668"/>
      <c r="MRA7" s="670"/>
      <c r="MRB7" s="652"/>
      <c r="MRC7" s="652"/>
      <c r="MRD7" s="652"/>
      <c r="MRE7" s="652"/>
      <c r="MRF7" s="652"/>
      <c r="MRG7" s="652"/>
      <c r="MRH7" s="653"/>
      <c r="MRI7" s="653"/>
      <c r="MRJ7" s="653"/>
      <c r="MRK7" s="653"/>
      <c r="MRL7" s="653"/>
      <c r="MRM7" s="653"/>
      <c r="MRN7" s="653"/>
      <c r="MRO7" s="653"/>
      <c r="MRP7" s="668"/>
      <c r="MRQ7" s="670"/>
      <c r="MRR7" s="652"/>
      <c r="MRS7" s="652"/>
      <c r="MRT7" s="652"/>
      <c r="MRU7" s="652"/>
      <c r="MRV7" s="652"/>
      <c r="MRW7" s="652"/>
      <c r="MRX7" s="653"/>
      <c r="MRY7" s="653"/>
      <c r="MRZ7" s="653"/>
      <c r="MSA7" s="653"/>
      <c r="MSB7" s="653"/>
      <c r="MSC7" s="653"/>
      <c r="MSD7" s="653"/>
      <c r="MSE7" s="653"/>
      <c r="MSF7" s="668"/>
      <c r="MSG7" s="670"/>
      <c r="MSH7" s="652"/>
      <c r="MSI7" s="652"/>
      <c r="MSJ7" s="652"/>
      <c r="MSK7" s="652"/>
      <c r="MSL7" s="652"/>
      <c r="MSM7" s="652"/>
      <c r="MSN7" s="653"/>
      <c r="MSO7" s="653"/>
      <c r="MSP7" s="653"/>
      <c r="MSQ7" s="653"/>
      <c r="MSR7" s="653"/>
      <c r="MSS7" s="653"/>
      <c r="MST7" s="653"/>
      <c r="MSU7" s="653"/>
      <c r="MSV7" s="668"/>
      <c r="MSW7" s="670"/>
      <c r="MSX7" s="652"/>
      <c r="MSY7" s="652"/>
      <c r="MSZ7" s="652"/>
      <c r="MTA7" s="652"/>
      <c r="MTB7" s="652"/>
      <c r="MTC7" s="652"/>
      <c r="MTD7" s="653"/>
      <c r="MTE7" s="653"/>
      <c r="MTF7" s="653"/>
      <c r="MTG7" s="653"/>
      <c r="MTH7" s="653"/>
      <c r="MTI7" s="653"/>
      <c r="MTJ7" s="653"/>
      <c r="MTK7" s="653"/>
      <c r="MTL7" s="668"/>
      <c r="MTM7" s="670"/>
      <c r="MTN7" s="652"/>
      <c r="MTO7" s="652"/>
      <c r="MTP7" s="652"/>
      <c r="MTQ7" s="652"/>
      <c r="MTR7" s="652"/>
      <c r="MTS7" s="652"/>
      <c r="MTT7" s="653"/>
      <c r="MTU7" s="653"/>
      <c r="MTV7" s="653"/>
      <c r="MTW7" s="653"/>
      <c r="MTX7" s="653"/>
      <c r="MTY7" s="653"/>
      <c r="MTZ7" s="653"/>
      <c r="MUA7" s="653"/>
      <c r="MUB7" s="668"/>
      <c r="MUC7" s="670"/>
      <c r="MUD7" s="652"/>
      <c r="MUE7" s="652"/>
      <c r="MUF7" s="652"/>
      <c r="MUG7" s="652"/>
      <c r="MUH7" s="652"/>
      <c r="MUI7" s="652"/>
      <c r="MUJ7" s="653"/>
      <c r="MUK7" s="653"/>
      <c r="MUL7" s="653"/>
      <c r="MUM7" s="653"/>
      <c r="MUN7" s="653"/>
      <c r="MUO7" s="653"/>
      <c r="MUP7" s="653"/>
      <c r="MUQ7" s="653"/>
      <c r="MUR7" s="668"/>
      <c r="MUS7" s="670"/>
      <c r="MUT7" s="652"/>
      <c r="MUU7" s="652"/>
      <c r="MUV7" s="652"/>
      <c r="MUW7" s="652"/>
      <c r="MUX7" s="652"/>
      <c r="MUY7" s="652"/>
      <c r="MUZ7" s="653"/>
      <c r="MVA7" s="653"/>
      <c r="MVB7" s="653"/>
      <c r="MVC7" s="653"/>
      <c r="MVD7" s="653"/>
      <c r="MVE7" s="653"/>
      <c r="MVF7" s="653"/>
      <c r="MVG7" s="653"/>
      <c r="MVH7" s="668"/>
      <c r="MVI7" s="670"/>
      <c r="MVJ7" s="652"/>
      <c r="MVK7" s="652"/>
      <c r="MVL7" s="652"/>
      <c r="MVM7" s="652"/>
      <c r="MVN7" s="652"/>
      <c r="MVO7" s="652"/>
      <c r="MVP7" s="653"/>
      <c r="MVQ7" s="653"/>
      <c r="MVR7" s="653"/>
      <c r="MVS7" s="653"/>
      <c r="MVT7" s="653"/>
      <c r="MVU7" s="653"/>
      <c r="MVV7" s="653"/>
      <c r="MVW7" s="653"/>
      <c r="MVX7" s="668"/>
      <c r="MVY7" s="670"/>
      <c r="MVZ7" s="652"/>
      <c r="MWA7" s="652"/>
      <c r="MWB7" s="652"/>
      <c r="MWC7" s="652"/>
      <c r="MWD7" s="652"/>
      <c r="MWE7" s="652"/>
      <c r="MWF7" s="653"/>
      <c r="MWG7" s="653"/>
      <c r="MWH7" s="653"/>
      <c r="MWI7" s="653"/>
      <c r="MWJ7" s="653"/>
      <c r="MWK7" s="653"/>
      <c r="MWL7" s="653"/>
      <c r="MWM7" s="653"/>
      <c r="MWN7" s="668"/>
      <c r="MWO7" s="670"/>
      <c r="MWP7" s="652"/>
      <c r="MWQ7" s="652"/>
      <c r="MWR7" s="652"/>
      <c r="MWS7" s="652"/>
      <c r="MWT7" s="652"/>
      <c r="MWU7" s="652"/>
      <c r="MWV7" s="653"/>
      <c r="MWW7" s="653"/>
      <c r="MWX7" s="653"/>
      <c r="MWY7" s="653"/>
      <c r="MWZ7" s="653"/>
      <c r="MXA7" s="653"/>
      <c r="MXB7" s="653"/>
      <c r="MXC7" s="653"/>
      <c r="MXD7" s="668"/>
      <c r="MXE7" s="670"/>
      <c r="MXF7" s="652"/>
      <c r="MXG7" s="652"/>
      <c r="MXH7" s="652"/>
      <c r="MXI7" s="652"/>
      <c r="MXJ7" s="652"/>
      <c r="MXK7" s="652"/>
      <c r="MXL7" s="653"/>
      <c r="MXM7" s="653"/>
      <c r="MXN7" s="653"/>
      <c r="MXO7" s="653"/>
      <c r="MXP7" s="653"/>
      <c r="MXQ7" s="653"/>
      <c r="MXR7" s="653"/>
      <c r="MXS7" s="653"/>
      <c r="MXT7" s="668"/>
      <c r="MXU7" s="670"/>
      <c r="MXV7" s="652"/>
      <c r="MXW7" s="652"/>
      <c r="MXX7" s="652"/>
      <c r="MXY7" s="652"/>
      <c r="MXZ7" s="652"/>
      <c r="MYA7" s="652"/>
      <c r="MYB7" s="653"/>
      <c r="MYC7" s="653"/>
      <c r="MYD7" s="653"/>
      <c r="MYE7" s="653"/>
      <c r="MYF7" s="653"/>
      <c r="MYG7" s="653"/>
      <c r="MYH7" s="653"/>
      <c r="MYI7" s="653"/>
      <c r="MYJ7" s="668"/>
      <c r="MYK7" s="670"/>
      <c r="MYL7" s="652"/>
      <c r="MYM7" s="652"/>
      <c r="MYN7" s="652"/>
      <c r="MYO7" s="652"/>
      <c r="MYP7" s="652"/>
      <c r="MYQ7" s="652"/>
      <c r="MYR7" s="653"/>
      <c r="MYS7" s="653"/>
      <c r="MYT7" s="653"/>
      <c r="MYU7" s="653"/>
      <c r="MYV7" s="653"/>
      <c r="MYW7" s="653"/>
      <c r="MYX7" s="653"/>
      <c r="MYY7" s="653"/>
      <c r="MYZ7" s="668"/>
      <c r="MZA7" s="670"/>
      <c r="MZB7" s="652"/>
      <c r="MZC7" s="652"/>
      <c r="MZD7" s="652"/>
      <c r="MZE7" s="652"/>
      <c r="MZF7" s="652"/>
      <c r="MZG7" s="652"/>
      <c r="MZH7" s="653"/>
      <c r="MZI7" s="653"/>
      <c r="MZJ7" s="653"/>
      <c r="MZK7" s="653"/>
      <c r="MZL7" s="653"/>
      <c r="MZM7" s="653"/>
      <c r="MZN7" s="653"/>
      <c r="MZO7" s="653"/>
      <c r="MZP7" s="668"/>
      <c r="MZQ7" s="670"/>
      <c r="MZR7" s="652"/>
      <c r="MZS7" s="652"/>
      <c r="MZT7" s="652"/>
      <c r="MZU7" s="652"/>
      <c r="MZV7" s="652"/>
      <c r="MZW7" s="652"/>
      <c r="MZX7" s="653"/>
      <c r="MZY7" s="653"/>
      <c r="MZZ7" s="653"/>
      <c r="NAA7" s="653"/>
      <c r="NAB7" s="653"/>
      <c r="NAC7" s="653"/>
      <c r="NAD7" s="653"/>
      <c r="NAE7" s="653"/>
      <c r="NAF7" s="668"/>
      <c r="NAG7" s="670"/>
      <c r="NAH7" s="652"/>
      <c r="NAI7" s="652"/>
      <c r="NAJ7" s="652"/>
      <c r="NAK7" s="652"/>
      <c r="NAL7" s="652"/>
      <c r="NAM7" s="652"/>
      <c r="NAN7" s="653"/>
      <c r="NAO7" s="653"/>
      <c r="NAP7" s="653"/>
      <c r="NAQ7" s="653"/>
      <c r="NAR7" s="653"/>
      <c r="NAS7" s="653"/>
      <c r="NAT7" s="653"/>
      <c r="NAU7" s="653"/>
      <c r="NAV7" s="668"/>
      <c r="NAW7" s="670"/>
      <c r="NAX7" s="652"/>
      <c r="NAY7" s="652"/>
      <c r="NAZ7" s="652"/>
      <c r="NBA7" s="652"/>
      <c r="NBB7" s="652"/>
      <c r="NBC7" s="652"/>
      <c r="NBD7" s="653"/>
      <c r="NBE7" s="653"/>
      <c r="NBF7" s="653"/>
      <c r="NBG7" s="653"/>
      <c r="NBH7" s="653"/>
      <c r="NBI7" s="653"/>
      <c r="NBJ7" s="653"/>
      <c r="NBK7" s="653"/>
      <c r="NBL7" s="668"/>
      <c r="NBM7" s="670"/>
      <c r="NBN7" s="652"/>
      <c r="NBO7" s="652"/>
      <c r="NBP7" s="652"/>
      <c r="NBQ7" s="652"/>
      <c r="NBR7" s="652"/>
      <c r="NBS7" s="652"/>
      <c r="NBT7" s="653"/>
      <c r="NBU7" s="653"/>
      <c r="NBV7" s="653"/>
      <c r="NBW7" s="653"/>
      <c r="NBX7" s="653"/>
      <c r="NBY7" s="653"/>
      <c r="NBZ7" s="653"/>
      <c r="NCA7" s="653"/>
      <c r="NCB7" s="668"/>
      <c r="NCC7" s="670"/>
      <c r="NCD7" s="652"/>
      <c r="NCE7" s="652"/>
      <c r="NCF7" s="652"/>
      <c r="NCG7" s="652"/>
      <c r="NCH7" s="652"/>
      <c r="NCI7" s="652"/>
      <c r="NCJ7" s="653"/>
      <c r="NCK7" s="653"/>
      <c r="NCL7" s="653"/>
      <c r="NCM7" s="653"/>
      <c r="NCN7" s="653"/>
      <c r="NCO7" s="653"/>
      <c r="NCP7" s="653"/>
      <c r="NCQ7" s="653"/>
      <c r="NCR7" s="668"/>
      <c r="NCS7" s="670"/>
      <c r="NCT7" s="652"/>
      <c r="NCU7" s="652"/>
      <c r="NCV7" s="652"/>
      <c r="NCW7" s="652"/>
      <c r="NCX7" s="652"/>
      <c r="NCY7" s="652"/>
      <c r="NCZ7" s="653"/>
      <c r="NDA7" s="653"/>
      <c r="NDB7" s="653"/>
      <c r="NDC7" s="653"/>
      <c r="NDD7" s="653"/>
      <c r="NDE7" s="653"/>
      <c r="NDF7" s="653"/>
      <c r="NDG7" s="653"/>
      <c r="NDH7" s="668"/>
      <c r="NDI7" s="670"/>
      <c r="NDJ7" s="652"/>
      <c r="NDK7" s="652"/>
      <c r="NDL7" s="652"/>
      <c r="NDM7" s="652"/>
      <c r="NDN7" s="652"/>
      <c r="NDO7" s="652"/>
      <c r="NDP7" s="653"/>
      <c r="NDQ7" s="653"/>
      <c r="NDR7" s="653"/>
      <c r="NDS7" s="653"/>
      <c r="NDT7" s="653"/>
      <c r="NDU7" s="653"/>
      <c r="NDV7" s="653"/>
      <c r="NDW7" s="653"/>
      <c r="NDX7" s="668"/>
      <c r="NDY7" s="670"/>
      <c r="NDZ7" s="652"/>
      <c r="NEA7" s="652"/>
      <c r="NEB7" s="652"/>
      <c r="NEC7" s="652"/>
      <c r="NED7" s="652"/>
      <c r="NEE7" s="652"/>
      <c r="NEF7" s="653"/>
      <c r="NEG7" s="653"/>
      <c r="NEH7" s="653"/>
      <c r="NEI7" s="653"/>
      <c r="NEJ7" s="653"/>
      <c r="NEK7" s="653"/>
      <c r="NEL7" s="653"/>
      <c r="NEM7" s="653"/>
      <c r="NEN7" s="668"/>
      <c r="NEO7" s="670"/>
      <c r="NEP7" s="652"/>
      <c r="NEQ7" s="652"/>
      <c r="NER7" s="652"/>
      <c r="NES7" s="652"/>
      <c r="NET7" s="652"/>
      <c r="NEU7" s="652"/>
      <c r="NEV7" s="653"/>
      <c r="NEW7" s="653"/>
      <c r="NEX7" s="653"/>
      <c r="NEY7" s="653"/>
      <c r="NEZ7" s="653"/>
      <c r="NFA7" s="653"/>
      <c r="NFB7" s="653"/>
      <c r="NFC7" s="653"/>
      <c r="NFD7" s="668"/>
      <c r="NFE7" s="670"/>
      <c r="NFF7" s="652"/>
      <c r="NFG7" s="652"/>
      <c r="NFH7" s="652"/>
      <c r="NFI7" s="652"/>
      <c r="NFJ7" s="652"/>
      <c r="NFK7" s="652"/>
      <c r="NFL7" s="653"/>
      <c r="NFM7" s="653"/>
      <c r="NFN7" s="653"/>
      <c r="NFO7" s="653"/>
      <c r="NFP7" s="653"/>
      <c r="NFQ7" s="653"/>
      <c r="NFR7" s="653"/>
      <c r="NFS7" s="653"/>
      <c r="NFT7" s="668"/>
      <c r="NFU7" s="670"/>
      <c r="NFV7" s="652"/>
      <c r="NFW7" s="652"/>
      <c r="NFX7" s="652"/>
      <c r="NFY7" s="652"/>
      <c r="NFZ7" s="652"/>
      <c r="NGA7" s="652"/>
      <c r="NGB7" s="653"/>
      <c r="NGC7" s="653"/>
      <c r="NGD7" s="653"/>
      <c r="NGE7" s="653"/>
      <c r="NGF7" s="653"/>
      <c r="NGG7" s="653"/>
      <c r="NGH7" s="653"/>
      <c r="NGI7" s="653"/>
      <c r="NGJ7" s="668"/>
      <c r="NGK7" s="670"/>
      <c r="NGL7" s="652"/>
      <c r="NGM7" s="652"/>
      <c r="NGN7" s="652"/>
      <c r="NGO7" s="652"/>
      <c r="NGP7" s="652"/>
      <c r="NGQ7" s="652"/>
      <c r="NGR7" s="653"/>
      <c r="NGS7" s="653"/>
      <c r="NGT7" s="653"/>
      <c r="NGU7" s="653"/>
      <c r="NGV7" s="653"/>
      <c r="NGW7" s="653"/>
      <c r="NGX7" s="653"/>
      <c r="NGY7" s="653"/>
      <c r="NGZ7" s="668"/>
      <c r="NHA7" s="670"/>
      <c r="NHB7" s="652"/>
      <c r="NHC7" s="652"/>
      <c r="NHD7" s="652"/>
      <c r="NHE7" s="652"/>
      <c r="NHF7" s="652"/>
      <c r="NHG7" s="652"/>
      <c r="NHH7" s="653"/>
      <c r="NHI7" s="653"/>
      <c r="NHJ7" s="653"/>
      <c r="NHK7" s="653"/>
      <c r="NHL7" s="653"/>
      <c r="NHM7" s="653"/>
      <c r="NHN7" s="653"/>
      <c r="NHO7" s="653"/>
      <c r="NHP7" s="668"/>
      <c r="NHQ7" s="670"/>
      <c r="NHR7" s="652"/>
      <c r="NHS7" s="652"/>
      <c r="NHT7" s="652"/>
      <c r="NHU7" s="652"/>
      <c r="NHV7" s="652"/>
      <c r="NHW7" s="652"/>
      <c r="NHX7" s="653"/>
      <c r="NHY7" s="653"/>
      <c r="NHZ7" s="653"/>
      <c r="NIA7" s="653"/>
      <c r="NIB7" s="653"/>
      <c r="NIC7" s="653"/>
      <c r="NID7" s="653"/>
      <c r="NIE7" s="653"/>
      <c r="NIF7" s="668"/>
      <c r="NIG7" s="670"/>
      <c r="NIH7" s="652"/>
      <c r="NII7" s="652"/>
      <c r="NIJ7" s="652"/>
      <c r="NIK7" s="652"/>
      <c r="NIL7" s="652"/>
      <c r="NIM7" s="652"/>
      <c r="NIN7" s="653"/>
      <c r="NIO7" s="653"/>
      <c r="NIP7" s="653"/>
      <c r="NIQ7" s="653"/>
      <c r="NIR7" s="653"/>
      <c r="NIS7" s="653"/>
      <c r="NIT7" s="653"/>
      <c r="NIU7" s="653"/>
      <c r="NIV7" s="668"/>
      <c r="NIW7" s="670"/>
      <c r="NIX7" s="652"/>
      <c r="NIY7" s="652"/>
      <c r="NIZ7" s="652"/>
      <c r="NJA7" s="652"/>
      <c r="NJB7" s="652"/>
      <c r="NJC7" s="652"/>
      <c r="NJD7" s="653"/>
      <c r="NJE7" s="653"/>
      <c r="NJF7" s="653"/>
      <c r="NJG7" s="653"/>
      <c r="NJH7" s="653"/>
      <c r="NJI7" s="653"/>
      <c r="NJJ7" s="653"/>
      <c r="NJK7" s="653"/>
      <c r="NJL7" s="668"/>
      <c r="NJM7" s="670"/>
      <c r="NJN7" s="652"/>
      <c r="NJO7" s="652"/>
      <c r="NJP7" s="652"/>
      <c r="NJQ7" s="652"/>
      <c r="NJR7" s="652"/>
      <c r="NJS7" s="652"/>
      <c r="NJT7" s="653"/>
      <c r="NJU7" s="653"/>
      <c r="NJV7" s="653"/>
      <c r="NJW7" s="653"/>
      <c r="NJX7" s="653"/>
      <c r="NJY7" s="653"/>
      <c r="NJZ7" s="653"/>
      <c r="NKA7" s="653"/>
      <c r="NKB7" s="668"/>
      <c r="NKC7" s="670"/>
      <c r="NKD7" s="652"/>
      <c r="NKE7" s="652"/>
      <c r="NKF7" s="652"/>
      <c r="NKG7" s="652"/>
      <c r="NKH7" s="652"/>
      <c r="NKI7" s="652"/>
      <c r="NKJ7" s="653"/>
      <c r="NKK7" s="653"/>
      <c r="NKL7" s="653"/>
      <c r="NKM7" s="653"/>
      <c r="NKN7" s="653"/>
      <c r="NKO7" s="653"/>
      <c r="NKP7" s="653"/>
      <c r="NKQ7" s="653"/>
      <c r="NKR7" s="668"/>
      <c r="NKS7" s="670"/>
      <c r="NKT7" s="652"/>
      <c r="NKU7" s="652"/>
      <c r="NKV7" s="652"/>
      <c r="NKW7" s="652"/>
      <c r="NKX7" s="652"/>
      <c r="NKY7" s="652"/>
      <c r="NKZ7" s="653"/>
      <c r="NLA7" s="653"/>
      <c r="NLB7" s="653"/>
      <c r="NLC7" s="653"/>
      <c r="NLD7" s="653"/>
      <c r="NLE7" s="653"/>
      <c r="NLF7" s="653"/>
      <c r="NLG7" s="653"/>
      <c r="NLH7" s="668"/>
      <c r="NLI7" s="670"/>
      <c r="NLJ7" s="652"/>
      <c r="NLK7" s="652"/>
      <c r="NLL7" s="652"/>
      <c r="NLM7" s="652"/>
      <c r="NLN7" s="652"/>
      <c r="NLO7" s="652"/>
      <c r="NLP7" s="653"/>
      <c r="NLQ7" s="653"/>
      <c r="NLR7" s="653"/>
      <c r="NLS7" s="653"/>
      <c r="NLT7" s="653"/>
      <c r="NLU7" s="653"/>
      <c r="NLV7" s="653"/>
      <c r="NLW7" s="653"/>
      <c r="NLX7" s="668"/>
      <c r="NLY7" s="670"/>
      <c r="NLZ7" s="652"/>
      <c r="NMA7" s="652"/>
      <c r="NMB7" s="652"/>
      <c r="NMC7" s="652"/>
      <c r="NMD7" s="652"/>
      <c r="NME7" s="652"/>
      <c r="NMF7" s="653"/>
      <c r="NMG7" s="653"/>
      <c r="NMH7" s="653"/>
      <c r="NMI7" s="653"/>
      <c r="NMJ7" s="653"/>
      <c r="NMK7" s="653"/>
      <c r="NML7" s="653"/>
      <c r="NMM7" s="653"/>
      <c r="NMN7" s="668"/>
      <c r="NMO7" s="670"/>
      <c r="NMP7" s="652"/>
      <c r="NMQ7" s="652"/>
      <c r="NMR7" s="652"/>
      <c r="NMS7" s="652"/>
      <c r="NMT7" s="652"/>
      <c r="NMU7" s="652"/>
      <c r="NMV7" s="653"/>
      <c r="NMW7" s="653"/>
      <c r="NMX7" s="653"/>
      <c r="NMY7" s="653"/>
      <c r="NMZ7" s="653"/>
      <c r="NNA7" s="653"/>
      <c r="NNB7" s="653"/>
      <c r="NNC7" s="653"/>
      <c r="NND7" s="668"/>
      <c r="NNE7" s="670"/>
      <c r="NNF7" s="652"/>
      <c r="NNG7" s="652"/>
      <c r="NNH7" s="652"/>
      <c r="NNI7" s="652"/>
      <c r="NNJ7" s="652"/>
      <c r="NNK7" s="652"/>
      <c r="NNL7" s="653"/>
      <c r="NNM7" s="653"/>
      <c r="NNN7" s="653"/>
      <c r="NNO7" s="653"/>
      <c r="NNP7" s="653"/>
      <c r="NNQ7" s="653"/>
      <c r="NNR7" s="653"/>
      <c r="NNS7" s="653"/>
      <c r="NNT7" s="668"/>
      <c r="NNU7" s="670"/>
      <c r="NNV7" s="652"/>
      <c r="NNW7" s="652"/>
      <c r="NNX7" s="652"/>
      <c r="NNY7" s="652"/>
      <c r="NNZ7" s="652"/>
      <c r="NOA7" s="652"/>
      <c r="NOB7" s="653"/>
      <c r="NOC7" s="653"/>
      <c r="NOD7" s="653"/>
      <c r="NOE7" s="653"/>
      <c r="NOF7" s="653"/>
      <c r="NOG7" s="653"/>
      <c r="NOH7" s="653"/>
      <c r="NOI7" s="653"/>
      <c r="NOJ7" s="668"/>
      <c r="NOK7" s="670"/>
      <c r="NOL7" s="652"/>
      <c r="NOM7" s="652"/>
      <c r="NON7" s="652"/>
      <c r="NOO7" s="652"/>
      <c r="NOP7" s="652"/>
      <c r="NOQ7" s="652"/>
      <c r="NOR7" s="653"/>
      <c r="NOS7" s="653"/>
      <c r="NOT7" s="653"/>
      <c r="NOU7" s="653"/>
      <c r="NOV7" s="653"/>
      <c r="NOW7" s="653"/>
      <c r="NOX7" s="653"/>
      <c r="NOY7" s="653"/>
      <c r="NOZ7" s="668"/>
      <c r="NPA7" s="670"/>
      <c r="NPB7" s="652"/>
      <c r="NPC7" s="652"/>
      <c r="NPD7" s="652"/>
      <c r="NPE7" s="652"/>
      <c r="NPF7" s="652"/>
      <c r="NPG7" s="652"/>
      <c r="NPH7" s="653"/>
      <c r="NPI7" s="653"/>
      <c r="NPJ7" s="653"/>
      <c r="NPK7" s="653"/>
      <c r="NPL7" s="653"/>
      <c r="NPM7" s="653"/>
      <c r="NPN7" s="653"/>
      <c r="NPO7" s="653"/>
      <c r="NPP7" s="668"/>
      <c r="NPQ7" s="670"/>
      <c r="NPR7" s="652"/>
      <c r="NPS7" s="652"/>
      <c r="NPT7" s="652"/>
      <c r="NPU7" s="652"/>
      <c r="NPV7" s="652"/>
      <c r="NPW7" s="652"/>
      <c r="NPX7" s="653"/>
      <c r="NPY7" s="653"/>
      <c r="NPZ7" s="653"/>
      <c r="NQA7" s="653"/>
      <c r="NQB7" s="653"/>
      <c r="NQC7" s="653"/>
      <c r="NQD7" s="653"/>
      <c r="NQE7" s="653"/>
      <c r="NQF7" s="668"/>
      <c r="NQG7" s="670"/>
      <c r="NQH7" s="652"/>
      <c r="NQI7" s="652"/>
      <c r="NQJ7" s="652"/>
      <c r="NQK7" s="652"/>
      <c r="NQL7" s="652"/>
      <c r="NQM7" s="652"/>
      <c r="NQN7" s="653"/>
      <c r="NQO7" s="653"/>
      <c r="NQP7" s="653"/>
      <c r="NQQ7" s="653"/>
      <c r="NQR7" s="653"/>
      <c r="NQS7" s="653"/>
      <c r="NQT7" s="653"/>
      <c r="NQU7" s="653"/>
      <c r="NQV7" s="668"/>
      <c r="NQW7" s="670"/>
      <c r="NQX7" s="652"/>
      <c r="NQY7" s="652"/>
      <c r="NQZ7" s="652"/>
      <c r="NRA7" s="652"/>
      <c r="NRB7" s="652"/>
      <c r="NRC7" s="652"/>
      <c r="NRD7" s="653"/>
      <c r="NRE7" s="653"/>
      <c r="NRF7" s="653"/>
      <c r="NRG7" s="653"/>
      <c r="NRH7" s="653"/>
      <c r="NRI7" s="653"/>
      <c r="NRJ7" s="653"/>
      <c r="NRK7" s="653"/>
      <c r="NRL7" s="668"/>
      <c r="NRM7" s="670"/>
      <c r="NRN7" s="652"/>
      <c r="NRO7" s="652"/>
      <c r="NRP7" s="652"/>
      <c r="NRQ7" s="652"/>
      <c r="NRR7" s="652"/>
      <c r="NRS7" s="652"/>
      <c r="NRT7" s="653"/>
      <c r="NRU7" s="653"/>
      <c r="NRV7" s="653"/>
      <c r="NRW7" s="653"/>
      <c r="NRX7" s="653"/>
      <c r="NRY7" s="653"/>
      <c r="NRZ7" s="653"/>
      <c r="NSA7" s="653"/>
      <c r="NSB7" s="668"/>
      <c r="NSC7" s="670"/>
      <c r="NSD7" s="652"/>
      <c r="NSE7" s="652"/>
      <c r="NSF7" s="652"/>
      <c r="NSG7" s="652"/>
      <c r="NSH7" s="652"/>
      <c r="NSI7" s="652"/>
      <c r="NSJ7" s="653"/>
      <c r="NSK7" s="653"/>
      <c r="NSL7" s="653"/>
      <c r="NSM7" s="653"/>
      <c r="NSN7" s="653"/>
      <c r="NSO7" s="653"/>
      <c r="NSP7" s="653"/>
      <c r="NSQ7" s="653"/>
      <c r="NSR7" s="668"/>
      <c r="NSS7" s="670"/>
      <c r="NST7" s="652"/>
      <c r="NSU7" s="652"/>
      <c r="NSV7" s="652"/>
      <c r="NSW7" s="652"/>
      <c r="NSX7" s="652"/>
      <c r="NSY7" s="652"/>
      <c r="NSZ7" s="653"/>
      <c r="NTA7" s="653"/>
      <c r="NTB7" s="653"/>
      <c r="NTC7" s="653"/>
      <c r="NTD7" s="653"/>
      <c r="NTE7" s="653"/>
      <c r="NTF7" s="653"/>
      <c r="NTG7" s="653"/>
      <c r="NTH7" s="668"/>
      <c r="NTI7" s="670"/>
      <c r="NTJ7" s="652"/>
      <c r="NTK7" s="652"/>
      <c r="NTL7" s="652"/>
      <c r="NTM7" s="652"/>
      <c r="NTN7" s="652"/>
      <c r="NTO7" s="652"/>
      <c r="NTP7" s="653"/>
      <c r="NTQ7" s="653"/>
      <c r="NTR7" s="653"/>
      <c r="NTS7" s="653"/>
      <c r="NTT7" s="653"/>
      <c r="NTU7" s="653"/>
      <c r="NTV7" s="653"/>
      <c r="NTW7" s="653"/>
      <c r="NTX7" s="668"/>
      <c r="NTY7" s="670"/>
      <c r="NTZ7" s="652"/>
      <c r="NUA7" s="652"/>
      <c r="NUB7" s="652"/>
      <c r="NUC7" s="652"/>
      <c r="NUD7" s="652"/>
      <c r="NUE7" s="652"/>
      <c r="NUF7" s="653"/>
      <c r="NUG7" s="653"/>
      <c r="NUH7" s="653"/>
      <c r="NUI7" s="653"/>
      <c r="NUJ7" s="653"/>
      <c r="NUK7" s="653"/>
      <c r="NUL7" s="653"/>
      <c r="NUM7" s="653"/>
      <c r="NUN7" s="668"/>
      <c r="NUO7" s="670"/>
      <c r="NUP7" s="652"/>
      <c r="NUQ7" s="652"/>
      <c r="NUR7" s="652"/>
      <c r="NUS7" s="652"/>
      <c r="NUT7" s="652"/>
      <c r="NUU7" s="652"/>
      <c r="NUV7" s="653"/>
      <c r="NUW7" s="653"/>
      <c r="NUX7" s="653"/>
      <c r="NUY7" s="653"/>
      <c r="NUZ7" s="653"/>
      <c r="NVA7" s="653"/>
      <c r="NVB7" s="653"/>
      <c r="NVC7" s="653"/>
      <c r="NVD7" s="668"/>
      <c r="NVE7" s="670"/>
      <c r="NVF7" s="652"/>
      <c r="NVG7" s="652"/>
      <c r="NVH7" s="652"/>
      <c r="NVI7" s="652"/>
      <c r="NVJ7" s="652"/>
      <c r="NVK7" s="652"/>
      <c r="NVL7" s="653"/>
      <c r="NVM7" s="653"/>
      <c r="NVN7" s="653"/>
      <c r="NVO7" s="653"/>
      <c r="NVP7" s="653"/>
      <c r="NVQ7" s="653"/>
      <c r="NVR7" s="653"/>
      <c r="NVS7" s="653"/>
      <c r="NVT7" s="668"/>
      <c r="NVU7" s="670"/>
      <c r="NVV7" s="652"/>
      <c r="NVW7" s="652"/>
      <c r="NVX7" s="652"/>
      <c r="NVY7" s="652"/>
      <c r="NVZ7" s="652"/>
      <c r="NWA7" s="652"/>
      <c r="NWB7" s="653"/>
      <c r="NWC7" s="653"/>
      <c r="NWD7" s="653"/>
      <c r="NWE7" s="653"/>
      <c r="NWF7" s="653"/>
      <c r="NWG7" s="653"/>
      <c r="NWH7" s="653"/>
      <c r="NWI7" s="653"/>
      <c r="NWJ7" s="668"/>
      <c r="NWK7" s="670"/>
      <c r="NWL7" s="652"/>
      <c r="NWM7" s="652"/>
      <c r="NWN7" s="652"/>
      <c r="NWO7" s="652"/>
      <c r="NWP7" s="652"/>
      <c r="NWQ7" s="652"/>
      <c r="NWR7" s="653"/>
      <c r="NWS7" s="653"/>
      <c r="NWT7" s="653"/>
      <c r="NWU7" s="653"/>
      <c r="NWV7" s="653"/>
      <c r="NWW7" s="653"/>
      <c r="NWX7" s="653"/>
      <c r="NWY7" s="653"/>
      <c r="NWZ7" s="668"/>
      <c r="NXA7" s="670"/>
      <c r="NXB7" s="652"/>
      <c r="NXC7" s="652"/>
      <c r="NXD7" s="652"/>
      <c r="NXE7" s="652"/>
      <c r="NXF7" s="652"/>
      <c r="NXG7" s="652"/>
      <c r="NXH7" s="653"/>
      <c r="NXI7" s="653"/>
      <c r="NXJ7" s="653"/>
      <c r="NXK7" s="653"/>
      <c r="NXL7" s="653"/>
      <c r="NXM7" s="653"/>
      <c r="NXN7" s="653"/>
      <c r="NXO7" s="653"/>
      <c r="NXP7" s="668"/>
      <c r="NXQ7" s="670"/>
      <c r="NXR7" s="652"/>
      <c r="NXS7" s="652"/>
      <c r="NXT7" s="652"/>
      <c r="NXU7" s="652"/>
      <c r="NXV7" s="652"/>
      <c r="NXW7" s="652"/>
      <c r="NXX7" s="653"/>
      <c r="NXY7" s="653"/>
      <c r="NXZ7" s="653"/>
      <c r="NYA7" s="653"/>
      <c r="NYB7" s="653"/>
      <c r="NYC7" s="653"/>
      <c r="NYD7" s="653"/>
      <c r="NYE7" s="653"/>
      <c r="NYF7" s="668"/>
      <c r="NYG7" s="670"/>
      <c r="NYH7" s="652"/>
      <c r="NYI7" s="652"/>
      <c r="NYJ7" s="652"/>
      <c r="NYK7" s="652"/>
      <c r="NYL7" s="652"/>
      <c r="NYM7" s="652"/>
      <c r="NYN7" s="653"/>
      <c r="NYO7" s="653"/>
      <c r="NYP7" s="653"/>
      <c r="NYQ7" s="653"/>
      <c r="NYR7" s="653"/>
      <c r="NYS7" s="653"/>
      <c r="NYT7" s="653"/>
      <c r="NYU7" s="653"/>
      <c r="NYV7" s="668"/>
      <c r="NYW7" s="670"/>
      <c r="NYX7" s="652"/>
      <c r="NYY7" s="652"/>
      <c r="NYZ7" s="652"/>
      <c r="NZA7" s="652"/>
      <c r="NZB7" s="652"/>
      <c r="NZC7" s="652"/>
      <c r="NZD7" s="653"/>
      <c r="NZE7" s="653"/>
      <c r="NZF7" s="653"/>
      <c r="NZG7" s="653"/>
      <c r="NZH7" s="653"/>
      <c r="NZI7" s="653"/>
      <c r="NZJ7" s="653"/>
      <c r="NZK7" s="653"/>
      <c r="NZL7" s="668"/>
      <c r="NZM7" s="670"/>
      <c r="NZN7" s="652"/>
      <c r="NZO7" s="652"/>
      <c r="NZP7" s="652"/>
      <c r="NZQ7" s="652"/>
      <c r="NZR7" s="652"/>
      <c r="NZS7" s="652"/>
      <c r="NZT7" s="653"/>
      <c r="NZU7" s="653"/>
      <c r="NZV7" s="653"/>
      <c r="NZW7" s="653"/>
      <c r="NZX7" s="653"/>
      <c r="NZY7" s="653"/>
      <c r="NZZ7" s="653"/>
      <c r="OAA7" s="653"/>
      <c r="OAB7" s="668"/>
      <c r="OAC7" s="670"/>
      <c r="OAD7" s="652"/>
      <c r="OAE7" s="652"/>
      <c r="OAF7" s="652"/>
      <c r="OAG7" s="652"/>
      <c r="OAH7" s="652"/>
      <c r="OAI7" s="652"/>
      <c r="OAJ7" s="653"/>
      <c r="OAK7" s="653"/>
      <c r="OAL7" s="653"/>
      <c r="OAM7" s="653"/>
      <c r="OAN7" s="653"/>
      <c r="OAO7" s="653"/>
      <c r="OAP7" s="653"/>
      <c r="OAQ7" s="653"/>
      <c r="OAR7" s="668"/>
      <c r="OAS7" s="670"/>
      <c r="OAT7" s="652"/>
      <c r="OAU7" s="652"/>
      <c r="OAV7" s="652"/>
      <c r="OAW7" s="652"/>
      <c r="OAX7" s="652"/>
      <c r="OAY7" s="652"/>
      <c r="OAZ7" s="653"/>
      <c r="OBA7" s="653"/>
      <c r="OBB7" s="653"/>
      <c r="OBC7" s="653"/>
      <c r="OBD7" s="653"/>
      <c r="OBE7" s="653"/>
      <c r="OBF7" s="653"/>
      <c r="OBG7" s="653"/>
      <c r="OBH7" s="668"/>
      <c r="OBI7" s="670"/>
      <c r="OBJ7" s="652"/>
      <c r="OBK7" s="652"/>
      <c r="OBL7" s="652"/>
      <c r="OBM7" s="652"/>
      <c r="OBN7" s="652"/>
      <c r="OBO7" s="652"/>
      <c r="OBP7" s="653"/>
      <c r="OBQ7" s="653"/>
      <c r="OBR7" s="653"/>
      <c r="OBS7" s="653"/>
      <c r="OBT7" s="653"/>
      <c r="OBU7" s="653"/>
      <c r="OBV7" s="653"/>
      <c r="OBW7" s="653"/>
      <c r="OBX7" s="668"/>
      <c r="OBY7" s="670"/>
      <c r="OBZ7" s="652"/>
      <c r="OCA7" s="652"/>
      <c r="OCB7" s="652"/>
      <c r="OCC7" s="652"/>
      <c r="OCD7" s="652"/>
      <c r="OCE7" s="652"/>
      <c r="OCF7" s="653"/>
      <c r="OCG7" s="653"/>
      <c r="OCH7" s="653"/>
      <c r="OCI7" s="653"/>
      <c r="OCJ7" s="653"/>
      <c r="OCK7" s="653"/>
      <c r="OCL7" s="653"/>
      <c r="OCM7" s="653"/>
      <c r="OCN7" s="668"/>
      <c r="OCO7" s="670"/>
      <c r="OCP7" s="652"/>
      <c r="OCQ7" s="652"/>
      <c r="OCR7" s="652"/>
      <c r="OCS7" s="652"/>
      <c r="OCT7" s="652"/>
      <c r="OCU7" s="652"/>
      <c r="OCV7" s="653"/>
      <c r="OCW7" s="653"/>
      <c r="OCX7" s="653"/>
      <c r="OCY7" s="653"/>
      <c r="OCZ7" s="653"/>
      <c r="ODA7" s="653"/>
      <c r="ODB7" s="653"/>
      <c r="ODC7" s="653"/>
      <c r="ODD7" s="668"/>
      <c r="ODE7" s="670"/>
      <c r="ODF7" s="652"/>
      <c r="ODG7" s="652"/>
      <c r="ODH7" s="652"/>
      <c r="ODI7" s="652"/>
      <c r="ODJ7" s="652"/>
      <c r="ODK7" s="652"/>
      <c r="ODL7" s="653"/>
      <c r="ODM7" s="653"/>
      <c r="ODN7" s="653"/>
      <c r="ODO7" s="653"/>
      <c r="ODP7" s="653"/>
      <c r="ODQ7" s="653"/>
      <c r="ODR7" s="653"/>
      <c r="ODS7" s="653"/>
      <c r="ODT7" s="668"/>
      <c r="ODU7" s="670"/>
      <c r="ODV7" s="652"/>
      <c r="ODW7" s="652"/>
      <c r="ODX7" s="652"/>
      <c r="ODY7" s="652"/>
      <c r="ODZ7" s="652"/>
      <c r="OEA7" s="652"/>
      <c r="OEB7" s="653"/>
      <c r="OEC7" s="653"/>
      <c r="OED7" s="653"/>
      <c r="OEE7" s="653"/>
      <c r="OEF7" s="653"/>
      <c r="OEG7" s="653"/>
      <c r="OEH7" s="653"/>
      <c r="OEI7" s="653"/>
      <c r="OEJ7" s="668"/>
      <c r="OEK7" s="670"/>
      <c r="OEL7" s="652"/>
      <c r="OEM7" s="652"/>
      <c r="OEN7" s="652"/>
      <c r="OEO7" s="652"/>
      <c r="OEP7" s="652"/>
      <c r="OEQ7" s="652"/>
      <c r="OER7" s="653"/>
      <c r="OES7" s="653"/>
      <c r="OET7" s="653"/>
      <c r="OEU7" s="653"/>
      <c r="OEV7" s="653"/>
      <c r="OEW7" s="653"/>
      <c r="OEX7" s="653"/>
      <c r="OEY7" s="653"/>
      <c r="OEZ7" s="668"/>
      <c r="OFA7" s="670"/>
      <c r="OFB7" s="652"/>
      <c r="OFC7" s="652"/>
      <c r="OFD7" s="652"/>
      <c r="OFE7" s="652"/>
      <c r="OFF7" s="652"/>
      <c r="OFG7" s="652"/>
      <c r="OFH7" s="653"/>
      <c r="OFI7" s="653"/>
      <c r="OFJ7" s="653"/>
      <c r="OFK7" s="653"/>
      <c r="OFL7" s="653"/>
      <c r="OFM7" s="653"/>
      <c r="OFN7" s="653"/>
      <c r="OFO7" s="653"/>
      <c r="OFP7" s="668"/>
      <c r="OFQ7" s="670"/>
      <c r="OFR7" s="652"/>
      <c r="OFS7" s="652"/>
      <c r="OFT7" s="652"/>
      <c r="OFU7" s="652"/>
      <c r="OFV7" s="652"/>
      <c r="OFW7" s="652"/>
      <c r="OFX7" s="653"/>
      <c r="OFY7" s="653"/>
      <c r="OFZ7" s="653"/>
      <c r="OGA7" s="653"/>
      <c r="OGB7" s="653"/>
      <c r="OGC7" s="653"/>
      <c r="OGD7" s="653"/>
      <c r="OGE7" s="653"/>
      <c r="OGF7" s="668"/>
      <c r="OGG7" s="670"/>
      <c r="OGH7" s="652"/>
      <c r="OGI7" s="652"/>
      <c r="OGJ7" s="652"/>
      <c r="OGK7" s="652"/>
      <c r="OGL7" s="652"/>
      <c r="OGM7" s="652"/>
      <c r="OGN7" s="653"/>
      <c r="OGO7" s="653"/>
      <c r="OGP7" s="653"/>
      <c r="OGQ7" s="653"/>
      <c r="OGR7" s="653"/>
      <c r="OGS7" s="653"/>
      <c r="OGT7" s="653"/>
      <c r="OGU7" s="653"/>
      <c r="OGV7" s="668"/>
      <c r="OGW7" s="670"/>
      <c r="OGX7" s="652"/>
      <c r="OGY7" s="652"/>
      <c r="OGZ7" s="652"/>
      <c r="OHA7" s="652"/>
      <c r="OHB7" s="652"/>
      <c r="OHC7" s="652"/>
      <c r="OHD7" s="653"/>
      <c r="OHE7" s="653"/>
      <c r="OHF7" s="653"/>
      <c r="OHG7" s="653"/>
      <c r="OHH7" s="653"/>
      <c r="OHI7" s="653"/>
      <c r="OHJ7" s="653"/>
      <c r="OHK7" s="653"/>
      <c r="OHL7" s="668"/>
      <c r="OHM7" s="670"/>
      <c r="OHN7" s="652"/>
      <c r="OHO7" s="652"/>
      <c r="OHP7" s="652"/>
      <c r="OHQ7" s="652"/>
      <c r="OHR7" s="652"/>
      <c r="OHS7" s="652"/>
      <c r="OHT7" s="653"/>
      <c r="OHU7" s="653"/>
      <c r="OHV7" s="653"/>
      <c r="OHW7" s="653"/>
      <c r="OHX7" s="653"/>
      <c r="OHY7" s="653"/>
      <c r="OHZ7" s="653"/>
      <c r="OIA7" s="653"/>
      <c r="OIB7" s="668"/>
      <c r="OIC7" s="670"/>
      <c r="OID7" s="652"/>
      <c r="OIE7" s="652"/>
      <c r="OIF7" s="652"/>
      <c r="OIG7" s="652"/>
      <c r="OIH7" s="652"/>
      <c r="OII7" s="652"/>
      <c r="OIJ7" s="653"/>
      <c r="OIK7" s="653"/>
      <c r="OIL7" s="653"/>
      <c r="OIM7" s="653"/>
      <c r="OIN7" s="653"/>
      <c r="OIO7" s="653"/>
      <c r="OIP7" s="653"/>
      <c r="OIQ7" s="653"/>
      <c r="OIR7" s="668"/>
      <c r="OIS7" s="670"/>
      <c r="OIT7" s="652"/>
      <c r="OIU7" s="652"/>
      <c r="OIV7" s="652"/>
      <c r="OIW7" s="652"/>
      <c r="OIX7" s="652"/>
      <c r="OIY7" s="652"/>
      <c r="OIZ7" s="653"/>
      <c r="OJA7" s="653"/>
      <c r="OJB7" s="653"/>
      <c r="OJC7" s="653"/>
      <c r="OJD7" s="653"/>
      <c r="OJE7" s="653"/>
      <c r="OJF7" s="653"/>
      <c r="OJG7" s="653"/>
      <c r="OJH7" s="668"/>
      <c r="OJI7" s="670"/>
      <c r="OJJ7" s="652"/>
      <c r="OJK7" s="652"/>
      <c r="OJL7" s="652"/>
      <c r="OJM7" s="652"/>
      <c r="OJN7" s="652"/>
      <c r="OJO7" s="652"/>
      <c r="OJP7" s="653"/>
      <c r="OJQ7" s="653"/>
      <c r="OJR7" s="653"/>
      <c r="OJS7" s="653"/>
      <c r="OJT7" s="653"/>
      <c r="OJU7" s="653"/>
      <c r="OJV7" s="653"/>
      <c r="OJW7" s="653"/>
      <c r="OJX7" s="668"/>
      <c r="OJY7" s="670"/>
      <c r="OJZ7" s="652"/>
      <c r="OKA7" s="652"/>
      <c r="OKB7" s="652"/>
      <c r="OKC7" s="652"/>
      <c r="OKD7" s="652"/>
      <c r="OKE7" s="652"/>
      <c r="OKF7" s="653"/>
      <c r="OKG7" s="653"/>
      <c r="OKH7" s="653"/>
      <c r="OKI7" s="653"/>
      <c r="OKJ7" s="653"/>
      <c r="OKK7" s="653"/>
      <c r="OKL7" s="653"/>
      <c r="OKM7" s="653"/>
      <c r="OKN7" s="668"/>
      <c r="OKO7" s="670"/>
      <c r="OKP7" s="652"/>
      <c r="OKQ7" s="652"/>
      <c r="OKR7" s="652"/>
      <c r="OKS7" s="652"/>
      <c r="OKT7" s="652"/>
      <c r="OKU7" s="652"/>
      <c r="OKV7" s="653"/>
      <c r="OKW7" s="653"/>
      <c r="OKX7" s="653"/>
      <c r="OKY7" s="653"/>
      <c r="OKZ7" s="653"/>
      <c r="OLA7" s="653"/>
      <c r="OLB7" s="653"/>
      <c r="OLC7" s="653"/>
      <c r="OLD7" s="668"/>
      <c r="OLE7" s="670"/>
      <c r="OLF7" s="652"/>
      <c r="OLG7" s="652"/>
      <c r="OLH7" s="652"/>
      <c r="OLI7" s="652"/>
      <c r="OLJ7" s="652"/>
      <c r="OLK7" s="652"/>
      <c r="OLL7" s="653"/>
      <c r="OLM7" s="653"/>
      <c r="OLN7" s="653"/>
      <c r="OLO7" s="653"/>
      <c r="OLP7" s="653"/>
      <c r="OLQ7" s="653"/>
      <c r="OLR7" s="653"/>
      <c r="OLS7" s="653"/>
      <c r="OLT7" s="668"/>
      <c r="OLU7" s="670"/>
      <c r="OLV7" s="652"/>
      <c r="OLW7" s="652"/>
      <c r="OLX7" s="652"/>
      <c r="OLY7" s="652"/>
      <c r="OLZ7" s="652"/>
      <c r="OMA7" s="652"/>
      <c r="OMB7" s="653"/>
      <c r="OMC7" s="653"/>
      <c r="OMD7" s="653"/>
      <c r="OME7" s="653"/>
      <c r="OMF7" s="653"/>
      <c r="OMG7" s="653"/>
      <c r="OMH7" s="653"/>
      <c r="OMI7" s="653"/>
      <c r="OMJ7" s="668"/>
      <c r="OMK7" s="670"/>
      <c r="OML7" s="652"/>
      <c r="OMM7" s="652"/>
      <c r="OMN7" s="652"/>
      <c r="OMO7" s="652"/>
      <c r="OMP7" s="652"/>
      <c r="OMQ7" s="652"/>
      <c r="OMR7" s="653"/>
      <c r="OMS7" s="653"/>
      <c r="OMT7" s="653"/>
      <c r="OMU7" s="653"/>
      <c r="OMV7" s="653"/>
      <c r="OMW7" s="653"/>
      <c r="OMX7" s="653"/>
      <c r="OMY7" s="653"/>
      <c r="OMZ7" s="668"/>
      <c r="ONA7" s="670"/>
      <c r="ONB7" s="652"/>
      <c r="ONC7" s="652"/>
      <c r="OND7" s="652"/>
      <c r="ONE7" s="652"/>
      <c r="ONF7" s="652"/>
      <c r="ONG7" s="652"/>
      <c r="ONH7" s="653"/>
      <c r="ONI7" s="653"/>
      <c r="ONJ7" s="653"/>
      <c r="ONK7" s="653"/>
      <c r="ONL7" s="653"/>
      <c r="ONM7" s="653"/>
      <c r="ONN7" s="653"/>
      <c r="ONO7" s="653"/>
      <c r="ONP7" s="668"/>
      <c r="ONQ7" s="670"/>
      <c r="ONR7" s="652"/>
      <c r="ONS7" s="652"/>
      <c r="ONT7" s="652"/>
      <c r="ONU7" s="652"/>
      <c r="ONV7" s="652"/>
      <c r="ONW7" s="652"/>
      <c r="ONX7" s="653"/>
      <c r="ONY7" s="653"/>
      <c r="ONZ7" s="653"/>
      <c r="OOA7" s="653"/>
      <c r="OOB7" s="653"/>
      <c r="OOC7" s="653"/>
      <c r="OOD7" s="653"/>
      <c r="OOE7" s="653"/>
      <c r="OOF7" s="668"/>
      <c r="OOG7" s="670"/>
      <c r="OOH7" s="652"/>
      <c r="OOI7" s="652"/>
      <c r="OOJ7" s="652"/>
      <c r="OOK7" s="652"/>
      <c r="OOL7" s="652"/>
      <c r="OOM7" s="652"/>
      <c r="OON7" s="653"/>
      <c r="OOO7" s="653"/>
      <c r="OOP7" s="653"/>
      <c r="OOQ7" s="653"/>
      <c r="OOR7" s="653"/>
      <c r="OOS7" s="653"/>
      <c r="OOT7" s="653"/>
      <c r="OOU7" s="653"/>
      <c r="OOV7" s="668"/>
      <c r="OOW7" s="670"/>
      <c r="OOX7" s="652"/>
      <c r="OOY7" s="652"/>
      <c r="OOZ7" s="652"/>
      <c r="OPA7" s="652"/>
      <c r="OPB7" s="652"/>
      <c r="OPC7" s="652"/>
      <c r="OPD7" s="653"/>
      <c r="OPE7" s="653"/>
      <c r="OPF7" s="653"/>
      <c r="OPG7" s="653"/>
      <c r="OPH7" s="653"/>
      <c r="OPI7" s="653"/>
      <c r="OPJ7" s="653"/>
      <c r="OPK7" s="653"/>
      <c r="OPL7" s="668"/>
      <c r="OPM7" s="670"/>
      <c r="OPN7" s="652"/>
      <c r="OPO7" s="652"/>
      <c r="OPP7" s="652"/>
      <c r="OPQ7" s="652"/>
      <c r="OPR7" s="652"/>
      <c r="OPS7" s="652"/>
      <c r="OPT7" s="653"/>
      <c r="OPU7" s="653"/>
      <c r="OPV7" s="653"/>
      <c r="OPW7" s="653"/>
      <c r="OPX7" s="653"/>
      <c r="OPY7" s="653"/>
      <c r="OPZ7" s="653"/>
      <c r="OQA7" s="653"/>
      <c r="OQB7" s="668"/>
      <c r="OQC7" s="670"/>
      <c r="OQD7" s="652"/>
      <c r="OQE7" s="652"/>
      <c r="OQF7" s="652"/>
      <c r="OQG7" s="652"/>
      <c r="OQH7" s="652"/>
      <c r="OQI7" s="652"/>
      <c r="OQJ7" s="653"/>
      <c r="OQK7" s="653"/>
      <c r="OQL7" s="653"/>
      <c r="OQM7" s="653"/>
      <c r="OQN7" s="653"/>
      <c r="OQO7" s="653"/>
      <c r="OQP7" s="653"/>
      <c r="OQQ7" s="653"/>
      <c r="OQR7" s="668"/>
      <c r="OQS7" s="670"/>
      <c r="OQT7" s="652"/>
      <c r="OQU7" s="652"/>
      <c r="OQV7" s="652"/>
      <c r="OQW7" s="652"/>
      <c r="OQX7" s="652"/>
      <c r="OQY7" s="652"/>
      <c r="OQZ7" s="653"/>
      <c r="ORA7" s="653"/>
      <c r="ORB7" s="653"/>
      <c r="ORC7" s="653"/>
      <c r="ORD7" s="653"/>
      <c r="ORE7" s="653"/>
      <c r="ORF7" s="653"/>
      <c r="ORG7" s="653"/>
      <c r="ORH7" s="668"/>
      <c r="ORI7" s="670"/>
      <c r="ORJ7" s="652"/>
      <c r="ORK7" s="652"/>
      <c r="ORL7" s="652"/>
      <c r="ORM7" s="652"/>
      <c r="ORN7" s="652"/>
      <c r="ORO7" s="652"/>
      <c r="ORP7" s="653"/>
      <c r="ORQ7" s="653"/>
      <c r="ORR7" s="653"/>
      <c r="ORS7" s="653"/>
      <c r="ORT7" s="653"/>
      <c r="ORU7" s="653"/>
      <c r="ORV7" s="653"/>
      <c r="ORW7" s="653"/>
      <c r="ORX7" s="668"/>
      <c r="ORY7" s="670"/>
      <c r="ORZ7" s="652"/>
      <c r="OSA7" s="652"/>
      <c r="OSB7" s="652"/>
      <c r="OSC7" s="652"/>
      <c r="OSD7" s="652"/>
      <c r="OSE7" s="652"/>
      <c r="OSF7" s="653"/>
      <c r="OSG7" s="653"/>
      <c r="OSH7" s="653"/>
      <c r="OSI7" s="653"/>
      <c r="OSJ7" s="653"/>
      <c r="OSK7" s="653"/>
      <c r="OSL7" s="653"/>
      <c r="OSM7" s="653"/>
      <c r="OSN7" s="668"/>
      <c r="OSO7" s="670"/>
      <c r="OSP7" s="652"/>
      <c r="OSQ7" s="652"/>
      <c r="OSR7" s="652"/>
      <c r="OSS7" s="652"/>
      <c r="OST7" s="652"/>
      <c r="OSU7" s="652"/>
      <c r="OSV7" s="653"/>
      <c r="OSW7" s="653"/>
      <c r="OSX7" s="653"/>
      <c r="OSY7" s="653"/>
      <c r="OSZ7" s="653"/>
      <c r="OTA7" s="653"/>
      <c r="OTB7" s="653"/>
      <c r="OTC7" s="653"/>
      <c r="OTD7" s="668"/>
      <c r="OTE7" s="670"/>
      <c r="OTF7" s="652"/>
      <c r="OTG7" s="652"/>
      <c r="OTH7" s="652"/>
      <c r="OTI7" s="652"/>
      <c r="OTJ7" s="652"/>
      <c r="OTK7" s="652"/>
      <c r="OTL7" s="653"/>
      <c r="OTM7" s="653"/>
      <c r="OTN7" s="653"/>
      <c r="OTO7" s="653"/>
      <c r="OTP7" s="653"/>
      <c r="OTQ7" s="653"/>
      <c r="OTR7" s="653"/>
      <c r="OTS7" s="653"/>
      <c r="OTT7" s="668"/>
      <c r="OTU7" s="670"/>
      <c r="OTV7" s="652"/>
      <c r="OTW7" s="652"/>
      <c r="OTX7" s="652"/>
      <c r="OTY7" s="652"/>
      <c r="OTZ7" s="652"/>
      <c r="OUA7" s="652"/>
      <c r="OUB7" s="653"/>
      <c r="OUC7" s="653"/>
      <c r="OUD7" s="653"/>
      <c r="OUE7" s="653"/>
      <c r="OUF7" s="653"/>
      <c r="OUG7" s="653"/>
      <c r="OUH7" s="653"/>
      <c r="OUI7" s="653"/>
      <c r="OUJ7" s="668"/>
      <c r="OUK7" s="670"/>
      <c r="OUL7" s="652"/>
      <c r="OUM7" s="652"/>
      <c r="OUN7" s="652"/>
      <c r="OUO7" s="652"/>
      <c r="OUP7" s="652"/>
      <c r="OUQ7" s="652"/>
      <c r="OUR7" s="653"/>
      <c r="OUS7" s="653"/>
      <c r="OUT7" s="653"/>
      <c r="OUU7" s="653"/>
      <c r="OUV7" s="653"/>
      <c r="OUW7" s="653"/>
      <c r="OUX7" s="653"/>
      <c r="OUY7" s="653"/>
      <c r="OUZ7" s="668"/>
      <c r="OVA7" s="670"/>
      <c r="OVB7" s="652"/>
      <c r="OVC7" s="652"/>
      <c r="OVD7" s="652"/>
      <c r="OVE7" s="652"/>
      <c r="OVF7" s="652"/>
      <c r="OVG7" s="652"/>
      <c r="OVH7" s="653"/>
      <c r="OVI7" s="653"/>
      <c r="OVJ7" s="653"/>
      <c r="OVK7" s="653"/>
      <c r="OVL7" s="653"/>
      <c r="OVM7" s="653"/>
      <c r="OVN7" s="653"/>
      <c r="OVO7" s="653"/>
      <c r="OVP7" s="668"/>
      <c r="OVQ7" s="670"/>
      <c r="OVR7" s="652"/>
      <c r="OVS7" s="652"/>
      <c r="OVT7" s="652"/>
      <c r="OVU7" s="652"/>
      <c r="OVV7" s="652"/>
      <c r="OVW7" s="652"/>
      <c r="OVX7" s="653"/>
      <c r="OVY7" s="653"/>
      <c r="OVZ7" s="653"/>
      <c r="OWA7" s="653"/>
      <c r="OWB7" s="653"/>
      <c r="OWC7" s="653"/>
      <c r="OWD7" s="653"/>
      <c r="OWE7" s="653"/>
      <c r="OWF7" s="668"/>
      <c r="OWG7" s="670"/>
      <c r="OWH7" s="652"/>
      <c r="OWI7" s="652"/>
      <c r="OWJ7" s="652"/>
      <c r="OWK7" s="652"/>
      <c r="OWL7" s="652"/>
      <c r="OWM7" s="652"/>
      <c r="OWN7" s="653"/>
      <c r="OWO7" s="653"/>
      <c r="OWP7" s="653"/>
      <c r="OWQ7" s="653"/>
      <c r="OWR7" s="653"/>
      <c r="OWS7" s="653"/>
      <c r="OWT7" s="653"/>
      <c r="OWU7" s="653"/>
      <c r="OWV7" s="668"/>
      <c r="OWW7" s="670"/>
      <c r="OWX7" s="652"/>
      <c r="OWY7" s="652"/>
      <c r="OWZ7" s="652"/>
      <c r="OXA7" s="652"/>
      <c r="OXB7" s="652"/>
      <c r="OXC7" s="652"/>
      <c r="OXD7" s="653"/>
      <c r="OXE7" s="653"/>
      <c r="OXF7" s="653"/>
      <c r="OXG7" s="653"/>
      <c r="OXH7" s="653"/>
      <c r="OXI7" s="653"/>
      <c r="OXJ7" s="653"/>
      <c r="OXK7" s="653"/>
      <c r="OXL7" s="668"/>
      <c r="OXM7" s="670"/>
      <c r="OXN7" s="652"/>
      <c r="OXO7" s="652"/>
      <c r="OXP7" s="652"/>
      <c r="OXQ7" s="652"/>
      <c r="OXR7" s="652"/>
      <c r="OXS7" s="652"/>
      <c r="OXT7" s="653"/>
      <c r="OXU7" s="653"/>
      <c r="OXV7" s="653"/>
      <c r="OXW7" s="653"/>
      <c r="OXX7" s="653"/>
      <c r="OXY7" s="653"/>
      <c r="OXZ7" s="653"/>
      <c r="OYA7" s="653"/>
      <c r="OYB7" s="668"/>
      <c r="OYC7" s="670"/>
      <c r="OYD7" s="652"/>
      <c r="OYE7" s="652"/>
      <c r="OYF7" s="652"/>
      <c r="OYG7" s="652"/>
      <c r="OYH7" s="652"/>
      <c r="OYI7" s="652"/>
      <c r="OYJ7" s="653"/>
      <c r="OYK7" s="653"/>
      <c r="OYL7" s="653"/>
      <c r="OYM7" s="653"/>
      <c r="OYN7" s="653"/>
      <c r="OYO7" s="653"/>
      <c r="OYP7" s="653"/>
      <c r="OYQ7" s="653"/>
      <c r="OYR7" s="668"/>
      <c r="OYS7" s="670"/>
      <c r="OYT7" s="652"/>
      <c r="OYU7" s="652"/>
      <c r="OYV7" s="652"/>
      <c r="OYW7" s="652"/>
      <c r="OYX7" s="652"/>
      <c r="OYY7" s="652"/>
      <c r="OYZ7" s="653"/>
      <c r="OZA7" s="653"/>
      <c r="OZB7" s="653"/>
      <c r="OZC7" s="653"/>
      <c r="OZD7" s="653"/>
      <c r="OZE7" s="653"/>
      <c r="OZF7" s="653"/>
      <c r="OZG7" s="653"/>
      <c r="OZH7" s="668"/>
      <c r="OZI7" s="670"/>
      <c r="OZJ7" s="652"/>
      <c r="OZK7" s="652"/>
      <c r="OZL7" s="652"/>
      <c r="OZM7" s="652"/>
      <c r="OZN7" s="652"/>
      <c r="OZO7" s="652"/>
      <c r="OZP7" s="653"/>
      <c r="OZQ7" s="653"/>
      <c r="OZR7" s="653"/>
      <c r="OZS7" s="653"/>
      <c r="OZT7" s="653"/>
      <c r="OZU7" s="653"/>
      <c r="OZV7" s="653"/>
      <c r="OZW7" s="653"/>
      <c r="OZX7" s="668"/>
      <c r="OZY7" s="670"/>
      <c r="OZZ7" s="652"/>
      <c r="PAA7" s="652"/>
      <c r="PAB7" s="652"/>
      <c r="PAC7" s="652"/>
      <c r="PAD7" s="652"/>
      <c r="PAE7" s="652"/>
      <c r="PAF7" s="653"/>
      <c r="PAG7" s="653"/>
      <c r="PAH7" s="653"/>
      <c r="PAI7" s="653"/>
      <c r="PAJ7" s="653"/>
      <c r="PAK7" s="653"/>
      <c r="PAL7" s="653"/>
      <c r="PAM7" s="653"/>
      <c r="PAN7" s="668"/>
      <c r="PAO7" s="670"/>
      <c r="PAP7" s="652"/>
      <c r="PAQ7" s="652"/>
      <c r="PAR7" s="652"/>
      <c r="PAS7" s="652"/>
      <c r="PAT7" s="652"/>
      <c r="PAU7" s="652"/>
      <c r="PAV7" s="653"/>
      <c r="PAW7" s="653"/>
      <c r="PAX7" s="653"/>
      <c r="PAY7" s="653"/>
      <c r="PAZ7" s="653"/>
      <c r="PBA7" s="653"/>
      <c r="PBB7" s="653"/>
      <c r="PBC7" s="653"/>
      <c r="PBD7" s="668"/>
      <c r="PBE7" s="670"/>
      <c r="PBF7" s="652"/>
      <c r="PBG7" s="652"/>
      <c r="PBH7" s="652"/>
      <c r="PBI7" s="652"/>
      <c r="PBJ7" s="652"/>
      <c r="PBK7" s="652"/>
      <c r="PBL7" s="653"/>
      <c r="PBM7" s="653"/>
      <c r="PBN7" s="653"/>
      <c r="PBO7" s="653"/>
      <c r="PBP7" s="653"/>
      <c r="PBQ7" s="653"/>
      <c r="PBR7" s="653"/>
      <c r="PBS7" s="653"/>
      <c r="PBT7" s="668"/>
      <c r="PBU7" s="670"/>
      <c r="PBV7" s="652"/>
      <c r="PBW7" s="652"/>
      <c r="PBX7" s="652"/>
      <c r="PBY7" s="652"/>
      <c r="PBZ7" s="652"/>
      <c r="PCA7" s="652"/>
      <c r="PCB7" s="653"/>
      <c r="PCC7" s="653"/>
      <c r="PCD7" s="653"/>
      <c r="PCE7" s="653"/>
      <c r="PCF7" s="653"/>
      <c r="PCG7" s="653"/>
      <c r="PCH7" s="653"/>
      <c r="PCI7" s="653"/>
      <c r="PCJ7" s="668"/>
      <c r="PCK7" s="670"/>
      <c r="PCL7" s="652"/>
      <c r="PCM7" s="652"/>
      <c r="PCN7" s="652"/>
      <c r="PCO7" s="652"/>
      <c r="PCP7" s="652"/>
      <c r="PCQ7" s="652"/>
      <c r="PCR7" s="653"/>
      <c r="PCS7" s="653"/>
      <c r="PCT7" s="653"/>
      <c r="PCU7" s="653"/>
      <c r="PCV7" s="653"/>
      <c r="PCW7" s="653"/>
      <c r="PCX7" s="653"/>
      <c r="PCY7" s="653"/>
      <c r="PCZ7" s="668"/>
      <c r="PDA7" s="670"/>
      <c r="PDB7" s="652"/>
      <c r="PDC7" s="652"/>
      <c r="PDD7" s="652"/>
      <c r="PDE7" s="652"/>
      <c r="PDF7" s="652"/>
      <c r="PDG7" s="652"/>
      <c r="PDH7" s="653"/>
      <c r="PDI7" s="653"/>
      <c r="PDJ7" s="653"/>
      <c r="PDK7" s="653"/>
      <c r="PDL7" s="653"/>
      <c r="PDM7" s="653"/>
      <c r="PDN7" s="653"/>
      <c r="PDO7" s="653"/>
      <c r="PDP7" s="668"/>
      <c r="PDQ7" s="670"/>
      <c r="PDR7" s="652"/>
      <c r="PDS7" s="652"/>
      <c r="PDT7" s="652"/>
      <c r="PDU7" s="652"/>
      <c r="PDV7" s="652"/>
      <c r="PDW7" s="652"/>
      <c r="PDX7" s="653"/>
      <c r="PDY7" s="653"/>
      <c r="PDZ7" s="653"/>
      <c r="PEA7" s="653"/>
      <c r="PEB7" s="653"/>
      <c r="PEC7" s="653"/>
      <c r="PED7" s="653"/>
      <c r="PEE7" s="653"/>
      <c r="PEF7" s="668"/>
      <c r="PEG7" s="670"/>
      <c r="PEH7" s="652"/>
      <c r="PEI7" s="652"/>
      <c r="PEJ7" s="652"/>
      <c r="PEK7" s="652"/>
      <c r="PEL7" s="652"/>
      <c r="PEM7" s="652"/>
      <c r="PEN7" s="653"/>
      <c r="PEO7" s="653"/>
      <c r="PEP7" s="653"/>
      <c r="PEQ7" s="653"/>
      <c r="PER7" s="653"/>
      <c r="PES7" s="653"/>
      <c r="PET7" s="653"/>
      <c r="PEU7" s="653"/>
      <c r="PEV7" s="668"/>
      <c r="PEW7" s="670"/>
      <c r="PEX7" s="652"/>
      <c r="PEY7" s="652"/>
      <c r="PEZ7" s="652"/>
      <c r="PFA7" s="652"/>
      <c r="PFB7" s="652"/>
      <c r="PFC7" s="652"/>
      <c r="PFD7" s="653"/>
      <c r="PFE7" s="653"/>
      <c r="PFF7" s="653"/>
      <c r="PFG7" s="653"/>
      <c r="PFH7" s="653"/>
      <c r="PFI7" s="653"/>
      <c r="PFJ7" s="653"/>
      <c r="PFK7" s="653"/>
      <c r="PFL7" s="668"/>
      <c r="PFM7" s="670"/>
      <c r="PFN7" s="652"/>
      <c r="PFO7" s="652"/>
      <c r="PFP7" s="652"/>
      <c r="PFQ7" s="652"/>
      <c r="PFR7" s="652"/>
      <c r="PFS7" s="652"/>
      <c r="PFT7" s="653"/>
      <c r="PFU7" s="653"/>
      <c r="PFV7" s="653"/>
      <c r="PFW7" s="653"/>
      <c r="PFX7" s="653"/>
      <c r="PFY7" s="653"/>
      <c r="PFZ7" s="653"/>
      <c r="PGA7" s="653"/>
      <c r="PGB7" s="668"/>
      <c r="PGC7" s="670"/>
      <c r="PGD7" s="652"/>
      <c r="PGE7" s="652"/>
      <c r="PGF7" s="652"/>
      <c r="PGG7" s="652"/>
      <c r="PGH7" s="652"/>
      <c r="PGI7" s="652"/>
      <c r="PGJ7" s="653"/>
      <c r="PGK7" s="653"/>
      <c r="PGL7" s="653"/>
      <c r="PGM7" s="653"/>
      <c r="PGN7" s="653"/>
      <c r="PGO7" s="653"/>
      <c r="PGP7" s="653"/>
      <c r="PGQ7" s="653"/>
      <c r="PGR7" s="668"/>
      <c r="PGS7" s="670"/>
      <c r="PGT7" s="652"/>
      <c r="PGU7" s="652"/>
      <c r="PGV7" s="652"/>
      <c r="PGW7" s="652"/>
      <c r="PGX7" s="652"/>
      <c r="PGY7" s="652"/>
      <c r="PGZ7" s="653"/>
      <c r="PHA7" s="653"/>
      <c r="PHB7" s="653"/>
      <c r="PHC7" s="653"/>
      <c r="PHD7" s="653"/>
      <c r="PHE7" s="653"/>
      <c r="PHF7" s="653"/>
      <c r="PHG7" s="653"/>
      <c r="PHH7" s="668"/>
      <c r="PHI7" s="670"/>
      <c r="PHJ7" s="652"/>
      <c r="PHK7" s="652"/>
      <c r="PHL7" s="652"/>
      <c r="PHM7" s="652"/>
      <c r="PHN7" s="652"/>
      <c r="PHO7" s="652"/>
      <c r="PHP7" s="653"/>
      <c r="PHQ7" s="653"/>
      <c r="PHR7" s="653"/>
      <c r="PHS7" s="653"/>
      <c r="PHT7" s="653"/>
      <c r="PHU7" s="653"/>
      <c r="PHV7" s="653"/>
      <c r="PHW7" s="653"/>
      <c r="PHX7" s="668"/>
      <c r="PHY7" s="670"/>
      <c r="PHZ7" s="652"/>
      <c r="PIA7" s="652"/>
      <c r="PIB7" s="652"/>
      <c r="PIC7" s="652"/>
      <c r="PID7" s="652"/>
      <c r="PIE7" s="652"/>
      <c r="PIF7" s="653"/>
      <c r="PIG7" s="653"/>
      <c r="PIH7" s="653"/>
      <c r="PII7" s="653"/>
      <c r="PIJ7" s="653"/>
      <c r="PIK7" s="653"/>
      <c r="PIL7" s="653"/>
      <c r="PIM7" s="653"/>
      <c r="PIN7" s="668"/>
      <c r="PIO7" s="670"/>
      <c r="PIP7" s="652"/>
      <c r="PIQ7" s="652"/>
      <c r="PIR7" s="652"/>
      <c r="PIS7" s="652"/>
      <c r="PIT7" s="652"/>
      <c r="PIU7" s="652"/>
      <c r="PIV7" s="653"/>
      <c r="PIW7" s="653"/>
      <c r="PIX7" s="653"/>
      <c r="PIY7" s="653"/>
      <c r="PIZ7" s="653"/>
      <c r="PJA7" s="653"/>
      <c r="PJB7" s="653"/>
      <c r="PJC7" s="653"/>
      <c r="PJD7" s="668"/>
      <c r="PJE7" s="670"/>
      <c r="PJF7" s="652"/>
      <c r="PJG7" s="652"/>
      <c r="PJH7" s="652"/>
      <c r="PJI7" s="652"/>
      <c r="PJJ7" s="652"/>
      <c r="PJK7" s="652"/>
      <c r="PJL7" s="653"/>
      <c r="PJM7" s="653"/>
      <c r="PJN7" s="653"/>
      <c r="PJO7" s="653"/>
      <c r="PJP7" s="653"/>
      <c r="PJQ7" s="653"/>
      <c r="PJR7" s="653"/>
      <c r="PJS7" s="653"/>
      <c r="PJT7" s="668"/>
      <c r="PJU7" s="670"/>
      <c r="PJV7" s="652"/>
      <c r="PJW7" s="652"/>
      <c r="PJX7" s="652"/>
      <c r="PJY7" s="652"/>
      <c r="PJZ7" s="652"/>
      <c r="PKA7" s="652"/>
      <c r="PKB7" s="653"/>
      <c r="PKC7" s="653"/>
      <c r="PKD7" s="653"/>
      <c r="PKE7" s="653"/>
      <c r="PKF7" s="653"/>
      <c r="PKG7" s="653"/>
      <c r="PKH7" s="653"/>
      <c r="PKI7" s="653"/>
      <c r="PKJ7" s="668"/>
      <c r="PKK7" s="670"/>
      <c r="PKL7" s="652"/>
      <c r="PKM7" s="652"/>
      <c r="PKN7" s="652"/>
      <c r="PKO7" s="652"/>
      <c r="PKP7" s="652"/>
      <c r="PKQ7" s="652"/>
      <c r="PKR7" s="653"/>
      <c r="PKS7" s="653"/>
      <c r="PKT7" s="653"/>
      <c r="PKU7" s="653"/>
      <c r="PKV7" s="653"/>
      <c r="PKW7" s="653"/>
      <c r="PKX7" s="653"/>
      <c r="PKY7" s="653"/>
      <c r="PKZ7" s="668"/>
      <c r="PLA7" s="670"/>
      <c r="PLB7" s="652"/>
      <c r="PLC7" s="652"/>
      <c r="PLD7" s="652"/>
      <c r="PLE7" s="652"/>
      <c r="PLF7" s="652"/>
      <c r="PLG7" s="652"/>
      <c r="PLH7" s="653"/>
      <c r="PLI7" s="653"/>
      <c r="PLJ7" s="653"/>
      <c r="PLK7" s="653"/>
      <c r="PLL7" s="653"/>
      <c r="PLM7" s="653"/>
      <c r="PLN7" s="653"/>
      <c r="PLO7" s="653"/>
      <c r="PLP7" s="668"/>
      <c r="PLQ7" s="670"/>
      <c r="PLR7" s="652"/>
      <c r="PLS7" s="652"/>
      <c r="PLT7" s="652"/>
      <c r="PLU7" s="652"/>
      <c r="PLV7" s="652"/>
      <c r="PLW7" s="652"/>
      <c r="PLX7" s="653"/>
      <c r="PLY7" s="653"/>
      <c r="PLZ7" s="653"/>
      <c r="PMA7" s="653"/>
      <c r="PMB7" s="653"/>
      <c r="PMC7" s="653"/>
      <c r="PMD7" s="653"/>
      <c r="PME7" s="653"/>
      <c r="PMF7" s="668"/>
      <c r="PMG7" s="670"/>
      <c r="PMH7" s="652"/>
      <c r="PMI7" s="652"/>
      <c r="PMJ7" s="652"/>
      <c r="PMK7" s="652"/>
      <c r="PML7" s="652"/>
      <c r="PMM7" s="652"/>
      <c r="PMN7" s="653"/>
      <c r="PMO7" s="653"/>
      <c r="PMP7" s="653"/>
      <c r="PMQ7" s="653"/>
      <c r="PMR7" s="653"/>
      <c r="PMS7" s="653"/>
      <c r="PMT7" s="653"/>
      <c r="PMU7" s="653"/>
      <c r="PMV7" s="668"/>
      <c r="PMW7" s="670"/>
      <c r="PMX7" s="652"/>
      <c r="PMY7" s="652"/>
      <c r="PMZ7" s="652"/>
      <c r="PNA7" s="652"/>
      <c r="PNB7" s="652"/>
      <c r="PNC7" s="652"/>
      <c r="PND7" s="653"/>
      <c r="PNE7" s="653"/>
      <c r="PNF7" s="653"/>
      <c r="PNG7" s="653"/>
      <c r="PNH7" s="653"/>
      <c r="PNI7" s="653"/>
      <c r="PNJ7" s="653"/>
      <c r="PNK7" s="653"/>
      <c r="PNL7" s="668"/>
      <c r="PNM7" s="670"/>
      <c r="PNN7" s="652"/>
      <c r="PNO7" s="652"/>
      <c r="PNP7" s="652"/>
      <c r="PNQ7" s="652"/>
      <c r="PNR7" s="652"/>
      <c r="PNS7" s="652"/>
      <c r="PNT7" s="653"/>
      <c r="PNU7" s="653"/>
      <c r="PNV7" s="653"/>
      <c r="PNW7" s="653"/>
      <c r="PNX7" s="653"/>
      <c r="PNY7" s="653"/>
      <c r="PNZ7" s="653"/>
      <c r="POA7" s="653"/>
      <c r="POB7" s="668"/>
      <c r="POC7" s="670"/>
      <c r="POD7" s="652"/>
      <c r="POE7" s="652"/>
      <c r="POF7" s="652"/>
      <c r="POG7" s="652"/>
      <c r="POH7" s="652"/>
      <c r="POI7" s="652"/>
      <c r="POJ7" s="653"/>
      <c r="POK7" s="653"/>
      <c r="POL7" s="653"/>
      <c r="POM7" s="653"/>
      <c r="PON7" s="653"/>
      <c r="POO7" s="653"/>
      <c r="POP7" s="653"/>
      <c r="POQ7" s="653"/>
      <c r="POR7" s="668"/>
      <c r="POS7" s="670"/>
      <c r="POT7" s="652"/>
      <c r="POU7" s="652"/>
      <c r="POV7" s="652"/>
      <c r="POW7" s="652"/>
      <c r="POX7" s="652"/>
      <c r="POY7" s="652"/>
      <c r="POZ7" s="653"/>
      <c r="PPA7" s="653"/>
      <c r="PPB7" s="653"/>
      <c r="PPC7" s="653"/>
      <c r="PPD7" s="653"/>
      <c r="PPE7" s="653"/>
      <c r="PPF7" s="653"/>
      <c r="PPG7" s="653"/>
      <c r="PPH7" s="668"/>
      <c r="PPI7" s="670"/>
      <c r="PPJ7" s="652"/>
      <c r="PPK7" s="652"/>
      <c r="PPL7" s="652"/>
      <c r="PPM7" s="652"/>
      <c r="PPN7" s="652"/>
      <c r="PPO7" s="652"/>
      <c r="PPP7" s="653"/>
      <c r="PPQ7" s="653"/>
      <c r="PPR7" s="653"/>
      <c r="PPS7" s="653"/>
      <c r="PPT7" s="653"/>
      <c r="PPU7" s="653"/>
      <c r="PPV7" s="653"/>
      <c r="PPW7" s="653"/>
      <c r="PPX7" s="668"/>
      <c r="PPY7" s="670"/>
      <c r="PPZ7" s="652"/>
      <c r="PQA7" s="652"/>
      <c r="PQB7" s="652"/>
      <c r="PQC7" s="652"/>
      <c r="PQD7" s="652"/>
      <c r="PQE7" s="652"/>
      <c r="PQF7" s="653"/>
      <c r="PQG7" s="653"/>
      <c r="PQH7" s="653"/>
      <c r="PQI7" s="653"/>
      <c r="PQJ7" s="653"/>
      <c r="PQK7" s="653"/>
      <c r="PQL7" s="653"/>
      <c r="PQM7" s="653"/>
      <c r="PQN7" s="668"/>
      <c r="PQO7" s="670"/>
      <c r="PQP7" s="652"/>
      <c r="PQQ7" s="652"/>
      <c r="PQR7" s="652"/>
      <c r="PQS7" s="652"/>
      <c r="PQT7" s="652"/>
      <c r="PQU7" s="652"/>
      <c r="PQV7" s="653"/>
      <c r="PQW7" s="653"/>
      <c r="PQX7" s="653"/>
      <c r="PQY7" s="653"/>
      <c r="PQZ7" s="653"/>
      <c r="PRA7" s="653"/>
      <c r="PRB7" s="653"/>
      <c r="PRC7" s="653"/>
      <c r="PRD7" s="668"/>
      <c r="PRE7" s="670"/>
      <c r="PRF7" s="652"/>
      <c r="PRG7" s="652"/>
      <c r="PRH7" s="652"/>
      <c r="PRI7" s="652"/>
      <c r="PRJ7" s="652"/>
      <c r="PRK7" s="652"/>
      <c r="PRL7" s="653"/>
      <c r="PRM7" s="653"/>
      <c r="PRN7" s="653"/>
      <c r="PRO7" s="653"/>
      <c r="PRP7" s="653"/>
      <c r="PRQ7" s="653"/>
      <c r="PRR7" s="653"/>
      <c r="PRS7" s="653"/>
      <c r="PRT7" s="668"/>
      <c r="PRU7" s="670"/>
      <c r="PRV7" s="652"/>
      <c r="PRW7" s="652"/>
      <c r="PRX7" s="652"/>
      <c r="PRY7" s="652"/>
      <c r="PRZ7" s="652"/>
      <c r="PSA7" s="652"/>
      <c r="PSB7" s="653"/>
      <c r="PSC7" s="653"/>
      <c r="PSD7" s="653"/>
      <c r="PSE7" s="653"/>
      <c r="PSF7" s="653"/>
      <c r="PSG7" s="653"/>
      <c r="PSH7" s="653"/>
      <c r="PSI7" s="653"/>
      <c r="PSJ7" s="668"/>
      <c r="PSK7" s="670"/>
      <c r="PSL7" s="652"/>
      <c r="PSM7" s="652"/>
      <c r="PSN7" s="652"/>
      <c r="PSO7" s="652"/>
      <c r="PSP7" s="652"/>
      <c r="PSQ7" s="652"/>
      <c r="PSR7" s="653"/>
      <c r="PSS7" s="653"/>
      <c r="PST7" s="653"/>
      <c r="PSU7" s="653"/>
      <c r="PSV7" s="653"/>
      <c r="PSW7" s="653"/>
      <c r="PSX7" s="653"/>
      <c r="PSY7" s="653"/>
      <c r="PSZ7" s="668"/>
      <c r="PTA7" s="670"/>
      <c r="PTB7" s="652"/>
      <c r="PTC7" s="652"/>
      <c r="PTD7" s="652"/>
      <c r="PTE7" s="652"/>
      <c r="PTF7" s="652"/>
      <c r="PTG7" s="652"/>
      <c r="PTH7" s="653"/>
      <c r="PTI7" s="653"/>
      <c r="PTJ7" s="653"/>
      <c r="PTK7" s="653"/>
      <c r="PTL7" s="653"/>
      <c r="PTM7" s="653"/>
      <c r="PTN7" s="653"/>
      <c r="PTO7" s="653"/>
      <c r="PTP7" s="668"/>
      <c r="PTQ7" s="670"/>
      <c r="PTR7" s="652"/>
      <c r="PTS7" s="652"/>
      <c r="PTT7" s="652"/>
      <c r="PTU7" s="652"/>
      <c r="PTV7" s="652"/>
      <c r="PTW7" s="652"/>
      <c r="PTX7" s="653"/>
      <c r="PTY7" s="653"/>
      <c r="PTZ7" s="653"/>
      <c r="PUA7" s="653"/>
      <c r="PUB7" s="653"/>
      <c r="PUC7" s="653"/>
      <c r="PUD7" s="653"/>
      <c r="PUE7" s="653"/>
      <c r="PUF7" s="668"/>
      <c r="PUG7" s="670"/>
      <c r="PUH7" s="652"/>
      <c r="PUI7" s="652"/>
      <c r="PUJ7" s="652"/>
      <c r="PUK7" s="652"/>
      <c r="PUL7" s="652"/>
      <c r="PUM7" s="652"/>
      <c r="PUN7" s="653"/>
      <c r="PUO7" s="653"/>
      <c r="PUP7" s="653"/>
      <c r="PUQ7" s="653"/>
      <c r="PUR7" s="653"/>
      <c r="PUS7" s="653"/>
      <c r="PUT7" s="653"/>
      <c r="PUU7" s="653"/>
      <c r="PUV7" s="668"/>
      <c r="PUW7" s="670"/>
      <c r="PUX7" s="652"/>
      <c r="PUY7" s="652"/>
      <c r="PUZ7" s="652"/>
      <c r="PVA7" s="652"/>
      <c r="PVB7" s="652"/>
      <c r="PVC7" s="652"/>
      <c r="PVD7" s="653"/>
      <c r="PVE7" s="653"/>
      <c r="PVF7" s="653"/>
      <c r="PVG7" s="653"/>
      <c r="PVH7" s="653"/>
      <c r="PVI7" s="653"/>
      <c r="PVJ7" s="653"/>
      <c r="PVK7" s="653"/>
      <c r="PVL7" s="668"/>
      <c r="PVM7" s="670"/>
      <c r="PVN7" s="652"/>
      <c r="PVO7" s="652"/>
      <c r="PVP7" s="652"/>
      <c r="PVQ7" s="652"/>
      <c r="PVR7" s="652"/>
      <c r="PVS7" s="652"/>
      <c r="PVT7" s="653"/>
      <c r="PVU7" s="653"/>
      <c r="PVV7" s="653"/>
      <c r="PVW7" s="653"/>
      <c r="PVX7" s="653"/>
      <c r="PVY7" s="653"/>
      <c r="PVZ7" s="653"/>
      <c r="PWA7" s="653"/>
      <c r="PWB7" s="668"/>
      <c r="PWC7" s="670"/>
      <c r="PWD7" s="652"/>
      <c r="PWE7" s="652"/>
      <c r="PWF7" s="652"/>
      <c r="PWG7" s="652"/>
      <c r="PWH7" s="652"/>
      <c r="PWI7" s="652"/>
      <c r="PWJ7" s="653"/>
      <c r="PWK7" s="653"/>
      <c r="PWL7" s="653"/>
      <c r="PWM7" s="653"/>
      <c r="PWN7" s="653"/>
      <c r="PWO7" s="653"/>
      <c r="PWP7" s="653"/>
      <c r="PWQ7" s="653"/>
      <c r="PWR7" s="668"/>
      <c r="PWS7" s="670"/>
      <c r="PWT7" s="652"/>
      <c r="PWU7" s="652"/>
      <c r="PWV7" s="652"/>
      <c r="PWW7" s="652"/>
      <c r="PWX7" s="652"/>
      <c r="PWY7" s="652"/>
      <c r="PWZ7" s="653"/>
      <c r="PXA7" s="653"/>
      <c r="PXB7" s="653"/>
      <c r="PXC7" s="653"/>
      <c r="PXD7" s="653"/>
      <c r="PXE7" s="653"/>
      <c r="PXF7" s="653"/>
      <c r="PXG7" s="653"/>
      <c r="PXH7" s="668"/>
      <c r="PXI7" s="670"/>
      <c r="PXJ7" s="652"/>
      <c r="PXK7" s="652"/>
      <c r="PXL7" s="652"/>
      <c r="PXM7" s="652"/>
      <c r="PXN7" s="652"/>
      <c r="PXO7" s="652"/>
      <c r="PXP7" s="653"/>
      <c r="PXQ7" s="653"/>
      <c r="PXR7" s="653"/>
      <c r="PXS7" s="653"/>
      <c r="PXT7" s="653"/>
      <c r="PXU7" s="653"/>
      <c r="PXV7" s="653"/>
      <c r="PXW7" s="653"/>
      <c r="PXX7" s="668"/>
      <c r="PXY7" s="670"/>
      <c r="PXZ7" s="652"/>
      <c r="PYA7" s="652"/>
      <c r="PYB7" s="652"/>
      <c r="PYC7" s="652"/>
      <c r="PYD7" s="652"/>
      <c r="PYE7" s="652"/>
      <c r="PYF7" s="653"/>
      <c r="PYG7" s="653"/>
      <c r="PYH7" s="653"/>
      <c r="PYI7" s="653"/>
      <c r="PYJ7" s="653"/>
      <c r="PYK7" s="653"/>
      <c r="PYL7" s="653"/>
      <c r="PYM7" s="653"/>
      <c r="PYN7" s="668"/>
      <c r="PYO7" s="670"/>
      <c r="PYP7" s="652"/>
      <c r="PYQ7" s="652"/>
      <c r="PYR7" s="652"/>
      <c r="PYS7" s="652"/>
      <c r="PYT7" s="652"/>
      <c r="PYU7" s="652"/>
      <c r="PYV7" s="653"/>
      <c r="PYW7" s="653"/>
      <c r="PYX7" s="653"/>
      <c r="PYY7" s="653"/>
      <c r="PYZ7" s="653"/>
      <c r="PZA7" s="653"/>
      <c r="PZB7" s="653"/>
      <c r="PZC7" s="653"/>
      <c r="PZD7" s="668"/>
      <c r="PZE7" s="670"/>
      <c r="PZF7" s="652"/>
      <c r="PZG7" s="652"/>
      <c r="PZH7" s="652"/>
      <c r="PZI7" s="652"/>
      <c r="PZJ7" s="652"/>
      <c r="PZK7" s="652"/>
      <c r="PZL7" s="653"/>
      <c r="PZM7" s="653"/>
      <c r="PZN7" s="653"/>
      <c r="PZO7" s="653"/>
      <c r="PZP7" s="653"/>
      <c r="PZQ7" s="653"/>
      <c r="PZR7" s="653"/>
      <c r="PZS7" s="653"/>
      <c r="PZT7" s="668"/>
      <c r="PZU7" s="670"/>
      <c r="PZV7" s="652"/>
      <c r="PZW7" s="652"/>
      <c r="PZX7" s="652"/>
      <c r="PZY7" s="652"/>
      <c r="PZZ7" s="652"/>
      <c r="QAA7" s="652"/>
      <c r="QAB7" s="653"/>
      <c r="QAC7" s="653"/>
      <c r="QAD7" s="653"/>
      <c r="QAE7" s="653"/>
      <c r="QAF7" s="653"/>
      <c r="QAG7" s="653"/>
      <c r="QAH7" s="653"/>
      <c r="QAI7" s="653"/>
      <c r="QAJ7" s="668"/>
      <c r="QAK7" s="670"/>
      <c r="QAL7" s="652"/>
      <c r="QAM7" s="652"/>
      <c r="QAN7" s="652"/>
      <c r="QAO7" s="652"/>
      <c r="QAP7" s="652"/>
      <c r="QAQ7" s="652"/>
      <c r="QAR7" s="653"/>
      <c r="QAS7" s="653"/>
      <c r="QAT7" s="653"/>
      <c r="QAU7" s="653"/>
      <c r="QAV7" s="653"/>
      <c r="QAW7" s="653"/>
      <c r="QAX7" s="653"/>
      <c r="QAY7" s="653"/>
      <c r="QAZ7" s="668"/>
      <c r="QBA7" s="670"/>
      <c r="QBB7" s="652"/>
      <c r="QBC7" s="652"/>
      <c r="QBD7" s="652"/>
      <c r="QBE7" s="652"/>
      <c r="QBF7" s="652"/>
      <c r="QBG7" s="652"/>
      <c r="QBH7" s="653"/>
      <c r="QBI7" s="653"/>
      <c r="QBJ7" s="653"/>
      <c r="QBK7" s="653"/>
      <c r="QBL7" s="653"/>
      <c r="QBM7" s="653"/>
      <c r="QBN7" s="653"/>
      <c r="QBO7" s="653"/>
      <c r="QBP7" s="668"/>
      <c r="QBQ7" s="670"/>
      <c r="QBR7" s="652"/>
      <c r="QBS7" s="652"/>
      <c r="QBT7" s="652"/>
      <c r="QBU7" s="652"/>
      <c r="QBV7" s="652"/>
      <c r="QBW7" s="652"/>
      <c r="QBX7" s="653"/>
      <c r="QBY7" s="653"/>
      <c r="QBZ7" s="653"/>
      <c r="QCA7" s="653"/>
      <c r="QCB7" s="653"/>
      <c r="QCC7" s="653"/>
      <c r="QCD7" s="653"/>
      <c r="QCE7" s="653"/>
      <c r="QCF7" s="668"/>
      <c r="QCG7" s="670"/>
      <c r="QCH7" s="652"/>
      <c r="QCI7" s="652"/>
      <c r="QCJ7" s="652"/>
      <c r="QCK7" s="652"/>
      <c r="QCL7" s="652"/>
      <c r="QCM7" s="652"/>
      <c r="QCN7" s="653"/>
      <c r="QCO7" s="653"/>
      <c r="QCP7" s="653"/>
      <c r="QCQ7" s="653"/>
      <c r="QCR7" s="653"/>
      <c r="QCS7" s="653"/>
      <c r="QCT7" s="653"/>
      <c r="QCU7" s="653"/>
      <c r="QCV7" s="668"/>
      <c r="QCW7" s="670"/>
      <c r="QCX7" s="652"/>
      <c r="QCY7" s="652"/>
      <c r="QCZ7" s="652"/>
      <c r="QDA7" s="652"/>
      <c r="QDB7" s="652"/>
      <c r="QDC7" s="652"/>
      <c r="QDD7" s="653"/>
      <c r="QDE7" s="653"/>
      <c r="QDF7" s="653"/>
      <c r="QDG7" s="653"/>
      <c r="QDH7" s="653"/>
      <c r="QDI7" s="653"/>
      <c r="QDJ7" s="653"/>
      <c r="QDK7" s="653"/>
      <c r="QDL7" s="668"/>
      <c r="QDM7" s="670"/>
      <c r="QDN7" s="652"/>
      <c r="QDO7" s="652"/>
      <c r="QDP7" s="652"/>
      <c r="QDQ7" s="652"/>
      <c r="QDR7" s="652"/>
      <c r="QDS7" s="652"/>
      <c r="QDT7" s="653"/>
      <c r="QDU7" s="653"/>
      <c r="QDV7" s="653"/>
      <c r="QDW7" s="653"/>
      <c r="QDX7" s="653"/>
      <c r="QDY7" s="653"/>
      <c r="QDZ7" s="653"/>
      <c r="QEA7" s="653"/>
      <c r="QEB7" s="668"/>
      <c r="QEC7" s="670"/>
      <c r="QED7" s="652"/>
      <c r="QEE7" s="652"/>
      <c r="QEF7" s="652"/>
      <c r="QEG7" s="652"/>
      <c r="QEH7" s="652"/>
      <c r="QEI7" s="652"/>
      <c r="QEJ7" s="653"/>
      <c r="QEK7" s="653"/>
      <c r="QEL7" s="653"/>
      <c r="QEM7" s="653"/>
      <c r="QEN7" s="653"/>
      <c r="QEO7" s="653"/>
      <c r="QEP7" s="653"/>
      <c r="QEQ7" s="653"/>
      <c r="QER7" s="668"/>
      <c r="QES7" s="670"/>
      <c r="QET7" s="652"/>
      <c r="QEU7" s="652"/>
      <c r="QEV7" s="652"/>
      <c r="QEW7" s="652"/>
      <c r="QEX7" s="652"/>
      <c r="QEY7" s="652"/>
      <c r="QEZ7" s="653"/>
      <c r="QFA7" s="653"/>
      <c r="QFB7" s="653"/>
      <c r="QFC7" s="653"/>
      <c r="QFD7" s="653"/>
      <c r="QFE7" s="653"/>
      <c r="QFF7" s="653"/>
      <c r="QFG7" s="653"/>
      <c r="QFH7" s="668"/>
      <c r="QFI7" s="670"/>
      <c r="QFJ7" s="652"/>
      <c r="QFK7" s="652"/>
      <c r="QFL7" s="652"/>
      <c r="QFM7" s="652"/>
      <c r="QFN7" s="652"/>
      <c r="QFO7" s="652"/>
      <c r="QFP7" s="653"/>
      <c r="QFQ7" s="653"/>
      <c r="QFR7" s="653"/>
      <c r="QFS7" s="653"/>
      <c r="QFT7" s="653"/>
      <c r="QFU7" s="653"/>
      <c r="QFV7" s="653"/>
      <c r="QFW7" s="653"/>
      <c r="QFX7" s="668"/>
      <c r="QFY7" s="670"/>
      <c r="QFZ7" s="652"/>
      <c r="QGA7" s="652"/>
      <c r="QGB7" s="652"/>
      <c r="QGC7" s="652"/>
      <c r="QGD7" s="652"/>
      <c r="QGE7" s="652"/>
      <c r="QGF7" s="653"/>
      <c r="QGG7" s="653"/>
      <c r="QGH7" s="653"/>
      <c r="QGI7" s="653"/>
      <c r="QGJ7" s="653"/>
      <c r="QGK7" s="653"/>
      <c r="QGL7" s="653"/>
      <c r="QGM7" s="653"/>
      <c r="QGN7" s="668"/>
      <c r="QGO7" s="670"/>
      <c r="QGP7" s="652"/>
      <c r="QGQ7" s="652"/>
      <c r="QGR7" s="652"/>
      <c r="QGS7" s="652"/>
      <c r="QGT7" s="652"/>
      <c r="QGU7" s="652"/>
      <c r="QGV7" s="653"/>
      <c r="QGW7" s="653"/>
      <c r="QGX7" s="653"/>
      <c r="QGY7" s="653"/>
      <c r="QGZ7" s="653"/>
      <c r="QHA7" s="653"/>
      <c r="QHB7" s="653"/>
      <c r="QHC7" s="653"/>
      <c r="QHD7" s="668"/>
      <c r="QHE7" s="670"/>
      <c r="QHF7" s="652"/>
      <c r="QHG7" s="652"/>
      <c r="QHH7" s="652"/>
      <c r="QHI7" s="652"/>
      <c r="QHJ7" s="652"/>
      <c r="QHK7" s="652"/>
      <c r="QHL7" s="653"/>
      <c r="QHM7" s="653"/>
      <c r="QHN7" s="653"/>
      <c r="QHO7" s="653"/>
      <c r="QHP7" s="653"/>
      <c r="QHQ7" s="653"/>
      <c r="QHR7" s="653"/>
      <c r="QHS7" s="653"/>
      <c r="QHT7" s="668"/>
      <c r="QHU7" s="670"/>
      <c r="QHV7" s="652"/>
      <c r="QHW7" s="652"/>
      <c r="QHX7" s="652"/>
      <c r="QHY7" s="652"/>
      <c r="QHZ7" s="652"/>
      <c r="QIA7" s="652"/>
      <c r="QIB7" s="653"/>
      <c r="QIC7" s="653"/>
      <c r="QID7" s="653"/>
      <c r="QIE7" s="653"/>
      <c r="QIF7" s="653"/>
      <c r="QIG7" s="653"/>
      <c r="QIH7" s="653"/>
      <c r="QII7" s="653"/>
      <c r="QIJ7" s="668"/>
      <c r="QIK7" s="670"/>
      <c r="QIL7" s="652"/>
      <c r="QIM7" s="652"/>
      <c r="QIN7" s="652"/>
      <c r="QIO7" s="652"/>
      <c r="QIP7" s="652"/>
      <c r="QIQ7" s="652"/>
      <c r="QIR7" s="653"/>
      <c r="QIS7" s="653"/>
      <c r="QIT7" s="653"/>
      <c r="QIU7" s="653"/>
      <c r="QIV7" s="653"/>
      <c r="QIW7" s="653"/>
      <c r="QIX7" s="653"/>
      <c r="QIY7" s="653"/>
      <c r="QIZ7" s="668"/>
      <c r="QJA7" s="670"/>
      <c r="QJB7" s="652"/>
      <c r="QJC7" s="652"/>
      <c r="QJD7" s="652"/>
      <c r="QJE7" s="652"/>
      <c r="QJF7" s="652"/>
      <c r="QJG7" s="652"/>
      <c r="QJH7" s="653"/>
      <c r="QJI7" s="653"/>
      <c r="QJJ7" s="653"/>
      <c r="QJK7" s="653"/>
      <c r="QJL7" s="653"/>
      <c r="QJM7" s="653"/>
      <c r="QJN7" s="653"/>
      <c r="QJO7" s="653"/>
      <c r="QJP7" s="668"/>
      <c r="QJQ7" s="670"/>
      <c r="QJR7" s="652"/>
      <c r="QJS7" s="652"/>
      <c r="QJT7" s="652"/>
      <c r="QJU7" s="652"/>
      <c r="QJV7" s="652"/>
      <c r="QJW7" s="652"/>
      <c r="QJX7" s="653"/>
      <c r="QJY7" s="653"/>
      <c r="QJZ7" s="653"/>
      <c r="QKA7" s="653"/>
      <c r="QKB7" s="653"/>
      <c r="QKC7" s="653"/>
      <c r="QKD7" s="653"/>
      <c r="QKE7" s="653"/>
      <c r="QKF7" s="668"/>
      <c r="QKG7" s="670"/>
      <c r="QKH7" s="652"/>
      <c r="QKI7" s="652"/>
      <c r="QKJ7" s="652"/>
      <c r="QKK7" s="652"/>
      <c r="QKL7" s="652"/>
      <c r="QKM7" s="652"/>
      <c r="QKN7" s="653"/>
      <c r="QKO7" s="653"/>
      <c r="QKP7" s="653"/>
      <c r="QKQ7" s="653"/>
      <c r="QKR7" s="653"/>
      <c r="QKS7" s="653"/>
      <c r="QKT7" s="653"/>
      <c r="QKU7" s="653"/>
      <c r="QKV7" s="668"/>
      <c r="QKW7" s="670"/>
      <c r="QKX7" s="652"/>
      <c r="QKY7" s="652"/>
      <c r="QKZ7" s="652"/>
      <c r="QLA7" s="652"/>
      <c r="QLB7" s="652"/>
      <c r="QLC7" s="652"/>
      <c r="QLD7" s="653"/>
      <c r="QLE7" s="653"/>
      <c r="QLF7" s="653"/>
      <c r="QLG7" s="653"/>
      <c r="QLH7" s="653"/>
      <c r="QLI7" s="653"/>
      <c r="QLJ7" s="653"/>
      <c r="QLK7" s="653"/>
      <c r="QLL7" s="668"/>
      <c r="QLM7" s="670"/>
      <c r="QLN7" s="652"/>
      <c r="QLO7" s="652"/>
      <c r="QLP7" s="652"/>
      <c r="QLQ7" s="652"/>
      <c r="QLR7" s="652"/>
      <c r="QLS7" s="652"/>
      <c r="QLT7" s="653"/>
      <c r="QLU7" s="653"/>
      <c r="QLV7" s="653"/>
      <c r="QLW7" s="653"/>
      <c r="QLX7" s="653"/>
      <c r="QLY7" s="653"/>
      <c r="QLZ7" s="653"/>
      <c r="QMA7" s="653"/>
      <c r="QMB7" s="668"/>
      <c r="QMC7" s="670"/>
      <c r="QMD7" s="652"/>
      <c r="QME7" s="652"/>
      <c r="QMF7" s="652"/>
      <c r="QMG7" s="652"/>
      <c r="QMH7" s="652"/>
      <c r="QMI7" s="652"/>
      <c r="QMJ7" s="653"/>
      <c r="QMK7" s="653"/>
      <c r="QML7" s="653"/>
      <c r="QMM7" s="653"/>
      <c r="QMN7" s="653"/>
      <c r="QMO7" s="653"/>
      <c r="QMP7" s="653"/>
      <c r="QMQ7" s="653"/>
      <c r="QMR7" s="668"/>
      <c r="QMS7" s="670"/>
      <c r="QMT7" s="652"/>
      <c r="QMU7" s="652"/>
      <c r="QMV7" s="652"/>
      <c r="QMW7" s="652"/>
      <c r="QMX7" s="652"/>
      <c r="QMY7" s="652"/>
      <c r="QMZ7" s="653"/>
      <c r="QNA7" s="653"/>
      <c r="QNB7" s="653"/>
      <c r="QNC7" s="653"/>
      <c r="QND7" s="653"/>
      <c r="QNE7" s="653"/>
      <c r="QNF7" s="653"/>
      <c r="QNG7" s="653"/>
      <c r="QNH7" s="668"/>
      <c r="QNI7" s="670"/>
      <c r="QNJ7" s="652"/>
      <c r="QNK7" s="652"/>
      <c r="QNL7" s="652"/>
      <c r="QNM7" s="652"/>
      <c r="QNN7" s="652"/>
      <c r="QNO7" s="652"/>
      <c r="QNP7" s="653"/>
      <c r="QNQ7" s="653"/>
      <c r="QNR7" s="653"/>
      <c r="QNS7" s="653"/>
      <c r="QNT7" s="653"/>
      <c r="QNU7" s="653"/>
      <c r="QNV7" s="653"/>
      <c r="QNW7" s="653"/>
      <c r="QNX7" s="668"/>
      <c r="QNY7" s="670"/>
      <c r="QNZ7" s="652"/>
      <c r="QOA7" s="652"/>
      <c r="QOB7" s="652"/>
      <c r="QOC7" s="652"/>
      <c r="QOD7" s="652"/>
      <c r="QOE7" s="652"/>
      <c r="QOF7" s="653"/>
      <c r="QOG7" s="653"/>
      <c r="QOH7" s="653"/>
      <c r="QOI7" s="653"/>
      <c r="QOJ7" s="653"/>
      <c r="QOK7" s="653"/>
      <c r="QOL7" s="653"/>
      <c r="QOM7" s="653"/>
      <c r="QON7" s="668"/>
      <c r="QOO7" s="670"/>
      <c r="QOP7" s="652"/>
      <c r="QOQ7" s="652"/>
      <c r="QOR7" s="652"/>
      <c r="QOS7" s="652"/>
      <c r="QOT7" s="652"/>
      <c r="QOU7" s="652"/>
      <c r="QOV7" s="653"/>
      <c r="QOW7" s="653"/>
      <c r="QOX7" s="653"/>
      <c r="QOY7" s="653"/>
      <c r="QOZ7" s="653"/>
      <c r="QPA7" s="653"/>
      <c r="QPB7" s="653"/>
      <c r="QPC7" s="653"/>
      <c r="QPD7" s="668"/>
      <c r="QPE7" s="670"/>
      <c r="QPF7" s="652"/>
      <c r="QPG7" s="652"/>
      <c r="QPH7" s="652"/>
      <c r="QPI7" s="652"/>
      <c r="QPJ7" s="652"/>
      <c r="QPK7" s="652"/>
      <c r="QPL7" s="653"/>
      <c r="QPM7" s="653"/>
      <c r="QPN7" s="653"/>
      <c r="QPO7" s="653"/>
      <c r="QPP7" s="653"/>
      <c r="QPQ7" s="653"/>
      <c r="QPR7" s="653"/>
      <c r="QPS7" s="653"/>
      <c r="QPT7" s="668"/>
      <c r="QPU7" s="670"/>
      <c r="QPV7" s="652"/>
      <c r="QPW7" s="652"/>
      <c r="QPX7" s="652"/>
      <c r="QPY7" s="652"/>
      <c r="QPZ7" s="652"/>
      <c r="QQA7" s="652"/>
      <c r="QQB7" s="653"/>
      <c r="QQC7" s="653"/>
      <c r="QQD7" s="653"/>
      <c r="QQE7" s="653"/>
      <c r="QQF7" s="653"/>
      <c r="QQG7" s="653"/>
      <c r="QQH7" s="653"/>
      <c r="QQI7" s="653"/>
      <c r="QQJ7" s="668"/>
      <c r="QQK7" s="670"/>
      <c r="QQL7" s="652"/>
      <c r="QQM7" s="652"/>
      <c r="QQN7" s="652"/>
      <c r="QQO7" s="652"/>
      <c r="QQP7" s="652"/>
      <c r="QQQ7" s="652"/>
      <c r="QQR7" s="653"/>
      <c r="QQS7" s="653"/>
      <c r="QQT7" s="653"/>
      <c r="QQU7" s="653"/>
      <c r="QQV7" s="653"/>
      <c r="QQW7" s="653"/>
      <c r="QQX7" s="653"/>
      <c r="QQY7" s="653"/>
      <c r="QQZ7" s="668"/>
      <c r="QRA7" s="670"/>
      <c r="QRB7" s="652"/>
      <c r="QRC7" s="652"/>
      <c r="QRD7" s="652"/>
      <c r="QRE7" s="652"/>
      <c r="QRF7" s="652"/>
      <c r="QRG7" s="652"/>
      <c r="QRH7" s="653"/>
      <c r="QRI7" s="653"/>
      <c r="QRJ7" s="653"/>
      <c r="QRK7" s="653"/>
      <c r="QRL7" s="653"/>
      <c r="QRM7" s="653"/>
      <c r="QRN7" s="653"/>
      <c r="QRO7" s="653"/>
      <c r="QRP7" s="668"/>
      <c r="QRQ7" s="670"/>
      <c r="QRR7" s="652"/>
      <c r="QRS7" s="652"/>
      <c r="QRT7" s="652"/>
      <c r="QRU7" s="652"/>
      <c r="QRV7" s="652"/>
      <c r="QRW7" s="652"/>
      <c r="QRX7" s="653"/>
      <c r="QRY7" s="653"/>
      <c r="QRZ7" s="653"/>
      <c r="QSA7" s="653"/>
      <c r="QSB7" s="653"/>
      <c r="QSC7" s="653"/>
      <c r="QSD7" s="653"/>
      <c r="QSE7" s="653"/>
      <c r="QSF7" s="668"/>
      <c r="QSG7" s="670"/>
      <c r="QSH7" s="652"/>
      <c r="QSI7" s="652"/>
      <c r="QSJ7" s="652"/>
      <c r="QSK7" s="652"/>
      <c r="QSL7" s="652"/>
      <c r="QSM7" s="652"/>
      <c r="QSN7" s="653"/>
      <c r="QSO7" s="653"/>
      <c r="QSP7" s="653"/>
      <c r="QSQ7" s="653"/>
      <c r="QSR7" s="653"/>
      <c r="QSS7" s="653"/>
      <c r="QST7" s="653"/>
      <c r="QSU7" s="653"/>
      <c r="QSV7" s="668"/>
      <c r="QSW7" s="670"/>
      <c r="QSX7" s="652"/>
      <c r="QSY7" s="652"/>
      <c r="QSZ7" s="652"/>
      <c r="QTA7" s="652"/>
      <c r="QTB7" s="652"/>
      <c r="QTC7" s="652"/>
      <c r="QTD7" s="653"/>
      <c r="QTE7" s="653"/>
      <c r="QTF7" s="653"/>
      <c r="QTG7" s="653"/>
      <c r="QTH7" s="653"/>
      <c r="QTI7" s="653"/>
      <c r="QTJ7" s="653"/>
      <c r="QTK7" s="653"/>
      <c r="QTL7" s="668"/>
      <c r="QTM7" s="670"/>
      <c r="QTN7" s="652"/>
      <c r="QTO7" s="652"/>
      <c r="QTP7" s="652"/>
      <c r="QTQ7" s="652"/>
      <c r="QTR7" s="652"/>
      <c r="QTS7" s="652"/>
      <c r="QTT7" s="653"/>
      <c r="QTU7" s="653"/>
      <c r="QTV7" s="653"/>
      <c r="QTW7" s="653"/>
      <c r="QTX7" s="653"/>
      <c r="QTY7" s="653"/>
      <c r="QTZ7" s="653"/>
      <c r="QUA7" s="653"/>
      <c r="QUB7" s="668"/>
      <c r="QUC7" s="670"/>
      <c r="QUD7" s="652"/>
      <c r="QUE7" s="652"/>
      <c r="QUF7" s="652"/>
      <c r="QUG7" s="652"/>
      <c r="QUH7" s="652"/>
      <c r="QUI7" s="652"/>
      <c r="QUJ7" s="653"/>
      <c r="QUK7" s="653"/>
      <c r="QUL7" s="653"/>
      <c r="QUM7" s="653"/>
      <c r="QUN7" s="653"/>
      <c r="QUO7" s="653"/>
      <c r="QUP7" s="653"/>
      <c r="QUQ7" s="653"/>
      <c r="QUR7" s="668"/>
      <c r="QUS7" s="670"/>
      <c r="QUT7" s="652"/>
      <c r="QUU7" s="652"/>
      <c r="QUV7" s="652"/>
      <c r="QUW7" s="652"/>
      <c r="QUX7" s="652"/>
      <c r="QUY7" s="652"/>
      <c r="QUZ7" s="653"/>
      <c r="QVA7" s="653"/>
      <c r="QVB7" s="653"/>
      <c r="QVC7" s="653"/>
      <c r="QVD7" s="653"/>
      <c r="QVE7" s="653"/>
      <c r="QVF7" s="653"/>
      <c r="QVG7" s="653"/>
      <c r="QVH7" s="668"/>
      <c r="QVI7" s="670"/>
      <c r="QVJ7" s="652"/>
      <c r="QVK7" s="652"/>
      <c r="QVL7" s="652"/>
      <c r="QVM7" s="652"/>
      <c r="QVN7" s="652"/>
      <c r="QVO7" s="652"/>
      <c r="QVP7" s="653"/>
      <c r="QVQ7" s="653"/>
      <c r="QVR7" s="653"/>
      <c r="QVS7" s="653"/>
      <c r="QVT7" s="653"/>
      <c r="QVU7" s="653"/>
      <c r="QVV7" s="653"/>
      <c r="QVW7" s="653"/>
      <c r="QVX7" s="668"/>
      <c r="QVY7" s="670"/>
      <c r="QVZ7" s="652"/>
      <c r="QWA7" s="652"/>
      <c r="QWB7" s="652"/>
      <c r="QWC7" s="652"/>
      <c r="QWD7" s="652"/>
      <c r="QWE7" s="652"/>
      <c r="QWF7" s="653"/>
      <c r="QWG7" s="653"/>
      <c r="QWH7" s="653"/>
      <c r="QWI7" s="653"/>
      <c r="QWJ7" s="653"/>
      <c r="QWK7" s="653"/>
      <c r="QWL7" s="653"/>
      <c r="QWM7" s="653"/>
      <c r="QWN7" s="668"/>
      <c r="QWO7" s="670"/>
      <c r="QWP7" s="652"/>
      <c r="QWQ7" s="652"/>
      <c r="QWR7" s="652"/>
      <c r="QWS7" s="652"/>
      <c r="QWT7" s="652"/>
      <c r="QWU7" s="652"/>
      <c r="QWV7" s="653"/>
      <c r="QWW7" s="653"/>
      <c r="QWX7" s="653"/>
      <c r="QWY7" s="653"/>
      <c r="QWZ7" s="653"/>
      <c r="QXA7" s="653"/>
      <c r="QXB7" s="653"/>
      <c r="QXC7" s="653"/>
      <c r="QXD7" s="668"/>
      <c r="QXE7" s="670"/>
      <c r="QXF7" s="652"/>
      <c r="QXG7" s="652"/>
      <c r="QXH7" s="652"/>
      <c r="QXI7" s="652"/>
      <c r="QXJ7" s="652"/>
      <c r="QXK7" s="652"/>
      <c r="QXL7" s="653"/>
      <c r="QXM7" s="653"/>
      <c r="QXN7" s="653"/>
      <c r="QXO7" s="653"/>
      <c r="QXP7" s="653"/>
      <c r="QXQ7" s="653"/>
      <c r="QXR7" s="653"/>
      <c r="QXS7" s="653"/>
      <c r="QXT7" s="668"/>
      <c r="QXU7" s="670"/>
      <c r="QXV7" s="652"/>
      <c r="QXW7" s="652"/>
      <c r="QXX7" s="652"/>
      <c r="QXY7" s="652"/>
      <c r="QXZ7" s="652"/>
      <c r="QYA7" s="652"/>
      <c r="QYB7" s="653"/>
      <c r="QYC7" s="653"/>
      <c r="QYD7" s="653"/>
      <c r="QYE7" s="653"/>
      <c r="QYF7" s="653"/>
      <c r="QYG7" s="653"/>
      <c r="QYH7" s="653"/>
      <c r="QYI7" s="653"/>
      <c r="QYJ7" s="668"/>
      <c r="QYK7" s="670"/>
      <c r="QYL7" s="652"/>
      <c r="QYM7" s="652"/>
      <c r="QYN7" s="652"/>
      <c r="QYO7" s="652"/>
      <c r="QYP7" s="652"/>
      <c r="QYQ7" s="652"/>
      <c r="QYR7" s="653"/>
      <c r="QYS7" s="653"/>
      <c r="QYT7" s="653"/>
      <c r="QYU7" s="653"/>
      <c r="QYV7" s="653"/>
      <c r="QYW7" s="653"/>
      <c r="QYX7" s="653"/>
      <c r="QYY7" s="653"/>
      <c r="QYZ7" s="668"/>
      <c r="QZA7" s="670"/>
      <c r="QZB7" s="652"/>
      <c r="QZC7" s="652"/>
      <c r="QZD7" s="652"/>
      <c r="QZE7" s="652"/>
      <c r="QZF7" s="652"/>
      <c r="QZG7" s="652"/>
      <c r="QZH7" s="653"/>
      <c r="QZI7" s="653"/>
      <c r="QZJ7" s="653"/>
      <c r="QZK7" s="653"/>
      <c r="QZL7" s="653"/>
      <c r="QZM7" s="653"/>
      <c r="QZN7" s="653"/>
      <c r="QZO7" s="653"/>
      <c r="QZP7" s="668"/>
      <c r="QZQ7" s="670"/>
      <c r="QZR7" s="652"/>
      <c r="QZS7" s="652"/>
      <c r="QZT7" s="652"/>
      <c r="QZU7" s="652"/>
      <c r="QZV7" s="652"/>
      <c r="QZW7" s="652"/>
      <c r="QZX7" s="653"/>
      <c r="QZY7" s="653"/>
      <c r="QZZ7" s="653"/>
      <c r="RAA7" s="653"/>
      <c r="RAB7" s="653"/>
      <c r="RAC7" s="653"/>
      <c r="RAD7" s="653"/>
      <c r="RAE7" s="653"/>
      <c r="RAF7" s="668"/>
      <c r="RAG7" s="670"/>
      <c r="RAH7" s="652"/>
      <c r="RAI7" s="652"/>
      <c r="RAJ7" s="652"/>
      <c r="RAK7" s="652"/>
      <c r="RAL7" s="652"/>
      <c r="RAM7" s="652"/>
      <c r="RAN7" s="653"/>
      <c r="RAO7" s="653"/>
      <c r="RAP7" s="653"/>
      <c r="RAQ7" s="653"/>
      <c r="RAR7" s="653"/>
      <c r="RAS7" s="653"/>
      <c r="RAT7" s="653"/>
      <c r="RAU7" s="653"/>
      <c r="RAV7" s="668"/>
      <c r="RAW7" s="670"/>
      <c r="RAX7" s="652"/>
      <c r="RAY7" s="652"/>
      <c r="RAZ7" s="652"/>
      <c r="RBA7" s="652"/>
      <c r="RBB7" s="652"/>
      <c r="RBC7" s="652"/>
      <c r="RBD7" s="653"/>
      <c r="RBE7" s="653"/>
      <c r="RBF7" s="653"/>
      <c r="RBG7" s="653"/>
      <c r="RBH7" s="653"/>
      <c r="RBI7" s="653"/>
      <c r="RBJ7" s="653"/>
      <c r="RBK7" s="653"/>
      <c r="RBL7" s="668"/>
      <c r="RBM7" s="670"/>
      <c r="RBN7" s="652"/>
      <c r="RBO7" s="652"/>
      <c r="RBP7" s="652"/>
      <c r="RBQ7" s="652"/>
      <c r="RBR7" s="652"/>
      <c r="RBS7" s="652"/>
      <c r="RBT7" s="653"/>
      <c r="RBU7" s="653"/>
      <c r="RBV7" s="653"/>
      <c r="RBW7" s="653"/>
      <c r="RBX7" s="653"/>
      <c r="RBY7" s="653"/>
      <c r="RBZ7" s="653"/>
      <c r="RCA7" s="653"/>
      <c r="RCB7" s="668"/>
      <c r="RCC7" s="670"/>
      <c r="RCD7" s="652"/>
      <c r="RCE7" s="652"/>
      <c r="RCF7" s="652"/>
      <c r="RCG7" s="652"/>
      <c r="RCH7" s="652"/>
      <c r="RCI7" s="652"/>
      <c r="RCJ7" s="653"/>
      <c r="RCK7" s="653"/>
      <c r="RCL7" s="653"/>
      <c r="RCM7" s="653"/>
      <c r="RCN7" s="653"/>
      <c r="RCO7" s="653"/>
      <c r="RCP7" s="653"/>
      <c r="RCQ7" s="653"/>
      <c r="RCR7" s="668"/>
      <c r="RCS7" s="670"/>
      <c r="RCT7" s="652"/>
      <c r="RCU7" s="652"/>
      <c r="RCV7" s="652"/>
      <c r="RCW7" s="652"/>
      <c r="RCX7" s="652"/>
      <c r="RCY7" s="652"/>
      <c r="RCZ7" s="653"/>
      <c r="RDA7" s="653"/>
      <c r="RDB7" s="653"/>
      <c r="RDC7" s="653"/>
      <c r="RDD7" s="653"/>
      <c r="RDE7" s="653"/>
      <c r="RDF7" s="653"/>
      <c r="RDG7" s="653"/>
      <c r="RDH7" s="668"/>
      <c r="RDI7" s="670"/>
      <c r="RDJ7" s="652"/>
      <c r="RDK7" s="652"/>
      <c r="RDL7" s="652"/>
      <c r="RDM7" s="652"/>
      <c r="RDN7" s="652"/>
      <c r="RDO7" s="652"/>
      <c r="RDP7" s="653"/>
      <c r="RDQ7" s="653"/>
      <c r="RDR7" s="653"/>
      <c r="RDS7" s="653"/>
      <c r="RDT7" s="653"/>
      <c r="RDU7" s="653"/>
      <c r="RDV7" s="653"/>
      <c r="RDW7" s="653"/>
      <c r="RDX7" s="668"/>
      <c r="RDY7" s="670"/>
      <c r="RDZ7" s="652"/>
      <c r="REA7" s="652"/>
      <c r="REB7" s="652"/>
      <c r="REC7" s="652"/>
      <c r="RED7" s="652"/>
      <c r="REE7" s="652"/>
      <c r="REF7" s="653"/>
      <c r="REG7" s="653"/>
      <c r="REH7" s="653"/>
      <c r="REI7" s="653"/>
      <c r="REJ7" s="653"/>
      <c r="REK7" s="653"/>
      <c r="REL7" s="653"/>
      <c r="REM7" s="653"/>
      <c r="REN7" s="668"/>
      <c r="REO7" s="670"/>
      <c r="REP7" s="652"/>
      <c r="REQ7" s="652"/>
      <c r="RER7" s="652"/>
      <c r="RES7" s="652"/>
      <c r="RET7" s="652"/>
      <c r="REU7" s="652"/>
      <c r="REV7" s="653"/>
      <c r="REW7" s="653"/>
      <c r="REX7" s="653"/>
      <c r="REY7" s="653"/>
      <c r="REZ7" s="653"/>
      <c r="RFA7" s="653"/>
      <c r="RFB7" s="653"/>
      <c r="RFC7" s="653"/>
      <c r="RFD7" s="668"/>
      <c r="RFE7" s="670"/>
      <c r="RFF7" s="652"/>
      <c r="RFG7" s="652"/>
      <c r="RFH7" s="652"/>
      <c r="RFI7" s="652"/>
      <c r="RFJ7" s="652"/>
      <c r="RFK7" s="652"/>
      <c r="RFL7" s="653"/>
      <c r="RFM7" s="653"/>
      <c r="RFN7" s="653"/>
      <c r="RFO7" s="653"/>
      <c r="RFP7" s="653"/>
      <c r="RFQ7" s="653"/>
      <c r="RFR7" s="653"/>
      <c r="RFS7" s="653"/>
      <c r="RFT7" s="668"/>
      <c r="RFU7" s="670"/>
      <c r="RFV7" s="652"/>
      <c r="RFW7" s="652"/>
      <c r="RFX7" s="652"/>
      <c r="RFY7" s="652"/>
      <c r="RFZ7" s="652"/>
      <c r="RGA7" s="652"/>
      <c r="RGB7" s="653"/>
      <c r="RGC7" s="653"/>
      <c r="RGD7" s="653"/>
      <c r="RGE7" s="653"/>
      <c r="RGF7" s="653"/>
      <c r="RGG7" s="653"/>
      <c r="RGH7" s="653"/>
      <c r="RGI7" s="653"/>
      <c r="RGJ7" s="668"/>
      <c r="RGK7" s="670"/>
      <c r="RGL7" s="652"/>
      <c r="RGM7" s="652"/>
      <c r="RGN7" s="652"/>
      <c r="RGO7" s="652"/>
      <c r="RGP7" s="652"/>
      <c r="RGQ7" s="652"/>
      <c r="RGR7" s="653"/>
      <c r="RGS7" s="653"/>
      <c r="RGT7" s="653"/>
      <c r="RGU7" s="653"/>
      <c r="RGV7" s="653"/>
      <c r="RGW7" s="653"/>
      <c r="RGX7" s="653"/>
      <c r="RGY7" s="653"/>
      <c r="RGZ7" s="668"/>
      <c r="RHA7" s="670"/>
      <c r="RHB7" s="652"/>
      <c r="RHC7" s="652"/>
      <c r="RHD7" s="652"/>
      <c r="RHE7" s="652"/>
      <c r="RHF7" s="652"/>
      <c r="RHG7" s="652"/>
      <c r="RHH7" s="653"/>
      <c r="RHI7" s="653"/>
      <c r="RHJ7" s="653"/>
      <c r="RHK7" s="653"/>
      <c r="RHL7" s="653"/>
      <c r="RHM7" s="653"/>
      <c r="RHN7" s="653"/>
      <c r="RHO7" s="653"/>
      <c r="RHP7" s="668"/>
      <c r="RHQ7" s="670"/>
      <c r="RHR7" s="652"/>
      <c r="RHS7" s="652"/>
      <c r="RHT7" s="652"/>
      <c r="RHU7" s="652"/>
      <c r="RHV7" s="652"/>
      <c r="RHW7" s="652"/>
      <c r="RHX7" s="653"/>
      <c r="RHY7" s="653"/>
      <c r="RHZ7" s="653"/>
      <c r="RIA7" s="653"/>
      <c r="RIB7" s="653"/>
      <c r="RIC7" s="653"/>
      <c r="RID7" s="653"/>
      <c r="RIE7" s="653"/>
      <c r="RIF7" s="668"/>
      <c r="RIG7" s="670"/>
      <c r="RIH7" s="652"/>
      <c r="RII7" s="652"/>
      <c r="RIJ7" s="652"/>
      <c r="RIK7" s="652"/>
      <c r="RIL7" s="652"/>
      <c r="RIM7" s="652"/>
      <c r="RIN7" s="653"/>
      <c r="RIO7" s="653"/>
      <c r="RIP7" s="653"/>
      <c r="RIQ7" s="653"/>
      <c r="RIR7" s="653"/>
      <c r="RIS7" s="653"/>
      <c r="RIT7" s="653"/>
      <c r="RIU7" s="653"/>
      <c r="RIV7" s="668"/>
      <c r="RIW7" s="670"/>
      <c r="RIX7" s="652"/>
      <c r="RIY7" s="652"/>
      <c r="RIZ7" s="652"/>
      <c r="RJA7" s="652"/>
      <c r="RJB7" s="652"/>
      <c r="RJC7" s="652"/>
      <c r="RJD7" s="653"/>
      <c r="RJE7" s="653"/>
      <c r="RJF7" s="653"/>
      <c r="RJG7" s="653"/>
      <c r="RJH7" s="653"/>
      <c r="RJI7" s="653"/>
      <c r="RJJ7" s="653"/>
      <c r="RJK7" s="653"/>
      <c r="RJL7" s="668"/>
      <c r="RJM7" s="670"/>
      <c r="RJN7" s="652"/>
      <c r="RJO7" s="652"/>
      <c r="RJP7" s="652"/>
      <c r="RJQ7" s="652"/>
      <c r="RJR7" s="652"/>
      <c r="RJS7" s="652"/>
      <c r="RJT7" s="653"/>
      <c r="RJU7" s="653"/>
      <c r="RJV7" s="653"/>
      <c r="RJW7" s="653"/>
      <c r="RJX7" s="653"/>
      <c r="RJY7" s="653"/>
      <c r="RJZ7" s="653"/>
      <c r="RKA7" s="653"/>
      <c r="RKB7" s="668"/>
      <c r="RKC7" s="670"/>
      <c r="RKD7" s="652"/>
      <c r="RKE7" s="652"/>
      <c r="RKF7" s="652"/>
      <c r="RKG7" s="652"/>
      <c r="RKH7" s="652"/>
      <c r="RKI7" s="652"/>
      <c r="RKJ7" s="653"/>
      <c r="RKK7" s="653"/>
      <c r="RKL7" s="653"/>
      <c r="RKM7" s="653"/>
      <c r="RKN7" s="653"/>
      <c r="RKO7" s="653"/>
      <c r="RKP7" s="653"/>
      <c r="RKQ7" s="653"/>
      <c r="RKR7" s="668"/>
      <c r="RKS7" s="670"/>
      <c r="RKT7" s="652"/>
      <c r="RKU7" s="652"/>
      <c r="RKV7" s="652"/>
      <c r="RKW7" s="652"/>
      <c r="RKX7" s="652"/>
      <c r="RKY7" s="652"/>
      <c r="RKZ7" s="653"/>
      <c r="RLA7" s="653"/>
      <c r="RLB7" s="653"/>
      <c r="RLC7" s="653"/>
      <c r="RLD7" s="653"/>
      <c r="RLE7" s="653"/>
      <c r="RLF7" s="653"/>
      <c r="RLG7" s="653"/>
      <c r="RLH7" s="668"/>
      <c r="RLI7" s="670"/>
      <c r="RLJ7" s="652"/>
      <c r="RLK7" s="652"/>
      <c r="RLL7" s="652"/>
      <c r="RLM7" s="652"/>
      <c r="RLN7" s="652"/>
      <c r="RLO7" s="652"/>
      <c r="RLP7" s="653"/>
      <c r="RLQ7" s="653"/>
      <c r="RLR7" s="653"/>
      <c r="RLS7" s="653"/>
      <c r="RLT7" s="653"/>
      <c r="RLU7" s="653"/>
      <c r="RLV7" s="653"/>
      <c r="RLW7" s="653"/>
      <c r="RLX7" s="668"/>
      <c r="RLY7" s="670"/>
      <c r="RLZ7" s="652"/>
      <c r="RMA7" s="652"/>
      <c r="RMB7" s="652"/>
      <c r="RMC7" s="652"/>
      <c r="RMD7" s="652"/>
      <c r="RME7" s="652"/>
      <c r="RMF7" s="653"/>
      <c r="RMG7" s="653"/>
      <c r="RMH7" s="653"/>
      <c r="RMI7" s="653"/>
      <c r="RMJ7" s="653"/>
      <c r="RMK7" s="653"/>
      <c r="RML7" s="653"/>
      <c r="RMM7" s="653"/>
      <c r="RMN7" s="668"/>
      <c r="RMO7" s="670"/>
      <c r="RMP7" s="652"/>
      <c r="RMQ7" s="652"/>
      <c r="RMR7" s="652"/>
      <c r="RMS7" s="652"/>
      <c r="RMT7" s="652"/>
      <c r="RMU7" s="652"/>
      <c r="RMV7" s="653"/>
      <c r="RMW7" s="653"/>
      <c r="RMX7" s="653"/>
      <c r="RMY7" s="653"/>
      <c r="RMZ7" s="653"/>
      <c r="RNA7" s="653"/>
      <c r="RNB7" s="653"/>
      <c r="RNC7" s="653"/>
      <c r="RND7" s="668"/>
      <c r="RNE7" s="670"/>
      <c r="RNF7" s="652"/>
      <c r="RNG7" s="652"/>
      <c r="RNH7" s="652"/>
      <c r="RNI7" s="652"/>
      <c r="RNJ7" s="652"/>
      <c r="RNK7" s="652"/>
      <c r="RNL7" s="653"/>
      <c r="RNM7" s="653"/>
      <c r="RNN7" s="653"/>
      <c r="RNO7" s="653"/>
      <c r="RNP7" s="653"/>
      <c r="RNQ7" s="653"/>
      <c r="RNR7" s="653"/>
      <c r="RNS7" s="653"/>
      <c r="RNT7" s="668"/>
      <c r="RNU7" s="670"/>
      <c r="RNV7" s="652"/>
      <c r="RNW7" s="652"/>
      <c r="RNX7" s="652"/>
      <c r="RNY7" s="652"/>
      <c r="RNZ7" s="652"/>
      <c r="ROA7" s="652"/>
      <c r="ROB7" s="653"/>
      <c r="ROC7" s="653"/>
      <c r="ROD7" s="653"/>
      <c r="ROE7" s="653"/>
      <c r="ROF7" s="653"/>
      <c r="ROG7" s="653"/>
      <c r="ROH7" s="653"/>
      <c r="ROI7" s="653"/>
      <c r="ROJ7" s="668"/>
      <c r="ROK7" s="670"/>
      <c r="ROL7" s="652"/>
      <c r="ROM7" s="652"/>
      <c r="RON7" s="652"/>
      <c r="ROO7" s="652"/>
      <c r="ROP7" s="652"/>
      <c r="ROQ7" s="652"/>
      <c r="ROR7" s="653"/>
      <c r="ROS7" s="653"/>
      <c r="ROT7" s="653"/>
      <c r="ROU7" s="653"/>
      <c r="ROV7" s="653"/>
      <c r="ROW7" s="653"/>
      <c r="ROX7" s="653"/>
      <c r="ROY7" s="653"/>
      <c r="ROZ7" s="668"/>
      <c r="RPA7" s="670"/>
      <c r="RPB7" s="652"/>
      <c r="RPC7" s="652"/>
      <c r="RPD7" s="652"/>
      <c r="RPE7" s="652"/>
      <c r="RPF7" s="652"/>
      <c r="RPG7" s="652"/>
      <c r="RPH7" s="653"/>
      <c r="RPI7" s="653"/>
      <c r="RPJ7" s="653"/>
      <c r="RPK7" s="653"/>
      <c r="RPL7" s="653"/>
      <c r="RPM7" s="653"/>
      <c r="RPN7" s="653"/>
      <c r="RPO7" s="653"/>
      <c r="RPP7" s="668"/>
      <c r="RPQ7" s="670"/>
      <c r="RPR7" s="652"/>
      <c r="RPS7" s="652"/>
      <c r="RPT7" s="652"/>
      <c r="RPU7" s="652"/>
      <c r="RPV7" s="652"/>
      <c r="RPW7" s="652"/>
      <c r="RPX7" s="653"/>
      <c r="RPY7" s="653"/>
      <c r="RPZ7" s="653"/>
      <c r="RQA7" s="653"/>
      <c r="RQB7" s="653"/>
      <c r="RQC7" s="653"/>
      <c r="RQD7" s="653"/>
      <c r="RQE7" s="653"/>
      <c r="RQF7" s="668"/>
      <c r="RQG7" s="670"/>
      <c r="RQH7" s="652"/>
      <c r="RQI7" s="652"/>
      <c r="RQJ7" s="652"/>
      <c r="RQK7" s="652"/>
      <c r="RQL7" s="652"/>
      <c r="RQM7" s="652"/>
      <c r="RQN7" s="653"/>
      <c r="RQO7" s="653"/>
      <c r="RQP7" s="653"/>
      <c r="RQQ7" s="653"/>
      <c r="RQR7" s="653"/>
      <c r="RQS7" s="653"/>
      <c r="RQT7" s="653"/>
      <c r="RQU7" s="653"/>
      <c r="RQV7" s="668"/>
      <c r="RQW7" s="670"/>
      <c r="RQX7" s="652"/>
      <c r="RQY7" s="652"/>
      <c r="RQZ7" s="652"/>
      <c r="RRA7" s="652"/>
      <c r="RRB7" s="652"/>
      <c r="RRC7" s="652"/>
      <c r="RRD7" s="653"/>
      <c r="RRE7" s="653"/>
      <c r="RRF7" s="653"/>
      <c r="RRG7" s="653"/>
      <c r="RRH7" s="653"/>
      <c r="RRI7" s="653"/>
      <c r="RRJ7" s="653"/>
      <c r="RRK7" s="653"/>
      <c r="RRL7" s="668"/>
      <c r="RRM7" s="670"/>
      <c r="RRN7" s="652"/>
      <c r="RRO7" s="652"/>
      <c r="RRP7" s="652"/>
      <c r="RRQ7" s="652"/>
      <c r="RRR7" s="652"/>
      <c r="RRS7" s="652"/>
      <c r="RRT7" s="653"/>
      <c r="RRU7" s="653"/>
      <c r="RRV7" s="653"/>
      <c r="RRW7" s="653"/>
      <c r="RRX7" s="653"/>
      <c r="RRY7" s="653"/>
      <c r="RRZ7" s="653"/>
      <c r="RSA7" s="653"/>
      <c r="RSB7" s="668"/>
      <c r="RSC7" s="670"/>
      <c r="RSD7" s="652"/>
      <c r="RSE7" s="652"/>
      <c r="RSF7" s="652"/>
      <c r="RSG7" s="652"/>
      <c r="RSH7" s="652"/>
      <c r="RSI7" s="652"/>
      <c r="RSJ7" s="653"/>
      <c r="RSK7" s="653"/>
      <c r="RSL7" s="653"/>
      <c r="RSM7" s="653"/>
      <c r="RSN7" s="653"/>
      <c r="RSO7" s="653"/>
      <c r="RSP7" s="653"/>
      <c r="RSQ7" s="653"/>
      <c r="RSR7" s="668"/>
      <c r="RSS7" s="670"/>
      <c r="RST7" s="652"/>
      <c r="RSU7" s="652"/>
      <c r="RSV7" s="652"/>
      <c r="RSW7" s="652"/>
      <c r="RSX7" s="652"/>
      <c r="RSY7" s="652"/>
      <c r="RSZ7" s="653"/>
      <c r="RTA7" s="653"/>
      <c r="RTB7" s="653"/>
      <c r="RTC7" s="653"/>
      <c r="RTD7" s="653"/>
      <c r="RTE7" s="653"/>
      <c r="RTF7" s="653"/>
      <c r="RTG7" s="653"/>
      <c r="RTH7" s="668"/>
      <c r="RTI7" s="670"/>
      <c r="RTJ7" s="652"/>
      <c r="RTK7" s="652"/>
      <c r="RTL7" s="652"/>
      <c r="RTM7" s="652"/>
      <c r="RTN7" s="652"/>
      <c r="RTO7" s="652"/>
      <c r="RTP7" s="653"/>
      <c r="RTQ7" s="653"/>
      <c r="RTR7" s="653"/>
      <c r="RTS7" s="653"/>
      <c r="RTT7" s="653"/>
      <c r="RTU7" s="653"/>
      <c r="RTV7" s="653"/>
      <c r="RTW7" s="653"/>
      <c r="RTX7" s="668"/>
      <c r="RTY7" s="670"/>
      <c r="RTZ7" s="652"/>
      <c r="RUA7" s="652"/>
      <c r="RUB7" s="652"/>
      <c r="RUC7" s="652"/>
      <c r="RUD7" s="652"/>
      <c r="RUE7" s="652"/>
      <c r="RUF7" s="653"/>
      <c r="RUG7" s="653"/>
      <c r="RUH7" s="653"/>
      <c r="RUI7" s="653"/>
      <c r="RUJ7" s="653"/>
      <c r="RUK7" s="653"/>
      <c r="RUL7" s="653"/>
      <c r="RUM7" s="653"/>
      <c r="RUN7" s="668"/>
      <c r="RUO7" s="670"/>
      <c r="RUP7" s="652"/>
      <c r="RUQ7" s="652"/>
      <c r="RUR7" s="652"/>
      <c r="RUS7" s="652"/>
      <c r="RUT7" s="652"/>
      <c r="RUU7" s="652"/>
      <c r="RUV7" s="653"/>
      <c r="RUW7" s="653"/>
      <c r="RUX7" s="653"/>
      <c r="RUY7" s="653"/>
      <c r="RUZ7" s="653"/>
      <c r="RVA7" s="653"/>
      <c r="RVB7" s="653"/>
      <c r="RVC7" s="653"/>
      <c r="RVD7" s="668"/>
      <c r="RVE7" s="670"/>
      <c r="RVF7" s="652"/>
      <c r="RVG7" s="652"/>
      <c r="RVH7" s="652"/>
      <c r="RVI7" s="652"/>
      <c r="RVJ7" s="652"/>
      <c r="RVK7" s="652"/>
      <c r="RVL7" s="653"/>
      <c r="RVM7" s="653"/>
      <c r="RVN7" s="653"/>
      <c r="RVO7" s="653"/>
      <c r="RVP7" s="653"/>
      <c r="RVQ7" s="653"/>
      <c r="RVR7" s="653"/>
      <c r="RVS7" s="653"/>
      <c r="RVT7" s="668"/>
      <c r="RVU7" s="670"/>
      <c r="RVV7" s="652"/>
      <c r="RVW7" s="652"/>
      <c r="RVX7" s="652"/>
      <c r="RVY7" s="652"/>
      <c r="RVZ7" s="652"/>
      <c r="RWA7" s="652"/>
      <c r="RWB7" s="653"/>
      <c r="RWC7" s="653"/>
      <c r="RWD7" s="653"/>
      <c r="RWE7" s="653"/>
      <c r="RWF7" s="653"/>
      <c r="RWG7" s="653"/>
      <c r="RWH7" s="653"/>
      <c r="RWI7" s="653"/>
      <c r="RWJ7" s="668"/>
      <c r="RWK7" s="670"/>
      <c r="RWL7" s="652"/>
      <c r="RWM7" s="652"/>
      <c r="RWN7" s="652"/>
      <c r="RWO7" s="652"/>
      <c r="RWP7" s="652"/>
      <c r="RWQ7" s="652"/>
      <c r="RWR7" s="653"/>
      <c r="RWS7" s="653"/>
      <c r="RWT7" s="653"/>
      <c r="RWU7" s="653"/>
      <c r="RWV7" s="653"/>
      <c r="RWW7" s="653"/>
      <c r="RWX7" s="653"/>
      <c r="RWY7" s="653"/>
      <c r="RWZ7" s="668"/>
      <c r="RXA7" s="670"/>
      <c r="RXB7" s="652"/>
      <c r="RXC7" s="652"/>
      <c r="RXD7" s="652"/>
      <c r="RXE7" s="652"/>
      <c r="RXF7" s="652"/>
      <c r="RXG7" s="652"/>
      <c r="RXH7" s="653"/>
      <c r="RXI7" s="653"/>
      <c r="RXJ7" s="653"/>
      <c r="RXK7" s="653"/>
      <c r="RXL7" s="653"/>
      <c r="RXM7" s="653"/>
      <c r="RXN7" s="653"/>
      <c r="RXO7" s="653"/>
      <c r="RXP7" s="668"/>
      <c r="RXQ7" s="670"/>
      <c r="RXR7" s="652"/>
      <c r="RXS7" s="652"/>
      <c r="RXT7" s="652"/>
      <c r="RXU7" s="652"/>
      <c r="RXV7" s="652"/>
      <c r="RXW7" s="652"/>
      <c r="RXX7" s="653"/>
      <c r="RXY7" s="653"/>
      <c r="RXZ7" s="653"/>
      <c r="RYA7" s="653"/>
      <c r="RYB7" s="653"/>
      <c r="RYC7" s="653"/>
      <c r="RYD7" s="653"/>
      <c r="RYE7" s="653"/>
      <c r="RYF7" s="668"/>
      <c r="RYG7" s="670"/>
      <c r="RYH7" s="652"/>
      <c r="RYI7" s="652"/>
      <c r="RYJ7" s="652"/>
      <c r="RYK7" s="652"/>
      <c r="RYL7" s="652"/>
      <c r="RYM7" s="652"/>
      <c r="RYN7" s="653"/>
      <c r="RYO7" s="653"/>
      <c r="RYP7" s="653"/>
      <c r="RYQ7" s="653"/>
      <c r="RYR7" s="653"/>
      <c r="RYS7" s="653"/>
      <c r="RYT7" s="653"/>
      <c r="RYU7" s="653"/>
      <c r="RYV7" s="668"/>
      <c r="RYW7" s="670"/>
      <c r="RYX7" s="652"/>
      <c r="RYY7" s="652"/>
      <c r="RYZ7" s="652"/>
      <c r="RZA7" s="652"/>
      <c r="RZB7" s="652"/>
      <c r="RZC7" s="652"/>
      <c r="RZD7" s="653"/>
      <c r="RZE7" s="653"/>
      <c r="RZF7" s="653"/>
      <c r="RZG7" s="653"/>
      <c r="RZH7" s="653"/>
      <c r="RZI7" s="653"/>
      <c r="RZJ7" s="653"/>
      <c r="RZK7" s="653"/>
      <c r="RZL7" s="668"/>
      <c r="RZM7" s="670"/>
      <c r="RZN7" s="652"/>
      <c r="RZO7" s="652"/>
      <c r="RZP7" s="652"/>
      <c r="RZQ7" s="652"/>
      <c r="RZR7" s="652"/>
      <c r="RZS7" s="652"/>
      <c r="RZT7" s="653"/>
      <c r="RZU7" s="653"/>
      <c r="RZV7" s="653"/>
      <c r="RZW7" s="653"/>
      <c r="RZX7" s="653"/>
      <c r="RZY7" s="653"/>
      <c r="RZZ7" s="653"/>
      <c r="SAA7" s="653"/>
      <c r="SAB7" s="668"/>
      <c r="SAC7" s="670"/>
      <c r="SAD7" s="652"/>
      <c r="SAE7" s="652"/>
      <c r="SAF7" s="652"/>
      <c r="SAG7" s="652"/>
      <c r="SAH7" s="652"/>
      <c r="SAI7" s="652"/>
      <c r="SAJ7" s="653"/>
      <c r="SAK7" s="653"/>
      <c r="SAL7" s="653"/>
      <c r="SAM7" s="653"/>
      <c r="SAN7" s="653"/>
      <c r="SAO7" s="653"/>
      <c r="SAP7" s="653"/>
      <c r="SAQ7" s="653"/>
      <c r="SAR7" s="668"/>
      <c r="SAS7" s="670"/>
      <c r="SAT7" s="652"/>
      <c r="SAU7" s="652"/>
      <c r="SAV7" s="652"/>
      <c r="SAW7" s="652"/>
      <c r="SAX7" s="652"/>
      <c r="SAY7" s="652"/>
      <c r="SAZ7" s="653"/>
      <c r="SBA7" s="653"/>
      <c r="SBB7" s="653"/>
      <c r="SBC7" s="653"/>
      <c r="SBD7" s="653"/>
      <c r="SBE7" s="653"/>
      <c r="SBF7" s="653"/>
      <c r="SBG7" s="653"/>
      <c r="SBH7" s="668"/>
      <c r="SBI7" s="670"/>
      <c r="SBJ7" s="652"/>
      <c r="SBK7" s="652"/>
      <c r="SBL7" s="652"/>
      <c r="SBM7" s="652"/>
      <c r="SBN7" s="652"/>
      <c r="SBO7" s="652"/>
      <c r="SBP7" s="653"/>
      <c r="SBQ7" s="653"/>
      <c r="SBR7" s="653"/>
      <c r="SBS7" s="653"/>
      <c r="SBT7" s="653"/>
      <c r="SBU7" s="653"/>
      <c r="SBV7" s="653"/>
      <c r="SBW7" s="653"/>
      <c r="SBX7" s="668"/>
      <c r="SBY7" s="670"/>
      <c r="SBZ7" s="652"/>
      <c r="SCA7" s="652"/>
      <c r="SCB7" s="652"/>
      <c r="SCC7" s="652"/>
      <c r="SCD7" s="652"/>
      <c r="SCE7" s="652"/>
      <c r="SCF7" s="653"/>
      <c r="SCG7" s="653"/>
      <c r="SCH7" s="653"/>
      <c r="SCI7" s="653"/>
      <c r="SCJ7" s="653"/>
      <c r="SCK7" s="653"/>
      <c r="SCL7" s="653"/>
      <c r="SCM7" s="653"/>
      <c r="SCN7" s="668"/>
      <c r="SCO7" s="670"/>
      <c r="SCP7" s="652"/>
      <c r="SCQ7" s="652"/>
      <c r="SCR7" s="652"/>
      <c r="SCS7" s="652"/>
      <c r="SCT7" s="652"/>
      <c r="SCU7" s="652"/>
      <c r="SCV7" s="653"/>
      <c r="SCW7" s="653"/>
      <c r="SCX7" s="653"/>
      <c r="SCY7" s="653"/>
      <c r="SCZ7" s="653"/>
      <c r="SDA7" s="653"/>
      <c r="SDB7" s="653"/>
      <c r="SDC7" s="653"/>
      <c r="SDD7" s="668"/>
      <c r="SDE7" s="670"/>
      <c r="SDF7" s="652"/>
      <c r="SDG7" s="652"/>
      <c r="SDH7" s="652"/>
      <c r="SDI7" s="652"/>
      <c r="SDJ7" s="652"/>
      <c r="SDK7" s="652"/>
      <c r="SDL7" s="653"/>
      <c r="SDM7" s="653"/>
      <c r="SDN7" s="653"/>
      <c r="SDO7" s="653"/>
      <c r="SDP7" s="653"/>
      <c r="SDQ7" s="653"/>
      <c r="SDR7" s="653"/>
      <c r="SDS7" s="653"/>
      <c r="SDT7" s="668"/>
      <c r="SDU7" s="670"/>
      <c r="SDV7" s="652"/>
      <c r="SDW7" s="652"/>
      <c r="SDX7" s="652"/>
      <c r="SDY7" s="652"/>
      <c r="SDZ7" s="652"/>
      <c r="SEA7" s="652"/>
      <c r="SEB7" s="653"/>
      <c r="SEC7" s="653"/>
      <c r="SED7" s="653"/>
      <c r="SEE7" s="653"/>
      <c r="SEF7" s="653"/>
      <c r="SEG7" s="653"/>
      <c r="SEH7" s="653"/>
      <c r="SEI7" s="653"/>
      <c r="SEJ7" s="668"/>
      <c r="SEK7" s="670"/>
      <c r="SEL7" s="652"/>
      <c r="SEM7" s="652"/>
      <c r="SEN7" s="652"/>
      <c r="SEO7" s="652"/>
      <c r="SEP7" s="652"/>
      <c r="SEQ7" s="652"/>
      <c r="SER7" s="653"/>
      <c r="SES7" s="653"/>
      <c r="SET7" s="653"/>
      <c r="SEU7" s="653"/>
      <c r="SEV7" s="653"/>
      <c r="SEW7" s="653"/>
      <c r="SEX7" s="653"/>
      <c r="SEY7" s="653"/>
      <c r="SEZ7" s="668"/>
      <c r="SFA7" s="670"/>
      <c r="SFB7" s="652"/>
      <c r="SFC7" s="652"/>
      <c r="SFD7" s="652"/>
      <c r="SFE7" s="652"/>
      <c r="SFF7" s="652"/>
      <c r="SFG7" s="652"/>
      <c r="SFH7" s="653"/>
      <c r="SFI7" s="653"/>
      <c r="SFJ7" s="653"/>
      <c r="SFK7" s="653"/>
      <c r="SFL7" s="653"/>
      <c r="SFM7" s="653"/>
      <c r="SFN7" s="653"/>
      <c r="SFO7" s="653"/>
      <c r="SFP7" s="668"/>
      <c r="SFQ7" s="670"/>
      <c r="SFR7" s="652"/>
      <c r="SFS7" s="652"/>
      <c r="SFT7" s="652"/>
      <c r="SFU7" s="652"/>
      <c r="SFV7" s="652"/>
      <c r="SFW7" s="652"/>
      <c r="SFX7" s="653"/>
      <c r="SFY7" s="653"/>
      <c r="SFZ7" s="653"/>
      <c r="SGA7" s="653"/>
      <c r="SGB7" s="653"/>
      <c r="SGC7" s="653"/>
      <c r="SGD7" s="653"/>
      <c r="SGE7" s="653"/>
      <c r="SGF7" s="668"/>
      <c r="SGG7" s="670"/>
      <c r="SGH7" s="652"/>
      <c r="SGI7" s="652"/>
      <c r="SGJ7" s="652"/>
      <c r="SGK7" s="652"/>
      <c r="SGL7" s="652"/>
      <c r="SGM7" s="652"/>
      <c r="SGN7" s="653"/>
      <c r="SGO7" s="653"/>
      <c r="SGP7" s="653"/>
      <c r="SGQ7" s="653"/>
      <c r="SGR7" s="653"/>
      <c r="SGS7" s="653"/>
      <c r="SGT7" s="653"/>
      <c r="SGU7" s="653"/>
      <c r="SGV7" s="668"/>
      <c r="SGW7" s="670"/>
      <c r="SGX7" s="652"/>
      <c r="SGY7" s="652"/>
      <c r="SGZ7" s="652"/>
      <c r="SHA7" s="652"/>
      <c r="SHB7" s="652"/>
      <c r="SHC7" s="652"/>
      <c r="SHD7" s="653"/>
      <c r="SHE7" s="653"/>
      <c r="SHF7" s="653"/>
      <c r="SHG7" s="653"/>
      <c r="SHH7" s="653"/>
      <c r="SHI7" s="653"/>
      <c r="SHJ7" s="653"/>
      <c r="SHK7" s="653"/>
      <c r="SHL7" s="668"/>
      <c r="SHM7" s="670"/>
      <c r="SHN7" s="652"/>
      <c r="SHO7" s="652"/>
      <c r="SHP7" s="652"/>
      <c r="SHQ7" s="652"/>
      <c r="SHR7" s="652"/>
      <c r="SHS7" s="652"/>
      <c r="SHT7" s="653"/>
      <c r="SHU7" s="653"/>
      <c r="SHV7" s="653"/>
      <c r="SHW7" s="653"/>
      <c r="SHX7" s="653"/>
      <c r="SHY7" s="653"/>
      <c r="SHZ7" s="653"/>
      <c r="SIA7" s="653"/>
      <c r="SIB7" s="668"/>
      <c r="SIC7" s="670"/>
      <c r="SID7" s="652"/>
      <c r="SIE7" s="652"/>
      <c r="SIF7" s="652"/>
      <c r="SIG7" s="652"/>
      <c r="SIH7" s="652"/>
      <c r="SII7" s="652"/>
      <c r="SIJ7" s="653"/>
      <c r="SIK7" s="653"/>
      <c r="SIL7" s="653"/>
      <c r="SIM7" s="653"/>
      <c r="SIN7" s="653"/>
      <c r="SIO7" s="653"/>
      <c r="SIP7" s="653"/>
      <c r="SIQ7" s="653"/>
      <c r="SIR7" s="668"/>
      <c r="SIS7" s="670"/>
      <c r="SIT7" s="652"/>
      <c r="SIU7" s="652"/>
      <c r="SIV7" s="652"/>
      <c r="SIW7" s="652"/>
      <c r="SIX7" s="652"/>
      <c r="SIY7" s="652"/>
      <c r="SIZ7" s="653"/>
      <c r="SJA7" s="653"/>
      <c r="SJB7" s="653"/>
      <c r="SJC7" s="653"/>
      <c r="SJD7" s="653"/>
      <c r="SJE7" s="653"/>
      <c r="SJF7" s="653"/>
      <c r="SJG7" s="653"/>
      <c r="SJH7" s="668"/>
      <c r="SJI7" s="670"/>
      <c r="SJJ7" s="652"/>
      <c r="SJK7" s="652"/>
      <c r="SJL7" s="652"/>
      <c r="SJM7" s="652"/>
      <c r="SJN7" s="652"/>
      <c r="SJO7" s="652"/>
      <c r="SJP7" s="653"/>
      <c r="SJQ7" s="653"/>
      <c r="SJR7" s="653"/>
      <c r="SJS7" s="653"/>
      <c r="SJT7" s="653"/>
      <c r="SJU7" s="653"/>
      <c r="SJV7" s="653"/>
      <c r="SJW7" s="653"/>
      <c r="SJX7" s="668"/>
      <c r="SJY7" s="670"/>
      <c r="SJZ7" s="652"/>
      <c r="SKA7" s="652"/>
      <c r="SKB7" s="652"/>
      <c r="SKC7" s="652"/>
      <c r="SKD7" s="652"/>
      <c r="SKE7" s="652"/>
      <c r="SKF7" s="653"/>
      <c r="SKG7" s="653"/>
      <c r="SKH7" s="653"/>
      <c r="SKI7" s="653"/>
      <c r="SKJ7" s="653"/>
      <c r="SKK7" s="653"/>
      <c r="SKL7" s="653"/>
      <c r="SKM7" s="653"/>
      <c r="SKN7" s="668"/>
      <c r="SKO7" s="670"/>
      <c r="SKP7" s="652"/>
      <c r="SKQ7" s="652"/>
      <c r="SKR7" s="652"/>
      <c r="SKS7" s="652"/>
      <c r="SKT7" s="652"/>
      <c r="SKU7" s="652"/>
      <c r="SKV7" s="653"/>
      <c r="SKW7" s="653"/>
      <c r="SKX7" s="653"/>
      <c r="SKY7" s="653"/>
      <c r="SKZ7" s="653"/>
      <c r="SLA7" s="653"/>
      <c r="SLB7" s="653"/>
      <c r="SLC7" s="653"/>
      <c r="SLD7" s="668"/>
      <c r="SLE7" s="670"/>
      <c r="SLF7" s="652"/>
      <c r="SLG7" s="652"/>
      <c r="SLH7" s="652"/>
      <c r="SLI7" s="652"/>
      <c r="SLJ7" s="652"/>
      <c r="SLK7" s="652"/>
      <c r="SLL7" s="653"/>
      <c r="SLM7" s="653"/>
      <c r="SLN7" s="653"/>
      <c r="SLO7" s="653"/>
      <c r="SLP7" s="653"/>
      <c r="SLQ7" s="653"/>
      <c r="SLR7" s="653"/>
      <c r="SLS7" s="653"/>
      <c r="SLT7" s="668"/>
      <c r="SLU7" s="670"/>
      <c r="SLV7" s="652"/>
      <c r="SLW7" s="652"/>
      <c r="SLX7" s="652"/>
      <c r="SLY7" s="652"/>
      <c r="SLZ7" s="652"/>
      <c r="SMA7" s="652"/>
      <c r="SMB7" s="653"/>
      <c r="SMC7" s="653"/>
      <c r="SMD7" s="653"/>
      <c r="SME7" s="653"/>
      <c r="SMF7" s="653"/>
      <c r="SMG7" s="653"/>
      <c r="SMH7" s="653"/>
      <c r="SMI7" s="653"/>
      <c r="SMJ7" s="668"/>
      <c r="SMK7" s="670"/>
      <c r="SML7" s="652"/>
      <c r="SMM7" s="652"/>
      <c r="SMN7" s="652"/>
      <c r="SMO7" s="652"/>
      <c r="SMP7" s="652"/>
      <c r="SMQ7" s="652"/>
      <c r="SMR7" s="653"/>
      <c r="SMS7" s="653"/>
      <c r="SMT7" s="653"/>
      <c r="SMU7" s="653"/>
      <c r="SMV7" s="653"/>
      <c r="SMW7" s="653"/>
      <c r="SMX7" s="653"/>
      <c r="SMY7" s="653"/>
      <c r="SMZ7" s="668"/>
      <c r="SNA7" s="670"/>
      <c r="SNB7" s="652"/>
      <c r="SNC7" s="652"/>
      <c r="SND7" s="652"/>
      <c r="SNE7" s="652"/>
      <c r="SNF7" s="652"/>
      <c r="SNG7" s="652"/>
      <c r="SNH7" s="653"/>
      <c r="SNI7" s="653"/>
      <c r="SNJ7" s="653"/>
      <c r="SNK7" s="653"/>
      <c r="SNL7" s="653"/>
      <c r="SNM7" s="653"/>
      <c r="SNN7" s="653"/>
      <c r="SNO7" s="653"/>
      <c r="SNP7" s="668"/>
      <c r="SNQ7" s="670"/>
      <c r="SNR7" s="652"/>
      <c r="SNS7" s="652"/>
      <c r="SNT7" s="652"/>
      <c r="SNU7" s="652"/>
      <c r="SNV7" s="652"/>
      <c r="SNW7" s="652"/>
      <c r="SNX7" s="653"/>
      <c r="SNY7" s="653"/>
      <c r="SNZ7" s="653"/>
      <c r="SOA7" s="653"/>
      <c r="SOB7" s="653"/>
      <c r="SOC7" s="653"/>
      <c r="SOD7" s="653"/>
      <c r="SOE7" s="653"/>
      <c r="SOF7" s="668"/>
      <c r="SOG7" s="670"/>
      <c r="SOH7" s="652"/>
      <c r="SOI7" s="652"/>
      <c r="SOJ7" s="652"/>
      <c r="SOK7" s="652"/>
      <c r="SOL7" s="652"/>
      <c r="SOM7" s="652"/>
      <c r="SON7" s="653"/>
      <c r="SOO7" s="653"/>
      <c r="SOP7" s="653"/>
      <c r="SOQ7" s="653"/>
      <c r="SOR7" s="653"/>
      <c r="SOS7" s="653"/>
      <c r="SOT7" s="653"/>
      <c r="SOU7" s="653"/>
      <c r="SOV7" s="668"/>
      <c r="SOW7" s="670"/>
      <c r="SOX7" s="652"/>
      <c r="SOY7" s="652"/>
      <c r="SOZ7" s="652"/>
      <c r="SPA7" s="652"/>
      <c r="SPB7" s="652"/>
      <c r="SPC7" s="652"/>
      <c r="SPD7" s="653"/>
      <c r="SPE7" s="653"/>
      <c r="SPF7" s="653"/>
      <c r="SPG7" s="653"/>
      <c r="SPH7" s="653"/>
      <c r="SPI7" s="653"/>
      <c r="SPJ7" s="653"/>
      <c r="SPK7" s="653"/>
      <c r="SPL7" s="668"/>
      <c r="SPM7" s="670"/>
      <c r="SPN7" s="652"/>
      <c r="SPO7" s="652"/>
      <c r="SPP7" s="652"/>
      <c r="SPQ7" s="652"/>
      <c r="SPR7" s="652"/>
      <c r="SPS7" s="652"/>
      <c r="SPT7" s="653"/>
      <c r="SPU7" s="653"/>
      <c r="SPV7" s="653"/>
      <c r="SPW7" s="653"/>
      <c r="SPX7" s="653"/>
      <c r="SPY7" s="653"/>
      <c r="SPZ7" s="653"/>
      <c r="SQA7" s="653"/>
      <c r="SQB7" s="668"/>
      <c r="SQC7" s="670"/>
      <c r="SQD7" s="652"/>
      <c r="SQE7" s="652"/>
      <c r="SQF7" s="652"/>
      <c r="SQG7" s="652"/>
      <c r="SQH7" s="652"/>
      <c r="SQI7" s="652"/>
      <c r="SQJ7" s="653"/>
      <c r="SQK7" s="653"/>
      <c r="SQL7" s="653"/>
      <c r="SQM7" s="653"/>
      <c r="SQN7" s="653"/>
      <c r="SQO7" s="653"/>
      <c r="SQP7" s="653"/>
      <c r="SQQ7" s="653"/>
      <c r="SQR7" s="668"/>
      <c r="SQS7" s="670"/>
      <c r="SQT7" s="652"/>
      <c r="SQU7" s="652"/>
      <c r="SQV7" s="652"/>
      <c r="SQW7" s="652"/>
      <c r="SQX7" s="652"/>
      <c r="SQY7" s="652"/>
      <c r="SQZ7" s="653"/>
      <c r="SRA7" s="653"/>
      <c r="SRB7" s="653"/>
      <c r="SRC7" s="653"/>
      <c r="SRD7" s="653"/>
      <c r="SRE7" s="653"/>
      <c r="SRF7" s="653"/>
      <c r="SRG7" s="653"/>
      <c r="SRH7" s="668"/>
      <c r="SRI7" s="670"/>
      <c r="SRJ7" s="652"/>
      <c r="SRK7" s="652"/>
      <c r="SRL7" s="652"/>
      <c r="SRM7" s="652"/>
      <c r="SRN7" s="652"/>
      <c r="SRO7" s="652"/>
      <c r="SRP7" s="653"/>
      <c r="SRQ7" s="653"/>
      <c r="SRR7" s="653"/>
      <c r="SRS7" s="653"/>
      <c r="SRT7" s="653"/>
      <c r="SRU7" s="653"/>
      <c r="SRV7" s="653"/>
      <c r="SRW7" s="653"/>
      <c r="SRX7" s="668"/>
      <c r="SRY7" s="670"/>
      <c r="SRZ7" s="652"/>
      <c r="SSA7" s="652"/>
      <c r="SSB7" s="652"/>
      <c r="SSC7" s="652"/>
      <c r="SSD7" s="652"/>
      <c r="SSE7" s="652"/>
      <c r="SSF7" s="653"/>
      <c r="SSG7" s="653"/>
      <c r="SSH7" s="653"/>
      <c r="SSI7" s="653"/>
      <c r="SSJ7" s="653"/>
      <c r="SSK7" s="653"/>
      <c r="SSL7" s="653"/>
      <c r="SSM7" s="653"/>
      <c r="SSN7" s="668"/>
      <c r="SSO7" s="670"/>
      <c r="SSP7" s="652"/>
      <c r="SSQ7" s="652"/>
      <c r="SSR7" s="652"/>
      <c r="SSS7" s="652"/>
      <c r="SST7" s="652"/>
      <c r="SSU7" s="652"/>
      <c r="SSV7" s="653"/>
      <c r="SSW7" s="653"/>
      <c r="SSX7" s="653"/>
      <c r="SSY7" s="653"/>
      <c r="SSZ7" s="653"/>
      <c r="STA7" s="653"/>
      <c r="STB7" s="653"/>
      <c r="STC7" s="653"/>
      <c r="STD7" s="668"/>
      <c r="STE7" s="670"/>
      <c r="STF7" s="652"/>
      <c r="STG7" s="652"/>
      <c r="STH7" s="652"/>
      <c r="STI7" s="652"/>
      <c r="STJ7" s="652"/>
      <c r="STK7" s="652"/>
      <c r="STL7" s="653"/>
      <c r="STM7" s="653"/>
      <c r="STN7" s="653"/>
      <c r="STO7" s="653"/>
      <c r="STP7" s="653"/>
      <c r="STQ7" s="653"/>
      <c r="STR7" s="653"/>
      <c r="STS7" s="653"/>
      <c r="STT7" s="668"/>
      <c r="STU7" s="670"/>
      <c r="STV7" s="652"/>
      <c r="STW7" s="652"/>
      <c r="STX7" s="652"/>
      <c r="STY7" s="652"/>
      <c r="STZ7" s="652"/>
      <c r="SUA7" s="652"/>
      <c r="SUB7" s="653"/>
      <c r="SUC7" s="653"/>
      <c r="SUD7" s="653"/>
      <c r="SUE7" s="653"/>
      <c r="SUF7" s="653"/>
      <c r="SUG7" s="653"/>
      <c r="SUH7" s="653"/>
      <c r="SUI7" s="653"/>
      <c r="SUJ7" s="668"/>
      <c r="SUK7" s="670"/>
      <c r="SUL7" s="652"/>
      <c r="SUM7" s="652"/>
      <c r="SUN7" s="652"/>
      <c r="SUO7" s="652"/>
      <c r="SUP7" s="652"/>
      <c r="SUQ7" s="652"/>
      <c r="SUR7" s="653"/>
      <c r="SUS7" s="653"/>
      <c r="SUT7" s="653"/>
      <c r="SUU7" s="653"/>
      <c r="SUV7" s="653"/>
      <c r="SUW7" s="653"/>
      <c r="SUX7" s="653"/>
      <c r="SUY7" s="653"/>
      <c r="SUZ7" s="668"/>
      <c r="SVA7" s="670"/>
      <c r="SVB7" s="652"/>
      <c r="SVC7" s="652"/>
      <c r="SVD7" s="652"/>
      <c r="SVE7" s="652"/>
      <c r="SVF7" s="652"/>
      <c r="SVG7" s="652"/>
      <c r="SVH7" s="653"/>
      <c r="SVI7" s="653"/>
      <c r="SVJ7" s="653"/>
      <c r="SVK7" s="653"/>
      <c r="SVL7" s="653"/>
      <c r="SVM7" s="653"/>
      <c r="SVN7" s="653"/>
      <c r="SVO7" s="653"/>
      <c r="SVP7" s="668"/>
      <c r="SVQ7" s="670"/>
      <c r="SVR7" s="652"/>
      <c r="SVS7" s="652"/>
      <c r="SVT7" s="652"/>
      <c r="SVU7" s="652"/>
      <c r="SVV7" s="652"/>
      <c r="SVW7" s="652"/>
      <c r="SVX7" s="653"/>
      <c r="SVY7" s="653"/>
      <c r="SVZ7" s="653"/>
      <c r="SWA7" s="653"/>
      <c r="SWB7" s="653"/>
      <c r="SWC7" s="653"/>
      <c r="SWD7" s="653"/>
      <c r="SWE7" s="653"/>
      <c r="SWF7" s="668"/>
      <c r="SWG7" s="670"/>
      <c r="SWH7" s="652"/>
      <c r="SWI7" s="652"/>
      <c r="SWJ7" s="652"/>
      <c r="SWK7" s="652"/>
      <c r="SWL7" s="652"/>
      <c r="SWM7" s="652"/>
      <c r="SWN7" s="653"/>
      <c r="SWO7" s="653"/>
      <c r="SWP7" s="653"/>
      <c r="SWQ7" s="653"/>
      <c r="SWR7" s="653"/>
      <c r="SWS7" s="653"/>
      <c r="SWT7" s="653"/>
      <c r="SWU7" s="653"/>
      <c r="SWV7" s="668"/>
      <c r="SWW7" s="670"/>
      <c r="SWX7" s="652"/>
      <c r="SWY7" s="652"/>
      <c r="SWZ7" s="652"/>
      <c r="SXA7" s="652"/>
      <c r="SXB7" s="652"/>
      <c r="SXC7" s="652"/>
      <c r="SXD7" s="653"/>
      <c r="SXE7" s="653"/>
      <c r="SXF7" s="653"/>
      <c r="SXG7" s="653"/>
      <c r="SXH7" s="653"/>
      <c r="SXI7" s="653"/>
      <c r="SXJ7" s="653"/>
      <c r="SXK7" s="653"/>
      <c r="SXL7" s="668"/>
      <c r="SXM7" s="670"/>
      <c r="SXN7" s="652"/>
      <c r="SXO7" s="652"/>
      <c r="SXP7" s="652"/>
      <c r="SXQ7" s="652"/>
      <c r="SXR7" s="652"/>
      <c r="SXS7" s="652"/>
      <c r="SXT7" s="653"/>
      <c r="SXU7" s="653"/>
      <c r="SXV7" s="653"/>
      <c r="SXW7" s="653"/>
      <c r="SXX7" s="653"/>
      <c r="SXY7" s="653"/>
      <c r="SXZ7" s="653"/>
      <c r="SYA7" s="653"/>
      <c r="SYB7" s="668"/>
      <c r="SYC7" s="670"/>
      <c r="SYD7" s="652"/>
      <c r="SYE7" s="652"/>
      <c r="SYF7" s="652"/>
      <c r="SYG7" s="652"/>
      <c r="SYH7" s="652"/>
      <c r="SYI7" s="652"/>
      <c r="SYJ7" s="653"/>
      <c r="SYK7" s="653"/>
      <c r="SYL7" s="653"/>
      <c r="SYM7" s="653"/>
      <c r="SYN7" s="653"/>
      <c r="SYO7" s="653"/>
      <c r="SYP7" s="653"/>
      <c r="SYQ7" s="653"/>
      <c r="SYR7" s="668"/>
      <c r="SYS7" s="670"/>
      <c r="SYT7" s="652"/>
      <c r="SYU7" s="652"/>
      <c r="SYV7" s="652"/>
      <c r="SYW7" s="652"/>
      <c r="SYX7" s="652"/>
      <c r="SYY7" s="652"/>
      <c r="SYZ7" s="653"/>
      <c r="SZA7" s="653"/>
      <c r="SZB7" s="653"/>
      <c r="SZC7" s="653"/>
      <c r="SZD7" s="653"/>
      <c r="SZE7" s="653"/>
      <c r="SZF7" s="653"/>
      <c r="SZG7" s="653"/>
      <c r="SZH7" s="668"/>
      <c r="SZI7" s="670"/>
      <c r="SZJ7" s="652"/>
      <c r="SZK7" s="652"/>
      <c r="SZL7" s="652"/>
      <c r="SZM7" s="652"/>
      <c r="SZN7" s="652"/>
      <c r="SZO7" s="652"/>
      <c r="SZP7" s="653"/>
      <c r="SZQ7" s="653"/>
      <c r="SZR7" s="653"/>
      <c r="SZS7" s="653"/>
      <c r="SZT7" s="653"/>
      <c r="SZU7" s="653"/>
      <c r="SZV7" s="653"/>
      <c r="SZW7" s="653"/>
      <c r="SZX7" s="668"/>
      <c r="SZY7" s="670"/>
      <c r="SZZ7" s="652"/>
      <c r="TAA7" s="652"/>
      <c r="TAB7" s="652"/>
      <c r="TAC7" s="652"/>
      <c r="TAD7" s="652"/>
      <c r="TAE7" s="652"/>
      <c r="TAF7" s="653"/>
      <c r="TAG7" s="653"/>
      <c r="TAH7" s="653"/>
      <c r="TAI7" s="653"/>
      <c r="TAJ7" s="653"/>
      <c r="TAK7" s="653"/>
      <c r="TAL7" s="653"/>
      <c r="TAM7" s="653"/>
      <c r="TAN7" s="668"/>
      <c r="TAO7" s="670"/>
      <c r="TAP7" s="652"/>
      <c r="TAQ7" s="652"/>
      <c r="TAR7" s="652"/>
      <c r="TAS7" s="652"/>
      <c r="TAT7" s="652"/>
      <c r="TAU7" s="652"/>
      <c r="TAV7" s="653"/>
      <c r="TAW7" s="653"/>
      <c r="TAX7" s="653"/>
      <c r="TAY7" s="653"/>
      <c r="TAZ7" s="653"/>
      <c r="TBA7" s="653"/>
      <c r="TBB7" s="653"/>
      <c r="TBC7" s="653"/>
      <c r="TBD7" s="668"/>
      <c r="TBE7" s="670"/>
      <c r="TBF7" s="652"/>
      <c r="TBG7" s="652"/>
      <c r="TBH7" s="652"/>
      <c r="TBI7" s="652"/>
      <c r="TBJ7" s="652"/>
      <c r="TBK7" s="652"/>
      <c r="TBL7" s="653"/>
      <c r="TBM7" s="653"/>
      <c r="TBN7" s="653"/>
      <c r="TBO7" s="653"/>
      <c r="TBP7" s="653"/>
      <c r="TBQ7" s="653"/>
      <c r="TBR7" s="653"/>
      <c r="TBS7" s="653"/>
      <c r="TBT7" s="668"/>
      <c r="TBU7" s="670"/>
      <c r="TBV7" s="652"/>
      <c r="TBW7" s="652"/>
      <c r="TBX7" s="652"/>
      <c r="TBY7" s="652"/>
      <c r="TBZ7" s="652"/>
      <c r="TCA7" s="652"/>
      <c r="TCB7" s="653"/>
      <c r="TCC7" s="653"/>
      <c r="TCD7" s="653"/>
      <c r="TCE7" s="653"/>
      <c r="TCF7" s="653"/>
      <c r="TCG7" s="653"/>
      <c r="TCH7" s="653"/>
      <c r="TCI7" s="653"/>
      <c r="TCJ7" s="668"/>
      <c r="TCK7" s="670"/>
      <c r="TCL7" s="652"/>
      <c r="TCM7" s="652"/>
      <c r="TCN7" s="652"/>
      <c r="TCO7" s="652"/>
      <c r="TCP7" s="652"/>
      <c r="TCQ7" s="652"/>
      <c r="TCR7" s="653"/>
      <c r="TCS7" s="653"/>
      <c r="TCT7" s="653"/>
      <c r="TCU7" s="653"/>
      <c r="TCV7" s="653"/>
      <c r="TCW7" s="653"/>
      <c r="TCX7" s="653"/>
      <c r="TCY7" s="653"/>
      <c r="TCZ7" s="668"/>
      <c r="TDA7" s="670"/>
      <c r="TDB7" s="652"/>
      <c r="TDC7" s="652"/>
      <c r="TDD7" s="652"/>
      <c r="TDE7" s="652"/>
      <c r="TDF7" s="652"/>
      <c r="TDG7" s="652"/>
      <c r="TDH7" s="653"/>
      <c r="TDI7" s="653"/>
      <c r="TDJ7" s="653"/>
      <c r="TDK7" s="653"/>
      <c r="TDL7" s="653"/>
      <c r="TDM7" s="653"/>
      <c r="TDN7" s="653"/>
      <c r="TDO7" s="653"/>
      <c r="TDP7" s="668"/>
      <c r="TDQ7" s="670"/>
      <c r="TDR7" s="652"/>
      <c r="TDS7" s="652"/>
      <c r="TDT7" s="652"/>
      <c r="TDU7" s="652"/>
      <c r="TDV7" s="652"/>
      <c r="TDW7" s="652"/>
      <c r="TDX7" s="653"/>
      <c r="TDY7" s="653"/>
      <c r="TDZ7" s="653"/>
      <c r="TEA7" s="653"/>
      <c r="TEB7" s="653"/>
      <c r="TEC7" s="653"/>
      <c r="TED7" s="653"/>
      <c r="TEE7" s="653"/>
      <c r="TEF7" s="668"/>
      <c r="TEG7" s="670"/>
      <c r="TEH7" s="652"/>
      <c r="TEI7" s="652"/>
      <c r="TEJ7" s="652"/>
      <c r="TEK7" s="652"/>
      <c r="TEL7" s="652"/>
      <c r="TEM7" s="652"/>
      <c r="TEN7" s="653"/>
      <c r="TEO7" s="653"/>
      <c r="TEP7" s="653"/>
      <c r="TEQ7" s="653"/>
      <c r="TER7" s="653"/>
      <c r="TES7" s="653"/>
      <c r="TET7" s="653"/>
      <c r="TEU7" s="653"/>
      <c r="TEV7" s="668"/>
      <c r="TEW7" s="670"/>
      <c r="TEX7" s="652"/>
      <c r="TEY7" s="652"/>
      <c r="TEZ7" s="652"/>
      <c r="TFA7" s="652"/>
      <c r="TFB7" s="652"/>
      <c r="TFC7" s="652"/>
      <c r="TFD7" s="653"/>
      <c r="TFE7" s="653"/>
      <c r="TFF7" s="653"/>
      <c r="TFG7" s="653"/>
      <c r="TFH7" s="653"/>
      <c r="TFI7" s="653"/>
      <c r="TFJ7" s="653"/>
      <c r="TFK7" s="653"/>
      <c r="TFL7" s="668"/>
      <c r="TFM7" s="670"/>
      <c r="TFN7" s="652"/>
      <c r="TFO7" s="652"/>
      <c r="TFP7" s="652"/>
      <c r="TFQ7" s="652"/>
      <c r="TFR7" s="652"/>
      <c r="TFS7" s="652"/>
      <c r="TFT7" s="653"/>
      <c r="TFU7" s="653"/>
      <c r="TFV7" s="653"/>
      <c r="TFW7" s="653"/>
      <c r="TFX7" s="653"/>
      <c r="TFY7" s="653"/>
      <c r="TFZ7" s="653"/>
      <c r="TGA7" s="653"/>
      <c r="TGB7" s="668"/>
      <c r="TGC7" s="670"/>
      <c r="TGD7" s="652"/>
      <c r="TGE7" s="652"/>
      <c r="TGF7" s="652"/>
      <c r="TGG7" s="652"/>
      <c r="TGH7" s="652"/>
      <c r="TGI7" s="652"/>
      <c r="TGJ7" s="653"/>
      <c r="TGK7" s="653"/>
      <c r="TGL7" s="653"/>
      <c r="TGM7" s="653"/>
      <c r="TGN7" s="653"/>
      <c r="TGO7" s="653"/>
      <c r="TGP7" s="653"/>
      <c r="TGQ7" s="653"/>
      <c r="TGR7" s="668"/>
      <c r="TGS7" s="670"/>
      <c r="TGT7" s="652"/>
      <c r="TGU7" s="652"/>
      <c r="TGV7" s="652"/>
      <c r="TGW7" s="652"/>
      <c r="TGX7" s="652"/>
      <c r="TGY7" s="652"/>
      <c r="TGZ7" s="653"/>
      <c r="THA7" s="653"/>
      <c r="THB7" s="653"/>
      <c r="THC7" s="653"/>
      <c r="THD7" s="653"/>
      <c r="THE7" s="653"/>
      <c r="THF7" s="653"/>
      <c r="THG7" s="653"/>
      <c r="THH7" s="668"/>
      <c r="THI7" s="670"/>
      <c r="THJ7" s="652"/>
      <c r="THK7" s="652"/>
      <c r="THL7" s="652"/>
      <c r="THM7" s="652"/>
      <c r="THN7" s="652"/>
      <c r="THO7" s="652"/>
      <c r="THP7" s="653"/>
      <c r="THQ7" s="653"/>
      <c r="THR7" s="653"/>
      <c r="THS7" s="653"/>
      <c r="THT7" s="653"/>
      <c r="THU7" s="653"/>
      <c r="THV7" s="653"/>
      <c r="THW7" s="653"/>
      <c r="THX7" s="668"/>
      <c r="THY7" s="670"/>
      <c r="THZ7" s="652"/>
      <c r="TIA7" s="652"/>
      <c r="TIB7" s="652"/>
      <c r="TIC7" s="652"/>
      <c r="TID7" s="652"/>
      <c r="TIE7" s="652"/>
      <c r="TIF7" s="653"/>
      <c r="TIG7" s="653"/>
      <c r="TIH7" s="653"/>
      <c r="TII7" s="653"/>
      <c r="TIJ7" s="653"/>
      <c r="TIK7" s="653"/>
      <c r="TIL7" s="653"/>
      <c r="TIM7" s="653"/>
      <c r="TIN7" s="668"/>
      <c r="TIO7" s="670"/>
      <c r="TIP7" s="652"/>
      <c r="TIQ7" s="652"/>
      <c r="TIR7" s="652"/>
      <c r="TIS7" s="652"/>
      <c r="TIT7" s="652"/>
      <c r="TIU7" s="652"/>
      <c r="TIV7" s="653"/>
      <c r="TIW7" s="653"/>
      <c r="TIX7" s="653"/>
      <c r="TIY7" s="653"/>
      <c r="TIZ7" s="653"/>
      <c r="TJA7" s="653"/>
      <c r="TJB7" s="653"/>
      <c r="TJC7" s="653"/>
      <c r="TJD7" s="668"/>
      <c r="TJE7" s="670"/>
      <c r="TJF7" s="652"/>
      <c r="TJG7" s="652"/>
      <c r="TJH7" s="652"/>
      <c r="TJI7" s="652"/>
      <c r="TJJ7" s="652"/>
      <c r="TJK7" s="652"/>
      <c r="TJL7" s="653"/>
      <c r="TJM7" s="653"/>
      <c r="TJN7" s="653"/>
      <c r="TJO7" s="653"/>
      <c r="TJP7" s="653"/>
      <c r="TJQ7" s="653"/>
      <c r="TJR7" s="653"/>
      <c r="TJS7" s="653"/>
      <c r="TJT7" s="668"/>
      <c r="TJU7" s="670"/>
      <c r="TJV7" s="652"/>
      <c r="TJW7" s="652"/>
      <c r="TJX7" s="652"/>
      <c r="TJY7" s="652"/>
      <c r="TJZ7" s="652"/>
      <c r="TKA7" s="652"/>
      <c r="TKB7" s="653"/>
      <c r="TKC7" s="653"/>
      <c r="TKD7" s="653"/>
      <c r="TKE7" s="653"/>
      <c r="TKF7" s="653"/>
      <c r="TKG7" s="653"/>
      <c r="TKH7" s="653"/>
      <c r="TKI7" s="653"/>
      <c r="TKJ7" s="668"/>
      <c r="TKK7" s="670"/>
      <c r="TKL7" s="652"/>
      <c r="TKM7" s="652"/>
      <c r="TKN7" s="652"/>
      <c r="TKO7" s="652"/>
      <c r="TKP7" s="652"/>
      <c r="TKQ7" s="652"/>
      <c r="TKR7" s="653"/>
      <c r="TKS7" s="653"/>
      <c r="TKT7" s="653"/>
      <c r="TKU7" s="653"/>
      <c r="TKV7" s="653"/>
      <c r="TKW7" s="653"/>
      <c r="TKX7" s="653"/>
      <c r="TKY7" s="653"/>
      <c r="TKZ7" s="668"/>
      <c r="TLA7" s="670"/>
      <c r="TLB7" s="652"/>
      <c r="TLC7" s="652"/>
      <c r="TLD7" s="652"/>
      <c r="TLE7" s="652"/>
      <c r="TLF7" s="652"/>
      <c r="TLG7" s="652"/>
      <c r="TLH7" s="653"/>
      <c r="TLI7" s="653"/>
      <c r="TLJ7" s="653"/>
      <c r="TLK7" s="653"/>
      <c r="TLL7" s="653"/>
      <c r="TLM7" s="653"/>
      <c r="TLN7" s="653"/>
      <c r="TLO7" s="653"/>
      <c r="TLP7" s="668"/>
      <c r="TLQ7" s="670"/>
      <c r="TLR7" s="652"/>
      <c r="TLS7" s="652"/>
      <c r="TLT7" s="652"/>
      <c r="TLU7" s="652"/>
      <c r="TLV7" s="652"/>
      <c r="TLW7" s="652"/>
      <c r="TLX7" s="653"/>
      <c r="TLY7" s="653"/>
      <c r="TLZ7" s="653"/>
      <c r="TMA7" s="653"/>
      <c r="TMB7" s="653"/>
      <c r="TMC7" s="653"/>
      <c r="TMD7" s="653"/>
      <c r="TME7" s="653"/>
      <c r="TMF7" s="668"/>
      <c r="TMG7" s="670"/>
      <c r="TMH7" s="652"/>
      <c r="TMI7" s="652"/>
      <c r="TMJ7" s="652"/>
      <c r="TMK7" s="652"/>
      <c r="TML7" s="652"/>
      <c r="TMM7" s="652"/>
      <c r="TMN7" s="653"/>
      <c r="TMO7" s="653"/>
      <c r="TMP7" s="653"/>
      <c r="TMQ7" s="653"/>
      <c r="TMR7" s="653"/>
      <c r="TMS7" s="653"/>
      <c r="TMT7" s="653"/>
      <c r="TMU7" s="653"/>
      <c r="TMV7" s="668"/>
      <c r="TMW7" s="670"/>
      <c r="TMX7" s="652"/>
      <c r="TMY7" s="652"/>
      <c r="TMZ7" s="652"/>
      <c r="TNA7" s="652"/>
      <c r="TNB7" s="652"/>
      <c r="TNC7" s="652"/>
      <c r="TND7" s="653"/>
      <c r="TNE7" s="653"/>
      <c r="TNF7" s="653"/>
      <c r="TNG7" s="653"/>
      <c r="TNH7" s="653"/>
      <c r="TNI7" s="653"/>
      <c r="TNJ7" s="653"/>
      <c r="TNK7" s="653"/>
      <c r="TNL7" s="668"/>
      <c r="TNM7" s="670"/>
      <c r="TNN7" s="652"/>
      <c r="TNO7" s="652"/>
      <c r="TNP7" s="652"/>
      <c r="TNQ7" s="652"/>
      <c r="TNR7" s="652"/>
      <c r="TNS7" s="652"/>
      <c r="TNT7" s="653"/>
      <c r="TNU7" s="653"/>
      <c r="TNV7" s="653"/>
      <c r="TNW7" s="653"/>
      <c r="TNX7" s="653"/>
      <c r="TNY7" s="653"/>
      <c r="TNZ7" s="653"/>
      <c r="TOA7" s="653"/>
      <c r="TOB7" s="668"/>
      <c r="TOC7" s="670"/>
      <c r="TOD7" s="652"/>
      <c r="TOE7" s="652"/>
      <c r="TOF7" s="652"/>
      <c r="TOG7" s="652"/>
      <c r="TOH7" s="652"/>
      <c r="TOI7" s="652"/>
      <c r="TOJ7" s="653"/>
      <c r="TOK7" s="653"/>
      <c r="TOL7" s="653"/>
      <c r="TOM7" s="653"/>
      <c r="TON7" s="653"/>
      <c r="TOO7" s="653"/>
      <c r="TOP7" s="653"/>
      <c r="TOQ7" s="653"/>
      <c r="TOR7" s="668"/>
      <c r="TOS7" s="670"/>
      <c r="TOT7" s="652"/>
      <c r="TOU7" s="652"/>
      <c r="TOV7" s="652"/>
      <c r="TOW7" s="652"/>
      <c r="TOX7" s="652"/>
      <c r="TOY7" s="652"/>
      <c r="TOZ7" s="653"/>
      <c r="TPA7" s="653"/>
      <c r="TPB7" s="653"/>
      <c r="TPC7" s="653"/>
      <c r="TPD7" s="653"/>
      <c r="TPE7" s="653"/>
      <c r="TPF7" s="653"/>
      <c r="TPG7" s="653"/>
      <c r="TPH7" s="668"/>
      <c r="TPI7" s="670"/>
      <c r="TPJ7" s="652"/>
      <c r="TPK7" s="652"/>
      <c r="TPL7" s="652"/>
      <c r="TPM7" s="652"/>
      <c r="TPN7" s="652"/>
      <c r="TPO7" s="652"/>
      <c r="TPP7" s="653"/>
      <c r="TPQ7" s="653"/>
      <c r="TPR7" s="653"/>
      <c r="TPS7" s="653"/>
      <c r="TPT7" s="653"/>
      <c r="TPU7" s="653"/>
      <c r="TPV7" s="653"/>
      <c r="TPW7" s="653"/>
      <c r="TPX7" s="668"/>
      <c r="TPY7" s="670"/>
      <c r="TPZ7" s="652"/>
      <c r="TQA7" s="652"/>
      <c r="TQB7" s="652"/>
      <c r="TQC7" s="652"/>
      <c r="TQD7" s="652"/>
      <c r="TQE7" s="652"/>
      <c r="TQF7" s="653"/>
      <c r="TQG7" s="653"/>
      <c r="TQH7" s="653"/>
      <c r="TQI7" s="653"/>
      <c r="TQJ7" s="653"/>
      <c r="TQK7" s="653"/>
      <c r="TQL7" s="653"/>
      <c r="TQM7" s="653"/>
      <c r="TQN7" s="668"/>
      <c r="TQO7" s="670"/>
      <c r="TQP7" s="652"/>
      <c r="TQQ7" s="652"/>
      <c r="TQR7" s="652"/>
      <c r="TQS7" s="652"/>
      <c r="TQT7" s="652"/>
      <c r="TQU7" s="652"/>
      <c r="TQV7" s="653"/>
      <c r="TQW7" s="653"/>
      <c r="TQX7" s="653"/>
      <c r="TQY7" s="653"/>
      <c r="TQZ7" s="653"/>
      <c r="TRA7" s="653"/>
      <c r="TRB7" s="653"/>
      <c r="TRC7" s="653"/>
      <c r="TRD7" s="668"/>
      <c r="TRE7" s="670"/>
      <c r="TRF7" s="652"/>
      <c r="TRG7" s="652"/>
      <c r="TRH7" s="652"/>
      <c r="TRI7" s="652"/>
      <c r="TRJ7" s="652"/>
      <c r="TRK7" s="652"/>
      <c r="TRL7" s="653"/>
      <c r="TRM7" s="653"/>
      <c r="TRN7" s="653"/>
      <c r="TRO7" s="653"/>
      <c r="TRP7" s="653"/>
      <c r="TRQ7" s="653"/>
      <c r="TRR7" s="653"/>
      <c r="TRS7" s="653"/>
      <c r="TRT7" s="668"/>
      <c r="TRU7" s="670"/>
      <c r="TRV7" s="652"/>
      <c r="TRW7" s="652"/>
      <c r="TRX7" s="652"/>
      <c r="TRY7" s="652"/>
      <c r="TRZ7" s="652"/>
      <c r="TSA7" s="652"/>
      <c r="TSB7" s="653"/>
      <c r="TSC7" s="653"/>
      <c r="TSD7" s="653"/>
      <c r="TSE7" s="653"/>
      <c r="TSF7" s="653"/>
      <c r="TSG7" s="653"/>
      <c r="TSH7" s="653"/>
      <c r="TSI7" s="653"/>
      <c r="TSJ7" s="668"/>
      <c r="TSK7" s="670"/>
      <c r="TSL7" s="652"/>
      <c r="TSM7" s="652"/>
      <c r="TSN7" s="652"/>
      <c r="TSO7" s="652"/>
      <c r="TSP7" s="652"/>
      <c r="TSQ7" s="652"/>
      <c r="TSR7" s="653"/>
      <c r="TSS7" s="653"/>
      <c r="TST7" s="653"/>
      <c r="TSU7" s="653"/>
      <c r="TSV7" s="653"/>
      <c r="TSW7" s="653"/>
      <c r="TSX7" s="653"/>
      <c r="TSY7" s="653"/>
      <c r="TSZ7" s="668"/>
      <c r="TTA7" s="670"/>
      <c r="TTB7" s="652"/>
      <c r="TTC7" s="652"/>
      <c r="TTD7" s="652"/>
      <c r="TTE7" s="652"/>
      <c r="TTF7" s="652"/>
      <c r="TTG7" s="652"/>
      <c r="TTH7" s="653"/>
      <c r="TTI7" s="653"/>
      <c r="TTJ7" s="653"/>
      <c r="TTK7" s="653"/>
      <c r="TTL7" s="653"/>
      <c r="TTM7" s="653"/>
      <c r="TTN7" s="653"/>
      <c r="TTO7" s="653"/>
      <c r="TTP7" s="668"/>
      <c r="TTQ7" s="670"/>
      <c r="TTR7" s="652"/>
      <c r="TTS7" s="652"/>
      <c r="TTT7" s="652"/>
      <c r="TTU7" s="652"/>
      <c r="TTV7" s="652"/>
      <c r="TTW7" s="652"/>
      <c r="TTX7" s="653"/>
      <c r="TTY7" s="653"/>
      <c r="TTZ7" s="653"/>
      <c r="TUA7" s="653"/>
      <c r="TUB7" s="653"/>
      <c r="TUC7" s="653"/>
      <c r="TUD7" s="653"/>
      <c r="TUE7" s="653"/>
      <c r="TUF7" s="668"/>
      <c r="TUG7" s="670"/>
      <c r="TUH7" s="652"/>
      <c r="TUI7" s="652"/>
      <c r="TUJ7" s="652"/>
      <c r="TUK7" s="652"/>
      <c r="TUL7" s="652"/>
      <c r="TUM7" s="652"/>
      <c r="TUN7" s="653"/>
      <c r="TUO7" s="653"/>
      <c r="TUP7" s="653"/>
      <c r="TUQ7" s="653"/>
      <c r="TUR7" s="653"/>
      <c r="TUS7" s="653"/>
      <c r="TUT7" s="653"/>
      <c r="TUU7" s="653"/>
      <c r="TUV7" s="668"/>
      <c r="TUW7" s="670"/>
      <c r="TUX7" s="652"/>
      <c r="TUY7" s="652"/>
      <c r="TUZ7" s="652"/>
      <c r="TVA7" s="652"/>
      <c r="TVB7" s="652"/>
      <c r="TVC7" s="652"/>
      <c r="TVD7" s="653"/>
      <c r="TVE7" s="653"/>
      <c r="TVF7" s="653"/>
      <c r="TVG7" s="653"/>
      <c r="TVH7" s="653"/>
      <c r="TVI7" s="653"/>
      <c r="TVJ7" s="653"/>
      <c r="TVK7" s="653"/>
      <c r="TVL7" s="668"/>
      <c r="TVM7" s="670"/>
      <c r="TVN7" s="652"/>
      <c r="TVO7" s="652"/>
      <c r="TVP7" s="652"/>
      <c r="TVQ7" s="652"/>
      <c r="TVR7" s="652"/>
      <c r="TVS7" s="652"/>
      <c r="TVT7" s="653"/>
      <c r="TVU7" s="653"/>
      <c r="TVV7" s="653"/>
      <c r="TVW7" s="653"/>
      <c r="TVX7" s="653"/>
      <c r="TVY7" s="653"/>
      <c r="TVZ7" s="653"/>
      <c r="TWA7" s="653"/>
      <c r="TWB7" s="668"/>
      <c r="TWC7" s="670"/>
      <c r="TWD7" s="652"/>
      <c r="TWE7" s="652"/>
      <c r="TWF7" s="652"/>
      <c r="TWG7" s="652"/>
      <c r="TWH7" s="652"/>
      <c r="TWI7" s="652"/>
      <c r="TWJ7" s="653"/>
      <c r="TWK7" s="653"/>
      <c r="TWL7" s="653"/>
      <c r="TWM7" s="653"/>
      <c r="TWN7" s="653"/>
      <c r="TWO7" s="653"/>
      <c r="TWP7" s="653"/>
      <c r="TWQ7" s="653"/>
      <c r="TWR7" s="668"/>
      <c r="TWS7" s="670"/>
      <c r="TWT7" s="652"/>
      <c r="TWU7" s="652"/>
      <c r="TWV7" s="652"/>
      <c r="TWW7" s="652"/>
      <c r="TWX7" s="652"/>
      <c r="TWY7" s="652"/>
      <c r="TWZ7" s="653"/>
      <c r="TXA7" s="653"/>
      <c r="TXB7" s="653"/>
      <c r="TXC7" s="653"/>
      <c r="TXD7" s="653"/>
      <c r="TXE7" s="653"/>
      <c r="TXF7" s="653"/>
      <c r="TXG7" s="653"/>
      <c r="TXH7" s="668"/>
      <c r="TXI7" s="670"/>
      <c r="TXJ7" s="652"/>
      <c r="TXK7" s="652"/>
      <c r="TXL7" s="652"/>
      <c r="TXM7" s="652"/>
      <c r="TXN7" s="652"/>
      <c r="TXO7" s="652"/>
      <c r="TXP7" s="653"/>
      <c r="TXQ7" s="653"/>
      <c r="TXR7" s="653"/>
      <c r="TXS7" s="653"/>
      <c r="TXT7" s="653"/>
      <c r="TXU7" s="653"/>
      <c r="TXV7" s="653"/>
      <c r="TXW7" s="653"/>
      <c r="TXX7" s="668"/>
      <c r="TXY7" s="670"/>
      <c r="TXZ7" s="652"/>
      <c r="TYA7" s="652"/>
      <c r="TYB7" s="652"/>
      <c r="TYC7" s="652"/>
      <c r="TYD7" s="652"/>
      <c r="TYE7" s="652"/>
      <c r="TYF7" s="653"/>
      <c r="TYG7" s="653"/>
      <c r="TYH7" s="653"/>
      <c r="TYI7" s="653"/>
      <c r="TYJ7" s="653"/>
      <c r="TYK7" s="653"/>
      <c r="TYL7" s="653"/>
      <c r="TYM7" s="653"/>
      <c r="TYN7" s="668"/>
      <c r="TYO7" s="670"/>
      <c r="TYP7" s="652"/>
      <c r="TYQ7" s="652"/>
      <c r="TYR7" s="652"/>
      <c r="TYS7" s="652"/>
      <c r="TYT7" s="652"/>
      <c r="TYU7" s="652"/>
      <c r="TYV7" s="653"/>
      <c r="TYW7" s="653"/>
      <c r="TYX7" s="653"/>
      <c r="TYY7" s="653"/>
      <c r="TYZ7" s="653"/>
      <c r="TZA7" s="653"/>
      <c r="TZB7" s="653"/>
      <c r="TZC7" s="653"/>
      <c r="TZD7" s="668"/>
      <c r="TZE7" s="670"/>
      <c r="TZF7" s="652"/>
      <c r="TZG7" s="652"/>
      <c r="TZH7" s="652"/>
      <c r="TZI7" s="652"/>
      <c r="TZJ7" s="652"/>
      <c r="TZK7" s="652"/>
      <c r="TZL7" s="653"/>
      <c r="TZM7" s="653"/>
      <c r="TZN7" s="653"/>
      <c r="TZO7" s="653"/>
      <c r="TZP7" s="653"/>
      <c r="TZQ7" s="653"/>
      <c r="TZR7" s="653"/>
      <c r="TZS7" s="653"/>
      <c r="TZT7" s="668"/>
      <c r="TZU7" s="670"/>
      <c r="TZV7" s="652"/>
      <c r="TZW7" s="652"/>
      <c r="TZX7" s="652"/>
      <c r="TZY7" s="652"/>
      <c r="TZZ7" s="652"/>
      <c r="UAA7" s="652"/>
      <c r="UAB7" s="653"/>
      <c r="UAC7" s="653"/>
      <c r="UAD7" s="653"/>
      <c r="UAE7" s="653"/>
      <c r="UAF7" s="653"/>
      <c r="UAG7" s="653"/>
      <c r="UAH7" s="653"/>
      <c r="UAI7" s="653"/>
      <c r="UAJ7" s="668"/>
      <c r="UAK7" s="670"/>
      <c r="UAL7" s="652"/>
      <c r="UAM7" s="652"/>
      <c r="UAN7" s="652"/>
      <c r="UAO7" s="652"/>
      <c r="UAP7" s="652"/>
      <c r="UAQ7" s="652"/>
      <c r="UAR7" s="653"/>
      <c r="UAS7" s="653"/>
      <c r="UAT7" s="653"/>
      <c r="UAU7" s="653"/>
      <c r="UAV7" s="653"/>
      <c r="UAW7" s="653"/>
      <c r="UAX7" s="653"/>
      <c r="UAY7" s="653"/>
      <c r="UAZ7" s="668"/>
      <c r="UBA7" s="670"/>
      <c r="UBB7" s="652"/>
      <c r="UBC7" s="652"/>
      <c r="UBD7" s="652"/>
      <c r="UBE7" s="652"/>
      <c r="UBF7" s="652"/>
      <c r="UBG7" s="652"/>
      <c r="UBH7" s="653"/>
      <c r="UBI7" s="653"/>
      <c r="UBJ7" s="653"/>
      <c r="UBK7" s="653"/>
      <c r="UBL7" s="653"/>
      <c r="UBM7" s="653"/>
      <c r="UBN7" s="653"/>
      <c r="UBO7" s="653"/>
      <c r="UBP7" s="668"/>
      <c r="UBQ7" s="670"/>
      <c r="UBR7" s="652"/>
      <c r="UBS7" s="652"/>
      <c r="UBT7" s="652"/>
      <c r="UBU7" s="652"/>
      <c r="UBV7" s="652"/>
      <c r="UBW7" s="652"/>
      <c r="UBX7" s="653"/>
      <c r="UBY7" s="653"/>
      <c r="UBZ7" s="653"/>
      <c r="UCA7" s="653"/>
      <c r="UCB7" s="653"/>
      <c r="UCC7" s="653"/>
      <c r="UCD7" s="653"/>
      <c r="UCE7" s="653"/>
      <c r="UCF7" s="668"/>
      <c r="UCG7" s="670"/>
      <c r="UCH7" s="652"/>
      <c r="UCI7" s="652"/>
      <c r="UCJ7" s="652"/>
      <c r="UCK7" s="652"/>
      <c r="UCL7" s="652"/>
      <c r="UCM7" s="652"/>
      <c r="UCN7" s="653"/>
      <c r="UCO7" s="653"/>
      <c r="UCP7" s="653"/>
      <c r="UCQ7" s="653"/>
      <c r="UCR7" s="653"/>
      <c r="UCS7" s="653"/>
      <c r="UCT7" s="653"/>
      <c r="UCU7" s="653"/>
      <c r="UCV7" s="668"/>
      <c r="UCW7" s="670"/>
      <c r="UCX7" s="652"/>
      <c r="UCY7" s="652"/>
      <c r="UCZ7" s="652"/>
      <c r="UDA7" s="652"/>
      <c r="UDB7" s="652"/>
      <c r="UDC7" s="652"/>
      <c r="UDD7" s="653"/>
      <c r="UDE7" s="653"/>
      <c r="UDF7" s="653"/>
      <c r="UDG7" s="653"/>
      <c r="UDH7" s="653"/>
      <c r="UDI7" s="653"/>
      <c r="UDJ7" s="653"/>
      <c r="UDK7" s="653"/>
      <c r="UDL7" s="668"/>
      <c r="UDM7" s="670"/>
      <c r="UDN7" s="652"/>
      <c r="UDO7" s="652"/>
      <c r="UDP7" s="652"/>
      <c r="UDQ7" s="652"/>
      <c r="UDR7" s="652"/>
      <c r="UDS7" s="652"/>
      <c r="UDT7" s="653"/>
      <c r="UDU7" s="653"/>
      <c r="UDV7" s="653"/>
      <c r="UDW7" s="653"/>
      <c r="UDX7" s="653"/>
      <c r="UDY7" s="653"/>
      <c r="UDZ7" s="653"/>
      <c r="UEA7" s="653"/>
      <c r="UEB7" s="668"/>
      <c r="UEC7" s="670"/>
      <c r="UED7" s="652"/>
      <c r="UEE7" s="652"/>
      <c r="UEF7" s="652"/>
      <c r="UEG7" s="652"/>
      <c r="UEH7" s="652"/>
      <c r="UEI7" s="652"/>
      <c r="UEJ7" s="653"/>
      <c r="UEK7" s="653"/>
      <c r="UEL7" s="653"/>
      <c r="UEM7" s="653"/>
      <c r="UEN7" s="653"/>
      <c r="UEO7" s="653"/>
      <c r="UEP7" s="653"/>
      <c r="UEQ7" s="653"/>
      <c r="UER7" s="668"/>
      <c r="UES7" s="670"/>
      <c r="UET7" s="652"/>
      <c r="UEU7" s="652"/>
      <c r="UEV7" s="652"/>
      <c r="UEW7" s="652"/>
      <c r="UEX7" s="652"/>
      <c r="UEY7" s="652"/>
      <c r="UEZ7" s="653"/>
      <c r="UFA7" s="653"/>
      <c r="UFB7" s="653"/>
      <c r="UFC7" s="653"/>
      <c r="UFD7" s="653"/>
      <c r="UFE7" s="653"/>
      <c r="UFF7" s="653"/>
      <c r="UFG7" s="653"/>
      <c r="UFH7" s="668"/>
      <c r="UFI7" s="670"/>
      <c r="UFJ7" s="652"/>
      <c r="UFK7" s="652"/>
      <c r="UFL7" s="652"/>
      <c r="UFM7" s="652"/>
      <c r="UFN7" s="652"/>
      <c r="UFO7" s="652"/>
      <c r="UFP7" s="653"/>
      <c r="UFQ7" s="653"/>
      <c r="UFR7" s="653"/>
      <c r="UFS7" s="653"/>
      <c r="UFT7" s="653"/>
      <c r="UFU7" s="653"/>
      <c r="UFV7" s="653"/>
      <c r="UFW7" s="653"/>
      <c r="UFX7" s="668"/>
      <c r="UFY7" s="670"/>
      <c r="UFZ7" s="652"/>
      <c r="UGA7" s="652"/>
      <c r="UGB7" s="652"/>
      <c r="UGC7" s="652"/>
      <c r="UGD7" s="652"/>
      <c r="UGE7" s="652"/>
      <c r="UGF7" s="653"/>
      <c r="UGG7" s="653"/>
      <c r="UGH7" s="653"/>
      <c r="UGI7" s="653"/>
      <c r="UGJ7" s="653"/>
      <c r="UGK7" s="653"/>
      <c r="UGL7" s="653"/>
      <c r="UGM7" s="653"/>
      <c r="UGN7" s="668"/>
      <c r="UGO7" s="670"/>
      <c r="UGP7" s="652"/>
      <c r="UGQ7" s="652"/>
      <c r="UGR7" s="652"/>
      <c r="UGS7" s="652"/>
      <c r="UGT7" s="652"/>
      <c r="UGU7" s="652"/>
      <c r="UGV7" s="653"/>
      <c r="UGW7" s="653"/>
      <c r="UGX7" s="653"/>
      <c r="UGY7" s="653"/>
      <c r="UGZ7" s="653"/>
      <c r="UHA7" s="653"/>
      <c r="UHB7" s="653"/>
      <c r="UHC7" s="653"/>
      <c r="UHD7" s="668"/>
      <c r="UHE7" s="670"/>
      <c r="UHF7" s="652"/>
      <c r="UHG7" s="652"/>
      <c r="UHH7" s="652"/>
      <c r="UHI7" s="652"/>
      <c r="UHJ7" s="652"/>
      <c r="UHK7" s="652"/>
      <c r="UHL7" s="653"/>
      <c r="UHM7" s="653"/>
      <c r="UHN7" s="653"/>
      <c r="UHO7" s="653"/>
      <c r="UHP7" s="653"/>
      <c r="UHQ7" s="653"/>
      <c r="UHR7" s="653"/>
      <c r="UHS7" s="653"/>
      <c r="UHT7" s="668"/>
      <c r="UHU7" s="670"/>
      <c r="UHV7" s="652"/>
      <c r="UHW7" s="652"/>
      <c r="UHX7" s="652"/>
      <c r="UHY7" s="652"/>
      <c r="UHZ7" s="652"/>
      <c r="UIA7" s="652"/>
      <c r="UIB7" s="653"/>
      <c r="UIC7" s="653"/>
      <c r="UID7" s="653"/>
      <c r="UIE7" s="653"/>
      <c r="UIF7" s="653"/>
      <c r="UIG7" s="653"/>
      <c r="UIH7" s="653"/>
      <c r="UII7" s="653"/>
      <c r="UIJ7" s="668"/>
      <c r="UIK7" s="670"/>
      <c r="UIL7" s="652"/>
      <c r="UIM7" s="652"/>
      <c r="UIN7" s="652"/>
      <c r="UIO7" s="652"/>
      <c r="UIP7" s="652"/>
      <c r="UIQ7" s="652"/>
      <c r="UIR7" s="653"/>
      <c r="UIS7" s="653"/>
      <c r="UIT7" s="653"/>
      <c r="UIU7" s="653"/>
      <c r="UIV7" s="653"/>
      <c r="UIW7" s="653"/>
      <c r="UIX7" s="653"/>
      <c r="UIY7" s="653"/>
      <c r="UIZ7" s="668"/>
      <c r="UJA7" s="670"/>
      <c r="UJB7" s="652"/>
      <c r="UJC7" s="652"/>
      <c r="UJD7" s="652"/>
      <c r="UJE7" s="652"/>
      <c r="UJF7" s="652"/>
      <c r="UJG7" s="652"/>
      <c r="UJH7" s="653"/>
      <c r="UJI7" s="653"/>
      <c r="UJJ7" s="653"/>
      <c r="UJK7" s="653"/>
      <c r="UJL7" s="653"/>
      <c r="UJM7" s="653"/>
      <c r="UJN7" s="653"/>
      <c r="UJO7" s="653"/>
      <c r="UJP7" s="668"/>
      <c r="UJQ7" s="670"/>
      <c r="UJR7" s="652"/>
      <c r="UJS7" s="652"/>
      <c r="UJT7" s="652"/>
      <c r="UJU7" s="652"/>
      <c r="UJV7" s="652"/>
      <c r="UJW7" s="652"/>
      <c r="UJX7" s="653"/>
      <c r="UJY7" s="653"/>
      <c r="UJZ7" s="653"/>
      <c r="UKA7" s="653"/>
      <c r="UKB7" s="653"/>
      <c r="UKC7" s="653"/>
      <c r="UKD7" s="653"/>
      <c r="UKE7" s="653"/>
      <c r="UKF7" s="668"/>
      <c r="UKG7" s="670"/>
      <c r="UKH7" s="652"/>
      <c r="UKI7" s="652"/>
      <c r="UKJ7" s="652"/>
      <c r="UKK7" s="652"/>
      <c r="UKL7" s="652"/>
      <c r="UKM7" s="652"/>
      <c r="UKN7" s="653"/>
      <c r="UKO7" s="653"/>
      <c r="UKP7" s="653"/>
      <c r="UKQ7" s="653"/>
      <c r="UKR7" s="653"/>
      <c r="UKS7" s="653"/>
      <c r="UKT7" s="653"/>
      <c r="UKU7" s="653"/>
      <c r="UKV7" s="668"/>
      <c r="UKW7" s="670"/>
      <c r="UKX7" s="652"/>
      <c r="UKY7" s="652"/>
      <c r="UKZ7" s="652"/>
      <c r="ULA7" s="652"/>
      <c r="ULB7" s="652"/>
      <c r="ULC7" s="652"/>
      <c r="ULD7" s="653"/>
      <c r="ULE7" s="653"/>
      <c r="ULF7" s="653"/>
      <c r="ULG7" s="653"/>
      <c r="ULH7" s="653"/>
      <c r="ULI7" s="653"/>
      <c r="ULJ7" s="653"/>
      <c r="ULK7" s="653"/>
      <c r="ULL7" s="668"/>
      <c r="ULM7" s="670"/>
      <c r="ULN7" s="652"/>
      <c r="ULO7" s="652"/>
      <c r="ULP7" s="652"/>
      <c r="ULQ7" s="652"/>
      <c r="ULR7" s="652"/>
      <c r="ULS7" s="652"/>
      <c r="ULT7" s="653"/>
      <c r="ULU7" s="653"/>
      <c r="ULV7" s="653"/>
      <c r="ULW7" s="653"/>
      <c r="ULX7" s="653"/>
      <c r="ULY7" s="653"/>
      <c r="ULZ7" s="653"/>
      <c r="UMA7" s="653"/>
      <c r="UMB7" s="668"/>
      <c r="UMC7" s="670"/>
      <c r="UMD7" s="652"/>
      <c r="UME7" s="652"/>
      <c r="UMF7" s="652"/>
      <c r="UMG7" s="652"/>
      <c r="UMH7" s="652"/>
      <c r="UMI7" s="652"/>
      <c r="UMJ7" s="653"/>
      <c r="UMK7" s="653"/>
      <c r="UML7" s="653"/>
      <c r="UMM7" s="653"/>
      <c r="UMN7" s="653"/>
      <c r="UMO7" s="653"/>
      <c r="UMP7" s="653"/>
      <c r="UMQ7" s="653"/>
      <c r="UMR7" s="668"/>
      <c r="UMS7" s="670"/>
      <c r="UMT7" s="652"/>
      <c r="UMU7" s="652"/>
      <c r="UMV7" s="652"/>
      <c r="UMW7" s="652"/>
      <c r="UMX7" s="652"/>
      <c r="UMY7" s="652"/>
      <c r="UMZ7" s="653"/>
      <c r="UNA7" s="653"/>
      <c r="UNB7" s="653"/>
      <c r="UNC7" s="653"/>
      <c r="UND7" s="653"/>
      <c r="UNE7" s="653"/>
      <c r="UNF7" s="653"/>
      <c r="UNG7" s="653"/>
      <c r="UNH7" s="668"/>
      <c r="UNI7" s="670"/>
      <c r="UNJ7" s="652"/>
      <c r="UNK7" s="652"/>
      <c r="UNL7" s="652"/>
      <c r="UNM7" s="652"/>
      <c r="UNN7" s="652"/>
      <c r="UNO7" s="652"/>
      <c r="UNP7" s="653"/>
      <c r="UNQ7" s="653"/>
      <c r="UNR7" s="653"/>
      <c r="UNS7" s="653"/>
      <c r="UNT7" s="653"/>
      <c r="UNU7" s="653"/>
      <c r="UNV7" s="653"/>
      <c r="UNW7" s="653"/>
      <c r="UNX7" s="668"/>
      <c r="UNY7" s="670"/>
      <c r="UNZ7" s="652"/>
      <c r="UOA7" s="652"/>
      <c r="UOB7" s="652"/>
      <c r="UOC7" s="652"/>
      <c r="UOD7" s="652"/>
      <c r="UOE7" s="652"/>
      <c r="UOF7" s="653"/>
      <c r="UOG7" s="653"/>
      <c r="UOH7" s="653"/>
      <c r="UOI7" s="653"/>
      <c r="UOJ7" s="653"/>
      <c r="UOK7" s="653"/>
      <c r="UOL7" s="653"/>
      <c r="UOM7" s="653"/>
      <c r="UON7" s="668"/>
      <c r="UOO7" s="670"/>
      <c r="UOP7" s="652"/>
      <c r="UOQ7" s="652"/>
      <c r="UOR7" s="652"/>
      <c r="UOS7" s="652"/>
      <c r="UOT7" s="652"/>
      <c r="UOU7" s="652"/>
      <c r="UOV7" s="653"/>
      <c r="UOW7" s="653"/>
      <c r="UOX7" s="653"/>
      <c r="UOY7" s="653"/>
      <c r="UOZ7" s="653"/>
      <c r="UPA7" s="653"/>
      <c r="UPB7" s="653"/>
      <c r="UPC7" s="653"/>
      <c r="UPD7" s="668"/>
      <c r="UPE7" s="670"/>
      <c r="UPF7" s="652"/>
      <c r="UPG7" s="652"/>
      <c r="UPH7" s="652"/>
      <c r="UPI7" s="652"/>
      <c r="UPJ7" s="652"/>
      <c r="UPK7" s="652"/>
      <c r="UPL7" s="653"/>
      <c r="UPM7" s="653"/>
      <c r="UPN7" s="653"/>
      <c r="UPO7" s="653"/>
      <c r="UPP7" s="653"/>
      <c r="UPQ7" s="653"/>
      <c r="UPR7" s="653"/>
      <c r="UPS7" s="653"/>
      <c r="UPT7" s="668"/>
      <c r="UPU7" s="670"/>
      <c r="UPV7" s="652"/>
      <c r="UPW7" s="652"/>
      <c r="UPX7" s="652"/>
      <c r="UPY7" s="652"/>
      <c r="UPZ7" s="652"/>
      <c r="UQA7" s="652"/>
      <c r="UQB7" s="653"/>
      <c r="UQC7" s="653"/>
      <c r="UQD7" s="653"/>
      <c r="UQE7" s="653"/>
      <c r="UQF7" s="653"/>
      <c r="UQG7" s="653"/>
      <c r="UQH7" s="653"/>
      <c r="UQI7" s="653"/>
      <c r="UQJ7" s="668"/>
      <c r="UQK7" s="670"/>
      <c r="UQL7" s="652"/>
      <c r="UQM7" s="652"/>
      <c r="UQN7" s="652"/>
      <c r="UQO7" s="652"/>
      <c r="UQP7" s="652"/>
      <c r="UQQ7" s="652"/>
      <c r="UQR7" s="653"/>
      <c r="UQS7" s="653"/>
      <c r="UQT7" s="653"/>
      <c r="UQU7" s="653"/>
      <c r="UQV7" s="653"/>
      <c r="UQW7" s="653"/>
      <c r="UQX7" s="653"/>
      <c r="UQY7" s="653"/>
      <c r="UQZ7" s="668"/>
      <c r="URA7" s="670"/>
      <c r="URB7" s="652"/>
      <c r="URC7" s="652"/>
      <c r="URD7" s="652"/>
      <c r="URE7" s="652"/>
      <c r="URF7" s="652"/>
      <c r="URG7" s="652"/>
      <c r="URH7" s="653"/>
      <c r="URI7" s="653"/>
      <c r="URJ7" s="653"/>
      <c r="URK7" s="653"/>
      <c r="URL7" s="653"/>
      <c r="URM7" s="653"/>
      <c r="URN7" s="653"/>
      <c r="URO7" s="653"/>
      <c r="URP7" s="668"/>
      <c r="URQ7" s="670"/>
      <c r="URR7" s="652"/>
      <c r="URS7" s="652"/>
      <c r="URT7" s="652"/>
      <c r="URU7" s="652"/>
      <c r="URV7" s="652"/>
      <c r="URW7" s="652"/>
      <c r="URX7" s="653"/>
      <c r="URY7" s="653"/>
      <c r="URZ7" s="653"/>
      <c r="USA7" s="653"/>
      <c r="USB7" s="653"/>
      <c r="USC7" s="653"/>
      <c r="USD7" s="653"/>
      <c r="USE7" s="653"/>
      <c r="USF7" s="668"/>
      <c r="USG7" s="670"/>
      <c r="USH7" s="652"/>
      <c r="USI7" s="652"/>
      <c r="USJ7" s="652"/>
      <c r="USK7" s="652"/>
      <c r="USL7" s="652"/>
      <c r="USM7" s="652"/>
      <c r="USN7" s="653"/>
      <c r="USO7" s="653"/>
      <c r="USP7" s="653"/>
      <c r="USQ7" s="653"/>
      <c r="USR7" s="653"/>
      <c r="USS7" s="653"/>
      <c r="UST7" s="653"/>
      <c r="USU7" s="653"/>
      <c r="USV7" s="668"/>
      <c r="USW7" s="670"/>
      <c r="USX7" s="652"/>
      <c r="USY7" s="652"/>
      <c r="USZ7" s="652"/>
      <c r="UTA7" s="652"/>
      <c r="UTB7" s="652"/>
      <c r="UTC7" s="652"/>
      <c r="UTD7" s="653"/>
      <c r="UTE7" s="653"/>
      <c r="UTF7" s="653"/>
      <c r="UTG7" s="653"/>
      <c r="UTH7" s="653"/>
      <c r="UTI7" s="653"/>
      <c r="UTJ7" s="653"/>
      <c r="UTK7" s="653"/>
      <c r="UTL7" s="668"/>
      <c r="UTM7" s="670"/>
      <c r="UTN7" s="652"/>
      <c r="UTO7" s="652"/>
      <c r="UTP7" s="652"/>
      <c r="UTQ7" s="652"/>
      <c r="UTR7" s="652"/>
      <c r="UTS7" s="652"/>
      <c r="UTT7" s="653"/>
      <c r="UTU7" s="653"/>
      <c r="UTV7" s="653"/>
      <c r="UTW7" s="653"/>
      <c r="UTX7" s="653"/>
      <c r="UTY7" s="653"/>
      <c r="UTZ7" s="653"/>
      <c r="UUA7" s="653"/>
      <c r="UUB7" s="668"/>
      <c r="UUC7" s="670"/>
      <c r="UUD7" s="652"/>
      <c r="UUE7" s="652"/>
      <c r="UUF7" s="652"/>
      <c r="UUG7" s="652"/>
      <c r="UUH7" s="652"/>
      <c r="UUI7" s="652"/>
      <c r="UUJ7" s="653"/>
      <c r="UUK7" s="653"/>
      <c r="UUL7" s="653"/>
      <c r="UUM7" s="653"/>
      <c r="UUN7" s="653"/>
      <c r="UUO7" s="653"/>
      <c r="UUP7" s="653"/>
      <c r="UUQ7" s="653"/>
      <c r="UUR7" s="668"/>
      <c r="UUS7" s="670"/>
      <c r="UUT7" s="652"/>
      <c r="UUU7" s="652"/>
      <c r="UUV7" s="652"/>
      <c r="UUW7" s="652"/>
      <c r="UUX7" s="652"/>
      <c r="UUY7" s="652"/>
      <c r="UUZ7" s="653"/>
      <c r="UVA7" s="653"/>
      <c r="UVB7" s="653"/>
      <c r="UVC7" s="653"/>
      <c r="UVD7" s="653"/>
      <c r="UVE7" s="653"/>
      <c r="UVF7" s="653"/>
      <c r="UVG7" s="653"/>
      <c r="UVH7" s="668"/>
      <c r="UVI7" s="670"/>
      <c r="UVJ7" s="652"/>
      <c r="UVK7" s="652"/>
      <c r="UVL7" s="652"/>
      <c r="UVM7" s="652"/>
      <c r="UVN7" s="652"/>
      <c r="UVO7" s="652"/>
      <c r="UVP7" s="653"/>
      <c r="UVQ7" s="653"/>
      <c r="UVR7" s="653"/>
      <c r="UVS7" s="653"/>
      <c r="UVT7" s="653"/>
      <c r="UVU7" s="653"/>
      <c r="UVV7" s="653"/>
      <c r="UVW7" s="653"/>
      <c r="UVX7" s="668"/>
      <c r="UVY7" s="670"/>
      <c r="UVZ7" s="652"/>
      <c r="UWA7" s="652"/>
      <c r="UWB7" s="652"/>
      <c r="UWC7" s="652"/>
      <c r="UWD7" s="652"/>
      <c r="UWE7" s="652"/>
      <c r="UWF7" s="653"/>
      <c r="UWG7" s="653"/>
      <c r="UWH7" s="653"/>
      <c r="UWI7" s="653"/>
      <c r="UWJ7" s="653"/>
      <c r="UWK7" s="653"/>
      <c r="UWL7" s="653"/>
      <c r="UWM7" s="653"/>
      <c r="UWN7" s="668"/>
      <c r="UWO7" s="670"/>
      <c r="UWP7" s="652"/>
      <c r="UWQ7" s="652"/>
      <c r="UWR7" s="652"/>
      <c r="UWS7" s="652"/>
      <c r="UWT7" s="652"/>
      <c r="UWU7" s="652"/>
      <c r="UWV7" s="653"/>
      <c r="UWW7" s="653"/>
      <c r="UWX7" s="653"/>
      <c r="UWY7" s="653"/>
      <c r="UWZ7" s="653"/>
      <c r="UXA7" s="653"/>
      <c r="UXB7" s="653"/>
      <c r="UXC7" s="653"/>
      <c r="UXD7" s="668"/>
      <c r="UXE7" s="670"/>
      <c r="UXF7" s="652"/>
      <c r="UXG7" s="652"/>
      <c r="UXH7" s="652"/>
      <c r="UXI7" s="652"/>
      <c r="UXJ7" s="652"/>
      <c r="UXK7" s="652"/>
      <c r="UXL7" s="653"/>
      <c r="UXM7" s="653"/>
      <c r="UXN7" s="653"/>
      <c r="UXO7" s="653"/>
      <c r="UXP7" s="653"/>
      <c r="UXQ7" s="653"/>
      <c r="UXR7" s="653"/>
      <c r="UXS7" s="653"/>
      <c r="UXT7" s="668"/>
      <c r="UXU7" s="670"/>
      <c r="UXV7" s="652"/>
      <c r="UXW7" s="652"/>
      <c r="UXX7" s="652"/>
      <c r="UXY7" s="652"/>
      <c r="UXZ7" s="652"/>
      <c r="UYA7" s="652"/>
      <c r="UYB7" s="653"/>
      <c r="UYC7" s="653"/>
      <c r="UYD7" s="653"/>
      <c r="UYE7" s="653"/>
      <c r="UYF7" s="653"/>
      <c r="UYG7" s="653"/>
      <c r="UYH7" s="653"/>
      <c r="UYI7" s="653"/>
      <c r="UYJ7" s="668"/>
      <c r="UYK7" s="670"/>
      <c r="UYL7" s="652"/>
      <c r="UYM7" s="652"/>
      <c r="UYN7" s="652"/>
      <c r="UYO7" s="652"/>
      <c r="UYP7" s="652"/>
      <c r="UYQ7" s="652"/>
      <c r="UYR7" s="653"/>
      <c r="UYS7" s="653"/>
      <c r="UYT7" s="653"/>
      <c r="UYU7" s="653"/>
      <c r="UYV7" s="653"/>
      <c r="UYW7" s="653"/>
      <c r="UYX7" s="653"/>
      <c r="UYY7" s="653"/>
      <c r="UYZ7" s="668"/>
      <c r="UZA7" s="670"/>
      <c r="UZB7" s="652"/>
      <c r="UZC7" s="652"/>
      <c r="UZD7" s="652"/>
      <c r="UZE7" s="652"/>
      <c r="UZF7" s="652"/>
      <c r="UZG7" s="652"/>
      <c r="UZH7" s="653"/>
      <c r="UZI7" s="653"/>
      <c r="UZJ7" s="653"/>
      <c r="UZK7" s="653"/>
      <c r="UZL7" s="653"/>
      <c r="UZM7" s="653"/>
      <c r="UZN7" s="653"/>
      <c r="UZO7" s="653"/>
      <c r="UZP7" s="668"/>
      <c r="UZQ7" s="670"/>
      <c r="UZR7" s="652"/>
      <c r="UZS7" s="652"/>
      <c r="UZT7" s="652"/>
      <c r="UZU7" s="652"/>
      <c r="UZV7" s="652"/>
      <c r="UZW7" s="652"/>
      <c r="UZX7" s="653"/>
      <c r="UZY7" s="653"/>
      <c r="UZZ7" s="653"/>
      <c r="VAA7" s="653"/>
      <c r="VAB7" s="653"/>
      <c r="VAC7" s="653"/>
      <c r="VAD7" s="653"/>
      <c r="VAE7" s="653"/>
      <c r="VAF7" s="668"/>
      <c r="VAG7" s="670"/>
      <c r="VAH7" s="652"/>
      <c r="VAI7" s="652"/>
      <c r="VAJ7" s="652"/>
      <c r="VAK7" s="652"/>
      <c r="VAL7" s="652"/>
      <c r="VAM7" s="652"/>
      <c r="VAN7" s="653"/>
      <c r="VAO7" s="653"/>
      <c r="VAP7" s="653"/>
      <c r="VAQ7" s="653"/>
      <c r="VAR7" s="653"/>
      <c r="VAS7" s="653"/>
      <c r="VAT7" s="653"/>
      <c r="VAU7" s="653"/>
      <c r="VAV7" s="668"/>
      <c r="VAW7" s="670"/>
      <c r="VAX7" s="652"/>
      <c r="VAY7" s="652"/>
      <c r="VAZ7" s="652"/>
      <c r="VBA7" s="652"/>
      <c r="VBB7" s="652"/>
      <c r="VBC7" s="652"/>
      <c r="VBD7" s="653"/>
      <c r="VBE7" s="653"/>
      <c r="VBF7" s="653"/>
      <c r="VBG7" s="653"/>
      <c r="VBH7" s="653"/>
      <c r="VBI7" s="653"/>
      <c r="VBJ7" s="653"/>
      <c r="VBK7" s="653"/>
      <c r="VBL7" s="668"/>
      <c r="VBM7" s="670"/>
      <c r="VBN7" s="652"/>
      <c r="VBO7" s="652"/>
      <c r="VBP7" s="652"/>
      <c r="VBQ7" s="652"/>
      <c r="VBR7" s="652"/>
      <c r="VBS7" s="652"/>
      <c r="VBT7" s="653"/>
      <c r="VBU7" s="653"/>
      <c r="VBV7" s="653"/>
      <c r="VBW7" s="653"/>
      <c r="VBX7" s="653"/>
      <c r="VBY7" s="653"/>
      <c r="VBZ7" s="653"/>
      <c r="VCA7" s="653"/>
      <c r="VCB7" s="668"/>
      <c r="VCC7" s="670"/>
      <c r="VCD7" s="652"/>
      <c r="VCE7" s="652"/>
      <c r="VCF7" s="652"/>
      <c r="VCG7" s="652"/>
      <c r="VCH7" s="652"/>
      <c r="VCI7" s="652"/>
      <c r="VCJ7" s="653"/>
      <c r="VCK7" s="653"/>
      <c r="VCL7" s="653"/>
      <c r="VCM7" s="653"/>
      <c r="VCN7" s="653"/>
      <c r="VCO7" s="653"/>
      <c r="VCP7" s="653"/>
      <c r="VCQ7" s="653"/>
      <c r="VCR7" s="668"/>
      <c r="VCS7" s="670"/>
      <c r="VCT7" s="652"/>
      <c r="VCU7" s="652"/>
      <c r="VCV7" s="652"/>
      <c r="VCW7" s="652"/>
      <c r="VCX7" s="652"/>
      <c r="VCY7" s="652"/>
      <c r="VCZ7" s="653"/>
      <c r="VDA7" s="653"/>
      <c r="VDB7" s="653"/>
      <c r="VDC7" s="653"/>
      <c r="VDD7" s="653"/>
      <c r="VDE7" s="653"/>
      <c r="VDF7" s="653"/>
      <c r="VDG7" s="653"/>
      <c r="VDH7" s="668"/>
      <c r="VDI7" s="670"/>
      <c r="VDJ7" s="652"/>
      <c r="VDK7" s="652"/>
      <c r="VDL7" s="652"/>
      <c r="VDM7" s="652"/>
      <c r="VDN7" s="652"/>
      <c r="VDO7" s="652"/>
      <c r="VDP7" s="653"/>
      <c r="VDQ7" s="653"/>
      <c r="VDR7" s="653"/>
      <c r="VDS7" s="653"/>
      <c r="VDT7" s="653"/>
      <c r="VDU7" s="653"/>
      <c r="VDV7" s="653"/>
      <c r="VDW7" s="653"/>
      <c r="VDX7" s="668"/>
      <c r="VDY7" s="670"/>
      <c r="VDZ7" s="652"/>
      <c r="VEA7" s="652"/>
      <c r="VEB7" s="652"/>
      <c r="VEC7" s="652"/>
      <c r="VED7" s="652"/>
      <c r="VEE7" s="652"/>
      <c r="VEF7" s="653"/>
      <c r="VEG7" s="653"/>
      <c r="VEH7" s="653"/>
      <c r="VEI7" s="653"/>
      <c r="VEJ7" s="653"/>
      <c r="VEK7" s="653"/>
      <c r="VEL7" s="653"/>
      <c r="VEM7" s="653"/>
      <c r="VEN7" s="668"/>
      <c r="VEO7" s="670"/>
      <c r="VEP7" s="652"/>
      <c r="VEQ7" s="652"/>
      <c r="VER7" s="652"/>
      <c r="VES7" s="652"/>
      <c r="VET7" s="652"/>
      <c r="VEU7" s="652"/>
      <c r="VEV7" s="653"/>
      <c r="VEW7" s="653"/>
      <c r="VEX7" s="653"/>
      <c r="VEY7" s="653"/>
      <c r="VEZ7" s="653"/>
      <c r="VFA7" s="653"/>
      <c r="VFB7" s="653"/>
      <c r="VFC7" s="653"/>
      <c r="VFD7" s="668"/>
      <c r="VFE7" s="670"/>
      <c r="VFF7" s="652"/>
      <c r="VFG7" s="652"/>
      <c r="VFH7" s="652"/>
      <c r="VFI7" s="652"/>
      <c r="VFJ7" s="652"/>
      <c r="VFK7" s="652"/>
      <c r="VFL7" s="653"/>
      <c r="VFM7" s="653"/>
      <c r="VFN7" s="653"/>
      <c r="VFO7" s="653"/>
      <c r="VFP7" s="653"/>
      <c r="VFQ7" s="653"/>
      <c r="VFR7" s="653"/>
      <c r="VFS7" s="653"/>
      <c r="VFT7" s="668"/>
      <c r="VFU7" s="670"/>
      <c r="VFV7" s="652"/>
      <c r="VFW7" s="652"/>
      <c r="VFX7" s="652"/>
      <c r="VFY7" s="652"/>
      <c r="VFZ7" s="652"/>
      <c r="VGA7" s="652"/>
      <c r="VGB7" s="653"/>
      <c r="VGC7" s="653"/>
      <c r="VGD7" s="653"/>
      <c r="VGE7" s="653"/>
      <c r="VGF7" s="653"/>
      <c r="VGG7" s="653"/>
      <c r="VGH7" s="653"/>
      <c r="VGI7" s="653"/>
      <c r="VGJ7" s="668"/>
      <c r="VGK7" s="670"/>
      <c r="VGL7" s="652"/>
      <c r="VGM7" s="652"/>
      <c r="VGN7" s="652"/>
      <c r="VGO7" s="652"/>
      <c r="VGP7" s="652"/>
      <c r="VGQ7" s="652"/>
      <c r="VGR7" s="653"/>
      <c r="VGS7" s="653"/>
      <c r="VGT7" s="653"/>
      <c r="VGU7" s="653"/>
      <c r="VGV7" s="653"/>
      <c r="VGW7" s="653"/>
      <c r="VGX7" s="653"/>
      <c r="VGY7" s="653"/>
      <c r="VGZ7" s="668"/>
      <c r="VHA7" s="670"/>
      <c r="VHB7" s="652"/>
      <c r="VHC7" s="652"/>
      <c r="VHD7" s="652"/>
      <c r="VHE7" s="652"/>
      <c r="VHF7" s="652"/>
      <c r="VHG7" s="652"/>
      <c r="VHH7" s="653"/>
      <c r="VHI7" s="653"/>
      <c r="VHJ7" s="653"/>
      <c r="VHK7" s="653"/>
      <c r="VHL7" s="653"/>
      <c r="VHM7" s="653"/>
      <c r="VHN7" s="653"/>
      <c r="VHO7" s="653"/>
      <c r="VHP7" s="668"/>
      <c r="VHQ7" s="670"/>
      <c r="VHR7" s="652"/>
      <c r="VHS7" s="652"/>
      <c r="VHT7" s="652"/>
      <c r="VHU7" s="652"/>
      <c r="VHV7" s="652"/>
      <c r="VHW7" s="652"/>
      <c r="VHX7" s="653"/>
      <c r="VHY7" s="653"/>
      <c r="VHZ7" s="653"/>
      <c r="VIA7" s="653"/>
      <c r="VIB7" s="653"/>
      <c r="VIC7" s="653"/>
      <c r="VID7" s="653"/>
      <c r="VIE7" s="653"/>
      <c r="VIF7" s="668"/>
      <c r="VIG7" s="670"/>
      <c r="VIH7" s="652"/>
      <c r="VII7" s="652"/>
      <c r="VIJ7" s="652"/>
      <c r="VIK7" s="652"/>
      <c r="VIL7" s="652"/>
      <c r="VIM7" s="652"/>
      <c r="VIN7" s="653"/>
      <c r="VIO7" s="653"/>
      <c r="VIP7" s="653"/>
      <c r="VIQ7" s="653"/>
      <c r="VIR7" s="653"/>
      <c r="VIS7" s="653"/>
      <c r="VIT7" s="653"/>
      <c r="VIU7" s="653"/>
      <c r="VIV7" s="668"/>
      <c r="VIW7" s="670"/>
      <c r="VIX7" s="652"/>
      <c r="VIY7" s="652"/>
      <c r="VIZ7" s="652"/>
      <c r="VJA7" s="652"/>
      <c r="VJB7" s="652"/>
      <c r="VJC7" s="652"/>
      <c r="VJD7" s="653"/>
      <c r="VJE7" s="653"/>
      <c r="VJF7" s="653"/>
      <c r="VJG7" s="653"/>
      <c r="VJH7" s="653"/>
      <c r="VJI7" s="653"/>
      <c r="VJJ7" s="653"/>
      <c r="VJK7" s="653"/>
      <c r="VJL7" s="668"/>
      <c r="VJM7" s="670"/>
      <c r="VJN7" s="652"/>
      <c r="VJO7" s="652"/>
      <c r="VJP7" s="652"/>
      <c r="VJQ7" s="652"/>
      <c r="VJR7" s="652"/>
      <c r="VJS7" s="652"/>
      <c r="VJT7" s="653"/>
      <c r="VJU7" s="653"/>
      <c r="VJV7" s="653"/>
      <c r="VJW7" s="653"/>
      <c r="VJX7" s="653"/>
      <c r="VJY7" s="653"/>
      <c r="VJZ7" s="653"/>
      <c r="VKA7" s="653"/>
      <c r="VKB7" s="668"/>
      <c r="VKC7" s="670"/>
      <c r="VKD7" s="652"/>
      <c r="VKE7" s="652"/>
      <c r="VKF7" s="652"/>
      <c r="VKG7" s="652"/>
      <c r="VKH7" s="652"/>
      <c r="VKI7" s="652"/>
      <c r="VKJ7" s="653"/>
      <c r="VKK7" s="653"/>
      <c r="VKL7" s="653"/>
      <c r="VKM7" s="653"/>
      <c r="VKN7" s="653"/>
      <c r="VKO7" s="653"/>
      <c r="VKP7" s="653"/>
      <c r="VKQ7" s="653"/>
      <c r="VKR7" s="668"/>
      <c r="VKS7" s="670"/>
      <c r="VKT7" s="652"/>
      <c r="VKU7" s="652"/>
      <c r="VKV7" s="652"/>
      <c r="VKW7" s="652"/>
      <c r="VKX7" s="652"/>
      <c r="VKY7" s="652"/>
      <c r="VKZ7" s="653"/>
      <c r="VLA7" s="653"/>
      <c r="VLB7" s="653"/>
      <c r="VLC7" s="653"/>
      <c r="VLD7" s="653"/>
      <c r="VLE7" s="653"/>
      <c r="VLF7" s="653"/>
      <c r="VLG7" s="653"/>
      <c r="VLH7" s="668"/>
      <c r="VLI7" s="670"/>
      <c r="VLJ7" s="652"/>
      <c r="VLK7" s="652"/>
      <c r="VLL7" s="652"/>
      <c r="VLM7" s="652"/>
      <c r="VLN7" s="652"/>
      <c r="VLO7" s="652"/>
      <c r="VLP7" s="653"/>
      <c r="VLQ7" s="653"/>
      <c r="VLR7" s="653"/>
      <c r="VLS7" s="653"/>
      <c r="VLT7" s="653"/>
      <c r="VLU7" s="653"/>
      <c r="VLV7" s="653"/>
      <c r="VLW7" s="653"/>
      <c r="VLX7" s="668"/>
      <c r="VLY7" s="670"/>
      <c r="VLZ7" s="652"/>
      <c r="VMA7" s="652"/>
      <c r="VMB7" s="652"/>
      <c r="VMC7" s="652"/>
      <c r="VMD7" s="652"/>
      <c r="VME7" s="652"/>
      <c r="VMF7" s="653"/>
      <c r="VMG7" s="653"/>
      <c r="VMH7" s="653"/>
      <c r="VMI7" s="653"/>
      <c r="VMJ7" s="653"/>
      <c r="VMK7" s="653"/>
      <c r="VML7" s="653"/>
      <c r="VMM7" s="653"/>
      <c r="VMN7" s="668"/>
      <c r="VMO7" s="670"/>
      <c r="VMP7" s="652"/>
      <c r="VMQ7" s="652"/>
      <c r="VMR7" s="652"/>
      <c r="VMS7" s="652"/>
      <c r="VMT7" s="652"/>
      <c r="VMU7" s="652"/>
      <c r="VMV7" s="653"/>
      <c r="VMW7" s="653"/>
      <c r="VMX7" s="653"/>
      <c r="VMY7" s="653"/>
      <c r="VMZ7" s="653"/>
      <c r="VNA7" s="653"/>
      <c r="VNB7" s="653"/>
      <c r="VNC7" s="653"/>
      <c r="VND7" s="668"/>
      <c r="VNE7" s="670"/>
      <c r="VNF7" s="652"/>
      <c r="VNG7" s="652"/>
      <c r="VNH7" s="652"/>
      <c r="VNI7" s="652"/>
      <c r="VNJ7" s="652"/>
      <c r="VNK7" s="652"/>
      <c r="VNL7" s="653"/>
      <c r="VNM7" s="653"/>
      <c r="VNN7" s="653"/>
      <c r="VNO7" s="653"/>
      <c r="VNP7" s="653"/>
      <c r="VNQ7" s="653"/>
      <c r="VNR7" s="653"/>
      <c r="VNS7" s="653"/>
      <c r="VNT7" s="668"/>
      <c r="VNU7" s="670"/>
      <c r="VNV7" s="652"/>
      <c r="VNW7" s="652"/>
      <c r="VNX7" s="652"/>
      <c r="VNY7" s="652"/>
      <c r="VNZ7" s="652"/>
      <c r="VOA7" s="652"/>
      <c r="VOB7" s="653"/>
      <c r="VOC7" s="653"/>
      <c r="VOD7" s="653"/>
      <c r="VOE7" s="653"/>
      <c r="VOF7" s="653"/>
      <c r="VOG7" s="653"/>
      <c r="VOH7" s="653"/>
      <c r="VOI7" s="653"/>
      <c r="VOJ7" s="668"/>
      <c r="VOK7" s="670"/>
      <c r="VOL7" s="652"/>
      <c r="VOM7" s="652"/>
      <c r="VON7" s="652"/>
      <c r="VOO7" s="652"/>
      <c r="VOP7" s="652"/>
      <c r="VOQ7" s="652"/>
      <c r="VOR7" s="653"/>
      <c r="VOS7" s="653"/>
      <c r="VOT7" s="653"/>
      <c r="VOU7" s="653"/>
      <c r="VOV7" s="653"/>
      <c r="VOW7" s="653"/>
      <c r="VOX7" s="653"/>
      <c r="VOY7" s="653"/>
      <c r="VOZ7" s="668"/>
      <c r="VPA7" s="670"/>
      <c r="VPB7" s="652"/>
      <c r="VPC7" s="652"/>
      <c r="VPD7" s="652"/>
      <c r="VPE7" s="652"/>
      <c r="VPF7" s="652"/>
      <c r="VPG7" s="652"/>
      <c r="VPH7" s="653"/>
      <c r="VPI7" s="653"/>
      <c r="VPJ7" s="653"/>
      <c r="VPK7" s="653"/>
      <c r="VPL7" s="653"/>
      <c r="VPM7" s="653"/>
      <c r="VPN7" s="653"/>
      <c r="VPO7" s="653"/>
      <c r="VPP7" s="668"/>
      <c r="VPQ7" s="670"/>
      <c r="VPR7" s="652"/>
      <c r="VPS7" s="652"/>
      <c r="VPT7" s="652"/>
      <c r="VPU7" s="652"/>
      <c r="VPV7" s="652"/>
      <c r="VPW7" s="652"/>
      <c r="VPX7" s="653"/>
      <c r="VPY7" s="653"/>
      <c r="VPZ7" s="653"/>
      <c r="VQA7" s="653"/>
      <c r="VQB7" s="653"/>
      <c r="VQC7" s="653"/>
      <c r="VQD7" s="653"/>
      <c r="VQE7" s="653"/>
      <c r="VQF7" s="668"/>
      <c r="VQG7" s="670"/>
      <c r="VQH7" s="652"/>
      <c r="VQI7" s="652"/>
      <c r="VQJ7" s="652"/>
      <c r="VQK7" s="652"/>
      <c r="VQL7" s="652"/>
      <c r="VQM7" s="652"/>
      <c r="VQN7" s="653"/>
      <c r="VQO7" s="653"/>
      <c r="VQP7" s="653"/>
      <c r="VQQ7" s="653"/>
      <c r="VQR7" s="653"/>
      <c r="VQS7" s="653"/>
      <c r="VQT7" s="653"/>
      <c r="VQU7" s="653"/>
      <c r="VQV7" s="668"/>
      <c r="VQW7" s="670"/>
      <c r="VQX7" s="652"/>
      <c r="VQY7" s="652"/>
      <c r="VQZ7" s="652"/>
      <c r="VRA7" s="652"/>
      <c r="VRB7" s="652"/>
      <c r="VRC7" s="652"/>
      <c r="VRD7" s="653"/>
      <c r="VRE7" s="653"/>
      <c r="VRF7" s="653"/>
      <c r="VRG7" s="653"/>
      <c r="VRH7" s="653"/>
      <c r="VRI7" s="653"/>
      <c r="VRJ7" s="653"/>
      <c r="VRK7" s="653"/>
      <c r="VRL7" s="668"/>
      <c r="VRM7" s="670"/>
      <c r="VRN7" s="652"/>
      <c r="VRO7" s="652"/>
      <c r="VRP7" s="652"/>
      <c r="VRQ7" s="652"/>
      <c r="VRR7" s="652"/>
      <c r="VRS7" s="652"/>
      <c r="VRT7" s="653"/>
      <c r="VRU7" s="653"/>
      <c r="VRV7" s="653"/>
      <c r="VRW7" s="653"/>
      <c r="VRX7" s="653"/>
      <c r="VRY7" s="653"/>
      <c r="VRZ7" s="653"/>
      <c r="VSA7" s="653"/>
      <c r="VSB7" s="668"/>
      <c r="VSC7" s="670"/>
      <c r="VSD7" s="652"/>
      <c r="VSE7" s="652"/>
      <c r="VSF7" s="652"/>
      <c r="VSG7" s="652"/>
      <c r="VSH7" s="652"/>
      <c r="VSI7" s="652"/>
      <c r="VSJ7" s="653"/>
      <c r="VSK7" s="653"/>
      <c r="VSL7" s="653"/>
      <c r="VSM7" s="653"/>
      <c r="VSN7" s="653"/>
      <c r="VSO7" s="653"/>
      <c r="VSP7" s="653"/>
      <c r="VSQ7" s="653"/>
      <c r="VSR7" s="668"/>
      <c r="VSS7" s="670"/>
      <c r="VST7" s="652"/>
      <c r="VSU7" s="652"/>
      <c r="VSV7" s="652"/>
      <c r="VSW7" s="652"/>
      <c r="VSX7" s="652"/>
      <c r="VSY7" s="652"/>
      <c r="VSZ7" s="653"/>
      <c r="VTA7" s="653"/>
      <c r="VTB7" s="653"/>
      <c r="VTC7" s="653"/>
      <c r="VTD7" s="653"/>
      <c r="VTE7" s="653"/>
      <c r="VTF7" s="653"/>
      <c r="VTG7" s="653"/>
      <c r="VTH7" s="668"/>
      <c r="VTI7" s="670"/>
      <c r="VTJ7" s="652"/>
      <c r="VTK7" s="652"/>
      <c r="VTL7" s="652"/>
      <c r="VTM7" s="652"/>
      <c r="VTN7" s="652"/>
      <c r="VTO7" s="652"/>
      <c r="VTP7" s="653"/>
      <c r="VTQ7" s="653"/>
      <c r="VTR7" s="653"/>
      <c r="VTS7" s="653"/>
      <c r="VTT7" s="653"/>
      <c r="VTU7" s="653"/>
      <c r="VTV7" s="653"/>
      <c r="VTW7" s="653"/>
      <c r="VTX7" s="668"/>
      <c r="VTY7" s="670"/>
      <c r="VTZ7" s="652"/>
      <c r="VUA7" s="652"/>
      <c r="VUB7" s="652"/>
      <c r="VUC7" s="652"/>
      <c r="VUD7" s="652"/>
      <c r="VUE7" s="652"/>
      <c r="VUF7" s="653"/>
      <c r="VUG7" s="653"/>
      <c r="VUH7" s="653"/>
      <c r="VUI7" s="653"/>
      <c r="VUJ7" s="653"/>
      <c r="VUK7" s="653"/>
      <c r="VUL7" s="653"/>
      <c r="VUM7" s="653"/>
      <c r="VUN7" s="668"/>
      <c r="VUO7" s="670"/>
      <c r="VUP7" s="652"/>
      <c r="VUQ7" s="652"/>
      <c r="VUR7" s="652"/>
      <c r="VUS7" s="652"/>
      <c r="VUT7" s="652"/>
      <c r="VUU7" s="652"/>
      <c r="VUV7" s="653"/>
      <c r="VUW7" s="653"/>
      <c r="VUX7" s="653"/>
      <c r="VUY7" s="653"/>
      <c r="VUZ7" s="653"/>
      <c r="VVA7" s="653"/>
      <c r="VVB7" s="653"/>
      <c r="VVC7" s="653"/>
      <c r="VVD7" s="668"/>
      <c r="VVE7" s="670"/>
      <c r="VVF7" s="652"/>
      <c r="VVG7" s="652"/>
      <c r="VVH7" s="652"/>
      <c r="VVI7" s="652"/>
      <c r="VVJ7" s="652"/>
      <c r="VVK7" s="652"/>
      <c r="VVL7" s="653"/>
      <c r="VVM7" s="653"/>
      <c r="VVN7" s="653"/>
      <c r="VVO7" s="653"/>
      <c r="VVP7" s="653"/>
      <c r="VVQ7" s="653"/>
      <c r="VVR7" s="653"/>
      <c r="VVS7" s="653"/>
      <c r="VVT7" s="668"/>
      <c r="VVU7" s="670"/>
      <c r="VVV7" s="652"/>
      <c r="VVW7" s="652"/>
      <c r="VVX7" s="652"/>
      <c r="VVY7" s="652"/>
      <c r="VVZ7" s="652"/>
      <c r="VWA7" s="652"/>
      <c r="VWB7" s="653"/>
      <c r="VWC7" s="653"/>
      <c r="VWD7" s="653"/>
      <c r="VWE7" s="653"/>
      <c r="VWF7" s="653"/>
      <c r="VWG7" s="653"/>
      <c r="VWH7" s="653"/>
      <c r="VWI7" s="653"/>
      <c r="VWJ7" s="668"/>
      <c r="VWK7" s="670"/>
      <c r="VWL7" s="652"/>
      <c r="VWM7" s="652"/>
      <c r="VWN7" s="652"/>
      <c r="VWO7" s="652"/>
      <c r="VWP7" s="652"/>
      <c r="VWQ7" s="652"/>
      <c r="VWR7" s="653"/>
      <c r="VWS7" s="653"/>
      <c r="VWT7" s="653"/>
      <c r="VWU7" s="653"/>
      <c r="VWV7" s="653"/>
      <c r="VWW7" s="653"/>
      <c r="VWX7" s="653"/>
      <c r="VWY7" s="653"/>
      <c r="VWZ7" s="668"/>
      <c r="VXA7" s="670"/>
      <c r="VXB7" s="652"/>
      <c r="VXC7" s="652"/>
      <c r="VXD7" s="652"/>
      <c r="VXE7" s="652"/>
      <c r="VXF7" s="652"/>
      <c r="VXG7" s="652"/>
      <c r="VXH7" s="653"/>
      <c r="VXI7" s="653"/>
      <c r="VXJ7" s="653"/>
      <c r="VXK7" s="653"/>
      <c r="VXL7" s="653"/>
      <c r="VXM7" s="653"/>
      <c r="VXN7" s="653"/>
      <c r="VXO7" s="653"/>
      <c r="VXP7" s="668"/>
      <c r="VXQ7" s="670"/>
      <c r="VXR7" s="652"/>
      <c r="VXS7" s="652"/>
      <c r="VXT7" s="652"/>
      <c r="VXU7" s="652"/>
      <c r="VXV7" s="652"/>
      <c r="VXW7" s="652"/>
      <c r="VXX7" s="653"/>
      <c r="VXY7" s="653"/>
      <c r="VXZ7" s="653"/>
      <c r="VYA7" s="653"/>
      <c r="VYB7" s="653"/>
      <c r="VYC7" s="653"/>
      <c r="VYD7" s="653"/>
      <c r="VYE7" s="653"/>
      <c r="VYF7" s="668"/>
      <c r="VYG7" s="670"/>
      <c r="VYH7" s="652"/>
      <c r="VYI7" s="652"/>
      <c r="VYJ7" s="652"/>
      <c r="VYK7" s="652"/>
      <c r="VYL7" s="652"/>
      <c r="VYM7" s="652"/>
      <c r="VYN7" s="653"/>
      <c r="VYO7" s="653"/>
      <c r="VYP7" s="653"/>
      <c r="VYQ7" s="653"/>
      <c r="VYR7" s="653"/>
      <c r="VYS7" s="653"/>
      <c r="VYT7" s="653"/>
      <c r="VYU7" s="653"/>
      <c r="VYV7" s="668"/>
      <c r="VYW7" s="670"/>
      <c r="VYX7" s="652"/>
      <c r="VYY7" s="652"/>
      <c r="VYZ7" s="652"/>
      <c r="VZA7" s="652"/>
      <c r="VZB7" s="652"/>
      <c r="VZC7" s="652"/>
      <c r="VZD7" s="653"/>
      <c r="VZE7" s="653"/>
      <c r="VZF7" s="653"/>
      <c r="VZG7" s="653"/>
      <c r="VZH7" s="653"/>
      <c r="VZI7" s="653"/>
      <c r="VZJ7" s="653"/>
      <c r="VZK7" s="653"/>
      <c r="VZL7" s="668"/>
      <c r="VZM7" s="670"/>
      <c r="VZN7" s="652"/>
      <c r="VZO7" s="652"/>
      <c r="VZP7" s="652"/>
      <c r="VZQ7" s="652"/>
      <c r="VZR7" s="652"/>
      <c r="VZS7" s="652"/>
      <c r="VZT7" s="653"/>
      <c r="VZU7" s="653"/>
      <c r="VZV7" s="653"/>
      <c r="VZW7" s="653"/>
      <c r="VZX7" s="653"/>
      <c r="VZY7" s="653"/>
      <c r="VZZ7" s="653"/>
      <c r="WAA7" s="653"/>
      <c r="WAB7" s="668"/>
      <c r="WAC7" s="670"/>
      <c r="WAD7" s="652"/>
      <c r="WAE7" s="652"/>
      <c r="WAF7" s="652"/>
      <c r="WAG7" s="652"/>
      <c r="WAH7" s="652"/>
      <c r="WAI7" s="652"/>
      <c r="WAJ7" s="653"/>
      <c r="WAK7" s="653"/>
      <c r="WAL7" s="653"/>
      <c r="WAM7" s="653"/>
      <c r="WAN7" s="653"/>
      <c r="WAO7" s="653"/>
      <c r="WAP7" s="653"/>
      <c r="WAQ7" s="653"/>
      <c r="WAR7" s="668"/>
      <c r="WAS7" s="670"/>
      <c r="WAT7" s="652"/>
      <c r="WAU7" s="652"/>
      <c r="WAV7" s="652"/>
      <c r="WAW7" s="652"/>
      <c r="WAX7" s="652"/>
      <c r="WAY7" s="652"/>
      <c r="WAZ7" s="653"/>
      <c r="WBA7" s="653"/>
      <c r="WBB7" s="653"/>
      <c r="WBC7" s="653"/>
      <c r="WBD7" s="653"/>
      <c r="WBE7" s="653"/>
      <c r="WBF7" s="653"/>
      <c r="WBG7" s="653"/>
      <c r="WBH7" s="668"/>
      <c r="WBI7" s="670"/>
      <c r="WBJ7" s="652"/>
      <c r="WBK7" s="652"/>
      <c r="WBL7" s="652"/>
      <c r="WBM7" s="652"/>
      <c r="WBN7" s="652"/>
      <c r="WBO7" s="652"/>
      <c r="WBP7" s="653"/>
      <c r="WBQ7" s="653"/>
      <c r="WBR7" s="653"/>
      <c r="WBS7" s="653"/>
      <c r="WBT7" s="653"/>
      <c r="WBU7" s="653"/>
      <c r="WBV7" s="653"/>
      <c r="WBW7" s="653"/>
      <c r="WBX7" s="668"/>
      <c r="WBY7" s="670"/>
      <c r="WBZ7" s="652"/>
      <c r="WCA7" s="652"/>
      <c r="WCB7" s="652"/>
      <c r="WCC7" s="652"/>
      <c r="WCD7" s="652"/>
      <c r="WCE7" s="652"/>
      <c r="WCF7" s="653"/>
      <c r="WCG7" s="653"/>
      <c r="WCH7" s="653"/>
      <c r="WCI7" s="653"/>
      <c r="WCJ7" s="653"/>
      <c r="WCK7" s="653"/>
      <c r="WCL7" s="653"/>
      <c r="WCM7" s="653"/>
      <c r="WCN7" s="668"/>
      <c r="WCO7" s="670"/>
      <c r="WCP7" s="652"/>
      <c r="WCQ7" s="652"/>
      <c r="WCR7" s="652"/>
      <c r="WCS7" s="652"/>
      <c r="WCT7" s="652"/>
      <c r="WCU7" s="652"/>
      <c r="WCV7" s="653"/>
      <c r="WCW7" s="653"/>
      <c r="WCX7" s="653"/>
      <c r="WCY7" s="653"/>
      <c r="WCZ7" s="653"/>
      <c r="WDA7" s="653"/>
      <c r="WDB7" s="653"/>
      <c r="WDC7" s="653"/>
      <c r="WDD7" s="668"/>
      <c r="WDE7" s="670"/>
      <c r="WDF7" s="652"/>
      <c r="WDG7" s="652"/>
      <c r="WDH7" s="652"/>
      <c r="WDI7" s="652"/>
      <c r="WDJ7" s="652"/>
      <c r="WDK7" s="652"/>
      <c r="WDL7" s="653"/>
      <c r="WDM7" s="653"/>
      <c r="WDN7" s="653"/>
      <c r="WDO7" s="653"/>
      <c r="WDP7" s="653"/>
      <c r="WDQ7" s="653"/>
      <c r="WDR7" s="653"/>
      <c r="WDS7" s="653"/>
      <c r="WDT7" s="668"/>
      <c r="WDU7" s="670"/>
      <c r="WDV7" s="652"/>
      <c r="WDW7" s="652"/>
      <c r="WDX7" s="652"/>
      <c r="WDY7" s="652"/>
      <c r="WDZ7" s="652"/>
      <c r="WEA7" s="652"/>
      <c r="WEB7" s="653"/>
      <c r="WEC7" s="653"/>
      <c r="WED7" s="653"/>
      <c r="WEE7" s="653"/>
      <c r="WEF7" s="653"/>
      <c r="WEG7" s="653"/>
      <c r="WEH7" s="653"/>
      <c r="WEI7" s="653"/>
      <c r="WEJ7" s="668"/>
      <c r="WEK7" s="670"/>
      <c r="WEL7" s="652"/>
      <c r="WEM7" s="652"/>
      <c r="WEN7" s="652"/>
      <c r="WEO7" s="652"/>
      <c r="WEP7" s="652"/>
      <c r="WEQ7" s="652"/>
      <c r="WER7" s="653"/>
      <c r="WES7" s="653"/>
      <c r="WET7" s="653"/>
      <c r="WEU7" s="653"/>
      <c r="WEV7" s="653"/>
      <c r="WEW7" s="653"/>
      <c r="WEX7" s="653"/>
      <c r="WEY7" s="653"/>
      <c r="WEZ7" s="668"/>
      <c r="WFA7" s="670"/>
      <c r="WFB7" s="652"/>
      <c r="WFC7" s="652"/>
      <c r="WFD7" s="652"/>
      <c r="WFE7" s="652"/>
      <c r="WFF7" s="652"/>
      <c r="WFG7" s="652"/>
      <c r="WFH7" s="653"/>
      <c r="WFI7" s="653"/>
      <c r="WFJ7" s="653"/>
      <c r="WFK7" s="653"/>
      <c r="WFL7" s="653"/>
      <c r="WFM7" s="653"/>
      <c r="WFN7" s="653"/>
      <c r="WFO7" s="653"/>
      <c r="WFP7" s="668"/>
      <c r="WFQ7" s="670"/>
      <c r="WFR7" s="652"/>
      <c r="WFS7" s="652"/>
      <c r="WFT7" s="652"/>
      <c r="WFU7" s="652"/>
      <c r="WFV7" s="652"/>
      <c r="WFW7" s="652"/>
      <c r="WFX7" s="653"/>
      <c r="WFY7" s="653"/>
      <c r="WFZ7" s="653"/>
      <c r="WGA7" s="653"/>
      <c r="WGB7" s="653"/>
      <c r="WGC7" s="653"/>
      <c r="WGD7" s="653"/>
      <c r="WGE7" s="653"/>
      <c r="WGF7" s="668"/>
      <c r="WGG7" s="670"/>
      <c r="WGH7" s="652"/>
      <c r="WGI7" s="652"/>
      <c r="WGJ7" s="652"/>
      <c r="WGK7" s="652"/>
      <c r="WGL7" s="652"/>
      <c r="WGM7" s="652"/>
      <c r="WGN7" s="653"/>
      <c r="WGO7" s="653"/>
      <c r="WGP7" s="653"/>
      <c r="WGQ7" s="653"/>
      <c r="WGR7" s="653"/>
      <c r="WGS7" s="653"/>
      <c r="WGT7" s="653"/>
      <c r="WGU7" s="653"/>
      <c r="WGV7" s="668"/>
      <c r="WGW7" s="670"/>
      <c r="WGX7" s="652"/>
      <c r="WGY7" s="652"/>
      <c r="WGZ7" s="652"/>
      <c r="WHA7" s="652"/>
      <c r="WHB7" s="652"/>
      <c r="WHC7" s="652"/>
      <c r="WHD7" s="653"/>
      <c r="WHE7" s="653"/>
      <c r="WHF7" s="653"/>
      <c r="WHG7" s="653"/>
      <c r="WHH7" s="653"/>
      <c r="WHI7" s="653"/>
      <c r="WHJ7" s="653"/>
      <c r="WHK7" s="653"/>
      <c r="WHL7" s="668"/>
      <c r="WHM7" s="670"/>
      <c r="WHN7" s="652"/>
      <c r="WHO7" s="652"/>
      <c r="WHP7" s="652"/>
      <c r="WHQ7" s="652"/>
      <c r="WHR7" s="652"/>
      <c r="WHS7" s="652"/>
      <c r="WHT7" s="653"/>
      <c r="WHU7" s="653"/>
      <c r="WHV7" s="653"/>
      <c r="WHW7" s="653"/>
      <c r="WHX7" s="653"/>
      <c r="WHY7" s="653"/>
      <c r="WHZ7" s="653"/>
      <c r="WIA7" s="653"/>
      <c r="WIB7" s="668"/>
      <c r="WIC7" s="670"/>
      <c r="WID7" s="652"/>
      <c r="WIE7" s="652"/>
      <c r="WIF7" s="652"/>
      <c r="WIG7" s="652"/>
      <c r="WIH7" s="652"/>
      <c r="WII7" s="652"/>
      <c r="WIJ7" s="653"/>
      <c r="WIK7" s="653"/>
      <c r="WIL7" s="653"/>
      <c r="WIM7" s="653"/>
      <c r="WIN7" s="653"/>
      <c r="WIO7" s="653"/>
      <c r="WIP7" s="653"/>
      <c r="WIQ7" s="653"/>
      <c r="WIR7" s="668"/>
      <c r="WIS7" s="670"/>
      <c r="WIT7" s="652"/>
      <c r="WIU7" s="652"/>
      <c r="WIV7" s="652"/>
      <c r="WIW7" s="652"/>
      <c r="WIX7" s="652"/>
      <c r="WIY7" s="652"/>
      <c r="WIZ7" s="653"/>
      <c r="WJA7" s="653"/>
      <c r="WJB7" s="653"/>
      <c r="WJC7" s="653"/>
      <c r="WJD7" s="653"/>
      <c r="WJE7" s="653"/>
      <c r="WJF7" s="653"/>
      <c r="WJG7" s="653"/>
      <c r="WJH7" s="668"/>
      <c r="WJI7" s="670"/>
      <c r="WJJ7" s="652"/>
      <c r="WJK7" s="652"/>
      <c r="WJL7" s="652"/>
      <c r="WJM7" s="652"/>
      <c r="WJN7" s="652"/>
      <c r="WJO7" s="652"/>
      <c r="WJP7" s="653"/>
      <c r="WJQ7" s="653"/>
      <c r="WJR7" s="653"/>
      <c r="WJS7" s="653"/>
      <c r="WJT7" s="653"/>
      <c r="WJU7" s="653"/>
      <c r="WJV7" s="653"/>
      <c r="WJW7" s="653"/>
      <c r="WJX7" s="668"/>
      <c r="WJY7" s="670"/>
      <c r="WJZ7" s="652"/>
      <c r="WKA7" s="652"/>
      <c r="WKB7" s="652"/>
      <c r="WKC7" s="652"/>
      <c r="WKD7" s="652"/>
      <c r="WKE7" s="652"/>
      <c r="WKF7" s="653"/>
      <c r="WKG7" s="653"/>
      <c r="WKH7" s="653"/>
      <c r="WKI7" s="653"/>
      <c r="WKJ7" s="653"/>
      <c r="WKK7" s="653"/>
      <c r="WKL7" s="653"/>
      <c r="WKM7" s="653"/>
      <c r="WKN7" s="668"/>
      <c r="WKO7" s="670"/>
      <c r="WKP7" s="652"/>
      <c r="WKQ7" s="652"/>
      <c r="WKR7" s="652"/>
      <c r="WKS7" s="652"/>
      <c r="WKT7" s="652"/>
      <c r="WKU7" s="652"/>
      <c r="WKV7" s="653"/>
      <c r="WKW7" s="653"/>
      <c r="WKX7" s="653"/>
      <c r="WKY7" s="653"/>
      <c r="WKZ7" s="653"/>
      <c r="WLA7" s="653"/>
      <c r="WLB7" s="653"/>
      <c r="WLC7" s="653"/>
      <c r="WLD7" s="668"/>
      <c r="WLE7" s="670"/>
      <c r="WLF7" s="652"/>
      <c r="WLG7" s="652"/>
      <c r="WLH7" s="652"/>
      <c r="WLI7" s="652"/>
      <c r="WLJ7" s="652"/>
      <c r="WLK7" s="652"/>
      <c r="WLL7" s="653"/>
      <c r="WLM7" s="653"/>
      <c r="WLN7" s="653"/>
      <c r="WLO7" s="653"/>
      <c r="WLP7" s="653"/>
      <c r="WLQ7" s="653"/>
      <c r="WLR7" s="653"/>
      <c r="WLS7" s="653"/>
      <c r="WLT7" s="668"/>
      <c r="WLU7" s="670"/>
      <c r="WLV7" s="652"/>
      <c r="WLW7" s="652"/>
      <c r="WLX7" s="652"/>
      <c r="WLY7" s="652"/>
      <c r="WLZ7" s="652"/>
      <c r="WMA7" s="652"/>
      <c r="WMB7" s="653"/>
      <c r="WMC7" s="653"/>
      <c r="WMD7" s="653"/>
      <c r="WME7" s="653"/>
      <c r="WMF7" s="653"/>
      <c r="WMG7" s="653"/>
      <c r="WMH7" s="653"/>
      <c r="WMI7" s="653"/>
      <c r="WMJ7" s="668"/>
      <c r="WMK7" s="670"/>
      <c r="WML7" s="652"/>
      <c r="WMM7" s="652"/>
      <c r="WMN7" s="652"/>
      <c r="WMO7" s="652"/>
      <c r="WMP7" s="652"/>
      <c r="WMQ7" s="652"/>
      <c r="WMR7" s="653"/>
      <c r="WMS7" s="653"/>
      <c r="WMT7" s="653"/>
      <c r="WMU7" s="653"/>
      <c r="WMV7" s="653"/>
      <c r="WMW7" s="653"/>
      <c r="WMX7" s="653"/>
      <c r="WMY7" s="653"/>
      <c r="WMZ7" s="668"/>
      <c r="WNA7" s="670"/>
      <c r="WNB7" s="652"/>
      <c r="WNC7" s="652"/>
      <c r="WND7" s="652"/>
      <c r="WNE7" s="652"/>
      <c r="WNF7" s="652"/>
      <c r="WNG7" s="652"/>
      <c r="WNH7" s="653"/>
      <c r="WNI7" s="653"/>
      <c r="WNJ7" s="653"/>
      <c r="WNK7" s="653"/>
      <c r="WNL7" s="653"/>
      <c r="WNM7" s="653"/>
      <c r="WNN7" s="653"/>
      <c r="WNO7" s="653"/>
      <c r="WNP7" s="668"/>
      <c r="WNQ7" s="670"/>
      <c r="WNR7" s="652"/>
      <c r="WNS7" s="652"/>
      <c r="WNT7" s="652"/>
      <c r="WNU7" s="652"/>
      <c r="WNV7" s="652"/>
      <c r="WNW7" s="652"/>
      <c r="WNX7" s="653"/>
      <c r="WNY7" s="653"/>
      <c r="WNZ7" s="653"/>
      <c r="WOA7" s="653"/>
      <c r="WOB7" s="653"/>
      <c r="WOC7" s="653"/>
      <c r="WOD7" s="653"/>
      <c r="WOE7" s="653"/>
      <c r="WOF7" s="668"/>
      <c r="WOG7" s="670"/>
      <c r="WOH7" s="652"/>
      <c r="WOI7" s="652"/>
      <c r="WOJ7" s="652"/>
      <c r="WOK7" s="652"/>
      <c r="WOL7" s="652"/>
      <c r="WOM7" s="652"/>
      <c r="WON7" s="653"/>
      <c r="WOO7" s="653"/>
      <c r="WOP7" s="653"/>
      <c r="WOQ7" s="653"/>
      <c r="WOR7" s="653"/>
      <c r="WOS7" s="653"/>
      <c r="WOT7" s="653"/>
      <c r="WOU7" s="653"/>
      <c r="WOV7" s="668"/>
      <c r="WOW7" s="670"/>
      <c r="WOX7" s="652"/>
      <c r="WOY7" s="652"/>
      <c r="WOZ7" s="652"/>
      <c r="WPA7" s="652"/>
      <c r="WPB7" s="652"/>
      <c r="WPC7" s="652"/>
      <c r="WPD7" s="653"/>
      <c r="WPE7" s="653"/>
      <c r="WPF7" s="653"/>
      <c r="WPG7" s="653"/>
      <c r="WPH7" s="653"/>
      <c r="WPI7" s="653"/>
      <c r="WPJ7" s="653"/>
      <c r="WPK7" s="653"/>
      <c r="WPL7" s="668"/>
      <c r="WPM7" s="670"/>
      <c r="WPN7" s="652"/>
      <c r="WPO7" s="652"/>
      <c r="WPP7" s="652"/>
      <c r="WPQ7" s="652"/>
      <c r="WPR7" s="652"/>
      <c r="WPS7" s="652"/>
      <c r="WPT7" s="653"/>
      <c r="WPU7" s="653"/>
      <c r="WPV7" s="653"/>
      <c r="WPW7" s="653"/>
      <c r="WPX7" s="653"/>
      <c r="WPY7" s="653"/>
      <c r="WPZ7" s="653"/>
      <c r="WQA7" s="653"/>
      <c r="WQB7" s="668"/>
      <c r="WQC7" s="670"/>
      <c r="WQD7" s="652"/>
      <c r="WQE7" s="652"/>
      <c r="WQF7" s="652"/>
      <c r="WQG7" s="652"/>
      <c r="WQH7" s="652"/>
      <c r="WQI7" s="652"/>
      <c r="WQJ7" s="653"/>
      <c r="WQK7" s="653"/>
      <c r="WQL7" s="653"/>
      <c r="WQM7" s="653"/>
      <c r="WQN7" s="653"/>
      <c r="WQO7" s="653"/>
      <c r="WQP7" s="653"/>
      <c r="WQQ7" s="653"/>
      <c r="WQR7" s="668"/>
      <c r="WQS7" s="670"/>
      <c r="WQT7" s="652"/>
      <c r="WQU7" s="652"/>
      <c r="WQV7" s="652"/>
      <c r="WQW7" s="652"/>
      <c r="WQX7" s="652"/>
      <c r="WQY7" s="652"/>
      <c r="WQZ7" s="653"/>
      <c r="WRA7" s="653"/>
      <c r="WRB7" s="653"/>
      <c r="WRC7" s="653"/>
      <c r="WRD7" s="653"/>
      <c r="WRE7" s="653"/>
      <c r="WRF7" s="653"/>
      <c r="WRG7" s="653"/>
      <c r="WRH7" s="668"/>
      <c r="WRI7" s="670"/>
      <c r="WRJ7" s="652"/>
      <c r="WRK7" s="652"/>
      <c r="WRL7" s="652"/>
      <c r="WRM7" s="652"/>
      <c r="WRN7" s="652"/>
      <c r="WRO7" s="652"/>
      <c r="WRP7" s="653"/>
      <c r="WRQ7" s="653"/>
      <c r="WRR7" s="653"/>
      <c r="WRS7" s="653"/>
      <c r="WRT7" s="653"/>
      <c r="WRU7" s="653"/>
      <c r="WRV7" s="653"/>
      <c r="WRW7" s="653"/>
      <c r="WRX7" s="668"/>
      <c r="WRY7" s="670"/>
      <c r="WRZ7" s="652"/>
      <c r="WSA7" s="652"/>
      <c r="WSB7" s="652"/>
      <c r="WSC7" s="652"/>
      <c r="WSD7" s="652"/>
      <c r="WSE7" s="652"/>
      <c r="WSF7" s="653"/>
      <c r="WSG7" s="653"/>
      <c r="WSH7" s="653"/>
      <c r="WSI7" s="653"/>
      <c r="WSJ7" s="653"/>
      <c r="WSK7" s="653"/>
      <c r="WSL7" s="653"/>
      <c r="WSM7" s="653"/>
      <c r="WSN7" s="668"/>
      <c r="WSO7" s="670"/>
      <c r="WSP7" s="652"/>
      <c r="WSQ7" s="652"/>
      <c r="WSR7" s="652"/>
      <c r="WSS7" s="652"/>
      <c r="WST7" s="652"/>
      <c r="WSU7" s="652"/>
      <c r="WSV7" s="653"/>
      <c r="WSW7" s="653"/>
      <c r="WSX7" s="653"/>
      <c r="WSY7" s="653"/>
      <c r="WSZ7" s="653"/>
      <c r="WTA7" s="653"/>
      <c r="WTB7" s="653"/>
      <c r="WTC7" s="653"/>
      <c r="WTD7" s="668"/>
      <c r="WTE7" s="670"/>
      <c r="WTF7" s="652"/>
      <c r="WTG7" s="652"/>
      <c r="WTH7" s="652"/>
      <c r="WTI7" s="652"/>
      <c r="WTJ7" s="652"/>
      <c r="WTK7" s="652"/>
      <c r="WTL7" s="653"/>
      <c r="WTM7" s="653"/>
      <c r="WTN7" s="653"/>
      <c r="WTO7" s="653"/>
      <c r="WTP7" s="653"/>
      <c r="WTQ7" s="653"/>
      <c r="WTR7" s="653"/>
      <c r="WTS7" s="653"/>
      <c r="WTT7" s="668"/>
      <c r="WTU7" s="670"/>
      <c r="WTV7" s="652"/>
      <c r="WTW7" s="652"/>
      <c r="WTX7" s="652"/>
      <c r="WTY7" s="652"/>
      <c r="WTZ7" s="652"/>
      <c r="WUA7" s="652"/>
      <c r="WUB7" s="653"/>
      <c r="WUC7" s="653"/>
      <c r="WUD7" s="653"/>
      <c r="WUE7" s="653"/>
      <c r="WUF7" s="653"/>
      <c r="WUG7" s="653"/>
      <c r="WUH7" s="653"/>
      <c r="WUI7" s="653"/>
      <c r="WUJ7" s="668"/>
      <c r="WUK7" s="670"/>
      <c r="WUL7" s="652"/>
      <c r="WUM7" s="652"/>
      <c r="WUN7" s="652"/>
      <c r="WUO7" s="652"/>
      <c r="WUP7" s="652"/>
      <c r="WUQ7" s="652"/>
      <c r="WUR7" s="653"/>
      <c r="WUS7" s="653"/>
      <c r="WUT7" s="653"/>
      <c r="WUU7" s="653"/>
      <c r="WUV7" s="653"/>
      <c r="WUW7" s="653"/>
      <c r="WUX7" s="653"/>
      <c r="WUY7" s="653"/>
      <c r="WUZ7" s="668"/>
      <c r="WVA7" s="670"/>
      <c r="WVB7" s="652"/>
      <c r="WVC7" s="652"/>
      <c r="WVD7" s="652"/>
      <c r="WVE7" s="652"/>
      <c r="WVF7" s="652"/>
      <c r="WVG7" s="652"/>
      <c r="WVH7" s="653"/>
      <c r="WVI7" s="653"/>
      <c r="WVJ7" s="653"/>
      <c r="WVK7" s="653"/>
      <c r="WVL7" s="653"/>
      <c r="WVM7" s="653"/>
      <c r="WVN7" s="653"/>
      <c r="WVO7" s="653"/>
      <c r="WVP7" s="668"/>
      <c r="WVQ7" s="670"/>
      <c r="WVR7" s="652"/>
      <c r="WVS7" s="652"/>
      <c r="WVT7" s="652"/>
      <c r="WVU7" s="652"/>
      <c r="WVV7" s="652"/>
      <c r="WVW7" s="652"/>
      <c r="WVX7" s="653"/>
      <c r="WVY7" s="653"/>
      <c r="WVZ7" s="653"/>
      <c r="WWA7" s="653"/>
      <c r="WWB7" s="653"/>
      <c r="WWC7" s="653"/>
      <c r="WWD7" s="653"/>
      <c r="WWE7" s="653"/>
      <c r="WWF7" s="668"/>
      <c r="WWG7" s="670"/>
      <c r="WWH7" s="652"/>
      <c r="WWI7" s="652"/>
      <c r="WWJ7" s="652"/>
      <c r="WWK7" s="652"/>
      <c r="WWL7" s="652"/>
      <c r="WWM7" s="652"/>
      <c r="WWN7" s="653"/>
      <c r="WWO7" s="653"/>
      <c r="WWP7" s="653"/>
      <c r="WWQ7" s="653"/>
      <c r="WWR7" s="653"/>
      <c r="WWS7" s="653"/>
      <c r="WWT7" s="653"/>
      <c r="WWU7" s="653"/>
      <c r="WWV7" s="668"/>
      <c r="WWW7" s="670"/>
      <c r="WWX7" s="652"/>
      <c r="WWY7" s="652"/>
      <c r="WWZ7" s="652"/>
      <c r="WXA7" s="652"/>
      <c r="WXB7" s="652"/>
      <c r="WXC7" s="652"/>
      <c r="WXD7" s="653"/>
      <c r="WXE7" s="653"/>
      <c r="WXF7" s="653"/>
      <c r="WXG7" s="653"/>
      <c r="WXH7" s="653"/>
      <c r="WXI7" s="653"/>
      <c r="WXJ7" s="653"/>
      <c r="WXK7" s="653"/>
      <c r="WXL7" s="668"/>
      <c r="WXM7" s="670"/>
      <c r="WXN7" s="652"/>
      <c r="WXO7" s="652"/>
      <c r="WXP7" s="652"/>
      <c r="WXQ7" s="652"/>
      <c r="WXR7" s="652"/>
      <c r="WXS7" s="652"/>
      <c r="WXT7" s="653"/>
      <c r="WXU7" s="653"/>
      <c r="WXV7" s="653"/>
      <c r="WXW7" s="653"/>
      <c r="WXX7" s="653"/>
      <c r="WXY7" s="653"/>
      <c r="WXZ7" s="653"/>
      <c r="WYA7" s="653"/>
      <c r="WYB7" s="668"/>
      <c r="WYC7" s="670"/>
      <c r="WYD7" s="652"/>
      <c r="WYE7" s="652"/>
      <c r="WYF7" s="652"/>
      <c r="WYG7" s="652"/>
      <c r="WYH7" s="652"/>
      <c r="WYI7" s="652"/>
      <c r="WYJ7" s="653"/>
      <c r="WYK7" s="653"/>
      <c r="WYL7" s="653"/>
      <c r="WYM7" s="653"/>
      <c r="WYN7" s="653"/>
      <c r="WYO7" s="653"/>
      <c r="WYP7" s="653"/>
      <c r="WYQ7" s="653"/>
      <c r="WYR7" s="668"/>
      <c r="WYS7" s="670"/>
      <c r="WYT7" s="652"/>
      <c r="WYU7" s="652"/>
      <c r="WYV7" s="652"/>
      <c r="WYW7" s="652"/>
      <c r="WYX7" s="652"/>
      <c r="WYY7" s="652"/>
      <c r="WYZ7" s="653"/>
      <c r="WZA7" s="653"/>
      <c r="WZB7" s="653"/>
      <c r="WZC7" s="653"/>
      <c r="WZD7" s="653"/>
      <c r="WZE7" s="653"/>
      <c r="WZF7" s="653"/>
      <c r="WZG7" s="653"/>
      <c r="WZH7" s="668"/>
      <c r="WZI7" s="670"/>
      <c r="WZJ7" s="652"/>
      <c r="WZK7" s="652"/>
      <c r="WZL7" s="652"/>
      <c r="WZM7" s="652"/>
      <c r="WZN7" s="652"/>
      <c r="WZO7" s="652"/>
      <c r="WZP7" s="653"/>
      <c r="WZQ7" s="653"/>
      <c r="WZR7" s="653"/>
      <c r="WZS7" s="653"/>
      <c r="WZT7" s="653"/>
      <c r="WZU7" s="653"/>
      <c r="WZV7" s="653"/>
      <c r="WZW7" s="653"/>
      <c r="WZX7" s="668"/>
      <c r="WZY7" s="670"/>
      <c r="WZZ7" s="652"/>
      <c r="XAA7" s="652"/>
      <c r="XAB7" s="652"/>
      <c r="XAC7" s="652"/>
      <c r="XAD7" s="652"/>
      <c r="XAE7" s="652"/>
      <c r="XAF7" s="653"/>
      <c r="XAG7" s="653"/>
      <c r="XAH7" s="653"/>
      <c r="XAI7" s="653"/>
      <c r="XAJ7" s="653"/>
      <c r="XAK7" s="653"/>
      <c r="XAL7" s="653"/>
      <c r="XAM7" s="653"/>
      <c r="XAN7" s="668"/>
      <c r="XAO7" s="670"/>
      <c r="XAP7" s="652"/>
      <c r="XAQ7" s="652"/>
      <c r="XAR7" s="652"/>
      <c r="XAS7" s="652"/>
      <c r="XAT7" s="652"/>
      <c r="XAU7" s="652"/>
      <c r="XAV7" s="653"/>
      <c r="XAW7" s="653"/>
      <c r="XAX7" s="653"/>
      <c r="XAY7" s="653"/>
      <c r="XAZ7" s="653"/>
      <c r="XBA7" s="653"/>
      <c r="XBB7" s="653"/>
      <c r="XBC7" s="653"/>
      <c r="XBD7" s="668"/>
      <c r="XBE7" s="670"/>
      <c r="XBF7" s="652"/>
      <c r="XBG7" s="652"/>
      <c r="XBH7" s="652"/>
      <c r="XBI7" s="652"/>
      <c r="XBJ7" s="652"/>
      <c r="XBK7" s="652"/>
      <c r="XBL7" s="653"/>
      <c r="XBM7" s="653"/>
      <c r="XBN7" s="653"/>
      <c r="XBO7" s="653"/>
      <c r="XBP7" s="653"/>
      <c r="XBQ7" s="653"/>
      <c r="XBR7" s="653"/>
      <c r="XBS7" s="653"/>
      <c r="XBT7" s="668"/>
      <c r="XBU7" s="670"/>
      <c r="XBV7" s="652"/>
      <c r="XBW7" s="652"/>
      <c r="XBX7" s="652"/>
      <c r="XBY7" s="652"/>
      <c r="XBZ7" s="652"/>
      <c r="XCA7" s="652"/>
      <c r="XCB7" s="653"/>
      <c r="XCC7" s="653"/>
      <c r="XCD7" s="653"/>
      <c r="XCE7" s="653"/>
      <c r="XCF7" s="653"/>
      <c r="XCG7" s="653"/>
      <c r="XCH7" s="653"/>
      <c r="XCI7" s="653"/>
      <c r="XCJ7" s="668"/>
      <c r="XCK7" s="670"/>
      <c r="XCL7" s="652"/>
      <c r="XCM7" s="652"/>
      <c r="XCN7" s="652"/>
      <c r="XCO7" s="652"/>
      <c r="XCP7" s="652"/>
      <c r="XCQ7" s="652"/>
      <c r="XCR7" s="653"/>
      <c r="XCS7" s="653"/>
      <c r="XCT7" s="653"/>
      <c r="XCU7" s="653"/>
      <c r="XCV7" s="653"/>
      <c r="XCW7" s="653"/>
      <c r="XCX7" s="653"/>
      <c r="XCY7" s="653"/>
      <c r="XCZ7" s="668"/>
      <c r="XDA7" s="670"/>
      <c r="XDB7" s="652"/>
      <c r="XDC7" s="652"/>
      <c r="XDD7" s="652"/>
      <c r="XDE7" s="652"/>
      <c r="XDF7" s="652"/>
      <c r="XDG7" s="652"/>
      <c r="XDH7" s="653"/>
      <c r="XDI7" s="653"/>
      <c r="XDJ7" s="653"/>
      <c r="XDK7" s="653"/>
      <c r="XDL7" s="653"/>
      <c r="XDM7" s="653"/>
      <c r="XDN7" s="653"/>
      <c r="XDO7" s="653"/>
      <c r="XDP7" s="668"/>
      <c r="XDQ7" s="670"/>
      <c r="XDR7" s="652"/>
      <c r="XDS7" s="652"/>
      <c r="XDT7" s="652"/>
      <c r="XDU7" s="652"/>
      <c r="XDV7" s="652"/>
      <c r="XDW7" s="652"/>
      <c r="XDX7" s="653"/>
      <c r="XDY7" s="653"/>
      <c r="XDZ7" s="653"/>
      <c r="XEA7" s="653"/>
      <c r="XEB7" s="653"/>
      <c r="XEC7" s="653"/>
      <c r="XED7" s="653"/>
      <c r="XEE7" s="653"/>
      <c r="XEF7" s="668"/>
      <c r="XEG7" s="670"/>
      <c r="XEH7" s="652"/>
      <c r="XEI7" s="652"/>
      <c r="XEJ7" s="652"/>
      <c r="XEK7" s="652"/>
      <c r="XEL7" s="652"/>
      <c r="XEM7" s="652"/>
      <c r="XEN7" s="653"/>
      <c r="XEO7" s="653"/>
      <c r="XEP7" s="653"/>
      <c r="XEQ7" s="653"/>
      <c r="XER7" s="653"/>
      <c r="XES7" s="653"/>
      <c r="XET7" s="653"/>
      <c r="XEU7" s="653"/>
      <c r="XEV7" s="668"/>
      <c r="XEW7" s="670"/>
      <c r="XEX7" s="652"/>
      <c r="XEY7" s="652"/>
      <c r="XEZ7" s="652"/>
      <c r="XFA7" s="652"/>
      <c r="XFB7" s="652"/>
      <c r="XFC7" s="652"/>
      <c r="XFD7" s="653"/>
    </row>
    <row r="8" spans="1:16384" ht="21.75" customHeight="1">
      <c r="A8" s="586" t="s">
        <v>18</v>
      </c>
      <c r="B8" s="587">
        <v>1505.15</v>
      </c>
      <c r="C8" s="587">
        <v>35.9</v>
      </c>
      <c r="D8" s="587">
        <v>1478.96</v>
      </c>
      <c r="E8" s="588">
        <f>D8-B8</f>
        <v>-26.190000000000055</v>
      </c>
      <c r="F8" s="587">
        <v>1506.47</v>
      </c>
      <c r="G8" s="588">
        <f>F8-D8</f>
        <v>27.509999999999991</v>
      </c>
      <c r="H8" s="587">
        <v>1435.39</v>
      </c>
      <c r="I8" s="588">
        <f>H8-F8</f>
        <v>-71.079999999999927</v>
      </c>
      <c r="J8" s="587">
        <v>1466.79</v>
      </c>
      <c r="K8" s="588">
        <f>J8-H8</f>
        <v>31.399999999999864</v>
      </c>
      <c r="L8" s="587">
        <v>1444.69</v>
      </c>
      <c r="M8" s="587">
        <f>L8-J8</f>
        <v>-22.099999999999909</v>
      </c>
      <c r="N8" s="619">
        <f>N13+子公司!N8</f>
        <v>1487.1202729897832</v>
      </c>
      <c r="O8" s="619">
        <f>N8-L8</f>
        <v>42.430272989783134</v>
      </c>
      <c r="P8" s="619">
        <f>P13+子公司!P8</f>
        <v>1594.5545992358166</v>
      </c>
      <c r="Q8" s="619">
        <f>P8-N8</f>
        <v>107.43432624603338</v>
      </c>
      <c r="R8" s="619">
        <f>R13+子公司!R8</f>
        <v>1671.7016535331811</v>
      </c>
      <c r="S8" s="619">
        <f>R8-P8</f>
        <v>77.147054297364548</v>
      </c>
      <c r="T8" s="619">
        <f>T13+子公司!T8</f>
        <v>1751.2831844653981</v>
      </c>
      <c r="U8" s="619">
        <f>T8-R8</f>
        <v>79.581530932216992</v>
      </c>
      <c r="V8" s="619">
        <f>V13+子公司!V8</f>
        <v>1811.7918836490417</v>
      </c>
      <c r="W8" s="619">
        <f>V8-T8</f>
        <v>60.508699183643557</v>
      </c>
      <c r="X8" s="619">
        <f>V8-L8</f>
        <v>367.10188364904161</v>
      </c>
      <c r="Y8" s="654">
        <f>(V8/L8)^(1/5)-1</f>
        <v>4.6325304825594049E-2</v>
      </c>
      <c r="Z8" s="652"/>
      <c r="AA8" s="652"/>
      <c r="AB8" s="652"/>
      <c r="AC8" s="652"/>
      <c r="AD8" s="652"/>
      <c r="AE8" s="652"/>
      <c r="AF8" s="653"/>
      <c r="AG8" s="653"/>
      <c r="AH8" s="653"/>
      <c r="AI8" s="653"/>
      <c r="AJ8" s="653"/>
      <c r="AK8" s="653"/>
      <c r="AL8" s="653"/>
      <c r="AM8" s="653"/>
      <c r="AN8" s="668"/>
      <c r="AO8" s="670"/>
      <c r="AP8" s="652"/>
      <c r="AQ8" s="652"/>
      <c r="AR8" s="652"/>
      <c r="AS8" s="652"/>
      <c r="AT8" s="652"/>
      <c r="AU8" s="652"/>
      <c r="AV8" s="653"/>
      <c r="AW8" s="653"/>
      <c r="AX8" s="653"/>
      <c r="AY8" s="653"/>
      <c r="AZ8" s="653"/>
      <c r="BA8" s="653"/>
      <c r="BB8" s="653"/>
      <c r="BC8" s="653"/>
      <c r="BD8" s="668"/>
      <c r="BE8" s="670"/>
      <c r="BF8" s="652"/>
      <c r="BG8" s="652"/>
      <c r="BH8" s="652"/>
      <c r="BI8" s="652"/>
      <c r="BJ8" s="652"/>
      <c r="BK8" s="652"/>
      <c r="BL8" s="653"/>
      <c r="BM8" s="653"/>
      <c r="BN8" s="653"/>
      <c r="BO8" s="653"/>
      <c r="BP8" s="653"/>
      <c r="BQ8" s="653"/>
      <c r="BR8" s="653"/>
      <c r="BS8" s="653"/>
      <c r="BT8" s="668"/>
      <c r="BU8" s="670"/>
      <c r="BV8" s="652"/>
      <c r="BW8" s="652"/>
      <c r="BX8" s="652"/>
      <c r="BY8" s="652"/>
      <c r="BZ8" s="652"/>
      <c r="CA8" s="652"/>
      <c r="CB8" s="653"/>
      <c r="CC8" s="653"/>
      <c r="CD8" s="653"/>
      <c r="CE8" s="653"/>
      <c r="CF8" s="653"/>
      <c r="CG8" s="653"/>
      <c r="CH8" s="653"/>
      <c r="CI8" s="653"/>
      <c r="CJ8" s="668"/>
      <c r="CK8" s="670"/>
      <c r="CL8" s="652"/>
      <c r="CM8" s="652"/>
      <c r="CN8" s="652"/>
      <c r="CO8" s="652"/>
      <c r="CP8" s="652"/>
      <c r="CQ8" s="652"/>
      <c r="CR8" s="653"/>
      <c r="CS8" s="653"/>
      <c r="CT8" s="653"/>
      <c r="CU8" s="653"/>
      <c r="CV8" s="653"/>
      <c r="CW8" s="653"/>
      <c r="CX8" s="653"/>
      <c r="CY8" s="653"/>
      <c r="CZ8" s="668"/>
      <c r="DA8" s="670"/>
      <c r="DB8" s="652"/>
      <c r="DC8" s="652"/>
      <c r="DD8" s="652"/>
      <c r="DE8" s="652"/>
      <c r="DF8" s="652"/>
      <c r="DG8" s="652"/>
      <c r="DH8" s="653"/>
      <c r="DI8" s="653"/>
      <c r="DJ8" s="653"/>
      <c r="DK8" s="653"/>
      <c r="DL8" s="653"/>
      <c r="DM8" s="653"/>
      <c r="DN8" s="653"/>
      <c r="DO8" s="653"/>
      <c r="DP8" s="668"/>
      <c r="DQ8" s="670"/>
      <c r="DR8" s="652"/>
      <c r="DS8" s="652"/>
      <c r="DT8" s="652"/>
      <c r="DU8" s="652"/>
      <c r="DV8" s="652"/>
      <c r="DW8" s="652"/>
      <c r="DX8" s="653"/>
      <c r="DY8" s="653"/>
      <c r="DZ8" s="653"/>
      <c r="EA8" s="653"/>
      <c r="EB8" s="653"/>
      <c r="EC8" s="653"/>
      <c r="ED8" s="653"/>
      <c r="EE8" s="653"/>
      <c r="EF8" s="668"/>
      <c r="EG8" s="670"/>
      <c r="EH8" s="652"/>
      <c r="EI8" s="652"/>
      <c r="EJ8" s="652"/>
      <c r="EK8" s="652"/>
      <c r="EL8" s="652"/>
      <c r="EM8" s="652"/>
      <c r="EN8" s="653"/>
      <c r="EO8" s="653"/>
      <c r="EP8" s="653"/>
      <c r="EQ8" s="653"/>
      <c r="ER8" s="653"/>
      <c r="ES8" s="653"/>
      <c r="ET8" s="653"/>
      <c r="EU8" s="653"/>
      <c r="EV8" s="668"/>
      <c r="EW8" s="670"/>
      <c r="EX8" s="652"/>
      <c r="EY8" s="652"/>
      <c r="EZ8" s="652"/>
      <c r="FA8" s="652"/>
      <c r="FB8" s="652"/>
      <c r="FC8" s="652"/>
      <c r="FD8" s="653"/>
      <c r="FE8" s="653"/>
      <c r="FF8" s="653"/>
      <c r="FG8" s="653"/>
      <c r="FH8" s="653"/>
      <c r="FI8" s="653"/>
      <c r="FJ8" s="653"/>
      <c r="FK8" s="653"/>
      <c r="FL8" s="668"/>
      <c r="FM8" s="670"/>
      <c r="FN8" s="652"/>
      <c r="FO8" s="652"/>
      <c r="FP8" s="652"/>
      <c r="FQ8" s="652"/>
      <c r="FR8" s="652"/>
      <c r="FS8" s="652"/>
      <c r="FT8" s="653"/>
      <c r="FU8" s="653"/>
      <c r="FV8" s="653"/>
      <c r="FW8" s="653"/>
      <c r="FX8" s="653"/>
      <c r="FY8" s="653"/>
      <c r="FZ8" s="653"/>
      <c r="GA8" s="653"/>
      <c r="GB8" s="668"/>
      <c r="GC8" s="670"/>
      <c r="GD8" s="652"/>
      <c r="GE8" s="652"/>
      <c r="GF8" s="652"/>
      <c r="GG8" s="652"/>
      <c r="GH8" s="652"/>
      <c r="GI8" s="652"/>
      <c r="GJ8" s="653"/>
      <c r="GK8" s="653"/>
      <c r="GL8" s="653"/>
      <c r="GM8" s="653"/>
      <c r="GN8" s="653"/>
      <c r="GO8" s="653"/>
      <c r="GP8" s="653"/>
      <c r="GQ8" s="653"/>
      <c r="GR8" s="668"/>
      <c r="GS8" s="670"/>
      <c r="GT8" s="652"/>
      <c r="GU8" s="652"/>
      <c r="GV8" s="652"/>
      <c r="GW8" s="652"/>
      <c r="GX8" s="652"/>
      <c r="GY8" s="652"/>
      <c r="GZ8" s="653"/>
      <c r="HA8" s="653"/>
      <c r="HB8" s="653"/>
      <c r="HC8" s="653"/>
      <c r="HD8" s="653"/>
      <c r="HE8" s="653"/>
      <c r="HF8" s="653"/>
      <c r="HG8" s="653"/>
      <c r="HH8" s="668"/>
      <c r="HI8" s="670"/>
      <c r="HJ8" s="652"/>
      <c r="HK8" s="652"/>
      <c r="HL8" s="652"/>
      <c r="HM8" s="652"/>
      <c r="HN8" s="652"/>
      <c r="HO8" s="652"/>
      <c r="HP8" s="653"/>
      <c r="HQ8" s="653"/>
      <c r="HR8" s="653"/>
      <c r="HS8" s="653"/>
      <c r="HT8" s="653"/>
      <c r="HU8" s="653"/>
      <c r="HV8" s="653"/>
      <c r="HW8" s="653"/>
      <c r="HX8" s="668"/>
      <c r="HY8" s="670"/>
      <c r="HZ8" s="652"/>
      <c r="IA8" s="652"/>
      <c r="IB8" s="652"/>
      <c r="IC8" s="652"/>
      <c r="ID8" s="652"/>
      <c r="IE8" s="652"/>
      <c r="IF8" s="653"/>
      <c r="IG8" s="653"/>
      <c r="IH8" s="653"/>
      <c r="II8" s="653"/>
      <c r="IJ8" s="653"/>
      <c r="IK8" s="653"/>
      <c r="IL8" s="653"/>
      <c r="IM8" s="653"/>
      <c r="IN8" s="668"/>
      <c r="IO8" s="670"/>
      <c r="IP8" s="652"/>
      <c r="IQ8" s="652"/>
      <c r="IR8" s="652"/>
      <c r="IS8" s="652"/>
      <c r="IT8" s="652"/>
      <c r="IU8" s="652"/>
      <c r="IV8" s="653"/>
      <c r="IW8" s="653"/>
      <c r="IX8" s="653"/>
      <c r="IY8" s="653"/>
      <c r="IZ8" s="653"/>
      <c r="JA8" s="653"/>
      <c r="JB8" s="653"/>
      <c r="JC8" s="653"/>
      <c r="JD8" s="668"/>
      <c r="JE8" s="670"/>
      <c r="JF8" s="652"/>
      <c r="JG8" s="652"/>
      <c r="JH8" s="652"/>
      <c r="JI8" s="652"/>
      <c r="JJ8" s="652"/>
      <c r="JK8" s="652"/>
      <c r="JL8" s="653"/>
      <c r="JM8" s="653"/>
      <c r="JN8" s="653"/>
      <c r="JO8" s="653"/>
      <c r="JP8" s="653"/>
      <c r="JQ8" s="653"/>
      <c r="JR8" s="653"/>
      <c r="JS8" s="653"/>
      <c r="JT8" s="668"/>
      <c r="JU8" s="670"/>
      <c r="JV8" s="652"/>
      <c r="JW8" s="652"/>
      <c r="JX8" s="652"/>
      <c r="JY8" s="652"/>
      <c r="JZ8" s="652"/>
      <c r="KA8" s="652"/>
      <c r="KB8" s="653"/>
      <c r="KC8" s="653"/>
      <c r="KD8" s="653"/>
      <c r="KE8" s="653"/>
      <c r="KF8" s="653"/>
      <c r="KG8" s="653"/>
      <c r="KH8" s="653"/>
      <c r="KI8" s="653"/>
      <c r="KJ8" s="668"/>
      <c r="KK8" s="670"/>
      <c r="KL8" s="652"/>
      <c r="KM8" s="652"/>
      <c r="KN8" s="652"/>
      <c r="KO8" s="652"/>
      <c r="KP8" s="652"/>
      <c r="KQ8" s="652"/>
      <c r="KR8" s="653"/>
      <c r="KS8" s="653"/>
      <c r="KT8" s="653"/>
      <c r="KU8" s="653"/>
      <c r="KV8" s="653"/>
      <c r="KW8" s="653"/>
      <c r="KX8" s="653"/>
      <c r="KY8" s="653"/>
      <c r="KZ8" s="668"/>
      <c r="LA8" s="670"/>
      <c r="LB8" s="652"/>
      <c r="LC8" s="652"/>
      <c r="LD8" s="652"/>
      <c r="LE8" s="652"/>
      <c r="LF8" s="652"/>
      <c r="LG8" s="652"/>
      <c r="LH8" s="653"/>
      <c r="LI8" s="653"/>
      <c r="LJ8" s="653"/>
      <c r="LK8" s="653"/>
      <c r="LL8" s="653"/>
      <c r="LM8" s="653"/>
      <c r="LN8" s="653"/>
      <c r="LO8" s="653"/>
      <c r="LP8" s="668"/>
      <c r="LQ8" s="670"/>
      <c r="LR8" s="652"/>
      <c r="LS8" s="652"/>
      <c r="LT8" s="652"/>
      <c r="LU8" s="652"/>
      <c r="LV8" s="652"/>
      <c r="LW8" s="652"/>
      <c r="LX8" s="653"/>
      <c r="LY8" s="653"/>
      <c r="LZ8" s="653"/>
      <c r="MA8" s="653"/>
      <c r="MB8" s="653"/>
      <c r="MC8" s="653"/>
      <c r="MD8" s="653"/>
      <c r="ME8" s="653"/>
      <c r="MF8" s="668"/>
      <c r="MG8" s="670"/>
      <c r="MH8" s="652"/>
      <c r="MI8" s="652"/>
      <c r="MJ8" s="652"/>
      <c r="MK8" s="652"/>
      <c r="ML8" s="652"/>
      <c r="MM8" s="652"/>
      <c r="MN8" s="653"/>
      <c r="MO8" s="653"/>
      <c r="MP8" s="653"/>
      <c r="MQ8" s="653"/>
      <c r="MR8" s="653"/>
      <c r="MS8" s="653"/>
      <c r="MT8" s="653"/>
      <c r="MU8" s="653"/>
      <c r="MV8" s="668"/>
      <c r="MW8" s="670"/>
      <c r="MX8" s="652"/>
      <c r="MY8" s="652"/>
      <c r="MZ8" s="652"/>
      <c r="NA8" s="652"/>
      <c r="NB8" s="652"/>
      <c r="NC8" s="652"/>
      <c r="ND8" s="653"/>
      <c r="NE8" s="653"/>
      <c r="NF8" s="653"/>
      <c r="NG8" s="653"/>
      <c r="NH8" s="653"/>
      <c r="NI8" s="653"/>
      <c r="NJ8" s="653"/>
      <c r="NK8" s="653"/>
      <c r="NL8" s="668"/>
      <c r="NM8" s="670"/>
      <c r="NN8" s="652"/>
      <c r="NO8" s="652"/>
      <c r="NP8" s="652"/>
      <c r="NQ8" s="652"/>
      <c r="NR8" s="652"/>
      <c r="NS8" s="652"/>
      <c r="NT8" s="653"/>
      <c r="NU8" s="653"/>
      <c r="NV8" s="653"/>
      <c r="NW8" s="653"/>
      <c r="NX8" s="653"/>
      <c r="NY8" s="653"/>
      <c r="NZ8" s="653"/>
      <c r="OA8" s="653"/>
      <c r="OB8" s="668"/>
      <c r="OC8" s="670"/>
      <c r="OD8" s="652"/>
      <c r="OE8" s="652"/>
      <c r="OF8" s="652"/>
      <c r="OG8" s="652"/>
      <c r="OH8" s="652"/>
      <c r="OI8" s="652"/>
      <c r="OJ8" s="653"/>
      <c r="OK8" s="653"/>
      <c r="OL8" s="653"/>
      <c r="OM8" s="653"/>
      <c r="ON8" s="653"/>
      <c r="OO8" s="653"/>
      <c r="OP8" s="653"/>
      <c r="OQ8" s="653"/>
      <c r="OR8" s="668"/>
      <c r="OS8" s="670"/>
      <c r="OT8" s="652"/>
      <c r="OU8" s="652"/>
      <c r="OV8" s="652"/>
      <c r="OW8" s="652"/>
      <c r="OX8" s="652"/>
      <c r="OY8" s="652"/>
      <c r="OZ8" s="653"/>
      <c r="PA8" s="653"/>
      <c r="PB8" s="653"/>
      <c r="PC8" s="653"/>
      <c r="PD8" s="653"/>
      <c r="PE8" s="653"/>
      <c r="PF8" s="653"/>
      <c r="PG8" s="653"/>
      <c r="PH8" s="668"/>
      <c r="PI8" s="670"/>
      <c r="PJ8" s="652"/>
      <c r="PK8" s="652"/>
      <c r="PL8" s="652"/>
      <c r="PM8" s="652"/>
      <c r="PN8" s="652"/>
      <c r="PO8" s="652"/>
      <c r="PP8" s="653"/>
      <c r="PQ8" s="653"/>
      <c r="PR8" s="653"/>
      <c r="PS8" s="653"/>
      <c r="PT8" s="653"/>
      <c r="PU8" s="653"/>
      <c r="PV8" s="653"/>
      <c r="PW8" s="653"/>
      <c r="PX8" s="668"/>
      <c r="PY8" s="670"/>
      <c r="PZ8" s="652"/>
      <c r="QA8" s="652"/>
      <c r="QB8" s="652"/>
      <c r="QC8" s="652"/>
      <c r="QD8" s="652"/>
      <c r="QE8" s="652"/>
      <c r="QF8" s="653"/>
      <c r="QG8" s="653"/>
      <c r="QH8" s="653"/>
      <c r="QI8" s="653"/>
      <c r="QJ8" s="653"/>
      <c r="QK8" s="653"/>
      <c r="QL8" s="653"/>
      <c r="QM8" s="653"/>
      <c r="QN8" s="668"/>
      <c r="QO8" s="670"/>
      <c r="QP8" s="652"/>
      <c r="QQ8" s="652"/>
      <c r="QR8" s="652"/>
      <c r="QS8" s="652"/>
      <c r="QT8" s="652"/>
      <c r="QU8" s="652"/>
      <c r="QV8" s="653"/>
      <c r="QW8" s="653"/>
      <c r="QX8" s="653"/>
      <c r="QY8" s="653"/>
      <c r="QZ8" s="653"/>
      <c r="RA8" s="653"/>
      <c r="RB8" s="653"/>
      <c r="RC8" s="653"/>
      <c r="RD8" s="668"/>
      <c r="RE8" s="670"/>
      <c r="RF8" s="652"/>
      <c r="RG8" s="652"/>
      <c r="RH8" s="652"/>
      <c r="RI8" s="652"/>
      <c r="RJ8" s="652"/>
      <c r="RK8" s="652"/>
      <c r="RL8" s="653"/>
      <c r="RM8" s="653"/>
      <c r="RN8" s="653"/>
      <c r="RO8" s="653"/>
      <c r="RP8" s="653"/>
      <c r="RQ8" s="653"/>
      <c r="RR8" s="653"/>
      <c r="RS8" s="653"/>
      <c r="RT8" s="668"/>
      <c r="RU8" s="670"/>
      <c r="RV8" s="652"/>
      <c r="RW8" s="652"/>
      <c r="RX8" s="652"/>
      <c r="RY8" s="652"/>
      <c r="RZ8" s="652"/>
      <c r="SA8" s="652"/>
      <c r="SB8" s="653"/>
      <c r="SC8" s="653"/>
      <c r="SD8" s="653"/>
      <c r="SE8" s="653"/>
      <c r="SF8" s="653"/>
      <c r="SG8" s="653"/>
      <c r="SH8" s="653"/>
      <c r="SI8" s="653"/>
      <c r="SJ8" s="668"/>
      <c r="SK8" s="670"/>
      <c r="SL8" s="652"/>
      <c r="SM8" s="652"/>
      <c r="SN8" s="652"/>
      <c r="SO8" s="652"/>
      <c r="SP8" s="652"/>
      <c r="SQ8" s="652"/>
      <c r="SR8" s="653"/>
      <c r="SS8" s="653"/>
      <c r="ST8" s="653"/>
      <c r="SU8" s="653"/>
      <c r="SV8" s="653"/>
      <c r="SW8" s="653"/>
      <c r="SX8" s="653"/>
      <c r="SY8" s="653"/>
      <c r="SZ8" s="668"/>
      <c r="TA8" s="670"/>
      <c r="TB8" s="652"/>
      <c r="TC8" s="652"/>
      <c r="TD8" s="652"/>
      <c r="TE8" s="652"/>
      <c r="TF8" s="652"/>
      <c r="TG8" s="652"/>
      <c r="TH8" s="653"/>
      <c r="TI8" s="653"/>
      <c r="TJ8" s="653"/>
      <c r="TK8" s="653"/>
      <c r="TL8" s="653"/>
      <c r="TM8" s="653"/>
      <c r="TN8" s="653"/>
      <c r="TO8" s="653"/>
      <c r="TP8" s="668"/>
      <c r="TQ8" s="670"/>
      <c r="TR8" s="652"/>
      <c r="TS8" s="652"/>
      <c r="TT8" s="652"/>
      <c r="TU8" s="652"/>
      <c r="TV8" s="652"/>
      <c r="TW8" s="652"/>
      <c r="TX8" s="653"/>
      <c r="TY8" s="653"/>
      <c r="TZ8" s="653"/>
      <c r="UA8" s="653"/>
      <c r="UB8" s="653"/>
      <c r="UC8" s="653"/>
      <c r="UD8" s="653"/>
      <c r="UE8" s="653"/>
      <c r="UF8" s="668"/>
      <c r="UG8" s="670"/>
      <c r="UH8" s="652"/>
      <c r="UI8" s="652"/>
      <c r="UJ8" s="652"/>
      <c r="UK8" s="652"/>
      <c r="UL8" s="652"/>
      <c r="UM8" s="652"/>
      <c r="UN8" s="653"/>
      <c r="UO8" s="653"/>
      <c r="UP8" s="653"/>
      <c r="UQ8" s="653"/>
      <c r="UR8" s="653"/>
      <c r="US8" s="653"/>
      <c r="UT8" s="653"/>
      <c r="UU8" s="653"/>
      <c r="UV8" s="668"/>
      <c r="UW8" s="670"/>
      <c r="UX8" s="652"/>
      <c r="UY8" s="652"/>
      <c r="UZ8" s="652"/>
      <c r="VA8" s="652"/>
      <c r="VB8" s="652"/>
      <c r="VC8" s="652"/>
      <c r="VD8" s="653"/>
      <c r="VE8" s="653"/>
      <c r="VF8" s="653"/>
      <c r="VG8" s="653"/>
      <c r="VH8" s="653"/>
      <c r="VI8" s="653"/>
      <c r="VJ8" s="653"/>
      <c r="VK8" s="653"/>
      <c r="VL8" s="668"/>
      <c r="VM8" s="670"/>
      <c r="VN8" s="652"/>
      <c r="VO8" s="652"/>
      <c r="VP8" s="652"/>
      <c r="VQ8" s="652"/>
      <c r="VR8" s="652"/>
      <c r="VS8" s="652"/>
      <c r="VT8" s="653"/>
      <c r="VU8" s="653"/>
      <c r="VV8" s="653"/>
      <c r="VW8" s="653"/>
      <c r="VX8" s="653"/>
      <c r="VY8" s="653"/>
      <c r="VZ8" s="653"/>
      <c r="WA8" s="653"/>
      <c r="WB8" s="668"/>
      <c r="WC8" s="670"/>
      <c r="WD8" s="652"/>
      <c r="WE8" s="652"/>
      <c r="WF8" s="652"/>
      <c r="WG8" s="652"/>
      <c r="WH8" s="652"/>
      <c r="WI8" s="652"/>
      <c r="WJ8" s="653"/>
      <c r="WK8" s="653"/>
      <c r="WL8" s="653"/>
      <c r="WM8" s="653"/>
      <c r="WN8" s="653"/>
      <c r="WO8" s="653"/>
      <c r="WP8" s="653"/>
      <c r="WQ8" s="653"/>
      <c r="WR8" s="668"/>
      <c r="WS8" s="670"/>
      <c r="WT8" s="652"/>
      <c r="WU8" s="652"/>
      <c r="WV8" s="652"/>
      <c r="WW8" s="652"/>
      <c r="WX8" s="652"/>
      <c r="WY8" s="652"/>
      <c r="WZ8" s="653"/>
      <c r="XA8" s="653"/>
      <c r="XB8" s="653"/>
      <c r="XC8" s="653"/>
      <c r="XD8" s="653"/>
      <c r="XE8" s="653"/>
      <c r="XF8" s="653"/>
      <c r="XG8" s="653"/>
      <c r="XH8" s="668"/>
      <c r="XI8" s="670"/>
      <c r="XJ8" s="652"/>
      <c r="XK8" s="652"/>
      <c r="XL8" s="652"/>
      <c r="XM8" s="652"/>
      <c r="XN8" s="652"/>
      <c r="XO8" s="652"/>
      <c r="XP8" s="653"/>
      <c r="XQ8" s="653"/>
      <c r="XR8" s="653"/>
      <c r="XS8" s="653"/>
      <c r="XT8" s="653"/>
      <c r="XU8" s="653"/>
      <c r="XV8" s="653"/>
      <c r="XW8" s="653"/>
      <c r="XX8" s="668"/>
      <c r="XY8" s="670"/>
      <c r="XZ8" s="652"/>
      <c r="YA8" s="652"/>
      <c r="YB8" s="652"/>
      <c r="YC8" s="652"/>
      <c r="YD8" s="652"/>
      <c r="YE8" s="652"/>
      <c r="YF8" s="653"/>
      <c r="YG8" s="653"/>
      <c r="YH8" s="653"/>
      <c r="YI8" s="653"/>
      <c r="YJ8" s="653"/>
      <c r="YK8" s="653"/>
      <c r="YL8" s="653"/>
      <c r="YM8" s="653"/>
      <c r="YN8" s="668"/>
      <c r="YO8" s="670"/>
      <c r="YP8" s="652"/>
      <c r="YQ8" s="652"/>
      <c r="YR8" s="652"/>
      <c r="YS8" s="652"/>
      <c r="YT8" s="652"/>
      <c r="YU8" s="652"/>
      <c r="YV8" s="653"/>
      <c r="YW8" s="653"/>
      <c r="YX8" s="653"/>
      <c r="YY8" s="653"/>
      <c r="YZ8" s="653"/>
      <c r="ZA8" s="653"/>
      <c r="ZB8" s="653"/>
      <c r="ZC8" s="653"/>
      <c r="ZD8" s="668"/>
      <c r="ZE8" s="670"/>
      <c r="ZF8" s="652"/>
      <c r="ZG8" s="652"/>
      <c r="ZH8" s="652"/>
      <c r="ZI8" s="652"/>
      <c r="ZJ8" s="652"/>
      <c r="ZK8" s="652"/>
      <c r="ZL8" s="653"/>
      <c r="ZM8" s="653"/>
      <c r="ZN8" s="653"/>
      <c r="ZO8" s="653"/>
      <c r="ZP8" s="653"/>
      <c r="ZQ8" s="653"/>
      <c r="ZR8" s="653"/>
      <c r="ZS8" s="653"/>
      <c r="ZT8" s="668"/>
      <c r="ZU8" s="670"/>
      <c r="ZV8" s="652"/>
      <c r="ZW8" s="652"/>
      <c r="ZX8" s="652"/>
      <c r="ZY8" s="652"/>
      <c r="ZZ8" s="652"/>
      <c r="AAA8" s="652"/>
      <c r="AAB8" s="653"/>
      <c r="AAC8" s="653"/>
      <c r="AAD8" s="653"/>
      <c r="AAE8" s="653"/>
      <c r="AAF8" s="653"/>
      <c r="AAG8" s="653"/>
      <c r="AAH8" s="653"/>
      <c r="AAI8" s="653"/>
      <c r="AAJ8" s="668"/>
      <c r="AAK8" s="670"/>
      <c r="AAL8" s="652"/>
      <c r="AAM8" s="652"/>
      <c r="AAN8" s="652"/>
      <c r="AAO8" s="652"/>
      <c r="AAP8" s="652"/>
      <c r="AAQ8" s="652"/>
      <c r="AAR8" s="653"/>
      <c r="AAS8" s="653"/>
      <c r="AAT8" s="653"/>
      <c r="AAU8" s="653"/>
      <c r="AAV8" s="653"/>
      <c r="AAW8" s="653"/>
      <c r="AAX8" s="653"/>
      <c r="AAY8" s="653"/>
      <c r="AAZ8" s="668"/>
      <c r="ABA8" s="670"/>
      <c r="ABB8" s="652"/>
      <c r="ABC8" s="652"/>
      <c r="ABD8" s="652"/>
      <c r="ABE8" s="652"/>
      <c r="ABF8" s="652"/>
      <c r="ABG8" s="652"/>
      <c r="ABH8" s="653"/>
      <c r="ABI8" s="653"/>
      <c r="ABJ8" s="653"/>
      <c r="ABK8" s="653"/>
      <c r="ABL8" s="653"/>
      <c r="ABM8" s="653"/>
      <c r="ABN8" s="653"/>
      <c r="ABO8" s="653"/>
      <c r="ABP8" s="668"/>
      <c r="ABQ8" s="670"/>
      <c r="ABR8" s="652"/>
      <c r="ABS8" s="652"/>
      <c r="ABT8" s="652"/>
      <c r="ABU8" s="652"/>
      <c r="ABV8" s="652"/>
      <c r="ABW8" s="652"/>
      <c r="ABX8" s="653"/>
      <c r="ABY8" s="653"/>
      <c r="ABZ8" s="653"/>
      <c r="ACA8" s="653"/>
      <c r="ACB8" s="653"/>
      <c r="ACC8" s="653"/>
      <c r="ACD8" s="653"/>
      <c r="ACE8" s="653"/>
      <c r="ACF8" s="668"/>
      <c r="ACG8" s="670"/>
      <c r="ACH8" s="652"/>
      <c r="ACI8" s="652"/>
      <c r="ACJ8" s="652"/>
      <c r="ACK8" s="652"/>
      <c r="ACL8" s="652"/>
      <c r="ACM8" s="652"/>
      <c r="ACN8" s="653"/>
      <c r="ACO8" s="653"/>
      <c r="ACP8" s="653"/>
      <c r="ACQ8" s="653"/>
      <c r="ACR8" s="653"/>
      <c r="ACS8" s="653"/>
      <c r="ACT8" s="653"/>
      <c r="ACU8" s="653"/>
      <c r="ACV8" s="668"/>
      <c r="ACW8" s="670"/>
      <c r="ACX8" s="652"/>
      <c r="ACY8" s="652"/>
      <c r="ACZ8" s="652"/>
      <c r="ADA8" s="652"/>
      <c r="ADB8" s="652"/>
      <c r="ADC8" s="652"/>
      <c r="ADD8" s="653"/>
      <c r="ADE8" s="653"/>
      <c r="ADF8" s="653"/>
      <c r="ADG8" s="653"/>
      <c r="ADH8" s="653"/>
      <c r="ADI8" s="653"/>
      <c r="ADJ8" s="653"/>
      <c r="ADK8" s="653"/>
      <c r="ADL8" s="668"/>
      <c r="ADM8" s="670"/>
      <c r="ADN8" s="652"/>
      <c r="ADO8" s="652"/>
      <c r="ADP8" s="652"/>
      <c r="ADQ8" s="652"/>
      <c r="ADR8" s="652"/>
      <c r="ADS8" s="652"/>
      <c r="ADT8" s="653"/>
      <c r="ADU8" s="653"/>
      <c r="ADV8" s="653"/>
      <c r="ADW8" s="653"/>
      <c r="ADX8" s="653"/>
      <c r="ADY8" s="653"/>
      <c r="ADZ8" s="653"/>
      <c r="AEA8" s="653"/>
      <c r="AEB8" s="668"/>
      <c r="AEC8" s="670"/>
      <c r="AED8" s="652"/>
      <c r="AEE8" s="652"/>
      <c r="AEF8" s="652"/>
      <c r="AEG8" s="652"/>
      <c r="AEH8" s="652"/>
      <c r="AEI8" s="652"/>
      <c r="AEJ8" s="653"/>
      <c r="AEK8" s="653"/>
      <c r="AEL8" s="653"/>
      <c r="AEM8" s="653"/>
      <c r="AEN8" s="653"/>
      <c r="AEO8" s="653"/>
      <c r="AEP8" s="653"/>
      <c r="AEQ8" s="653"/>
      <c r="AER8" s="668"/>
      <c r="AES8" s="670"/>
      <c r="AET8" s="652"/>
      <c r="AEU8" s="652"/>
      <c r="AEV8" s="652"/>
      <c r="AEW8" s="652"/>
      <c r="AEX8" s="652"/>
      <c r="AEY8" s="652"/>
      <c r="AEZ8" s="653"/>
      <c r="AFA8" s="653"/>
      <c r="AFB8" s="653"/>
      <c r="AFC8" s="653"/>
      <c r="AFD8" s="653"/>
      <c r="AFE8" s="653"/>
      <c r="AFF8" s="653"/>
      <c r="AFG8" s="653"/>
      <c r="AFH8" s="668"/>
      <c r="AFI8" s="670"/>
      <c r="AFJ8" s="652"/>
      <c r="AFK8" s="652"/>
      <c r="AFL8" s="652"/>
      <c r="AFM8" s="652"/>
      <c r="AFN8" s="652"/>
      <c r="AFO8" s="652"/>
      <c r="AFP8" s="653"/>
      <c r="AFQ8" s="653"/>
      <c r="AFR8" s="653"/>
      <c r="AFS8" s="653"/>
      <c r="AFT8" s="653"/>
      <c r="AFU8" s="653"/>
      <c r="AFV8" s="653"/>
      <c r="AFW8" s="653"/>
      <c r="AFX8" s="668"/>
      <c r="AFY8" s="670"/>
      <c r="AFZ8" s="652"/>
      <c r="AGA8" s="652"/>
      <c r="AGB8" s="652"/>
      <c r="AGC8" s="652"/>
      <c r="AGD8" s="652"/>
      <c r="AGE8" s="652"/>
      <c r="AGF8" s="653"/>
      <c r="AGG8" s="653"/>
      <c r="AGH8" s="653"/>
      <c r="AGI8" s="653"/>
      <c r="AGJ8" s="653"/>
      <c r="AGK8" s="653"/>
      <c r="AGL8" s="653"/>
      <c r="AGM8" s="653"/>
      <c r="AGN8" s="668"/>
      <c r="AGO8" s="670"/>
      <c r="AGP8" s="652"/>
      <c r="AGQ8" s="652"/>
      <c r="AGR8" s="652"/>
      <c r="AGS8" s="652"/>
      <c r="AGT8" s="652"/>
      <c r="AGU8" s="652"/>
      <c r="AGV8" s="653"/>
      <c r="AGW8" s="653"/>
      <c r="AGX8" s="653"/>
      <c r="AGY8" s="653"/>
      <c r="AGZ8" s="653"/>
      <c r="AHA8" s="653"/>
      <c r="AHB8" s="653"/>
      <c r="AHC8" s="653"/>
      <c r="AHD8" s="668"/>
      <c r="AHE8" s="670"/>
      <c r="AHF8" s="652"/>
      <c r="AHG8" s="652"/>
      <c r="AHH8" s="652"/>
      <c r="AHI8" s="652"/>
      <c r="AHJ8" s="652"/>
      <c r="AHK8" s="652"/>
      <c r="AHL8" s="653"/>
      <c r="AHM8" s="653"/>
      <c r="AHN8" s="653"/>
      <c r="AHO8" s="653"/>
      <c r="AHP8" s="653"/>
      <c r="AHQ8" s="653"/>
      <c r="AHR8" s="653"/>
      <c r="AHS8" s="653"/>
      <c r="AHT8" s="668"/>
      <c r="AHU8" s="670"/>
      <c r="AHV8" s="652"/>
      <c r="AHW8" s="652"/>
      <c r="AHX8" s="652"/>
      <c r="AHY8" s="652"/>
      <c r="AHZ8" s="652"/>
      <c r="AIA8" s="652"/>
      <c r="AIB8" s="653"/>
      <c r="AIC8" s="653"/>
      <c r="AID8" s="653"/>
      <c r="AIE8" s="653"/>
      <c r="AIF8" s="653"/>
      <c r="AIG8" s="653"/>
      <c r="AIH8" s="653"/>
      <c r="AII8" s="653"/>
      <c r="AIJ8" s="668"/>
      <c r="AIK8" s="670"/>
      <c r="AIL8" s="652"/>
      <c r="AIM8" s="652"/>
      <c r="AIN8" s="652"/>
      <c r="AIO8" s="652"/>
      <c r="AIP8" s="652"/>
      <c r="AIQ8" s="652"/>
      <c r="AIR8" s="653"/>
      <c r="AIS8" s="653"/>
      <c r="AIT8" s="653"/>
      <c r="AIU8" s="653"/>
      <c r="AIV8" s="653"/>
      <c r="AIW8" s="653"/>
      <c r="AIX8" s="653"/>
      <c r="AIY8" s="653"/>
      <c r="AIZ8" s="668"/>
      <c r="AJA8" s="670"/>
      <c r="AJB8" s="652"/>
      <c r="AJC8" s="652"/>
      <c r="AJD8" s="652"/>
      <c r="AJE8" s="652"/>
      <c r="AJF8" s="652"/>
      <c r="AJG8" s="652"/>
      <c r="AJH8" s="653"/>
      <c r="AJI8" s="653"/>
      <c r="AJJ8" s="653"/>
      <c r="AJK8" s="653"/>
      <c r="AJL8" s="653"/>
      <c r="AJM8" s="653"/>
      <c r="AJN8" s="653"/>
      <c r="AJO8" s="653"/>
      <c r="AJP8" s="668"/>
      <c r="AJQ8" s="670"/>
      <c r="AJR8" s="652"/>
      <c r="AJS8" s="652"/>
      <c r="AJT8" s="652"/>
      <c r="AJU8" s="652"/>
      <c r="AJV8" s="652"/>
      <c r="AJW8" s="652"/>
      <c r="AJX8" s="653"/>
      <c r="AJY8" s="653"/>
      <c r="AJZ8" s="653"/>
      <c r="AKA8" s="653"/>
      <c r="AKB8" s="653"/>
      <c r="AKC8" s="653"/>
      <c r="AKD8" s="653"/>
      <c r="AKE8" s="653"/>
      <c r="AKF8" s="668"/>
      <c r="AKG8" s="670"/>
      <c r="AKH8" s="652"/>
      <c r="AKI8" s="652"/>
      <c r="AKJ8" s="652"/>
      <c r="AKK8" s="652"/>
      <c r="AKL8" s="652"/>
      <c r="AKM8" s="652"/>
      <c r="AKN8" s="653"/>
      <c r="AKO8" s="653"/>
      <c r="AKP8" s="653"/>
      <c r="AKQ8" s="653"/>
      <c r="AKR8" s="653"/>
      <c r="AKS8" s="653"/>
      <c r="AKT8" s="653"/>
      <c r="AKU8" s="653"/>
      <c r="AKV8" s="668"/>
      <c r="AKW8" s="670"/>
      <c r="AKX8" s="652"/>
      <c r="AKY8" s="652"/>
      <c r="AKZ8" s="652"/>
      <c r="ALA8" s="652"/>
      <c r="ALB8" s="652"/>
      <c r="ALC8" s="652"/>
      <c r="ALD8" s="653"/>
      <c r="ALE8" s="653"/>
      <c r="ALF8" s="653"/>
      <c r="ALG8" s="653"/>
      <c r="ALH8" s="653"/>
      <c r="ALI8" s="653"/>
      <c r="ALJ8" s="653"/>
      <c r="ALK8" s="653"/>
      <c r="ALL8" s="668"/>
      <c r="ALM8" s="670"/>
      <c r="ALN8" s="652"/>
      <c r="ALO8" s="652"/>
      <c r="ALP8" s="652"/>
      <c r="ALQ8" s="652"/>
      <c r="ALR8" s="652"/>
      <c r="ALS8" s="652"/>
      <c r="ALT8" s="653"/>
      <c r="ALU8" s="653"/>
      <c r="ALV8" s="653"/>
      <c r="ALW8" s="653"/>
      <c r="ALX8" s="653"/>
      <c r="ALY8" s="653"/>
      <c r="ALZ8" s="653"/>
      <c r="AMA8" s="653"/>
      <c r="AMB8" s="668"/>
      <c r="AMC8" s="670"/>
      <c r="AMD8" s="652"/>
      <c r="AME8" s="652"/>
      <c r="AMF8" s="652"/>
      <c r="AMG8" s="652"/>
      <c r="AMH8" s="652"/>
      <c r="AMI8" s="652"/>
      <c r="AMJ8" s="653"/>
      <c r="AMK8" s="653"/>
      <c r="AML8" s="653"/>
      <c r="AMM8" s="653"/>
      <c r="AMN8" s="653"/>
      <c r="AMO8" s="653"/>
      <c r="AMP8" s="653"/>
      <c r="AMQ8" s="653"/>
      <c r="AMR8" s="668"/>
      <c r="AMS8" s="670"/>
      <c r="AMT8" s="652"/>
      <c r="AMU8" s="652"/>
      <c r="AMV8" s="652"/>
      <c r="AMW8" s="652"/>
      <c r="AMX8" s="652"/>
      <c r="AMY8" s="652"/>
      <c r="AMZ8" s="653"/>
      <c r="ANA8" s="653"/>
      <c r="ANB8" s="653"/>
      <c r="ANC8" s="653"/>
      <c r="AND8" s="653"/>
      <c r="ANE8" s="653"/>
      <c r="ANF8" s="653"/>
      <c r="ANG8" s="653"/>
      <c r="ANH8" s="668"/>
      <c r="ANI8" s="670"/>
      <c r="ANJ8" s="652"/>
      <c r="ANK8" s="652"/>
      <c r="ANL8" s="652"/>
      <c r="ANM8" s="652"/>
      <c r="ANN8" s="652"/>
      <c r="ANO8" s="652"/>
      <c r="ANP8" s="653"/>
      <c r="ANQ8" s="653"/>
      <c r="ANR8" s="653"/>
      <c r="ANS8" s="653"/>
      <c r="ANT8" s="653"/>
      <c r="ANU8" s="653"/>
      <c r="ANV8" s="653"/>
      <c r="ANW8" s="653"/>
      <c r="ANX8" s="668"/>
      <c r="ANY8" s="670"/>
      <c r="ANZ8" s="652"/>
      <c r="AOA8" s="652"/>
      <c r="AOB8" s="652"/>
      <c r="AOC8" s="652"/>
      <c r="AOD8" s="652"/>
      <c r="AOE8" s="652"/>
      <c r="AOF8" s="653"/>
      <c r="AOG8" s="653"/>
      <c r="AOH8" s="653"/>
      <c r="AOI8" s="653"/>
      <c r="AOJ8" s="653"/>
      <c r="AOK8" s="653"/>
      <c r="AOL8" s="653"/>
      <c r="AOM8" s="653"/>
      <c r="AON8" s="668"/>
      <c r="AOO8" s="670"/>
      <c r="AOP8" s="652"/>
      <c r="AOQ8" s="652"/>
      <c r="AOR8" s="652"/>
      <c r="AOS8" s="652"/>
      <c r="AOT8" s="652"/>
      <c r="AOU8" s="652"/>
      <c r="AOV8" s="653"/>
      <c r="AOW8" s="653"/>
      <c r="AOX8" s="653"/>
      <c r="AOY8" s="653"/>
      <c r="AOZ8" s="653"/>
      <c r="APA8" s="653"/>
      <c r="APB8" s="653"/>
      <c r="APC8" s="653"/>
      <c r="APD8" s="668"/>
      <c r="APE8" s="670"/>
      <c r="APF8" s="652"/>
      <c r="APG8" s="652"/>
      <c r="APH8" s="652"/>
      <c r="API8" s="652"/>
      <c r="APJ8" s="652"/>
      <c r="APK8" s="652"/>
      <c r="APL8" s="653"/>
      <c r="APM8" s="653"/>
      <c r="APN8" s="653"/>
      <c r="APO8" s="653"/>
      <c r="APP8" s="653"/>
      <c r="APQ8" s="653"/>
      <c r="APR8" s="653"/>
      <c r="APS8" s="653"/>
      <c r="APT8" s="668"/>
      <c r="APU8" s="670"/>
      <c r="APV8" s="652"/>
      <c r="APW8" s="652"/>
      <c r="APX8" s="652"/>
      <c r="APY8" s="652"/>
      <c r="APZ8" s="652"/>
      <c r="AQA8" s="652"/>
      <c r="AQB8" s="653"/>
      <c r="AQC8" s="653"/>
      <c r="AQD8" s="653"/>
      <c r="AQE8" s="653"/>
      <c r="AQF8" s="653"/>
      <c r="AQG8" s="653"/>
      <c r="AQH8" s="653"/>
      <c r="AQI8" s="653"/>
      <c r="AQJ8" s="668"/>
      <c r="AQK8" s="670"/>
      <c r="AQL8" s="652"/>
      <c r="AQM8" s="652"/>
      <c r="AQN8" s="652"/>
      <c r="AQO8" s="652"/>
      <c r="AQP8" s="652"/>
      <c r="AQQ8" s="652"/>
      <c r="AQR8" s="653"/>
      <c r="AQS8" s="653"/>
      <c r="AQT8" s="653"/>
      <c r="AQU8" s="653"/>
      <c r="AQV8" s="653"/>
      <c r="AQW8" s="653"/>
      <c r="AQX8" s="653"/>
      <c r="AQY8" s="653"/>
      <c r="AQZ8" s="668"/>
      <c r="ARA8" s="670"/>
      <c r="ARB8" s="652"/>
      <c r="ARC8" s="652"/>
      <c r="ARD8" s="652"/>
      <c r="ARE8" s="652"/>
      <c r="ARF8" s="652"/>
      <c r="ARG8" s="652"/>
      <c r="ARH8" s="653"/>
      <c r="ARI8" s="653"/>
      <c r="ARJ8" s="653"/>
      <c r="ARK8" s="653"/>
      <c r="ARL8" s="653"/>
      <c r="ARM8" s="653"/>
      <c r="ARN8" s="653"/>
      <c r="ARO8" s="653"/>
      <c r="ARP8" s="668"/>
      <c r="ARQ8" s="670"/>
      <c r="ARR8" s="652"/>
      <c r="ARS8" s="652"/>
      <c r="ART8" s="652"/>
      <c r="ARU8" s="652"/>
      <c r="ARV8" s="652"/>
      <c r="ARW8" s="652"/>
      <c r="ARX8" s="653"/>
      <c r="ARY8" s="653"/>
      <c r="ARZ8" s="653"/>
      <c r="ASA8" s="653"/>
      <c r="ASB8" s="653"/>
      <c r="ASC8" s="653"/>
      <c r="ASD8" s="653"/>
      <c r="ASE8" s="653"/>
      <c r="ASF8" s="668"/>
      <c r="ASG8" s="670"/>
      <c r="ASH8" s="652"/>
      <c r="ASI8" s="652"/>
      <c r="ASJ8" s="652"/>
      <c r="ASK8" s="652"/>
      <c r="ASL8" s="652"/>
      <c r="ASM8" s="652"/>
      <c r="ASN8" s="653"/>
      <c r="ASO8" s="653"/>
      <c r="ASP8" s="653"/>
      <c r="ASQ8" s="653"/>
      <c r="ASR8" s="653"/>
      <c r="ASS8" s="653"/>
      <c r="AST8" s="653"/>
      <c r="ASU8" s="653"/>
      <c r="ASV8" s="668"/>
      <c r="ASW8" s="670"/>
      <c r="ASX8" s="652"/>
      <c r="ASY8" s="652"/>
      <c r="ASZ8" s="652"/>
      <c r="ATA8" s="652"/>
      <c r="ATB8" s="652"/>
      <c r="ATC8" s="652"/>
      <c r="ATD8" s="653"/>
      <c r="ATE8" s="653"/>
      <c r="ATF8" s="653"/>
      <c r="ATG8" s="653"/>
      <c r="ATH8" s="653"/>
      <c r="ATI8" s="653"/>
      <c r="ATJ8" s="653"/>
      <c r="ATK8" s="653"/>
      <c r="ATL8" s="668"/>
      <c r="ATM8" s="670"/>
      <c r="ATN8" s="652"/>
      <c r="ATO8" s="652"/>
      <c r="ATP8" s="652"/>
      <c r="ATQ8" s="652"/>
      <c r="ATR8" s="652"/>
      <c r="ATS8" s="652"/>
      <c r="ATT8" s="653"/>
      <c r="ATU8" s="653"/>
      <c r="ATV8" s="653"/>
      <c r="ATW8" s="653"/>
      <c r="ATX8" s="653"/>
      <c r="ATY8" s="653"/>
      <c r="ATZ8" s="653"/>
      <c r="AUA8" s="653"/>
      <c r="AUB8" s="668"/>
      <c r="AUC8" s="670"/>
      <c r="AUD8" s="652"/>
      <c r="AUE8" s="652"/>
      <c r="AUF8" s="652"/>
      <c r="AUG8" s="652"/>
      <c r="AUH8" s="652"/>
      <c r="AUI8" s="652"/>
      <c r="AUJ8" s="653"/>
      <c r="AUK8" s="653"/>
      <c r="AUL8" s="653"/>
      <c r="AUM8" s="653"/>
      <c r="AUN8" s="653"/>
      <c r="AUO8" s="653"/>
      <c r="AUP8" s="653"/>
      <c r="AUQ8" s="653"/>
      <c r="AUR8" s="668"/>
      <c r="AUS8" s="670"/>
      <c r="AUT8" s="652"/>
      <c r="AUU8" s="652"/>
      <c r="AUV8" s="652"/>
      <c r="AUW8" s="652"/>
      <c r="AUX8" s="652"/>
      <c r="AUY8" s="652"/>
      <c r="AUZ8" s="653"/>
      <c r="AVA8" s="653"/>
      <c r="AVB8" s="653"/>
      <c r="AVC8" s="653"/>
      <c r="AVD8" s="653"/>
      <c r="AVE8" s="653"/>
      <c r="AVF8" s="653"/>
      <c r="AVG8" s="653"/>
      <c r="AVH8" s="668"/>
      <c r="AVI8" s="670"/>
      <c r="AVJ8" s="652"/>
      <c r="AVK8" s="652"/>
      <c r="AVL8" s="652"/>
      <c r="AVM8" s="652"/>
      <c r="AVN8" s="652"/>
      <c r="AVO8" s="652"/>
      <c r="AVP8" s="653"/>
      <c r="AVQ8" s="653"/>
      <c r="AVR8" s="653"/>
      <c r="AVS8" s="653"/>
      <c r="AVT8" s="653"/>
      <c r="AVU8" s="653"/>
      <c r="AVV8" s="653"/>
      <c r="AVW8" s="653"/>
      <c r="AVX8" s="668"/>
      <c r="AVY8" s="670"/>
      <c r="AVZ8" s="652"/>
      <c r="AWA8" s="652"/>
      <c r="AWB8" s="652"/>
      <c r="AWC8" s="652"/>
      <c r="AWD8" s="652"/>
      <c r="AWE8" s="652"/>
      <c r="AWF8" s="653"/>
      <c r="AWG8" s="653"/>
      <c r="AWH8" s="653"/>
      <c r="AWI8" s="653"/>
      <c r="AWJ8" s="653"/>
      <c r="AWK8" s="653"/>
      <c r="AWL8" s="653"/>
      <c r="AWM8" s="653"/>
      <c r="AWN8" s="668"/>
      <c r="AWO8" s="670"/>
      <c r="AWP8" s="652"/>
      <c r="AWQ8" s="652"/>
      <c r="AWR8" s="652"/>
      <c r="AWS8" s="652"/>
      <c r="AWT8" s="652"/>
      <c r="AWU8" s="652"/>
      <c r="AWV8" s="653"/>
      <c r="AWW8" s="653"/>
      <c r="AWX8" s="653"/>
      <c r="AWY8" s="653"/>
      <c r="AWZ8" s="653"/>
      <c r="AXA8" s="653"/>
      <c r="AXB8" s="653"/>
      <c r="AXC8" s="653"/>
      <c r="AXD8" s="668"/>
      <c r="AXE8" s="670"/>
      <c r="AXF8" s="652"/>
      <c r="AXG8" s="652"/>
      <c r="AXH8" s="652"/>
      <c r="AXI8" s="652"/>
      <c r="AXJ8" s="652"/>
      <c r="AXK8" s="652"/>
      <c r="AXL8" s="653"/>
      <c r="AXM8" s="653"/>
      <c r="AXN8" s="653"/>
      <c r="AXO8" s="653"/>
      <c r="AXP8" s="653"/>
      <c r="AXQ8" s="653"/>
      <c r="AXR8" s="653"/>
      <c r="AXS8" s="653"/>
      <c r="AXT8" s="668"/>
      <c r="AXU8" s="670"/>
      <c r="AXV8" s="652"/>
      <c r="AXW8" s="652"/>
      <c r="AXX8" s="652"/>
      <c r="AXY8" s="652"/>
      <c r="AXZ8" s="652"/>
      <c r="AYA8" s="652"/>
      <c r="AYB8" s="653"/>
      <c r="AYC8" s="653"/>
      <c r="AYD8" s="653"/>
      <c r="AYE8" s="653"/>
      <c r="AYF8" s="653"/>
      <c r="AYG8" s="653"/>
      <c r="AYH8" s="653"/>
      <c r="AYI8" s="653"/>
      <c r="AYJ8" s="668"/>
      <c r="AYK8" s="670"/>
      <c r="AYL8" s="652"/>
      <c r="AYM8" s="652"/>
      <c r="AYN8" s="652"/>
      <c r="AYO8" s="652"/>
      <c r="AYP8" s="652"/>
      <c r="AYQ8" s="652"/>
      <c r="AYR8" s="653"/>
      <c r="AYS8" s="653"/>
      <c r="AYT8" s="653"/>
      <c r="AYU8" s="653"/>
      <c r="AYV8" s="653"/>
      <c r="AYW8" s="653"/>
      <c r="AYX8" s="653"/>
      <c r="AYY8" s="653"/>
      <c r="AYZ8" s="668"/>
      <c r="AZA8" s="670"/>
      <c r="AZB8" s="652"/>
      <c r="AZC8" s="652"/>
      <c r="AZD8" s="652"/>
      <c r="AZE8" s="652"/>
      <c r="AZF8" s="652"/>
      <c r="AZG8" s="652"/>
      <c r="AZH8" s="653"/>
      <c r="AZI8" s="653"/>
      <c r="AZJ8" s="653"/>
      <c r="AZK8" s="653"/>
      <c r="AZL8" s="653"/>
      <c r="AZM8" s="653"/>
      <c r="AZN8" s="653"/>
      <c r="AZO8" s="653"/>
      <c r="AZP8" s="668"/>
      <c r="AZQ8" s="670"/>
      <c r="AZR8" s="652"/>
      <c r="AZS8" s="652"/>
      <c r="AZT8" s="652"/>
      <c r="AZU8" s="652"/>
      <c r="AZV8" s="652"/>
      <c r="AZW8" s="652"/>
      <c r="AZX8" s="653"/>
      <c r="AZY8" s="653"/>
      <c r="AZZ8" s="653"/>
      <c r="BAA8" s="653"/>
      <c r="BAB8" s="653"/>
      <c r="BAC8" s="653"/>
      <c r="BAD8" s="653"/>
      <c r="BAE8" s="653"/>
      <c r="BAF8" s="668"/>
      <c r="BAG8" s="670"/>
      <c r="BAH8" s="652"/>
      <c r="BAI8" s="652"/>
      <c r="BAJ8" s="652"/>
      <c r="BAK8" s="652"/>
      <c r="BAL8" s="652"/>
      <c r="BAM8" s="652"/>
      <c r="BAN8" s="653"/>
      <c r="BAO8" s="653"/>
      <c r="BAP8" s="653"/>
      <c r="BAQ8" s="653"/>
      <c r="BAR8" s="653"/>
      <c r="BAS8" s="653"/>
      <c r="BAT8" s="653"/>
      <c r="BAU8" s="653"/>
      <c r="BAV8" s="668"/>
      <c r="BAW8" s="670"/>
      <c r="BAX8" s="652"/>
      <c r="BAY8" s="652"/>
      <c r="BAZ8" s="652"/>
      <c r="BBA8" s="652"/>
      <c r="BBB8" s="652"/>
      <c r="BBC8" s="652"/>
      <c r="BBD8" s="653"/>
      <c r="BBE8" s="653"/>
      <c r="BBF8" s="653"/>
      <c r="BBG8" s="653"/>
      <c r="BBH8" s="653"/>
      <c r="BBI8" s="653"/>
      <c r="BBJ8" s="653"/>
      <c r="BBK8" s="653"/>
      <c r="BBL8" s="668"/>
      <c r="BBM8" s="670"/>
      <c r="BBN8" s="652"/>
      <c r="BBO8" s="652"/>
      <c r="BBP8" s="652"/>
      <c r="BBQ8" s="652"/>
      <c r="BBR8" s="652"/>
      <c r="BBS8" s="652"/>
      <c r="BBT8" s="653"/>
      <c r="BBU8" s="653"/>
      <c r="BBV8" s="653"/>
      <c r="BBW8" s="653"/>
      <c r="BBX8" s="653"/>
      <c r="BBY8" s="653"/>
      <c r="BBZ8" s="653"/>
      <c r="BCA8" s="653"/>
      <c r="BCB8" s="668"/>
      <c r="BCC8" s="670"/>
      <c r="BCD8" s="652"/>
      <c r="BCE8" s="652"/>
      <c r="BCF8" s="652"/>
      <c r="BCG8" s="652"/>
      <c r="BCH8" s="652"/>
      <c r="BCI8" s="652"/>
      <c r="BCJ8" s="653"/>
      <c r="BCK8" s="653"/>
      <c r="BCL8" s="653"/>
      <c r="BCM8" s="653"/>
      <c r="BCN8" s="653"/>
      <c r="BCO8" s="653"/>
      <c r="BCP8" s="653"/>
      <c r="BCQ8" s="653"/>
      <c r="BCR8" s="668"/>
      <c r="BCS8" s="670"/>
      <c r="BCT8" s="652"/>
      <c r="BCU8" s="652"/>
      <c r="BCV8" s="652"/>
      <c r="BCW8" s="652"/>
      <c r="BCX8" s="652"/>
      <c r="BCY8" s="652"/>
      <c r="BCZ8" s="653"/>
      <c r="BDA8" s="653"/>
      <c r="BDB8" s="653"/>
      <c r="BDC8" s="653"/>
      <c r="BDD8" s="653"/>
      <c r="BDE8" s="653"/>
      <c r="BDF8" s="653"/>
      <c r="BDG8" s="653"/>
      <c r="BDH8" s="668"/>
      <c r="BDI8" s="670"/>
      <c r="BDJ8" s="652"/>
      <c r="BDK8" s="652"/>
      <c r="BDL8" s="652"/>
      <c r="BDM8" s="652"/>
      <c r="BDN8" s="652"/>
      <c r="BDO8" s="652"/>
      <c r="BDP8" s="653"/>
      <c r="BDQ8" s="653"/>
      <c r="BDR8" s="653"/>
      <c r="BDS8" s="653"/>
      <c r="BDT8" s="653"/>
      <c r="BDU8" s="653"/>
      <c r="BDV8" s="653"/>
      <c r="BDW8" s="653"/>
      <c r="BDX8" s="668"/>
      <c r="BDY8" s="670"/>
      <c r="BDZ8" s="652"/>
      <c r="BEA8" s="652"/>
      <c r="BEB8" s="652"/>
      <c r="BEC8" s="652"/>
      <c r="BED8" s="652"/>
      <c r="BEE8" s="652"/>
      <c r="BEF8" s="653"/>
      <c r="BEG8" s="653"/>
      <c r="BEH8" s="653"/>
      <c r="BEI8" s="653"/>
      <c r="BEJ8" s="653"/>
      <c r="BEK8" s="653"/>
      <c r="BEL8" s="653"/>
      <c r="BEM8" s="653"/>
      <c r="BEN8" s="668"/>
      <c r="BEO8" s="670"/>
      <c r="BEP8" s="652"/>
      <c r="BEQ8" s="652"/>
      <c r="BER8" s="652"/>
      <c r="BES8" s="652"/>
      <c r="BET8" s="652"/>
      <c r="BEU8" s="652"/>
      <c r="BEV8" s="653"/>
      <c r="BEW8" s="653"/>
      <c r="BEX8" s="653"/>
      <c r="BEY8" s="653"/>
      <c r="BEZ8" s="653"/>
      <c r="BFA8" s="653"/>
      <c r="BFB8" s="653"/>
      <c r="BFC8" s="653"/>
      <c r="BFD8" s="668"/>
      <c r="BFE8" s="670"/>
      <c r="BFF8" s="652"/>
      <c r="BFG8" s="652"/>
      <c r="BFH8" s="652"/>
      <c r="BFI8" s="652"/>
      <c r="BFJ8" s="652"/>
      <c r="BFK8" s="652"/>
      <c r="BFL8" s="653"/>
      <c r="BFM8" s="653"/>
      <c r="BFN8" s="653"/>
      <c r="BFO8" s="653"/>
      <c r="BFP8" s="653"/>
      <c r="BFQ8" s="653"/>
      <c r="BFR8" s="653"/>
      <c r="BFS8" s="653"/>
      <c r="BFT8" s="668"/>
      <c r="BFU8" s="670"/>
      <c r="BFV8" s="652"/>
      <c r="BFW8" s="652"/>
      <c r="BFX8" s="652"/>
      <c r="BFY8" s="652"/>
      <c r="BFZ8" s="652"/>
      <c r="BGA8" s="652"/>
      <c r="BGB8" s="653"/>
      <c r="BGC8" s="653"/>
      <c r="BGD8" s="653"/>
      <c r="BGE8" s="653"/>
      <c r="BGF8" s="653"/>
      <c r="BGG8" s="653"/>
      <c r="BGH8" s="653"/>
      <c r="BGI8" s="653"/>
      <c r="BGJ8" s="668"/>
      <c r="BGK8" s="670"/>
      <c r="BGL8" s="652"/>
      <c r="BGM8" s="652"/>
      <c r="BGN8" s="652"/>
      <c r="BGO8" s="652"/>
      <c r="BGP8" s="652"/>
      <c r="BGQ8" s="652"/>
      <c r="BGR8" s="653"/>
      <c r="BGS8" s="653"/>
      <c r="BGT8" s="653"/>
      <c r="BGU8" s="653"/>
      <c r="BGV8" s="653"/>
      <c r="BGW8" s="653"/>
      <c r="BGX8" s="653"/>
      <c r="BGY8" s="653"/>
      <c r="BGZ8" s="668"/>
      <c r="BHA8" s="670"/>
      <c r="BHB8" s="652"/>
      <c r="BHC8" s="652"/>
      <c r="BHD8" s="652"/>
      <c r="BHE8" s="652"/>
      <c r="BHF8" s="652"/>
      <c r="BHG8" s="652"/>
      <c r="BHH8" s="653"/>
      <c r="BHI8" s="653"/>
      <c r="BHJ8" s="653"/>
      <c r="BHK8" s="653"/>
      <c r="BHL8" s="653"/>
      <c r="BHM8" s="653"/>
      <c r="BHN8" s="653"/>
      <c r="BHO8" s="653"/>
      <c r="BHP8" s="668"/>
      <c r="BHQ8" s="670"/>
      <c r="BHR8" s="652"/>
      <c r="BHS8" s="652"/>
      <c r="BHT8" s="652"/>
      <c r="BHU8" s="652"/>
      <c r="BHV8" s="652"/>
      <c r="BHW8" s="652"/>
      <c r="BHX8" s="653"/>
      <c r="BHY8" s="653"/>
      <c r="BHZ8" s="653"/>
      <c r="BIA8" s="653"/>
      <c r="BIB8" s="653"/>
      <c r="BIC8" s="653"/>
      <c r="BID8" s="653"/>
      <c r="BIE8" s="653"/>
      <c r="BIF8" s="668"/>
      <c r="BIG8" s="670"/>
      <c r="BIH8" s="652"/>
      <c r="BII8" s="652"/>
      <c r="BIJ8" s="652"/>
      <c r="BIK8" s="652"/>
      <c r="BIL8" s="652"/>
      <c r="BIM8" s="652"/>
      <c r="BIN8" s="653"/>
      <c r="BIO8" s="653"/>
      <c r="BIP8" s="653"/>
      <c r="BIQ8" s="653"/>
      <c r="BIR8" s="653"/>
      <c r="BIS8" s="653"/>
      <c r="BIT8" s="653"/>
      <c r="BIU8" s="653"/>
      <c r="BIV8" s="668"/>
      <c r="BIW8" s="670"/>
      <c r="BIX8" s="652"/>
      <c r="BIY8" s="652"/>
      <c r="BIZ8" s="652"/>
      <c r="BJA8" s="652"/>
      <c r="BJB8" s="652"/>
      <c r="BJC8" s="652"/>
      <c r="BJD8" s="653"/>
      <c r="BJE8" s="653"/>
      <c r="BJF8" s="653"/>
      <c r="BJG8" s="653"/>
      <c r="BJH8" s="653"/>
      <c r="BJI8" s="653"/>
      <c r="BJJ8" s="653"/>
      <c r="BJK8" s="653"/>
      <c r="BJL8" s="668"/>
      <c r="BJM8" s="670"/>
      <c r="BJN8" s="652"/>
      <c r="BJO8" s="652"/>
      <c r="BJP8" s="652"/>
      <c r="BJQ8" s="652"/>
      <c r="BJR8" s="652"/>
      <c r="BJS8" s="652"/>
      <c r="BJT8" s="653"/>
      <c r="BJU8" s="653"/>
      <c r="BJV8" s="653"/>
      <c r="BJW8" s="653"/>
      <c r="BJX8" s="653"/>
      <c r="BJY8" s="653"/>
      <c r="BJZ8" s="653"/>
      <c r="BKA8" s="653"/>
      <c r="BKB8" s="668"/>
      <c r="BKC8" s="670"/>
      <c r="BKD8" s="652"/>
      <c r="BKE8" s="652"/>
      <c r="BKF8" s="652"/>
      <c r="BKG8" s="652"/>
      <c r="BKH8" s="652"/>
      <c r="BKI8" s="652"/>
      <c r="BKJ8" s="653"/>
      <c r="BKK8" s="653"/>
      <c r="BKL8" s="653"/>
      <c r="BKM8" s="653"/>
      <c r="BKN8" s="653"/>
      <c r="BKO8" s="653"/>
      <c r="BKP8" s="653"/>
      <c r="BKQ8" s="653"/>
      <c r="BKR8" s="668"/>
      <c r="BKS8" s="670"/>
      <c r="BKT8" s="652"/>
      <c r="BKU8" s="652"/>
      <c r="BKV8" s="652"/>
      <c r="BKW8" s="652"/>
      <c r="BKX8" s="652"/>
      <c r="BKY8" s="652"/>
      <c r="BKZ8" s="653"/>
      <c r="BLA8" s="653"/>
      <c r="BLB8" s="653"/>
      <c r="BLC8" s="653"/>
      <c r="BLD8" s="653"/>
      <c r="BLE8" s="653"/>
      <c r="BLF8" s="653"/>
      <c r="BLG8" s="653"/>
      <c r="BLH8" s="668"/>
      <c r="BLI8" s="670"/>
      <c r="BLJ8" s="652"/>
      <c r="BLK8" s="652"/>
      <c r="BLL8" s="652"/>
      <c r="BLM8" s="652"/>
      <c r="BLN8" s="652"/>
      <c r="BLO8" s="652"/>
      <c r="BLP8" s="653"/>
      <c r="BLQ8" s="653"/>
      <c r="BLR8" s="653"/>
      <c r="BLS8" s="653"/>
      <c r="BLT8" s="653"/>
      <c r="BLU8" s="653"/>
      <c r="BLV8" s="653"/>
      <c r="BLW8" s="653"/>
      <c r="BLX8" s="668"/>
      <c r="BLY8" s="670"/>
      <c r="BLZ8" s="652"/>
      <c r="BMA8" s="652"/>
      <c r="BMB8" s="652"/>
      <c r="BMC8" s="652"/>
      <c r="BMD8" s="652"/>
      <c r="BME8" s="652"/>
      <c r="BMF8" s="653"/>
      <c r="BMG8" s="653"/>
      <c r="BMH8" s="653"/>
      <c r="BMI8" s="653"/>
      <c r="BMJ8" s="653"/>
      <c r="BMK8" s="653"/>
      <c r="BML8" s="653"/>
      <c r="BMM8" s="653"/>
      <c r="BMN8" s="668"/>
      <c r="BMO8" s="670"/>
      <c r="BMP8" s="652"/>
      <c r="BMQ8" s="652"/>
      <c r="BMR8" s="652"/>
      <c r="BMS8" s="652"/>
      <c r="BMT8" s="652"/>
      <c r="BMU8" s="652"/>
      <c r="BMV8" s="653"/>
      <c r="BMW8" s="653"/>
      <c r="BMX8" s="653"/>
      <c r="BMY8" s="653"/>
      <c r="BMZ8" s="653"/>
      <c r="BNA8" s="653"/>
      <c r="BNB8" s="653"/>
      <c r="BNC8" s="653"/>
      <c r="BND8" s="668"/>
      <c r="BNE8" s="670"/>
      <c r="BNF8" s="652"/>
      <c r="BNG8" s="652"/>
      <c r="BNH8" s="652"/>
      <c r="BNI8" s="652"/>
      <c r="BNJ8" s="652"/>
      <c r="BNK8" s="652"/>
      <c r="BNL8" s="653"/>
      <c r="BNM8" s="653"/>
      <c r="BNN8" s="653"/>
      <c r="BNO8" s="653"/>
      <c r="BNP8" s="653"/>
      <c r="BNQ8" s="653"/>
      <c r="BNR8" s="653"/>
      <c r="BNS8" s="653"/>
      <c r="BNT8" s="668"/>
      <c r="BNU8" s="670"/>
      <c r="BNV8" s="652"/>
      <c r="BNW8" s="652"/>
      <c r="BNX8" s="652"/>
      <c r="BNY8" s="652"/>
      <c r="BNZ8" s="652"/>
      <c r="BOA8" s="652"/>
      <c r="BOB8" s="653"/>
      <c r="BOC8" s="653"/>
      <c r="BOD8" s="653"/>
      <c r="BOE8" s="653"/>
      <c r="BOF8" s="653"/>
      <c r="BOG8" s="653"/>
      <c r="BOH8" s="653"/>
      <c r="BOI8" s="653"/>
      <c r="BOJ8" s="668"/>
      <c r="BOK8" s="670"/>
      <c r="BOL8" s="652"/>
      <c r="BOM8" s="652"/>
      <c r="BON8" s="652"/>
      <c r="BOO8" s="652"/>
      <c r="BOP8" s="652"/>
      <c r="BOQ8" s="652"/>
      <c r="BOR8" s="653"/>
      <c r="BOS8" s="653"/>
      <c r="BOT8" s="653"/>
      <c r="BOU8" s="653"/>
      <c r="BOV8" s="653"/>
      <c r="BOW8" s="653"/>
      <c r="BOX8" s="653"/>
      <c r="BOY8" s="653"/>
      <c r="BOZ8" s="668"/>
      <c r="BPA8" s="670"/>
      <c r="BPB8" s="652"/>
      <c r="BPC8" s="652"/>
      <c r="BPD8" s="652"/>
      <c r="BPE8" s="652"/>
      <c r="BPF8" s="652"/>
      <c r="BPG8" s="652"/>
      <c r="BPH8" s="653"/>
      <c r="BPI8" s="653"/>
      <c r="BPJ8" s="653"/>
      <c r="BPK8" s="653"/>
      <c r="BPL8" s="653"/>
      <c r="BPM8" s="653"/>
      <c r="BPN8" s="653"/>
      <c r="BPO8" s="653"/>
      <c r="BPP8" s="668"/>
      <c r="BPQ8" s="670"/>
      <c r="BPR8" s="652"/>
      <c r="BPS8" s="652"/>
      <c r="BPT8" s="652"/>
      <c r="BPU8" s="652"/>
      <c r="BPV8" s="652"/>
      <c r="BPW8" s="652"/>
      <c r="BPX8" s="653"/>
      <c r="BPY8" s="653"/>
      <c r="BPZ8" s="653"/>
      <c r="BQA8" s="653"/>
      <c r="BQB8" s="653"/>
      <c r="BQC8" s="653"/>
      <c r="BQD8" s="653"/>
      <c r="BQE8" s="653"/>
      <c r="BQF8" s="668"/>
      <c r="BQG8" s="670"/>
      <c r="BQH8" s="652"/>
      <c r="BQI8" s="652"/>
      <c r="BQJ8" s="652"/>
      <c r="BQK8" s="652"/>
      <c r="BQL8" s="652"/>
      <c r="BQM8" s="652"/>
      <c r="BQN8" s="653"/>
      <c r="BQO8" s="653"/>
      <c r="BQP8" s="653"/>
      <c r="BQQ8" s="653"/>
      <c r="BQR8" s="653"/>
      <c r="BQS8" s="653"/>
      <c r="BQT8" s="653"/>
      <c r="BQU8" s="653"/>
      <c r="BQV8" s="668"/>
      <c r="BQW8" s="670"/>
      <c r="BQX8" s="652"/>
      <c r="BQY8" s="652"/>
      <c r="BQZ8" s="652"/>
      <c r="BRA8" s="652"/>
      <c r="BRB8" s="652"/>
      <c r="BRC8" s="652"/>
      <c r="BRD8" s="653"/>
      <c r="BRE8" s="653"/>
      <c r="BRF8" s="653"/>
      <c r="BRG8" s="653"/>
      <c r="BRH8" s="653"/>
      <c r="BRI8" s="653"/>
      <c r="BRJ8" s="653"/>
      <c r="BRK8" s="653"/>
      <c r="BRL8" s="668"/>
      <c r="BRM8" s="670"/>
      <c r="BRN8" s="652"/>
      <c r="BRO8" s="652"/>
      <c r="BRP8" s="652"/>
      <c r="BRQ8" s="652"/>
      <c r="BRR8" s="652"/>
      <c r="BRS8" s="652"/>
      <c r="BRT8" s="653"/>
      <c r="BRU8" s="653"/>
      <c r="BRV8" s="653"/>
      <c r="BRW8" s="653"/>
      <c r="BRX8" s="653"/>
      <c r="BRY8" s="653"/>
      <c r="BRZ8" s="653"/>
      <c r="BSA8" s="653"/>
      <c r="BSB8" s="668"/>
      <c r="BSC8" s="670"/>
      <c r="BSD8" s="652"/>
      <c r="BSE8" s="652"/>
      <c r="BSF8" s="652"/>
      <c r="BSG8" s="652"/>
      <c r="BSH8" s="652"/>
      <c r="BSI8" s="652"/>
      <c r="BSJ8" s="653"/>
      <c r="BSK8" s="653"/>
      <c r="BSL8" s="653"/>
      <c r="BSM8" s="653"/>
      <c r="BSN8" s="653"/>
      <c r="BSO8" s="653"/>
      <c r="BSP8" s="653"/>
      <c r="BSQ8" s="653"/>
      <c r="BSR8" s="668"/>
      <c r="BSS8" s="670"/>
      <c r="BST8" s="652"/>
      <c r="BSU8" s="652"/>
      <c r="BSV8" s="652"/>
      <c r="BSW8" s="652"/>
      <c r="BSX8" s="652"/>
      <c r="BSY8" s="652"/>
      <c r="BSZ8" s="653"/>
      <c r="BTA8" s="653"/>
      <c r="BTB8" s="653"/>
      <c r="BTC8" s="653"/>
      <c r="BTD8" s="653"/>
      <c r="BTE8" s="653"/>
      <c r="BTF8" s="653"/>
      <c r="BTG8" s="653"/>
      <c r="BTH8" s="668"/>
      <c r="BTI8" s="670"/>
      <c r="BTJ8" s="652"/>
      <c r="BTK8" s="652"/>
      <c r="BTL8" s="652"/>
      <c r="BTM8" s="652"/>
      <c r="BTN8" s="652"/>
      <c r="BTO8" s="652"/>
      <c r="BTP8" s="653"/>
      <c r="BTQ8" s="653"/>
      <c r="BTR8" s="653"/>
      <c r="BTS8" s="653"/>
      <c r="BTT8" s="653"/>
      <c r="BTU8" s="653"/>
      <c r="BTV8" s="653"/>
      <c r="BTW8" s="653"/>
      <c r="BTX8" s="668"/>
      <c r="BTY8" s="670"/>
      <c r="BTZ8" s="652"/>
      <c r="BUA8" s="652"/>
      <c r="BUB8" s="652"/>
      <c r="BUC8" s="652"/>
      <c r="BUD8" s="652"/>
      <c r="BUE8" s="652"/>
      <c r="BUF8" s="653"/>
      <c r="BUG8" s="653"/>
      <c r="BUH8" s="653"/>
      <c r="BUI8" s="653"/>
      <c r="BUJ8" s="653"/>
      <c r="BUK8" s="653"/>
      <c r="BUL8" s="653"/>
      <c r="BUM8" s="653"/>
      <c r="BUN8" s="668"/>
      <c r="BUO8" s="670"/>
      <c r="BUP8" s="652"/>
      <c r="BUQ8" s="652"/>
      <c r="BUR8" s="652"/>
      <c r="BUS8" s="652"/>
      <c r="BUT8" s="652"/>
      <c r="BUU8" s="652"/>
      <c r="BUV8" s="653"/>
      <c r="BUW8" s="653"/>
      <c r="BUX8" s="653"/>
      <c r="BUY8" s="653"/>
      <c r="BUZ8" s="653"/>
      <c r="BVA8" s="653"/>
      <c r="BVB8" s="653"/>
      <c r="BVC8" s="653"/>
      <c r="BVD8" s="668"/>
      <c r="BVE8" s="670"/>
      <c r="BVF8" s="652"/>
      <c r="BVG8" s="652"/>
      <c r="BVH8" s="652"/>
      <c r="BVI8" s="652"/>
      <c r="BVJ8" s="652"/>
      <c r="BVK8" s="652"/>
      <c r="BVL8" s="653"/>
      <c r="BVM8" s="653"/>
      <c r="BVN8" s="653"/>
      <c r="BVO8" s="653"/>
      <c r="BVP8" s="653"/>
      <c r="BVQ8" s="653"/>
      <c r="BVR8" s="653"/>
      <c r="BVS8" s="653"/>
      <c r="BVT8" s="668"/>
      <c r="BVU8" s="670"/>
      <c r="BVV8" s="652"/>
      <c r="BVW8" s="652"/>
      <c r="BVX8" s="652"/>
      <c r="BVY8" s="652"/>
      <c r="BVZ8" s="652"/>
      <c r="BWA8" s="652"/>
      <c r="BWB8" s="653"/>
      <c r="BWC8" s="653"/>
      <c r="BWD8" s="653"/>
      <c r="BWE8" s="653"/>
      <c r="BWF8" s="653"/>
      <c r="BWG8" s="653"/>
      <c r="BWH8" s="653"/>
      <c r="BWI8" s="653"/>
      <c r="BWJ8" s="668"/>
      <c r="BWK8" s="670"/>
      <c r="BWL8" s="652"/>
      <c r="BWM8" s="652"/>
      <c r="BWN8" s="652"/>
      <c r="BWO8" s="652"/>
      <c r="BWP8" s="652"/>
      <c r="BWQ8" s="652"/>
      <c r="BWR8" s="653"/>
      <c r="BWS8" s="653"/>
      <c r="BWT8" s="653"/>
      <c r="BWU8" s="653"/>
      <c r="BWV8" s="653"/>
      <c r="BWW8" s="653"/>
      <c r="BWX8" s="653"/>
      <c r="BWY8" s="653"/>
      <c r="BWZ8" s="668"/>
      <c r="BXA8" s="670"/>
      <c r="BXB8" s="652"/>
      <c r="BXC8" s="652"/>
      <c r="BXD8" s="652"/>
      <c r="BXE8" s="652"/>
      <c r="BXF8" s="652"/>
      <c r="BXG8" s="652"/>
      <c r="BXH8" s="653"/>
      <c r="BXI8" s="653"/>
      <c r="BXJ8" s="653"/>
      <c r="BXK8" s="653"/>
      <c r="BXL8" s="653"/>
      <c r="BXM8" s="653"/>
      <c r="BXN8" s="653"/>
      <c r="BXO8" s="653"/>
      <c r="BXP8" s="668"/>
      <c r="BXQ8" s="670"/>
      <c r="BXR8" s="652"/>
      <c r="BXS8" s="652"/>
      <c r="BXT8" s="652"/>
      <c r="BXU8" s="652"/>
      <c r="BXV8" s="652"/>
      <c r="BXW8" s="652"/>
      <c r="BXX8" s="653"/>
      <c r="BXY8" s="653"/>
      <c r="BXZ8" s="653"/>
      <c r="BYA8" s="653"/>
      <c r="BYB8" s="653"/>
      <c r="BYC8" s="653"/>
      <c r="BYD8" s="653"/>
      <c r="BYE8" s="653"/>
      <c r="BYF8" s="668"/>
      <c r="BYG8" s="670"/>
      <c r="BYH8" s="652"/>
      <c r="BYI8" s="652"/>
      <c r="BYJ8" s="652"/>
      <c r="BYK8" s="652"/>
      <c r="BYL8" s="652"/>
      <c r="BYM8" s="652"/>
      <c r="BYN8" s="653"/>
      <c r="BYO8" s="653"/>
      <c r="BYP8" s="653"/>
      <c r="BYQ8" s="653"/>
      <c r="BYR8" s="653"/>
      <c r="BYS8" s="653"/>
      <c r="BYT8" s="653"/>
      <c r="BYU8" s="653"/>
      <c r="BYV8" s="668"/>
      <c r="BYW8" s="670"/>
      <c r="BYX8" s="652"/>
      <c r="BYY8" s="652"/>
      <c r="BYZ8" s="652"/>
      <c r="BZA8" s="652"/>
      <c r="BZB8" s="652"/>
      <c r="BZC8" s="652"/>
      <c r="BZD8" s="653"/>
      <c r="BZE8" s="653"/>
      <c r="BZF8" s="653"/>
      <c r="BZG8" s="653"/>
      <c r="BZH8" s="653"/>
      <c r="BZI8" s="653"/>
      <c r="BZJ8" s="653"/>
      <c r="BZK8" s="653"/>
      <c r="BZL8" s="668"/>
      <c r="BZM8" s="670"/>
      <c r="BZN8" s="652"/>
      <c r="BZO8" s="652"/>
      <c r="BZP8" s="652"/>
      <c r="BZQ8" s="652"/>
      <c r="BZR8" s="652"/>
      <c r="BZS8" s="652"/>
      <c r="BZT8" s="653"/>
      <c r="BZU8" s="653"/>
      <c r="BZV8" s="653"/>
      <c r="BZW8" s="653"/>
      <c r="BZX8" s="653"/>
      <c r="BZY8" s="653"/>
      <c r="BZZ8" s="653"/>
      <c r="CAA8" s="653"/>
      <c r="CAB8" s="668"/>
      <c r="CAC8" s="670"/>
      <c r="CAD8" s="652"/>
      <c r="CAE8" s="652"/>
      <c r="CAF8" s="652"/>
      <c r="CAG8" s="652"/>
      <c r="CAH8" s="652"/>
      <c r="CAI8" s="652"/>
      <c r="CAJ8" s="653"/>
      <c r="CAK8" s="653"/>
      <c r="CAL8" s="653"/>
      <c r="CAM8" s="653"/>
      <c r="CAN8" s="653"/>
      <c r="CAO8" s="653"/>
      <c r="CAP8" s="653"/>
      <c r="CAQ8" s="653"/>
      <c r="CAR8" s="668"/>
      <c r="CAS8" s="670"/>
      <c r="CAT8" s="652"/>
      <c r="CAU8" s="652"/>
      <c r="CAV8" s="652"/>
      <c r="CAW8" s="652"/>
      <c r="CAX8" s="652"/>
      <c r="CAY8" s="652"/>
      <c r="CAZ8" s="653"/>
      <c r="CBA8" s="653"/>
      <c r="CBB8" s="653"/>
      <c r="CBC8" s="653"/>
      <c r="CBD8" s="653"/>
      <c r="CBE8" s="653"/>
      <c r="CBF8" s="653"/>
      <c r="CBG8" s="653"/>
      <c r="CBH8" s="668"/>
      <c r="CBI8" s="670"/>
      <c r="CBJ8" s="652"/>
      <c r="CBK8" s="652"/>
      <c r="CBL8" s="652"/>
      <c r="CBM8" s="652"/>
      <c r="CBN8" s="652"/>
      <c r="CBO8" s="652"/>
      <c r="CBP8" s="653"/>
      <c r="CBQ8" s="653"/>
      <c r="CBR8" s="653"/>
      <c r="CBS8" s="653"/>
      <c r="CBT8" s="653"/>
      <c r="CBU8" s="653"/>
      <c r="CBV8" s="653"/>
      <c r="CBW8" s="653"/>
      <c r="CBX8" s="668"/>
      <c r="CBY8" s="670"/>
      <c r="CBZ8" s="652"/>
      <c r="CCA8" s="652"/>
      <c r="CCB8" s="652"/>
      <c r="CCC8" s="652"/>
      <c r="CCD8" s="652"/>
      <c r="CCE8" s="652"/>
      <c r="CCF8" s="653"/>
      <c r="CCG8" s="653"/>
      <c r="CCH8" s="653"/>
      <c r="CCI8" s="653"/>
      <c r="CCJ8" s="653"/>
      <c r="CCK8" s="653"/>
      <c r="CCL8" s="653"/>
      <c r="CCM8" s="653"/>
      <c r="CCN8" s="668"/>
      <c r="CCO8" s="670"/>
      <c r="CCP8" s="652"/>
      <c r="CCQ8" s="652"/>
      <c r="CCR8" s="652"/>
      <c r="CCS8" s="652"/>
      <c r="CCT8" s="652"/>
      <c r="CCU8" s="652"/>
      <c r="CCV8" s="653"/>
      <c r="CCW8" s="653"/>
      <c r="CCX8" s="653"/>
      <c r="CCY8" s="653"/>
      <c r="CCZ8" s="653"/>
      <c r="CDA8" s="653"/>
      <c r="CDB8" s="653"/>
      <c r="CDC8" s="653"/>
      <c r="CDD8" s="668"/>
      <c r="CDE8" s="670"/>
      <c r="CDF8" s="652"/>
      <c r="CDG8" s="652"/>
      <c r="CDH8" s="652"/>
      <c r="CDI8" s="652"/>
      <c r="CDJ8" s="652"/>
      <c r="CDK8" s="652"/>
      <c r="CDL8" s="653"/>
      <c r="CDM8" s="653"/>
      <c r="CDN8" s="653"/>
      <c r="CDO8" s="653"/>
      <c r="CDP8" s="653"/>
      <c r="CDQ8" s="653"/>
      <c r="CDR8" s="653"/>
      <c r="CDS8" s="653"/>
      <c r="CDT8" s="668"/>
      <c r="CDU8" s="670"/>
      <c r="CDV8" s="652"/>
      <c r="CDW8" s="652"/>
      <c r="CDX8" s="652"/>
      <c r="CDY8" s="652"/>
      <c r="CDZ8" s="652"/>
      <c r="CEA8" s="652"/>
      <c r="CEB8" s="653"/>
      <c r="CEC8" s="653"/>
      <c r="CED8" s="653"/>
      <c r="CEE8" s="653"/>
      <c r="CEF8" s="653"/>
      <c r="CEG8" s="653"/>
      <c r="CEH8" s="653"/>
      <c r="CEI8" s="653"/>
      <c r="CEJ8" s="668"/>
      <c r="CEK8" s="670"/>
      <c r="CEL8" s="652"/>
      <c r="CEM8" s="652"/>
      <c r="CEN8" s="652"/>
      <c r="CEO8" s="652"/>
      <c r="CEP8" s="652"/>
      <c r="CEQ8" s="652"/>
      <c r="CER8" s="653"/>
      <c r="CES8" s="653"/>
      <c r="CET8" s="653"/>
      <c r="CEU8" s="653"/>
      <c r="CEV8" s="653"/>
      <c r="CEW8" s="653"/>
      <c r="CEX8" s="653"/>
      <c r="CEY8" s="653"/>
      <c r="CEZ8" s="668"/>
      <c r="CFA8" s="670"/>
      <c r="CFB8" s="652"/>
      <c r="CFC8" s="652"/>
      <c r="CFD8" s="652"/>
      <c r="CFE8" s="652"/>
      <c r="CFF8" s="652"/>
      <c r="CFG8" s="652"/>
      <c r="CFH8" s="653"/>
      <c r="CFI8" s="653"/>
      <c r="CFJ8" s="653"/>
      <c r="CFK8" s="653"/>
      <c r="CFL8" s="653"/>
      <c r="CFM8" s="653"/>
      <c r="CFN8" s="653"/>
      <c r="CFO8" s="653"/>
      <c r="CFP8" s="668"/>
      <c r="CFQ8" s="670"/>
      <c r="CFR8" s="652"/>
      <c r="CFS8" s="652"/>
      <c r="CFT8" s="652"/>
      <c r="CFU8" s="652"/>
      <c r="CFV8" s="652"/>
      <c r="CFW8" s="652"/>
      <c r="CFX8" s="653"/>
      <c r="CFY8" s="653"/>
      <c r="CFZ8" s="653"/>
      <c r="CGA8" s="653"/>
      <c r="CGB8" s="653"/>
      <c r="CGC8" s="653"/>
      <c r="CGD8" s="653"/>
      <c r="CGE8" s="653"/>
      <c r="CGF8" s="668"/>
      <c r="CGG8" s="670"/>
      <c r="CGH8" s="652"/>
      <c r="CGI8" s="652"/>
      <c r="CGJ8" s="652"/>
      <c r="CGK8" s="652"/>
      <c r="CGL8" s="652"/>
      <c r="CGM8" s="652"/>
      <c r="CGN8" s="653"/>
      <c r="CGO8" s="653"/>
      <c r="CGP8" s="653"/>
      <c r="CGQ8" s="653"/>
      <c r="CGR8" s="653"/>
      <c r="CGS8" s="653"/>
      <c r="CGT8" s="653"/>
      <c r="CGU8" s="653"/>
      <c r="CGV8" s="668"/>
      <c r="CGW8" s="670"/>
      <c r="CGX8" s="652"/>
      <c r="CGY8" s="652"/>
      <c r="CGZ8" s="652"/>
      <c r="CHA8" s="652"/>
      <c r="CHB8" s="652"/>
      <c r="CHC8" s="652"/>
      <c r="CHD8" s="653"/>
      <c r="CHE8" s="653"/>
      <c r="CHF8" s="653"/>
      <c r="CHG8" s="653"/>
      <c r="CHH8" s="653"/>
      <c r="CHI8" s="653"/>
      <c r="CHJ8" s="653"/>
      <c r="CHK8" s="653"/>
      <c r="CHL8" s="668"/>
      <c r="CHM8" s="670"/>
      <c r="CHN8" s="652"/>
      <c r="CHO8" s="652"/>
      <c r="CHP8" s="652"/>
      <c r="CHQ8" s="652"/>
      <c r="CHR8" s="652"/>
      <c r="CHS8" s="652"/>
      <c r="CHT8" s="653"/>
      <c r="CHU8" s="653"/>
      <c r="CHV8" s="653"/>
      <c r="CHW8" s="653"/>
      <c r="CHX8" s="653"/>
      <c r="CHY8" s="653"/>
      <c r="CHZ8" s="653"/>
      <c r="CIA8" s="653"/>
      <c r="CIB8" s="668"/>
      <c r="CIC8" s="670"/>
      <c r="CID8" s="652"/>
      <c r="CIE8" s="652"/>
      <c r="CIF8" s="652"/>
      <c r="CIG8" s="652"/>
      <c r="CIH8" s="652"/>
      <c r="CII8" s="652"/>
      <c r="CIJ8" s="653"/>
      <c r="CIK8" s="653"/>
      <c r="CIL8" s="653"/>
      <c r="CIM8" s="653"/>
      <c r="CIN8" s="653"/>
      <c r="CIO8" s="653"/>
      <c r="CIP8" s="653"/>
      <c r="CIQ8" s="653"/>
      <c r="CIR8" s="668"/>
      <c r="CIS8" s="670"/>
      <c r="CIT8" s="652"/>
      <c r="CIU8" s="652"/>
      <c r="CIV8" s="652"/>
      <c r="CIW8" s="652"/>
      <c r="CIX8" s="652"/>
      <c r="CIY8" s="652"/>
      <c r="CIZ8" s="653"/>
      <c r="CJA8" s="653"/>
      <c r="CJB8" s="653"/>
      <c r="CJC8" s="653"/>
      <c r="CJD8" s="653"/>
      <c r="CJE8" s="653"/>
      <c r="CJF8" s="653"/>
      <c r="CJG8" s="653"/>
      <c r="CJH8" s="668"/>
      <c r="CJI8" s="670"/>
      <c r="CJJ8" s="652"/>
      <c r="CJK8" s="652"/>
      <c r="CJL8" s="652"/>
      <c r="CJM8" s="652"/>
      <c r="CJN8" s="652"/>
      <c r="CJO8" s="652"/>
      <c r="CJP8" s="653"/>
      <c r="CJQ8" s="653"/>
      <c r="CJR8" s="653"/>
      <c r="CJS8" s="653"/>
      <c r="CJT8" s="653"/>
      <c r="CJU8" s="653"/>
      <c r="CJV8" s="653"/>
      <c r="CJW8" s="653"/>
      <c r="CJX8" s="668"/>
      <c r="CJY8" s="670"/>
      <c r="CJZ8" s="652"/>
      <c r="CKA8" s="652"/>
      <c r="CKB8" s="652"/>
      <c r="CKC8" s="652"/>
      <c r="CKD8" s="652"/>
      <c r="CKE8" s="652"/>
      <c r="CKF8" s="653"/>
      <c r="CKG8" s="653"/>
      <c r="CKH8" s="653"/>
      <c r="CKI8" s="653"/>
      <c r="CKJ8" s="653"/>
      <c r="CKK8" s="653"/>
      <c r="CKL8" s="653"/>
      <c r="CKM8" s="653"/>
      <c r="CKN8" s="668"/>
      <c r="CKO8" s="670"/>
      <c r="CKP8" s="652"/>
      <c r="CKQ8" s="652"/>
      <c r="CKR8" s="652"/>
      <c r="CKS8" s="652"/>
      <c r="CKT8" s="652"/>
      <c r="CKU8" s="652"/>
      <c r="CKV8" s="653"/>
      <c r="CKW8" s="653"/>
      <c r="CKX8" s="653"/>
      <c r="CKY8" s="653"/>
      <c r="CKZ8" s="653"/>
      <c r="CLA8" s="653"/>
      <c r="CLB8" s="653"/>
      <c r="CLC8" s="653"/>
      <c r="CLD8" s="668"/>
      <c r="CLE8" s="670"/>
      <c r="CLF8" s="652"/>
      <c r="CLG8" s="652"/>
      <c r="CLH8" s="652"/>
      <c r="CLI8" s="652"/>
      <c r="CLJ8" s="652"/>
      <c r="CLK8" s="652"/>
      <c r="CLL8" s="653"/>
      <c r="CLM8" s="653"/>
      <c r="CLN8" s="653"/>
      <c r="CLO8" s="653"/>
      <c r="CLP8" s="653"/>
      <c r="CLQ8" s="653"/>
      <c r="CLR8" s="653"/>
      <c r="CLS8" s="653"/>
      <c r="CLT8" s="668"/>
      <c r="CLU8" s="670"/>
      <c r="CLV8" s="652"/>
      <c r="CLW8" s="652"/>
      <c r="CLX8" s="652"/>
      <c r="CLY8" s="652"/>
      <c r="CLZ8" s="652"/>
      <c r="CMA8" s="652"/>
      <c r="CMB8" s="653"/>
      <c r="CMC8" s="653"/>
      <c r="CMD8" s="653"/>
      <c r="CME8" s="653"/>
      <c r="CMF8" s="653"/>
      <c r="CMG8" s="653"/>
      <c r="CMH8" s="653"/>
      <c r="CMI8" s="653"/>
      <c r="CMJ8" s="668"/>
      <c r="CMK8" s="670"/>
      <c r="CML8" s="652"/>
      <c r="CMM8" s="652"/>
      <c r="CMN8" s="652"/>
      <c r="CMO8" s="652"/>
      <c r="CMP8" s="652"/>
      <c r="CMQ8" s="652"/>
      <c r="CMR8" s="653"/>
      <c r="CMS8" s="653"/>
      <c r="CMT8" s="653"/>
      <c r="CMU8" s="653"/>
      <c r="CMV8" s="653"/>
      <c r="CMW8" s="653"/>
      <c r="CMX8" s="653"/>
      <c r="CMY8" s="653"/>
      <c r="CMZ8" s="668"/>
      <c r="CNA8" s="670"/>
      <c r="CNB8" s="652"/>
      <c r="CNC8" s="652"/>
      <c r="CND8" s="652"/>
      <c r="CNE8" s="652"/>
      <c r="CNF8" s="652"/>
      <c r="CNG8" s="652"/>
      <c r="CNH8" s="653"/>
      <c r="CNI8" s="653"/>
      <c r="CNJ8" s="653"/>
      <c r="CNK8" s="653"/>
      <c r="CNL8" s="653"/>
      <c r="CNM8" s="653"/>
      <c r="CNN8" s="653"/>
      <c r="CNO8" s="653"/>
      <c r="CNP8" s="668"/>
      <c r="CNQ8" s="670"/>
      <c r="CNR8" s="652"/>
      <c r="CNS8" s="652"/>
      <c r="CNT8" s="652"/>
      <c r="CNU8" s="652"/>
      <c r="CNV8" s="652"/>
      <c r="CNW8" s="652"/>
      <c r="CNX8" s="653"/>
      <c r="CNY8" s="653"/>
      <c r="CNZ8" s="653"/>
      <c r="COA8" s="653"/>
      <c r="COB8" s="653"/>
      <c r="COC8" s="653"/>
      <c r="COD8" s="653"/>
      <c r="COE8" s="653"/>
      <c r="COF8" s="668"/>
      <c r="COG8" s="670"/>
      <c r="COH8" s="652"/>
      <c r="COI8" s="652"/>
      <c r="COJ8" s="652"/>
      <c r="COK8" s="652"/>
      <c r="COL8" s="652"/>
      <c r="COM8" s="652"/>
      <c r="CON8" s="653"/>
      <c r="COO8" s="653"/>
      <c r="COP8" s="653"/>
      <c r="COQ8" s="653"/>
      <c r="COR8" s="653"/>
      <c r="COS8" s="653"/>
      <c r="COT8" s="653"/>
      <c r="COU8" s="653"/>
      <c r="COV8" s="668"/>
      <c r="COW8" s="670"/>
      <c r="COX8" s="652"/>
      <c r="COY8" s="652"/>
      <c r="COZ8" s="652"/>
      <c r="CPA8" s="652"/>
      <c r="CPB8" s="652"/>
      <c r="CPC8" s="652"/>
      <c r="CPD8" s="653"/>
      <c r="CPE8" s="653"/>
      <c r="CPF8" s="653"/>
      <c r="CPG8" s="653"/>
      <c r="CPH8" s="653"/>
      <c r="CPI8" s="653"/>
      <c r="CPJ8" s="653"/>
      <c r="CPK8" s="653"/>
      <c r="CPL8" s="668"/>
      <c r="CPM8" s="670"/>
      <c r="CPN8" s="652"/>
      <c r="CPO8" s="652"/>
      <c r="CPP8" s="652"/>
      <c r="CPQ8" s="652"/>
      <c r="CPR8" s="652"/>
      <c r="CPS8" s="652"/>
      <c r="CPT8" s="653"/>
      <c r="CPU8" s="653"/>
      <c r="CPV8" s="653"/>
      <c r="CPW8" s="653"/>
      <c r="CPX8" s="653"/>
      <c r="CPY8" s="653"/>
      <c r="CPZ8" s="653"/>
      <c r="CQA8" s="653"/>
      <c r="CQB8" s="668"/>
      <c r="CQC8" s="670"/>
      <c r="CQD8" s="652"/>
      <c r="CQE8" s="652"/>
      <c r="CQF8" s="652"/>
      <c r="CQG8" s="652"/>
      <c r="CQH8" s="652"/>
      <c r="CQI8" s="652"/>
      <c r="CQJ8" s="653"/>
      <c r="CQK8" s="653"/>
      <c r="CQL8" s="653"/>
      <c r="CQM8" s="653"/>
      <c r="CQN8" s="653"/>
      <c r="CQO8" s="653"/>
      <c r="CQP8" s="653"/>
      <c r="CQQ8" s="653"/>
      <c r="CQR8" s="668"/>
      <c r="CQS8" s="670"/>
      <c r="CQT8" s="652"/>
      <c r="CQU8" s="652"/>
      <c r="CQV8" s="652"/>
      <c r="CQW8" s="652"/>
      <c r="CQX8" s="652"/>
      <c r="CQY8" s="652"/>
      <c r="CQZ8" s="653"/>
      <c r="CRA8" s="653"/>
      <c r="CRB8" s="653"/>
      <c r="CRC8" s="653"/>
      <c r="CRD8" s="653"/>
      <c r="CRE8" s="653"/>
      <c r="CRF8" s="653"/>
      <c r="CRG8" s="653"/>
      <c r="CRH8" s="668"/>
      <c r="CRI8" s="670"/>
      <c r="CRJ8" s="652"/>
      <c r="CRK8" s="652"/>
      <c r="CRL8" s="652"/>
      <c r="CRM8" s="652"/>
      <c r="CRN8" s="652"/>
      <c r="CRO8" s="652"/>
      <c r="CRP8" s="653"/>
      <c r="CRQ8" s="653"/>
      <c r="CRR8" s="653"/>
      <c r="CRS8" s="653"/>
      <c r="CRT8" s="653"/>
      <c r="CRU8" s="653"/>
      <c r="CRV8" s="653"/>
      <c r="CRW8" s="653"/>
      <c r="CRX8" s="668"/>
      <c r="CRY8" s="670"/>
      <c r="CRZ8" s="652"/>
      <c r="CSA8" s="652"/>
      <c r="CSB8" s="652"/>
      <c r="CSC8" s="652"/>
      <c r="CSD8" s="652"/>
      <c r="CSE8" s="652"/>
      <c r="CSF8" s="653"/>
      <c r="CSG8" s="653"/>
      <c r="CSH8" s="653"/>
      <c r="CSI8" s="653"/>
      <c r="CSJ8" s="653"/>
      <c r="CSK8" s="653"/>
      <c r="CSL8" s="653"/>
      <c r="CSM8" s="653"/>
      <c r="CSN8" s="668"/>
      <c r="CSO8" s="670"/>
      <c r="CSP8" s="652"/>
      <c r="CSQ8" s="652"/>
      <c r="CSR8" s="652"/>
      <c r="CSS8" s="652"/>
      <c r="CST8" s="652"/>
      <c r="CSU8" s="652"/>
      <c r="CSV8" s="653"/>
      <c r="CSW8" s="653"/>
      <c r="CSX8" s="653"/>
      <c r="CSY8" s="653"/>
      <c r="CSZ8" s="653"/>
      <c r="CTA8" s="653"/>
      <c r="CTB8" s="653"/>
      <c r="CTC8" s="653"/>
      <c r="CTD8" s="668"/>
      <c r="CTE8" s="670"/>
      <c r="CTF8" s="652"/>
      <c r="CTG8" s="652"/>
      <c r="CTH8" s="652"/>
      <c r="CTI8" s="652"/>
      <c r="CTJ8" s="652"/>
      <c r="CTK8" s="652"/>
      <c r="CTL8" s="653"/>
      <c r="CTM8" s="653"/>
      <c r="CTN8" s="653"/>
      <c r="CTO8" s="653"/>
      <c r="CTP8" s="653"/>
      <c r="CTQ8" s="653"/>
      <c r="CTR8" s="653"/>
      <c r="CTS8" s="653"/>
      <c r="CTT8" s="668"/>
      <c r="CTU8" s="670"/>
      <c r="CTV8" s="652"/>
      <c r="CTW8" s="652"/>
      <c r="CTX8" s="652"/>
      <c r="CTY8" s="652"/>
      <c r="CTZ8" s="652"/>
      <c r="CUA8" s="652"/>
      <c r="CUB8" s="653"/>
      <c r="CUC8" s="653"/>
      <c r="CUD8" s="653"/>
      <c r="CUE8" s="653"/>
      <c r="CUF8" s="653"/>
      <c r="CUG8" s="653"/>
      <c r="CUH8" s="653"/>
      <c r="CUI8" s="653"/>
      <c r="CUJ8" s="668"/>
      <c r="CUK8" s="670"/>
      <c r="CUL8" s="652"/>
      <c r="CUM8" s="652"/>
      <c r="CUN8" s="652"/>
      <c r="CUO8" s="652"/>
      <c r="CUP8" s="652"/>
      <c r="CUQ8" s="652"/>
      <c r="CUR8" s="653"/>
      <c r="CUS8" s="653"/>
      <c r="CUT8" s="653"/>
      <c r="CUU8" s="653"/>
      <c r="CUV8" s="653"/>
      <c r="CUW8" s="653"/>
      <c r="CUX8" s="653"/>
      <c r="CUY8" s="653"/>
      <c r="CUZ8" s="668"/>
      <c r="CVA8" s="670"/>
      <c r="CVB8" s="652"/>
      <c r="CVC8" s="652"/>
      <c r="CVD8" s="652"/>
      <c r="CVE8" s="652"/>
      <c r="CVF8" s="652"/>
      <c r="CVG8" s="652"/>
      <c r="CVH8" s="653"/>
      <c r="CVI8" s="653"/>
      <c r="CVJ8" s="653"/>
      <c r="CVK8" s="653"/>
      <c r="CVL8" s="653"/>
      <c r="CVM8" s="653"/>
      <c r="CVN8" s="653"/>
      <c r="CVO8" s="653"/>
      <c r="CVP8" s="668"/>
      <c r="CVQ8" s="670"/>
      <c r="CVR8" s="652"/>
      <c r="CVS8" s="652"/>
      <c r="CVT8" s="652"/>
      <c r="CVU8" s="652"/>
      <c r="CVV8" s="652"/>
      <c r="CVW8" s="652"/>
      <c r="CVX8" s="653"/>
      <c r="CVY8" s="653"/>
      <c r="CVZ8" s="653"/>
      <c r="CWA8" s="653"/>
      <c r="CWB8" s="653"/>
      <c r="CWC8" s="653"/>
      <c r="CWD8" s="653"/>
      <c r="CWE8" s="653"/>
      <c r="CWF8" s="668"/>
      <c r="CWG8" s="670"/>
      <c r="CWH8" s="652"/>
      <c r="CWI8" s="652"/>
      <c r="CWJ8" s="652"/>
      <c r="CWK8" s="652"/>
      <c r="CWL8" s="652"/>
      <c r="CWM8" s="652"/>
      <c r="CWN8" s="653"/>
      <c r="CWO8" s="653"/>
      <c r="CWP8" s="653"/>
      <c r="CWQ8" s="653"/>
      <c r="CWR8" s="653"/>
      <c r="CWS8" s="653"/>
      <c r="CWT8" s="653"/>
      <c r="CWU8" s="653"/>
      <c r="CWV8" s="668"/>
      <c r="CWW8" s="670"/>
      <c r="CWX8" s="652"/>
      <c r="CWY8" s="652"/>
      <c r="CWZ8" s="652"/>
      <c r="CXA8" s="652"/>
      <c r="CXB8" s="652"/>
      <c r="CXC8" s="652"/>
      <c r="CXD8" s="653"/>
      <c r="CXE8" s="653"/>
      <c r="CXF8" s="653"/>
      <c r="CXG8" s="653"/>
      <c r="CXH8" s="653"/>
      <c r="CXI8" s="653"/>
      <c r="CXJ8" s="653"/>
      <c r="CXK8" s="653"/>
      <c r="CXL8" s="668"/>
      <c r="CXM8" s="670"/>
      <c r="CXN8" s="652"/>
      <c r="CXO8" s="652"/>
      <c r="CXP8" s="652"/>
      <c r="CXQ8" s="652"/>
      <c r="CXR8" s="652"/>
      <c r="CXS8" s="652"/>
      <c r="CXT8" s="653"/>
      <c r="CXU8" s="653"/>
      <c r="CXV8" s="653"/>
      <c r="CXW8" s="653"/>
      <c r="CXX8" s="653"/>
      <c r="CXY8" s="653"/>
      <c r="CXZ8" s="653"/>
      <c r="CYA8" s="653"/>
      <c r="CYB8" s="668"/>
      <c r="CYC8" s="670"/>
      <c r="CYD8" s="652"/>
      <c r="CYE8" s="652"/>
      <c r="CYF8" s="652"/>
      <c r="CYG8" s="652"/>
      <c r="CYH8" s="652"/>
      <c r="CYI8" s="652"/>
      <c r="CYJ8" s="653"/>
      <c r="CYK8" s="653"/>
      <c r="CYL8" s="653"/>
      <c r="CYM8" s="653"/>
      <c r="CYN8" s="653"/>
      <c r="CYO8" s="653"/>
      <c r="CYP8" s="653"/>
      <c r="CYQ8" s="653"/>
      <c r="CYR8" s="668"/>
      <c r="CYS8" s="670"/>
      <c r="CYT8" s="652"/>
      <c r="CYU8" s="652"/>
      <c r="CYV8" s="652"/>
      <c r="CYW8" s="652"/>
      <c r="CYX8" s="652"/>
      <c r="CYY8" s="652"/>
      <c r="CYZ8" s="653"/>
      <c r="CZA8" s="653"/>
      <c r="CZB8" s="653"/>
      <c r="CZC8" s="653"/>
      <c r="CZD8" s="653"/>
      <c r="CZE8" s="653"/>
      <c r="CZF8" s="653"/>
      <c r="CZG8" s="653"/>
      <c r="CZH8" s="668"/>
      <c r="CZI8" s="670"/>
      <c r="CZJ8" s="652"/>
      <c r="CZK8" s="652"/>
      <c r="CZL8" s="652"/>
      <c r="CZM8" s="652"/>
      <c r="CZN8" s="652"/>
      <c r="CZO8" s="652"/>
      <c r="CZP8" s="653"/>
      <c r="CZQ8" s="653"/>
      <c r="CZR8" s="653"/>
      <c r="CZS8" s="653"/>
      <c r="CZT8" s="653"/>
      <c r="CZU8" s="653"/>
      <c r="CZV8" s="653"/>
      <c r="CZW8" s="653"/>
      <c r="CZX8" s="668"/>
      <c r="CZY8" s="670"/>
      <c r="CZZ8" s="652"/>
      <c r="DAA8" s="652"/>
      <c r="DAB8" s="652"/>
      <c r="DAC8" s="652"/>
      <c r="DAD8" s="652"/>
      <c r="DAE8" s="652"/>
      <c r="DAF8" s="653"/>
      <c r="DAG8" s="653"/>
      <c r="DAH8" s="653"/>
      <c r="DAI8" s="653"/>
      <c r="DAJ8" s="653"/>
      <c r="DAK8" s="653"/>
      <c r="DAL8" s="653"/>
      <c r="DAM8" s="653"/>
      <c r="DAN8" s="668"/>
      <c r="DAO8" s="670"/>
      <c r="DAP8" s="652"/>
      <c r="DAQ8" s="652"/>
      <c r="DAR8" s="652"/>
      <c r="DAS8" s="652"/>
      <c r="DAT8" s="652"/>
      <c r="DAU8" s="652"/>
      <c r="DAV8" s="653"/>
      <c r="DAW8" s="653"/>
      <c r="DAX8" s="653"/>
      <c r="DAY8" s="653"/>
      <c r="DAZ8" s="653"/>
      <c r="DBA8" s="653"/>
      <c r="DBB8" s="653"/>
      <c r="DBC8" s="653"/>
      <c r="DBD8" s="668"/>
      <c r="DBE8" s="670"/>
      <c r="DBF8" s="652"/>
      <c r="DBG8" s="652"/>
      <c r="DBH8" s="652"/>
      <c r="DBI8" s="652"/>
      <c r="DBJ8" s="652"/>
      <c r="DBK8" s="652"/>
      <c r="DBL8" s="653"/>
      <c r="DBM8" s="653"/>
      <c r="DBN8" s="653"/>
      <c r="DBO8" s="653"/>
      <c r="DBP8" s="653"/>
      <c r="DBQ8" s="653"/>
      <c r="DBR8" s="653"/>
      <c r="DBS8" s="653"/>
      <c r="DBT8" s="668"/>
      <c r="DBU8" s="670"/>
      <c r="DBV8" s="652"/>
      <c r="DBW8" s="652"/>
      <c r="DBX8" s="652"/>
      <c r="DBY8" s="652"/>
      <c r="DBZ8" s="652"/>
      <c r="DCA8" s="652"/>
      <c r="DCB8" s="653"/>
      <c r="DCC8" s="653"/>
      <c r="DCD8" s="653"/>
      <c r="DCE8" s="653"/>
      <c r="DCF8" s="653"/>
      <c r="DCG8" s="653"/>
      <c r="DCH8" s="653"/>
      <c r="DCI8" s="653"/>
      <c r="DCJ8" s="668"/>
      <c r="DCK8" s="670"/>
      <c r="DCL8" s="652"/>
      <c r="DCM8" s="652"/>
      <c r="DCN8" s="652"/>
      <c r="DCO8" s="652"/>
      <c r="DCP8" s="652"/>
      <c r="DCQ8" s="652"/>
      <c r="DCR8" s="653"/>
      <c r="DCS8" s="653"/>
      <c r="DCT8" s="653"/>
      <c r="DCU8" s="653"/>
      <c r="DCV8" s="653"/>
      <c r="DCW8" s="653"/>
      <c r="DCX8" s="653"/>
      <c r="DCY8" s="653"/>
      <c r="DCZ8" s="668"/>
      <c r="DDA8" s="670"/>
      <c r="DDB8" s="652"/>
      <c r="DDC8" s="652"/>
      <c r="DDD8" s="652"/>
      <c r="DDE8" s="652"/>
      <c r="DDF8" s="652"/>
      <c r="DDG8" s="652"/>
      <c r="DDH8" s="653"/>
      <c r="DDI8" s="653"/>
      <c r="DDJ8" s="653"/>
      <c r="DDK8" s="653"/>
      <c r="DDL8" s="653"/>
      <c r="DDM8" s="653"/>
      <c r="DDN8" s="653"/>
      <c r="DDO8" s="653"/>
      <c r="DDP8" s="668"/>
      <c r="DDQ8" s="670"/>
      <c r="DDR8" s="652"/>
      <c r="DDS8" s="652"/>
      <c r="DDT8" s="652"/>
      <c r="DDU8" s="652"/>
      <c r="DDV8" s="652"/>
      <c r="DDW8" s="652"/>
      <c r="DDX8" s="653"/>
      <c r="DDY8" s="653"/>
      <c r="DDZ8" s="653"/>
      <c r="DEA8" s="653"/>
      <c r="DEB8" s="653"/>
      <c r="DEC8" s="653"/>
      <c r="DED8" s="653"/>
      <c r="DEE8" s="653"/>
      <c r="DEF8" s="668"/>
      <c r="DEG8" s="670"/>
      <c r="DEH8" s="652"/>
      <c r="DEI8" s="652"/>
      <c r="DEJ8" s="652"/>
      <c r="DEK8" s="652"/>
      <c r="DEL8" s="652"/>
      <c r="DEM8" s="652"/>
      <c r="DEN8" s="653"/>
      <c r="DEO8" s="653"/>
      <c r="DEP8" s="653"/>
      <c r="DEQ8" s="653"/>
      <c r="DER8" s="653"/>
      <c r="DES8" s="653"/>
      <c r="DET8" s="653"/>
      <c r="DEU8" s="653"/>
      <c r="DEV8" s="668"/>
      <c r="DEW8" s="670"/>
      <c r="DEX8" s="652"/>
      <c r="DEY8" s="652"/>
      <c r="DEZ8" s="652"/>
      <c r="DFA8" s="652"/>
      <c r="DFB8" s="652"/>
      <c r="DFC8" s="652"/>
      <c r="DFD8" s="653"/>
      <c r="DFE8" s="653"/>
      <c r="DFF8" s="653"/>
      <c r="DFG8" s="653"/>
      <c r="DFH8" s="653"/>
      <c r="DFI8" s="653"/>
      <c r="DFJ8" s="653"/>
      <c r="DFK8" s="653"/>
      <c r="DFL8" s="668"/>
      <c r="DFM8" s="670"/>
      <c r="DFN8" s="652"/>
      <c r="DFO8" s="652"/>
      <c r="DFP8" s="652"/>
      <c r="DFQ8" s="652"/>
      <c r="DFR8" s="652"/>
      <c r="DFS8" s="652"/>
      <c r="DFT8" s="653"/>
      <c r="DFU8" s="653"/>
      <c r="DFV8" s="653"/>
      <c r="DFW8" s="653"/>
      <c r="DFX8" s="653"/>
      <c r="DFY8" s="653"/>
      <c r="DFZ8" s="653"/>
      <c r="DGA8" s="653"/>
      <c r="DGB8" s="668"/>
      <c r="DGC8" s="670"/>
      <c r="DGD8" s="652"/>
      <c r="DGE8" s="652"/>
      <c r="DGF8" s="652"/>
      <c r="DGG8" s="652"/>
      <c r="DGH8" s="652"/>
      <c r="DGI8" s="652"/>
      <c r="DGJ8" s="653"/>
      <c r="DGK8" s="653"/>
      <c r="DGL8" s="653"/>
      <c r="DGM8" s="653"/>
      <c r="DGN8" s="653"/>
      <c r="DGO8" s="653"/>
      <c r="DGP8" s="653"/>
      <c r="DGQ8" s="653"/>
      <c r="DGR8" s="668"/>
      <c r="DGS8" s="670"/>
      <c r="DGT8" s="652"/>
      <c r="DGU8" s="652"/>
      <c r="DGV8" s="652"/>
      <c r="DGW8" s="652"/>
      <c r="DGX8" s="652"/>
      <c r="DGY8" s="652"/>
      <c r="DGZ8" s="653"/>
      <c r="DHA8" s="653"/>
      <c r="DHB8" s="653"/>
      <c r="DHC8" s="653"/>
      <c r="DHD8" s="653"/>
      <c r="DHE8" s="653"/>
      <c r="DHF8" s="653"/>
      <c r="DHG8" s="653"/>
      <c r="DHH8" s="668"/>
      <c r="DHI8" s="670"/>
      <c r="DHJ8" s="652"/>
      <c r="DHK8" s="652"/>
      <c r="DHL8" s="652"/>
      <c r="DHM8" s="652"/>
      <c r="DHN8" s="652"/>
      <c r="DHO8" s="652"/>
      <c r="DHP8" s="653"/>
      <c r="DHQ8" s="653"/>
      <c r="DHR8" s="653"/>
      <c r="DHS8" s="653"/>
      <c r="DHT8" s="653"/>
      <c r="DHU8" s="653"/>
      <c r="DHV8" s="653"/>
      <c r="DHW8" s="653"/>
      <c r="DHX8" s="668"/>
      <c r="DHY8" s="670"/>
      <c r="DHZ8" s="652"/>
      <c r="DIA8" s="652"/>
      <c r="DIB8" s="652"/>
      <c r="DIC8" s="652"/>
      <c r="DID8" s="652"/>
      <c r="DIE8" s="652"/>
      <c r="DIF8" s="653"/>
      <c r="DIG8" s="653"/>
      <c r="DIH8" s="653"/>
      <c r="DII8" s="653"/>
      <c r="DIJ8" s="653"/>
      <c r="DIK8" s="653"/>
      <c r="DIL8" s="653"/>
      <c r="DIM8" s="653"/>
      <c r="DIN8" s="668"/>
      <c r="DIO8" s="670"/>
      <c r="DIP8" s="652"/>
      <c r="DIQ8" s="652"/>
      <c r="DIR8" s="652"/>
      <c r="DIS8" s="652"/>
      <c r="DIT8" s="652"/>
      <c r="DIU8" s="652"/>
      <c r="DIV8" s="653"/>
      <c r="DIW8" s="653"/>
      <c r="DIX8" s="653"/>
      <c r="DIY8" s="653"/>
      <c r="DIZ8" s="653"/>
      <c r="DJA8" s="653"/>
      <c r="DJB8" s="653"/>
      <c r="DJC8" s="653"/>
      <c r="DJD8" s="668"/>
      <c r="DJE8" s="670"/>
      <c r="DJF8" s="652"/>
      <c r="DJG8" s="652"/>
      <c r="DJH8" s="652"/>
      <c r="DJI8" s="652"/>
      <c r="DJJ8" s="652"/>
      <c r="DJK8" s="652"/>
      <c r="DJL8" s="653"/>
      <c r="DJM8" s="653"/>
      <c r="DJN8" s="653"/>
      <c r="DJO8" s="653"/>
      <c r="DJP8" s="653"/>
      <c r="DJQ8" s="653"/>
      <c r="DJR8" s="653"/>
      <c r="DJS8" s="653"/>
      <c r="DJT8" s="668"/>
      <c r="DJU8" s="670"/>
      <c r="DJV8" s="652"/>
      <c r="DJW8" s="652"/>
      <c r="DJX8" s="652"/>
      <c r="DJY8" s="652"/>
      <c r="DJZ8" s="652"/>
      <c r="DKA8" s="652"/>
      <c r="DKB8" s="653"/>
      <c r="DKC8" s="653"/>
      <c r="DKD8" s="653"/>
      <c r="DKE8" s="653"/>
      <c r="DKF8" s="653"/>
      <c r="DKG8" s="653"/>
      <c r="DKH8" s="653"/>
      <c r="DKI8" s="653"/>
      <c r="DKJ8" s="668"/>
      <c r="DKK8" s="670"/>
      <c r="DKL8" s="652"/>
      <c r="DKM8" s="652"/>
      <c r="DKN8" s="652"/>
      <c r="DKO8" s="652"/>
      <c r="DKP8" s="652"/>
      <c r="DKQ8" s="652"/>
      <c r="DKR8" s="653"/>
      <c r="DKS8" s="653"/>
      <c r="DKT8" s="653"/>
      <c r="DKU8" s="653"/>
      <c r="DKV8" s="653"/>
      <c r="DKW8" s="653"/>
      <c r="DKX8" s="653"/>
      <c r="DKY8" s="653"/>
      <c r="DKZ8" s="668"/>
      <c r="DLA8" s="670"/>
      <c r="DLB8" s="652"/>
      <c r="DLC8" s="652"/>
      <c r="DLD8" s="652"/>
      <c r="DLE8" s="652"/>
      <c r="DLF8" s="652"/>
      <c r="DLG8" s="652"/>
      <c r="DLH8" s="653"/>
      <c r="DLI8" s="653"/>
      <c r="DLJ8" s="653"/>
      <c r="DLK8" s="653"/>
      <c r="DLL8" s="653"/>
      <c r="DLM8" s="653"/>
      <c r="DLN8" s="653"/>
      <c r="DLO8" s="653"/>
      <c r="DLP8" s="668"/>
      <c r="DLQ8" s="670"/>
      <c r="DLR8" s="652"/>
      <c r="DLS8" s="652"/>
      <c r="DLT8" s="652"/>
      <c r="DLU8" s="652"/>
      <c r="DLV8" s="652"/>
      <c r="DLW8" s="652"/>
      <c r="DLX8" s="653"/>
      <c r="DLY8" s="653"/>
      <c r="DLZ8" s="653"/>
      <c r="DMA8" s="653"/>
      <c r="DMB8" s="653"/>
      <c r="DMC8" s="653"/>
      <c r="DMD8" s="653"/>
      <c r="DME8" s="653"/>
      <c r="DMF8" s="668"/>
      <c r="DMG8" s="670"/>
      <c r="DMH8" s="652"/>
      <c r="DMI8" s="652"/>
      <c r="DMJ8" s="652"/>
      <c r="DMK8" s="652"/>
      <c r="DML8" s="652"/>
      <c r="DMM8" s="652"/>
      <c r="DMN8" s="653"/>
      <c r="DMO8" s="653"/>
      <c r="DMP8" s="653"/>
      <c r="DMQ8" s="653"/>
      <c r="DMR8" s="653"/>
      <c r="DMS8" s="653"/>
      <c r="DMT8" s="653"/>
      <c r="DMU8" s="653"/>
      <c r="DMV8" s="668"/>
      <c r="DMW8" s="670"/>
      <c r="DMX8" s="652"/>
      <c r="DMY8" s="652"/>
      <c r="DMZ8" s="652"/>
      <c r="DNA8" s="652"/>
      <c r="DNB8" s="652"/>
      <c r="DNC8" s="652"/>
      <c r="DND8" s="653"/>
      <c r="DNE8" s="653"/>
      <c r="DNF8" s="653"/>
      <c r="DNG8" s="653"/>
      <c r="DNH8" s="653"/>
      <c r="DNI8" s="653"/>
      <c r="DNJ8" s="653"/>
      <c r="DNK8" s="653"/>
      <c r="DNL8" s="668"/>
      <c r="DNM8" s="670"/>
      <c r="DNN8" s="652"/>
      <c r="DNO8" s="652"/>
      <c r="DNP8" s="652"/>
      <c r="DNQ8" s="652"/>
      <c r="DNR8" s="652"/>
      <c r="DNS8" s="652"/>
      <c r="DNT8" s="653"/>
      <c r="DNU8" s="653"/>
      <c r="DNV8" s="653"/>
      <c r="DNW8" s="653"/>
      <c r="DNX8" s="653"/>
      <c r="DNY8" s="653"/>
      <c r="DNZ8" s="653"/>
      <c r="DOA8" s="653"/>
      <c r="DOB8" s="668"/>
      <c r="DOC8" s="670"/>
      <c r="DOD8" s="652"/>
      <c r="DOE8" s="652"/>
      <c r="DOF8" s="652"/>
      <c r="DOG8" s="652"/>
      <c r="DOH8" s="652"/>
      <c r="DOI8" s="652"/>
      <c r="DOJ8" s="653"/>
      <c r="DOK8" s="653"/>
      <c r="DOL8" s="653"/>
      <c r="DOM8" s="653"/>
      <c r="DON8" s="653"/>
      <c r="DOO8" s="653"/>
      <c r="DOP8" s="653"/>
      <c r="DOQ8" s="653"/>
      <c r="DOR8" s="668"/>
      <c r="DOS8" s="670"/>
      <c r="DOT8" s="652"/>
      <c r="DOU8" s="652"/>
      <c r="DOV8" s="652"/>
      <c r="DOW8" s="652"/>
      <c r="DOX8" s="652"/>
      <c r="DOY8" s="652"/>
      <c r="DOZ8" s="653"/>
      <c r="DPA8" s="653"/>
      <c r="DPB8" s="653"/>
      <c r="DPC8" s="653"/>
      <c r="DPD8" s="653"/>
      <c r="DPE8" s="653"/>
      <c r="DPF8" s="653"/>
      <c r="DPG8" s="653"/>
      <c r="DPH8" s="668"/>
      <c r="DPI8" s="670"/>
      <c r="DPJ8" s="652"/>
      <c r="DPK8" s="652"/>
      <c r="DPL8" s="652"/>
      <c r="DPM8" s="652"/>
      <c r="DPN8" s="652"/>
      <c r="DPO8" s="652"/>
      <c r="DPP8" s="653"/>
      <c r="DPQ8" s="653"/>
      <c r="DPR8" s="653"/>
      <c r="DPS8" s="653"/>
      <c r="DPT8" s="653"/>
      <c r="DPU8" s="653"/>
      <c r="DPV8" s="653"/>
      <c r="DPW8" s="653"/>
      <c r="DPX8" s="668"/>
      <c r="DPY8" s="670"/>
      <c r="DPZ8" s="652"/>
      <c r="DQA8" s="652"/>
      <c r="DQB8" s="652"/>
      <c r="DQC8" s="652"/>
      <c r="DQD8" s="652"/>
      <c r="DQE8" s="652"/>
      <c r="DQF8" s="653"/>
      <c r="DQG8" s="653"/>
      <c r="DQH8" s="653"/>
      <c r="DQI8" s="653"/>
      <c r="DQJ8" s="653"/>
      <c r="DQK8" s="653"/>
      <c r="DQL8" s="653"/>
      <c r="DQM8" s="653"/>
      <c r="DQN8" s="668"/>
      <c r="DQO8" s="670"/>
      <c r="DQP8" s="652"/>
      <c r="DQQ8" s="652"/>
      <c r="DQR8" s="652"/>
      <c r="DQS8" s="652"/>
      <c r="DQT8" s="652"/>
      <c r="DQU8" s="652"/>
      <c r="DQV8" s="653"/>
      <c r="DQW8" s="653"/>
      <c r="DQX8" s="653"/>
      <c r="DQY8" s="653"/>
      <c r="DQZ8" s="653"/>
      <c r="DRA8" s="653"/>
      <c r="DRB8" s="653"/>
      <c r="DRC8" s="653"/>
      <c r="DRD8" s="668"/>
      <c r="DRE8" s="670"/>
      <c r="DRF8" s="652"/>
      <c r="DRG8" s="652"/>
      <c r="DRH8" s="652"/>
      <c r="DRI8" s="652"/>
      <c r="DRJ8" s="652"/>
      <c r="DRK8" s="652"/>
      <c r="DRL8" s="653"/>
      <c r="DRM8" s="653"/>
      <c r="DRN8" s="653"/>
      <c r="DRO8" s="653"/>
      <c r="DRP8" s="653"/>
      <c r="DRQ8" s="653"/>
      <c r="DRR8" s="653"/>
      <c r="DRS8" s="653"/>
      <c r="DRT8" s="668"/>
      <c r="DRU8" s="670"/>
      <c r="DRV8" s="652"/>
      <c r="DRW8" s="652"/>
      <c r="DRX8" s="652"/>
      <c r="DRY8" s="652"/>
      <c r="DRZ8" s="652"/>
      <c r="DSA8" s="652"/>
      <c r="DSB8" s="653"/>
      <c r="DSC8" s="653"/>
      <c r="DSD8" s="653"/>
      <c r="DSE8" s="653"/>
      <c r="DSF8" s="653"/>
      <c r="DSG8" s="653"/>
      <c r="DSH8" s="653"/>
      <c r="DSI8" s="653"/>
      <c r="DSJ8" s="668"/>
      <c r="DSK8" s="670"/>
      <c r="DSL8" s="652"/>
      <c r="DSM8" s="652"/>
      <c r="DSN8" s="652"/>
      <c r="DSO8" s="652"/>
      <c r="DSP8" s="652"/>
      <c r="DSQ8" s="652"/>
      <c r="DSR8" s="653"/>
      <c r="DSS8" s="653"/>
      <c r="DST8" s="653"/>
      <c r="DSU8" s="653"/>
      <c r="DSV8" s="653"/>
      <c r="DSW8" s="653"/>
      <c r="DSX8" s="653"/>
      <c r="DSY8" s="653"/>
      <c r="DSZ8" s="668"/>
      <c r="DTA8" s="670"/>
      <c r="DTB8" s="652"/>
      <c r="DTC8" s="652"/>
      <c r="DTD8" s="652"/>
      <c r="DTE8" s="652"/>
      <c r="DTF8" s="652"/>
      <c r="DTG8" s="652"/>
      <c r="DTH8" s="653"/>
      <c r="DTI8" s="653"/>
      <c r="DTJ8" s="653"/>
      <c r="DTK8" s="653"/>
      <c r="DTL8" s="653"/>
      <c r="DTM8" s="653"/>
      <c r="DTN8" s="653"/>
      <c r="DTO8" s="653"/>
      <c r="DTP8" s="668"/>
      <c r="DTQ8" s="670"/>
      <c r="DTR8" s="652"/>
      <c r="DTS8" s="652"/>
      <c r="DTT8" s="652"/>
      <c r="DTU8" s="652"/>
      <c r="DTV8" s="652"/>
      <c r="DTW8" s="652"/>
      <c r="DTX8" s="653"/>
      <c r="DTY8" s="653"/>
      <c r="DTZ8" s="653"/>
      <c r="DUA8" s="653"/>
      <c r="DUB8" s="653"/>
      <c r="DUC8" s="653"/>
      <c r="DUD8" s="653"/>
      <c r="DUE8" s="653"/>
      <c r="DUF8" s="668"/>
      <c r="DUG8" s="670"/>
      <c r="DUH8" s="652"/>
      <c r="DUI8" s="652"/>
      <c r="DUJ8" s="652"/>
      <c r="DUK8" s="652"/>
      <c r="DUL8" s="652"/>
      <c r="DUM8" s="652"/>
      <c r="DUN8" s="653"/>
      <c r="DUO8" s="653"/>
      <c r="DUP8" s="653"/>
      <c r="DUQ8" s="653"/>
      <c r="DUR8" s="653"/>
      <c r="DUS8" s="653"/>
      <c r="DUT8" s="653"/>
      <c r="DUU8" s="653"/>
      <c r="DUV8" s="668"/>
      <c r="DUW8" s="670"/>
      <c r="DUX8" s="652"/>
      <c r="DUY8" s="652"/>
      <c r="DUZ8" s="652"/>
      <c r="DVA8" s="652"/>
      <c r="DVB8" s="652"/>
      <c r="DVC8" s="652"/>
      <c r="DVD8" s="653"/>
      <c r="DVE8" s="653"/>
      <c r="DVF8" s="653"/>
      <c r="DVG8" s="653"/>
      <c r="DVH8" s="653"/>
      <c r="DVI8" s="653"/>
      <c r="DVJ8" s="653"/>
      <c r="DVK8" s="653"/>
      <c r="DVL8" s="668"/>
      <c r="DVM8" s="670"/>
      <c r="DVN8" s="652"/>
      <c r="DVO8" s="652"/>
      <c r="DVP8" s="652"/>
      <c r="DVQ8" s="652"/>
      <c r="DVR8" s="652"/>
      <c r="DVS8" s="652"/>
      <c r="DVT8" s="653"/>
      <c r="DVU8" s="653"/>
      <c r="DVV8" s="653"/>
      <c r="DVW8" s="653"/>
      <c r="DVX8" s="653"/>
      <c r="DVY8" s="653"/>
      <c r="DVZ8" s="653"/>
      <c r="DWA8" s="653"/>
      <c r="DWB8" s="668"/>
      <c r="DWC8" s="670"/>
      <c r="DWD8" s="652"/>
      <c r="DWE8" s="652"/>
      <c r="DWF8" s="652"/>
      <c r="DWG8" s="652"/>
      <c r="DWH8" s="652"/>
      <c r="DWI8" s="652"/>
      <c r="DWJ8" s="653"/>
      <c r="DWK8" s="653"/>
      <c r="DWL8" s="653"/>
      <c r="DWM8" s="653"/>
      <c r="DWN8" s="653"/>
      <c r="DWO8" s="653"/>
      <c r="DWP8" s="653"/>
      <c r="DWQ8" s="653"/>
      <c r="DWR8" s="668"/>
      <c r="DWS8" s="670"/>
      <c r="DWT8" s="652"/>
      <c r="DWU8" s="652"/>
      <c r="DWV8" s="652"/>
      <c r="DWW8" s="652"/>
      <c r="DWX8" s="652"/>
      <c r="DWY8" s="652"/>
      <c r="DWZ8" s="653"/>
      <c r="DXA8" s="653"/>
      <c r="DXB8" s="653"/>
      <c r="DXC8" s="653"/>
      <c r="DXD8" s="653"/>
      <c r="DXE8" s="653"/>
      <c r="DXF8" s="653"/>
      <c r="DXG8" s="653"/>
      <c r="DXH8" s="668"/>
      <c r="DXI8" s="670"/>
      <c r="DXJ8" s="652"/>
      <c r="DXK8" s="652"/>
      <c r="DXL8" s="652"/>
      <c r="DXM8" s="652"/>
      <c r="DXN8" s="652"/>
      <c r="DXO8" s="652"/>
      <c r="DXP8" s="653"/>
      <c r="DXQ8" s="653"/>
      <c r="DXR8" s="653"/>
      <c r="DXS8" s="653"/>
      <c r="DXT8" s="653"/>
      <c r="DXU8" s="653"/>
      <c r="DXV8" s="653"/>
      <c r="DXW8" s="653"/>
      <c r="DXX8" s="668"/>
      <c r="DXY8" s="670"/>
      <c r="DXZ8" s="652"/>
      <c r="DYA8" s="652"/>
      <c r="DYB8" s="652"/>
      <c r="DYC8" s="652"/>
      <c r="DYD8" s="652"/>
      <c r="DYE8" s="652"/>
      <c r="DYF8" s="653"/>
      <c r="DYG8" s="653"/>
      <c r="DYH8" s="653"/>
      <c r="DYI8" s="653"/>
      <c r="DYJ8" s="653"/>
      <c r="DYK8" s="653"/>
      <c r="DYL8" s="653"/>
      <c r="DYM8" s="653"/>
      <c r="DYN8" s="668"/>
      <c r="DYO8" s="670"/>
      <c r="DYP8" s="652"/>
      <c r="DYQ8" s="652"/>
      <c r="DYR8" s="652"/>
      <c r="DYS8" s="652"/>
      <c r="DYT8" s="652"/>
      <c r="DYU8" s="652"/>
      <c r="DYV8" s="653"/>
      <c r="DYW8" s="653"/>
      <c r="DYX8" s="653"/>
      <c r="DYY8" s="653"/>
      <c r="DYZ8" s="653"/>
      <c r="DZA8" s="653"/>
      <c r="DZB8" s="653"/>
      <c r="DZC8" s="653"/>
      <c r="DZD8" s="668"/>
      <c r="DZE8" s="670"/>
      <c r="DZF8" s="652"/>
      <c r="DZG8" s="652"/>
      <c r="DZH8" s="652"/>
      <c r="DZI8" s="652"/>
      <c r="DZJ8" s="652"/>
      <c r="DZK8" s="652"/>
      <c r="DZL8" s="653"/>
      <c r="DZM8" s="653"/>
      <c r="DZN8" s="653"/>
      <c r="DZO8" s="653"/>
      <c r="DZP8" s="653"/>
      <c r="DZQ8" s="653"/>
      <c r="DZR8" s="653"/>
      <c r="DZS8" s="653"/>
      <c r="DZT8" s="668"/>
      <c r="DZU8" s="670"/>
      <c r="DZV8" s="652"/>
      <c r="DZW8" s="652"/>
      <c r="DZX8" s="652"/>
      <c r="DZY8" s="652"/>
      <c r="DZZ8" s="652"/>
      <c r="EAA8" s="652"/>
      <c r="EAB8" s="653"/>
      <c r="EAC8" s="653"/>
      <c r="EAD8" s="653"/>
      <c r="EAE8" s="653"/>
      <c r="EAF8" s="653"/>
      <c r="EAG8" s="653"/>
      <c r="EAH8" s="653"/>
      <c r="EAI8" s="653"/>
      <c r="EAJ8" s="668"/>
      <c r="EAK8" s="670"/>
      <c r="EAL8" s="652"/>
      <c r="EAM8" s="652"/>
      <c r="EAN8" s="652"/>
      <c r="EAO8" s="652"/>
      <c r="EAP8" s="652"/>
      <c r="EAQ8" s="652"/>
      <c r="EAR8" s="653"/>
      <c r="EAS8" s="653"/>
      <c r="EAT8" s="653"/>
      <c r="EAU8" s="653"/>
      <c r="EAV8" s="653"/>
      <c r="EAW8" s="653"/>
      <c r="EAX8" s="653"/>
      <c r="EAY8" s="653"/>
      <c r="EAZ8" s="668"/>
      <c r="EBA8" s="670"/>
      <c r="EBB8" s="652"/>
      <c r="EBC8" s="652"/>
      <c r="EBD8" s="652"/>
      <c r="EBE8" s="652"/>
      <c r="EBF8" s="652"/>
      <c r="EBG8" s="652"/>
      <c r="EBH8" s="653"/>
      <c r="EBI8" s="653"/>
      <c r="EBJ8" s="653"/>
      <c r="EBK8" s="653"/>
      <c r="EBL8" s="653"/>
      <c r="EBM8" s="653"/>
      <c r="EBN8" s="653"/>
      <c r="EBO8" s="653"/>
      <c r="EBP8" s="668"/>
      <c r="EBQ8" s="670"/>
      <c r="EBR8" s="652"/>
      <c r="EBS8" s="652"/>
      <c r="EBT8" s="652"/>
      <c r="EBU8" s="652"/>
      <c r="EBV8" s="652"/>
      <c r="EBW8" s="652"/>
      <c r="EBX8" s="653"/>
      <c r="EBY8" s="653"/>
      <c r="EBZ8" s="653"/>
      <c r="ECA8" s="653"/>
      <c r="ECB8" s="653"/>
      <c r="ECC8" s="653"/>
      <c r="ECD8" s="653"/>
      <c r="ECE8" s="653"/>
      <c r="ECF8" s="668"/>
      <c r="ECG8" s="670"/>
      <c r="ECH8" s="652"/>
      <c r="ECI8" s="652"/>
      <c r="ECJ8" s="652"/>
      <c r="ECK8" s="652"/>
      <c r="ECL8" s="652"/>
      <c r="ECM8" s="652"/>
      <c r="ECN8" s="653"/>
      <c r="ECO8" s="653"/>
      <c r="ECP8" s="653"/>
      <c r="ECQ8" s="653"/>
      <c r="ECR8" s="653"/>
      <c r="ECS8" s="653"/>
      <c r="ECT8" s="653"/>
      <c r="ECU8" s="653"/>
      <c r="ECV8" s="668"/>
      <c r="ECW8" s="670"/>
      <c r="ECX8" s="652"/>
      <c r="ECY8" s="652"/>
      <c r="ECZ8" s="652"/>
      <c r="EDA8" s="652"/>
      <c r="EDB8" s="652"/>
      <c r="EDC8" s="652"/>
      <c r="EDD8" s="653"/>
      <c r="EDE8" s="653"/>
      <c r="EDF8" s="653"/>
      <c r="EDG8" s="653"/>
      <c r="EDH8" s="653"/>
      <c r="EDI8" s="653"/>
      <c r="EDJ8" s="653"/>
      <c r="EDK8" s="653"/>
      <c r="EDL8" s="668"/>
      <c r="EDM8" s="670"/>
      <c r="EDN8" s="652"/>
      <c r="EDO8" s="652"/>
      <c r="EDP8" s="652"/>
      <c r="EDQ8" s="652"/>
      <c r="EDR8" s="652"/>
      <c r="EDS8" s="652"/>
      <c r="EDT8" s="653"/>
      <c r="EDU8" s="653"/>
      <c r="EDV8" s="653"/>
      <c r="EDW8" s="653"/>
      <c r="EDX8" s="653"/>
      <c r="EDY8" s="653"/>
      <c r="EDZ8" s="653"/>
      <c r="EEA8" s="653"/>
      <c r="EEB8" s="668"/>
      <c r="EEC8" s="670"/>
      <c r="EED8" s="652"/>
      <c r="EEE8" s="652"/>
      <c r="EEF8" s="652"/>
      <c r="EEG8" s="652"/>
      <c r="EEH8" s="652"/>
      <c r="EEI8" s="652"/>
      <c r="EEJ8" s="653"/>
      <c r="EEK8" s="653"/>
      <c r="EEL8" s="653"/>
      <c r="EEM8" s="653"/>
      <c r="EEN8" s="653"/>
      <c r="EEO8" s="653"/>
      <c r="EEP8" s="653"/>
      <c r="EEQ8" s="653"/>
      <c r="EER8" s="668"/>
      <c r="EES8" s="670"/>
      <c r="EET8" s="652"/>
      <c r="EEU8" s="652"/>
      <c r="EEV8" s="652"/>
      <c r="EEW8" s="652"/>
      <c r="EEX8" s="652"/>
      <c r="EEY8" s="652"/>
      <c r="EEZ8" s="653"/>
      <c r="EFA8" s="653"/>
      <c r="EFB8" s="653"/>
      <c r="EFC8" s="653"/>
      <c r="EFD8" s="653"/>
      <c r="EFE8" s="653"/>
      <c r="EFF8" s="653"/>
      <c r="EFG8" s="653"/>
      <c r="EFH8" s="668"/>
      <c r="EFI8" s="670"/>
      <c r="EFJ8" s="652"/>
      <c r="EFK8" s="652"/>
      <c r="EFL8" s="652"/>
      <c r="EFM8" s="652"/>
      <c r="EFN8" s="652"/>
      <c r="EFO8" s="652"/>
      <c r="EFP8" s="653"/>
      <c r="EFQ8" s="653"/>
      <c r="EFR8" s="653"/>
      <c r="EFS8" s="653"/>
      <c r="EFT8" s="653"/>
      <c r="EFU8" s="653"/>
      <c r="EFV8" s="653"/>
      <c r="EFW8" s="653"/>
      <c r="EFX8" s="668"/>
      <c r="EFY8" s="670"/>
      <c r="EFZ8" s="652"/>
      <c r="EGA8" s="652"/>
      <c r="EGB8" s="652"/>
      <c r="EGC8" s="652"/>
      <c r="EGD8" s="652"/>
      <c r="EGE8" s="652"/>
      <c r="EGF8" s="653"/>
      <c r="EGG8" s="653"/>
      <c r="EGH8" s="653"/>
      <c r="EGI8" s="653"/>
      <c r="EGJ8" s="653"/>
      <c r="EGK8" s="653"/>
      <c r="EGL8" s="653"/>
      <c r="EGM8" s="653"/>
      <c r="EGN8" s="668"/>
      <c r="EGO8" s="670"/>
      <c r="EGP8" s="652"/>
      <c r="EGQ8" s="652"/>
      <c r="EGR8" s="652"/>
      <c r="EGS8" s="652"/>
      <c r="EGT8" s="652"/>
      <c r="EGU8" s="652"/>
      <c r="EGV8" s="653"/>
      <c r="EGW8" s="653"/>
      <c r="EGX8" s="653"/>
      <c r="EGY8" s="653"/>
      <c r="EGZ8" s="653"/>
      <c r="EHA8" s="653"/>
      <c r="EHB8" s="653"/>
      <c r="EHC8" s="653"/>
      <c r="EHD8" s="668"/>
      <c r="EHE8" s="670"/>
      <c r="EHF8" s="652"/>
      <c r="EHG8" s="652"/>
      <c r="EHH8" s="652"/>
      <c r="EHI8" s="652"/>
      <c r="EHJ8" s="652"/>
      <c r="EHK8" s="652"/>
      <c r="EHL8" s="653"/>
      <c r="EHM8" s="653"/>
      <c r="EHN8" s="653"/>
      <c r="EHO8" s="653"/>
      <c r="EHP8" s="653"/>
      <c r="EHQ8" s="653"/>
      <c r="EHR8" s="653"/>
      <c r="EHS8" s="653"/>
      <c r="EHT8" s="668"/>
      <c r="EHU8" s="670"/>
      <c r="EHV8" s="652"/>
      <c r="EHW8" s="652"/>
      <c r="EHX8" s="652"/>
      <c r="EHY8" s="652"/>
      <c r="EHZ8" s="652"/>
      <c r="EIA8" s="652"/>
      <c r="EIB8" s="653"/>
      <c r="EIC8" s="653"/>
      <c r="EID8" s="653"/>
      <c r="EIE8" s="653"/>
      <c r="EIF8" s="653"/>
      <c r="EIG8" s="653"/>
      <c r="EIH8" s="653"/>
      <c r="EII8" s="653"/>
      <c r="EIJ8" s="668"/>
      <c r="EIK8" s="670"/>
      <c r="EIL8" s="652"/>
      <c r="EIM8" s="652"/>
      <c r="EIN8" s="652"/>
      <c r="EIO8" s="652"/>
      <c r="EIP8" s="652"/>
      <c r="EIQ8" s="652"/>
      <c r="EIR8" s="653"/>
      <c r="EIS8" s="653"/>
      <c r="EIT8" s="653"/>
      <c r="EIU8" s="653"/>
      <c r="EIV8" s="653"/>
      <c r="EIW8" s="653"/>
      <c r="EIX8" s="653"/>
      <c r="EIY8" s="653"/>
      <c r="EIZ8" s="668"/>
      <c r="EJA8" s="670"/>
      <c r="EJB8" s="652"/>
      <c r="EJC8" s="652"/>
      <c r="EJD8" s="652"/>
      <c r="EJE8" s="652"/>
      <c r="EJF8" s="652"/>
      <c r="EJG8" s="652"/>
      <c r="EJH8" s="653"/>
      <c r="EJI8" s="653"/>
      <c r="EJJ8" s="653"/>
      <c r="EJK8" s="653"/>
      <c r="EJL8" s="653"/>
      <c r="EJM8" s="653"/>
      <c r="EJN8" s="653"/>
      <c r="EJO8" s="653"/>
      <c r="EJP8" s="668"/>
      <c r="EJQ8" s="670"/>
      <c r="EJR8" s="652"/>
      <c r="EJS8" s="652"/>
      <c r="EJT8" s="652"/>
      <c r="EJU8" s="652"/>
      <c r="EJV8" s="652"/>
      <c r="EJW8" s="652"/>
      <c r="EJX8" s="653"/>
      <c r="EJY8" s="653"/>
      <c r="EJZ8" s="653"/>
      <c r="EKA8" s="653"/>
      <c r="EKB8" s="653"/>
      <c r="EKC8" s="653"/>
      <c r="EKD8" s="653"/>
      <c r="EKE8" s="653"/>
      <c r="EKF8" s="668"/>
      <c r="EKG8" s="670"/>
      <c r="EKH8" s="652"/>
      <c r="EKI8" s="652"/>
      <c r="EKJ8" s="652"/>
      <c r="EKK8" s="652"/>
      <c r="EKL8" s="652"/>
      <c r="EKM8" s="652"/>
      <c r="EKN8" s="653"/>
      <c r="EKO8" s="653"/>
      <c r="EKP8" s="653"/>
      <c r="EKQ8" s="653"/>
      <c r="EKR8" s="653"/>
      <c r="EKS8" s="653"/>
      <c r="EKT8" s="653"/>
      <c r="EKU8" s="653"/>
      <c r="EKV8" s="668"/>
      <c r="EKW8" s="670"/>
      <c r="EKX8" s="652"/>
      <c r="EKY8" s="652"/>
      <c r="EKZ8" s="652"/>
      <c r="ELA8" s="652"/>
      <c r="ELB8" s="652"/>
      <c r="ELC8" s="652"/>
      <c r="ELD8" s="653"/>
      <c r="ELE8" s="653"/>
      <c r="ELF8" s="653"/>
      <c r="ELG8" s="653"/>
      <c r="ELH8" s="653"/>
      <c r="ELI8" s="653"/>
      <c r="ELJ8" s="653"/>
      <c r="ELK8" s="653"/>
      <c r="ELL8" s="668"/>
      <c r="ELM8" s="670"/>
      <c r="ELN8" s="652"/>
      <c r="ELO8" s="652"/>
      <c r="ELP8" s="652"/>
      <c r="ELQ8" s="652"/>
      <c r="ELR8" s="652"/>
      <c r="ELS8" s="652"/>
      <c r="ELT8" s="653"/>
      <c r="ELU8" s="653"/>
      <c r="ELV8" s="653"/>
      <c r="ELW8" s="653"/>
      <c r="ELX8" s="653"/>
      <c r="ELY8" s="653"/>
      <c r="ELZ8" s="653"/>
      <c r="EMA8" s="653"/>
      <c r="EMB8" s="668"/>
      <c r="EMC8" s="670"/>
      <c r="EMD8" s="652"/>
      <c r="EME8" s="652"/>
      <c r="EMF8" s="652"/>
      <c r="EMG8" s="652"/>
      <c r="EMH8" s="652"/>
      <c r="EMI8" s="652"/>
      <c r="EMJ8" s="653"/>
      <c r="EMK8" s="653"/>
      <c r="EML8" s="653"/>
      <c r="EMM8" s="653"/>
      <c r="EMN8" s="653"/>
      <c r="EMO8" s="653"/>
      <c r="EMP8" s="653"/>
      <c r="EMQ8" s="653"/>
      <c r="EMR8" s="668"/>
      <c r="EMS8" s="670"/>
      <c r="EMT8" s="652"/>
      <c r="EMU8" s="652"/>
      <c r="EMV8" s="652"/>
      <c r="EMW8" s="652"/>
      <c r="EMX8" s="652"/>
      <c r="EMY8" s="652"/>
      <c r="EMZ8" s="653"/>
      <c r="ENA8" s="653"/>
      <c r="ENB8" s="653"/>
      <c r="ENC8" s="653"/>
      <c r="END8" s="653"/>
      <c r="ENE8" s="653"/>
      <c r="ENF8" s="653"/>
      <c r="ENG8" s="653"/>
      <c r="ENH8" s="668"/>
      <c r="ENI8" s="670"/>
      <c r="ENJ8" s="652"/>
      <c r="ENK8" s="652"/>
      <c r="ENL8" s="652"/>
      <c r="ENM8" s="652"/>
      <c r="ENN8" s="652"/>
      <c r="ENO8" s="652"/>
      <c r="ENP8" s="653"/>
      <c r="ENQ8" s="653"/>
      <c r="ENR8" s="653"/>
      <c r="ENS8" s="653"/>
      <c r="ENT8" s="653"/>
      <c r="ENU8" s="653"/>
      <c r="ENV8" s="653"/>
      <c r="ENW8" s="653"/>
      <c r="ENX8" s="668"/>
      <c r="ENY8" s="670"/>
      <c r="ENZ8" s="652"/>
      <c r="EOA8" s="652"/>
      <c r="EOB8" s="652"/>
      <c r="EOC8" s="652"/>
      <c r="EOD8" s="652"/>
      <c r="EOE8" s="652"/>
      <c r="EOF8" s="653"/>
      <c r="EOG8" s="653"/>
      <c r="EOH8" s="653"/>
      <c r="EOI8" s="653"/>
      <c r="EOJ8" s="653"/>
      <c r="EOK8" s="653"/>
      <c r="EOL8" s="653"/>
      <c r="EOM8" s="653"/>
      <c r="EON8" s="668"/>
      <c r="EOO8" s="670"/>
      <c r="EOP8" s="652"/>
      <c r="EOQ8" s="652"/>
      <c r="EOR8" s="652"/>
      <c r="EOS8" s="652"/>
      <c r="EOT8" s="652"/>
      <c r="EOU8" s="652"/>
      <c r="EOV8" s="653"/>
      <c r="EOW8" s="653"/>
      <c r="EOX8" s="653"/>
      <c r="EOY8" s="653"/>
      <c r="EOZ8" s="653"/>
      <c r="EPA8" s="653"/>
      <c r="EPB8" s="653"/>
      <c r="EPC8" s="653"/>
      <c r="EPD8" s="668"/>
      <c r="EPE8" s="670"/>
      <c r="EPF8" s="652"/>
      <c r="EPG8" s="652"/>
      <c r="EPH8" s="652"/>
      <c r="EPI8" s="652"/>
      <c r="EPJ8" s="652"/>
      <c r="EPK8" s="652"/>
      <c r="EPL8" s="653"/>
      <c r="EPM8" s="653"/>
      <c r="EPN8" s="653"/>
      <c r="EPO8" s="653"/>
      <c r="EPP8" s="653"/>
      <c r="EPQ8" s="653"/>
      <c r="EPR8" s="653"/>
      <c r="EPS8" s="653"/>
      <c r="EPT8" s="668"/>
      <c r="EPU8" s="670"/>
      <c r="EPV8" s="652"/>
      <c r="EPW8" s="652"/>
      <c r="EPX8" s="652"/>
      <c r="EPY8" s="652"/>
      <c r="EPZ8" s="652"/>
      <c r="EQA8" s="652"/>
      <c r="EQB8" s="653"/>
      <c r="EQC8" s="653"/>
      <c r="EQD8" s="653"/>
      <c r="EQE8" s="653"/>
      <c r="EQF8" s="653"/>
      <c r="EQG8" s="653"/>
      <c r="EQH8" s="653"/>
      <c r="EQI8" s="653"/>
      <c r="EQJ8" s="668"/>
      <c r="EQK8" s="670"/>
      <c r="EQL8" s="652"/>
      <c r="EQM8" s="652"/>
      <c r="EQN8" s="652"/>
      <c r="EQO8" s="652"/>
      <c r="EQP8" s="652"/>
      <c r="EQQ8" s="652"/>
      <c r="EQR8" s="653"/>
      <c r="EQS8" s="653"/>
      <c r="EQT8" s="653"/>
      <c r="EQU8" s="653"/>
      <c r="EQV8" s="653"/>
      <c r="EQW8" s="653"/>
      <c r="EQX8" s="653"/>
      <c r="EQY8" s="653"/>
      <c r="EQZ8" s="668"/>
      <c r="ERA8" s="670"/>
      <c r="ERB8" s="652"/>
      <c r="ERC8" s="652"/>
      <c r="ERD8" s="652"/>
      <c r="ERE8" s="652"/>
      <c r="ERF8" s="652"/>
      <c r="ERG8" s="652"/>
      <c r="ERH8" s="653"/>
      <c r="ERI8" s="653"/>
      <c r="ERJ8" s="653"/>
      <c r="ERK8" s="653"/>
      <c r="ERL8" s="653"/>
      <c r="ERM8" s="653"/>
      <c r="ERN8" s="653"/>
      <c r="ERO8" s="653"/>
      <c r="ERP8" s="668"/>
      <c r="ERQ8" s="670"/>
      <c r="ERR8" s="652"/>
      <c r="ERS8" s="652"/>
      <c r="ERT8" s="652"/>
      <c r="ERU8" s="652"/>
      <c r="ERV8" s="652"/>
      <c r="ERW8" s="652"/>
      <c r="ERX8" s="653"/>
      <c r="ERY8" s="653"/>
      <c r="ERZ8" s="653"/>
      <c r="ESA8" s="653"/>
      <c r="ESB8" s="653"/>
      <c r="ESC8" s="653"/>
      <c r="ESD8" s="653"/>
      <c r="ESE8" s="653"/>
      <c r="ESF8" s="668"/>
      <c r="ESG8" s="670"/>
      <c r="ESH8" s="652"/>
      <c r="ESI8" s="652"/>
      <c r="ESJ8" s="652"/>
      <c r="ESK8" s="652"/>
      <c r="ESL8" s="652"/>
      <c r="ESM8" s="652"/>
      <c r="ESN8" s="653"/>
      <c r="ESO8" s="653"/>
      <c r="ESP8" s="653"/>
      <c r="ESQ8" s="653"/>
      <c r="ESR8" s="653"/>
      <c r="ESS8" s="653"/>
      <c r="EST8" s="653"/>
      <c r="ESU8" s="653"/>
      <c r="ESV8" s="668"/>
      <c r="ESW8" s="670"/>
      <c r="ESX8" s="652"/>
      <c r="ESY8" s="652"/>
      <c r="ESZ8" s="652"/>
      <c r="ETA8" s="652"/>
      <c r="ETB8" s="652"/>
      <c r="ETC8" s="652"/>
      <c r="ETD8" s="653"/>
      <c r="ETE8" s="653"/>
      <c r="ETF8" s="653"/>
      <c r="ETG8" s="653"/>
      <c r="ETH8" s="653"/>
      <c r="ETI8" s="653"/>
      <c r="ETJ8" s="653"/>
      <c r="ETK8" s="653"/>
      <c r="ETL8" s="668"/>
      <c r="ETM8" s="670"/>
      <c r="ETN8" s="652"/>
      <c r="ETO8" s="652"/>
      <c r="ETP8" s="652"/>
      <c r="ETQ8" s="652"/>
      <c r="ETR8" s="652"/>
      <c r="ETS8" s="652"/>
      <c r="ETT8" s="653"/>
      <c r="ETU8" s="653"/>
      <c r="ETV8" s="653"/>
      <c r="ETW8" s="653"/>
      <c r="ETX8" s="653"/>
      <c r="ETY8" s="653"/>
      <c r="ETZ8" s="653"/>
      <c r="EUA8" s="653"/>
      <c r="EUB8" s="668"/>
      <c r="EUC8" s="670"/>
      <c r="EUD8" s="652"/>
      <c r="EUE8" s="652"/>
      <c r="EUF8" s="652"/>
      <c r="EUG8" s="652"/>
      <c r="EUH8" s="652"/>
      <c r="EUI8" s="652"/>
      <c r="EUJ8" s="653"/>
      <c r="EUK8" s="653"/>
      <c r="EUL8" s="653"/>
      <c r="EUM8" s="653"/>
      <c r="EUN8" s="653"/>
      <c r="EUO8" s="653"/>
      <c r="EUP8" s="653"/>
      <c r="EUQ8" s="653"/>
      <c r="EUR8" s="668"/>
      <c r="EUS8" s="670"/>
      <c r="EUT8" s="652"/>
      <c r="EUU8" s="652"/>
      <c r="EUV8" s="652"/>
      <c r="EUW8" s="652"/>
      <c r="EUX8" s="652"/>
      <c r="EUY8" s="652"/>
      <c r="EUZ8" s="653"/>
      <c r="EVA8" s="653"/>
      <c r="EVB8" s="653"/>
      <c r="EVC8" s="653"/>
      <c r="EVD8" s="653"/>
      <c r="EVE8" s="653"/>
      <c r="EVF8" s="653"/>
      <c r="EVG8" s="653"/>
      <c r="EVH8" s="668"/>
      <c r="EVI8" s="670"/>
      <c r="EVJ8" s="652"/>
      <c r="EVK8" s="652"/>
      <c r="EVL8" s="652"/>
      <c r="EVM8" s="652"/>
      <c r="EVN8" s="652"/>
      <c r="EVO8" s="652"/>
      <c r="EVP8" s="653"/>
      <c r="EVQ8" s="653"/>
      <c r="EVR8" s="653"/>
      <c r="EVS8" s="653"/>
      <c r="EVT8" s="653"/>
      <c r="EVU8" s="653"/>
      <c r="EVV8" s="653"/>
      <c r="EVW8" s="653"/>
      <c r="EVX8" s="668"/>
      <c r="EVY8" s="670"/>
      <c r="EVZ8" s="652"/>
      <c r="EWA8" s="652"/>
      <c r="EWB8" s="652"/>
      <c r="EWC8" s="652"/>
      <c r="EWD8" s="652"/>
      <c r="EWE8" s="652"/>
      <c r="EWF8" s="653"/>
      <c r="EWG8" s="653"/>
      <c r="EWH8" s="653"/>
      <c r="EWI8" s="653"/>
      <c r="EWJ8" s="653"/>
      <c r="EWK8" s="653"/>
      <c r="EWL8" s="653"/>
      <c r="EWM8" s="653"/>
      <c r="EWN8" s="668"/>
      <c r="EWO8" s="670"/>
      <c r="EWP8" s="652"/>
      <c r="EWQ8" s="652"/>
      <c r="EWR8" s="652"/>
      <c r="EWS8" s="652"/>
      <c r="EWT8" s="652"/>
      <c r="EWU8" s="652"/>
      <c r="EWV8" s="653"/>
      <c r="EWW8" s="653"/>
      <c r="EWX8" s="653"/>
      <c r="EWY8" s="653"/>
      <c r="EWZ8" s="653"/>
      <c r="EXA8" s="653"/>
      <c r="EXB8" s="653"/>
      <c r="EXC8" s="653"/>
      <c r="EXD8" s="668"/>
      <c r="EXE8" s="670"/>
      <c r="EXF8" s="652"/>
      <c r="EXG8" s="652"/>
      <c r="EXH8" s="652"/>
      <c r="EXI8" s="652"/>
      <c r="EXJ8" s="652"/>
      <c r="EXK8" s="652"/>
      <c r="EXL8" s="653"/>
      <c r="EXM8" s="653"/>
      <c r="EXN8" s="653"/>
      <c r="EXO8" s="653"/>
      <c r="EXP8" s="653"/>
      <c r="EXQ8" s="653"/>
      <c r="EXR8" s="653"/>
      <c r="EXS8" s="653"/>
      <c r="EXT8" s="668"/>
      <c r="EXU8" s="670"/>
      <c r="EXV8" s="652"/>
      <c r="EXW8" s="652"/>
      <c r="EXX8" s="652"/>
      <c r="EXY8" s="652"/>
      <c r="EXZ8" s="652"/>
      <c r="EYA8" s="652"/>
      <c r="EYB8" s="653"/>
      <c r="EYC8" s="653"/>
      <c r="EYD8" s="653"/>
      <c r="EYE8" s="653"/>
      <c r="EYF8" s="653"/>
      <c r="EYG8" s="653"/>
      <c r="EYH8" s="653"/>
      <c r="EYI8" s="653"/>
      <c r="EYJ8" s="668"/>
      <c r="EYK8" s="670"/>
      <c r="EYL8" s="652"/>
      <c r="EYM8" s="652"/>
      <c r="EYN8" s="652"/>
      <c r="EYO8" s="652"/>
      <c r="EYP8" s="652"/>
      <c r="EYQ8" s="652"/>
      <c r="EYR8" s="653"/>
      <c r="EYS8" s="653"/>
      <c r="EYT8" s="653"/>
      <c r="EYU8" s="653"/>
      <c r="EYV8" s="653"/>
      <c r="EYW8" s="653"/>
      <c r="EYX8" s="653"/>
      <c r="EYY8" s="653"/>
      <c r="EYZ8" s="668"/>
      <c r="EZA8" s="670"/>
      <c r="EZB8" s="652"/>
      <c r="EZC8" s="652"/>
      <c r="EZD8" s="652"/>
      <c r="EZE8" s="652"/>
      <c r="EZF8" s="652"/>
      <c r="EZG8" s="652"/>
      <c r="EZH8" s="653"/>
      <c r="EZI8" s="653"/>
      <c r="EZJ8" s="653"/>
      <c r="EZK8" s="653"/>
      <c r="EZL8" s="653"/>
      <c r="EZM8" s="653"/>
      <c r="EZN8" s="653"/>
      <c r="EZO8" s="653"/>
      <c r="EZP8" s="668"/>
      <c r="EZQ8" s="670"/>
      <c r="EZR8" s="652"/>
      <c r="EZS8" s="652"/>
      <c r="EZT8" s="652"/>
      <c r="EZU8" s="652"/>
      <c r="EZV8" s="652"/>
      <c r="EZW8" s="652"/>
      <c r="EZX8" s="653"/>
      <c r="EZY8" s="653"/>
      <c r="EZZ8" s="653"/>
      <c r="FAA8" s="653"/>
      <c r="FAB8" s="653"/>
      <c r="FAC8" s="653"/>
      <c r="FAD8" s="653"/>
      <c r="FAE8" s="653"/>
      <c r="FAF8" s="668"/>
      <c r="FAG8" s="670"/>
      <c r="FAH8" s="652"/>
      <c r="FAI8" s="652"/>
      <c r="FAJ8" s="652"/>
      <c r="FAK8" s="652"/>
      <c r="FAL8" s="652"/>
      <c r="FAM8" s="652"/>
      <c r="FAN8" s="653"/>
      <c r="FAO8" s="653"/>
      <c r="FAP8" s="653"/>
      <c r="FAQ8" s="653"/>
      <c r="FAR8" s="653"/>
      <c r="FAS8" s="653"/>
      <c r="FAT8" s="653"/>
      <c r="FAU8" s="653"/>
      <c r="FAV8" s="668"/>
      <c r="FAW8" s="670"/>
      <c r="FAX8" s="652"/>
      <c r="FAY8" s="652"/>
      <c r="FAZ8" s="652"/>
      <c r="FBA8" s="652"/>
      <c r="FBB8" s="652"/>
      <c r="FBC8" s="652"/>
      <c r="FBD8" s="653"/>
      <c r="FBE8" s="653"/>
      <c r="FBF8" s="653"/>
      <c r="FBG8" s="653"/>
      <c r="FBH8" s="653"/>
      <c r="FBI8" s="653"/>
      <c r="FBJ8" s="653"/>
      <c r="FBK8" s="653"/>
      <c r="FBL8" s="668"/>
      <c r="FBM8" s="670"/>
      <c r="FBN8" s="652"/>
      <c r="FBO8" s="652"/>
      <c r="FBP8" s="652"/>
      <c r="FBQ8" s="652"/>
      <c r="FBR8" s="652"/>
      <c r="FBS8" s="652"/>
      <c r="FBT8" s="653"/>
      <c r="FBU8" s="653"/>
      <c r="FBV8" s="653"/>
      <c r="FBW8" s="653"/>
      <c r="FBX8" s="653"/>
      <c r="FBY8" s="653"/>
      <c r="FBZ8" s="653"/>
      <c r="FCA8" s="653"/>
      <c r="FCB8" s="668"/>
      <c r="FCC8" s="670"/>
      <c r="FCD8" s="652"/>
      <c r="FCE8" s="652"/>
      <c r="FCF8" s="652"/>
      <c r="FCG8" s="652"/>
      <c r="FCH8" s="652"/>
      <c r="FCI8" s="652"/>
      <c r="FCJ8" s="653"/>
      <c r="FCK8" s="653"/>
      <c r="FCL8" s="653"/>
      <c r="FCM8" s="653"/>
      <c r="FCN8" s="653"/>
      <c r="FCO8" s="653"/>
      <c r="FCP8" s="653"/>
      <c r="FCQ8" s="653"/>
      <c r="FCR8" s="668"/>
      <c r="FCS8" s="670"/>
      <c r="FCT8" s="652"/>
      <c r="FCU8" s="652"/>
      <c r="FCV8" s="652"/>
      <c r="FCW8" s="652"/>
      <c r="FCX8" s="652"/>
      <c r="FCY8" s="652"/>
      <c r="FCZ8" s="653"/>
      <c r="FDA8" s="653"/>
      <c r="FDB8" s="653"/>
      <c r="FDC8" s="653"/>
      <c r="FDD8" s="653"/>
      <c r="FDE8" s="653"/>
      <c r="FDF8" s="653"/>
      <c r="FDG8" s="653"/>
      <c r="FDH8" s="668"/>
      <c r="FDI8" s="670"/>
      <c r="FDJ8" s="652"/>
      <c r="FDK8" s="652"/>
      <c r="FDL8" s="652"/>
      <c r="FDM8" s="652"/>
      <c r="FDN8" s="652"/>
      <c r="FDO8" s="652"/>
      <c r="FDP8" s="653"/>
      <c r="FDQ8" s="653"/>
      <c r="FDR8" s="653"/>
      <c r="FDS8" s="653"/>
      <c r="FDT8" s="653"/>
      <c r="FDU8" s="653"/>
      <c r="FDV8" s="653"/>
      <c r="FDW8" s="653"/>
      <c r="FDX8" s="668"/>
      <c r="FDY8" s="670"/>
      <c r="FDZ8" s="652"/>
      <c r="FEA8" s="652"/>
      <c r="FEB8" s="652"/>
      <c r="FEC8" s="652"/>
      <c r="FED8" s="652"/>
      <c r="FEE8" s="652"/>
      <c r="FEF8" s="653"/>
      <c r="FEG8" s="653"/>
      <c r="FEH8" s="653"/>
      <c r="FEI8" s="653"/>
      <c r="FEJ8" s="653"/>
      <c r="FEK8" s="653"/>
      <c r="FEL8" s="653"/>
      <c r="FEM8" s="653"/>
      <c r="FEN8" s="668"/>
      <c r="FEO8" s="670"/>
      <c r="FEP8" s="652"/>
      <c r="FEQ8" s="652"/>
      <c r="FER8" s="652"/>
      <c r="FES8" s="652"/>
      <c r="FET8" s="652"/>
      <c r="FEU8" s="652"/>
      <c r="FEV8" s="653"/>
      <c r="FEW8" s="653"/>
      <c r="FEX8" s="653"/>
      <c r="FEY8" s="653"/>
      <c r="FEZ8" s="653"/>
      <c r="FFA8" s="653"/>
      <c r="FFB8" s="653"/>
      <c r="FFC8" s="653"/>
      <c r="FFD8" s="668"/>
      <c r="FFE8" s="670"/>
      <c r="FFF8" s="652"/>
      <c r="FFG8" s="652"/>
      <c r="FFH8" s="652"/>
      <c r="FFI8" s="652"/>
      <c r="FFJ8" s="652"/>
      <c r="FFK8" s="652"/>
      <c r="FFL8" s="653"/>
      <c r="FFM8" s="653"/>
      <c r="FFN8" s="653"/>
      <c r="FFO8" s="653"/>
      <c r="FFP8" s="653"/>
      <c r="FFQ8" s="653"/>
      <c r="FFR8" s="653"/>
      <c r="FFS8" s="653"/>
      <c r="FFT8" s="668"/>
      <c r="FFU8" s="670"/>
      <c r="FFV8" s="652"/>
      <c r="FFW8" s="652"/>
      <c r="FFX8" s="652"/>
      <c r="FFY8" s="652"/>
      <c r="FFZ8" s="652"/>
      <c r="FGA8" s="652"/>
      <c r="FGB8" s="653"/>
      <c r="FGC8" s="653"/>
      <c r="FGD8" s="653"/>
      <c r="FGE8" s="653"/>
      <c r="FGF8" s="653"/>
      <c r="FGG8" s="653"/>
      <c r="FGH8" s="653"/>
      <c r="FGI8" s="653"/>
      <c r="FGJ8" s="668"/>
      <c r="FGK8" s="670"/>
      <c r="FGL8" s="652"/>
      <c r="FGM8" s="652"/>
      <c r="FGN8" s="652"/>
      <c r="FGO8" s="652"/>
      <c r="FGP8" s="652"/>
      <c r="FGQ8" s="652"/>
      <c r="FGR8" s="653"/>
      <c r="FGS8" s="653"/>
      <c r="FGT8" s="653"/>
      <c r="FGU8" s="653"/>
      <c r="FGV8" s="653"/>
      <c r="FGW8" s="653"/>
      <c r="FGX8" s="653"/>
      <c r="FGY8" s="653"/>
      <c r="FGZ8" s="668"/>
      <c r="FHA8" s="670"/>
      <c r="FHB8" s="652"/>
      <c r="FHC8" s="652"/>
      <c r="FHD8" s="652"/>
      <c r="FHE8" s="652"/>
      <c r="FHF8" s="652"/>
      <c r="FHG8" s="652"/>
      <c r="FHH8" s="653"/>
      <c r="FHI8" s="653"/>
      <c r="FHJ8" s="653"/>
      <c r="FHK8" s="653"/>
      <c r="FHL8" s="653"/>
      <c r="FHM8" s="653"/>
      <c r="FHN8" s="653"/>
      <c r="FHO8" s="653"/>
      <c r="FHP8" s="668"/>
      <c r="FHQ8" s="670"/>
      <c r="FHR8" s="652"/>
      <c r="FHS8" s="652"/>
      <c r="FHT8" s="652"/>
      <c r="FHU8" s="652"/>
      <c r="FHV8" s="652"/>
      <c r="FHW8" s="652"/>
      <c r="FHX8" s="653"/>
      <c r="FHY8" s="653"/>
      <c r="FHZ8" s="653"/>
      <c r="FIA8" s="653"/>
      <c r="FIB8" s="653"/>
      <c r="FIC8" s="653"/>
      <c r="FID8" s="653"/>
      <c r="FIE8" s="653"/>
      <c r="FIF8" s="668"/>
      <c r="FIG8" s="670"/>
      <c r="FIH8" s="652"/>
      <c r="FII8" s="652"/>
      <c r="FIJ8" s="652"/>
      <c r="FIK8" s="652"/>
      <c r="FIL8" s="652"/>
      <c r="FIM8" s="652"/>
      <c r="FIN8" s="653"/>
      <c r="FIO8" s="653"/>
      <c r="FIP8" s="653"/>
      <c r="FIQ8" s="653"/>
      <c r="FIR8" s="653"/>
      <c r="FIS8" s="653"/>
      <c r="FIT8" s="653"/>
      <c r="FIU8" s="653"/>
      <c r="FIV8" s="668"/>
      <c r="FIW8" s="670"/>
      <c r="FIX8" s="652"/>
      <c r="FIY8" s="652"/>
      <c r="FIZ8" s="652"/>
      <c r="FJA8" s="652"/>
      <c r="FJB8" s="652"/>
      <c r="FJC8" s="652"/>
      <c r="FJD8" s="653"/>
      <c r="FJE8" s="653"/>
      <c r="FJF8" s="653"/>
      <c r="FJG8" s="653"/>
      <c r="FJH8" s="653"/>
      <c r="FJI8" s="653"/>
      <c r="FJJ8" s="653"/>
      <c r="FJK8" s="653"/>
      <c r="FJL8" s="668"/>
      <c r="FJM8" s="670"/>
      <c r="FJN8" s="652"/>
      <c r="FJO8" s="652"/>
      <c r="FJP8" s="652"/>
      <c r="FJQ8" s="652"/>
      <c r="FJR8" s="652"/>
      <c r="FJS8" s="652"/>
      <c r="FJT8" s="653"/>
      <c r="FJU8" s="653"/>
      <c r="FJV8" s="653"/>
      <c r="FJW8" s="653"/>
      <c r="FJX8" s="653"/>
      <c r="FJY8" s="653"/>
      <c r="FJZ8" s="653"/>
      <c r="FKA8" s="653"/>
      <c r="FKB8" s="668"/>
      <c r="FKC8" s="670"/>
      <c r="FKD8" s="652"/>
      <c r="FKE8" s="652"/>
      <c r="FKF8" s="652"/>
      <c r="FKG8" s="652"/>
      <c r="FKH8" s="652"/>
      <c r="FKI8" s="652"/>
      <c r="FKJ8" s="653"/>
      <c r="FKK8" s="653"/>
      <c r="FKL8" s="653"/>
      <c r="FKM8" s="653"/>
      <c r="FKN8" s="653"/>
      <c r="FKO8" s="653"/>
      <c r="FKP8" s="653"/>
      <c r="FKQ8" s="653"/>
      <c r="FKR8" s="668"/>
      <c r="FKS8" s="670"/>
      <c r="FKT8" s="652"/>
      <c r="FKU8" s="652"/>
      <c r="FKV8" s="652"/>
      <c r="FKW8" s="652"/>
      <c r="FKX8" s="652"/>
      <c r="FKY8" s="652"/>
      <c r="FKZ8" s="653"/>
      <c r="FLA8" s="653"/>
      <c r="FLB8" s="653"/>
      <c r="FLC8" s="653"/>
      <c r="FLD8" s="653"/>
      <c r="FLE8" s="653"/>
      <c r="FLF8" s="653"/>
      <c r="FLG8" s="653"/>
      <c r="FLH8" s="668"/>
      <c r="FLI8" s="670"/>
      <c r="FLJ8" s="652"/>
      <c r="FLK8" s="652"/>
      <c r="FLL8" s="652"/>
      <c r="FLM8" s="652"/>
      <c r="FLN8" s="652"/>
      <c r="FLO8" s="652"/>
      <c r="FLP8" s="653"/>
      <c r="FLQ8" s="653"/>
      <c r="FLR8" s="653"/>
      <c r="FLS8" s="653"/>
      <c r="FLT8" s="653"/>
      <c r="FLU8" s="653"/>
      <c r="FLV8" s="653"/>
      <c r="FLW8" s="653"/>
      <c r="FLX8" s="668"/>
      <c r="FLY8" s="670"/>
      <c r="FLZ8" s="652"/>
      <c r="FMA8" s="652"/>
      <c r="FMB8" s="652"/>
      <c r="FMC8" s="652"/>
      <c r="FMD8" s="652"/>
      <c r="FME8" s="652"/>
      <c r="FMF8" s="653"/>
      <c r="FMG8" s="653"/>
      <c r="FMH8" s="653"/>
      <c r="FMI8" s="653"/>
      <c r="FMJ8" s="653"/>
      <c r="FMK8" s="653"/>
      <c r="FML8" s="653"/>
      <c r="FMM8" s="653"/>
      <c r="FMN8" s="668"/>
      <c r="FMO8" s="670"/>
      <c r="FMP8" s="652"/>
      <c r="FMQ8" s="652"/>
      <c r="FMR8" s="652"/>
      <c r="FMS8" s="652"/>
      <c r="FMT8" s="652"/>
      <c r="FMU8" s="652"/>
      <c r="FMV8" s="653"/>
      <c r="FMW8" s="653"/>
      <c r="FMX8" s="653"/>
      <c r="FMY8" s="653"/>
      <c r="FMZ8" s="653"/>
      <c r="FNA8" s="653"/>
      <c r="FNB8" s="653"/>
      <c r="FNC8" s="653"/>
      <c r="FND8" s="668"/>
      <c r="FNE8" s="670"/>
      <c r="FNF8" s="652"/>
      <c r="FNG8" s="652"/>
      <c r="FNH8" s="652"/>
      <c r="FNI8" s="652"/>
      <c r="FNJ8" s="652"/>
      <c r="FNK8" s="652"/>
      <c r="FNL8" s="653"/>
      <c r="FNM8" s="653"/>
      <c r="FNN8" s="653"/>
      <c r="FNO8" s="653"/>
      <c r="FNP8" s="653"/>
      <c r="FNQ8" s="653"/>
      <c r="FNR8" s="653"/>
      <c r="FNS8" s="653"/>
      <c r="FNT8" s="668"/>
      <c r="FNU8" s="670"/>
      <c r="FNV8" s="652"/>
      <c r="FNW8" s="652"/>
      <c r="FNX8" s="652"/>
      <c r="FNY8" s="652"/>
      <c r="FNZ8" s="652"/>
      <c r="FOA8" s="652"/>
      <c r="FOB8" s="653"/>
      <c r="FOC8" s="653"/>
      <c r="FOD8" s="653"/>
      <c r="FOE8" s="653"/>
      <c r="FOF8" s="653"/>
      <c r="FOG8" s="653"/>
      <c r="FOH8" s="653"/>
      <c r="FOI8" s="653"/>
      <c r="FOJ8" s="668"/>
      <c r="FOK8" s="670"/>
      <c r="FOL8" s="652"/>
      <c r="FOM8" s="652"/>
      <c r="FON8" s="652"/>
      <c r="FOO8" s="652"/>
      <c r="FOP8" s="652"/>
      <c r="FOQ8" s="652"/>
      <c r="FOR8" s="653"/>
      <c r="FOS8" s="653"/>
      <c r="FOT8" s="653"/>
      <c r="FOU8" s="653"/>
      <c r="FOV8" s="653"/>
      <c r="FOW8" s="653"/>
      <c r="FOX8" s="653"/>
      <c r="FOY8" s="653"/>
      <c r="FOZ8" s="668"/>
      <c r="FPA8" s="670"/>
      <c r="FPB8" s="652"/>
      <c r="FPC8" s="652"/>
      <c r="FPD8" s="652"/>
      <c r="FPE8" s="652"/>
      <c r="FPF8" s="652"/>
      <c r="FPG8" s="652"/>
      <c r="FPH8" s="653"/>
      <c r="FPI8" s="653"/>
      <c r="FPJ8" s="653"/>
      <c r="FPK8" s="653"/>
      <c r="FPL8" s="653"/>
      <c r="FPM8" s="653"/>
      <c r="FPN8" s="653"/>
      <c r="FPO8" s="653"/>
      <c r="FPP8" s="668"/>
      <c r="FPQ8" s="670"/>
      <c r="FPR8" s="652"/>
      <c r="FPS8" s="652"/>
      <c r="FPT8" s="652"/>
      <c r="FPU8" s="652"/>
      <c r="FPV8" s="652"/>
      <c r="FPW8" s="652"/>
      <c r="FPX8" s="653"/>
      <c r="FPY8" s="653"/>
      <c r="FPZ8" s="653"/>
      <c r="FQA8" s="653"/>
      <c r="FQB8" s="653"/>
      <c r="FQC8" s="653"/>
      <c r="FQD8" s="653"/>
      <c r="FQE8" s="653"/>
      <c r="FQF8" s="668"/>
      <c r="FQG8" s="670"/>
      <c r="FQH8" s="652"/>
      <c r="FQI8" s="652"/>
      <c r="FQJ8" s="652"/>
      <c r="FQK8" s="652"/>
      <c r="FQL8" s="652"/>
      <c r="FQM8" s="652"/>
      <c r="FQN8" s="653"/>
      <c r="FQO8" s="653"/>
      <c r="FQP8" s="653"/>
      <c r="FQQ8" s="653"/>
      <c r="FQR8" s="653"/>
      <c r="FQS8" s="653"/>
      <c r="FQT8" s="653"/>
      <c r="FQU8" s="653"/>
      <c r="FQV8" s="668"/>
      <c r="FQW8" s="670"/>
      <c r="FQX8" s="652"/>
      <c r="FQY8" s="652"/>
      <c r="FQZ8" s="652"/>
      <c r="FRA8" s="652"/>
      <c r="FRB8" s="652"/>
      <c r="FRC8" s="652"/>
      <c r="FRD8" s="653"/>
      <c r="FRE8" s="653"/>
      <c r="FRF8" s="653"/>
      <c r="FRG8" s="653"/>
      <c r="FRH8" s="653"/>
      <c r="FRI8" s="653"/>
      <c r="FRJ8" s="653"/>
      <c r="FRK8" s="653"/>
      <c r="FRL8" s="668"/>
      <c r="FRM8" s="670"/>
      <c r="FRN8" s="652"/>
      <c r="FRO8" s="652"/>
      <c r="FRP8" s="652"/>
      <c r="FRQ8" s="652"/>
      <c r="FRR8" s="652"/>
      <c r="FRS8" s="652"/>
      <c r="FRT8" s="653"/>
      <c r="FRU8" s="653"/>
      <c r="FRV8" s="653"/>
      <c r="FRW8" s="653"/>
      <c r="FRX8" s="653"/>
      <c r="FRY8" s="653"/>
      <c r="FRZ8" s="653"/>
      <c r="FSA8" s="653"/>
      <c r="FSB8" s="668"/>
      <c r="FSC8" s="670"/>
      <c r="FSD8" s="652"/>
      <c r="FSE8" s="652"/>
      <c r="FSF8" s="652"/>
      <c r="FSG8" s="652"/>
      <c r="FSH8" s="652"/>
      <c r="FSI8" s="652"/>
      <c r="FSJ8" s="653"/>
      <c r="FSK8" s="653"/>
      <c r="FSL8" s="653"/>
      <c r="FSM8" s="653"/>
      <c r="FSN8" s="653"/>
      <c r="FSO8" s="653"/>
      <c r="FSP8" s="653"/>
      <c r="FSQ8" s="653"/>
      <c r="FSR8" s="668"/>
      <c r="FSS8" s="670"/>
      <c r="FST8" s="652"/>
      <c r="FSU8" s="652"/>
      <c r="FSV8" s="652"/>
      <c r="FSW8" s="652"/>
      <c r="FSX8" s="652"/>
      <c r="FSY8" s="652"/>
      <c r="FSZ8" s="653"/>
      <c r="FTA8" s="653"/>
      <c r="FTB8" s="653"/>
      <c r="FTC8" s="653"/>
      <c r="FTD8" s="653"/>
      <c r="FTE8" s="653"/>
      <c r="FTF8" s="653"/>
      <c r="FTG8" s="653"/>
      <c r="FTH8" s="668"/>
      <c r="FTI8" s="670"/>
      <c r="FTJ8" s="652"/>
      <c r="FTK8" s="652"/>
      <c r="FTL8" s="652"/>
      <c r="FTM8" s="652"/>
      <c r="FTN8" s="652"/>
      <c r="FTO8" s="652"/>
      <c r="FTP8" s="653"/>
      <c r="FTQ8" s="653"/>
      <c r="FTR8" s="653"/>
      <c r="FTS8" s="653"/>
      <c r="FTT8" s="653"/>
      <c r="FTU8" s="653"/>
      <c r="FTV8" s="653"/>
      <c r="FTW8" s="653"/>
      <c r="FTX8" s="668"/>
      <c r="FTY8" s="670"/>
      <c r="FTZ8" s="652"/>
      <c r="FUA8" s="652"/>
      <c r="FUB8" s="652"/>
      <c r="FUC8" s="652"/>
      <c r="FUD8" s="652"/>
      <c r="FUE8" s="652"/>
      <c r="FUF8" s="653"/>
      <c r="FUG8" s="653"/>
      <c r="FUH8" s="653"/>
      <c r="FUI8" s="653"/>
      <c r="FUJ8" s="653"/>
      <c r="FUK8" s="653"/>
      <c r="FUL8" s="653"/>
      <c r="FUM8" s="653"/>
      <c r="FUN8" s="668"/>
      <c r="FUO8" s="670"/>
      <c r="FUP8" s="652"/>
      <c r="FUQ8" s="652"/>
      <c r="FUR8" s="652"/>
      <c r="FUS8" s="652"/>
      <c r="FUT8" s="652"/>
      <c r="FUU8" s="652"/>
      <c r="FUV8" s="653"/>
      <c r="FUW8" s="653"/>
      <c r="FUX8" s="653"/>
      <c r="FUY8" s="653"/>
      <c r="FUZ8" s="653"/>
      <c r="FVA8" s="653"/>
      <c r="FVB8" s="653"/>
      <c r="FVC8" s="653"/>
      <c r="FVD8" s="668"/>
      <c r="FVE8" s="670"/>
      <c r="FVF8" s="652"/>
      <c r="FVG8" s="652"/>
      <c r="FVH8" s="652"/>
      <c r="FVI8" s="652"/>
      <c r="FVJ8" s="652"/>
      <c r="FVK8" s="652"/>
      <c r="FVL8" s="653"/>
      <c r="FVM8" s="653"/>
      <c r="FVN8" s="653"/>
      <c r="FVO8" s="653"/>
      <c r="FVP8" s="653"/>
      <c r="FVQ8" s="653"/>
      <c r="FVR8" s="653"/>
      <c r="FVS8" s="653"/>
      <c r="FVT8" s="668"/>
      <c r="FVU8" s="670"/>
      <c r="FVV8" s="652"/>
      <c r="FVW8" s="652"/>
      <c r="FVX8" s="652"/>
      <c r="FVY8" s="652"/>
      <c r="FVZ8" s="652"/>
      <c r="FWA8" s="652"/>
      <c r="FWB8" s="653"/>
      <c r="FWC8" s="653"/>
      <c r="FWD8" s="653"/>
      <c r="FWE8" s="653"/>
      <c r="FWF8" s="653"/>
      <c r="FWG8" s="653"/>
      <c r="FWH8" s="653"/>
      <c r="FWI8" s="653"/>
      <c r="FWJ8" s="668"/>
      <c r="FWK8" s="670"/>
      <c r="FWL8" s="652"/>
      <c r="FWM8" s="652"/>
      <c r="FWN8" s="652"/>
      <c r="FWO8" s="652"/>
      <c r="FWP8" s="652"/>
      <c r="FWQ8" s="652"/>
      <c r="FWR8" s="653"/>
      <c r="FWS8" s="653"/>
      <c r="FWT8" s="653"/>
      <c r="FWU8" s="653"/>
      <c r="FWV8" s="653"/>
      <c r="FWW8" s="653"/>
      <c r="FWX8" s="653"/>
      <c r="FWY8" s="653"/>
      <c r="FWZ8" s="668"/>
      <c r="FXA8" s="670"/>
      <c r="FXB8" s="652"/>
      <c r="FXC8" s="652"/>
      <c r="FXD8" s="652"/>
      <c r="FXE8" s="652"/>
      <c r="FXF8" s="652"/>
      <c r="FXG8" s="652"/>
      <c r="FXH8" s="653"/>
      <c r="FXI8" s="653"/>
      <c r="FXJ8" s="653"/>
      <c r="FXK8" s="653"/>
      <c r="FXL8" s="653"/>
      <c r="FXM8" s="653"/>
      <c r="FXN8" s="653"/>
      <c r="FXO8" s="653"/>
      <c r="FXP8" s="668"/>
      <c r="FXQ8" s="670"/>
      <c r="FXR8" s="652"/>
      <c r="FXS8" s="652"/>
      <c r="FXT8" s="652"/>
      <c r="FXU8" s="652"/>
      <c r="FXV8" s="652"/>
      <c r="FXW8" s="652"/>
      <c r="FXX8" s="653"/>
      <c r="FXY8" s="653"/>
      <c r="FXZ8" s="653"/>
      <c r="FYA8" s="653"/>
      <c r="FYB8" s="653"/>
      <c r="FYC8" s="653"/>
      <c r="FYD8" s="653"/>
      <c r="FYE8" s="653"/>
      <c r="FYF8" s="668"/>
      <c r="FYG8" s="670"/>
      <c r="FYH8" s="652"/>
      <c r="FYI8" s="652"/>
      <c r="FYJ8" s="652"/>
      <c r="FYK8" s="652"/>
      <c r="FYL8" s="652"/>
      <c r="FYM8" s="652"/>
      <c r="FYN8" s="653"/>
      <c r="FYO8" s="653"/>
      <c r="FYP8" s="653"/>
      <c r="FYQ8" s="653"/>
      <c r="FYR8" s="653"/>
      <c r="FYS8" s="653"/>
      <c r="FYT8" s="653"/>
      <c r="FYU8" s="653"/>
      <c r="FYV8" s="668"/>
      <c r="FYW8" s="670"/>
      <c r="FYX8" s="652"/>
      <c r="FYY8" s="652"/>
      <c r="FYZ8" s="652"/>
      <c r="FZA8" s="652"/>
      <c r="FZB8" s="652"/>
      <c r="FZC8" s="652"/>
      <c r="FZD8" s="653"/>
      <c r="FZE8" s="653"/>
      <c r="FZF8" s="653"/>
      <c r="FZG8" s="653"/>
      <c r="FZH8" s="653"/>
      <c r="FZI8" s="653"/>
      <c r="FZJ8" s="653"/>
      <c r="FZK8" s="653"/>
      <c r="FZL8" s="668"/>
      <c r="FZM8" s="670"/>
      <c r="FZN8" s="652"/>
      <c r="FZO8" s="652"/>
      <c r="FZP8" s="652"/>
      <c r="FZQ8" s="652"/>
      <c r="FZR8" s="652"/>
      <c r="FZS8" s="652"/>
      <c r="FZT8" s="653"/>
      <c r="FZU8" s="653"/>
      <c r="FZV8" s="653"/>
      <c r="FZW8" s="653"/>
      <c r="FZX8" s="653"/>
      <c r="FZY8" s="653"/>
      <c r="FZZ8" s="653"/>
      <c r="GAA8" s="653"/>
      <c r="GAB8" s="668"/>
      <c r="GAC8" s="670"/>
      <c r="GAD8" s="652"/>
      <c r="GAE8" s="652"/>
      <c r="GAF8" s="652"/>
      <c r="GAG8" s="652"/>
      <c r="GAH8" s="652"/>
      <c r="GAI8" s="652"/>
      <c r="GAJ8" s="653"/>
      <c r="GAK8" s="653"/>
      <c r="GAL8" s="653"/>
      <c r="GAM8" s="653"/>
      <c r="GAN8" s="653"/>
      <c r="GAO8" s="653"/>
      <c r="GAP8" s="653"/>
      <c r="GAQ8" s="653"/>
      <c r="GAR8" s="668"/>
      <c r="GAS8" s="670"/>
      <c r="GAT8" s="652"/>
      <c r="GAU8" s="652"/>
      <c r="GAV8" s="652"/>
      <c r="GAW8" s="652"/>
      <c r="GAX8" s="652"/>
      <c r="GAY8" s="652"/>
      <c r="GAZ8" s="653"/>
      <c r="GBA8" s="653"/>
      <c r="GBB8" s="653"/>
      <c r="GBC8" s="653"/>
      <c r="GBD8" s="653"/>
      <c r="GBE8" s="653"/>
      <c r="GBF8" s="653"/>
      <c r="GBG8" s="653"/>
      <c r="GBH8" s="668"/>
      <c r="GBI8" s="670"/>
      <c r="GBJ8" s="652"/>
      <c r="GBK8" s="652"/>
      <c r="GBL8" s="652"/>
      <c r="GBM8" s="652"/>
      <c r="GBN8" s="652"/>
      <c r="GBO8" s="652"/>
      <c r="GBP8" s="653"/>
      <c r="GBQ8" s="653"/>
      <c r="GBR8" s="653"/>
      <c r="GBS8" s="653"/>
      <c r="GBT8" s="653"/>
      <c r="GBU8" s="653"/>
      <c r="GBV8" s="653"/>
      <c r="GBW8" s="653"/>
      <c r="GBX8" s="668"/>
      <c r="GBY8" s="670"/>
      <c r="GBZ8" s="652"/>
      <c r="GCA8" s="652"/>
      <c r="GCB8" s="652"/>
      <c r="GCC8" s="652"/>
      <c r="GCD8" s="652"/>
      <c r="GCE8" s="652"/>
      <c r="GCF8" s="653"/>
      <c r="GCG8" s="653"/>
      <c r="GCH8" s="653"/>
      <c r="GCI8" s="653"/>
      <c r="GCJ8" s="653"/>
      <c r="GCK8" s="653"/>
      <c r="GCL8" s="653"/>
      <c r="GCM8" s="653"/>
      <c r="GCN8" s="668"/>
      <c r="GCO8" s="670"/>
      <c r="GCP8" s="652"/>
      <c r="GCQ8" s="652"/>
      <c r="GCR8" s="652"/>
      <c r="GCS8" s="652"/>
      <c r="GCT8" s="652"/>
      <c r="GCU8" s="652"/>
      <c r="GCV8" s="653"/>
      <c r="GCW8" s="653"/>
      <c r="GCX8" s="653"/>
      <c r="GCY8" s="653"/>
      <c r="GCZ8" s="653"/>
      <c r="GDA8" s="653"/>
      <c r="GDB8" s="653"/>
      <c r="GDC8" s="653"/>
      <c r="GDD8" s="668"/>
      <c r="GDE8" s="670"/>
      <c r="GDF8" s="652"/>
      <c r="GDG8" s="652"/>
      <c r="GDH8" s="652"/>
      <c r="GDI8" s="652"/>
      <c r="GDJ8" s="652"/>
      <c r="GDK8" s="652"/>
      <c r="GDL8" s="653"/>
      <c r="GDM8" s="653"/>
      <c r="GDN8" s="653"/>
      <c r="GDO8" s="653"/>
      <c r="GDP8" s="653"/>
      <c r="GDQ8" s="653"/>
      <c r="GDR8" s="653"/>
      <c r="GDS8" s="653"/>
      <c r="GDT8" s="668"/>
      <c r="GDU8" s="670"/>
      <c r="GDV8" s="652"/>
      <c r="GDW8" s="652"/>
      <c r="GDX8" s="652"/>
      <c r="GDY8" s="652"/>
      <c r="GDZ8" s="652"/>
      <c r="GEA8" s="652"/>
      <c r="GEB8" s="653"/>
      <c r="GEC8" s="653"/>
      <c r="GED8" s="653"/>
      <c r="GEE8" s="653"/>
      <c r="GEF8" s="653"/>
      <c r="GEG8" s="653"/>
      <c r="GEH8" s="653"/>
      <c r="GEI8" s="653"/>
      <c r="GEJ8" s="668"/>
      <c r="GEK8" s="670"/>
      <c r="GEL8" s="652"/>
      <c r="GEM8" s="652"/>
      <c r="GEN8" s="652"/>
      <c r="GEO8" s="652"/>
      <c r="GEP8" s="652"/>
      <c r="GEQ8" s="652"/>
      <c r="GER8" s="653"/>
      <c r="GES8" s="653"/>
      <c r="GET8" s="653"/>
      <c r="GEU8" s="653"/>
      <c r="GEV8" s="653"/>
      <c r="GEW8" s="653"/>
      <c r="GEX8" s="653"/>
      <c r="GEY8" s="653"/>
      <c r="GEZ8" s="668"/>
      <c r="GFA8" s="670"/>
      <c r="GFB8" s="652"/>
      <c r="GFC8" s="652"/>
      <c r="GFD8" s="652"/>
      <c r="GFE8" s="652"/>
      <c r="GFF8" s="652"/>
      <c r="GFG8" s="652"/>
      <c r="GFH8" s="653"/>
      <c r="GFI8" s="653"/>
      <c r="GFJ8" s="653"/>
      <c r="GFK8" s="653"/>
      <c r="GFL8" s="653"/>
      <c r="GFM8" s="653"/>
      <c r="GFN8" s="653"/>
      <c r="GFO8" s="653"/>
      <c r="GFP8" s="668"/>
      <c r="GFQ8" s="670"/>
      <c r="GFR8" s="652"/>
      <c r="GFS8" s="652"/>
      <c r="GFT8" s="652"/>
      <c r="GFU8" s="652"/>
      <c r="GFV8" s="652"/>
      <c r="GFW8" s="652"/>
      <c r="GFX8" s="653"/>
      <c r="GFY8" s="653"/>
      <c r="GFZ8" s="653"/>
      <c r="GGA8" s="653"/>
      <c r="GGB8" s="653"/>
      <c r="GGC8" s="653"/>
      <c r="GGD8" s="653"/>
      <c r="GGE8" s="653"/>
      <c r="GGF8" s="668"/>
      <c r="GGG8" s="670"/>
      <c r="GGH8" s="652"/>
      <c r="GGI8" s="652"/>
      <c r="GGJ8" s="652"/>
      <c r="GGK8" s="652"/>
      <c r="GGL8" s="652"/>
      <c r="GGM8" s="652"/>
      <c r="GGN8" s="653"/>
      <c r="GGO8" s="653"/>
      <c r="GGP8" s="653"/>
      <c r="GGQ8" s="653"/>
      <c r="GGR8" s="653"/>
      <c r="GGS8" s="653"/>
      <c r="GGT8" s="653"/>
      <c r="GGU8" s="653"/>
      <c r="GGV8" s="668"/>
      <c r="GGW8" s="670"/>
      <c r="GGX8" s="652"/>
      <c r="GGY8" s="652"/>
      <c r="GGZ8" s="652"/>
      <c r="GHA8" s="652"/>
      <c r="GHB8" s="652"/>
      <c r="GHC8" s="652"/>
      <c r="GHD8" s="653"/>
      <c r="GHE8" s="653"/>
      <c r="GHF8" s="653"/>
      <c r="GHG8" s="653"/>
      <c r="GHH8" s="653"/>
      <c r="GHI8" s="653"/>
      <c r="GHJ8" s="653"/>
      <c r="GHK8" s="653"/>
      <c r="GHL8" s="668"/>
      <c r="GHM8" s="670"/>
      <c r="GHN8" s="652"/>
      <c r="GHO8" s="652"/>
      <c r="GHP8" s="652"/>
      <c r="GHQ8" s="652"/>
      <c r="GHR8" s="652"/>
      <c r="GHS8" s="652"/>
      <c r="GHT8" s="653"/>
      <c r="GHU8" s="653"/>
      <c r="GHV8" s="653"/>
      <c r="GHW8" s="653"/>
      <c r="GHX8" s="653"/>
      <c r="GHY8" s="653"/>
      <c r="GHZ8" s="653"/>
      <c r="GIA8" s="653"/>
      <c r="GIB8" s="668"/>
      <c r="GIC8" s="670"/>
      <c r="GID8" s="652"/>
      <c r="GIE8" s="652"/>
      <c r="GIF8" s="652"/>
      <c r="GIG8" s="652"/>
      <c r="GIH8" s="652"/>
      <c r="GII8" s="652"/>
      <c r="GIJ8" s="653"/>
      <c r="GIK8" s="653"/>
      <c r="GIL8" s="653"/>
      <c r="GIM8" s="653"/>
      <c r="GIN8" s="653"/>
      <c r="GIO8" s="653"/>
      <c r="GIP8" s="653"/>
      <c r="GIQ8" s="653"/>
      <c r="GIR8" s="668"/>
      <c r="GIS8" s="670"/>
      <c r="GIT8" s="652"/>
      <c r="GIU8" s="652"/>
      <c r="GIV8" s="652"/>
      <c r="GIW8" s="652"/>
      <c r="GIX8" s="652"/>
      <c r="GIY8" s="652"/>
      <c r="GIZ8" s="653"/>
      <c r="GJA8" s="653"/>
      <c r="GJB8" s="653"/>
      <c r="GJC8" s="653"/>
      <c r="GJD8" s="653"/>
      <c r="GJE8" s="653"/>
      <c r="GJF8" s="653"/>
      <c r="GJG8" s="653"/>
      <c r="GJH8" s="668"/>
      <c r="GJI8" s="670"/>
      <c r="GJJ8" s="652"/>
      <c r="GJK8" s="652"/>
      <c r="GJL8" s="652"/>
      <c r="GJM8" s="652"/>
      <c r="GJN8" s="652"/>
      <c r="GJO8" s="652"/>
      <c r="GJP8" s="653"/>
      <c r="GJQ8" s="653"/>
      <c r="GJR8" s="653"/>
      <c r="GJS8" s="653"/>
      <c r="GJT8" s="653"/>
      <c r="GJU8" s="653"/>
      <c r="GJV8" s="653"/>
      <c r="GJW8" s="653"/>
      <c r="GJX8" s="668"/>
      <c r="GJY8" s="670"/>
      <c r="GJZ8" s="652"/>
      <c r="GKA8" s="652"/>
      <c r="GKB8" s="652"/>
      <c r="GKC8" s="652"/>
      <c r="GKD8" s="652"/>
      <c r="GKE8" s="652"/>
      <c r="GKF8" s="653"/>
      <c r="GKG8" s="653"/>
      <c r="GKH8" s="653"/>
      <c r="GKI8" s="653"/>
      <c r="GKJ8" s="653"/>
      <c r="GKK8" s="653"/>
      <c r="GKL8" s="653"/>
      <c r="GKM8" s="653"/>
      <c r="GKN8" s="668"/>
      <c r="GKO8" s="670"/>
      <c r="GKP8" s="652"/>
      <c r="GKQ8" s="652"/>
      <c r="GKR8" s="652"/>
      <c r="GKS8" s="652"/>
      <c r="GKT8" s="652"/>
      <c r="GKU8" s="652"/>
      <c r="GKV8" s="653"/>
      <c r="GKW8" s="653"/>
      <c r="GKX8" s="653"/>
      <c r="GKY8" s="653"/>
      <c r="GKZ8" s="653"/>
      <c r="GLA8" s="653"/>
      <c r="GLB8" s="653"/>
      <c r="GLC8" s="653"/>
      <c r="GLD8" s="668"/>
      <c r="GLE8" s="670"/>
      <c r="GLF8" s="652"/>
      <c r="GLG8" s="652"/>
      <c r="GLH8" s="652"/>
      <c r="GLI8" s="652"/>
      <c r="GLJ8" s="652"/>
      <c r="GLK8" s="652"/>
      <c r="GLL8" s="653"/>
      <c r="GLM8" s="653"/>
      <c r="GLN8" s="653"/>
      <c r="GLO8" s="653"/>
      <c r="GLP8" s="653"/>
      <c r="GLQ8" s="653"/>
      <c r="GLR8" s="653"/>
      <c r="GLS8" s="653"/>
      <c r="GLT8" s="668"/>
      <c r="GLU8" s="670"/>
      <c r="GLV8" s="652"/>
      <c r="GLW8" s="652"/>
      <c r="GLX8" s="652"/>
      <c r="GLY8" s="652"/>
      <c r="GLZ8" s="652"/>
      <c r="GMA8" s="652"/>
      <c r="GMB8" s="653"/>
      <c r="GMC8" s="653"/>
      <c r="GMD8" s="653"/>
      <c r="GME8" s="653"/>
      <c r="GMF8" s="653"/>
      <c r="GMG8" s="653"/>
      <c r="GMH8" s="653"/>
      <c r="GMI8" s="653"/>
      <c r="GMJ8" s="668"/>
      <c r="GMK8" s="670"/>
      <c r="GML8" s="652"/>
      <c r="GMM8" s="652"/>
      <c r="GMN8" s="652"/>
      <c r="GMO8" s="652"/>
      <c r="GMP8" s="652"/>
      <c r="GMQ8" s="652"/>
      <c r="GMR8" s="653"/>
      <c r="GMS8" s="653"/>
      <c r="GMT8" s="653"/>
      <c r="GMU8" s="653"/>
      <c r="GMV8" s="653"/>
      <c r="GMW8" s="653"/>
      <c r="GMX8" s="653"/>
      <c r="GMY8" s="653"/>
      <c r="GMZ8" s="668"/>
      <c r="GNA8" s="670"/>
      <c r="GNB8" s="652"/>
      <c r="GNC8" s="652"/>
      <c r="GND8" s="652"/>
      <c r="GNE8" s="652"/>
      <c r="GNF8" s="652"/>
      <c r="GNG8" s="652"/>
      <c r="GNH8" s="653"/>
      <c r="GNI8" s="653"/>
      <c r="GNJ8" s="653"/>
      <c r="GNK8" s="653"/>
      <c r="GNL8" s="653"/>
      <c r="GNM8" s="653"/>
      <c r="GNN8" s="653"/>
      <c r="GNO8" s="653"/>
      <c r="GNP8" s="668"/>
      <c r="GNQ8" s="670"/>
      <c r="GNR8" s="652"/>
      <c r="GNS8" s="652"/>
      <c r="GNT8" s="652"/>
      <c r="GNU8" s="652"/>
      <c r="GNV8" s="652"/>
      <c r="GNW8" s="652"/>
      <c r="GNX8" s="653"/>
      <c r="GNY8" s="653"/>
      <c r="GNZ8" s="653"/>
      <c r="GOA8" s="653"/>
      <c r="GOB8" s="653"/>
      <c r="GOC8" s="653"/>
      <c r="GOD8" s="653"/>
      <c r="GOE8" s="653"/>
      <c r="GOF8" s="668"/>
      <c r="GOG8" s="670"/>
      <c r="GOH8" s="652"/>
      <c r="GOI8" s="652"/>
      <c r="GOJ8" s="652"/>
      <c r="GOK8" s="652"/>
      <c r="GOL8" s="652"/>
      <c r="GOM8" s="652"/>
      <c r="GON8" s="653"/>
      <c r="GOO8" s="653"/>
      <c r="GOP8" s="653"/>
      <c r="GOQ8" s="653"/>
      <c r="GOR8" s="653"/>
      <c r="GOS8" s="653"/>
      <c r="GOT8" s="653"/>
      <c r="GOU8" s="653"/>
      <c r="GOV8" s="668"/>
      <c r="GOW8" s="670"/>
      <c r="GOX8" s="652"/>
      <c r="GOY8" s="652"/>
      <c r="GOZ8" s="652"/>
      <c r="GPA8" s="652"/>
      <c r="GPB8" s="652"/>
      <c r="GPC8" s="652"/>
      <c r="GPD8" s="653"/>
      <c r="GPE8" s="653"/>
      <c r="GPF8" s="653"/>
      <c r="GPG8" s="653"/>
      <c r="GPH8" s="653"/>
      <c r="GPI8" s="653"/>
      <c r="GPJ8" s="653"/>
      <c r="GPK8" s="653"/>
      <c r="GPL8" s="668"/>
      <c r="GPM8" s="670"/>
      <c r="GPN8" s="652"/>
      <c r="GPO8" s="652"/>
      <c r="GPP8" s="652"/>
      <c r="GPQ8" s="652"/>
      <c r="GPR8" s="652"/>
      <c r="GPS8" s="652"/>
      <c r="GPT8" s="653"/>
      <c r="GPU8" s="653"/>
      <c r="GPV8" s="653"/>
      <c r="GPW8" s="653"/>
      <c r="GPX8" s="653"/>
      <c r="GPY8" s="653"/>
      <c r="GPZ8" s="653"/>
      <c r="GQA8" s="653"/>
      <c r="GQB8" s="668"/>
      <c r="GQC8" s="670"/>
      <c r="GQD8" s="652"/>
      <c r="GQE8" s="652"/>
      <c r="GQF8" s="652"/>
      <c r="GQG8" s="652"/>
      <c r="GQH8" s="652"/>
      <c r="GQI8" s="652"/>
      <c r="GQJ8" s="653"/>
      <c r="GQK8" s="653"/>
      <c r="GQL8" s="653"/>
      <c r="GQM8" s="653"/>
      <c r="GQN8" s="653"/>
      <c r="GQO8" s="653"/>
      <c r="GQP8" s="653"/>
      <c r="GQQ8" s="653"/>
      <c r="GQR8" s="668"/>
      <c r="GQS8" s="670"/>
      <c r="GQT8" s="652"/>
      <c r="GQU8" s="652"/>
      <c r="GQV8" s="652"/>
      <c r="GQW8" s="652"/>
      <c r="GQX8" s="652"/>
      <c r="GQY8" s="652"/>
      <c r="GQZ8" s="653"/>
      <c r="GRA8" s="653"/>
      <c r="GRB8" s="653"/>
      <c r="GRC8" s="653"/>
      <c r="GRD8" s="653"/>
      <c r="GRE8" s="653"/>
      <c r="GRF8" s="653"/>
      <c r="GRG8" s="653"/>
      <c r="GRH8" s="668"/>
      <c r="GRI8" s="670"/>
      <c r="GRJ8" s="652"/>
      <c r="GRK8" s="652"/>
      <c r="GRL8" s="652"/>
      <c r="GRM8" s="652"/>
      <c r="GRN8" s="652"/>
      <c r="GRO8" s="652"/>
      <c r="GRP8" s="653"/>
      <c r="GRQ8" s="653"/>
      <c r="GRR8" s="653"/>
      <c r="GRS8" s="653"/>
      <c r="GRT8" s="653"/>
      <c r="GRU8" s="653"/>
      <c r="GRV8" s="653"/>
      <c r="GRW8" s="653"/>
      <c r="GRX8" s="668"/>
      <c r="GRY8" s="670"/>
      <c r="GRZ8" s="652"/>
      <c r="GSA8" s="652"/>
      <c r="GSB8" s="652"/>
      <c r="GSC8" s="652"/>
      <c r="GSD8" s="652"/>
      <c r="GSE8" s="652"/>
      <c r="GSF8" s="653"/>
      <c r="GSG8" s="653"/>
      <c r="GSH8" s="653"/>
      <c r="GSI8" s="653"/>
      <c r="GSJ8" s="653"/>
      <c r="GSK8" s="653"/>
      <c r="GSL8" s="653"/>
      <c r="GSM8" s="653"/>
      <c r="GSN8" s="668"/>
      <c r="GSO8" s="670"/>
      <c r="GSP8" s="652"/>
      <c r="GSQ8" s="652"/>
      <c r="GSR8" s="652"/>
      <c r="GSS8" s="652"/>
      <c r="GST8" s="652"/>
      <c r="GSU8" s="652"/>
      <c r="GSV8" s="653"/>
      <c r="GSW8" s="653"/>
      <c r="GSX8" s="653"/>
      <c r="GSY8" s="653"/>
      <c r="GSZ8" s="653"/>
      <c r="GTA8" s="653"/>
      <c r="GTB8" s="653"/>
      <c r="GTC8" s="653"/>
      <c r="GTD8" s="668"/>
      <c r="GTE8" s="670"/>
      <c r="GTF8" s="652"/>
      <c r="GTG8" s="652"/>
      <c r="GTH8" s="652"/>
      <c r="GTI8" s="652"/>
      <c r="GTJ8" s="652"/>
      <c r="GTK8" s="652"/>
      <c r="GTL8" s="653"/>
      <c r="GTM8" s="653"/>
      <c r="GTN8" s="653"/>
      <c r="GTO8" s="653"/>
      <c r="GTP8" s="653"/>
      <c r="GTQ8" s="653"/>
      <c r="GTR8" s="653"/>
      <c r="GTS8" s="653"/>
      <c r="GTT8" s="668"/>
      <c r="GTU8" s="670"/>
      <c r="GTV8" s="652"/>
      <c r="GTW8" s="652"/>
      <c r="GTX8" s="652"/>
      <c r="GTY8" s="652"/>
      <c r="GTZ8" s="652"/>
      <c r="GUA8" s="652"/>
      <c r="GUB8" s="653"/>
      <c r="GUC8" s="653"/>
      <c r="GUD8" s="653"/>
      <c r="GUE8" s="653"/>
      <c r="GUF8" s="653"/>
      <c r="GUG8" s="653"/>
      <c r="GUH8" s="653"/>
      <c r="GUI8" s="653"/>
      <c r="GUJ8" s="668"/>
      <c r="GUK8" s="670"/>
      <c r="GUL8" s="652"/>
      <c r="GUM8" s="652"/>
      <c r="GUN8" s="652"/>
      <c r="GUO8" s="652"/>
      <c r="GUP8" s="652"/>
      <c r="GUQ8" s="652"/>
      <c r="GUR8" s="653"/>
      <c r="GUS8" s="653"/>
      <c r="GUT8" s="653"/>
      <c r="GUU8" s="653"/>
      <c r="GUV8" s="653"/>
      <c r="GUW8" s="653"/>
      <c r="GUX8" s="653"/>
      <c r="GUY8" s="653"/>
      <c r="GUZ8" s="668"/>
      <c r="GVA8" s="670"/>
      <c r="GVB8" s="652"/>
      <c r="GVC8" s="652"/>
      <c r="GVD8" s="652"/>
      <c r="GVE8" s="652"/>
      <c r="GVF8" s="652"/>
      <c r="GVG8" s="652"/>
      <c r="GVH8" s="653"/>
      <c r="GVI8" s="653"/>
      <c r="GVJ8" s="653"/>
      <c r="GVK8" s="653"/>
      <c r="GVL8" s="653"/>
      <c r="GVM8" s="653"/>
      <c r="GVN8" s="653"/>
      <c r="GVO8" s="653"/>
      <c r="GVP8" s="668"/>
      <c r="GVQ8" s="670"/>
      <c r="GVR8" s="652"/>
      <c r="GVS8" s="652"/>
      <c r="GVT8" s="652"/>
      <c r="GVU8" s="652"/>
      <c r="GVV8" s="652"/>
      <c r="GVW8" s="652"/>
      <c r="GVX8" s="653"/>
      <c r="GVY8" s="653"/>
      <c r="GVZ8" s="653"/>
      <c r="GWA8" s="653"/>
      <c r="GWB8" s="653"/>
      <c r="GWC8" s="653"/>
      <c r="GWD8" s="653"/>
      <c r="GWE8" s="653"/>
      <c r="GWF8" s="668"/>
      <c r="GWG8" s="670"/>
      <c r="GWH8" s="652"/>
      <c r="GWI8" s="652"/>
      <c r="GWJ8" s="652"/>
      <c r="GWK8" s="652"/>
      <c r="GWL8" s="652"/>
      <c r="GWM8" s="652"/>
      <c r="GWN8" s="653"/>
      <c r="GWO8" s="653"/>
      <c r="GWP8" s="653"/>
      <c r="GWQ8" s="653"/>
      <c r="GWR8" s="653"/>
      <c r="GWS8" s="653"/>
      <c r="GWT8" s="653"/>
      <c r="GWU8" s="653"/>
      <c r="GWV8" s="668"/>
      <c r="GWW8" s="670"/>
      <c r="GWX8" s="652"/>
      <c r="GWY8" s="652"/>
      <c r="GWZ8" s="652"/>
      <c r="GXA8" s="652"/>
      <c r="GXB8" s="652"/>
      <c r="GXC8" s="652"/>
      <c r="GXD8" s="653"/>
      <c r="GXE8" s="653"/>
      <c r="GXF8" s="653"/>
      <c r="GXG8" s="653"/>
      <c r="GXH8" s="653"/>
      <c r="GXI8" s="653"/>
      <c r="GXJ8" s="653"/>
      <c r="GXK8" s="653"/>
      <c r="GXL8" s="668"/>
      <c r="GXM8" s="670"/>
      <c r="GXN8" s="652"/>
      <c r="GXO8" s="652"/>
      <c r="GXP8" s="652"/>
      <c r="GXQ8" s="652"/>
      <c r="GXR8" s="652"/>
      <c r="GXS8" s="652"/>
      <c r="GXT8" s="653"/>
      <c r="GXU8" s="653"/>
      <c r="GXV8" s="653"/>
      <c r="GXW8" s="653"/>
      <c r="GXX8" s="653"/>
      <c r="GXY8" s="653"/>
      <c r="GXZ8" s="653"/>
      <c r="GYA8" s="653"/>
      <c r="GYB8" s="668"/>
      <c r="GYC8" s="670"/>
      <c r="GYD8" s="652"/>
      <c r="GYE8" s="652"/>
      <c r="GYF8" s="652"/>
      <c r="GYG8" s="652"/>
      <c r="GYH8" s="652"/>
      <c r="GYI8" s="652"/>
      <c r="GYJ8" s="653"/>
      <c r="GYK8" s="653"/>
      <c r="GYL8" s="653"/>
      <c r="GYM8" s="653"/>
      <c r="GYN8" s="653"/>
      <c r="GYO8" s="653"/>
      <c r="GYP8" s="653"/>
      <c r="GYQ8" s="653"/>
      <c r="GYR8" s="668"/>
      <c r="GYS8" s="670"/>
      <c r="GYT8" s="652"/>
      <c r="GYU8" s="652"/>
      <c r="GYV8" s="652"/>
      <c r="GYW8" s="652"/>
      <c r="GYX8" s="652"/>
      <c r="GYY8" s="652"/>
      <c r="GYZ8" s="653"/>
      <c r="GZA8" s="653"/>
      <c r="GZB8" s="653"/>
      <c r="GZC8" s="653"/>
      <c r="GZD8" s="653"/>
      <c r="GZE8" s="653"/>
      <c r="GZF8" s="653"/>
      <c r="GZG8" s="653"/>
      <c r="GZH8" s="668"/>
      <c r="GZI8" s="670"/>
      <c r="GZJ8" s="652"/>
      <c r="GZK8" s="652"/>
      <c r="GZL8" s="652"/>
      <c r="GZM8" s="652"/>
      <c r="GZN8" s="652"/>
      <c r="GZO8" s="652"/>
      <c r="GZP8" s="653"/>
      <c r="GZQ8" s="653"/>
      <c r="GZR8" s="653"/>
      <c r="GZS8" s="653"/>
      <c r="GZT8" s="653"/>
      <c r="GZU8" s="653"/>
      <c r="GZV8" s="653"/>
      <c r="GZW8" s="653"/>
      <c r="GZX8" s="668"/>
      <c r="GZY8" s="670"/>
      <c r="GZZ8" s="652"/>
      <c r="HAA8" s="652"/>
      <c r="HAB8" s="652"/>
      <c r="HAC8" s="652"/>
      <c r="HAD8" s="652"/>
      <c r="HAE8" s="652"/>
      <c r="HAF8" s="653"/>
      <c r="HAG8" s="653"/>
      <c r="HAH8" s="653"/>
      <c r="HAI8" s="653"/>
      <c r="HAJ8" s="653"/>
      <c r="HAK8" s="653"/>
      <c r="HAL8" s="653"/>
      <c r="HAM8" s="653"/>
      <c r="HAN8" s="668"/>
      <c r="HAO8" s="670"/>
      <c r="HAP8" s="652"/>
      <c r="HAQ8" s="652"/>
      <c r="HAR8" s="652"/>
      <c r="HAS8" s="652"/>
      <c r="HAT8" s="652"/>
      <c r="HAU8" s="652"/>
      <c r="HAV8" s="653"/>
      <c r="HAW8" s="653"/>
      <c r="HAX8" s="653"/>
      <c r="HAY8" s="653"/>
      <c r="HAZ8" s="653"/>
      <c r="HBA8" s="653"/>
      <c r="HBB8" s="653"/>
      <c r="HBC8" s="653"/>
      <c r="HBD8" s="668"/>
      <c r="HBE8" s="670"/>
      <c r="HBF8" s="652"/>
      <c r="HBG8" s="652"/>
      <c r="HBH8" s="652"/>
      <c r="HBI8" s="652"/>
      <c r="HBJ8" s="652"/>
      <c r="HBK8" s="652"/>
      <c r="HBL8" s="653"/>
      <c r="HBM8" s="653"/>
      <c r="HBN8" s="653"/>
      <c r="HBO8" s="653"/>
      <c r="HBP8" s="653"/>
      <c r="HBQ8" s="653"/>
      <c r="HBR8" s="653"/>
      <c r="HBS8" s="653"/>
      <c r="HBT8" s="668"/>
      <c r="HBU8" s="670"/>
      <c r="HBV8" s="652"/>
      <c r="HBW8" s="652"/>
      <c r="HBX8" s="652"/>
      <c r="HBY8" s="652"/>
      <c r="HBZ8" s="652"/>
      <c r="HCA8" s="652"/>
      <c r="HCB8" s="653"/>
      <c r="HCC8" s="653"/>
      <c r="HCD8" s="653"/>
      <c r="HCE8" s="653"/>
      <c r="HCF8" s="653"/>
      <c r="HCG8" s="653"/>
      <c r="HCH8" s="653"/>
      <c r="HCI8" s="653"/>
      <c r="HCJ8" s="668"/>
      <c r="HCK8" s="670"/>
      <c r="HCL8" s="652"/>
      <c r="HCM8" s="652"/>
      <c r="HCN8" s="652"/>
      <c r="HCO8" s="652"/>
      <c r="HCP8" s="652"/>
      <c r="HCQ8" s="652"/>
      <c r="HCR8" s="653"/>
      <c r="HCS8" s="653"/>
      <c r="HCT8" s="653"/>
      <c r="HCU8" s="653"/>
      <c r="HCV8" s="653"/>
      <c r="HCW8" s="653"/>
      <c r="HCX8" s="653"/>
      <c r="HCY8" s="653"/>
      <c r="HCZ8" s="668"/>
      <c r="HDA8" s="670"/>
      <c r="HDB8" s="652"/>
      <c r="HDC8" s="652"/>
      <c r="HDD8" s="652"/>
      <c r="HDE8" s="652"/>
      <c r="HDF8" s="652"/>
      <c r="HDG8" s="652"/>
      <c r="HDH8" s="653"/>
      <c r="HDI8" s="653"/>
      <c r="HDJ8" s="653"/>
      <c r="HDK8" s="653"/>
      <c r="HDL8" s="653"/>
      <c r="HDM8" s="653"/>
      <c r="HDN8" s="653"/>
      <c r="HDO8" s="653"/>
      <c r="HDP8" s="668"/>
      <c r="HDQ8" s="670"/>
      <c r="HDR8" s="652"/>
      <c r="HDS8" s="652"/>
      <c r="HDT8" s="652"/>
      <c r="HDU8" s="652"/>
      <c r="HDV8" s="652"/>
      <c r="HDW8" s="652"/>
      <c r="HDX8" s="653"/>
      <c r="HDY8" s="653"/>
      <c r="HDZ8" s="653"/>
      <c r="HEA8" s="653"/>
      <c r="HEB8" s="653"/>
      <c r="HEC8" s="653"/>
      <c r="HED8" s="653"/>
      <c r="HEE8" s="653"/>
      <c r="HEF8" s="668"/>
      <c r="HEG8" s="670"/>
      <c r="HEH8" s="652"/>
      <c r="HEI8" s="652"/>
      <c r="HEJ8" s="652"/>
      <c r="HEK8" s="652"/>
      <c r="HEL8" s="652"/>
      <c r="HEM8" s="652"/>
      <c r="HEN8" s="653"/>
      <c r="HEO8" s="653"/>
      <c r="HEP8" s="653"/>
      <c r="HEQ8" s="653"/>
      <c r="HER8" s="653"/>
      <c r="HES8" s="653"/>
      <c r="HET8" s="653"/>
      <c r="HEU8" s="653"/>
      <c r="HEV8" s="668"/>
      <c r="HEW8" s="670"/>
      <c r="HEX8" s="652"/>
      <c r="HEY8" s="652"/>
      <c r="HEZ8" s="652"/>
      <c r="HFA8" s="652"/>
      <c r="HFB8" s="652"/>
      <c r="HFC8" s="652"/>
      <c r="HFD8" s="653"/>
      <c r="HFE8" s="653"/>
      <c r="HFF8" s="653"/>
      <c r="HFG8" s="653"/>
      <c r="HFH8" s="653"/>
      <c r="HFI8" s="653"/>
      <c r="HFJ8" s="653"/>
      <c r="HFK8" s="653"/>
      <c r="HFL8" s="668"/>
      <c r="HFM8" s="670"/>
      <c r="HFN8" s="652"/>
      <c r="HFO8" s="652"/>
      <c r="HFP8" s="652"/>
      <c r="HFQ8" s="652"/>
      <c r="HFR8" s="652"/>
      <c r="HFS8" s="652"/>
      <c r="HFT8" s="653"/>
      <c r="HFU8" s="653"/>
      <c r="HFV8" s="653"/>
      <c r="HFW8" s="653"/>
      <c r="HFX8" s="653"/>
      <c r="HFY8" s="653"/>
      <c r="HFZ8" s="653"/>
      <c r="HGA8" s="653"/>
      <c r="HGB8" s="668"/>
      <c r="HGC8" s="670"/>
      <c r="HGD8" s="652"/>
      <c r="HGE8" s="652"/>
      <c r="HGF8" s="652"/>
      <c r="HGG8" s="652"/>
      <c r="HGH8" s="652"/>
      <c r="HGI8" s="652"/>
      <c r="HGJ8" s="653"/>
      <c r="HGK8" s="653"/>
      <c r="HGL8" s="653"/>
      <c r="HGM8" s="653"/>
      <c r="HGN8" s="653"/>
      <c r="HGO8" s="653"/>
      <c r="HGP8" s="653"/>
      <c r="HGQ8" s="653"/>
      <c r="HGR8" s="668"/>
      <c r="HGS8" s="670"/>
      <c r="HGT8" s="652"/>
      <c r="HGU8" s="652"/>
      <c r="HGV8" s="652"/>
      <c r="HGW8" s="652"/>
      <c r="HGX8" s="652"/>
      <c r="HGY8" s="652"/>
      <c r="HGZ8" s="653"/>
      <c r="HHA8" s="653"/>
      <c r="HHB8" s="653"/>
      <c r="HHC8" s="653"/>
      <c r="HHD8" s="653"/>
      <c r="HHE8" s="653"/>
      <c r="HHF8" s="653"/>
      <c r="HHG8" s="653"/>
      <c r="HHH8" s="668"/>
      <c r="HHI8" s="670"/>
      <c r="HHJ8" s="652"/>
      <c r="HHK8" s="652"/>
      <c r="HHL8" s="652"/>
      <c r="HHM8" s="652"/>
      <c r="HHN8" s="652"/>
      <c r="HHO8" s="652"/>
      <c r="HHP8" s="653"/>
      <c r="HHQ8" s="653"/>
      <c r="HHR8" s="653"/>
      <c r="HHS8" s="653"/>
      <c r="HHT8" s="653"/>
      <c r="HHU8" s="653"/>
      <c r="HHV8" s="653"/>
      <c r="HHW8" s="653"/>
      <c r="HHX8" s="668"/>
      <c r="HHY8" s="670"/>
      <c r="HHZ8" s="652"/>
      <c r="HIA8" s="652"/>
      <c r="HIB8" s="652"/>
      <c r="HIC8" s="652"/>
      <c r="HID8" s="652"/>
      <c r="HIE8" s="652"/>
      <c r="HIF8" s="653"/>
      <c r="HIG8" s="653"/>
      <c r="HIH8" s="653"/>
      <c r="HII8" s="653"/>
      <c r="HIJ8" s="653"/>
      <c r="HIK8" s="653"/>
      <c r="HIL8" s="653"/>
      <c r="HIM8" s="653"/>
      <c r="HIN8" s="668"/>
      <c r="HIO8" s="670"/>
      <c r="HIP8" s="652"/>
      <c r="HIQ8" s="652"/>
      <c r="HIR8" s="652"/>
      <c r="HIS8" s="652"/>
      <c r="HIT8" s="652"/>
      <c r="HIU8" s="652"/>
      <c r="HIV8" s="653"/>
      <c r="HIW8" s="653"/>
      <c r="HIX8" s="653"/>
      <c r="HIY8" s="653"/>
      <c r="HIZ8" s="653"/>
      <c r="HJA8" s="653"/>
      <c r="HJB8" s="653"/>
      <c r="HJC8" s="653"/>
      <c r="HJD8" s="668"/>
      <c r="HJE8" s="670"/>
      <c r="HJF8" s="652"/>
      <c r="HJG8" s="652"/>
      <c r="HJH8" s="652"/>
      <c r="HJI8" s="652"/>
      <c r="HJJ8" s="652"/>
      <c r="HJK8" s="652"/>
      <c r="HJL8" s="653"/>
      <c r="HJM8" s="653"/>
      <c r="HJN8" s="653"/>
      <c r="HJO8" s="653"/>
      <c r="HJP8" s="653"/>
      <c r="HJQ8" s="653"/>
      <c r="HJR8" s="653"/>
      <c r="HJS8" s="653"/>
      <c r="HJT8" s="668"/>
      <c r="HJU8" s="670"/>
      <c r="HJV8" s="652"/>
      <c r="HJW8" s="652"/>
      <c r="HJX8" s="652"/>
      <c r="HJY8" s="652"/>
      <c r="HJZ8" s="652"/>
      <c r="HKA8" s="652"/>
      <c r="HKB8" s="653"/>
      <c r="HKC8" s="653"/>
      <c r="HKD8" s="653"/>
      <c r="HKE8" s="653"/>
      <c r="HKF8" s="653"/>
      <c r="HKG8" s="653"/>
      <c r="HKH8" s="653"/>
      <c r="HKI8" s="653"/>
      <c r="HKJ8" s="668"/>
      <c r="HKK8" s="670"/>
      <c r="HKL8" s="652"/>
      <c r="HKM8" s="652"/>
      <c r="HKN8" s="652"/>
      <c r="HKO8" s="652"/>
      <c r="HKP8" s="652"/>
      <c r="HKQ8" s="652"/>
      <c r="HKR8" s="653"/>
      <c r="HKS8" s="653"/>
      <c r="HKT8" s="653"/>
      <c r="HKU8" s="653"/>
      <c r="HKV8" s="653"/>
      <c r="HKW8" s="653"/>
      <c r="HKX8" s="653"/>
      <c r="HKY8" s="653"/>
      <c r="HKZ8" s="668"/>
      <c r="HLA8" s="670"/>
      <c r="HLB8" s="652"/>
      <c r="HLC8" s="652"/>
      <c r="HLD8" s="652"/>
      <c r="HLE8" s="652"/>
      <c r="HLF8" s="652"/>
      <c r="HLG8" s="652"/>
      <c r="HLH8" s="653"/>
      <c r="HLI8" s="653"/>
      <c r="HLJ8" s="653"/>
      <c r="HLK8" s="653"/>
      <c r="HLL8" s="653"/>
      <c r="HLM8" s="653"/>
      <c r="HLN8" s="653"/>
      <c r="HLO8" s="653"/>
      <c r="HLP8" s="668"/>
      <c r="HLQ8" s="670"/>
      <c r="HLR8" s="652"/>
      <c r="HLS8" s="652"/>
      <c r="HLT8" s="652"/>
      <c r="HLU8" s="652"/>
      <c r="HLV8" s="652"/>
      <c r="HLW8" s="652"/>
      <c r="HLX8" s="653"/>
      <c r="HLY8" s="653"/>
      <c r="HLZ8" s="653"/>
      <c r="HMA8" s="653"/>
      <c r="HMB8" s="653"/>
      <c r="HMC8" s="653"/>
      <c r="HMD8" s="653"/>
      <c r="HME8" s="653"/>
      <c r="HMF8" s="668"/>
      <c r="HMG8" s="670"/>
      <c r="HMH8" s="652"/>
      <c r="HMI8" s="652"/>
      <c r="HMJ8" s="652"/>
      <c r="HMK8" s="652"/>
      <c r="HML8" s="652"/>
      <c r="HMM8" s="652"/>
      <c r="HMN8" s="653"/>
      <c r="HMO8" s="653"/>
      <c r="HMP8" s="653"/>
      <c r="HMQ8" s="653"/>
      <c r="HMR8" s="653"/>
      <c r="HMS8" s="653"/>
      <c r="HMT8" s="653"/>
      <c r="HMU8" s="653"/>
      <c r="HMV8" s="668"/>
      <c r="HMW8" s="670"/>
      <c r="HMX8" s="652"/>
      <c r="HMY8" s="652"/>
      <c r="HMZ8" s="652"/>
      <c r="HNA8" s="652"/>
      <c r="HNB8" s="652"/>
      <c r="HNC8" s="652"/>
      <c r="HND8" s="653"/>
      <c r="HNE8" s="653"/>
      <c r="HNF8" s="653"/>
      <c r="HNG8" s="653"/>
      <c r="HNH8" s="653"/>
      <c r="HNI8" s="653"/>
      <c r="HNJ8" s="653"/>
      <c r="HNK8" s="653"/>
      <c r="HNL8" s="668"/>
      <c r="HNM8" s="670"/>
      <c r="HNN8" s="652"/>
      <c r="HNO8" s="652"/>
      <c r="HNP8" s="652"/>
      <c r="HNQ8" s="652"/>
      <c r="HNR8" s="652"/>
      <c r="HNS8" s="652"/>
      <c r="HNT8" s="653"/>
      <c r="HNU8" s="653"/>
      <c r="HNV8" s="653"/>
      <c r="HNW8" s="653"/>
      <c r="HNX8" s="653"/>
      <c r="HNY8" s="653"/>
      <c r="HNZ8" s="653"/>
      <c r="HOA8" s="653"/>
      <c r="HOB8" s="668"/>
      <c r="HOC8" s="670"/>
      <c r="HOD8" s="652"/>
      <c r="HOE8" s="652"/>
      <c r="HOF8" s="652"/>
      <c r="HOG8" s="652"/>
      <c r="HOH8" s="652"/>
      <c r="HOI8" s="652"/>
      <c r="HOJ8" s="653"/>
      <c r="HOK8" s="653"/>
      <c r="HOL8" s="653"/>
      <c r="HOM8" s="653"/>
      <c r="HON8" s="653"/>
      <c r="HOO8" s="653"/>
      <c r="HOP8" s="653"/>
      <c r="HOQ8" s="653"/>
      <c r="HOR8" s="668"/>
      <c r="HOS8" s="670"/>
      <c r="HOT8" s="652"/>
      <c r="HOU8" s="652"/>
      <c r="HOV8" s="652"/>
      <c r="HOW8" s="652"/>
      <c r="HOX8" s="652"/>
      <c r="HOY8" s="652"/>
      <c r="HOZ8" s="653"/>
      <c r="HPA8" s="653"/>
      <c r="HPB8" s="653"/>
      <c r="HPC8" s="653"/>
      <c r="HPD8" s="653"/>
      <c r="HPE8" s="653"/>
      <c r="HPF8" s="653"/>
      <c r="HPG8" s="653"/>
      <c r="HPH8" s="668"/>
      <c r="HPI8" s="670"/>
      <c r="HPJ8" s="652"/>
      <c r="HPK8" s="652"/>
      <c r="HPL8" s="652"/>
      <c r="HPM8" s="652"/>
      <c r="HPN8" s="652"/>
      <c r="HPO8" s="652"/>
      <c r="HPP8" s="653"/>
      <c r="HPQ8" s="653"/>
      <c r="HPR8" s="653"/>
      <c r="HPS8" s="653"/>
      <c r="HPT8" s="653"/>
      <c r="HPU8" s="653"/>
      <c r="HPV8" s="653"/>
      <c r="HPW8" s="653"/>
      <c r="HPX8" s="668"/>
      <c r="HPY8" s="670"/>
      <c r="HPZ8" s="652"/>
      <c r="HQA8" s="652"/>
      <c r="HQB8" s="652"/>
      <c r="HQC8" s="652"/>
      <c r="HQD8" s="652"/>
      <c r="HQE8" s="652"/>
      <c r="HQF8" s="653"/>
      <c r="HQG8" s="653"/>
      <c r="HQH8" s="653"/>
      <c r="HQI8" s="653"/>
      <c r="HQJ8" s="653"/>
      <c r="HQK8" s="653"/>
      <c r="HQL8" s="653"/>
      <c r="HQM8" s="653"/>
      <c r="HQN8" s="668"/>
      <c r="HQO8" s="670"/>
      <c r="HQP8" s="652"/>
      <c r="HQQ8" s="652"/>
      <c r="HQR8" s="652"/>
      <c r="HQS8" s="652"/>
      <c r="HQT8" s="652"/>
      <c r="HQU8" s="652"/>
      <c r="HQV8" s="653"/>
      <c r="HQW8" s="653"/>
      <c r="HQX8" s="653"/>
      <c r="HQY8" s="653"/>
      <c r="HQZ8" s="653"/>
      <c r="HRA8" s="653"/>
      <c r="HRB8" s="653"/>
      <c r="HRC8" s="653"/>
      <c r="HRD8" s="668"/>
      <c r="HRE8" s="670"/>
      <c r="HRF8" s="652"/>
      <c r="HRG8" s="652"/>
      <c r="HRH8" s="652"/>
      <c r="HRI8" s="652"/>
      <c r="HRJ8" s="652"/>
      <c r="HRK8" s="652"/>
      <c r="HRL8" s="653"/>
      <c r="HRM8" s="653"/>
      <c r="HRN8" s="653"/>
      <c r="HRO8" s="653"/>
      <c r="HRP8" s="653"/>
      <c r="HRQ8" s="653"/>
      <c r="HRR8" s="653"/>
      <c r="HRS8" s="653"/>
      <c r="HRT8" s="668"/>
      <c r="HRU8" s="670"/>
      <c r="HRV8" s="652"/>
      <c r="HRW8" s="652"/>
      <c r="HRX8" s="652"/>
      <c r="HRY8" s="652"/>
      <c r="HRZ8" s="652"/>
      <c r="HSA8" s="652"/>
      <c r="HSB8" s="653"/>
      <c r="HSC8" s="653"/>
      <c r="HSD8" s="653"/>
      <c r="HSE8" s="653"/>
      <c r="HSF8" s="653"/>
      <c r="HSG8" s="653"/>
      <c r="HSH8" s="653"/>
      <c r="HSI8" s="653"/>
      <c r="HSJ8" s="668"/>
      <c r="HSK8" s="670"/>
      <c r="HSL8" s="652"/>
      <c r="HSM8" s="652"/>
      <c r="HSN8" s="652"/>
      <c r="HSO8" s="652"/>
      <c r="HSP8" s="652"/>
      <c r="HSQ8" s="652"/>
      <c r="HSR8" s="653"/>
      <c r="HSS8" s="653"/>
      <c r="HST8" s="653"/>
      <c r="HSU8" s="653"/>
      <c r="HSV8" s="653"/>
      <c r="HSW8" s="653"/>
      <c r="HSX8" s="653"/>
      <c r="HSY8" s="653"/>
      <c r="HSZ8" s="668"/>
      <c r="HTA8" s="670"/>
      <c r="HTB8" s="652"/>
      <c r="HTC8" s="652"/>
      <c r="HTD8" s="652"/>
      <c r="HTE8" s="652"/>
      <c r="HTF8" s="652"/>
      <c r="HTG8" s="652"/>
      <c r="HTH8" s="653"/>
      <c r="HTI8" s="653"/>
      <c r="HTJ8" s="653"/>
      <c r="HTK8" s="653"/>
      <c r="HTL8" s="653"/>
      <c r="HTM8" s="653"/>
      <c r="HTN8" s="653"/>
      <c r="HTO8" s="653"/>
      <c r="HTP8" s="668"/>
      <c r="HTQ8" s="670"/>
      <c r="HTR8" s="652"/>
      <c r="HTS8" s="652"/>
      <c r="HTT8" s="652"/>
      <c r="HTU8" s="652"/>
      <c r="HTV8" s="652"/>
      <c r="HTW8" s="652"/>
      <c r="HTX8" s="653"/>
      <c r="HTY8" s="653"/>
      <c r="HTZ8" s="653"/>
      <c r="HUA8" s="653"/>
      <c r="HUB8" s="653"/>
      <c r="HUC8" s="653"/>
      <c r="HUD8" s="653"/>
      <c r="HUE8" s="653"/>
      <c r="HUF8" s="668"/>
      <c r="HUG8" s="670"/>
      <c r="HUH8" s="652"/>
      <c r="HUI8" s="652"/>
      <c r="HUJ8" s="652"/>
      <c r="HUK8" s="652"/>
      <c r="HUL8" s="652"/>
      <c r="HUM8" s="652"/>
      <c r="HUN8" s="653"/>
      <c r="HUO8" s="653"/>
      <c r="HUP8" s="653"/>
      <c r="HUQ8" s="653"/>
      <c r="HUR8" s="653"/>
      <c r="HUS8" s="653"/>
      <c r="HUT8" s="653"/>
      <c r="HUU8" s="653"/>
      <c r="HUV8" s="668"/>
      <c r="HUW8" s="670"/>
      <c r="HUX8" s="652"/>
      <c r="HUY8" s="652"/>
      <c r="HUZ8" s="652"/>
      <c r="HVA8" s="652"/>
      <c r="HVB8" s="652"/>
      <c r="HVC8" s="652"/>
      <c r="HVD8" s="653"/>
      <c r="HVE8" s="653"/>
      <c r="HVF8" s="653"/>
      <c r="HVG8" s="653"/>
      <c r="HVH8" s="653"/>
      <c r="HVI8" s="653"/>
      <c r="HVJ8" s="653"/>
      <c r="HVK8" s="653"/>
      <c r="HVL8" s="668"/>
      <c r="HVM8" s="670"/>
      <c r="HVN8" s="652"/>
      <c r="HVO8" s="652"/>
      <c r="HVP8" s="652"/>
      <c r="HVQ8" s="652"/>
      <c r="HVR8" s="652"/>
      <c r="HVS8" s="652"/>
      <c r="HVT8" s="653"/>
      <c r="HVU8" s="653"/>
      <c r="HVV8" s="653"/>
      <c r="HVW8" s="653"/>
      <c r="HVX8" s="653"/>
      <c r="HVY8" s="653"/>
      <c r="HVZ8" s="653"/>
      <c r="HWA8" s="653"/>
      <c r="HWB8" s="668"/>
      <c r="HWC8" s="670"/>
      <c r="HWD8" s="652"/>
      <c r="HWE8" s="652"/>
      <c r="HWF8" s="652"/>
      <c r="HWG8" s="652"/>
      <c r="HWH8" s="652"/>
      <c r="HWI8" s="652"/>
      <c r="HWJ8" s="653"/>
      <c r="HWK8" s="653"/>
      <c r="HWL8" s="653"/>
      <c r="HWM8" s="653"/>
      <c r="HWN8" s="653"/>
      <c r="HWO8" s="653"/>
      <c r="HWP8" s="653"/>
      <c r="HWQ8" s="653"/>
      <c r="HWR8" s="668"/>
      <c r="HWS8" s="670"/>
      <c r="HWT8" s="652"/>
      <c r="HWU8" s="652"/>
      <c r="HWV8" s="652"/>
      <c r="HWW8" s="652"/>
      <c r="HWX8" s="652"/>
      <c r="HWY8" s="652"/>
      <c r="HWZ8" s="653"/>
      <c r="HXA8" s="653"/>
      <c r="HXB8" s="653"/>
      <c r="HXC8" s="653"/>
      <c r="HXD8" s="653"/>
      <c r="HXE8" s="653"/>
      <c r="HXF8" s="653"/>
      <c r="HXG8" s="653"/>
      <c r="HXH8" s="668"/>
      <c r="HXI8" s="670"/>
      <c r="HXJ8" s="652"/>
      <c r="HXK8" s="652"/>
      <c r="HXL8" s="652"/>
      <c r="HXM8" s="652"/>
      <c r="HXN8" s="652"/>
      <c r="HXO8" s="652"/>
      <c r="HXP8" s="653"/>
      <c r="HXQ8" s="653"/>
      <c r="HXR8" s="653"/>
      <c r="HXS8" s="653"/>
      <c r="HXT8" s="653"/>
      <c r="HXU8" s="653"/>
      <c r="HXV8" s="653"/>
      <c r="HXW8" s="653"/>
      <c r="HXX8" s="668"/>
      <c r="HXY8" s="670"/>
      <c r="HXZ8" s="652"/>
      <c r="HYA8" s="652"/>
      <c r="HYB8" s="652"/>
      <c r="HYC8" s="652"/>
      <c r="HYD8" s="652"/>
      <c r="HYE8" s="652"/>
      <c r="HYF8" s="653"/>
      <c r="HYG8" s="653"/>
      <c r="HYH8" s="653"/>
      <c r="HYI8" s="653"/>
      <c r="HYJ8" s="653"/>
      <c r="HYK8" s="653"/>
      <c r="HYL8" s="653"/>
      <c r="HYM8" s="653"/>
      <c r="HYN8" s="668"/>
      <c r="HYO8" s="670"/>
      <c r="HYP8" s="652"/>
      <c r="HYQ8" s="652"/>
      <c r="HYR8" s="652"/>
      <c r="HYS8" s="652"/>
      <c r="HYT8" s="652"/>
      <c r="HYU8" s="652"/>
      <c r="HYV8" s="653"/>
      <c r="HYW8" s="653"/>
      <c r="HYX8" s="653"/>
      <c r="HYY8" s="653"/>
      <c r="HYZ8" s="653"/>
      <c r="HZA8" s="653"/>
      <c r="HZB8" s="653"/>
      <c r="HZC8" s="653"/>
      <c r="HZD8" s="668"/>
      <c r="HZE8" s="670"/>
      <c r="HZF8" s="652"/>
      <c r="HZG8" s="652"/>
      <c r="HZH8" s="652"/>
      <c r="HZI8" s="652"/>
      <c r="HZJ8" s="652"/>
      <c r="HZK8" s="652"/>
      <c r="HZL8" s="653"/>
      <c r="HZM8" s="653"/>
      <c r="HZN8" s="653"/>
      <c r="HZO8" s="653"/>
      <c r="HZP8" s="653"/>
      <c r="HZQ8" s="653"/>
      <c r="HZR8" s="653"/>
      <c r="HZS8" s="653"/>
      <c r="HZT8" s="668"/>
      <c r="HZU8" s="670"/>
      <c r="HZV8" s="652"/>
      <c r="HZW8" s="652"/>
      <c r="HZX8" s="652"/>
      <c r="HZY8" s="652"/>
      <c r="HZZ8" s="652"/>
      <c r="IAA8" s="652"/>
      <c r="IAB8" s="653"/>
      <c r="IAC8" s="653"/>
      <c r="IAD8" s="653"/>
      <c r="IAE8" s="653"/>
      <c r="IAF8" s="653"/>
      <c r="IAG8" s="653"/>
      <c r="IAH8" s="653"/>
      <c r="IAI8" s="653"/>
      <c r="IAJ8" s="668"/>
      <c r="IAK8" s="670"/>
      <c r="IAL8" s="652"/>
      <c r="IAM8" s="652"/>
      <c r="IAN8" s="652"/>
      <c r="IAO8" s="652"/>
      <c r="IAP8" s="652"/>
      <c r="IAQ8" s="652"/>
      <c r="IAR8" s="653"/>
      <c r="IAS8" s="653"/>
      <c r="IAT8" s="653"/>
      <c r="IAU8" s="653"/>
      <c r="IAV8" s="653"/>
      <c r="IAW8" s="653"/>
      <c r="IAX8" s="653"/>
      <c r="IAY8" s="653"/>
      <c r="IAZ8" s="668"/>
      <c r="IBA8" s="670"/>
      <c r="IBB8" s="652"/>
      <c r="IBC8" s="652"/>
      <c r="IBD8" s="652"/>
      <c r="IBE8" s="652"/>
      <c r="IBF8" s="652"/>
      <c r="IBG8" s="652"/>
      <c r="IBH8" s="653"/>
      <c r="IBI8" s="653"/>
      <c r="IBJ8" s="653"/>
      <c r="IBK8" s="653"/>
      <c r="IBL8" s="653"/>
      <c r="IBM8" s="653"/>
      <c r="IBN8" s="653"/>
      <c r="IBO8" s="653"/>
      <c r="IBP8" s="668"/>
      <c r="IBQ8" s="670"/>
      <c r="IBR8" s="652"/>
      <c r="IBS8" s="652"/>
      <c r="IBT8" s="652"/>
      <c r="IBU8" s="652"/>
      <c r="IBV8" s="652"/>
      <c r="IBW8" s="652"/>
      <c r="IBX8" s="653"/>
      <c r="IBY8" s="653"/>
      <c r="IBZ8" s="653"/>
      <c r="ICA8" s="653"/>
      <c r="ICB8" s="653"/>
      <c r="ICC8" s="653"/>
      <c r="ICD8" s="653"/>
      <c r="ICE8" s="653"/>
      <c r="ICF8" s="668"/>
      <c r="ICG8" s="670"/>
      <c r="ICH8" s="652"/>
      <c r="ICI8" s="652"/>
      <c r="ICJ8" s="652"/>
      <c r="ICK8" s="652"/>
      <c r="ICL8" s="652"/>
      <c r="ICM8" s="652"/>
      <c r="ICN8" s="653"/>
      <c r="ICO8" s="653"/>
      <c r="ICP8" s="653"/>
      <c r="ICQ8" s="653"/>
      <c r="ICR8" s="653"/>
      <c r="ICS8" s="653"/>
      <c r="ICT8" s="653"/>
      <c r="ICU8" s="653"/>
      <c r="ICV8" s="668"/>
      <c r="ICW8" s="670"/>
      <c r="ICX8" s="652"/>
      <c r="ICY8" s="652"/>
      <c r="ICZ8" s="652"/>
      <c r="IDA8" s="652"/>
      <c r="IDB8" s="652"/>
      <c r="IDC8" s="652"/>
      <c r="IDD8" s="653"/>
      <c r="IDE8" s="653"/>
      <c r="IDF8" s="653"/>
      <c r="IDG8" s="653"/>
      <c r="IDH8" s="653"/>
      <c r="IDI8" s="653"/>
      <c r="IDJ8" s="653"/>
      <c r="IDK8" s="653"/>
      <c r="IDL8" s="668"/>
      <c r="IDM8" s="670"/>
      <c r="IDN8" s="652"/>
      <c r="IDO8" s="652"/>
      <c r="IDP8" s="652"/>
      <c r="IDQ8" s="652"/>
      <c r="IDR8" s="652"/>
      <c r="IDS8" s="652"/>
      <c r="IDT8" s="653"/>
      <c r="IDU8" s="653"/>
      <c r="IDV8" s="653"/>
      <c r="IDW8" s="653"/>
      <c r="IDX8" s="653"/>
      <c r="IDY8" s="653"/>
      <c r="IDZ8" s="653"/>
      <c r="IEA8" s="653"/>
      <c r="IEB8" s="668"/>
      <c r="IEC8" s="670"/>
      <c r="IED8" s="652"/>
      <c r="IEE8" s="652"/>
      <c r="IEF8" s="652"/>
      <c r="IEG8" s="652"/>
      <c r="IEH8" s="652"/>
      <c r="IEI8" s="652"/>
      <c r="IEJ8" s="653"/>
      <c r="IEK8" s="653"/>
      <c r="IEL8" s="653"/>
      <c r="IEM8" s="653"/>
      <c r="IEN8" s="653"/>
      <c r="IEO8" s="653"/>
      <c r="IEP8" s="653"/>
      <c r="IEQ8" s="653"/>
      <c r="IER8" s="668"/>
      <c r="IES8" s="670"/>
      <c r="IET8" s="652"/>
      <c r="IEU8" s="652"/>
      <c r="IEV8" s="652"/>
      <c r="IEW8" s="652"/>
      <c r="IEX8" s="652"/>
      <c r="IEY8" s="652"/>
      <c r="IEZ8" s="653"/>
      <c r="IFA8" s="653"/>
      <c r="IFB8" s="653"/>
      <c r="IFC8" s="653"/>
      <c r="IFD8" s="653"/>
      <c r="IFE8" s="653"/>
      <c r="IFF8" s="653"/>
      <c r="IFG8" s="653"/>
      <c r="IFH8" s="668"/>
      <c r="IFI8" s="670"/>
      <c r="IFJ8" s="652"/>
      <c r="IFK8" s="652"/>
      <c r="IFL8" s="652"/>
      <c r="IFM8" s="652"/>
      <c r="IFN8" s="652"/>
      <c r="IFO8" s="652"/>
      <c r="IFP8" s="653"/>
      <c r="IFQ8" s="653"/>
      <c r="IFR8" s="653"/>
      <c r="IFS8" s="653"/>
      <c r="IFT8" s="653"/>
      <c r="IFU8" s="653"/>
      <c r="IFV8" s="653"/>
      <c r="IFW8" s="653"/>
      <c r="IFX8" s="668"/>
      <c r="IFY8" s="670"/>
      <c r="IFZ8" s="652"/>
      <c r="IGA8" s="652"/>
      <c r="IGB8" s="652"/>
      <c r="IGC8" s="652"/>
      <c r="IGD8" s="652"/>
      <c r="IGE8" s="652"/>
      <c r="IGF8" s="653"/>
      <c r="IGG8" s="653"/>
      <c r="IGH8" s="653"/>
      <c r="IGI8" s="653"/>
      <c r="IGJ8" s="653"/>
      <c r="IGK8" s="653"/>
      <c r="IGL8" s="653"/>
      <c r="IGM8" s="653"/>
      <c r="IGN8" s="668"/>
      <c r="IGO8" s="670"/>
      <c r="IGP8" s="652"/>
      <c r="IGQ8" s="652"/>
      <c r="IGR8" s="652"/>
      <c r="IGS8" s="652"/>
      <c r="IGT8" s="652"/>
      <c r="IGU8" s="652"/>
      <c r="IGV8" s="653"/>
      <c r="IGW8" s="653"/>
      <c r="IGX8" s="653"/>
      <c r="IGY8" s="653"/>
      <c r="IGZ8" s="653"/>
      <c r="IHA8" s="653"/>
      <c r="IHB8" s="653"/>
      <c r="IHC8" s="653"/>
      <c r="IHD8" s="668"/>
      <c r="IHE8" s="670"/>
      <c r="IHF8" s="652"/>
      <c r="IHG8" s="652"/>
      <c r="IHH8" s="652"/>
      <c r="IHI8" s="652"/>
      <c r="IHJ8" s="652"/>
      <c r="IHK8" s="652"/>
      <c r="IHL8" s="653"/>
      <c r="IHM8" s="653"/>
      <c r="IHN8" s="653"/>
      <c r="IHO8" s="653"/>
      <c r="IHP8" s="653"/>
      <c r="IHQ8" s="653"/>
      <c r="IHR8" s="653"/>
      <c r="IHS8" s="653"/>
      <c r="IHT8" s="668"/>
      <c r="IHU8" s="670"/>
      <c r="IHV8" s="652"/>
      <c r="IHW8" s="652"/>
      <c r="IHX8" s="652"/>
      <c r="IHY8" s="652"/>
      <c r="IHZ8" s="652"/>
      <c r="IIA8" s="652"/>
      <c r="IIB8" s="653"/>
      <c r="IIC8" s="653"/>
      <c r="IID8" s="653"/>
      <c r="IIE8" s="653"/>
      <c r="IIF8" s="653"/>
      <c r="IIG8" s="653"/>
      <c r="IIH8" s="653"/>
      <c r="III8" s="653"/>
      <c r="IIJ8" s="668"/>
      <c r="IIK8" s="670"/>
      <c r="IIL8" s="652"/>
      <c r="IIM8" s="652"/>
      <c r="IIN8" s="652"/>
      <c r="IIO8" s="652"/>
      <c r="IIP8" s="652"/>
      <c r="IIQ8" s="652"/>
      <c r="IIR8" s="653"/>
      <c r="IIS8" s="653"/>
      <c r="IIT8" s="653"/>
      <c r="IIU8" s="653"/>
      <c r="IIV8" s="653"/>
      <c r="IIW8" s="653"/>
      <c r="IIX8" s="653"/>
      <c r="IIY8" s="653"/>
      <c r="IIZ8" s="668"/>
      <c r="IJA8" s="670"/>
      <c r="IJB8" s="652"/>
      <c r="IJC8" s="652"/>
      <c r="IJD8" s="652"/>
      <c r="IJE8" s="652"/>
      <c r="IJF8" s="652"/>
      <c r="IJG8" s="652"/>
      <c r="IJH8" s="653"/>
      <c r="IJI8" s="653"/>
      <c r="IJJ8" s="653"/>
      <c r="IJK8" s="653"/>
      <c r="IJL8" s="653"/>
      <c r="IJM8" s="653"/>
      <c r="IJN8" s="653"/>
      <c r="IJO8" s="653"/>
      <c r="IJP8" s="668"/>
      <c r="IJQ8" s="670"/>
      <c r="IJR8" s="652"/>
      <c r="IJS8" s="652"/>
      <c r="IJT8" s="652"/>
      <c r="IJU8" s="652"/>
      <c r="IJV8" s="652"/>
      <c r="IJW8" s="652"/>
      <c r="IJX8" s="653"/>
      <c r="IJY8" s="653"/>
      <c r="IJZ8" s="653"/>
      <c r="IKA8" s="653"/>
      <c r="IKB8" s="653"/>
      <c r="IKC8" s="653"/>
      <c r="IKD8" s="653"/>
      <c r="IKE8" s="653"/>
      <c r="IKF8" s="668"/>
      <c r="IKG8" s="670"/>
      <c r="IKH8" s="652"/>
      <c r="IKI8" s="652"/>
      <c r="IKJ8" s="652"/>
      <c r="IKK8" s="652"/>
      <c r="IKL8" s="652"/>
      <c r="IKM8" s="652"/>
      <c r="IKN8" s="653"/>
      <c r="IKO8" s="653"/>
      <c r="IKP8" s="653"/>
      <c r="IKQ8" s="653"/>
      <c r="IKR8" s="653"/>
      <c r="IKS8" s="653"/>
      <c r="IKT8" s="653"/>
      <c r="IKU8" s="653"/>
      <c r="IKV8" s="668"/>
      <c r="IKW8" s="670"/>
      <c r="IKX8" s="652"/>
      <c r="IKY8" s="652"/>
      <c r="IKZ8" s="652"/>
      <c r="ILA8" s="652"/>
      <c r="ILB8" s="652"/>
      <c r="ILC8" s="652"/>
      <c r="ILD8" s="653"/>
      <c r="ILE8" s="653"/>
      <c r="ILF8" s="653"/>
      <c r="ILG8" s="653"/>
      <c r="ILH8" s="653"/>
      <c r="ILI8" s="653"/>
      <c r="ILJ8" s="653"/>
      <c r="ILK8" s="653"/>
      <c r="ILL8" s="668"/>
      <c r="ILM8" s="670"/>
      <c r="ILN8" s="652"/>
      <c r="ILO8" s="652"/>
      <c r="ILP8" s="652"/>
      <c r="ILQ8" s="652"/>
      <c r="ILR8" s="652"/>
      <c r="ILS8" s="652"/>
      <c r="ILT8" s="653"/>
      <c r="ILU8" s="653"/>
      <c r="ILV8" s="653"/>
      <c r="ILW8" s="653"/>
      <c r="ILX8" s="653"/>
      <c r="ILY8" s="653"/>
      <c r="ILZ8" s="653"/>
      <c r="IMA8" s="653"/>
      <c r="IMB8" s="668"/>
      <c r="IMC8" s="670"/>
      <c r="IMD8" s="652"/>
      <c r="IME8" s="652"/>
      <c r="IMF8" s="652"/>
      <c r="IMG8" s="652"/>
      <c r="IMH8" s="652"/>
      <c r="IMI8" s="652"/>
      <c r="IMJ8" s="653"/>
      <c r="IMK8" s="653"/>
      <c r="IML8" s="653"/>
      <c r="IMM8" s="653"/>
      <c r="IMN8" s="653"/>
      <c r="IMO8" s="653"/>
      <c r="IMP8" s="653"/>
      <c r="IMQ8" s="653"/>
      <c r="IMR8" s="668"/>
      <c r="IMS8" s="670"/>
      <c r="IMT8" s="652"/>
      <c r="IMU8" s="652"/>
      <c r="IMV8" s="652"/>
      <c r="IMW8" s="652"/>
      <c r="IMX8" s="652"/>
      <c r="IMY8" s="652"/>
      <c r="IMZ8" s="653"/>
      <c r="INA8" s="653"/>
      <c r="INB8" s="653"/>
      <c r="INC8" s="653"/>
      <c r="IND8" s="653"/>
      <c r="INE8" s="653"/>
      <c r="INF8" s="653"/>
      <c r="ING8" s="653"/>
      <c r="INH8" s="668"/>
      <c r="INI8" s="670"/>
      <c r="INJ8" s="652"/>
      <c r="INK8" s="652"/>
      <c r="INL8" s="652"/>
      <c r="INM8" s="652"/>
      <c r="INN8" s="652"/>
      <c r="INO8" s="652"/>
      <c r="INP8" s="653"/>
      <c r="INQ8" s="653"/>
      <c r="INR8" s="653"/>
      <c r="INS8" s="653"/>
      <c r="INT8" s="653"/>
      <c r="INU8" s="653"/>
      <c r="INV8" s="653"/>
      <c r="INW8" s="653"/>
      <c r="INX8" s="668"/>
      <c r="INY8" s="670"/>
      <c r="INZ8" s="652"/>
      <c r="IOA8" s="652"/>
      <c r="IOB8" s="652"/>
      <c r="IOC8" s="652"/>
      <c r="IOD8" s="652"/>
      <c r="IOE8" s="652"/>
      <c r="IOF8" s="653"/>
      <c r="IOG8" s="653"/>
      <c r="IOH8" s="653"/>
      <c r="IOI8" s="653"/>
      <c r="IOJ8" s="653"/>
      <c r="IOK8" s="653"/>
      <c r="IOL8" s="653"/>
      <c r="IOM8" s="653"/>
      <c r="ION8" s="668"/>
      <c r="IOO8" s="670"/>
      <c r="IOP8" s="652"/>
      <c r="IOQ8" s="652"/>
      <c r="IOR8" s="652"/>
      <c r="IOS8" s="652"/>
      <c r="IOT8" s="652"/>
      <c r="IOU8" s="652"/>
      <c r="IOV8" s="653"/>
      <c r="IOW8" s="653"/>
      <c r="IOX8" s="653"/>
      <c r="IOY8" s="653"/>
      <c r="IOZ8" s="653"/>
      <c r="IPA8" s="653"/>
      <c r="IPB8" s="653"/>
      <c r="IPC8" s="653"/>
      <c r="IPD8" s="668"/>
      <c r="IPE8" s="670"/>
      <c r="IPF8" s="652"/>
      <c r="IPG8" s="652"/>
      <c r="IPH8" s="652"/>
      <c r="IPI8" s="652"/>
      <c r="IPJ8" s="652"/>
      <c r="IPK8" s="652"/>
      <c r="IPL8" s="653"/>
      <c r="IPM8" s="653"/>
      <c r="IPN8" s="653"/>
      <c r="IPO8" s="653"/>
      <c r="IPP8" s="653"/>
      <c r="IPQ8" s="653"/>
      <c r="IPR8" s="653"/>
      <c r="IPS8" s="653"/>
      <c r="IPT8" s="668"/>
      <c r="IPU8" s="670"/>
      <c r="IPV8" s="652"/>
      <c r="IPW8" s="652"/>
      <c r="IPX8" s="652"/>
      <c r="IPY8" s="652"/>
      <c r="IPZ8" s="652"/>
      <c r="IQA8" s="652"/>
      <c r="IQB8" s="653"/>
      <c r="IQC8" s="653"/>
      <c r="IQD8" s="653"/>
      <c r="IQE8" s="653"/>
      <c r="IQF8" s="653"/>
      <c r="IQG8" s="653"/>
      <c r="IQH8" s="653"/>
      <c r="IQI8" s="653"/>
      <c r="IQJ8" s="668"/>
      <c r="IQK8" s="670"/>
      <c r="IQL8" s="652"/>
      <c r="IQM8" s="652"/>
      <c r="IQN8" s="652"/>
      <c r="IQO8" s="652"/>
      <c r="IQP8" s="652"/>
      <c r="IQQ8" s="652"/>
      <c r="IQR8" s="653"/>
      <c r="IQS8" s="653"/>
      <c r="IQT8" s="653"/>
      <c r="IQU8" s="653"/>
      <c r="IQV8" s="653"/>
      <c r="IQW8" s="653"/>
      <c r="IQX8" s="653"/>
      <c r="IQY8" s="653"/>
      <c r="IQZ8" s="668"/>
      <c r="IRA8" s="670"/>
      <c r="IRB8" s="652"/>
      <c r="IRC8" s="652"/>
      <c r="IRD8" s="652"/>
      <c r="IRE8" s="652"/>
      <c r="IRF8" s="652"/>
      <c r="IRG8" s="652"/>
      <c r="IRH8" s="653"/>
      <c r="IRI8" s="653"/>
      <c r="IRJ8" s="653"/>
      <c r="IRK8" s="653"/>
      <c r="IRL8" s="653"/>
      <c r="IRM8" s="653"/>
      <c r="IRN8" s="653"/>
      <c r="IRO8" s="653"/>
      <c r="IRP8" s="668"/>
      <c r="IRQ8" s="670"/>
      <c r="IRR8" s="652"/>
      <c r="IRS8" s="652"/>
      <c r="IRT8" s="652"/>
      <c r="IRU8" s="652"/>
      <c r="IRV8" s="652"/>
      <c r="IRW8" s="652"/>
      <c r="IRX8" s="653"/>
      <c r="IRY8" s="653"/>
      <c r="IRZ8" s="653"/>
      <c r="ISA8" s="653"/>
      <c r="ISB8" s="653"/>
      <c r="ISC8" s="653"/>
      <c r="ISD8" s="653"/>
      <c r="ISE8" s="653"/>
      <c r="ISF8" s="668"/>
      <c r="ISG8" s="670"/>
      <c r="ISH8" s="652"/>
      <c r="ISI8" s="652"/>
      <c r="ISJ8" s="652"/>
      <c r="ISK8" s="652"/>
      <c r="ISL8" s="652"/>
      <c r="ISM8" s="652"/>
      <c r="ISN8" s="653"/>
      <c r="ISO8" s="653"/>
      <c r="ISP8" s="653"/>
      <c r="ISQ8" s="653"/>
      <c r="ISR8" s="653"/>
      <c r="ISS8" s="653"/>
      <c r="IST8" s="653"/>
      <c r="ISU8" s="653"/>
      <c r="ISV8" s="668"/>
      <c r="ISW8" s="670"/>
      <c r="ISX8" s="652"/>
      <c r="ISY8" s="652"/>
      <c r="ISZ8" s="652"/>
      <c r="ITA8" s="652"/>
      <c r="ITB8" s="652"/>
      <c r="ITC8" s="652"/>
      <c r="ITD8" s="653"/>
      <c r="ITE8" s="653"/>
      <c r="ITF8" s="653"/>
      <c r="ITG8" s="653"/>
      <c r="ITH8" s="653"/>
      <c r="ITI8" s="653"/>
      <c r="ITJ8" s="653"/>
      <c r="ITK8" s="653"/>
      <c r="ITL8" s="668"/>
      <c r="ITM8" s="670"/>
      <c r="ITN8" s="652"/>
      <c r="ITO8" s="652"/>
      <c r="ITP8" s="652"/>
      <c r="ITQ8" s="652"/>
      <c r="ITR8" s="652"/>
      <c r="ITS8" s="652"/>
      <c r="ITT8" s="653"/>
      <c r="ITU8" s="653"/>
      <c r="ITV8" s="653"/>
      <c r="ITW8" s="653"/>
      <c r="ITX8" s="653"/>
      <c r="ITY8" s="653"/>
      <c r="ITZ8" s="653"/>
      <c r="IUA8" s="653"/>
      <c r="IUB8" s="668"/>
      <c r="IUC8" s="670"/>
      <c r="IUD8" s="652"/>
      <c r="IUE8" s="652"/>
      <c r="IUF8" s="652"/>
      <c r="IUG8" s="652"/>
      <c r="IUH8" s="652"/>
      <c r="IUI8" s="652"/>
      <c r="IUJ8" s="653"/>
      <c r="IUK8" s="653"/>
      <c r="IUL8" s="653"/>
      <c r="IUM8" s="653"/>
      <c r="IUN8" s="653"/>
      <c r="IUO8" s="653"/>
      <c r="IUP8" s="653"/>
      <c r="IUQ8" s="653"/>
      <c r="IUR8" s="668"/>
      <c r="IUS8" s="670"/>
      <c r="IUT8" s="652"/>
      <c r="IUU8" s="652"/>
      <c r="IUV8" s="652"/>
      <c r="IUW8" s="652"/>
      <c r="IUX8" s="652"/>
      <c r="IUY8" s="652"/>
      <c r="IUZ8" s="653"/>
      <c r="IVA8" s="653"/>
      <c r="IVB8" s="653"/>
      <c r="IVC8" s="653"/>
      <c r="IVD8" s="653"/>
      <c r="IVE8" s="653"/>
      <c r="IVF8" s="653"/>
      <c r="IVG8" s="653"/>
      <c r="IVH8" s="668"/>
      <c r="IVI8" s="670"/>
      <c r="IVJ8" s="652"/>
      <c r="IVK8" s="652"/>
      <c r="IVL8" s="652"/>
      <c r="IVM8" s="652"/>
      <c r="IVN8" s="652"/>
      <c r="IVO8" s="652"/>
      <c r="IVP8" s="653"/>
      <c r="IVQ8" s="653"/>
      <c r="IVR8" s="653"/>
      <c r="IVS8" s="653"/>
      <c r="IVT8" s="653"/>
      <c r="IVU8" s="653"/>
      <c r="IVV8" s="653"/>
      <c r="IVW8" s="653"/>
      <c r="IVX8" s="668"/>
      <c r="IVY8" s="670"/>
      <c r="IVZ8" s="652"/>
      <c r="IWA8" s="652"/>
      <c r="IWB8" s="652"/>
      <c r="IWC8" s="652"/>
      <c r="IWD8" s="652"/>
      <c r="IWE8" s="652"/>
      <c r="IWF8" s="653"/>
      <c r="IWG8" s="653"/>
      <c r="IWH8" s="653"/>
      <c r="IWI8" s="653"/>
      <c r="IWJ8" s="653"/>
      <c r="IWK8" s="653"/>
      <c r="IWL8" s="653"/>
      <c r="IWM8" s="653"/>
      <c r="IWN8" s="668"/>
      <c r="IWO8" s="670"/>
      <c r="IWP8" s="652"/>
      <c r="IWQ8" s="652"/>
      <c r="IWR8" s="652"/>
      <c r="IWS8" s="652"/>
      <c r="IWT8" s="652"/>
      <c r="IWU8" s="652"/>
      <c r="IWV8" s="653"/>
      <c r="IWW8" s="653"/>
      <c r="IWX8" s="653"/>
      <c r="IWY8" s="653"/>
      <c r="IWZ8" s="653"/>
      <c r="IXA8" s="653"/>
      <c r="IXB8" s="653"/>
      <c r="IXC8" s="653"/>
      <c r="IXD8" s="668"/>
      <c r="IXE8" s="670"/>
      <c r="IXF8" s="652"/>
      <c r="IXG8" s="652"/>
      <c r="IXH8" s="652"/>
      <c r="IXI8" s="652"/>
      <c r="IXJ8" s="652"/>
      <c r="IXK8" s="652"/>
      <c r="IXL8" s="653"/>
      <c r="IXM8" s="653"/>
      <c r="IXN8" s="653"/>
      <c r="IXO8" s="653"/>
      <c r="IXP8" s="653"/>
      <c r="IXQ8" s="653"/>
      <c r="IXR8" s="653"/>
      <c r="IXS8" s="653"/>
      <c r="IXT8" s="668"/>
      <c r="IXU8" s="670"/>
      <c r="IXV8" s="652"/>
      <c r="IXW8" s="652"/>
      <c r="IXX8" s="652"/>
      <c r="IXY8" s="652"/>
      <c r="IXZ8" s="652"/>
      <c r="IYA8" s="652"/>
      <c r="IYB8" s="653"/>
      <c r="IYC8" s="653"/>
      <c r="IYD8" s="653"/>
      <c r="IYE8" s="653"/>
      <c r="IYF8" s="653"/>
      <c r="IYG8" s="653"/>
      <c r="IYH8" s="653"/>
      <c r="IYI8" s="653"/>
      <c r="IYJ8" s="668"/>
      <c r="IYK8" s="670"/>
      <c r="IYL8" s="652"/>
      <c r="IYM8" s="652"/>
      <c r="IYN8" s="652"/>
      <c r="IYO8" s="652"/>
      <c r="IYP8" s="652"/>
      <c r="IYQ8" s="652"/>
      <c r="IYR8" s="653"/>
      <c r="IYS8" s="653"/>
      <c r="IYT8" s="653"/>
      <c r="IYU8" s="653"/>
      <c r="IYV8" s="653"/>
      <c r="IYW8" s="653"/>
      <c r="IYX8" s="653"/>
      <c r="IYY8" s="653"/>
      <c r="IYZ8" s="668"/>
      <c r="IZA8" s="670"/>
      <c r="IZB8" s="652"/>
      <c r="IZC8" s="652"/>
      <c r="IZD8" s="652"/>
      <c r="IZE8" s="652"/>
      <c r="IZF8" s="652"/>
      <c r="IZG8" s="652"/>
      <c r="IZH8" s="653"/>
      <c r="IZI8" s="653"/>
      <c r="IZJ8" s="653"/>
      <c r="IZK8" s="653"/>
      <c r="IZL8" s="653"/>
      <c r="IZM8" s="653"/>
      <c r="IZN8" s="653"/>
      <c r="IZO8" s="653"/>
      <c r="IZP8" s="668"/>
      <c r="IZQ8" s="670"/>
      <c r="IZR8" s="652"/>
      <c r="IZS8" s="652"/>
      <c r="IZT8" s="652"/>
      <c r="IZU8" s="652"/>
      <c r="IZV8" s="652"/>
      <c r="IZW8" s="652"/>
      <c r="IZX8" s="653"/>
      <c r="IZY8" s="653"/>
      <c r="IZZ8" s="653"/>
      <c r="JAA8" s="653"/>
      <c r="JAB8" s="653"/>
      <c r="JAC8" s="653"/>
      <c r="JAD8" s="653"/>
      <c r="JAE8" s="653"/>
      <c r="JAF8" s="668"/>
      <c r="JAG8" s="670"/>
      <c r="JAH8" s="652"/>
      <c r="JAI8" s="652"/>
      <c r="JAJ8" s="652"/>
      <c r="JAK8" s="652"/>
      <c r="JAL8" s="652"/>
      <c r="JAM8" s="652"/>
      <c r="JAN8" s="653"/>
      <c r="JAO8" s="653"/>
      <c r="JAP8" s="653"/>
      <c r="JAQ8" s="653"/>
      <c r="JAR8" s="653"/>
      <c r="JAS8" s="653"/>
      <c r="JAT8" s="653"/>
      <c r="JAU8" s="653"/>
      <c r="JAV8" s="668"/>
      <c r="JAW8" s="670"/>
      <c r="JAX8" s="652"/>
      <c r="JAY8" s="652"/>
      <c r="JAZ8" s="652"/>
      <c r="JBA8" s="652"/>
      <c r="JBB8" s="652"/>
      <c r="JBC8" s="652"/>
      <c r="JBD8" s="653"/>
      <c r="JBE8" s="653"/>
      <c r="JBF8" s="653"/>
      <c r="JBG8" s="653"/>
      <c r="JBH8" s="653"/>
      <c r="JBI8" s="653"/>
      <c r="JBJ8" s="653"/>
      <c r="JBK8" s="653"/>
      <c r="JBL8" s="668"/>
      <c r="JBM8" s="670"/>
      <c r="JBN8" s="652"/>
      <c r="JBO8" s="652"/>
      <c r="JBP8" s="652"/>
      <c r="JBQ8" s="652"/>
      <c r="JBR8" s="652"/>
      <c r="JBS8" s="652"/>
      <c r="JBT8" s="653"/>
      <c r="JBU8" s="653"/>
      <c r="JBV8" s="653"/>
      <c r="JBW8" s="653"/>
      <c r="JBX8" s="653"/>
      <c r="JBY8" s="653"/>
      <c r="JBZ8" s="653"/>
      <c r="JCA8" s="653"/>
      <c r="JCB8" s="668"/>
      <c r="JCC8" s="670"/>
      <c r="JCD8" s="652"/>
      <c r="JCE8" s="652"/>
      <c r="JCF8" s="652"/>
      <c r="JCG8" s="652"/>
      <c r="JCH8" s="652"/>
      <c r="JCI8" s="652"/>
      <c r="JCJ8" s="653"/>
      <c r="JCK8" s="653"/>
      <c r="JCL8" s="653"/>
      <c r="JCM8" s="653"/>
      <c r="JCN8" s="653"/>
      <c r="JCO8" s="653"/>
      <c r="JCP8" s="653"/>
      <c r="JCQ8" s="653"/>
      <c r="JCR8" s="668"/>
      <c r="JCS8" s="670"/>
      <c r="JCT8" s="652"/>
      <c r="JCU8" s="652"/>
      <c r="JCV8" s="652"/>
      <c r="JCW8" s="652"/>
      <c r="JCX8" s="652"/>
      <c r="JCY8" s="652"/>
      <c r="JCZ8" s="653"/>
      <c r="JDA8" s="653"/>
      <c r="JDB8" s="653"/>
      <c r="JDC8" s="653"/>
      <c r="JDD8" s="653"/>
      <c r="JDE8" s="653"/>
      <c r="JDF8" s="653"/>
      <c r="JDG8" s="653"/>
      <c r="JDH8" s="668"/>
      <c r="JDI8" s="670"/>
      <c r="JDJ8" s="652"/>
      <c r="JDK8" s="652"/>
      <c r="JDL8" s="652"/>
      <c r="JDM8" s="652"/>
      <c r="JDN8" s="652"/>
      <c r="JDO8" s="652"/>
      <c r="JDP8" s="653"/>
      <c r="JDQ8" s="653"/>
      <c r="JDR8" s="653"/>
      <c r="JDS8" s="653"/>
      <c r="JDT8" s="653"/>
      <c r="JDU8" s="653"/>
      <c r="JDV8" s="653"/>
      <c r="JDW8" s="653"/>
      <c r="JDX8" s="668"/>
      <c r="JDY8" s="670"/>
      <c r="JDZ8" s="652"/>
      <c r="JEA8" s="652"/>
      <c r="JEB8" s="652"/>
      <c r="JEC8" s="652"/>
      <c r="JED8" s="652"/>
      <c r="JEE8" s="652"/>
      <c r="JEF8" s="653"/>
      <c r="JEG8" s="653"/>
      <c r="JEH8" s="653"/>
      <c r="JEI8" s="653"/>
      <c r="JEJ8" s="653"/>
      <c r="JEK8" s="653"/>
      <c r="JEL8" s="653"/>
      <c r="JEM8" s="653"/>
      <c r="JEN8" s="668"/>
      <c r="JEO8" s="670"/>
      <c r="JEP8" s="652"/>
      <c r="JEQ8" s="652"/>
      <c r="JER8" s="652"/>
      <c r="JES8" s="652"/>
      <c r="JET8" s="652"/>
      <c r="JEU8" s="652"/>
      <c r="JEV8" s="653"/>
      <c r="JEW8" s="653"/>
      <c r="JEX8" s="653"/>
      <c r="JEY8" s="653"/>
      <c r="JEZ8" s="653"/>
      <c r="JFA8" s="653"/>
      <c r="JFB8" s="653"/>
      <c r="JFC8" s="653"/>
      <c r="JFD8" s="668"/>
      <c r="JFE8" s="670"/>
      <c r="JFF8" s="652"/>
      <c r="JFG8" s="652"/>
      <c r="JFH8" s="652"/>
      <c r="JFI8" s="652"/>
      <c r="JFJ8" s="652"/>
      <c r="JFK8" s="652"/>
      <c r="JFL8" s="653"/>
      <c r="JFM8" s="653"/>
      <c r="JFN8" s="653"/>
      <c r="JFO8" s="653"/>
      <c r="JFP8" s="653"/>
      <c r="JFQ8" s="653"/>
      <c r="JFR8" s="653"/>
      <c r="JFS8" s="653"/>
      <c r="JFT8" s="668"/>
      <c r="JFU8" s="670"/>
      <c r="JFV8" s="652"/>
      <c r="JFW8" s="652"/>
      <c r="JFX8" s="652"/>
      <c r="JFY8" s="652"/>
      <c r="JFZ8" s="652"/>
      <c r="JGA8" s="652"/>
      <c r="JGB8" s="653"/>
      <c r="JGC8" s="653"/>
      <c r="JGD8" s="653"/>
      <c r="JGE8" s="653"/>
      <c r="JGF8" s="653"/>
      <c r="JGG8" s="653"/>
      <c r="JGH8" s="653"/>
      <c r="JGI8" s="653"/>
      <c r="JGJ8" s="668"/>
      <c r="JGK8" s="670"/>
      <c r="JGL8" s="652"/>
      <c r="JGM8" s="652"/>
      <c r="JGN8" s="652"/>
      <c r="JGO8" s="652"/>
      <c r="JGP8" s="652"/>
      <c r="JGQ8" s="652"/>
      <c r="JGR8" s="653"/>
      <c r="JGS8" s="653"/>
      <c r="JGT8" s="653"/>
      <c r="JGU8" s="653"/>
      <c r="JGV8" s="653"/>
      <c r="JGW8" s="653"/>
      <c r="JGX8" s="653"/>
      <c r="JGY8" s="653"/>
      <c r="JGZ8" s="668"/>
      <c r="JHA8" s="670"/>
      <c r="JHB8" s="652"/>
      <c r="JHC8" s="652"/>
      <c r="JHD8" s="652"/>
      <c r="JHE8" s="652"/>
      <c r="JHF8" s="652"/>
      <c r="JHG8" s="652"/>
      <c r="JHH8" s="653"/>
      <c r="JHI8" s="653"/>
      <c r="JHJ8" s="653"/>
      <c r="JHK8" s="653"/>
      <c r="JHL8" s="653"/>
      <c r="JHM8" s="653"/>
      <c r="JHN8" s="653"/>
      <c r="JHO8" s="653"/>
      <c r="JHP8" s="668"/>
      <c r="JHQ8" s="670"/>
      <c r="JHR8" s="652"/>
      <c r="JHS8" s="652"/>
      <c r="JHT8" s="652"/>
      <c r="JHU8" s="652"/>
      <c r="JHV8" s="652"/>
      <c r="JHW8" s="652"/>
      <c r="JHX8" s="653"/>
      <c r="JHY8" s="653"/>
      <c r="JHZ8" s="653"/>
      <c r="JIA8" s="653"/>
      <c r="JIB8" s="653"/>
      <c r="JIC8" s="653"/>
      <c r="JID8" s="653"/>
      <c r="JIE8" s="653"/>
      <c r="JIF8" s="668"/>
      <c r="JIG8" s="670"/>
      <c r="JIH8" s="652"/>
      <c r="JII8" s="652"/>
      <c r="JIJ8" s="652"/>
      <c r="JIK8" s="652"/>
      <c r="JIL8" s="652"/>
      <c r="JIM8" s="652"/>
      <c r="JIN8" s="653"/>
      <c r="JIO8" s="653"/>
      <c r="JIP8" s="653"/>
      <c r="JIQ8" s="653"/>
      <c r="JIR8" s="653"/>
      <c r="JIS8" s="653"/>
      <c r="JIT8" s="653"/>
      <c r="JIU8" s="653"/>
      <c r="JIV8" s="668"/>
      <c r="JIW8" s="670"/>
      <c r="JIX8" s="652"/>
      <c r="JIY8" s="652"/>
      <c r="JIZ8" s="652"/>
      <c r="JJA8" s="652"/>
      <c r="JJB8" s="652"/>
      <c r="JJC8" s="652"/>
      <c r="JJD8" s="653"/>
      <c r="JJE8" s="653"/>
      <c r="JJF8" s="653"/>
      <c r="JJG8" s="653"/>
      <c r="JJH8" s="653"/>
      <c r="JJI8" s="653"/>
      <c r="JJJ8" s="653"/>
      <c r="JJK8" s="653"/>
      <c r="JJL8" s="668"/>
      <c r="JJM8" s="670"/>
      <c r="JJN8" s="652"/>
      <c r="JJO8" s="652"/>
      <c r="JJP8" s="652"/>
      <c r="JJQ8" s="652"/>
      <c r="JJR8" s="652"/>
      <c r="JJS8" s="652"/>
      <c r="JJT8" s="653"/>
      <c r="JJU8" s="653"/>
      <c r="JJV8" s="653"/>
      <c r="JJW8" s="653"/>
      <c r="JJX8" s="653"/>
      <c r="JJY8" s="653"/>
      <c r="JJZ8" s="653"/>
      <c r="JKA8" s="653"/>
      <c r="JKB8" s="668"/>
      <c r="JKC8" s="670"/>
      <c r="JKD8" s="652"/>
      <c r="JKE8" s="652"/>
      <c r="JKF8" s="652"/>
      <c r="JKG8" s="652"/>
      <c r="JKH8" s="652"/>
      <c r="JKI8" s="652"/>
      <c r="JKJ8" s="653"/>
      <c r="JKK8" s="653"/>
      <c r="JKL8" s="653"/>
      <c r="JKM8" s="653"/>
      <c r="JKN8" s="653"/>
      <c r="JKO8" s="653"/>
      <c r="JKP8" s="653"/>
      <c r="JKQ8" s="653"/>
      <c r="JKR8" s="668"/>
      <c r="JKS8" s="670"/>
      <c r="JKT8" s="652"/>
      <c r="JKU8" s="652"/>
      <c r="JKV8" s="652"/>
      <c r="JKW8" s="652"/>
      <c r="JKX8" s="652"/>
      <c r="JKY8" s="652"/>
      <c r="JKZ8" s="653"/>
      <c r="JLA8" s="653"/>
      <c r="JLB8" s="653"/>
      <c r="JLC8" s="653"/>
      <c r="JLD8" s="653"/>
      <c r="JLE8" s="653"/>
      <c r="JLF8" s="653"/>
      <c r="JLG8" s="653"/>
      <c r="JLH8" s="668"/>
      <c r="JLI8" s="670"/>
      <c r="JLJ8" s="652"/>
      <c r="JLK8" s="652"/>
      <c r="JLL8" s="652"/>
      <c r="JLM8" s="652"/>
      <c r="JLN8" s="652"/>
      <c r="JLO8" s="652"/>
      <c r="JLP8" s="653"/>
      <c r="JLQ8" s="653"/>
      <c r="JLR8" s="653"/>
      <c r="JLS8" s="653"/>
      <c r="JLT8" s="653"/>
      <c r="JLU8" s="653"/>
      <c r="JLV8" s="653"/>
      <c r="JLW8" s="653"/>
      <c r="JLX8" s="668"/>
      <c r="JLY8" s="670"/>
      <c r="JLZ8" s="652"/>
      <c r="JMA8" s="652"/>
      <c r="JMB8" s="652"/>
      <c r="JMC8" s="652"/>
      <c r="JMD8" s="652"/>
      <c r="JME8" s="652"/>
      <c r="JMF8" s="653"/>
      <c r="JMG8" s="653"/>
      <c r="JMH8" s="653"/>
      <c r="JMI8" s="653"/>
      <c r="JMJ8" s="653"/>
      <c r="JMK8" s="653"/>
      <c r="JML8" s="653"/>
      <c r="JMM8" s="653"/>
      <c r="JMN8" s="668"/>
      <c r="JMO8" s="670"/>
      <c r="JMP8" s="652"/>
      <c r="JMQ8" s="652"/>
      <c r="JMR8" s="652"/>
      <c r="JMS8" s="652"/>
      <c r="JMT8" s="652"/>
      <c r="JMU8" s="652"/>
      <c r="JMV8" s="653"/>
      <c r="JMW8" s="653"/>
      <c r="JMX8" s="653"/>
      <c r="JMY8" s="653"/>
      <c r="JMZ8" s="653"/>
      <c r="JNA8" s="653"/>
      <c r="JNB8" s="653"/>
      <c r="JNC8" s="653"/>
      <c r="JND8" s="668"/>
      <c r="JNE8" s="670"/>
      <c r="JNF8" s="652"/>
      <c r="JNG8" s="652"/>
      <c r="JNH8" s="652"/>
      <c r="JNI8" s="652"/>
      <c r="JNJ8" s="652"/>
      <c r="JNK8" s="652"/>
      <c r="JNL8" s="653"/>
      <c r="JNM8" s="653"/>
      <c r="JNN8" s="653"/>
      <c r="JNO8" s="653"/>
      <c r="JNP8" s="653"/>
      <c r="JNQ8" s="653"/>
      <c r="JNR8" s="653"/>
      <c r="JNS8" s="653"/>
      <c r="JNT8" s="668"/>
      <c r="JNU8" s="670"/>
      <c r="JNV8" s="652"/>
      <c r="JNW8" s="652"/>
      <c r="JNX8" s="652"/>
      <c r="JNY8" s="652"/>
      <c r="JNZ8" s="652"/>
      <c r="JOA8" s="652"/>
      <c r="JOB8" s="653"/>
      <c r="JOC8" s="653"/>
      <c r="JOD8" s="653"/>
      <c r="JOE8" s="653"/>
      <c r="JOF8" s="653"/>
      <c r="JOG8" s="653"/>
      <c r="JOH8" s="653"/>
      <c r="JOI8" s="653"/>
      <c r="JOJ8" s="668"/>
      <c r="JOK8" s="670"/>
      <c r="JOL8" s="652"/>
      <c r="JOM8" s="652"/>
      <c r="JON8" s="652"/>
      <c r="JOO8" s="652"/>
      <c r="JOP8" s="652"/>
      <c r="JOQ8" s="652"/>
      <c r="JOR8" s="653"/>
      <c r="JOS8" s="653"/>
      <c r="JOT8" s="653"/>
      <c r="JOU8" s="653"/>
      <c r="JOV8" s="653"/>
      <c r="JOW8" s="653"/>
      <c r="JOX8" s="653"/>
      <c r="JOY8" s="653"/>
      <c r="JOZ8" s="668"/>
      <c r="JPA8" s="670"/>
      <c r="JPB8" s="652"/>
      <c r="JPC8" s="652"/>
      <c r="JPD8" s="652"/>
      <c r="JPE8" s="652"/>
      <c r="JPF8" s="652"/>
      <c r="JPG8" s="652"/>
      <c r="JPH8" s="653"/>
      <c r="JPI8" s="653"/>
      <c r="JPJ8" s="653"/>
      <c r="JPK8" s="653"/>
      <c r="JPL8" s="653"/>
      <c r="JPM8" s="653"/>
      <c r="JPN8" s="653"/>
      <c r="JPO8" s="653"/>
      <c r="JPP8" s="668"/>
      <c r="JPQ8" s="670"/>
      <c r="JPR8" s="652"/>
      <c r="JPS8" s="652"/>
      <c r="JPT8" s="652"/>
      <c r="JPU8" s="652"/>
      <c r="JPV8" s="652"/>
      <c r="JPW8" s="652"/>
      <c r="JPX8" s="653"/>
      <c r="JPY8" s="653"/>
      <c r="JPZ8" s="653"/>
      <c r="JQA8" s="653"/>
      <c r="JQB8" s="653"/>
      <c r="JQC8" s="653"/>
      <c r="JQD8" s="653"/>
      <c r="JQE8" s="653"/>
      <c r="JQF8" s="668"/>
      <c r="JQG8" s="670"/>
      <c r="JQH8" s="652"/>
      <c r="JQI8" s="652"/>
      <c r="JQJ8" s="652"/>
      <c r="JQK8" s="652"/>
      <c r="JQL8" s="652"/>
      <c r="JQM8" s="652"/>
      <c r="JQN8" s="653"/>
      <c r="JQO8" s="653"/>
      <c r="JQP8" s="653"/>
      <c r="JQQ8" s="653"/>
      <c r="JQR8" s="653"/>
      <c r="JQS8" s="653"/>
      <c r="JQT8" s="653"/>
      <c r="JQU8" s="653"/>
      <c r="JQV8" s="668"/>
      <c r="JQW8" s="670"/>
      <c r="JQX8" s="652"/>
      <c r="JQY8" s="652"/>
      <c r="JQZ8" s="652"/>
      <c r="JRA8" s="652"/>
      <c r="JRB8" s="652"/>
      <c r="JRC8" s="652"/>
      <c r="JRD8" s="653"/>
      <c r="JRE8" s="653"/>
      <c r="JRF8" s="653"/>
      <c r="JRG8" s="653"/>
      <c r="JRH8" s="653"/>
      <c r="JRI8" s="653"/>
      <c r="JRJ8" s="653"/>
      <c r="JRK8" s="653"/>
      <c r="JRL8" s="668"/>
      <c r="JRM8" s="670"/>
      <c r="JRN8" s="652"/>
      <c r="JRO8" s="652"/>
      <c r="JRP8" s="652"/>
      <c r="JRQ8" s="652"/>
      <c r="JRR8" s="652"/>
      <c r="JRS8" s="652"/>
      <c r="JRT8" s="653"/>
      <c r="JRU8" s="653"/>
      <c r="JRV8" s="653"/>
      <c r="JRW8" s="653"/>
      <c r="JRX8" s="653"/>
      <c r="JRY8" s="653"/>
      <c r="JRZ8" s="653"/>
      <c r="JSA8" s="653"/>
      <c r="JSB8" s="668"/>
      <c r="JSC8" s="670"/>
      <c r="JSD8" s="652"/>
      <c r="JSE8" s="652"/>
      <c r="JSF8" s="652"/>
      <c r="JSG8" s="652"/>
      <c r="JSH8" s="652"/>
      <c r="JSI8" s="652"/>
      <c r="JSJ8" s="653"/>
      <c r="JSK8" s="653"/>
      <c r="JSL8" s="653"/>
      <c r="JSM8" s="653"/>
      <c r="JSN8" s="653"/>
      <c r="JSO8" s="653"/>
      <c r="JSP8" s="653"/>
      <c r="JSQ8" s="653"/>
      <c r="JSR8" s="668"/>
      <c r="JSS8" s="670"/>
      <c r="JST8" s="652"/>
      <c r="JSU8" s="652"/>
      <c r="JSV8" s="652"/>
      <c r="JSW8" s="652"/>
      <c r="JSX8" s="652"/>
      <c r="JSY8" s="652"/>
      <c r="JSZ8" s="653"/>
      <c r="JTA8" s="653"/>
      <c r="JTB8" s="653"/>
      <c r="JTC8" s="653"/>
      <c r="JTD8" s="653"/>
      <c r="JTE8" s="653"/>
      <c r="JTF8" s="653"/>
      <c r="JTG8" s="653"/>
      <c r="JTH8" s="668"/>
      <c r="JTI8" s="670"/>
      <c r="JTJ8" s="652"/>
      <c r="JTK8" s="652"/>
      <c r="JTL8" s="652"/>
      <c r="JTM8" s="652"/>
      <c r="JTN8" s="652"/>
      <c r="JTO8" s="652"/>
      <c r="JTP8" s="653"/>
      <c r="JTQ8" s="653"/>
      <c r="JTR8" s="653"/>
      <c r="JTS8" s="653"/>
      <c r="JTT8" s="653"/>
      <c r="JTU8" s="653"/>
      <c r="JTV8" s="653"/>
      <c r="JTW8" s="653"/>
      <c r="JTX8" s="668"/>
      <c r="JTY8" s="670"/>
      <c r="JTZ8" s="652"/>
      <c r="JUA8" s="652"/>
      <c r="JUB8" s="652"/>
      <c r="JUC8" s="652"/>
      <c r="JUD8" s="652"/>
      <c r="JUE8" s="652"/>
      <c r="JUF8" s="653"/>
      <c r="JUG8" s="653"/>
      <c r="JUH8" s="653"/>
      <c r="JUI8" s="653"/>
      <c r="JUJ8" s="653"/>
      <c r="JUK8" s="653"/>
      <c r="JUL8" s="653"/>
      <c r="JUM8" s="653"/>
      <c r="JUN8" s="668"/>
      <c r="JUO8" s="670"/>
      <c r="JUP8" s="652"/>
      <c r="JUQ8" s="652"/>
      <c r="JUR8" s="652"/>
      <c r="JUS8" s="652"/>
      <c r="JUT8" s="652"/>
      <c r="JUU8" s="652"/>
      <c r="JUV8" s="653"/>
      <c r="JUW8" s="653"/>
      <c r="JUX8" s="653"/>
      <c r="JUY8" s="653"/>
      <c r="JUZ8" s="653"/>
      <c r="JVA8" s="653"/>
      <c r="JVB8" s="653"/>
      <c r="JVC8" s="653"/>
      <c r="JVD8" s="668"/>
      <c r="JVE8" s="670"/>
      <c r="JVF8" s="652"/>
      <c r="JVG8" s="652"/>
      <c r="JVH8" s="652"/>
      <c r="JVI8" s="652"/>
      <c r="JVJ8" s="652"/>
      <c r="JVK8" s="652"/>
      <c r="JVL8" s="653"/>
      <c r="JVM8" s="653"/>
      <c r="JVN8" s="653"/>
      <c r="JVO8" s="653"/>
      <c r="JVP8" s="653"/>
      <c r="JVQ8" s="653"/>
      <c r="JVR8" s="653"/>
      <c r="JVS8" s="653"/>
      <c r="JVT8" s="668"/>
      <c r="JVU8" s="670"/>
      <c r="JVV8" s="652"/>
      <c r="JVW8" s="652"/>
      <c r="JVX8" s="652"/>
      <c r="JVY8" s="652"/>
      <c r="JVZ8" s="652"/>
      <c r="JWA8" s="652"/>
      <c r="JWB8" s="653"/>
      <c r="JWC8" s="653"/>
      <c r="JWD8" s="653"/>
      <c r="JWE8" s="653"/>
      <c r="JWF8" s="653"/>
      <c r="JWG8" s="653"/>
      <c r="JWH8" s="653"/>
      <c r="JWI8" s="653"/>
      <c r="JWJ8" s="668"/>
      <c r="JWK8" s="670"/>
      <c r="JWL8" s="652"/>
      <c r="JWM8" s="652"/>
      <c r="JWN8" s="652"/>
      <c r="JWO8" s="652"/>
      <c r="JWP8" s="652"/>
      <c r="JWQ8" s="652"/>
      <c r="JWR8" s="653"/>
      <c r="JWS8" s="653"/>
      <c r="JWT8" s="653"/>
      <c r="JWU8" s="653"/>
      <c r="JWV8" s="653"/>
      <c r="JWW8" s="653"/>
      <c r="JWX8" s="653"/>
      <c r="JWY8" s="653"/>
      <c r="JWZ8" s="668"/>
      <c r="JXA8" s="670"/>
      <c r="JXB8" s="652"/>
      <c r="JXC8" s="652"/>
      <c r="JXD8" s="652"/>
      <c r="JXE8" s="652"/>
      <c r="JXF8" s="652"/>
      <c r="JXG8" s="652"/>
      <c r="JXH8" s="653"/>
      <c r="JXI8" s="653"/>
      <c r="JXJ8" s="653"/>
      <c r="JXK8" s="653"/>
      <c r="JXL8" s="653"/>
      <c r="JXM8" s="653"/>
      <c r="JXN8" s="653"/>
      <c r="JXO8" s="653"/>
      <c r="JXP8" s="668"/>
      <c r="JXQ8" s="670"/>
      <c r="JXR8" s="652"/>
      <c r="JXS8" s="652"/>
      <c r="JXT8" s="652"/>
      <c r="JXU8" s="652"/>
      <c r="JXV8" s="652"/>
      <c r="JXW8" s="652"/>
      <c r="JXX8" s="653"/>
      <c r="JXY8" s="653"/>
      <c r="JXZ8" s="653"/>
      <c r="JYA8" s="653"/>
      <c r="JYB8" s="653"/>
      <c r="JYC8" s="653"/>
      <c r="JYD8" s="653"/>
      <c r="JYE8" s="653"/>
      <c r="JYF8" s="668"/>
      <c r="JYG8" s="670"/>
      <c r="JYH8" s="652"/>
      <c r="JYI8" s="652"/>
      <c r="JYJ8" s="652"/>
      <c r="JYK8" s="652"/>
      <c r="JYL8" s="652"/>
      <c r="JYM8" s="652"/>
      <c r="JYN8" s="653"/>
      <c r="JYO8" s="653"/>
      <c r="JYP8" s="653"/>
      <c r="JYQ8" s="653"/>
      <c r="JYR8" s="653"/>
      <c r="JYS8" s="653"/>
      <c r="JYT8" s="653"/>
      <c r="JYU8" s="653"/>
      <c r="JYV8" s="668"/>
      <c r="JYW8" s="670"/>
      <c r="JYX8" s="652"/>
      <c r="JYY8" s="652"/>
      <c r="JYZ8" s="652"/>
      <c r="JZA8" s="652"/>
      <c r="JZB8" s="652"/>
      <c r="JZC8" s="652"/>
      <c r="JZD8" s="653"/>
      <c r="JZE8" s="653"/>
      <c r="JZF8" s="653"/>
      <c r="JZG8" s="653"/>
      <c r="JZH8" s="653"/>
      <c r="JZI8" s="653"/>
      <c r="JZJ8" s="653"/>
      <c r="JZK8" s="653"/>
      <c r="JZL8" s="668"/>
      <c r="JZM8" s="670"/>
      <c r="JZN8" s="652"/>
      <c r="JZO8" s="652"/>
      <c r="JZP8" s="652"/>
      <c r="JZQ8" s="652"/>
      <c r="JZR8" s="652"/>
      <c r="JZS8" s="652"/>
      <c r="JZT8" s="653"/>
      <c r="JZU8" s="653"/>
      <c r="JZV8" s="653"/>
      <c r="JZW8" s="653"/>
      <c r="JZX8" s="653"/>
      <c r="JZY8" s="653"/>
      <c r="JZZ8" s="653"/>
      <c r="KAA8" s="653"/>
      <c r="KAB8" s="668"/>
      <c r="KAC8" s="670"/>
      <c r="KAD8" s="652"/>
      <c r="KAE8" s="652"/>
      <c r="KAF8" s="652"/>
      <c r="KAG8" s="652"/>
      <c r="KAH8" s="652"/>
      <c r="KAI8" s="652"/>
      <c r="KAJ8" s="653"/>
      <c r="KAK8" s="653"/>
      <c r="KAL8" s="653"/>
      <c r="KAM8" s="653"/>
      <c r="KAN8" s="653"/>
      <c r="KAO8" s="653"/>
      <c r="KAP8" s="653"/>
      <c r="KAQ8" s="653"/>
      <c r="KAR8" s="668"/>
      <c r="KAS8" s="670"/>
      <c r="KAT8" s="652"/>
      <c r="KAU8" s="652"/>
      <c r="KAV8" s="652"/>
      <c r="KAW8" s="652"/>
      <c r="KAX8" s="652"/>
      <c r="KAY8" s="652"/>
      <c r="KAZ8" s="653"/>
      <c r="KBA8" s="653"/>
      <c r="KBB8" s="653"/>
      <c r="KBC8" s="653"/>
      <c r="KBD8" s="653"/>
      <c r="KBE8" s="653"/>
      <c r="KBF8" s="653"/>
      <c r="KBG8" s="653"/>
      <c r="KBH8" s="668"/>
      <c r="KBI8" s="670"/>
      <c r="KBJ8" s="652"/>
      <c r="KBK8" s="652"/>
      <c r="KBL8" s="652"/>
      <c r="KBM8" s="652"/>
      <c r="KBN8" s="652"/>
      <c r="KBO8" s="652"/>
      <c r="KBP8" s="653"/>
      <c r="KBQ8" s="653"/>
      <c r="KBR8" s="653"/>
      <c r="KBS8" s="653"/>
      <c r="KBT8" s="653"/>
      <c r="KBU8" s="653"/>
      <c r="KBV8" s="653"/>
      <c r="KBW8" s="653"/>
      <c r="KBX8" s="668"/>
      <c r="KBY8" s="670"/>
      <c r="KBZ8" s="652"/>
      <c r="KCA8" s="652"/>
      <c r="KCB8" s="652"/>
      <c r="KCC8" s="652"/>
      <c r="KCD8" s="652"/>
      <c r="KCE8" s="652"/>
      <c r="KCF8" s="653"/>
      <c r="KCG8" s="653"/>
      <c r="KCH8" s="653"/>
      <c r="KCI8" s="653"/>
      <c r="KCJ8" s="653"/>
      <c r="KCK8" s="653"/>
      <c r="KCL8" s="653"/>
      <c r="KCM8" s="653"/>
      <c r="KCN8" s="668"/>
      <c r="KCO8" s="670"/>
      <c r="KCP8" s="652"/>
      <c r="KCQ8" s="652"/>
      <c r="KCR8" s="652"/>
      <c r="KCS8" s="652"/>
      <c r="KCT8" s="652"/>
      <c r="KCU8" s="652"/>
      <c r="KCV8" s="653"/>
      <c r="KCW8" s="653"/>
      <c r="KCX8" s="653"/>
      <c r="KCY8" s="653"/>
      <c r="KCZ8" s="653"/>
      <c r="KDA8" s="653"/>
      <c r="KDB8" s="653"/>
      <c r="KDC8" s="653"/>
      <c r="KDD8" s="668"/>
      <c r="KDE8" s="670"/>
      <c r="KDF8" s="652"/>
      <c r="KDG8" s="652"/>
      <c r="KDH8" s="652"/>
      <c r="KDI8" s="652"/>
      <c r="KDJ8" s="652"/>
      <c r="KDK8" s="652"/>
      <c r="KDL8" s="653"/>
      <c r="KDM8" s="653"/>
      <c r="KDN8" s="653"/>
      <c r="KDO8" s="653"/>
      <c r="KDP8" s="653"/>
      <c r="KDQ8" s="653"/>
      <c r="KDR8" s="653"/>
      <c r="KDS8" s="653"/>
      <c r="KDT8" s="668"/>
      <c r="KDU8" s="670"/>
      <c r="KDV8" s="652"/>
      <c r="KDW8" s="652"/>
      <c r="KDX8" s="652"/>
      <c r="KDY8" s="652"/>
      <c r="KDZ8" s="652"/>
      <c r="KEA8" s="652"/>
      <c r="KEB8" s="653"/>
      <c r="KEC8" s="653"/>
      <c r="KED8" s="653"/>
      <c r="KEE8" s="653"/>
      <c r="KEF8" s="653"/>
      <c r="KEG8" s="653"/>
      <c r="KEH8" s="653"/>
      <c r="KEI8" s="653"/>
      <c r="KEJ8" s="668"/>
      <c r="KEK8" s="670"/>
      <c r="KEL8" s="652"/>
      <c r="KEM8" s="652"/>
      <c r="KEN8" s="652"/>
      <c r="KEO8" s="652"/>
      <c r="KEP8" s="652"/>
      <c r="KEQ8" s="652"/>
      <c r="KER8" s="653"/>
      <c r="KES8" s="653"/>
      <c r="KET8" s="653"/>
      <c r="KEU8" s="653"/>
      <c r="KEV8" s="653"/>
      <c r="KEW8" s="653"/>
      <c r="KEX8" s="653"/>
      <c r="KEY8" s="653"/>
      <c r="KEZ8" s="668"/>
      <c r="KFA8" s="670"/>
      <c r="KFB8" s="652"/>
      <c r="KFC8" s="652"/>
      <c r="KFD8" s="652"/>
      <c r="KFE8" s="652"/>
      <c r="KFF8" s="652"/>
      <c r="KFG8" s="652"/>
      <c r="KFH8" s="653"/>
      <c r="KFI8" s="653"/>
      <c r="KFJ8" s="653"/>
      <c r="KFK8" s="653"/>
      <c r="KFL8" s="653"/>
      <c r="KFM8" s="653"/>
      <c r="KFN8" s="653"/>
      <c r="KFO8" s="653"/>
      <c r="KFP8" s="668"/>
      <c r="KFQ8" s="670"/>
      <c r="KFR8" s="652"/>
      <c r="KFS8" s="652"/>
      <c r="KFT8" s="652"/>
      <c r="KFU8" s="652"/>
      <c r="KFV8" s="652"/>
      <c r="KFW8" s="652"/>
      <c r="KFX8" s="653"/>
      <c r="KFY8" s="653"/>
      <c r="KFZ8" s="653"/>
      <c r="KGA8" s="653"/>
      <c r="KGB8" s="653"/>
      <c r="KGC8" s="653"/>
      <c r="KGD8" s="653"/>
      <c r="KGE8" s="653"/>
      <c r="KGF8" s="668"/>
      <c r="KGG8" s="670"/>
      <c r="KGH8" s="652"/>
      <c r="KGI8" s="652"/>
      <c r="KGJ8" s="652"/>
      <c r="KGK8" s="652"/>
      <c r="KGL8" s="652"/>
      <c r="KGM8" s="652"/>
      <c r="KGN8" s="653"/>
      <c r="KGO8" s="653"/>
      <c r="KGP8" s="653"/>
      <c r="KGQ8" s="653"/>
      <c r="KGR8" s="653"/>
      <c r="KGS8" s="653"/>
      <c r="KGT8" s="653"/>
      <c r="KGU8" s="653"/>
      <c r="KGV8" s="668"/>
      <c r="KGW8" s="670"/>
      <c r="KGX8" s="652"/>
      <c r="KGY8" s="652"/>
      <c r="KGZ8" s="652"/>
      <c r="KHA8" s="652"/>
      <c r="KHB8" s="652"/>
      <c r="KHC8" s="652"/>
      <c r="KHD8" s="653"/>
      <c r="KHE8" s="653"/>
      <c r="KHF8" s="653"/>
      <c r="KHG8" s="653"/>
      <c r="KHH8" s="653"/>
      <c r="KHI8" s="653"/>
      <c r="KHJ8" s="653"/>
      <c r="KHK8" s="653"/>
      <c r="KHL8" s="668"/>
      <c r="KHM8" s="670"/>
      <c r="KHN8" s="652"/>
      <c r="KHO8" s="652"/>
      <c r="KHP8" s="652"/>
      <c r="KHQ8" s="652"/>
      <c r="KHR8" s="652"/>
      <c r="KHS8" s="652"/>
      <c r="KHT8" s="653"/>
      <c r="KHU8" s="653"/>
      <c r="KHV8" s="653"/>
      <c r="KHW8" s="653"/>
      <c r="KHX8" s="653"/>
      <c r="KHY8" s="653"/>
      <c r="KHZ8" s="653"/>
      <c r="KIA8" s="653"/>
      <c r="KIB8" s="668"/>
      <c r="KIC8" s="670"/>
      <c r="KID8" s="652"/>
      <c r="KIE8" s="652"/>
      <c r="KIF8" s="652"/>
      <c r="KIG8" s="652"/>
      <c r="KIH8" s="652"/>
      <c r="KII8" s="652"/>
      <c r="KIJ8" s="653"/>
      <c r="KIK8" s="653"/>
      <c r="KIL8" s="653"/>
      <c r="KIM8" s="653"/>
      <c r="KIN8" s="653"/>
      <c r="KIO8" s="653"/>
      <c r="KIP8" s="653"/>
      <c r="KIQ8" s="653"/>
      <c r="KIR8" s="668"/>
      <c r="KIS8" s="670"/>
      <c r="KIT8" s="652"/>
      <c r="KIU8" s="652"/>
      <c r="KIV8" s="652"/>
      <c r="KIW8" s="652"/>
      <c r="KIX8" s="652"/>
      <c r="KIY8" s="652"/>
      <c r="KIZ8" s="653"/>
      <c r="KJA8" s="653"/>
      <c r="KJB8" s="653"/>
      <c r="KJC8" s="653"/>
      <c r="KJD8" s="653"/>
      <c r="KJE8" s="653"/>
      <c r="KJF8" s="653"/>
      <c r="KJG8" s="653"/>
      <c r="KJH8" s="668"/>
      <c r="KJI8" s="670"/>
      <c r="KJJ8" s="652"/>
      <c r="KJK8" s="652"/>
      <c r="KJL8" s="652"/>
      <c r="KJM8" s="652"/>
      <c r="KJN8" s="652"/>
      <c r="KJO8" s="652"/>
      <c r="KJP8" s="653"/>
      <c r="KJQ8" s="653"/>
      <c r="KJR8" s="653"/>
      <c r="KJS8" s="653"/>
      <c r="KJT8" s="653"/>
      <c r="KJU8" s="653"/>
      <c r="KJV8" s="653"/>
      <c r="KJW8" s="653"/>
      <c r="KJX8" s="668"/>
      <c r="KJY8" s="670"/>
      <c r="KJZ8" s="652"/>
      <c r="KKA8" s="652"/>
      <c r="KKB8" s="652"/>
      <c r="KKC8" s="652"/>
      <c r="KKD8" s="652"/>
      <c r="KKE8" s="652"/>
      <c r="KKF8" s="653"/>
      <c r="KKG8" s="653"/>
      <c r="KKH8" s="653"/>
      <c r="KKI8" s="653"/>
      <c r="KKJ8" s="653"/>
      <c r="KKK8" s="653"/>
      <c r="KKL8" s="653"/>
      <c r="KKM8" s="653"/>
      <c r="KKN8" s="668"/>
      <c r="KKO8" s="670"/>
      <c r="KKP8" s="652"/>
      <c r="KKQ8" s="652"/>
      <c r="KKR8" s="652"/>
      <c r="KKS8" s="652"/>
      <c r="KKT8" s="652"/>
      <c r="KKU8" s="652"/>
      <c r="KKV8" s="653"/>
      <c r="KKW8" s="653"/>
      <c r="KKX8" s="653"/>
      <c r="KKY8" s="653"/>
      <c r="KKZ8" s="653"/>
      <c r="KLA8" s="653"/>
      <c r="KLB8" s="653"/>
      <c r="KLC8" s="653"/>
      <c r="KLD8" s="668"/>
      <c r="KLE8" s="670"/>
      <c r="KLF8" s="652"/>
      <c r="KLG8" s="652"/>
      <c r="KLH8" s="652"/>
      <c r="KLI8" s="652"/>
      <c r="KLJ8" s="652"/>
      <c r="KLK8" s="652"/>
      <c r="KLL8" s="653"/>
      <c r="KLM8" s="653"/>
      <c r="KLN8" s="653"/>
      <c r="KLO8" s="653"/>
      <c r="KLP8" s="653"/>
      <c r="KLQ8" s="653"/>
      <c r="KLR8" s="653"/>
      <c r="KLS8" s="653"/>
      <c r="KLT8" s="668"/>
      <c r="KLU8" s="670"/>
      <c r="KLV8" s="652"/>
      <c r="KLW8" s="652"/>
      <c r="KLX8" s="652"/>
      <c r="KLY8" s="652"/>
      <c r="KLZ8" s="652"/>
      <c r="KMA8" s="652"/>
      <c r="KMB8" s="653"/>
      <c r="KMC8" s="653"/>
      <c r="KMD8" s="653"/>
      <c r="KME8" s="653"/>
      <c r="KMF8" s="653"/>
      <c r="KMG8" s="653"/>
      <c r="KMH8" s="653"/>
      <c r="KMI8" s="653"/>
      <c r="KMJ8" s="668"/>
      <c r="KMK8" s="670"/>
      <c r="KML8" s="652"/>
      <c r="KMM8" s="652"/>
      <c r="KMN8" s="652"/>
      <c r="KMO8" s="652"/>
      <c r="KMP8" s="652"/>
      <c r="KMQ8" s="652"/>
      <c r="KMR8" s="653"/>
      <c r="KMS8" s="653"/>
      <c r="KMT8" s="653"/>
      <c r="KMU8" s="653"/>
      <c r="KMV8" s="653"/>
      <c r="KMW8" s="653"/>
      <c r="KMX8" s="653"/>
      <c r="KMY8" s="653"/>
      <c r="KMZ8" s="668"/>
      <c r="KNA8" s="670"/>
      <c r="KNB8" s="652"/>
      <c r="KNC8" s="652"/>
      <c r="KND8" s="652"/>
      <c r="KNE8" s="652"/>
      <c r="KNF8" s="652"/>
      <c r="KNG8" s="652"/>
      <c r="KNH8" s="653"/>
      <c r="KNI8" s="653"/>
      <c r="KNJ8" s="653"/>
      <c r="KNK8" s="653"/>
      <c r="KNL8" s="653"/>
      <c r="KNM8" s="653"/>
      <c r="KNN8" s="653"/>
      <c r="KNO8" s="653"/>
      <c r="KNP8" s="668"/>
      <c r="KNQ8" s="670"/>
      <c r="KNR8" s="652"/>
      <c r="KNS8" s="652"/>
      <c r="KNT8" s="652"/>
      <c r="KNU8" s="652"/>
      <c r="KNV8" s="652"/>
      <c r="KNW8" s="652"/>
      <c r="KNX8" s="653"/>
      <c r="KNY8" s="653"/>
      <c r="KNZ8" s="653"/>
      <c r="KOA8" s="653"/>
      <c r="KOB8" s="653"/>
      <c r="KOC8" s="653"/>
      <c r="KOD8" s="653"/>
      <c r="KOE8" s="653"/>
      <c r="KOF8" s="668"/>
      <c r="KOG8" s="670"/>
      <c r="KOH8" s="652"/>
      <c r="KOI8" s="652"/>
      <c r="KOJ8" s="652"/>
      <c r="KOK8" s="652"/>
      <c r="KOL8" s="652"/>
      <c r="KOM8" s="652"/>
      <c r="KON8" s="653"/>
      <c r="KOO8" s="653"/>
      <c r="KOP8" s="653"/>
      <c r="KOQ8" s="653"/>
      <c r="KOR8" s="653"/>
      <c r="KOS8" s="653"/>
      <c r="KOT8" s="653"/>
      <c r="KOU8" s="653"/>
      <c r="KOV8" s="668"/>
      <c r="KOW8" s="670"/>
      <c r="KOX8" s="652"/>
      <c r="KOY8" s="652"/>
      <c r="KOZ8" s="652"/>
      <c r="KPA8" s="652"/>
      <c r="KPB8" s="652"/>
      <c r="KPC8" s="652"/>
      <c r="KPD8" s="653"/>
      <c r="KPE8" s="653"/>
      <c r="KPF8" s="653"/>
      <c r="KPG8" s="653"/>
      <c r="KPH8" s="653"/>
      <c r="KPI8" s="653"/>
      <c r="KPJ8" s="653"/>
      <c r="KPK8" s="653"/>
      <c r="KPL8" s="668"/>
      <c r="KPM8" s="670"/>
      <c r="KPN8" s="652"/>
      <c r="KPO8" s="652"/>
      <c r="KPP8" s="652"/>
      <c r="KPQ8" s="652"/>
      <c r="KPR8" s="652"/>
      <c r="KPS8" s="652"/>
      <c r="KPT8" s="653"/>
      <c r="KPU8" s="653"/>
      <c r="KPV8" s="653"/>
      <c r="KPW8" s="653"/>
      <c r="KPX8" s="653"/>
      <c r="KPY8" s="653"/>
      <c r="KPZ8" s="653"/>
      <c r="KQA8" s="653"/>
      <c r="KQB8" s="668"/>
      <c r="KQC8" s="670"/>
      <c r="KQD8" s="652"/>
      <c r="KQE8" s="652"/>
      <c r="KQF8" s="652"/>
      <c r="KQG8" s="652"/>
      <c r="KQH8" s="652"/>
      <c r="KQI8" s="652"/>
      <c r="KQJ8" s="653"/>
      <c r="KQK8" s="653"/>
      <c r="KQL8" s="653"/>
      <c r="KQM8" s="653"/>
      <c r="KQN8" s="653"/>
      <c r="KQO8" s="653"/>
      <c r="KQP8" s="653"/>
      <c r="KQQ8" s="653"/>
      <c r="KQR8" s="668"/>
      <c r="KQS8" s="670"/>
      <c r="KQT8" s="652"/>
      <c r="KQU8" s="652"/>
      <c r="KQV8" s="652"/>
      <c r="KQW8" s="652"/>
      <c r="KQX8" s="652"/>
      <c r="KQY8" s="652"/>
      <c r="KQZ8" s="653"/>
      <c r="KRA8" s="653"/>
      <c r="KRB8" s="653"/>
      <c r="KRC8" s="653"/>
      <c r="KRD8" s="653"/>
      <c r="KRE8" s="653"/>
      <c r="KRF8" s="653"/>
      <c r="KRG8" s="653"/>
      <c r="KRH8" s="668"/>
      <c r="KRI8" s="670"/>
      <c r="KRJ8" s="652"/>
      <c r="KRK8" s="652"/>
      <c r="KRL8" s="652"/>
      <c r="KRM8" s="652"/>
      <c r="KRN8" s="652"/>
      <c r="KRO8" s="652"/>
      <c r="KRP8" s="653"/>
      <c r="KRQ8" s="653"/>
      <c r="KRR8" s="653"/>
      <c r="KRS8" s="653"/>
      <c r="KRT8" s="653"/>
      <c r="KRU8" s="653"/>
      <c r="KRV8" s="653"/>
      <c r="KRW8" s="653"/>
      <c r="KRX8" s="668"/>
      <c r="KRY8" s="670"/>
      <c r="KRZ8" s="652"/>
      <c r="KSA8" s="652"/>
      <c r="KSB8" s="652"/>
      <c r="KSC8" s="652"/>
      <c r="KSD8" s="652"/>
      <c r="KSE8" s="652"/>
      <c r="KSF8" s="653"/>
      <c r="KSG8" s="653"/>
      <c r="KSH8" s="653"/>
      <c r="KSI8" s="653"/>
      <c r="KSJ8" s="653"/>
      <c r="KSK8" s="653"/>
      <c r="KSL8" s="653"/>
      <c r="KSM8" s="653"/>
      <c r="KSN8" s="668"/>
      <c r="KSO8" s="670"/>
      <c r="KSP8" s="652"/>
      <c r="KSQ8" s="652"/>
      <c r="KSR8" s="652"/>
      <c r="KSS8" s="652"/>
      <c r="KST8" s="652"/>
      <c r="KSU8" s="652"/>
      <c r="KSV8" s="653"/>
      <c r="KSW8" s="653"/>
      <c r="KSX8" s="653"/>
      <c r="KSY8" s="653"/>
      <c r="KSZ8" s="653"/>
      <c r="KTA8" s="653"/>
      <c r="KTB8" s="653"/>
      <c r="KTC8" s="653"/>
      <c r="KTD8" s="668"/>
      <c r="KTE8" s="670"/>
      <c r="KTF8" s="652"/>
      <c r="KTG8" s="652"/>
      <c r="KTH8" s="652"/>
      <c r="KTI8" s="652"/>
      <c r="KTJ8" s="652"/>
      <c r="KTK8" s="652"/>
      <c r="KTL8" s="653"/>
      <c r="KTM8" s="653"/>
      <c r="KTN8" s="653"/>
      <c r="KTO8" s="653"/>
      <c r="KTP8" s="653"/>
      <c r="KTQ8" s="653"/>
      <c r="KTR8" s="653"/>
      <c r="KTS8" s="653"/>
      <c r="KTT8" s="668"/>
      <c r="KTU8" s="670"/>
      <c r="KTV8" s="652"/>
      <c r="KTW8" s="652"/>
      <c r="KTX8" s="652"/>
      <c r="KTY8" s="652"/>
      <c r="KTZ8" s="652"/>
      <c r="KUA8" s="652"/>
      <c r="KUB8" s="653"/>
      <c r="KUC8" s="653"/>
      <c r="KUD8" s="653"/>
      <c r="KUE8" s="653"/>
      <c r="KUF8" s="653"/>
      <c r="KUG8" s="653"/>
      <c r="KUH8" s="653"/>
      <c r="KUI8" s="653"/>
      <c r="KUJ8" s="668"/>
      <c r="KUK8" s="670"/>
      <c r="KUL8" s="652"/>
      <c r="KUM8" s="652"/>
      <c r="KUN8" s="652"/>
      <c r="KUO8" s="652"/>
      <c r="KUP8" s="652"/>
      <c r="KUQ8" s="652"/>
      <c r="KUR8" s="653"/>
      <c r="KUS8" s="653"/>
      <c r="KUT8" s="653"/>
      <c r="KUU8" s="653"/>
      <c r="KUV8" s="653"/>
      <c r="KUW8" s="653"/>
      <c r="KUX8" s="653"/>
      <c r="KUY8" s="653"/>
      <c r="KUZ8" s="668"/>
      <c r="KVA8" s="670"/>
      <c r="KVB8" s="652"/>
      <c r="KVC8" s="652"/>
      <c r="KVD8" s="652"/>
      <c r="KVE8" s="652"/>
      <c r="KVF8" s="652"/>
      <c r="KVG8" s="652"/>
      <c r="KVH8" s="653"/>
      <c r="KVI8" s="653"/>
      <c r="KVJ8" s="653"/>
      <c r="KVK8" s="653"/>
      <c r="KVL8" s="653"/>
      <c r="KVM8" s="653"/>
      <c r="KVN8" s="653"/>
      <c r="KVO8" s="653"/>
      <c r="KVP8" s="668"/>
      <c r="KVQ8" s="670"/>
      <c r="KVR8" s="652"/>
      <c r="KVS8" s="652"/>
      <c r="KVT8" s="652"/>
      <c r="KVU8" s="652"/>
      <c r="KVV8" s="652"/>
      <c r="KVW8" s="652"/>
      <c r="KVX8" s="653"/>
      <c r="KVY8" s="653"/>
      <c r="KVZ8" s="653"/>
      <c r="KWA8" s="653"/>
      <c r="KWB8" s="653"/>
      <c r="KWC8" s="653"/>
      <c r="KWD8" s="653"/>
      <c r="KWE8" s="653"/>
      <c r="KWF8" s="668"/>
      <c r="KWG8" s="670"/>
      <c r="KWH8" s="652"/>
      <c r="KWI8" s="652"/>
      <c r="KWJ8" s="652"/>
      <c r="KWK8" s="652"/>
      <c r="KWL8" s="652"/>
      <c r="KWM8" s="652"/>
      <c r="KWN8" s="653"/>
      <c r="KWO8" s="653"/>
      <c r="KWP8" s="653"/>
      <c r="KWQ8" s="653"/>
      <c r="KWR8" s="653"/>
      <c r="KWS8" s="653"/>
      <c r="KWT8" s="653"/>
      <c r="KWU8" s="653"/>
      <c r="KWV8" s="668"/>
      <c r="KWW8" s="670"/>
      <c r="KWX8" s="652"/>
      <c r="KWY8" s="652"/>
      <c r="KWZ8" s="652"/>
      <c r="KXA8" s="652"/>
      <c r="KXB8" s="652"/>
      <c r="KXC8" s="652"/>
      <c r="KXD8" s="653"/>
      <c r="KXE8" s="653"/>
      <c r="KXF8" s="653"/>
      <c r="KXG8" s="653"/>
      <c r="KXH8" s="653"/>
      <c r="KXI8" s="653"/>
      <c r="KXJ8" s="653"/>
      <c r="KXK8" s="653"/>
      <c r="KXL8" s="668"/>
      <c r="KXM8" s="670"/>
      <c r="KXN8" s="652"/>
      <c r="KXO8" s="652"/>
      <c r="KXP8" s="652"/>
      <c r="KXQ8" s="652"/>
      <c r="KXR8" s="652"/>
      <c r="KXS8" s="652"/>
      <c r="KXT8" s="653"/>
      <c r="KXU8" s="653"/>
      <c r="KXV8" s="653"/>
      <c r="KXW8" s="653"/>
      <c r="KXX8" s="653"/>
      <c r="KXY8" s="653"/>
      <c r="KXZ8" s="653"/>
      <c r="KYA8" s="653"/>
      <c r="KYB8" s="668"/>
      <c r="KYC8" s="670"/>
      <c r="KYD8" s="652"/>
      <c r="KYE8" s="652"/>
      <c r="KYF8" s="652"/>
      <c r="KYG8" s="652"/>
      <c r="KYH8" s="652"/>
      <c r="KYI8" s="652"/>
      <c r="KYJ8" s="653"/>
      <c r="KYK8" s="653"/>
      <c r="KYL8" s="653"/>
      <c r="KYM8" s="653"/>
      <c r="KYN8" s="653"/>
      <c r="KYO8" s="653"/>
      <c r="KYP8" s="653"/>
      <c r="KYQ8" s="653"/>
      <c r="KYR8" s="668"/>
      <c r="KYS8" s="670"/>
      <c r="KYT8" s="652"/>
      <c r="KYU8" s="652"/>
      <c r="KYV8" s="652"/>
      <c r="KYW8" s="652"/>
      <c r="KYX8" s="652"/>
      <c r="KYY8" s="652"/>
      <c r="KYZ8" s="653"/>
      <c r="KZA8" s="653"/>
      <c r="KZB8" s="653"/>
      <c r="KZC8" s="653"/>
      <c r="KZD8" s="653"/>
      <c r="KZE8" s="653"/>
      <c r="KZF8" s="653"/>
      <c r="KZG8" s="653"/>
      <c r="KZH8" s="668"/>
      <c r="KZI8" s="670"/>
      <c r="KZJ8" s="652"/>
      <c r="KZK8" s="652"/>
      <c r="KZL8" s="652"/>
      <c r="KZM8" s="652"/>
      <c r="KZN8" s="652"/>
      <c r="KZO8" s="652"/>
      <c r="KZP8" s="653"/>
      <c r="KZQ8" s="653"/>
      <c r="KZR8" s="653"/>
      <c r="KZS8" s="653"/>
      <c r="KZT8" s="653"/>
      <c r="KZU8" s="653"/>
      <c r="KZV8" s="653"/>
      <c r="KZW8" s="653"/>
      <c r="KZX8" s="668"/>
      <c r="KZY8" s="670"/>
      <c r="KZZ8" s="652"/>
      <c r="LAA8" s="652"/>
      <c r="LAB8" s="652"/>
      <c r="LAC8" s="652"/>
      <c r="LAD8" s="652"/>
      <c r="LAE8" s="652"/>
      <c r="LAF8" s="653"/>
      <c r="LAG8" s="653"/>
      <c r="LAH8" s="653"/>
      <c r="LAI8" s="653"/>
      <c r="LAJ8" s="653"/>
      <c r="LAK8" s="653"/>
      <c r="LAL8" s="653"/>
      <c r="LAM8" s="653"/>
      <c r="LAN8" s="668"/>
      <c r="LAO8" s="670"/>
      <c r="LAP8" s="652"/>
      <c r="LAQ8" s="652"/>
      <c r="LAR8" s="652"/>
      <c r="LAS8" s="652"/>
      <c r="LAT8" s="652"/>
      <c r="LAU8" s="652"/>
      <c r="LAV8" s="653"/>
      <c r="LAW8" s="653"/>
      <c r="LAX8" s="653"/>
      <c r="LAY8" s="653"/>
      <c r="LAZ8" s="653"/>
      <c r="LBA8" s="653"/>
      <c r="LBB8" s="653"/>
      <c r="LBC8" s="653"/>
      <c r="LBD8" s="668"/>
      <c r="LBE8" s="670"/>
      <c r="LBF8" s="652"/>
      <c r="LBG8" s="652"/>
      <c r="LBH8" s="652"/>
      <c r="LBI8" s="652"/>
      <c r="LBJ8" s="652"/>
      <c r="LBK8" s="652"/>
      <c r="LBL8" s="653"/>
      <c r="LBM8" s="653"/>
      <c r="LBN8" s="653"/>
      <c r="LBO8" s="653"/>
      <c r="LBP8" s="653"/>
      <c r="LBQ8" s="653"/>
      <c r="LBR8" s="653"/>
      <c r="LBS8" s="653"/>
      <c r="LBT8" s="668"/>
      <c r="LBU8" s="670"/>
      <c r="LBV8" s="652"/>
      <c r="LBW8" s="652"/>
      <c r="LBX8" s="652"/>
      <c r="LBY8" s="652"/>
      <c r="LBZ8" s="652"/>
      <c r="LCA8" s="652"/>
      <c r="LCB8" s="653"/>
      <c r="LCC8" s="653"/>
      <c r="LCD8" s="653"/>
      <c r="LCE8" s="653"/>
      <c r="LCF8" s="653"/>
      <c r="LCG8" s="653"/>
      <c r="LCH8" s="653"/>
      <c r="LCI8" s="653"/>
      <c r="LCJ8" s="668"/>
      <c r="LCK8" s="670"/>
      <c r="LCL8" s="652"/>
      <c r="LCM8" s="652"/>
      <c r="LCN8" s="652"/>
      <c r="LCO8" s="652"/>
      <c r="LCP8" s="652"/>
      <c r="LCQ8" s="652"/>
      <c r="LCR8" s="653"/>
      <c r="LCS8" s="653"/>
      <c r="LCT8" s="653"/>
      <c r="LCU8" s="653"/>
      <c r="LCV8" s="653"/>
      <c r="LCW8" s="653"/>
      <c r="LCX8" s="653"/>
      <c r="LCY8" s="653"/>
      <c r="LCZ8" s="668"/>
      <c r="LDA8" s="670"/>
      <c r="LDB8" s="652"/>
      <c r="LDC8" s="652"/>
      <c r="LDD8" s="652"/>
      <c r="LDE8" s="652"/>
      <c r="LDF8" s="652"/>
      <c r="LDG8" s="652"/>
      <c r="LDH8" s="653"/>
      <c r="LDI8" s="653"/>
      <c r="LDJ8" s="653"/>
      <c r="LDK8" s="653"/>
      <c r="LDL8" s="653"/>
      <c r="LDM8" s="653"/>
      <c r="LDN8" s="653"/>
      <c r="LDO8" s="653"/>
      <c r="LDP8" s="668"/>
      <c r="LDQ8" s="670"/>
      <c r="LDR8" s="652"/>
      <c r="LDS8" s="652"/>
      <c r="LDT8" s="652"/>
      <c r="LDU8" s="652"/>
      <c r="LDV8" s="652"/>
      <c r="LDW8" s="652"/>
      <c r="LDX8" s="653"/>
      <c r="LDY8" s="653"/>
      <c r="LDZ8" s="653"/>
      <c r="LEA8" s="653"/>
      <c r="LEB8" s="653"/>
      <c r="LEC8" s="653"/>
      <c r="LED8" s="653"/>
      <c r="LEE8" s="653"/>
      <c r="LEF8" s="668"/>
      <c r="LEG8" s="670"/>
      <c r="LEH8" s="652"/>
      <c r="LEI8" s="652"/>
      <c r="LEJ8" s="652"/>
      <c r="LEK8" s="652"/>
      <c r="LEL8" s="652"/>
      <c r="LEM8" s="652"/>
      <c r="LEN8" s="653"/>
      <c r="LEO8" s="653"/>
      <c r="LEP8" s="653"/>
      <c r="LEQ8" s="653"/>
      <c r="LER8" s="653"/>
      <c r="LES8" s="653"/>
      <c r="LET8" s="653"/>
      <c r="LEU8" s="653"/>
      <c r="LEV8" s="668"/>
      <c r="LEW8" s="670"/>
      <c r="LEX8" s="652"/>
      <c r="LEY8" s="652"/>
      <c r="LEZ8" s="652"/>
      <c r="LFA8" s="652"/>
      <c r="LFB8" s="652"/>
      <c r="LFC8" s="652"/>
      <c r="LFD8" s="653"/>
      <c r="LFE8" s="653"/>
      <c r="LFF8" s="653"/>
      <c r="LFG8" s="653"/>
      <c r="LFH8" s="653"/>
      <c r="LFI8" s="653"/>
      <c r="LFJ8" s="653"/>
      <c r="LFK8" s="653"/>
      <c r="LFL8" s="668"/>
      <c r="LFM8" s="670"/>
      <c r="LFN8" s="652"/>
      <c r="LFO8" s="652"/>
      <c r="LFP8" s="652"/>
      <c r="LFQ8" s="652"/>
      <c r="LFR8" s="652"/>
      <c r="LFS8" s="652"/>
      <c r="LFT8" s="653"/>
      <c r="LFU8" s="653"/>
      <c r="LFV8" s="653"/>
      <c r="LFW8" s="653"/>
      <c r="LFX8" s="653"/>
      <c r="LFY8" s="653"/>
      <c r="LFZ8" s="653"/>
      <c r="LGA8" s="653"/>
      <c r="LGB8" s="668"/>
      <c r="LGC8" s="670"/>
      <c r="LGD8" s="652"/>
      <c r="LGE8" s="652"/>
      <c r="LGF8" s="652"/>
      <c r="LGG8" s="652"/>
      <c r="LGH8" s="652"/>
      <c r="LGI8" s="652"/>
      <c r="LGJ8" s="653"/>
      <c r="LGK8" s="653"/>
      <c r="LGL8" s="653"/>
      <c r="LGM8" s="653"/>
      <c r="LGN8" s="653"/>
      <c r="LGO8" s="653"/>
      <c r="LGP8" s="653"/>
      <c r="LGQ8" s="653"/>
      <c r="LGR8" s="668"/>
      <c r="LGS8" s="670"/>
      <c r="LGT8" s="652"/>
      <c r="LGU8" s="652"/>
      <c r="LGV8" s="652"/>
      <c r="LGW8" s="652"/>
      <c r="LGX8" s="652"/>
      <c r="LGY8" s="652"/>
      <c r="LGZ8" s="653"/>
      <c r="LHA8" s="653"/>
      <c r="LHB8" s="653"/>
      <c r="LHC8" s="653"/>
      <c r="LHD8" s="653"/>
      <c r="LHE8" s="653"/>
      <c r="LHF8" s="653"/>
      <c r="LHG8" s="653"/>
      <c r="LHH8" s="668"/>
      <c r="LHI8" s="670"/>
      <c r="LHJ8" s="652"/>
      <c r="LHK8" s="652"/>
      <c r="LHL8" s="652"/>
      <c r="LHM8" s="652"/>
      <c r="LHN8" s="652"/>
      <c r="LHO8" s="652"/>
      <c r="LHP8" s="653"/>
      <c r="LHQ8" s="653"/>
      <c r="LHR8" s="653"/>
      <c r="LHS8" s="653"/>
      <c r="LHT8" s="653"/>
      <c r="LHU8" s="653"/>
      <c r="LHV8" s="653"/>
      <c r="LHW8" s="653"/>
      <c r="LHX8" s="668"/>
      <c r="LHY8" s="670"/>
      <c r="LHZ8" s="652"/>
      <c r="LIA8" s="652"/>
      <c r="LIB8" s="652"/>
      <c r="LIC8" s="652"/>
      <c r="LID8" s="652"/>
      <c r="LIE8" s="652"/>
      <c r="LIF8" s="653"/>
      <c r="LIG8" s="653"/>
      <c r="LIH8" s="653"/>
      <c r="LII8" s="653"/>
      <c r="LIJ8" s="653"/>
      <c r="LIK8" s="653"/>
      <c r="LIL8" s="653"/>
      <c r="LIM8" s="653"/>
      <c r="LIN8" s="668"/>
      <c r="LIO8" s="670"/>
      <c r="LIP8" s="652"/>
      <c r="LIQ8" s="652"/>
      <c r="LIR8" s="652"/>
      <c r="LIS8" s="652"/>
      <c r="LIT8" s="652"/>
      <c r="LIU8" s="652"/>
      <c r="LIV8" s="653"/>
      <c r="LIW8" s="653"/>
      <c r="LIX8" s="653"/>
      <c r="LIY8" s="653"/>
      <c r="LIZ8" s="653"/>
      <c r="LJA8" s="653"/>
      <c r="LJB8" s="653"/>
      <c r="LJC8" s="653"/>
      <c r="LJD8" s="668"/>
      <c r="LJE8" s="670"/>
      <c r="LJF8" s="652"/>
      <c r="LJG8" s="652"/>
      <c r="LJH8" s="652"/>
      <c r="LJI8" s="652"/>
      <c r="LJJ8" s="652"/>
      <c r="LJK8" s="652"/>
      <c r="LJL8" s="653"/>
      <c r="LJM8" s="653"/>
      <c r="LJN8" s="653"/>
      <c r="LJO8" s="653"/>
      <c r="LJP8" s="653"/>
      <c r="LJQ8" s="653"/>
      <c r="LJR8" s="653"/>
      <c r="LJS8" s="653"/>
      <c r="LJT8" s="668"/>
      <c r="LJU8" s="670"/>
      <c r="LJV8" s="652"/>
      <c r="LJW8" s="652"/>
      <c r="LJX8" s="652"/>
      <c r="LJY8" s="652"/>
      <c r="LJZ8" s="652"/>
      <c r="LKA8" s="652"/>
      <c r="LKB8" s="653"/>
      <c r="LKC8" s="653"/>
      <c r="LKD8" s="653"/>
      <c r="LKE8" s="653"/>
      <c r="LKF8" s="653"/>
      <c r="LKG8" s="653"/>
      <c r="LKH8" s="653"/>
      <c r="LKI8" s="653"/>
      <c r="LKJ8" s="668"/>
      <c r="LKK8" s="670"/>
      <c r="LKL8" s="652"/>
      <c r="LKM8" s="652"/>
      <c r="LKN8" s="652"/>
      <c r="LKO8" s="652"/>
      <c r="LKP8" s="652"/>
      <c r="LKQ8" s="652"/>
      <c r="LKR8" s="653"/>
      <c r="LKS8" s="653"/>
      <c r="LKT8" s="653"/>
      <c r="LKU8" s="653"/>
      <c r="LKV8" s="653"/>
      <c r="LKW8" s="653"/>
      <c r="LKX8" s="653"/>
      <c r="LKY8" s="653"/>
      <c r="LKZ8" s="668"/>
      <c r="LLA8" s="670"/>
      <c r="LLB8" s="652"/>
      <c r="LLC8" s="652"/>
      <c r="LLD8" s="652"/>
      <c r="LLE8" s="652"/>
      <c r="LLF8" s="652"/>
      <c r="LLG8" s="652"/>
      <c r="LLH8" s="653"/>
      <c r="LLI8" s="653"/>
      <c r="LLJ8" s="653"/>
      <c r="LLK8" s="653"/>
      <c r="LLL8" s="653"/>
      <c r="LLM8" s="653"/>
      <c r="LLN8" s="653"/>
      <c r="LLO8" s="653"/>
      <c r="LLP8" s="668"/>
      <c r="LLQ8" s="670"/>
      <c r="LLR8" s="652"/>
      <c r="LLS8" s="652"/>
      <c r="LLT8" s="652"/>
      <c r="LLU8" s="652"/>
      <c r="LLV8" s="652"/>
      <c r="LLW8" s="652"/>
      <c r="LLX8" s="653"/>
      <c r="LLY8" s="653"/>
      <c r="LLZ8" s="653"/>
      <c r="LMA8" s="653"/>
      <c r="LMB8" s="653"/>
      <c r="LMC8" s="653"/>
      <c r="LMD8" s="653"/>
      <c r="LME8" s="653"/>
      <c r="LMF8" s="668"/>
      <c r="LMG8" s="670"/>
      <c r="LMH8" s="652"/>
      <c r="LMI8" s="652"/>
      <c r="LMJ8" s="652"/>
      <c r="LMK8" s="652"/>
      <c r="LML8" s="652"/>
      <c r="LMM8" s="652"/>
      <c r="LMN8" s="653"/>
      <c r="LMO8" s="653"/>
      <c r="LMP8" s="653"/>
      <c r="LMQ8" s="653"/>
      <c r="LMR8" s="653"/>
      <c r="LMS8" s="653"/>
      <c r="LMT8" s="653"/>
      <c r="LMU8" s="653"/>
      <c r="LMV8" s="668"/>
      <c r="LMW8" s="670"/>
      <c r="LMX8" s="652"/>
      <c r="LMY8" s="652"/>
      <c r="LMZ8" s="652"/>
      <c r="LNA8" s="652"/>
      <c r="LNB8" s="652"/>
      <c r="LNC8" s="652"/>
      <c r="LND8" s="653"/>
      <c r="LNE8" s="653"/>
      <c r="LNF8" s="653"/>
      <c r="LNG8" s="653"/>
      <c r="LNH8" s="653"/>
      <c r="LNI8" s="653"/>
      <c r="LNJ8" s="653"/>
      <c r="LNK8" s="653"/>
      <c r="LNL8" s="668"/>
      <c r="LNM8" s="670"/>
      <c r="LNN8" s="652"/>
      <c r="LNO8" s="652"/>
      <c r="LNP8" s="652"/>
      <c r="LNQ8" s="652"/>
      <c r="LNR8" s="652"/>
      <c r="LNS8" s="652"/>
      <c r="LNT8" s="653"/>
      <c r="LNU8" s="653"/>
      <c r="LNV8" s="653"/>
      <c r="LNW8" s="653"/>
      <c r="LNX8" s="653"/>
      <c r="LNY8" s="653"/>
      <c r="LNZ8" s="653"/>
      <c r="LOA8" s="653"/>
      <c r="LOB8" s="668"/>
      <c r="LOC8" s="670"/>
      <c r="LOD8" s="652"/>
      <c r="LOE8" s="652"/>
      <c r="LOF8" s="652"/>
      <c r="LOG8" s="652"/>
      <c r="LOH8" s="652"/>
      <c r="LOI8" s="652"/>
      <c r="LOJ8" s="653"/>
      <c r="LOK8" s="653"/>
      <c r="LOL8" s="653"/>
      <c r="LOM8" s="653"/>
      <c r="LON8" s="653"/>
      <c r="LOO8" s="653"/>
      <c r="LOP8" s="653"/>
      <c r="LOQ8" s="653"/>
      <c r="LOR8" s="668"/>
      <c r="LOS8" s="670"/>
      <c r="LOT8" s="652"/>
      <c r="LOU8" s="652"/>
      <c r="LOV8" s="652"/>
      <c r="LOW8" s="652"/>
      <c r="LOX8" s="652"/>
      <c r="LOY8" s="652"/>
      <c r="LOZ8" s="653"/>
      <c r="LPA8" s="653"/>
      <c r="LPB8" s="653"/>
      <c r="LPC8" s="653"/>
      <c r="LPD8" s="653"/>
      <c r="LPE8" s="653"/>
      <c r="LPF8" s="653"/>
      <c r="LPG8" s="653"/>
      <c r="LPH8" s="668"/>
      <c r="LPI8" s="670"/>
      <c r="LPJ8" s="652"/>
      <c r="LPK8" s="652"/>
      <c r="LPL8" s="652"/>
      <c r="LPM8" s="652"/>
      <c r="LPN8" s="652"/>
      <c r="LPO8" s="652"/>
      <c r="LPP8" s="653"/>
      <c r="LPQ8" s="653"/>
      <c r="LPR8" s="653"/>
      <c r="LPS8" s="653"/>
      <c r="LPT8" s="653"/>
      <c r="LPU8" s="653"/>
      <c r="LPV8" s="653"/>
      <c r="LPW8" s="653"/>
      <c r="LPX8" s="668"/>
      <c r="LPY8" s="670"/>
      <c r="LPZ8" s="652"/>
      <c r="LQA8" s="652"/>
      <c r="LQB8" s="652"/>
      <c r="LQC8" s="652"/>
      <c r="LQD8" s="652"/>
      <c r="LQE8" s="652"/>
      <c r="LQF8" s="653"/>
      <c r="LQG8" s="653"/>
      <c r="LQH8" s="653"/>
      <c r="LQI8" s="653"/>
      <c r="LQJ8" s="653"/>
      <c r="LQK8" s="653"/>
      <c r="LQL8" s="653"/>
      <c r="LQM8" s="653"/>
      <c r="LQN8" s="668"/>
      <c r="LQO8" s="670"/>
      <c r="LQP8" s="652"/>
      <c r="LQQ8" s="652"/>
      <c r="LQR8" s="652"/>
      <c r="LQS8" s="652"/>
      <c r="LQT8" s="652"/>
      <c r="LQU8" s="652"/>
      <c r="LQV8" s="653"/>
      <c r="LQW8" s="653"/>
      <c r="LQX8" s="653"/>
      <c r="LQY8" s="653"/>
      <c r="LQZ8" s="653"/>
      <c r="LRA8" s="653"/>
      <c r="LRB8" s="653"/>
      <c r="LRC8" s="653"/>
      <c r="LRD8" s="668"/>
      <c r="LRE8" s="670"/>
      <c r="LRF8" s="652"/>
      <c r="LRG8" s="652"/>
      <c r="LRH8" s="652"/>
      <c r="LRI8" s="652"/>
      <c r="LRJ8" s="652"/>
      <c r="LRK8" s="652"/>
      <c r="LRL8" s="653"/>
      <c r="LRM8" s="653"/>
      <c r="LRN8" s="653"/>
      <c r="LRO8" s="653"/>
      <c r="LRP8" s="653"/>
      <c r="LRQ8" s="653"/>
      <c r="LRR8" s="653"/>
      <c r="LRS8" s="653"/>
      <c r="LRT8" s="668"/>
      <c r="LRU8" s="670"/>
      <c r="LRV8" s="652"/>
      <c r="LRW8" s="652"/>
      <c r="LRX8" s="652"/>
      <c r="LRY8" s="652"/>
      <c r="LRZ8" s="652"/>
      <c r="LSA8" s="652"/>
      <c r="LSB8" s="653"/>
      <c r="LSC8" s="653"/>
      <c r="LSD8" s="653"/>
      <c r="LSE8" s="653"/>
      <c r="LSF8" s="653"/>
      <c r="LSG8" s="653"/>
      <c r="LSH8" s="653"/>
      <c r="LSI8" s="653"/>
      <c r="LSJ8" s="668"/>
      <c r="LSK8" s="670"/>
      <c r="LSL8" s="652"/>
      <c r="LSM8" s="652"/>
      <c r="LSN8" s="652"/>
      <c r="LSO8" s="652"/>
      <c r="LSP8" s="652"/>
      <c r="LSQ8" s="652"/>
      <c r="LSR8" s="653"/>
      <c r="LSS8" s="653"/>
      <c r="LST8" s="653"/>
      <c r="LSU8" s="653"/>
      <c r="LSV8" s="653"/>
      <c r="LSW8" s="653"/>
      <c r="LSX8" s="653"/>
      <c r="LSY8" s="653"/>
      <c r="LSZ8" s="668"/>
      <c r="LTA8" s="670"/>
      <c r="LTB8" s="652"/>
      <c r="LTC8" s="652"/>
      <c r="LTD8" s="652"/>
      <c r="LTE8" s="652"/>
      <c r="LTF8" s="652"/>
      <c r="LTG8" s="652"/>
      <c r="LTH8" s="653"/>
      <c r="LTI8" s="653"/>
      <c r="LTJ8" s="653"/>
      <c r="LTK8" s="653"/>
      <c r="LTL8" s="653"/>
      <c r="LTM8" s="653"/>
      <c r="LTN8" s="653"/>
      <c r="LTO8" s="653"/>
      <c r="LTP8" s="668"/>
      <c r="LTQ8" s="670"/>
      <c r="LTR8" s="652"/>
      <c r="LTS8" s="652"/>
      <c r="LTT8" s="652"/>
      <c r="LTU8" s="652"/>
      <c r="LTV8" s="652"/>
      <c r="LTW8" s="652"/>
      <c r="LTX8" s="653"/>
      <c r="LTY8" s="653"/>
      <c r="LTZ8" s="653"/>
      <c r="LUA8" s="653"/>
      <c r="LUB8" s="653"/>
      <c r="LUC8" s="653"/>
      <c r="LUD8" s="653"/>
      <c r="LUE8" s="653"/>
      <c r="LUF8" s="668"/>
      <c r="LUG8" s="670"/>
      <c r="LUH8" s="652"/>
      <c r="LUI8" s="652"/>
      <c r="LUJ8" s="652"/>
      <c r="LUK8" s="652"/>
      <c r="LUL8" s="652"/>
      <c r="LUM8" s="652"/>
      <c r="LUN8" s="653"/>
      <c r="LUO8" s="653"/>
      <c r="LUP8" s="653"/>
      <c r="LUQ8" s="653"/>
      <c r="LUR8" s="653"/>
      <c r="LUS8" s="653"/>
      <c r="LUT8" s="653"/>
      <c r="LUU8" s="653"/>
      <c r="LUV8" s="668"/>
      <c r="LUW8" s="670"/>
      <c r="LUX8" s="652"/>
      <c r="LUY8" s="652"/>
      <c r="LUZ8" s="652"/>
      <c r="LVA8" s="652"/>
      <c r="LVB8" s="652"/>
      <c r="LVC8" s="652"/>
      <c r="LVD8" s="653"/>
      <c r="LVE8" s="653"/>
      <c r="LVF8" s="653"/>
      <c r="LVG8" s="653"/>
      <c r="LVH8" s="653"/>
      <c r="LVI8" s="653"/>
      <c r="LVJ8" s="653"/>
      <c r="LVK8" s="653"/>
      <c r="LVL8" s="668"/>
      <c r="LVM8" s="670"/>
      <c r="LVN8" s="652"/>
      <c r="LVO8" s="652"/>
      <c r="LVP8" s="652"/>
      <c r="LVQ8" s="652"/>
      <c r="LVR8" s="652"/>
      <c r="LVS8" s="652"/>
      <c r="LVT8" s="653"/>
      <c r="LVU8" s="653"/>
      <c r="LVV8" s="653"/>
      <c r="LVW8" s="653"/>
      <c r="LVX8" s="653"/>
      <c r="LVY8" s="653"/>
      <c r="LVZ8" s="653"/>
      <c r="LWA8" s="653"/>
      <c r="LWB8" s="668"/>
      <c r="LWC8" s="670"/>
      <c r="LWD8" s="652"/>
      <c r="LWE8" s="652"/>
      <c r="LWF8" s="652"/>
      <c r="LWG8" s="652"/>
      <c r="LWH8" s="652"/>
      <c r="LWI8" s="652"/>
      <c r="LWJ8" s="653"/>
      <c r="LWK8" s="653"/>
      <c r="LWL8" s="653"/>
      <c r="LWM8" s="653"/>
      <c r="LWN8" s="653"/>
      <c r="LWO8" s="653"/>
      <c r="LWP8" s="653"/>
      <c r="LWQ8" s="653"/>
      <c r="LWR8" s="668"/>
      <c r="LWS8" s="670"/>
      <c r="LWT8" s="652"/>
      <c r="LWU8" s="652"/>
      <c r="LWV8" s="652"/>
      <c r="LWW8" s="652"/>
      <c r="LWX8" s="652"/>
      <c r="LWY8" s="652"/>
      <c r="LWZ8" s="653"/>
      <c r="LXA8" s="653"/>
      <c r="LXB8" s="653"/>
      <c r="LXC8" s="653"/>
      <c r="LXD8" s="653"/>
      <c r="LXE8" s="653"/>
      <c r="LXF8" s="653"/>
      <c r="LXG8" s="653"/>
      <c r="LXH8" s="668"/>
      <c r="LXI8" s="670"/>
      <c r="LXJ8" s="652"/>
      <c r="LXK8" s="652"/>
      <c r="LXL8" s="652"/>
      <c r="LXM8" s="652"/>
      <c r="LXN8" s="652"/>
      <c r="LXO8" s="652"/>
      <c r="LXP8" s="653"/>
      <c r="LXQ8" s="653"/>
      <c r="LXR8" s="653"/>
      <c r="LXS8" s="653"/>
      <c r="LXT8" s="653"/>
      <c r="LXU8" s="653"/>
      <c r="LXV8" s="653"/>
      <c r="LXW8" s="653"/>
      <c r="LXX8" s="668"/>
      <c r="LXY8" s="670"/>
      <c r="LXZ8" s="652"/>
      <c r="LYA8" s="652"/>
      <c r="LYB8" s="652"/>
      <c r="LYC8" s="652"/>
      <c r="LYD8" s="652"/>
      <c r="LYE8" s="652"/>
      <c r="LYF8" s="653"/>
      <c r="LYG8" s="653"/>
      <c r="LYH8" s="653"/>
      <c r="LYI8" s="653"/>
      <c r="LYJ8" s="653"/>
      <c r="LYK8" s="653"/>
      <c r="LYL8" s="653"/>
      <c r="LYM8" s="653"/>
      <c r="LYN8" s="668"/>
      <c r="LYO8" s="670"/>
      <c r="LYP8" s="652"/>
      <c r="LYQ8" s="652"/>
      <c r="LYR8" s="652"/>
      <c r="LYS8" s="652"/>
      <c r="LYT8" s="652"/>
      <c r="LYU8" s="652"/>
      <c r="LYV8" s="653"/>
      <c r="LYW8" s="653"/>
      <c r="LYX8" s="653"/>
      <c r="LYY8" s="653"/>
      <c r="LYZ8" s="653"/>
      <c r="LZA8" s="653"/>
      <c r="LZB8" s="653"/>
      <c r="LZC8" s="653"/>
      <c r="LZD8" s="668"/>
      <c r="LZE8" s="670"/>
      <c r="LZF8" s="652"/>
      <c r="LZG8" s="652"/>
      <c r="LZH8" s="652"/>
      <c r="LZI8" s="652"/>
      <c r="LZJ8" s="652"/>
      <c r="LZK8" s="652"/>
      <c r="LZL8" s="653"/>
      <c r="LZM8" s="653"/>
      <c r="LZN8" s="653"/>
      <c r="LZO8" s="653"/>
      <c r="LZP8" s="653"/>
      <c r="LZQ8" s="653"/>
      <c r="LZR8" s="653"/>
      <c r="LZS8" s="653"/>
      <c r="LZT8" s="668"/>
      <c r="LZU8" s="670"/>
      <c r="LZV8" s="652"/>
      <c r="LZW8" s="652"/>
      <c r="LZX8" s="652"/>
      <c r="LZY8" s="652"/>
      <c r="LZZ8" s="652"/>
      <c r="MAA8" s="652"/>
      <c r="MAB8" s="653"/>
      <c r="MAC8" s="653"/>
      <c r="MAD8" s="653"/>
      <c r="MAE8" s="653"/>
      <c r="MAF8" s="653"/>
      <c r="MAG8" s="653"/>
      <c r="MAH8" s="653"/>
      <c r="MAI8" s="653"/>
      <c r="MAJ8" s="668"/>
      <c r="MAK8" s="670"/>
      <c r="MAL8" s="652"/>
      <c r="MAM8" s="652"/>
      <c r="MAN8" s="652"/>
      <c r="MAO8" s="652"/>
      <c r="MAP8" s="652"/>
      <c r="MAQ8" s="652"/>
      <c r="MAR8" s="653"/>
      <c r="MAS8" s="653"/>
      <c r="MAT8" s="653"/>
      <c r="MAU8" s="653"/>
      <c r="MAV8" s="653"/>
      <c r="MAW8" s="653"/>
      <c r="MAX8" s="653"/>
      <c r="MAY8" s="653"/>
      <c r="MAZ8" s="668"/>
      <c r="MBA8" s="670"/>
      <c r="MBB8" s="652"/>
      <c r="MBC8" s="652"/>
      <c r="MBD8" s="652"/>
      <c r="MBE8" s="652"/>
      <c r="MBF8" s="652"/>
      <c r="MBG8" s="652"/>
      <c r="MBH8" s="653"/>
      <c r="MBI8" s="653"/>
      <c r="MBJ8" s="653"/>
      <c r="MBK8" s="653"/>
      <c r="MBL8" s="653"/>
      <c r="MBM8" s="653"/>
      <c r="MBN8" s="653"/>
      <c r="MBO8" s="653"/>
      <c r="MBP8" s="668"/>
      <c r="MBQ8" s="670"/>
      <c r="MBR8" s="652"/>
      <c r="MBS8" s="652"/>
      <c r="MBT8" s="652"/>
      <c r="MBU8" s="652"/>
      <c r="MBV8" s="652"/>
      <c r="MBW8" s="652"/>
      <c r="MBX8" s="653"/>
      <c r="MBY8" s="653"/>
      <c r="MBZ8" s="653"/>
      <c r="MCA8" s="653"/>
      <c r="MCB8" s="653"/>
      <c r="MCC8" s="653"/>
      <c r="MCD8" s="653"/>
      <c r="MCE8" s="653"/>
      <c r="MCF8" s="668"/>
      <c r="MCG8" s="670"/>
      <c r="MCH8" s="652"/>
      <c r="MCI8" s="652"/>
      <c r="MCJ8" s="652"/>
      <c r="MCK8" s="652"/>
      <c r="MCL8" s="652"/>
      <c r="MCM8" s="652"/>
      <c r="MCN8" s="653"/>
      <c r="MCO8" s="653"/>
      <c r="MCP8" s="653"/>
      <c r="MCQ8" s="653"/>
      <c r="MCR8" s="653"/>
      <c r="MCS8" s="653"/>
      <c r="MCT8" s="653"/>
      <c r="MCU8" s="653"/>
      <c r="MCV8" s="668"/>
      <c r="MCW8" s="670"/>
      <c r="MCX8" s="652"/>
      <c r="MCY8" s="652"/>
      <c r="MCZ8" s="652"/>
      <c r="MDA8" s="652"/>
      <c r="MDB8" s="652"/>
      <c r="MDC8" s="652"/>
      <c r="MDD8" s="653"/>
      <c r="MDE8" s="653"/>
      <c r="MDF8" s="653"/>
      <c r="MDG8" s="653"/>
      <c r="MDH8" s="653"/>
      <c r="MDI8" s="653"/>
      <c r="MDJ8" s="653"/>
      <c r="MDK8" s="653"/>
      <c r="MDL8" s="668"/>
      <c r="MDM8" s="670"/>
      <c r="MDN8" s="652"/>
      <c r="MDO8" s="652"/>
      <c r="MDP8" s="652"/>
      <c r="MDQ8" s="652"/>
      <c r="MDR8" s="652"/>
      <c r="MDS8" s="652"/>
      <c r="MDT8" s="653"/>
      <c r="MDU8" s="653"/>
      <c r="MDV8" s="653"/>
      <c r="MDW8" s="653"/>
      <c r="MDX8" s="653"/>
      <c r="MDY8" s="653"/>
      <c r="MDZ8" s="653"/>
      <c r="MEA8" s="653"/>
      <c r="MEB8" s="668"/>
      <c r="MEC8" s="670"/>
      <c r="MED8" s="652"/>
      <c r="MEE8" s="652"/>
      <c r="MEF8" s="652"/>
      <c r="MEG8" s="652"/>
      <c r="MEH8" s="652"/>
      <c r="MEI8" s="652"/>
      <c r="MEJ8" s="653"/>
      <c r="MEK8" s="653"/>
      <c r="MEL8" s="653"/>
      <c r="MEM8" s="653"/>
      <c r="MEN8" s="653"/>
      <c r="MEO8" s="653"/>
      <c r="MEP8" s="653"/>
      <c r="MEQ8" s="653"/>
      <c r="MER8" s="668"/>
      <c r="MES8" s="670"/>
      <c r="MET8" s="652"/>
      <c r="MEU8" s="652"/>
      <c r="MEV8" s="652"/>
      <c r="MEW8" s="652"/>
      <c r="MEX8" s="652"/>
      <c r="MEY8" s="652"/>
      <c r="MEZ8" s="653"/>
      <c r="MFA8" s="653"/>
      <c r="MFB8" s="653"/>
      <c r="MFC8" s="653"/>
      <c r="MFD8" s="653"/>
      <c r="MFE8" s="653"/>
      <c r="MFF8" s="653"/>
      <c r="MFG8" s="653"/>
      <c r="MFH8" s="668"/>
      <c r="MFI8" s="670"/>
      <c r="MFJ8" s="652"/>
      <c r="MFK8" s="652"/>
      <c r="MFL8" s="652"/>
      <c r="MFM8" s="652"/>
      <c r="MFN8" s="652"/>
      <c r="MFO8" s="652"/>
      <c r="MFP8" s="653"/>
      <c r="MFQ8" s="653"/>
      <c r="MFR8" s="653"/>
      <c r="MFS8" s="653"/>
      <c r="MFT8" s="653"/>
      <c r="MFU8" s="653"/>
      <c r="MFV8" s="653"/>
      <c r="MFW8" s="653"/>
      <c r="MFX8" s="668"/>
      <c r="MFY8" s="670"/>
      <c r="MFZ8" s="652"/>
      <c r="MGA8" s="652"/>
      <c r="MGB8" s="652"/>
      <c r="MGC8" s="652"/>
      <c r="MGD8" s="652"/>
      <c r="MGE8" s="652"/>
      <c r="MGF8" s="653"/>
      <c r="MGG8" s="653"/>
      <c r="MGH8" s="653"/>
      <c r="MGI8" s="653"/>
      <c r="MGJ8" s="653"/>
      <c r="MGK8" s="653"/>
      <c r="MGL8" s="653"/>
      <c r="MGM8" s="653"/>
      <c r="MGN8" s="668"/>
      <c r="MGO8" s="670"/>
      <c r="MGP8" s="652"/>
      <c r="MGQ8" s="652"/>
      <c r="MGR8" s="652"/>
      <c r="MGS8" s="652"/>
      <c r="MGT8" s="652"/>
      <c r="MGU8" s="652"/>
      <c r="MGV8" s="653"/>
      <c r="MGW8" s="653"/>
      <c r="MGX8" s="653"/>
      <c r="MGY8" s="653"/>
      <c r="MGZ8" s="653"/>
      <c r="MHA8" s="653"/>
      <c r="MHB8" s="653"/>
      <c r="MHC8" s="653"/>
      <c r="MHD8" s="668"/>
      <c r="MHE8" s="670"/>
      <c r="MHF8" s="652"/>
      <c r="MHG8" s="652"/>
      <c r="MHH8" s="652"/>
      <c r="MHI8" s="652"/>
      <c r="MHJ8" s="652"/>
      <c r="MHK8" s="652"/>
      <c r="MHL8" s="653"/>
      <c r="MHM8" s="653"/>
      <c r="MHN8" s="653"/>
      <c r="MHO8" s="653"/>
      <c r="MHP8" s="653"/>
      <c r="MHQ8" s="653"/>
      <c r="MHR8" s="653"/>
      <c r="MHS8" s="653"/>
      <c r="MHT8" s="668"/>
      <c r="MHU8" s="670"/>
      <c r="MHV8" s="652"/>
      <c r="MHW8" s="652"/>
      <c r="MHX8" s="652"/>
      <c r="MHY8" s="652"/>
      <c r="MHZ8" s="652"/>
      <c r="MIA8" s="652"/>
      <c r="MIB8" s="653"/>
      <c r="MIC8" s="653"/>
      <c r="MID8" s="653"/>
      <c r="MIE8" s="653"/>
      <c r="MIF8" s="653"/>
      <c r="MIG8" s="653"/>
      <c r="MIH8" s="653"/>
      <c r="MII8" s="653"/>
      <c r="MIJ8" s="668"/>
      <c r="MIK8" s="670"/>
      <c r="MIL8" s="652"/>
      <c r="MIM8" s="652"/>
      <c r="MIN8" s="652"/>
      <c r="MIO8" s="652"/>
      <c r="MIP8" s="652"/>
      <c r="MIQ8" s="652"/>
      <c r="MIR8" s="653"/>
      <c r="MIS8" s="653"/>
      <c r="MIT8" s="653"/>
      <c r="MIU8" s="653"/>
      <c r="MIV8" s="653"/>
      <c r="MIW8" s="653"/>
      <c r="MIX8" s="653"/>
      <c r="MIY8" s="653"/>
      <c r="MIZ8" s="668"/>
      <c r="MJA8" s="670"/>
      <c r="MJB8" s="652"/>
      <c r="MJC8" s="652"/>
      <c r="MJD8" s="652"/>
      <c r="MJE8" s="652"/>
      <c r="MJF8" s="652"/>
      <c r="MJG8" s="652"/>
      <c r="MJH8" s="653"/>
      <c r="MJI8" s="653"/>
      <c r="MJJ8" s="653"/>
      <c r="MJK8" s="653"/>
      <c r="MJL8" s="653"/>
      <c r="MJM8" s="653"/>
      <c r="MJN8" s="653"/>
      <c r="MJO8" s="653"/>
      <c r="MJP8" s="668"/>
      <c r="MJQ8" s="670"/>
      <c r="MJR8" s="652"/>
      <c r="MJS8" s="652"/>
      <c r="MJT8" s="652"/>
      <c r="MJU8" s="652"/>
      <c r="MJV8" s="652"/>
      <c r="MJW8" s="652"/>
      <c r="MJX8" s="653"/>
      <c r="MJY8" s="653"/>
      <c r="MJZ8" s="653"/>
      <c r="MKA8" s="653"/>
      <c r="MKB8" s="653"/>
      <c r="MKC8" s="653"/>
      <c r="MKD8" s="653"/>
      <c r="MKE8" s="653"/>
      <c r="MKF8" s="668"/>
      <c r="MKG8" s="670"/>
      <c r="MKH8" s="652"/>
      <c r="MKI8" s="652"/>
      <c r="MKJ8" s="652"/>
      <c r="MKK8" s="652"/>
      <c r="MKL8" s="652"/>
      <c r="MKM8" s="652"/>
      <c r="MKN8" s="653"/>
      <c r="MKO8" s="653"/>
      <c r="MKP8" s="653"/>
      <c r="MKQ8" s="653"/>
      <c r="MKR8" s="653"/>
      <c r="MKS8" s="653"/>
      <c r="MKT8" s="653"/>
      <c r="MKU8" s="653"/>
      <c r="MKV8" s="668"/>
      <c r="MKW8" s="670"/>
      <c r="MKX8" s="652"/>
      <c r="MKY8" s="652"/>
      <c r="MKZ8" s="652"/>
      <c r="MLA8" s="652"/>
      <c r="MLB8" s="652"/>
      <c r="MLC8" s="652"/>
      <c r="MLD8" s="653"/>
      <c r="MLE8" s="653"/>
      <c r="MLF8" s="653"/>
      <c r="MLG8" s="653"/>
      <c r="MLH8" s="653"/>
      <c r="MLI8" s="653"/>
      <c r="MLJ8" s="653"/>
      <c r="MLK8" s="653"/>
      <c r="MLL8" s="668"/>
      <c r="MLM8" s="670"/>
      <c r="MLN8" s="652"/>
      <c r="MLO8" s="652"/>
      <c r="MLP8" s="652"/>
      <c r="MLQ8" s="652"/>
      <c r="MLR8" s="652"/>
      <c r="MLS8" s="652"/>
      <c r="MLT8" s="653"/>
      <c r="MLU8" s="653"/>
      <c r="MLV8" s="653"/>
      <c r="MLW8" s="653"/>
      <c r="MLX8" s="653"/>
      <c r="MLY8" s="653"/>
      <c r="MLZ8" s="653"/>
      <c r="MMA8" s="653"/>
      <c r="MMB8" s="668"/>
      <c r="MMC8" s="670"/>
      <c r="MMD8" s="652"/>
      <c r="MME8" s="652"/>
      <c r="MMF8" s="652"/>
      <c r="MMG8" s="652"/>
      <c r="MMH8" s="652"/>
      <c r="MMI8" s="652"/>
      <c r="MMJ8" s="653"/>
      <c r="MMK8" s="653"/>
      <c r="MML8" s="653"/>
      <c r="MMM8" s="653"/>
      <c r="MMN8" s="653"/>
      <c r="MMO8" s="653"/>
      <c r="MMP8" s="653"/>
      <c r="MMQ8" s="653"/>
      <c r="MMR8" s="668"/>
      <c r="MMS8" s="670"/>
      <c r="MMT8" s="652"/>
      <c r="MMU8" s="652"/>
      <c r="MMV8" s="652"/>
      <c r="MMW8" s="652"/>
      <c r="MMX8" s="652"/>
      <c r="MMY8" s="652"/>
      <c r="MMZ8" s="653"/>
      <c r="MNA8" s="653"/>
      <c r="MNB8" s="653"/>
      <c r="MNC8" s="653"/>
      <c r="MND8" s="653"/>
      <c r="MNE8" s="653"/>
      <c r="MNF8" s="653"/>
      <c r="MNG8" s="653"/>
      <c r="MNH8" s="668"/>
      <c r="MNI8" s="670"/>
      <c r="MNJ8" s="652"/>
      <c r="MNK8" s="652"/>
      <c r="MNL8" s="652"/>
      <c r="MNM8" s="652"/>
      <c r="MNN8" s="652"/>
      <c r="MNO8" s="652"/>
      <c r="MNP8" s="653"/>
      <c r="MNQ8" s="653"/>
      <c r="MNR8" s="653"/>
      <c r="MNS8" s="653"/>
      <c r="MNT8" s="653"/>
      <c r="MNU8" s="653"/>
      <c r="MNV8" s="653"/>
      <c r="MNW8" s="653"/>
      <c r="MNX8" s="668"/>
      <c r="MNY8" s="670"/>
      <c r="MNZ8" s="652"/>
      <c r="MOA8" s="652"/>
      <c r="MOB8" s="652"/>
      <c r="MOC8" s="652"/>
      <c r="MOD8" s="652"/>
      <c r="MOE8" s="652"/>
      <c r="MOF8" s="653"/>
      <c r="MOG8" s="653"/>
      <c r="MOH8" s="653"/>
      <c r="MOI8" s="653"/>
      <c r="MOJ8" s="653"/>
      <c r="MOK8" s="653"/>
      <c r="MOL8" s="653"/>
      <c r="MOM8" s="653"/>
      <c r="MON8" s="668"/>
      <c r="MOO8" s="670"/>
      <c r="MOP8" s="652"/>
      <c r="MOQ8" s="652"/>
      <c r="MOR8" s="652"/>
      <c r="MOS8" s="652"/>
      <c r="MOT8" s="652"/>
      <c r="MOU8" s="652"/>
      <c r="MOV8" s="653"/>
      <c r="MOW8" s="653"/>
      <c r="MOX8" s="653"/>
      <c r="MOY8" s="653"/>
      <c r="MOZ8" s="653"/>
      <c r="MPA8" s="653"/>
      <c r="MPB8" s="653"/>
      <c r="MPC8" s="653"/>
      <c r="MPD8" s="668"/>
      <c r="MPE8" s="670"/>
      <c r="MPF8" s="652"/>
      <c r="MPG8" s="652"/>
      <c r="MPH8" s="652"/>
      <c r="MPI8" s="652"/>
      <c r="MPJ8" s="652"/>
      <c r="MPK8" s="652"/>
      <c r="MPL8" s="653"/>
      <c r="MPM8" s="653"/>
      <c r="MPN8" s="653"/>
      <c r="MPO8" s="653"/>
      <c r="MPP8" s="653"/>
      <c r="MPQ8" s="653"/>
      <c r="MPR8" s="653"/>
      <c r="MPS8" s="653"/>
      <c r="MPT8" s="668"/>
      <c r="MPU8" s="670"/>
      <c r="MPV8" s="652"/>
      <c r="MPW8" s="652"/>
      <c r="MPX8" s="652"/>
      <c r="MPY8" s="652"/>
      <c r="MPZ8" s="652"/>
      <c r="MQA8" s="652"/>
      <c r="MQB8" s="653"/>
      <c r="MQC8" s="653"/>
      <c r="MQD8" s="653"/>
      <c r="MQE8" s="653"/>
      <c r="MQF8" s="653"/>
      <c r="MQG8" s="653"/>
      <c r="MQH8" s="653"/>
      <c r="MQI8" s="653"/>
      <c r="MQJ8" s="668"/>
      <c r="MQK8" s="670"/>
      <c r="MQL8" s="652"/>
      <c r="MQM8" s="652"/>
      <c r="MQN8" s="652"/>
      <c r="MQO8" s="652"/>
      <c r="MQP8" s="652"/>
      <c r="MQQ8" s="652"/>
      <c r="MQR8" s="653"/>
      <c r="MQS8" s="653"/>
      <c r="MQT8" s="653"/>
      <c r="MQU8" s="653"/>
      <c r="MQV8" s="653"/>
      <c r="MQW8" s="653"/>
      <c r="MQX8" s="653"/>
      <c r="MQY8" s="653"/>
      <c r="MQZ8" s="668"/>
      <c r="MRA8" s="670"/>
      <c r="MRB8" s="652"/>
      <c r="MRC8" s="652"/>
      <c r="MRD8" s="652"/>
      <c r="MRE8" s="652"/>
      <c r="MRF8" s="652"/>
      <c r="MRG8" s="652"/>
      <c r="MRH8" s="653"/>
      <c r="MRI8" s="653"/>
      <c r="MRJ8" s="653"/>
      <c r="MRK8" s="653"/>
      <c r="MRL8" s="653"/>
      <c r="MRM8" s="653"/>
      <c r="MRN8" s="653"/>
      <c r="MRO8" s="653"/>
      <c r="MRP8" s="668"/>
      <c r="MRQ8" s="670"/>
      <c r="MRR8" s="652"/>
      <c r="MRS8" s="652"/>
      <c r="MRT8" s="652"/>
      <c r="MRU8" s="652"/>
      <c r="MRV8" s="652"/>
      <c r="MRW8" s="652"/>
      <c r="MRX8" s="653"/>
      <c r="MRY8" s="653"/>
      <c r="MRZ8" s="653"/>
      <c r="MSA8" s="653"/>
      <c r="MSB8" s="653"/>
      <c r="MSC8" s="653"/>
      <c r="MSD8" s="653"/>
      <c r="MSE8" s="653"/>
      <c r="MSF8" s="668"/>
      <c r="MSG8" s="670"/>
      <c r="MSH8" s="652"/>
      <c r="MSI8" s="652"/>
      <c r="MSJ8" s="652"/>
      <c r="MSK8" s="652"/>
      <c r="MSL8" s="652"/>
      <c r="MSM8" s="652"/>
      <c r="MSN8" s="653"/>
      <c r="MSO8" s="653"/>
      <c r="MSP8" s="653"/>
      <c r="MSQ8" s="653"/>
      <c r="MSR8" s="653"/>
      <c r="MSS8" s="653"/>
      <c r="MST8" s="653"/>
      <c r="MSU8" s="653"/>
      <c r="MSV8" s="668"/>
      <c r="MSW8" s="670"/>
      <c r="MSX8" s="652"/>
      <c r="MSY8" s="652"/>
      <c r="MSZ8" s="652"/>
      <c r="MTA8" s="652"/>
      <c r="MTB8" s="652"/>
      <c r="MTC8" s="652"/>
      <c r="MTD8" s="653"/>
      <c r="MTE8" s="653"/>
      <c r="MTF8" s="653"/>
      <c r="MTG8" s="653"/>
      <c r="MTH8" s="653"/>
      <c r="MTI8" s="653"/>
      <c r="MTJ8" s="653"/>
      <c r="MTK8" s="653"/>
      <c r="MTL8" s="668"/>
      <c r="MTM8" s="670"/>
      <c r="MTN8" s="652"/>
      <c r="MTO8" s="652"/>
      <c r="MTP8" s="652"/>
      <c r="MTQ8" s="652"/>
      <c r="MTR8" s="652"/>
      <c r="MTS8" s="652"/>
      <c r="MTT8" s="653"/>
      <c r="MTU8" s="653"/>
      <c r="MTV8" s="653"/>
      <c r="MTW8" s="653"/>
      <c r="MTX8" s="653"/>
      <c r="MTY8" s="653"/>
      <c r="MTZ8" s="653"/>
      <c r="MUA8" s="653"/>
      <c r="MUB8" s="668"/>
      <c r="MUC8" s="670"/>
      <c r="MUD8" s="652"/>
      <c r="MUE8" s="652"/>
      <c r="MUF8" s="652"/>
      <c r="MUG8" s="652"/>
      <c r="MUH8" s="652"/>
      <c r="MUI8" s="652"/>
      <c r="MUJ8" s="653"/>
      <c r="MUK8" s="653"/>
      <c r="MUL8" s="653"/>
      <c r="MUM8" s="653"/>
      <c r="MUN8" s="653"/>
      <c r="MUO8" s="653"/>
      <c r="MUP8" s="653"/>
      <c r="MUQ8" s="653"/>
      <c r="MUR8" s="668"/>
      <c r="MUS8" s="670"/>
      <c r="MUT8" s="652"/>
      <c r="MUU8" s="652"/>
      <c r="MUV8" s="652"/>
      <c r="MUW8" s="652"/>
      <c r="MUX8" s="652"/>
      <c r="MUY8" s="652"/>
      <c r="MUZ8" s="653"/>
      <c r="MVA8" s="653"/>
      <c r="MVB8" s="653"/>
      <c r="MVC8" s="653"/>
      <c r="MVD8" s="653"/>
      <c r="MVE8" s="653"/>
      <c r="MVF8" s="653"/>
      <c r="MVG8" s="653"/>
      <c r="MVH8" s="668"/>
      <c r="MVI8" s="670"/>
      <c r="MVJ8" s="652"/>
      <c r="MVK8" s="652"/>
      <c r="MVL8" s="652"/>
      <c r="MVM8" s="652"/>
      <c r="MVN8" s="652"/>
      <c r="MVO8" s="652"/>
      <c r="MVP8" s="653"/>
      <c r="MVQ8" s="653"/>
      <c r="MVR8" s="653"/>
      <c r="MVS8" s="653"/>
      <c r="MVT8" s="653"/>
      <c r="MVU8" s="653"/>
      <c r="MVV8" s="653"/>
      <c r="MVW8" s="653"/>
      <c r="MVX8" s="668"/>
      <c r="MVY8" s="670"/>
      <c r="MVZ8" s="652"/>
      <c r="MWA8" s="652"/>
      <c r="MWB8" s="652"/>
      <c r="MWC8" s="652"/>
      <c r="MWD8" s="652"/>
      <c r="MWE8" s="652"/>
      <c r="MWF8" s="653"/>
      <c r="MWG8" s="653"/>
      <c r="MWH8" s="653"/>
      <c r="MWI8" s="653"/>
      <c r="MWJ8" s="653"/>
      <c r="MWK8" s="653"/>
      <c r="MWL8" s="653"/>
      <c r="MWM8" s="653"/>
      <c r="MWN8" s="668"/>
      <c r="MWO8" s="670"/>
      <c r="MWP8" s="652"/>
      <c r="MWQ8" s="652"/>
      <c r="MWR8" s="652"/>
      <c r="MWS8" s="652"/>
      <c r="MWT8" s="652"/>
      <c r="MWU8" s="652"/>
      <c r="MWV8" s="653"/>
      <c r="MWW8" s="653"/>
      <c r="MWX8" s="653"/>
      <c r="MWY8" s="653"/>
      <c r="MWZ8" s="653"/>
      <c r="MXA8" s="653"/>
      <c r="MXB8" s="653"/>
      <c r="MXC8" s="653"/>
      <c r="MXD8" s="668"/>
      <c r="MXE8" s="670"/>
      <c r="MXF8" s="652"/>
      <c r="MXG8" s="652"/>
      <c r="MXH8" s="652"/>
      <c r="MXI8" s="652"/>
      <c r="MXJ8" s="652"/>
      <c r="MXK8" s="652"/>
      <c r="MXL8" s="653"/>
      <c r="MXM8" s="653"/>
      <c r="MXN8" s="653"/>
      <c r="MXO8" s="653"/>
      <c r="MXP8" s="653"/>
      <c r="MXQ8" s="653"/>
      <c r="MXR8" s="653"/>
      <c r="MXS8" s="653"/>
      <c r="MXT8" s="668"/>
      <c r="MXU8" s="670"/>
      <c r="MXV8" s="652"/>
      <c r="MXW8" s="652"/>
      <c r="MXX8" s="652"/>
      <c r="MXY8" s="652"/>
      <c r="MXZ8" s="652"/>
      <c r="MYA8" s="652"/>
      <c r="MYB8" s="653"/>
      <c r="MYC8" s="653"/>
      <c r="MYD8" s="653"/>
      <c r="MYE8" s="653"/>
      <c r="MYF8" s="653"/>
      <c r="MYG8" s="653"/>
      <c r="MYH8" s="653"/>
      <c r="MYI8" s="653"/>
      <c r="MYJ8" s="668"/>
      <c r="MYK8" s="670"/>
      <c r="MYL8" s="652"/>
      <c r="MYM8" s="652"/>
      <c r="MYN8" s="652"/>
      <c r="MYO8" s="652"/>
      <c r="MYP8" s="652"/>
      <c r="MYQ8" s="652"/>
      <c r="MYR8" s="653"/>
      <c r="MYS8" s="653"/>
      <c r="MYT8" s="653"/>
      <c r="MYU8" s="653"/>
      <c r="MYV8" s="653"/>
      <c r="MYW8" s="653"/>
      <c r="MYX8" s="653"/>
      <c r="MYY8" s="653"/>
      <c r="MYZ8" s="668"/>
      <c r="MZA8" s="670"/>
      <c r="MZB8" s="652"/>
      <c r="MZC8" s="652"/>
      <c r="MZD8" s="652"/>
      <c r="MZE8" s="652"/>
      <c r="MZF8" s="652"/>
      <c r="MZG8" s="652"/>
      <c r="MZH8" s="653"/>
      <c r="MZI8" s="653"/>
      <c r="MZJ8" s="653"/>
      <c r="MZK8" s="653"/>
      <c r="MZL8" s="653"/>
      <c r="MZM8" s="653"/>
      <c r="MZN8" s="653"/>
      <c r="MZO8" s="653"/>
      <c r="MZP8" s="668"/>
      <c r="MZQ8" s="670"/>
      <c r="MZR8" s="652"/>
      <c r="MZS8" s="652"/>
      <c r="MZT8" s="652"/>
      <c r="MZU8" s="652"/>
      <c r="MZV8" s="652"/>
      <c r="MZW8" s="652"/>
      <c r="MZX8" s="653"/>
      <c r="MZY8" s="653"/>
      <c r="MZZ8" s="653"/>
      <c r="NAA8" s="653"/>
      <c r="NAB8" s="653"/>
      <c r="NAC8" s="653"/>
      <c r="NAD8" s="653"/>
      <c r="NAE8" s="653"/>
      <c r="NAF8" s="668"/>
      <c r="NAG8" s="670"/>
      <c r="NAH8" s="652"/>
      <c r="NAI8" s="652"/>
      <c r="NAJ8" s="652"/>
      <c r="NAK8" s="652"/>
      <c r="NAL8" s="652"/>
      <c r="NAM8" s="652"/>
      <c r="NAN8" s="653"/>
      <c r="NAO8" s="653"/>
      <c r="NAP8" s="653"/>
      <c r="NAQ8" s="653"/>
      <c r="NAR8" s="653"/>
      <c r="NAS8" s="653"/>
      <c r="NAT8" s="653"/>
      <c r="NAU8" s="653"/>
      <c r="NAV8" s="668"/>
      <c r="NAW8" s="670"/>
      <c r="NAX8" s="652"/>
      <c r="NAY8" s="652"/>
      <c r="NAZ8" s="652"/>
      <c r="NBA8" s="652"/>
      <c r="NBB8" s="652"/>
      <c r="NBC8" s="652"/>
      <c r="NBD8" s="653"/>
      <c r="NBE8" s="653"/>
      <c r="NBF8" s="653"/>
      <c r="NBG8" s="653"/>
      <c r="NBH8" s="653"/>
      <c r="NBI8" s="653"/>
      <c r="NBJ8" s="653"/>
      <c r="NBK8" s="653"/>
      <c r="NBL8" s="668"/>
      <c r="NBM8" s="670"/>
      <c r="NBN8" s="652"/>
      <c r="NBO8" s="652"/>
      <c r="NBP8" s="652"/>
      <c r="NBQ8" s="652"/>
      <c r="NBR8" s="652"/>
      <c r="NBS8" s="652"/>
      <c r="NBT8" s="653"/>
      <c r="NBU8" s="653"/>
      <c r="NBV8" s="653"/>
      <c r="NBW8" s="653"/>
      <c r="NBX8" s="653"/>
      <c r="NBY8" s="653"/>
      <c r="NBZ8" s="653"/>
      <c r="NCA8" s="653"/>
      <c r="NCB8" s="668"/>
      <c r="NCC8" s="670"/>
      <c r="NCD8" s="652"/>
      <c r="NCE8" s="652"/>
      <c r="NCF8" s="652"/>
      <c r="NCG8" s="652"/>
      <c r="NCH8" s="652"/>
      <c r="NCI8" s="652"/>
      <c r="NCJ8" s="653"/>
      <c r="NCK8" s="653"/>
      <c r="NCL8" s="653"/>
      <c r="NCM8" s="653"/>
      <c r="NCN8" s="653"/>
      <c r="NCO8" s="653"/>
      <c r="NCP8" s="653"/>
      <c r="NCQ8" s="653"/>
      <c r="NCR8" s="668"/>
      <c r="NCS8" s="670"/>
      <c r="NCT8" s="652"/>
      <c r="NCU8" s="652"/>
      <c r="NCV8" s="652"/>
      <c r="NCW8" s="652"/>
      <c r="NCX8" s="652"/>
      <c r="NCY8" s="652"/>
      <c r="NCZ8" s="653"/>
      <c r="NDA8" s="653"/>
      <c r="NDB8" s="653"/>
      <c r="NDC8" s="653"/>
      <c r="NDD8" s="653"/>
      <c r="NDE8" s="653"/>
      <c r="NDF8" s="653"/>
      <c r="NDG8" s="653"/>
      <c r="NDH8" s="668"/>
      <c r="NDI8" s="670"/>
      <c r="NDJ8" s="652"/>
      <c r="NDK8" s="652"/>
      <c r="NDL8" s="652"/>
      <c r="NDM8" s="652"/>
      <c r="NDN8" s="652"/>
      <c r="NDO8" s="652"/>
      <c r="NDP8" s="653"/>
      <c r="NDQ8" s="653"/>
      <c r="NDR8" s="653"/>
      <c r="NDS8" s="653"/>
      <c r="NDT8" s="653"/>
      <c r="NDU8" s="653"/>
      <c r="NDV8" s="653"/>
      <c r="NDW8" s="653"/>
      <c r="NDX8" s="668"/>
      <c r="NDY8" s="670"/>
      <c r="NDZ8" s="652"/>
      <c r="NEA8" s="652"/>
      <c r="NEB8" s="652"/>
      <c r="NEC8" s="652"/>
      <c r="NED8" s="652"/>
      <c r="NEE8" s="652"/>
      <c r="NEF8" s="653"/>
      <c r="NEG8" s="653"/>
      <c r="NEH8" s="653"/>
      <c r="NEI8" s="653"/>
      <c r="NEJ8" s="653"/>
      <c r="NEK8" s="653"/>
      <c r="NEL8" s="653"/>
      <c r="NEM8" s="653"/>
      <c r="NEN8" s="668"/>
      <c r="NEO8" s="670"/>
      <c r="NEP8" s="652"/>
      <c r="NEQ8" s="652"/>
      <c r="NER8" s="652"/>
      <c r="NES8" s="652"/>
      <c r="NET8" s="652"/>
      <c r="NEU8" s="652"/>
      <c r="NEV8" s="653"/>
      <c r="NEW8" s="653"/>
      <c r="NEX8" s="653"/>
      <c r="NEY8" s="653"/>
      <c r="NEZ8" s="653"/>
      <c r="NFA8" s="653"/>
      <c r="NFB8" s="653"/>
      <c r="NFC8" s="653"/>
      <c r="NFD8" s="668"/>
      <c r="NFE8" s="670"/>
      <c r="NFF8" s="652"/>
      <c r="NFG8" s="652"/>
      <c r="NFH8" s="652"/>
      <c r="NFI8" s="652"/>
      <c r="NFJ8" s="652"/>
      <c r="NFK8" s="652"/>
      <c r="NFL8" s="653"/>
      <c r="NFM8" s="653"/>
      <c r="NFN8" s="653"/>
      <c r="NFO8" s="653"/>
      <c r="NFP8" s="653"/>
      <c r="NFQ8" s="653"/>
      <c r="NFR8" s="653"/>
      <c r="NFS8" s="653"/>
      <c r="NFT8" s="668"/>
      <c r="NFU8" s="670"/>
      <c r="NFV8" s="652"/>
      <c r="NFW8" s="652"/>
      <c r="NFX8" s="652"/>
      <c r="NFY8" s="652"/>
      <c r="NFZ8" s="652"/>
      <c r="NGA8" s="652"/>
      <c r="NGB8" s="653"/>
      <c r="NGC8" s="653"/>
      <c r="NGD8" s="653"/>
      <c r="NGE8" s="653"/>
      <c r="NGF8" s="653"/>
      <c r="NGG8" s="653"/>
      <c r="NGH8" s="653"/>
      <c r="NGI8" s="653"/>
      <c r="NGJ8" s="668"/>
      <c r="NGK8" s="670"/>
      <c r="NGL8" s="652"/>
      <c r="NGM8" s="652"/>
      <c r="NGN8" s="652"/>
      <c r="NGO8" s="652"/>
      <c r="NGP8" s="652"/>
      <c r="NGQ8" s="652"/>
      <c r="NGR8" s="653"/>
      <c r="NGS8" s="653"/>
      <c r="NGT8" s="653"/>
      <c r="NGU8" s="653"/>
      <c r="NGV8" s="653"/>
      <c r="NGW8" s="653"/>
      <c r="NGX8" s="653"/>
      <c r="NGY8" s="653"/>
      <c r="NGZ8" s="668"/>
      <c r="NHA8" s="670"/>
      <c r="NHB8" s="652"/>
      <c r="NHC8" s="652"/>
      <c r="NHD8" s="652"/>
      <c r="NHE8" s="652"/>
      <c r="NHF8" s="652"/>
      <c r="NHG8" s="652"/>
      <c r="NHH8" s="653"/>
      <c r="NHI8" s="653"/>
      <c r="NHJ8" s="653"/>
      <c r="NHK8" s="653"/>
      <c r="NHL8" s="653"/>
      <c r="NHM8" s="653"/>
      <c r="NHN8" s="653"/>
      <c r="NHO8" s="653"/>
      <c r="NHP8" s="668"/>
      <c r="NHQ8" s="670"/>
      <c r="NHR8" s="652"/>
      <c r="NHS8" s="652"/>
      <c r="NHT8" s="652"/>
      <c r="NHU8" s="652"/>
      <c r="NHV8" s="652"/>
      <c r="NHW8" s="652"/>
      <c r="NHX8" s="653"/>
      <c r="NHY8" s="653"/>
      <c r="NHZ8" s="653"/>
      <c r="NIA8" s="653"/>
      <c r="NIB8" s="653"/>
      <c r="NIC8" s="653"/>
      <c r="NID8" s="653"/>
      <c r="NIE8" s="653"/>
      <c r="NIF8" s="668"/>
      <c r="NIG8" s="670"/>
      <c r="NIH8" s="652"/>
      <c r="NII8" s="652"/>
      <c r="NIJ8" s="652"/>
      <c r="NIK8" s="652"/>
      <c r="NIL8" s="652"/>
      <c r="NIM8" s="652"/>
      <c r="NIN8" s="653"/>
      <c r="NIO8" s="653"/>
      <c r="NIP8" s="653"/>
      <c r="NIQ8" s="653"/>
      <c r="NIR8" s="653"/>
      <c r="NIS8" s="653"/>
      <c r="NIT8" s="653"/>
      <c r="NIU8" s="653"/>
      <c r="NIV8" s="668"/>
      <c r="NIW8" s="670"/>
      <c r="NIX8" s="652"/>
      <c r="NIY8" s="652"/>
      <c r="NIZ8" s="652"/>
      <c r="NJA8" s="652"/>
      <c r="NJB8" s="652"/>
      <c r="NJC8" s="652"/>
      <c r="NJD8" s="653"/>
      <c r="NJE8" s="653"/>
      <c r="NJF8" s="653"/>
      <c r="NJG8" s="653"/>
      <c r="NJH8" s="653"/>
      <c r="NJI8" s="653"/>
      <c r="NJJ8" s="653"/>
      <c r="NJK8" s="653"/>
      <c r="NJL8" s="668"/>
      <c r="NJM8" s="670"/>
      <c r="NJN8" s="652"/>
      <c r="NJO8" s="652"/>
      <c r="NJP8" s="652"/>
      <c r="NJQ8" s="652"/>
      <c r="NJR8" s="652"/>
      <c r="NJS8" s="652"/>
      <c r="NJT8" s="653"/>
      <c r="NJU8" s="653"/>
      <c r="NJV8" s="653"/>
      <c r="NJW8" s="653"/>
      <c r="NJX8" s="653"/>
      <c r="NJY8" s="653"/>
      <c r="NJZ8" s="653"/>
      <c r="NKA8" s="653"/>
      <c r="NKB8" s="668"/>
      <c r="NKC8" s="670"/>
      <c r="NKD8" s="652"/>
      <c r="NKE8" s="652"/>
      <c r="NKF8" s="652"/>
      <c r="NKG8" s="652"/>
      <c r="NKH8" s="652"/>
      <c r="NKI8" s="652"/>
      <c r="NKJ8" s="653"/>
      <c r="NKK8" s="653"/>
      <c r="NKL8" s="653"/>
      <c r="NKM8" s="653"/>
      <c r="NKN8" s="653"/>
      <c r="NKO8" s="653"/>
      <c r="NKP8" s="653"/>
      <c r="NKQ8" s="653"/>
      <c r="NKR8" s="668"/>
      <c r="NKS8" s="670"/>
      <c r="NKT8" s="652"/>
      <c r="NKU8" s="652"/>
      <c r="NKV8" s="652"/>
      <c r="NKW8" s="652"/>
      <c r="NKX8" s="652"/>
      <c r="NKY8" s="652"/>
      <c r="NKZ8" s="653"/>
      <c r="NLA8" s="653"/>
      <c r="NLB8" s="653"/>
      <c r="NLC8" s="653"/>
      <c r="NLD8" s="653"/>
      <c r="NLE8" s="653"/>
      <c r="NLF8" s="653"/>
      <c r="NLG8" s="653"/>
      <c r="NLH8" s="668"/>
      <c r="NLI8" s="670"/>
      <c r="NLJ8" s="652"/>
      <c r="NLK8" s="652"/>
      <c r="NLL8" s="652"/>
      <c r="NLM8" s="652"/>
      <c r="NLN8" s="652"/>
      <c r="NLO8" s="652"/>
      <c r="NLP8" s="653"/>
      <c r="NLQ8" s="653"/>
      <c r="NLR8" s="653"/>
      <c r="NLS8" s="653"/>
      <c r="NLT8" s="653"/>
      <c r="NLU8" s="653"/>
      <c r="NLV8" s="653"/>
      <c r="NLW8" s="653"/>
      <c r="NLX8" s="668"/>
      <c r="NLY8" s="670"/>
      <c r="NLZ8" s="652"/>
      <c r="NMA8" s="652"/>
      <c r="NMB8" s="652"/>
      <c r="NMC8" s="652"/>
      <c r="NMD8" s="652"/>
      <c r="NME8" s="652"/>
      <c r="NMF8" s="653"/>
      <c r="NMG8" s="653"/>
      <c r="NMH8" s="653"/>
      <c r="NMI8" s="653"/>
      <c r="NMJ8" s="653"/>
      <c r="NMK8" s="653"/>
      <c r="NML8" s="653"/>
      <c r="NMM8" s="653"/>
      <c r="NMN8" s="668"/>
      <c r="NMO8" s="670"/>
      <c r="NMP8" s="652"/>
      <c r="NMQ8" s="652"/>
      <c r="NMR8" s="652"/>
      <c r="NMS8" s="652"/>
      <c r="NMT8" s="652"/>
      <c r="NMU8" s="652"/>
      <c r="NMV8" s="653"/>
      <c r="NMW8" s="653"/>
      <c r="NMX8" s="653"/>
      <c r="NMY8" s="653"/>
      <c r="NMZ8" s="653"/>
      <c r="NNA8" s="653"/>
      <c r="NNB8" s="653"/>
      <c r="NNC8" s="653"/>
      <c r="NND8" s="668"/>
      <c r="NNE8" s="670"/>
      <c r="NNF8" s="652"/>
      <c r="NNG8" s="652"/>
      <c r="NNH8" s="652"/>
      <c r="NNI8" s="652"/>
      <c r="NNJ8" s="652"/>
      <c r="NNK8" s="652"/>
      <c r="NNL8" s="653"/>
      <c r="NNM8" s="653"/>
      <c r="NNN8" s="653"/>
      <c r="NNO8" s="653"/>
      <c r="NNP8" s="653"/>
      <c r="NNQ8" s="653"/>
      <c r="NNR8" s="653"/>
      <c r="NNS8" s="653"/>
      <c r="NNT8" s="668"/>
      <c r="NNU8" s="670"/>
      <c r="NNV8" s="652"/>
      <c r="NNW8" s="652"/>
      <c r="NNX8" s="652"/>
      <c r="NNY8" s="652"/>
      <c r="NNZ8" s="652"/>
      <c r="NOA8" s="652"/>
      <c r="NOB8" s="653"/>
      <c r="NOC8" s="653"/>
      <c r="NOD8" s="653"/>
      <c r="NOE8" s="653"/>
      <c r="NOF8" s="653"/>
      <c r="NOG8" s="653"/>
      <c r="NOH8" s="653"/>
      <c r="NOI8" s="653"/>
      <c r="NOJ8" s="668"/>
      <c r="NOK8" s="670"/>
      <c r="NOL8" s="652"/>
      <c r="NOM8" s="652"/>
      <c r="NON8" s="652"/>
      <c r="NOO8" s="652"/>
      <c r="NOP8" s="652"/>
      <c r="NOQ8" s="652"/>
      <c r="NOR8" s="653"/>
      <c r="NOS8" s="653"/>
      <c r="NOT8" s="653"/>
      <c r="NOU8" s="653"/>
      <c r="NOV8" s="653"/>
      <c r="NOW8" s="653"/>
      <c r="NOX8" s="653"/>
      <c r="NOY8" s="653"/>
      <c r="NOZ8" s="668"/>
      <c r="NPA8" s="670"/>
      <c r="NPB8" s="652"/>
      <c r="NPC8" s="652"/>
      <c r="NPD8" s="652"/>
      <c r="NPE8" s="652"/>
      <c r="NPF8" s="652"/>
      <c r="NPG8" s="652"/>
      <c r="NPH8" s="653"/>
      <c r="NPI8" s="653"/>
      <c r="NPJ8" s="653"/>
      <c r="NPK8" s="653"/>
      <c r="NPL8" s="653"/>
      <c r="NPM8" s="653"/>
      <c r="NPN8" s="653"/>
      <c r="NPO8" s="653"/>
      <c r="NPP8" s="668"/>
      <c r="NPQ8" s="670"/>
      <c r="NPR8" s="652"/>
      <c r="NPS8" s="652"/>
      <c r="NPT8" s="652"/>
      <c r="NPU8" s="652"/>
      <c r="NPV8" s="652"/>
      <c r="NPW8" s="652"/>
      <c r="NPX8" s="653"/>
      <c r="NPY8" s="653"/>
      <c r="NPZ8" s="653"/>
      <c r="NQA8" s="653"/>
      <c r="NQB8" s="653"/>
      <c r="NQC8" s="653"/>
      <c r="NQD8" s="653"/>
      <c r="NQE8" s="653"/>
      <c r="NQF8" s="668"/>
      <c r="NQG8" s="670"/>
      <c r="NQH8" s="652"/>
      <c r="NQI8" s="652"/>
      <c r="NQJ8" s="652"/>
      <c r="NQK8" s="652"/>
      <c r="NQL8" s="652"/>
      <c r="NQM8" s="652"/>
      <c r="NQN8" s="653"/>
      <c r="NQO8" s="653"/>
      <c r="NQP8" s="653"/>
      <c r="NQQ8" s="653"/>
      <c r="NQR8" s="653"/>
      <c r="NQS8" s="653"/>
      <c r="NQT8" s="653"/>
      <c r="NQU8" s="653"/>
      <c r="NQV8" s="668"/>
      <c r="NQW8" s="670"/>
      <c r="NQX8" s="652"/>
      <c r="NQY8" s="652"/>
      <c r="NQZ8" s="652"/>
      <c r="NRA8" s="652"/>
      <c r="NRB8" s="652"/>
      <c r="NRC8" s="652"/>
      <c r="NRD8" s="653"/>
      <c r="NRE8" s="653"/>
      <c r="NRF8" s="653"/>
      <c r="NRG8" s="653"/>
      <c r="NRH8" s="653"/>
      <c r="NRI8" s="653"/>
      <c r="NRJ8" s="653"/>
      <c r="NRK8" s="653"/>
      <c r="NRL8" s="668"/>
      <c r="NRM8" s="670"/>
      <c r="NRN8" s="652"/>
      <c r="NRO8" s="652"/>
      <c r="NRP8" s="652"/>
      <c r="NRQ8" s="652"/>
      <c r="NRR8" s="652"/>
      <c r="NRS8" s="652"/>
      <c r="NRT8" s="653"/>
      <c r="NRU8" s="653"/>
      <c r="NRV8" s="653"/>
      <c r="NRW8" s="653"/>
      <c r="NRX8" s="653"/>
      <c r="NRY8" s="653"/>
      <c r="NRZ8" s="653"/>
      <c r="NSA8" s="653"/>
      <c r="NSB8" s="668"/>
      <c r="NSC8" s="670"/>
      <c r="NSD8" s="652"/>
      <c r="NSE8" s="652"/>
      <c r="NSF8" s="652"/>
      <c r="NSG8" s="652"/>
      <c r="NSH8" s="652"/>
      <c r="NSI8" s="652"/>
      <c r="NSJ8" s="653"/>
      <c r="NSK8" s="653"/>
      <c r="NSL8" s="653"/>
      <c r="NSM8" s="653"/>
      <c r="NSN8" s="653"/>
      <c r="NSO8" s="653"/>
      <c r="NSP8" s="653"/>
      <c r="NSQ8" s="653"/>
      <c r="NSR8" s="668"/>
      <c r="NSS8" s="670"/>
      <c r="NST8" s="652"/>
      <c r="NSU8" s="652"/>
      <c r="NSV8" s="652"/>
      <c r="NSW8" s="652"/>
      <c r="NSX8" s="652"/>
      <c r="NSY8" s="652"/>
      <c r="NSZ8" s="653"/>
      <c r="NTA8" s="653"/>
      <c r="NTB8" s="653"/>
      <c r="NTC8" s="653"/>
      <c r="NTD8" s="653"/>
      <c r="NTE8" s="653"/>
      <c r="NTF8" s="653"/>
      <c r="NTG8" s="653"/>
      <c r="NTH8" s="668"/>
      <c r="NTI8" s="670"/>
      <c r="NTJ8" s="652"/>
      <c r="NTK8" s="652"/>
      <c r="NTL8" s="652"/>
      <c r="NTM8" s="652"/>
      <c r="NTN8" s="652"/>
      <c r="NTO8" s="652"/>
      <c r="NTP8" s="653"/>
      <c r="NTQ8" s="653"/>
      <c r="NTR8" s="653"/>
      <c r="NTS8" s="653"/>
      <c r="NTT8" s="653"/>
      <c r="NTU8" s="653"/>
      <c r="NTV8" s="653"/>
      <c r="NTW8" s="653"/>
      <c r="NTX8" s="668"/>
      <c r="NTY8" s="670"/>
      <c r="NTZ8" s="652"/>
      <c r="NUA8" s="652"/>
      <c r="NUB8" s="652"/>
      <c r="NUC8" s="652"/>
      <c r="NUD8" s="652"/>
      <c r="NUE8" s="652"/>
      <c r="NUF8" s="653"/>
      <c r="NUG8" s="653"/>
      <c r="NUH8" s="653"/>
      <c r="NUI8" s="653"/>
      <c r="NUJ8" s="653"/>
      <c r="NUK8" s="653"/>
      <c r="NUL8" s="653"/>
      <c r="NUM8" s="653"/>
      <c r="NUN8" s="668"/>
      <c r="NUO8" s="670"/>
      <c r="NUP8" s="652"/>
      <c r="NUQ8" s="652"/>
      <c r="NUR8" s="652"/>
      <c r="NUS8" s="652"/>
      <c r="NUT8" s="652"/>
      <c r="NUU8" s="652"/>
      <c r="NUV8" s="653"/>
      <c r="NUW8" s="653"/>
      <c r="NUX8" s="653"/>
      <c r="NUY8" s="653"/>
      <c r="NUZ8" s="653"/>
      <c r="NVA8" s="653"/>
      <c r="NVB8" s="653"/>
      <c r="NVC8" s="653"/>
      <c r="NVD8" s="668"/>
      <c r="NVE8" s="670"/>
      <c r="NVF8" s="652"/>
      <c r="NVG8" s="652"/>
      <c r="NVH8" s="652"/>
      <c r="NVI8" s="652"/>
      <c r="NVJ8" s="652"/>
      <c r="NVK8" s="652"/>
      <c r="NVL8" s="653"/>
      <c r="NVM8" s="653"/>
      <c r="NVN8" s="653"/>
      <c r="NVO8" s="653"/>
      <c r="NVP8" s="653"/>
      <c r="NVQ8" s="653"/>
      <c r="NVR8" s="653"/>
      <c r="NVS8" s="653"/>
      <c r="NVT8" s="668"/>
      <c r="NVU8" s="670"/>
      <c r="NVV8" s="652"/>
      <c r="NVW8" s="652"/>
      <c r="NVX8" s="652"/>
      <c r="NVY8" s="652"/>
      <c r="NVZ8" s="652"/>
      <c r="NWA8" s="652"/>
      <c r="NWB8" s="653"/>
      <c r="NWC8" s="653"/>
      <c r="NWD8" s="653"/>
      <c r="NWE8" s="653"/>
      <c r="NWF8" s="653"/>
      <c r="NWG8" s="653"/>
      <c r="NWH8" s="653"/>
      <c r="NWI8" s="653"/>
      <c r="NWJ8" s="668"/>
      <c r="NWK8" s="670"/>
      <c r="NWL8" s="652"/>
      <c r="NWM8" s="652"/>
      <c r="NWN8" s="652"/>
      <c r="NWO8" s="652"/>
      <c r="NWP8" s="652"/>
      <c r="NWQ8" s="652"/>
      <c r="NWR8" s="653"/>
      <c r="NWS8" s="653"/>
      <c r="NWT8" s="653"/>
      <c r="NWU8" s="653"/>
      <c r="NWV8" s="653"/>
      <c r="NWW8" s="653"/>
      <c r="NWX8" s="653"/>
      <c r="NWY8" s="653"/>
      <c r="NWZ8" s="668"/>
      <c r="NXA8" s="670"/>
      <c r="NXB8" s="652"/>
      <c r="NXC8" s="652"/>
      <c r="NXD8" s="652"/>
      <c r="NXE8" s="652"/>
      <c r="NXF8" s="652"/>
      <c r="NXG8" s="652"/>
      <c r="NXH8" s="653"/>
      <c r="NXI8" s="653"/>
      <c r="NXJ8" s="653"/>
      <c r="NXK8" s="653"/>
      <c r="NXL8" s="653"/>
      <c r="NXM8" s="653"/>
      <c r="NXN8" s="653"/>
      <c r="NXO8" s="653"/>
      <c r="NXP8" s="668"/>
      <c r="NXQ8" s="670"/>
      <c r="NXR8" s="652"/>
      <c r="NXS8" s="652"/>
      <c r="NXT8" s="652"/>
      <c r="NXU8" s="652"/>
      <c r="NXV8" s="652"/>
      <c r="NXW8" s="652"/>
      <c r="NXX8" s="653"/>
      <c r="NXY8" s="653"/>
      <c r="NXZ8" s="653"/>
      <c r="NYA8" s="653"/>
      <c r="NYB8" s="653"/>
      <c r="NYC8" s="653"/>
      <c r="NYD8" s="653"/>
      <c r="NYE8" s="653"/>
      <c r="NYF8" s="668"/>
      <c r="NYG8" s="670"/>
      <c r="NYH8" s="652"/>
      <c r="NYI8" s="652"/>
      <c r="NYJ8" s="652"/>
      <c r="NYK8" s="652"/>
      <c r="NYL8" s="652"/>
      <c r="NYM8" s="652"/>
      <c r="NYN8" s="653"/>
      <c r="NYO8" s="653"/>
      <c r="NYP8" s="653"/>
      <c r="NYQ8" s="653"/>
      <c r="NYR8" s="653"/>
      <c r="NYS8" s="653"/>
      <c r="NYT8" s="653"/>
      <c r="NYU8" s="653"/>
      <c r="NYV8" s="668"/>
      <c r="NYW8" s="670"/>
      <c r="NYX8" s="652"/>
      <c r="NYY8" s="652"/>
      <c r="NYZ8" s="652"/>
      <c r="NZA8" s="652"/>
      <c r="NZB8" s="652"/>
      <c r="NZC8" s="652"/>
      <c r="NZD8" s="653"/>
      <c r="NZE8" s="653"/>
      <c r="NZF8" s="653"/>
      <c r="NZG8" s="653"/>
      <c r="NZH8" s="653"/>
      <c r="NZI8" s="653"/>
      <c r="NZJ8" s="653"/>
      <c r="NZK8" s="653"/>
      <c r="NZL8" s="668"/>
      <c r="NZM8" s="670"/>
      <c r="NZN8" s="652"/>
      <c r="NZO8" s="652"/>
      <c r="NZP8" s="652"/>
      <c r="NZQ8" s="652"/>
      <c r="NZR8" s="652"/>
      <c r="NZS8" s="652"/>
      <c r="NZT8" s="653"/>
      <c r="NZU8" s="653"/>
      <c r="NZV8" s="653"/>
      <c r="NZW8" s="653"/>
      <c r="NZX8" s="653"/>
      <c r="NZY8" s="653"/>
      <c r="NZZ8" s="653"/>
      <c r="OAA8" s="653"/>
      <c r="OAB8" s="668"/>
      <c r="OAC8" s="670"/>
      <c r="OAD8" s="652"/>
      <c r="OAE8" s="652"/>
      <c r="OAF8" s="652"/>
      <c r="OAG8" s="652"/>
      <c r="OAH8" s="652"/>
      <c r="OAI8" s="652"/>
      <c r="OAJ8" s="653"/>
      <c r="OAK8" s="653"/>
      <c r="OAL8" s="653"/>
      <c r="OAM8" s="653"/>
      <c r="OAN8" s="653"/>
      <c r="OAO8" s="653"/>
      <c r="OAP8" s="653"/>
      <c r="OAQ8" s="653"/>
      <c r="OAR8" s="668"/>
      <c r="OAS8" s="670"/>
      <c r="OAT8" s="652"/>
      <c r="OAU8" s="652"/>
      <c r="OAV8" s="652"/>
      <c r="OAW8" s="652"/>
      <c r="OAX8" s="652"/>
      <c r="OAY8" s="652"/>
      <c r="OAZ8" s="653"/>
      <c r="OBA8" s="653"/>
      <c r="OBB8" s="653"/>
      <c r="OBC8" s="653"/>
      <c r="OBD8" s="653"/>
      <c r="OBE8" s="653"/>
      <c r="OBF8" s="653"/>
      <c r="OBG8" s="653"/>
      <c r="OBH8" s="668"/>
      <c r="OBI8" s="670"/>
      <c r="OBJ8" s="652"/>
      <c r="OBK8" s="652"/>
      <c r="OBL8" s="652"/>
      <c r="OBM8" s="652"/>
      <c r="OBN8" s="652"/>
      <c r="OBO8" s="652"/>
      <c r="OBP8" s="653"/>
      <c r="OBQ8" s="653"/>
      <c r="OBR8" s="653"/>
      <c r="OBS8" s="653"/>
      <c r="OBT8" s="653"/>
      <c r="OBU8" s="653"/>
      <c r="OBV8" s="653"/>
      <c r="OBW8" s="653"/>
      <c r="OBX8" s="668"/>
      <c r="OBY8" s="670"/>
      <c r="OBZ8" s="652"/>
      <c r="OCA8" s="652"/>
      <c r="OCB8" s="652"/>
      <c r="OCC8" s="652"/>
      <c r="OCD8" s="652"/>
      <c r="OCE8" s="652"/>
      <c r="OCF8" s="653"/>
      <c r="OCG8" s="653"/>
      <c r="OCH8" s="653"/>
      <c r="OCI8" s="653"/>
      <c r="OCJ8" s="653"/>
      <c r="OCK8" s="653"/>
      <c r="OCL8" s="653"/>
      <c r="OCM8" s="653"/>
      <c r="OCN8" s="668"/>
      <c r="OCO8" s="670"/>
      <c r="OCP8" s="652"/>
      <c r="OCQ8" s="652"/>
      <c r="OCR8" s="652"/>
      <c r="OCS8" s="652"/>
      <c r="OCT8" s="652"/>
      <c r="OCU8" s="652"/>
      <c r="OCV8" s="653"/>
      <c r="OCW8" s="653"/>
      <c r="OCX8" s="653"/>
      <c r="OCY8" s="653"/>
      <c r="OCZ8" s="653"/>
      <c r="ODA8" s="653"/>
      <c r="ODB8" s="653"/>
      <c r="ODC8" s="653"/>
      <c r="ODD8" s="668"/>
      <c r="ODE8" s="670"/>
      <c r="ODF8" s="652"/>
      <c r="ODG8" s="652"/>
      <c r="ODH8" s="652"/>
      <c r="ODI8" s="652"/>
      <c r="ODJ8" s="652"/>
      <c r="ODK8" s="652"/>
      <c r="ODL8" s="653"/>
      <c r="ODM8" s="653"/>
      <c r="ODN8" s="653"/>
      <c r="ODO8" s="653"/>
      <c r="ODP8" s="653"/>
      <c r="ODQ8" s="653"/>
      <c r="ODR8" s="653"/>
      <c r="ODS8" s="653"/>
      <c r="ODT8" s="668"/>
      <c r="ODU8" s="670"/>
      <c r="ODV8" s="652"/>
      <c r="ODW8" s="652"/>
      <c r="ODX8" s="652"/>
      <c r="ODY8" s="652"/>
      <c r="ODZ8" s="652"/>
      <c r="OEA8" s="652"/>
      <c r="OEB8" s="653"/>
      <c r="OEC8" s="653"/>
      <c r="OED8" s="653"/>
      <c r="OEE8" s="653"/>
      <c r="OEF8" s="653"/>
      <c r="OEG8" s="653"/>
      <c r="OEH8" s="653"/>
      <c r="OEI8" s="653"/>
      <c r="OEJ8" s="668"/>
      <c r="OEK8" s="670"/>
      <c r="OEL8" s="652"/>
      <c r="OEM8" s="652"/>
      <c r="OEN8" s="652"/>
      <c r="OEO8" s="652"/>
      <c r="OEP8" s="652"/>
      <c r="OEQ8" s="652"/>
      <c r="OER8" s="653"/>
      <c r="OES8" s="653"/>
      <c r="OET8" s="653"/>
      <c r="OEU8" s="653"/>
      <c r="OEV8" s="653"/>
      <c r="OEW8" s="653"/>
      <c r="OEX8" s="653"/>
      <c r="OEY8" s="653"/>
      <c r="OEZ8" s="668"/>
      <c r="OFA8" s="670"/>
      <c r="OFB8" s="652"/>
      <c r="OFC8" s="652"/>
      <c r="OFD8" s="652"/>
      <c r="OFE8" s="652"/>
      <c r="OFF8" s="652"/>
      <c r="OFG8" s="652"/>
      <c r="OFH8" s="653"/>
      <c r="OFI8" s="653"/>
      <c r="OFJ8" s="653"/>
      <c r="OFK8" s="653"/>
      <c r="OFL8" s="653"/>
      <c r="OFM8" s="653"/>
      <c r="OFN8" s="653"/>
      <c r="OFO8" s="653"/>
      <c r="OFP8" s="668"/>
      <c r="OFQ8" s="670"/>
      <c r="OFR8" s="652"/>
      <c r="OFS8" s="652"/>
      <c r="OFT8" s="652"/>
      <c r="OFU8" s="652"/>
      <c r="OFV8" s="652"/>
      <c r="OFW8" s="652"/>
      <c r="OFX8" s="653"/>
      <c r="OFY8" s="653"/>
      <c r="OFZ8" s="653"/>
      <c r="OGA8" s="653"/>
      <c r="OGB8" s="653"/>
      <c r="OGC8" s="653"/>
      <c r="OGD8" s="653"/>
      <c r="OGE8" s="653"/>
      <c r="OGF8" s="668"/>
      <c r="OGG8" s="670"/>
      <c r="OGH8" s="652"/>
      <c r="OGI8" s="652"/>
      <c r="OGJ8" s="652"/>
      <c r="OGK8" s="652"/>
      <c r="OGL8" s="652"/>
      <c r="OGM8" s="652"/>
      <c r="OGN8" s="653"/>
      <c r="OGO8" s="653"/>
      <c r="OGP8" s="653"/>
      <c r="OGQ8" s="653"/>
      <c r="OGR8" s="653"/>
      <c r="OGS8" s="653"/>
      <c r="OGT8" s="653"/>
      <c r="OGU8" s="653"/>
      <c r="OGV8" s="668"/>
      <c r="OGW8" s="670"/>
      <c r="OGX8" s="652"/>
      <c r="OGY8" s="652"/>
      <c r="OGZ8" s="652"/>
      <c r="OHA8" s="652"/>
      <c r="OHB8" s="652"/>
      <c r="OHC8" s="652"/>
      <c r="OHD8" s="653"/>
      <c r="OHE8" s="653"/>
      <c r="OHF8" s="653"/>
      <c r="OHG8" s="653"/>
      <c r="OHH8" s="653"/>
      <c r="OHI8" s="653"/>
      <c r="OHJ8" s="653"/>
      <c r="OHK8" s="653"/>
      <c r="OHL8" s="668"/>
      <c r="OHM8" s="670"/>
      <c r="OHN8" s="652"/>
      <c r="OHO8" s="652"/>
      <c r="OHP8" s="652"/>
      <c r="OHQ8" s="652"/>
      <c r="OHR8" s="652"/>
      <c r="OHS8" s="652"/>
      <c r="OHT8" s="653"/>
      <c r="OHU8" s="653"/>
      <c r="OHV8" s="653"/>
      <c r="OHW8" s="653"/>
      <c r="OHX8" s="653"/>
      <c r="OHY8" s="653"/>
      <c r="OHZ8" s="653"/>
      <c r="OIA8" s="653"/>
      <c r="OIB8" s="668"/>
      <c r="OIC8" s="670"/>
      <c r="OID8" s="652"/>
      <c r="OIE8" s="652"/>
      <c r="OIF8" s="652"/>
      <c r="OIG8" s="652"/>
      <c r="OIH8" s="652"/>
      <c r="OII8" s="652"/>
      <c r="OIJ8" s="653"/>
      <c r="OIK8" s="653"/>
      <c r="OIL8" s="653"/>
      <c r="OIM8" s="653"/>
      <c r="OIN8" s="653"/>
      <c r="OIO8" s="653"/>
      <c r="OIP8" s="653"/>
      <c r="OIQ8" s="653"/>
      <c r="OIR8" s="668"/>
      <c r="OIS8" s="670"/>
      <c r="OIT8" s="652"/>
      <c r="OIU8" s="652"/>
      <c r="OIV8" s="652"/>
      <c r="OIW8" s="652"/>
      <c r="OIX8" s="652"/>
      <c r="OIY8" s="652"/>
      <c r="OIZ8" s="653"/>
      <c r="OJA8" s="653"/>
      <c r="OJB8" s="653"/>
      <c r="OJC8" s="653"/>
      <c r="OJD8" s="653"/>
      <c r="OJE8" s="653"/>
      <c r="OJF8" s="653"/>
      <c r="OJG8" s="653"/>
      <c r="OJH8" s="668"/>
      <c r="OJI8" s="670"/>
      <c r="OJJ8" s="652"/>
      <c r="OJK8" s="652"/>
      <c r="OJL8" s="652"/>
      <c r="OJM8" s="652"/>
      <c r="OJN8" s="652"/>
      <c r="OJO8" s="652"/>
      <c r="OJP8" s="653"/>
      <c r="OJQ8" s="653"/>
      <c r="OJR8" s="653"/>
      <c r="OJS8" s="653"/>
      <c r="OJT8" s="653"/>
      <c r="OJU8" s="653"/>
      <c r="OJV8" s="653"/>
      <c r="OJW8" s="653"/>
      <c r="OJX8" s="668"/>
      <c r="OJY8" s="670"/>
      <c r="OJZ8" s="652"/>
      <c r="OKA8" s="652"/>
      <c r="OKB8" s="652"/>
      <c r="OKC8" s="652"/>
      <c r="OKD8" s="652"/>
      <c r="OKE8" s="652"/>
      <c r="OKF8" s="653"/>
      <c r="OKG8" s="653"/>
      <c r="OKH8" s="653"/>
      <c r="OKI8" s="653"/>
      <c r="OKJ8" s="653"/>
      <c r="OKK8" s="653"/>
      <c r="OKL8" s="653"/>
      <c r="OKM8" s="653"/>
      <c r="OKN8" s="668"/>
      <c r="OKO8" s="670"/>
      <c r="OKP8" s="652"/>
      <c r="OKQ8" s="652"/>
      <c r="OKR8" s="652"/>
      <c r="OKS8" s="652"/>
      <c r="OKT8" s="652"/>
      <c r="OKU8" s="652"/>
      <c r="OKV8" s="653"/>
      <c r="OKW8" s="653"/>
      <c r="OKX8" s="653"/>
      <c r="OKY8" s="653"/>
      <c r="OKZ8" s="653"/>
      <c r="OLA8" s="653"/>
      <c r="OLB8" s="653"/>
      <c r="OLC8" s="653"/>
      <c r="OLD8" s="668"/>
      <c r="OLE8" s="670"/>
      <c r="OLF8" s="652"/>
      <c r="OLG8" s="652"/>
      <c r="OLH8" s="652"/>
      <c r="OLI8" s="652"/>
      <c r="OLJ8" s="652"/>
      <c r="OLK8" s="652"/>
      <c r="OLL8" s="653"/>
      <c r="OLM8" s="653"/>
      <c r="OLN8" s="653"/>
      <c r="OLO8" s="653"/>
      <c r="OLP8" s="653"/>
      <c r="OLQ8" s="653"/>
      <c r="OLR8" s="653"/>
      <c r="OLS8" s="653"/>
      <c r="OLT8" s="668"/>
      <c r="OLU8" s="670"/>
      <c r="OLV8" s="652"/>
      <c r="OLW8" s="652"/>
      <c r="OLX8" s="652"/>
      <c r="OLY8" s="652"/>
      <c r="OLZ8" s="652"/>
      <c r="OMA8" s="652"/>
      <c r="OMB8" s="653"/>
      <c r="OMC8" s="653"/>
      <c r="OMD8" s="653"/>
      <c r="OME8" s="653"/>
      <c r="OMF8" s="653"/>
      <c r="OMG8" s="653"/>
      <c r="OMH8" s="653"/>
      <c r="OMI8" s="653"/>
      <c r="OMJ8" s="668"/>
      <c r="OMK8" s="670"/>
      <c r="OML8" s="652"/>
      <c r="OMM8" s="652"/>
      <c r="OMN8" s="652"/>
      <c r="OMO8" s="652"/>
      <c r="OMP8" s="652"/>
      <c r="OMQ8" s="652"/>
      <c r="OMR8" s="653"/>
      <c r="OMS8" s="653"/>
      <c r="OMT8" s="653"/>
      <c r="OMU8" s="653"/>
      <c r="OMV8" s="653"/>
      <c r="OMW8" s="653"/>
      <c r="OMX8" s="653"/>
      <c r="OMY8" s="653"/>
      <c r="OMZ8" s="668"/>
      <c r="ONA8" s="670"/>
      <c r="ONB8" s="652"/>
      <c r="ONC8" s="652"/>
      <c r="OND8" s="652"/>
      <c r="ONE8" s="652"/>
      <c r="ONF8" s="652"/>
      <c r="ONG8" s="652"/>
      <c r="ONH8" s="653"/>
      <c r="ONI8" s="653"/>
      <c r="ONJ8" s="653"/>
      <c r="ONK8" s="653"/>
      <c r="ONL8" s="653"/>
      <c r="ONM8" s="653"/>
      <c r="ONN8" s="653"/>
      <c r="ONO8" s="653"/>
      <c r="ONP8" s="668"/>
      <c r="ONQ8" s="670"/>
      <c r="ONR8" s="652"/>
      <c r="ONS8" s="652"/>
      <c r="ONT8" s="652"/>
      <c r="ONU8" s="652"/>
      <c r="ONV8" s="652"/>
      <c r="ONW8" s="652"/>
      <c r="ONX8" s="653"/>
      <c r="ONY8" s="653"/>
      <c r="ONZ8" s="653"/>
      <c r="OOA8" s="653"/>
      <c r="OOB8" s="653"/>
      <c r="OOC8" s="653"/>
      <c r="OOD8" s="653"/>
      <c r="OOE8" s="653"/>
      <c r="OOF8" s="668"/>
      <c r="OOG8" s="670"/>
      <c r="OOH8" s="652"/>
      <c r="OOI8" s="652"/>
      <c r="OOJ8" s="652"/>
      <c r="OOK8" s="652"/>
      <c r="OOL8" s="652"/>
      <c r="OOM8" s="652"/>
      <c r="OON8" s="653"/>
      <c r="OOO8" s="653"/>
      <c r="OOP8" s="653"/>
      <c r="OOQ8" s="653"/>
      <c r="OOR8" s="653"/>
      <c r="OOS8" s="653"/>
      <c r="OOT8" s="653"/>
      <c r="OOU8" s="653"/>
      <c r="OOV8" s="668"/>
      <c r="OOW8" s="670"/>
      <c r="OOX8" s="652"/>
      <c r="OOY8" s="652"/>
      <c r="OOZ8" s="652"/>
      <c r="OPA8" s="652"/>
      <c r="OPB8" s="652"/>
      <c r="OPC8" s="652"/>
      <c r="OPD8" s="653"/>
      <c r="OPE8" s="653"/>
      <c r="OPF8" s="653"/>
      <c r="OPG8" s="653"/>
      <c r="OPH8" s="653"/>
      <c r="OPI8" s="653"/>
      <c r="OPJ8" s="653"/>
      <c r="OPK8" s="653"/>
      <c r="OPL8" s="668"/>
      <c r="OPM8" s="670"/>
      <c r="OPN8" s="652"/>
      <c r="OPO8" s="652"/>
      <c r="OPP8" s="652"/>
      <c r="OPQ8" s="652"/>
      <c r="OPR8" s="652"/>
      <c r="OPS8" s="652"/>
      <c r="OPT8" s="653"/>
      <c r="OPU8" s="653"/>
      <c r="OPV8" s="653"/>
      <c r="OPW8" s="653"/>
      <c r="OPX8" s="653"/>
      <c r="OPY8" s="653"/>
      <c r="OPZ8" s="653"/>
      <c r="OQA8" s="653"/>
      <c r="OQB8" s="668"/>
      <c r="OQC8" s="670"/>
      <c r="OQD8" s="652"/>
      <c r="OQE8" s="652"/>
      <c r="OQF8" s="652"/>
      <c r="OQG8" s="652"/>
      <c r="OQH8" s="652"/>
      <c r="OQI8" s="652"/>
      <c r="OQJ8" s="653"/>
      <c r="OQK8" s="653"/>
      <c r="OQL8" s="653"/>
      <c r="OQM8" s="653"/>
      <c r="OQN8" s="653"/>
      <c r="OQO8" s="653"/>
      <c r="OQP8" s="653"/>
      <c r="OQQ8" s="653"/>
      <c r="OQR8" s="668"/>
      <c r="OQS8" s="670"/>
      <c r="OQT8" s="652"/>
      <c r="OQU8" s="652"/>
      <c r="OQV8" s="652"/>
      <c r="OQW8" s="652"/>
      <c r="OQX8" s="652"/>
      <c r="OQY8" s="652"/>
      <c r="OQZ8" s="653"/>
      <c r="ORA8" s="653"/>
      <c r="ORB8" s="653"/>
      <c r="ORC8" s="653"/>
      <c r="ORD8" s="653"/>
      <c r="ORE8" s="653"/>
      <c r="ORF8" s="653"/>
      <c r="ORG8" s="653"/>
      <c r="ORH8" s="668"/>
      <c r="ORI8" s="670"/>
      <c r="ORJ8" s="652"/>
      <c r="ORK8" s="652"/>
      <c r="ORL8" s="652"/>
      <c r="ORM8" s="652"/>
      <c r="ORN8" s="652"/>
      <c r="ORO8" s="652"/>
      <c r="ORP8" s="653"/>
      <c r="ORQ8" s="653"/>
      <c r="ORR8" s="653"/>
      <c r="ORS8" s="653"/>
      <c r="ORT8" s="653"/>
      <c r="ORU8" s="653"/>
      <c r="ORV8" s="653"/>
      <c r="ORW8" s="653"/>
      <c r="ORX8" s="668"/>
      <c r="ORY8" s="670"/>
      <c r="ORZ8" s="652"/>
      <c r="OSA8" s="652"/>
      <c r="OSB8" s="652"/>
      <c r="OSC8" s="652"/>
      <c r="OSD8" s="652"/>
      <c r="OSE8" s="652"/>
      <c r="OSF8" s="653"/>
      <c r="OSG8" s="653"/>
      <c r="OSH8" s="653"/>
      <c r="OSI8" s="653"/>
      <c r="OSJ8" s="653"/>
      <c r="OSK8" s="653"/>
      <c r="OSL8" s="653"/>
      <c r="OSM8" s="653"/>
      <c r="OSN8" s="668"/>
      <c r="OSO8" s="670"/>
      <c r="OSP8" s="652"/>
      <c r="OSQ8" s="652"/>
      <c r="OSR8" s="652"/>
      <c r="OSS8" s="652"/>
      <c r="OST8" s="652"/>
      <c r="OSU8" s="652"/>
      <c r="OSV8" s="653"/>
      <c r="OSW8" s="653"/>
      <c r="OSX8" s="653"/>
      <c r="OSY8" s="653"/>
      <c r="OSZ8" s="653"/>
      <c r="OTA8" s="653"/>
      <c r="OTB8" s="653"/>
      <c r="OTC8" s="653"/>
      <c r="OTD8" s="668"/>
      <c r="OTE8" s="670"/>
      <c r="OTF8" s="652"/>
      <c r="OTG8" s="652"/>
      <c r="OTH8" s="652"/>
      <c r="OTI8" s="652"/>
      <c r="OTJ8" s="652"/>
      <c r="OTK8" s="652"/>
      <c r="OTL8" s="653"/>
      <c r="OTM8" s="653"/>
      <c r="OTN8" s="653"/>
      <c r="OTO8" s="653"/>
      <c r="OTP8" s="653"/>
      <c r="OTQ8" s="653"/>
      <c r="OTR8" s="653"/>
      <c r="OTS8" s="653"/>
      <c r="OTT8" s="668"/>
      <c r="OTU8" s="670"/>
      <c r="OTV8" s="652"/>
      <c r="OTW8" s="652"/>
      <c r="OTX8" s="652"/>
      <c r="OTY8" s="652"/>
      <c r="OTZ8" s="652"/>
      <c r="OUA8" s="652"/>
      <c r="OUB8" s="653"/>
      <c r="OUC8" s="653"/>
      <c r="OUD8" s="653"/>
      <c r="OUE8" s="653"/>
      <c r="OUF8" s="653"/>
      <c r="OUG8" s="653"/>
      <c r="OUH8" s="653"/>
      <c r="OUI8" s="653"/>
      <c r="OUJ8" s="668"/>
      <c r="OUK8" s="670"/>
      <c r="OUL8" s="652"/>
      <c r="OUM8" s="652"/>
      <c r="OUN8" s="652"/>
      <c r="OUO8" s="652"/>
      <c r="OUP8" s="652"/>
      <c r="OUQ8" s="652"/>
      <c r="OUR8" s="653"/>
      <c r="OUS8" s="653"/>
      <c r="OUT8" s="653"/>
      <c r="OUU8" s="653"/>
      <c r="OUV8" s="653"/>
      <c r="OUW8" s="653"/>
      <c r="OUX8" s="653"/>
      <c r="OUY8" s="653"/>
      <c r="OUZ8" s="668"/>
      <c r="OVA8" s="670"/>
      <c r="OVB8" s="652"/>
      <c r="OVC8" s="652"/>
      <c r="OVD8" s="652"/>
      <c r="OVE8" s="652"/>
      <c r="OVF8" s="652"/>
      <c r="OVG8" s="652"/>
      <c r="OVH8" s="653"/>
      <c r="OVI8" s="653"/>
      <c r="OVJ8" s="653"/>
      <c r="OVK8" s="653"/>
      <c r="OVL8" s="653"/>
      <c r="OVM8" s="653"/>
      <c r="OVN8" s="653"/>
      <c r="OVO8" s="653"/>
      <c r="OVP8" s="668"/>
      <c r="OVQ8" s="670"/>
      <c r="OVR8" s="652"/>
      <c r="OVS8" s="652"/>
      <c r="OVT8" s="652"/>
      <c r="OVU8" s="652"/>
      <c r="OVV8" s="652"/>
      <c r="OVW8" s="652"/>
      <c r="OVX8" s="653"/>
      <c r="OVY8" s="653"/>
      <c r="OVZ8" s="653"/>
      <c r="OWA8" s="653"/>
      <c r="OWB8" s="653"/>
      <c r="OWC8" s="653"/>
      <c r="OWD8" s="653"/>
      <c r="OWE8" s="653"/>
      <c r="OWF8" s="668"/>
      <c r="OWG8" s="670"/>
      <c r="OWH8" s="652"/>
      <c r="OWI8" s="652"/>
      <c r="OWJ8" s="652"/>
      <c r="OWK8" s="652"/>
      <c r="OWL8" s="652"/>
      <c r="OWM8" s="652"/>
      <c r="OWN8" s="653"/>
      <c r="OWO8" s="653"/>
      <c r="OWP8" s="653"/>
      <c r="OWQ8" s="653"/>
      <c r="OWR8" s="653"/>
      <c r="OWS8" s="653"/>
      <c r="OWT8" s="653"/>
      <c r="OWU8" s="653"/>
      <c r="OWV8" s="668"/>
      <c r="OWW8" s="670"/>
      <c r="OWX8" s="652"/>
      <c r="OWY8" s="652"/>
      <c r="OWZ8" s="652"/>
      <c r="OXA8" s="652"/>
      <c r="OXB8" s="652"/>
      <c r="OXC8" s="652"/>
      <c r="OXD8" s="653"/>
      <c r="OXE8" s="653"/>
      <c r="OXF8" s="653"/>
      <c r="OXG8" s="653"/>
      <c r="OXH8" s="653"/>
      <c r="OXI8" s="653"/>
      <c r="OXJ8" s="653"/>
      <c r="OXK8" s="653"/>
      <c r="OXL8" s="668"/>
      <c r="OXM8" s="670"/>
      <c r="OXN8" s="652"/>
      <c r="OXO8" s="652"/>
      <c r="OXP8" s="652"/>
      <c r="OXQ8" s="652"/>
      <c r="OXR8" s="652"/>
      <c r="OXS8" s="652"/>
      <c r="OXT8" s="653"/>
      <c r="OXU8" s="653"/>
      <c r="OXV8" s="653"/>
      <c r="OXW8" s="653"/>
      <c r="OXX8" s="653"/>
      <c r="OXY8" s="653"/>
      <c r="OXZ8" s="653"/>
      <c r="OYA8" s="653"/>
      <c r="OYB8" s="668"/>
      <c r="OYC8" s="670"/>
      <c r="OYD8" s="652"/>
      <c r="OYE8" s="652"/>
      <c r="OYF8" s="652"/>
      <c r="OYG8" s="652"/>
      <c r="OYH8" s="652"/>
      <c r="OYI8" s="652"/>
      <c r="OYJ8" s="653"/>
      <c r="OYK8" s="653"/>
      <c r="OYL8" s="653"/>
      <c r="OYM8" s="653"/>
      <c r="OYN8" s="653"/>
      <c r="OYO8" s="653"/>
      <c r="OYP8" s="653"/>
      <c r="OYQ8" s="653"/>
      <c r="OYR8" s="668"/>
      <c r="OYS8" s="670"/>
      <c r="OYT8" s="652"/>
      <c r="OYU8" s="652"/>
      <c r="OYV8" s="652"/>
      <c r="OYW8" s="652"/>
      <c r="OYX8" s="652"/>
      <c r="OYY8" s="652"/>
      <c r="OYZ8" s="653"/>
      <c r="OZA8" s="653"/>
      <c r="OZB8" s="653"/>
      <c r="OZC8" s="653"/>
      <c r="OZD8" s="653"/>
      <c r="OZE8" s="653"/>
      <c r="OZF8" s="653"/>
      <c r="OZG8" s="653"/>
      <c r="OZH8" s="668"/>
      <c r="OZI8" s="670"/>
      <c r="OZJ8" s="652"/>
      <c r="OZK8" s="652"/>
      <c r="OZL8" s="652"/>
      <c r="OZM8" s="652"/>
      <c r="OZN8" s="652"/>
      <c r="OZO8" s="652"/>
      <c r="OZP8" s="653"/>
      <c r="OZQ8" s="653"/>
      <c r="OZR8" s="653"/>
      <c r="OZS8" s="653"/>
      <c r="OZT8" s="653"/>
      <c r="OZU8" s="653"/>
      <c r="OZV8" s="653"/>
      <c r="OZW8" s="653"/>
      <c r="OZX8" s="668"/>
      <c r="OZY8" s="670"/>
      <c r="OZZ8" s="652"/>
      <c r="PAA8" s="652"/>
      <c r="PAB8" s="652"/>
      <c r="PAC8" s="652"/>
      <c r="PAD8" s="652"/>
      <c r="PAE8" s="652"/>
      <c r="PAF8" s="653"/>
      <c r="PAG8" s="653"/>
      <c r="PAH8" s="653"/>
      <c r="PAI8" s="653"/>
      <c r="PAJ8" s="653"/>
      <c r="PAK8" s="653"/>
      <c r="PAL8" s="653"/>
      <c r="PAM8" s="653"/>
      <c r="PAN8" s="668"/>
      <c r="PAO8" s="670"/>
      <c r="PAP8" s="652"/>
      <c r="PAQ8" s="652"/>
      <c r="PAR8" s="652"/>
      <c r="PAS8" s="652"/>
      <c r="PAT8" s="652"/>
      <c r="PAU8" s="652"/>
      <c r="PAV8" s="653"/>
      <c r="PAW8" s="653"/>
      <c r="PAX8" s="653"/>
      <c r="PAY8" s="653"/>
      <c r="PAZ8" s="653"/>
      <c r="PBA8" s="653"/>
      <c r="PBB8" s="653"/>
      <c r="PBC8" s="653"/>
      <c r="PBD8" s="668"/>
      <c r="PBE8" s="670"/>
      <c r="PBF8" s="652"/>
      <c r="PBG8" s="652"/>
      <c r="PBH8" s="652"/>
      <c r="PBI8" s="652"/>
      <c r="PBJ8" s="652"/>
      <c r="PBK8" s="652"/>
      <c r="PBL8" s="653"/>
      <c r="PBM8" s="653"/>
      <c r="PBN8" s="653"/>
      <c r="PBO8" s="653"/>
      <c r="PBP8" s="653"/>
      <c r="PBQ8" s="653"/>
      <c r="PBR8" s="653"/>
      <c r="PBS8" s="653"/>
      <c r="PBT8" s="668"/>
      <c r="PBU8" s="670"/>
      <c r="PBV8" s="652"/>
      <c r="PBW8" s="652"/>
      <c r="PBX8" s="652"/>
      <c r="PBY8" s="652"/>
      <c r="PBZ8" s="652"/>
      <c r="PCA8" s="652"/>
      <c r="PCB8" s="653"/>
      <c r="PCC8" s="653"/>
      <c r="PCD8" s="653"/>
      <c r="PCE8" s="653"/>
      <c r="PCF8" s="653"/>
      <c r="PCG8" s="653"/>
      <c r="PCH8" s="653"/>
      <c r="PCI8" s="653"/>
      <c r="PCJ8" s="668"/>
      <c r="PCK8" s="670"/>
      <c r="PCL8" s="652"/>
      <c r="PCM8" s="652"/>
      <c r="PCN8" s="652"/>
      <c r="PCO8" s="652"/>
      <c r="PCP8" s="652"/>
      <c r="PCQ8" s="652"/>
      <c r="PCR8" s="653"/>
      <c r="PCS8" s="653"/>
      <c r="PCT8" s="653"/>
      <c r="PCU8" s="653"/>
      <c r="PCV8" s="653"/>
      <c r="PCW8" s="653"/>
      <c r="PCX8" s="653"/>
      <c r="PCY8" s="653"/>
      <c r="PCZ8" s="668"/>
      <c r="PDA8" s="670"/>
      <c r="PDB8" s="652"/>
      <c r="PDC8" s="652"/>
      <c r="PDD8" s="652"/>
      <c r="PDE8" s="652"/>
      <c r="PDF8" s="652"/>
      <c r="PDG8" s="652"/>
      <c r="PDH8" s="653"/>
      <c r="PDI8" s="653"/>
      <c r="PDJ8" s="653"/>
      <c r="PDK8" s="653"/>
      <c r="PDL8" s="653"/>
      <c r="PDM8" s="653"/>
      <c r="PDN8" s="653"/>
      <c r="PDO8" s="653"/>
      <c r="PDP8" s="668"/>
      <c r="PDQ8" s="670"/>
      <c r="PDR8" s="652"/>
      <c r="PDS8" s="652"/>
      <c r="PDT8" s="652"/>
      <c r="PDU8" s="652"/>
      <c r="PDV8" s="652"/>
      <c r="PDW8" s="652"/>
      <c r="PDX8" s="653"/>
      <c r="PDY8" s="653"/>
      <c r="PDZ8" s="653"/>
      <c r="PEA8" s="653"/>
      <c r="PEB8" s="653"/>
      <c r="PEC8" s="653"/>
      <c r="PED8" s="653"/>
      <c r="PEE8" s="653"/>
      <c r="PEF8" s="668"/>
      <c r="PEG8" s="670"/>
      <c r="PEH8" s="652"/>
      <c r="PEI8" s="652"/>
      <c r="PEJ8" s="652"/>
      <c r="PEK8" s="652"/>
      <c r="PEL8" s="652"/>
      <c r="PEM8" s="652"/>
      <c r="PEN8" s="653"/>
      <c r="PEO8" s="653"/>
      <c r="PEP8" s="653"/>
      <c r="PEQ8" s="653"/>
      <c r="PER8" s="653"/>
      <c r="PES8" s="653"/>
      <c r="PET8" s="653"/>
      <c r="PEU8" s="653"/>
      <c r="PEV8" s="668"/>
      <c r="PEW8" s="670"/>
      <c r="PEX8" s="652"/>
      <c r="PEY8" s="652"/>
      <c r="PEZ8" s="652"/>
      <c r="PFA8" s="652"/>
      <c r="PFB8" s="652"/>
      <c r="PFC8" s="652"/>
      <c r="PFD8" s="653"/>
      <c r="PFE8" s="653"/>
      <c r="PFF8" s="653"/>
      <c r="PFG8" s="653"/>
      <c r="PFH8" s="653"/>
      <c r="PFI8" s="653"/>
      <c r="PFJ8" s="653"/>
      <c r="PFK8" s="653"/>
      <c r="PFL8" s="668"/>
      <c r="PFM8" s="670"/>
      <c r="PFN8" s="652"/>
      <c r="PFO8" s="652"/>
      <c r="PFP8" s="652"/>
      <c r="PFQ8" s="652"/>
      <c r="PFR8" s="652"/>
      <c r="PFS8" s="652"/>
      <c r="PFT8" s="653"/>
      <c r="PFU8" s="653"/>
      <c r="PFV8" s="653"/>
      <c r="PFW8" s="653"/>
      <c r="PFX8" s="653"/>
      <c r="PFY8" s="653"/>
      <c r="PFZ8" s="653"/>
      <c r="PGA8" s="653"/>
      <c r="PGB8" s="668"/>
      <c r="PGC8" s="670"/>
      <c r="PGD8" s="652"/>
      <c r="PGE8" s="652"/>
      <c r="PGF8" s="652"/>
      <c r="PGG8" s="652"/>
      <c r="PGH8" s="652"/>
      <c r="PGI8" s="652"/>
      <c r="PGJ8" s="653"/>
      <c r="PGK8" s="653"/>
      <c r="PGL8" s="653"/>
      <c r="PGM8" s="653"/>
      <c r="PGN8" s="653"/>
      <c r="PGO8" s="653"/>
      <c r="PGP8" s="653"/>
      <c r="PGQ8" s="653"/>
      <c r="PGR8" s="668"/>
      <c r="PGS8" s="670"/>
      <c r="PGT8" s="652"/>
      <c r="PGU8" s="652"/>
      <c r="PGV8" s="652"/>
      <c r="PGW8" s="652"/>
      <c r="PGX8" s="652"/>
      <c r="PGY8" s="652"/>
      <c r="PGZ8" s="653"/>
      <c r="PHA8" s="653"/>
      <c r="PHB8" s="653"/>
      <c r="PHC8" s="653"/>
      <c r="PHD8" s="653"/>
      <c r="PHE8" s="653"/>
      <c r="PHF8" s="653"/>
      <c r="PHG8" s="653"/>
      <c r="PHH8" s="668"/>
      <c r="PHI8" s="670"/>
      <c r="PHJ8" s="652"/>
      <c r="PHK8" s="652"/>
      <c r="PHL8" s="652"/>
      <c r="PHM8" s="652"/>
      <c r="PHN8" s="652"/>
      <c r="PHO8" s="652"/>
      <c r="PHP8" s="653"/>
      <c r="PHQ8" s="653"/>
      <c r="PHR8" s="653"/>
      <c r="PHS8" s="653"/>
      <c r="PHT8" s="653"/>
      <c r="PHU8" s="653"/>
      <c r="PHV8" s="653"/>
      <c r="PHW8" s="653"/>
      <c r="PHX8" s="668"/>
      <c r="PHY8" s="670"/>
      <c r="PHZ8" s="652"/>
      <c r="PIA8" s="652"/>
      <c r="PIB8" s="652"/>
      <c r="PIC8" s="652"/>
      <c r="PID8" s="652"/>
      <c r="PIE8" s="652"/>
      <c r="PIF8" s="653"/>
      <c r="PIG8" s="653"/>
      <c r="PIH8" s="653"/>
      <c r="PII8" s="653"/>
      <c r="PIJ8" s="653"/>
      <c r="PIK8" s="653"/>
      <c r="PIL8" s="653"/>
      <c r="PIM8" s="653"/>
      <c r="PIN8" s="668"/>
      <c r="PIO8" s="670"/>
      <c r="PIP8" s="652"/>
      <c r="PIQ8" s="652"/>
      <c r="PIR8" s="652"/>
      <c r="PIS8" s="652"/>
      <c r="PIT8" s="652"/>
      <c r="PIU8" s="652"/>
      <c r="PIV8" s="653"/>
      <c r="PIW8" s="653"/>
      <c r="PIX8" s="653"/>
      <c r="PIY8" s="653"/>
      <c r="PIZ8" s="653"/>
      <c r="PJA8" s="653"/>
      <c r="PJB8" s="653"/>
      <c r="PJC8" s="653"/>
      <c r="PJD8" s="668"/>
      <c r="PJE8" s="670"/>
      <c r="PJF8" s="652"/>
      <c r="PJG8" s="652"/>
      <c r="PJH8" s="652"/>
      <c r="PJI8" s="652"/>
      <c r="PJJ8" s="652"/>
      <c r="PJK8" s="652"/>
      <c r="PJL8" s="653"/>
      <c r="PJM8" s="653"/>
      <c r="PJN8" s="653"/>
      <c r="PJO8" s="653"/>
      <c r="PJP8" s="653"/>
      <c r="PJQ8" s="653"/>
      <c r="PJR8" s="653"/>
      <c r="PJS8" s="653"/>
      <c r="PJT8" s="668"/>
      <c r="PJU8" s="670"/>
      <c r="PJV8" s="652"/>
      <c r="PJW8" s="652"/>
      <c r="PJX8" s="652"/>
      <c r="PJY8" s="652"/>
      <c r="PJZ8" s="652"/>
      <c r="PKA8" s="652"/>
      <c r="PKB8" s="653"/>
      <c r="PKC8" s="653"/>
      <c r="PKD8" s="653"/>
      <c r="PKE8" s="653"/>
      <c r="PKF8" s="653"/>
      <c r="PKG8" s="653"/>
      <c r="PKH8" s="653"/>
      <c r="PKI8" s="653"/>
      <c r="PKJ8" s="668"/>
      <c r="PKK8" s="670"/>
      <c r="PKL8" s="652"/>
      <c r="PKM8" s="652"/>
      <c r="PKN8" s="652"/>
      <c r="PKO8" s="652"/>
      <c r="PKP8" s="652"/>
      <c r="PKQ8" s="652"/>
      <c r="PKR8" s="653"/>
      <c r="PKS8" s="653"/>
      <c r="PKT8" s="653"/>
      <c r="PKU8" s="653"/>
      <c r="PKV8" s="653"/>
      <c r="PKW8" s="653"/>
      <c r="PKX8" s="653"/>
      <c r="PKY8" s="653"/>
      <c r="PKZ8" s="668"/>
      <c r="PLA8" s="670"/>
      <c r="PLB8" s="652"/>
      <c r="PLC8" s="652"/>
      <c r="PLD8" s="652"/>
      <c r="PLE8" s="652"/>
      <c r="PLF8" s="652"/>
      <c r="PLG8" s="652"/>
      <c r="PLH8" s="653"/>
      <c r="PLI8" s="653"/>
      <c r="PLJ8" s="653"/>
      <c r="PLK8" s="653"/>
      <c r="PLL8" s="653"/>
      <c r="PLM8" s="653"/>
      <c r="PLN8" s="653"/>
      <c r="PLO8" s="653"/>
      <c r="PLP8" s="668"/>
      <c r="PLQ8" s="670"/>
      <c r="PLR8" s="652"/>
      <c r="PLS8" s="652"/>
      <c r="PLT8" s="652"/>
      <c r="PLU8" s="652"/>
      <c r="PLV8" s="652"/>
      <c r="PLW8" s="652"/>
      <c r="PLX8" s="653"/>
      <c r="PLY8" s="653"/>
      <c r="PLZ8" s="653"/>
      <c r="PMA8" s="653"/>
      <c r="PMB8" s="653"/>
      <c r="PMC8" s="653"/>
      <c r="PMD8" s="653"/>
      <c r="PME8" s="653"/>
      <c r="PMF8" s="668"/>
      <c r="PMG8" s="670"/>
      <c r="PMH8" s="652"/>
      <c r="PMI8" s="652"/>
      <c r="PMJ8" s="652"/>
      <c r="PMK8" s="652"/>
      <c r="PML8" s="652"/>
      <c r="PMM8" s="652"/>
      <c r="PMN8" s="653"/>
      <c r="PMO8" s="653"/>
      <c r="PMP8" s="653"/>
      <c r="PMQ8" s="653"/>
      <c r="PMR8" s="653"/>
      <c r="PMS8" s="653"/>
      <c r="PMT8" s="653"/>
      <c r="PMU8" s="653"/>
      <c r="PMV8" s="668"/>
      <c r="PMW8" s="670"/>
      <c r="PMX8" s="652"/>
      <c r="PMY8" s="652"/>
      <c r="PMZ8" s="652"/>
      <c r="PNA8" s="652"/>
      <c r="PNB8" s="652"/>
      <c r="PNC8" s="652"/>
      <c r="PND8" s="653"/>
      <c r="PNE8" s="653"/>
      <c r="PNF8" s="653"/>
      <c r="PNG8" s="653"/>
      <c r="PNH8" s="653"/>
      <c r="PNI8" s="653"/>
      <c r="PNJ8" s="653"/>
      <c r="PNK8" s="653"/>
      <c r="PNL8" s="668"/>
      <c r="PNM8" s="670"/>
      <c r="PNN8" s="652"/>
      <c r="PNO8" s="652"/>
      <c r="PNP8" s="652"/>
      <c r="PNQ8" s="652"/>
      <c r="PNR8" s="652"/>
      <c r="PNS8" s="652"/>
      <c r="PNT8" s="653"/>
      <c r="PNU8" s="653"/>
      <c r="PNV8" s="653"/>
      <c r="PNW8" s="653"/>
      <c r="PNX8" s="653"/>
      <c r="PNY8" s="653"/>
      <c r="PNZ8" s="653"/>
      <c r="POA8" s="653"/>
      <c r="POB8" s="668"/>
      <c r="POC8" s="670"/>
      <c r="POD8" s="652"/>
      <c r="POE8" s="652"/>
      <c r="POF8" s="652"/>
      <c r="POG8" s="652"/>
      <c r="POH8" s="652"/>
      <c r="POI8" s="652"/>
      <c r="POJ8" s="653"/>
      <c r="POK8" s="653"/>
      <c r="POL8" s="653"/>
      <c r="POM8" s="653"/>
      <c r="PON8" s="653"/>
      <c r="POO8" s="653"/>
      <c r="POP8" s="653"/>
      <c r="POQ8" s="653"/>
      <c r="POR8" s="668"/>
      <c r="POS8" s="670"/>
      <c r="POT8" s="652"/>
      <c r="POU8" s="652"/>
      <c r="POV8" s="652"/>
      <c r="POW8" s="652"/>
      <c r="POX8" s="652"/>
      <c r="POY8" s="652"/>
      <c r="POZ8" s="653"/>
      <c r="PPA8" s="653"/>
      <c r="PPB8" s="653"/>
      <c r="PPC8" s="653"/>
      <c r="PPD8" s="653"/>
      <c r="PPE8" s="653"/>
      <c r="PPF8" s="653"/>
      <c r="PPG8" s="653"/>
      <c r="PPH8" s="668"/>
      <c r="PPI8" s="670"/>
      <c r="PPJ8" s="652"/>
      <c r="PPK8" s="652"/>
      <c r="PPL8" s="652"/>
      <c r="PPM8" s="652"/>
      <c r="PPN8" s="652"/>
      <c r="PPO8" s="652"/>
      <c r="PPP8" s="653"/>
      <c r="PPQ8" s="653"/>
      <c r="PPR8" s="653"/>
      <c r="PPS8" s="653"/>
      <c r="PPT8" s="653"/>
      <c r="PPU8" s="653"/>
      <c r="PPV8" s="653"/>
      <c r="PPW8" s="653"/>
      <c r="PPX8" s="668"/>
      <c r="PPY8" s="670"/>
      <c r="PPZ8" s="652"/>
      <c r="PQA8" s="652"/>
      <c r="PQB8" s="652"/>
      <c r="PQC8" s="652"/>
      <c r="PQD8" s="652"/>
      <c r="PQE8" s="652"/>
      <c r="PQF8" s="653"/>
      <c r="PQG8" s="653"/>
      <c r="PQH8" s="653"/>
      <c r="PQI8" s="653"/>
      <c r="PQJ8" s="653"/>
      <c r="PQK8" s="653"/>
      <c r="PQL8" s="653"/>
      <c r="PQM8" s="653"/>
      <c r="PQN8" s="668"/>
      <c r="PQO8" s="670"/>
      <c r="PQP8" s="652"/>
      <c r="PQQ8" s="652"/>
      <c r="PQR8" s="652"/>
      <c r="PQS8" s="652"/>
      <c r="PQT8" s="652"/>
      <c r="PQU8" s="652"/>
      <c r="PQV8" s="653"/>
      <c r="PQW8" s="653"/>
      <c r="PQX8" s="653"/>
      <c r="PQY8" s="653"/>
      <c r="PQZ8" s="653"/>
      <c r="PRA8" s="653"/>
      <c r="PRB8" s="653"/>
      <c r="PRC8" s="653"/>
      <c r="PRD8" s="668"/>
      <c r="PRE8" s="670"/>
      <c r="PRF8" s="652"/>
      <c r="PRG8" s="652"/>
      <c r="PRH8" s="652"/>
      <c r="PRI8" s="652"/>
      <c r="PRJ8" s="652"/>
      <c r="PRK8" s="652"/>
      <c r="PRL8" s="653"/>
      <c r="PRM8" s="653"/>
      <c r="PRN8" s="653"/>
      <c r="PRO8" s="653"/>
      <c r="PRP8" s="653"/>
      <c r="PRQ8" s="653"/>
      <c r="PRR8" s="653"/>
      <c r="PRS8" s="653"/>
      <c r="PRT8" s="668"/>
      <c r="PRU8" s="670"/>
      <c r="PRV8" s="652"/>
      <c r="PRW8" s="652"/>
      <c r="PRX8" s="652"/>
      <c r="PRY8" s="652"/>
      <c r="PRZ8" s="652"/>
      <c r="PSA8" s="652"/>
      <c r="PSB8" s="653"/>
      <c r="PSC8" s="653"/>
      <c r="PSD8" s="653"/>
      <c r="PSE8" s="653"/>
      <c r="PSF8" s="653"/>
      <c r="PSG8" s="653"/>
      <c r="PSH8" s="653"/>
      <c r="PSI8" s="653"/>
      <c r="PSJ8" s="668"/>
      <c r="PSK8" s="670"/>
      <c r="PSL8" s="652"/>
      <c r="PSM8" s="652"/>
      <c r="PSN8" s="652"/>
      <c r="PSO8" s="652"/>
      <c r="PSP8" s="652"/>
      <c r="PSQ8" s="652"/>
      <c r="PSR8" s="653"/>
      <c r="PSS8" s="653"/>
      <c r="PST8" s="653"/>
      <c r="PSU8" s="653"/>
      <c r="PSV8" s="653"/>
      <c r="PSW8" s="653"/>
      <c r="PSX8" s="653"/>
      <c r="PSY8" s="653"/>
      <c r="PSZ8" s="668"/>
      <c r="PTA8" s="670"/>
      <c r="PTB8" s="652"/>
      <c r="PTC8" s="652"/>
      <c r="PTD8" s="652"/>
      <c r="PTE8" s="652"/>
      <c r="PTF8" s="652"/>
      <c r="PTG8" s="652"/>
      <c r="PTH8" s="653"/>
      <c r="PTI8" s="653"/>
      <c r="PTJ8" s="653"/>
      <c r="PTK8" s="653"/>
      <c r="PTL8" s="653"/>
      <c r="PTM8" s="653"/>
      <c r="PTN8" s="653"/>
      <c r="PTO8" s="653"/>
      <c r="PTP8" s="668"/>
      <c r="PTQ8" s="670"/>
      <c r="PTR8" s="652"/>
      <c r="PTS8" s="652"/>
      <c r="PTT8" s="652"/>
      <c r="PTU8" s="652"/>
      <c r="PTV8" s="652"/>
      <c r="PTW8" s="652"/>
      <c r="PTX8" s="653"/>
      <c r="PTY8" s="653"/>
      <c r="PTZ8" s="653"/>
      <c r="PUA8" s="653"/>
      <c r="PUB8" s="653"/>
      <c r="PUC8" s="653"/>
      <c r="PUD8" s="653"/>
      <c r="PUE8" s="653"/>
      <c r="PUF8" s="668"/>
      <c r="PUG8" s="670"/>
      <c r="PUH8" s="652"/>
      <c r="PUI8" s="652"/>
      <c r="PUJ8" s="652"/>
      <c r="PUK8" s="652"/>
      <c r="PUL8" s="652"/>
      <c r="PUM8" s="652"/>
      <c r="PUN8" s="653"/>
      <c r="PUO8" s="653"/>
      <c r="PUP8" s="653"/>
      <c r="PUQ8" s="653"/>
      <c r="PUR8" s="653"/>
      <c r="PUS8" s="653"/>
      <c r="PUT8" s="653"/>
      <c r="PUU8" s="653"/>
      <c r="PUV8" s="668"/>
      <c r="PUW8" s="670"/>
      <c r="PUX8" s="652"/>
      <c r="PUY8" s="652"/>
      <c r="PUZ8" s="652"/>
      <c r="PVA8" s="652"/>
      <c r="PVB8" s="652"/>
      <c r="PVC8" s="652"/>
      <c r="PVD8" s="653"/>
      <c r="PVE8" s="653"/>
      <c r="PVF8" s="653"/>
      <c r="PVG8" s="653"/>
      <c r="PVH8" s="653"/>
      <c r="PVI8" s="653"/>
      <c r="PVJ8" s="653"/>
      <c r="PVK8" s="653"/>
      <c r="PVL8" s="668"/>
      <c r="PVM8" s="670"/>
      <c r="PVN8" s="652"/>
      <c r="PVO8" s="652"/>
      <c r="PVP8" s="652"/>
      <c r="PVQ8" s="652"/>
      <c r="PVR8" s="652"/>
      <c r="PVS8" s="652"/>
      <c r="PVT8" s="653"/>
      <c r="PVU8" s="653"/>
      <c r="PVV8" s="653"/>
      <c r="PVW8" s="653"/>
      <c r="PVX8" s="653"/>
      <c r="PVY8" s="653"/>
      <c r="PVZ8" s="653"/>
      <c r="PWA8" s="653"/>
      <c r="PWB8" s="668"/>
      <c r="PWC8" s="670"/>
      <c r="PWD8" s="652"/>
      <c r="PWE8" s="652"/>
      <c r="PWF8" s="652"/>
      <c r="PWG8" s="652"/>
      <c r="PWH8" s="652"/>
      <c r="PWI8" s="652"/>
      <c r="PWJ8" s="653"/>
      <c r="PWK8" s="653"/>
      <c r="PWL8" s="653"/>
      <c r="PWM8" s="653"/>
      <c r="PWN8" s="653"/>
      <c r="PWO8" s="653"/>
      <c r="PWP8" s="653"/>
      <c r="PWQ8" s="653"/>
      <c r="PWR8" s="668"/>
      <c r="PWS8" s="670"/>
      <c r="PWT8" s="652"/>
      <c r="PWU8" s="652"/>
      <c r="PWV8" s="652"/>
      <c r="PWW8" s="652"/>
      <c r="PWX8" s="652"/>
      <c r="PWY8" s="652"/>
      <c r="PWZ8" s="653"/>
      <c r="PXA8" s="653"/>
      <c r="PXB8" s="653"/>
      <c r="PXC8" s="653"/>
      <c r="PXD8" s="653"/>
      <c r="PXE8" s="653"/>
      <c r="PXF8" s="653"/>
      <c r="PXG8" s="653"/>
      <c r="PXH8" s="668"/>
      <c r="PXI8" s="670"/>
      <c r="PXJ8" s="652"/>
      <c r="PXK8" s="652"/>
      <c r="PXL8" s="652"/>
      <c r="PXM8" s="652"/>
      <c r="PXN8" s="652"/>
      <c r="PXO8" s="652"/>
      <c r="PXP8" s="653"/>
      <c r="PXQ8" s="653"/>
      <c r="PXR8" s="653"/>
      <c r="PXS8" s="653"/>
      <c r="PXT8" s="653"/>
      <c r="PXU8" s="653"/>
      <c r="PXV8" s="653"/>
      <c r="PXW8" s="653"/>
      <c r="PXX8" s="668"/>
      <c r="PXY8" s="670"/>
      <c r="PXZ8" s="652"/>
      <c r="PYA8" s="652"/>
      <c r="PYB8" s="652"/>
      <c r="PYC8" s="652"/>
      <c r="PYD8" s="652"/>
      <c r="PYE8" s="652"/>
      <c r="PYF8" s="653"/>
      <c r="PYG8" s="653"/>
      <c r="PYH8" s="653"/>
      <c r="PYI8" s="653"/>
      <c r="PYJ8" s="653"/>
      <c r="PYK8" s="653"/>
      <c r="PYL8" s="653"/>
      <c r="PYM8" s="653"/>
      <c r="PYN8" s="668"/>
      <c r="PYO8" s="670"/>
      <c r="PYP8" s="652"/>
      <c r="PYQ8" s="652"/>
      <c r="PYR8" s="652"/>
      <c r="PYS8" s="652"/>
      <c r="PYT8" s="652"/>
      <c r="PYU8" s="652"/>
      <c r="PYV8" s="653"/>
      <c r="PYW8" s="653"/>
      <c r="PYX8" s="653"/>
      <c r="PYY8" s="653"/>
      <c r="PYZ8" s="653"/>
      <c r="PZA8" s="653"/>
      <c r="PZB8" s="653"/>
      <c r="PZC8" s="653"/>
      <c r="PZD8" s="668"/>
      <c r="PZE8" s="670"/>
      <c r="PZF8" s="652"/>
      <c r="PZG8" s="652"/>
      <c r="PZH8" s="652"/>
      <c r="PZI8" s="652"/>
      <c r="PZJ8" s="652"/>
      <c r="PZK8" s="652"/>
      <c r="PZL8" s="653"/>
      <c r="PZM8" s="653"/>
      <c r="PZN8" s="653"/>
      <c r="PZO8" s="653"/>
      <c r="PZP8" s="653"/>
      <c r="PZQ8" s="653"/>
      <c r="PZR8" s="653"/>
      <c r="PZS8" s="653"/>
      <c r="PZT8" s="668"/>
      <c r="PZU8" s="670"/>
      <c r="PZV8" s="652"/>
      <c r="PZW8" s="652"/>
      <c r="PZX8" s="652"/>
      <c r="PZY8" s="652"/>
      <c r="PZZ8" s="652"/>
      <c r="QAA8" s="652"/>
      <c r="QAB8" s="653"/>
      <c r="QAC8" s="653"/>
      <c r="QAD8" s="653"/>
      <c r="QAE8" s="653"/>
      <c r="QAF8" s="653"/>
      <c r="QAG8" s="653"/>
      <c r="QAH8" s="653"/>
      <c r="QAI8" s="653"/>
      <c r="QAJ8" s="668"/>
      <c r="QAK8" s="670"/>
      <c r="QAL8" s="652"/>
      <c r="QAM8" s="652"/>
      <c r="QAN8" s="652"/>
      <c r="QAO8" s="652"/>
      <c r="QAP8" s="652"/>
      <c r="QAQ8" s="652"/>
      <c r="QAR8" s="653"/>
      <c r="QAS8" s="653"/>
      <c r="QAT8" s="653"/>
      <c r="QAU8" s="653"/>
      <c r="QAV8" s="653"/>
      <c r="QAW8" s="653"/>
      <c r="QAX8" s="653"/>
      <c r="QAY8" s="653"/>
      <c r="QAZ8" s="668"/>
      <c r="QBA8" s="670"/>
      <c r="QBB8" s="652"/>
      <c r="QBC8" s="652"/>
      <c r="QBD8" s="652"/>
      <c r="QBE8" s="652"/>
      <c r="QBF8" s="652"/>
      <c r="QBG8" s="652"/>
      <c r="QBH8" s="653"/>
      <c r="QBI8" s="653"/>
      <c r="QBJ8" s="653"/>
      <c r="QBK8" s="653"/>
      <c r="QBL8" s="653"/>
      <c r="QBM8" s="653"/>
      <c r="QBN8" s="653"/>
      <c r="QBO8" s="653"/>
      <c r="QBP8" s="668"/>
      <c r="QBQ8" s="670"/>
      <c r="QBR8" s="652"/>
      <c r="QBS8" s="652"/>
      <c r="QBT8" s="652"/>
      <c r="QBU8" s="652"/>
      <c r="QBV8" s="652"/>
      <c r="QBW8" s="652"/>
      <c r="QBX8" s="653"/>
      <c r="QBY8" s="653"/>
      <c r="QBZ8" s="653"/>
      <c r="QCA8" s="653"/>
      <c r="QCB8" s="653"/>
      <c r="QCC8" s="653"/>
      <c r="QCD8" s="653"/>
      <c r="QCE8" s="653"/>
      <c r="QCF8" s="668"/>
      <c r="QCG8" s="670"/>
      <c r="QCH8" s="652"/>
      <c r="QCI8" s="652"/>
      <c r="QCJ8" s="652"/>
      <c r="QCK8" s="652"/>
      <c r="QCL8" s="652"/>
      <c r="QCM8" s="652"/>
      <c r="QCN8" s="653"/>
      <c r="QCO8" s="653"/>
      <c r="QCP8" s="653"/>
      <c r="QCQ8" s="653"/>
      <c r="QCR8" s="653"/>
      <c r="QCS8" s="653"/>
      <c r="QCT8" s="653"/>
      <c r="QCU8" s="653"/>
      <c r="QCV8" s="668"/>
      <c r="QCW8" s="670"/>
      <c r="QCX8" s="652"/>
      <c r="QCY8" s="652"/>
      <c r="QCZ8" s="652"/>
      <c r="QDA8" s="652"/>
      <c r="QDB8" s="652"/>
      <c r="QDC8" s="652"/>
      <c r="QDD8" s="653"/>
      <c r="QDE8" s="653"/>
      <c r="QDF8" s="653"/>
      <c r="QDG8" s="653"/>
      <c r="QDH8" s="653"/>
      <c r="QDI8" s="653"/>
      <c r="QDJ8" s="653"/>
      <c r="QDK8" s="653"/>
      <c r="QDL8" s="668"/>
      <c r="QDM8" s="670"/>
      <c r="QDN8" s="652"/>
      <c r="QDO8" s="652"/>
      <c r="QDP8" s="652"/>
      <c r="QDQ8" s="652"/>
      <c r="QDR8" s="652"/>
      <c r="QDS8" s="652"/>
      <c r="QDT8" s="653"/>
      <c r="QDU8" s="653"/>
      <c r="QDV8" s="653"/>
      <c r="QDW8" s="653"/>
      <c r="QDX8" s="653"/>
      <c r="QDY8" s="653"/>
      <c r="QDZ8" s="653"/>
      <c r="QEA8" s="653"/>
      <c r="QEB8" s="668"/>
      <c r="QEC8" s="670"/>
      <c r="QED8" s="652"/>
      <c r="QEE8" s="652"/>
      <c r="QEF8" s="652"/>
      <c r="QEG8" s="652"/>
      <c r="QEH8" s="652"/>
      <c r="QEI8" s="652"/>
      <c r="QEJ8" s="653"/>
      <c r="QEK8" s="653"/>
      <c r="QEL8" s="653"/>
      <c r="QEM8" s="653"/>
      <c r="QEN8" s="653"/>
      <c r="QEO8" s="653"/>
      <c r="QEP8" s="653"/>
      <c r="QEQ8" s="653"/>
      <c r="QER8" s="668"/>
      <c r="QES8" s="670"/>
      <c r="QET8" s="652"/>
      <c r="QEU8" s="652"/>
      <c r="QEV8" s="652"/>
      <c r="QEW8" s="652"/>
      <c r="QEX8" s="652"/>
      <c r="QEY8" s="652"/>
      <c r="QEZ8" s="653"/>
      <c r="QFA8" s="653"/>
      <c r="QFB8" s="653"/>
      <c r="QFC8" s="653"/>
      <c r="QFD8" s="653"/>
      <c r="QFE8" s="653"/>
      <c r="QFF8" s="653"/>
      <c r="QFG8" s="653"/>
      <c r="QFH8" s="668"/>
      <c r="QFI8" s="670"/>
      <c r="QFJ8" s="652"/>
      <c r="QFK8" s="652"/>
      <c r="QFL8" s="652"/>
      <c r="QFM8" s="652"/>
      <c r="QFN8" s="652"/>
      <c r="QFO8" s="652"/>
      <c r="QFP8" s="653"/>
      <c r="QFQ8" s="653"/>
      <c r="QFR8" s="653"/>
      <c r="QFS8" s="653"/>
      <c r="QFT8" s="653"/>
      <c r="QFU8" s="653"/>
      <c r="QFV8" s="653"/>
      <c r="QFW8" s="653"/>
      <c r="QFX8" s="668"/>
      <c r="QFY8" s="670"/>
      <c r="QFZ8" s="652"/>
      <c r="QGA8" s="652"/>
      <c r="QGB8" s="652"/>
      <c r="QGC8" s="652"/>
      <c r="QGD8" s="652"/>
      <c r="QGE8" s="652"/>
      <c r="QGF8" s="653"/>
      <c r="QGG8" s="653"/>
      <c r="QGH8" s="653"/>
      <c r="QGI8" s="653"/>
      <c r="QGJ8" s="653"/>
      <c r="QGK8" s="653"/>
      <c r="QGL8" s="653"/>
      <c r="QGM8" s="653"/>
      <c r="QGN8" s="668"/>
      <c r="QGO8" s="670"/>
      <c r="QGP8" s="652"/>
      <c r="QGQ8" s="652"/>
      <c r="QGR8" s="652"/>
      <c r="QGS8" s="652"/>
      <c r="QGT8" s="652"/>
      <c r="QGU8" s="652"/>
      <c r="QGV8" s="653"/>
      <c r="QGW8" s="653"/>
      <c r="QGX8" s="653"/>
      <c r="QGY8" s="653"/>
      <c r="QGZ8" s="653"/>
      <c r="QHA8" s="653"/>
      <c r="QHB8" s="653"/>
      <c r="QHC8" s="653"/>
      <c r="QHD8" s="668"/>
      <c r="QHE8" s="670"/>
      <c r="QHF8" s="652"/>
      <c r="QHG8" s="652"/>
      <c r="QHH8" s="652"/>
      <c r="QHI8" s="652"/>
      <c r="QHJ8" s="652"/>
      <c r="QHK8" s="652"/>
      <c r="QHL8" s="653"/>
      <c r="QHM8" s="653"/>
      <c r="QHN8" s="653"/>
      <c r="QHO8" s="653"/>
      <c r="QHP8" s="653"/>
      <c r="QHQ8" s="653"/>
      <c r="QHR8" s="653"/>
      <c r="QHS8" s="653"/>
      <c r="QHT8" s="668"/>
      <c r="QHU8" s="670"/>
      <c r="QHV8" s="652"/>
      <c r="QHW8" s="652"/>
      <c r="QHX8" s="652"/>
      <c r="QHY8" s="652"/>
      <c r="QHZ8" s="652"/>
      <c r="QIA8" s="652"/>
      <c r="QIB8" s="653"/>
      <c r="QIC8" s="653"/>
      <c r="QID8" s="653"/>
      <c r="QIE8" s="653"/>
      <c r="QIF8" s="653"/>
      <c r="QIG8" s="653"/>
      <c r="QIH8" s="653"/>
      <c r="QII8" s="653"/>
      <c r="QIJ8" s="668"/>
      <c r="QIK8" s="670"/>
      <c r="QIL8" s="652"/>
      <c r="QIM8" s="652"/>
      <c r="QIN8" s="652"/>
      <c r="QIO8" s="652"/>
      <c r="QIP8" s="652"/>
      <c r="QIQ8" s="652"/>
      <c r="QIR8" s="653"/>
      <c r="QIS8" s="653"/>
      <c r="QIT8" s="653"/>
      <c r="QIU8" s="653"/>
      <c r="QIV8" s="653"/>
      <c r="QIW8" s="653"/>
      <c r="QIX8" s="653"/>
      <c r="QIY8" s="653"/>
      <c r="QIZ8" s="668"/>
      <c r="QJA8" s="670"/>
      <c r="QJB8" s="652"/>
      <c r="QJC8" s="652"/>
      <c r="QJD8" s="652"/>
      <c r="QJE8" s="652"/>
      <c r="QJF8" s="652"/>
      <c r="QJG8" s="652"/>
      <c r="QJH8" s="653"/>
      <c r="QJI8" s="653"/>
      <c r="QJJ8" s="653"/>
      <c r="QJK8" s="653"/>
      <c r="QJL8" s="653"/>
      <c r="QJM8" s="653"/>
      <c r="QJN8" s="653"/>
      <c r="QJO8" s="653"/>
      <c r="QJP8" s="668"/>
      <c r="QJQ8" s="670"/>
      <c r="QJR8" s="652"/>
      <c r="QJS8" s="652"/>
      <c r="QJT8" s="652"/>
      <c r="QJU8" s="652"/>
      <c r="QJV8" s="652"/>
      <c r="QJW8" s="652"/>
      <c r="QJX8" s="653"/>
      <c r="QJY8" s="653"/>
      <c r="QJZ8" s="653"/>
      <c r="QKA8" s="653"/>
      <c r="QKB8" s="653"/>
      <c r="QKC8" s="653"/>
      <c r="QKD8" s="653"/>
      <c r="QKE8" s="653"/>
      <c r="QKF8" s="668"/>
      <c r="QKG8" s="670"/>
      <c r="QKH8" s="652"/>
      <c r="QKI8" s="652"/>
      <c r="QKJ8" s="652"/>
      <c r="QKK8" s="652"/>
      <c r="QKL8" s="652"/>
      <c r="QKM8" s="652"/>
      <c r="QKN8" s="653"/>
      <c r="QKO8" s="653"/>
      <c r="QKP8" s="653"/>
      <c r="QKQ8" s="653"/>
      <c r="QKR8" s="653"/>
      <c r="QKS8" s="653"/>
      <c r="QKT8" s="653"/>
      <c r="QKU8" s="653"/>
      <c r="QKV8" s="668"/>
      <c r="QKW8" s="670"/>
      <c r="QKX8" s="652"/>
      <c r="QKY8" s="652"/>
      <c r="QKZ8" s="652"/>
      <c r="QLA8" s="652"/>
      <c r="QLB8" s="652"/>
      <c r="QLC8" s="652"/>
      <c r="QLD8" s="653"/>
      <c r="QLE8" s="653"/>
      <c r="QLF8" s="653"/>
      <c r="QLG8" s="653"/>
      <c r="QLH8" s="653"/>
      <c r="QLI8" s="653"/>
      <c r="QLJ8" s="653"/>
      <c r="QLK8" s="653"/>
      <c r="QLL8" s="668"/>
      <c r="QLM8" s="670"/>
      <c r="QLN8" s="652"/>
      <c r="QLO8" s="652"/>
      <c r="QLP8" s="652"/>
      <c r="QLQ8" s="652"/>
      <c r="QLR8" s="652"/>
      <c r="QLS8" s="652"/>
      <c r="QLT8" s="653"/>
      <c r="QLU8" s="653"/>
      <c r="QLV8" s="653"/>
      <c r="QLW8" s="653"/>
      <c r="QLX8" s="653"/>
      <c r="QLY8" s="653"/>
      <c r="QLZ8" s="653"/>
      <c r="QMA8" s="653"/>
      <c r="QMB8" s="668"/>
      <c r="QMC8" s="670"/>
      <c r="QMD8" s="652"/>
      <c r="QME8" s="652"/>
      <c r="QMF8" s="652"/>
      <c r="QMG8" s="652"/>
      <c r="QMH8" s="652"/>
      <c r="QMI8" s="652"/>
      <c r="QMJ8" s="653"/>
      <c r="QMK8" s="653"/>
      <c r="QML8" s="653"/>
      <c r="QMM8" s="653"/>
      <c r="QMN8" s="653"/>
      <c r="QMO8" s="653"/>
      <c r="QMP8" s="653"/>
      <c r="QMQ8" s="653"/>
      <c r="QMR8" s="668"/>
      <c r="QMS8" s="670"/>
      <c r="QMT8" s="652"/>
      <c r="QMU8" s="652"/>
      <c r="QMV8" s="652"/>
      <c r="QMW8" s="652"/>
      <c r="QMX8" s="652"/>
      <c r="QMY8" s="652"/>
      <c r="QMZ8" s="653"/>
      <c r="QNA8" s="653"/>
      <c r="QNB8" s="653"/>
      <c r="QNC8" s="653"/>
      <c r="QND8" s="653"/>
      <c r="QNE8" s="653"/>
      <c r="QNF8" s="653"/>
      <c r="QNG8" s="653"/>
      <c r="QNH8" s="668"/>
      <c r="QNI8" s="670"/>
      <c r="QNJ8" s="652"/>
      <c r="QNK8" s="652"/>
      <c r="QNL8" s="652"/>
      <c r="QNM8" s="652"/>
      <c r="QNN8" s="652"/>
      <c r="QNO8" s="652"/>
      <c r="QNP8" s="653"/>
      <c r="QNQ8" s="653"/>
      <c r="QNR8" s="653"/>
      <c r="QNS8" s="653"/>
      <c r="QNT8" s="653"/>
      <c r="QNU8" s="653"/>
      <c r="QNV8" s="653"/>
      <c r="QNW8" s="653"/>
      <c r="QNX8" s="668"/>
      <c r="QNY8" s="670"/>
      <c r="QNZ8" s="652"/>
      <c r="QOA8" s="652"/>
      <c r="QOB8" s="652"/>
      <c r="QOC8" s="652"/>
      <c r="QOD8" s="652"/>
      <c r="QOE8" s="652"/>
      <c r="QOF8" s="653"/>
      <c r="QOG8" s="653"/>
      <c r="QOH8" s="653"/>
      <c r="QOI8" s="653"/>
      <c r="QOJ8" s="653"/>
      <c r="QOK8" s="653"/>
      <c r="QOL8" s="653"/>
      <c r="QOM8" s="653"/>
      <c r="QON8" s="668"/>
      <c r="QOO8" s="670"/>
      <c r="QOP8" s="652"/>
      <c r="QOQ8" s="652"/>
      <c r="QOR8" s="652"/>
      <c r="QOS8" s="652"/>
      <c r="QOT8" s="652"/>
      <c r="QOU8" s="652"/>
      <c r="QOV8" s="653"/>
      <c r="QOW8" s="653"/>
      <c r="QOX8" s="653"/>
      <c r="QOY8" s="653"/>
      <c r="QOZ8" s="653"/>
      <c r="QPA8" s="653"/>
      <c r="QPB8" s="653"/>
      <c r="QPC8" s="653"/>
      <c r="QPD8" s="668"/>
      <c r="QPE8" s="670"/>
      <c r="QPF8" s="652"/>
      <c r="QPG8" s="652"/>
      <c r="QPH8" s="652"/>
      <c r="QPI8" s="652"/>
      <c r="QPJ8" s="652"/>
      <c r="QPK8" s="652"/>
      <c r="QPL8" s="653"/>
      <c r="QPM8" s="653"/>
      <c r="QPN8" s="653"/>
      <c r="QPO8" s="653"/>
      <c r="QPP8" s="653"/>
      <c r="QPQ8" s="653"/>
      <c r="QPR8" s="653"/>
      <c r="QPS8" s="653"/>
      <c r="QPT8" s="668"/>
      <c r="QPU8" s="670"/>
      <c r="QPV8" s="652"/>
      <c r="QPW8" s="652"/>
      <c r="QPX8" s="652"/>
      <c r="QPY8" s="652"/>
      <c r="QPZ8" s="652"/>
      <c r="QQA8" s="652"/>
      <c r="QQB8" s="653"/>
      <c r="QQC8" s="653"/>
      <c r="QQD8" s="653"/>
      <c r="QQE8" s="653"/>
      <c r="QQF8" s="653"/>
      <c r="QQG8" s="653"/>
      <c r="QQH8" s="653"/>
      <c r="QQI8" s="653"/>
      <c r="QQJ8" s="668"/>
      <c r="QQK8" s="670"/>
      <c r="QQL8" s="652"/>
      <c r="QQM8" s="652"/>
      <c r="QQN8" s="652"/>
      <c r="QQO8" s="652"/>
      <c r="QQP8" s="652"/>
      <c r="QQQ8" s="652"/>
      <c r="QQR8" s="653"/>
      <c r="QQS8" s="653"/>
      <c r="QQT8" s="653"/>
      <c r="QQU8" s="653"/>
      <c r="QQV8" s="653"/>
      <c r="QQW8" s="653"/>
      <c r="QQX8" s="653"/>
      <c r="QQY8" s="653"/>
      <c r="QQZ8" s="668"/>
      <c r="QRA8" s="670"/>
      <c r="QRB8" s="652"/>
      <c r="QRC8" s="652"/>
      <c r="QRD8" s="652"/>
      <c r="QRE8" s="652"/>
      <c r="QRF8" s="652"/>
      <c r="QRG8" s="652"/>
      <c r="QRH8" s="653"/>
      <c r="QRI8" s="653"/>
      <c r="QRJ8" s="653"/>
      <c r="QRK8" s="653"/>
      <c r="QRL8" s="653"/>
      <c r="QRM8" s="653"/>
      <c r="QRN8" s="653"/>
      <c r="QRO8" s="653"/>
      <c r="QRP8" s="668"/>
      <c r="QRQ8" s="670"/>
      <c r="QRR8" s="652"/>
      <c r="QRS8" s="652"/>
      <c r="QRT8" s="652"/>
      <c r="QRU8" s="652"/>
      <c r="QRV8" s="652"/>
      <c r="QRW8" s="652"/>
      <c r="QRX8" s="653"/>
      <c r="QRY8" s="653"/>
      <c r="QRZ8" s="653"/>
      <c r="QSA8" s="653"/>
      <c r="QSB8" s="653"/>
      <c r="QSC8" s="653"/>
      <c r="QSD8" s="653"/>
      <c r="QSE8" s="653"/>
      <c r="QSF8" s="668"/>
      <c r="QSG8" s="670"/>
      <c r="QSH8" s="652"/>
      <c r="QSI8" s="652"/>
      <c r="QSJ8" s="652"/>
      <c r="QSK8" s="652"/>
      <c r="QSL8" s="652"/>
      <c r="QSM8" s="652"/>
      <c r="QSN8" s="653"/>
      <c r="QSO8" s="653"/>
      <c r="QSP8" s="653"/>
      <c r="QSQ8" s="653"/>
      <c r="QSR8" s="653"/>
      <c r="QSS8" s="653"/>
      <c r="QST8" s="653"/>
      <c r="QSU8" s="653"/>
      <c r="QSV8" s="668"/>
      <c r="QSW8" s="670"/>
      <c r="QSX8" s="652"/>
      <c r="QSY8" s="652"/>
      <c r="QSZ8" s="652"/>
      <c r="QTA8" s="652"/>
      <c r="QTB8" s="652"/>
      <c r="QTC8" s="652"/>
      <c r="QTD8" s="653"/>
      <c r="QTE8" s="653"/>
      <c r="QTF8" s="653"/>
      <c r="QTG8" s="653"/>
      <c r="QTH8" s="653"/>
      <c r="QTI8" s="653"/>
      <c r="QTJ8" s="653"/>
      <c r="QTK8" s="653"/>
      <c r="QTL8" s="668"/>
      <c r="QTM8" s="670"/>
      <c r="QTN8" s="652"/>
      <c r="QTO8" s="652"/>
      <c r="QTP8" s="652"/>
      <c r="QTQ8" s="652"/>
      <c r="QTR8" s="652"/>
      <c r="QTS8" s="652"/>
      <c r="QTT8" s="653"/>
      <c r="QTU8" s="653"/>
      <c r="QTV8" s="653"/>
      <c r="QTW8" s="653"/>
      <c r="QTX8" s="653"/>
      <c r="QTY8" s="653"/>
      <c r="QTZ8" s="653"/>
      <c r="QUA8" s="653"/>
      <c r="QUB8" s="668"/>
      <c r="QUC8" s="670"/>
      <c r="QUD8" s="652"/>
      <c r="QUE8" s="652"/>
      <c r="QUF8" s="652"/>
      <c r="QUG8" s="652"/>
      <c r="QUH8" s="652"/>
      <c r="QUI8" s="652"/>
      <c r="QUJ8" s="653"/>
      <c r="QUK8" s="653"/>
      <c r="QUL8" s="653"/>
      <c r="QUM8" s="653"/>
      <c r="QUN8" s="653"/>
      <c r="QUO8" s="653"/>
      <c r="QUP8" s="653"/>
      <c r="QUQ8" s="653"/>
      <c r="QUR8" s="668"/>
      <c r="QUS8" s="670"/>
      <c r="QUT8" s="652"/>
      <c r="QUU8" s="652"/>
      <c r="QUV8" s="652"/>
      <c r="QUW8" s="652"/>
      <c r="QUX8" s="652"/>
      <c r="QUY8" s="652"/>
      <c r="QUZ8" s="653"/>
      <c r="QVA8" s="653"/>
      <c r="QVB8" s="653"/>
      <c r="QVC8" s="653"/>
      <c r="QVD8" s="653"/>
      <c r="QVE8" s="653"/>
      <c r="QVF8" s="653"/>
      <c r="QVG8" s="653"/>
      <c r="QVH8" s="668"/>
      <c r="QVI8" s="670"/>
      <c r="QVJ8" s="652"/>
      <c r="QVK8" s="652"/>
      <c r="QVL8" s="652"/>
      <c r="QVM8" s="652"/>
      <c r="QVN8" s="652"/>
      <c r="QVO8" s="652"/>
      <c r="QVP8" s="653"/>
      <c r="QVQ8" s="653"/>
      <c r="QVR8" s="653"/>
      <c r="QVS8" s="653"/>
      <c r="QVT8" s="653"/>
      <c r="QVU8" s="653"/>
      <c r="QVV8" s="653"/>
      <c r="QVW8" s="653"/>
      <c r="QVX8" s="668"/>
      <c r="QVY8" s="670"/>
      <c r="QVZ8" s="652"/>
      <c r="QWA8" s="652"/>
      <c r="QWB8" s="652"/>
      <c r="QWC8" s="652"/>
      <c r="QWD8" s="652"/>
      <c r="QWE8" s="652"/>
      <c r="QWF8" s="653"/>
      <c r="QWG8" s="653"/>
      <c r="QWH8" s="653"/>
      <c r="QWI8" s="653"/>
      <c r="QWJ8" s="653"/>
      <c r="QWK8" s="653"/>
      <c r="QWL8" s="653"/>
      <c r="QWM8" s="653"/>
      <c r="QWN8" s="668"/>
      <c r="QWO8" s="670"/>
      <c r="QWP8" s="652"/>
      <c r="QWQ8" s="652"/>
      <c r="QWR8" s="652"/>
      <c r="QWS8" s="652"/>
      <c r="QWT8" s="652"/>
      <c r="QWU8" s="652"/>
      <c r="QWV8" s="653"/>
      <c r="QWW8" s="653"/>
      <c r="QWX8" s="653"/>
      <c r="QWY8" s="653"/>
      <c r="QWZ8" s="653"/>
      <c r="QXA8" s="653"/>
      <c r="QXB8" s="653"/>
      <c r="QXC8" s="653"/>
      <c r="QXD8" s="668"/>
      <c r="QXE8" s="670"/>
      <c r="QXF8" s="652"/>
      <c r="QXG8" s="652"/>
      <c r="QXH8" s="652"/>
      <c r="QXI8" s="652"/>
      <c r="QXJ8" s="652"/>
      <c r="QXK8" s="652"/>
      <c r="QXL8" s="653"/>
      <c r="QXM8" s="653"/>
      <c r="QXN8" s="653"/>
      <c r="QXO8" s="653"/>
      <c r="QXP8" s="653"/>
      <c r="QXQ8" s="653"/>
      <c r="QXR8" s="653"/>
      <c r="QXS8" s="653"/>
      <c r="QXT8" s="668"/>
      <c r="QXU8" s="670"/>
      <c r="QXV8" s="652"/>
      <c r="QXW8" s="652"/>
      <c r="QXX8" s="652"/>
      <c r="QXY8" s="652"/>
      <c r="QXZ8" s="652"/>
      <c r="QYA8" s="652"/>
      <c r="QYB8" s="653"/>
      <c r="QYC8" s="653"/>
      <c r="QYD8" s="653"/>
      <c r="QYE8" s="653"/>
      <c r="QYF8" s="653"/>
      <c r="QYG8" s="653"/>
      <c r="QYH8" s="653"/>
      <c r="QYI8" s="653"/>
      <c r="QYJ8" s="668"/>
      <c r="QYK8" s="670"/>
      <c r="QYL8" s="652"/>
      <c r="QYM8" s="652"/>
      <c r="QYN8" s="652"/>
      <c r="QYO8" s="652"/>
      <c r="QYP8" s="652"/>
      <c r="QYQ8" s="652"/>
      <c r="QYR8" s="653"/>
      <c r="QYS8" s="653"/>
      <c r="QYT8" s="653"/>
      <c r="QYU8" s="653"/>
      <c r="QYV8" s="653"/>
      <c r="QYW8" s="653"/>
      <c r="QYX8" s="653"/>
      <c r="QYY8" s="653"/>
      <c r="QYZ8" s="668"/>
      <c r="QZA8" s="670"/>
      <c r="QZB8" s="652"/>
      <c r="QZC8" s="652"/>
      <c r="QZD8" s="652"/>
      <c r="QZE8" s="652"/>
      <c r="QZF8" s="652"/>
      <c r="QZG8" s="652"/>
      <c r="QZH8" s="653"/>
      <c r="QZI8" s="653"/>
      <c r="QZJ8" s="653"/>
      <c r="QZK8" s="653"/>
      <c r="QZL8" s="653"/>
      <c r="QZM8" s="653"/>
      <c r="QZN8" s="653"/>
      <c r="QZO8" s="653"/>
      <c r="QZP8" s="668"/>
      <c r="QZQ8" s="670"/>
      <c r="QZR8" s="652"/>
      <c r="QZS8" s="652"/>
      <c r="QZT8" s="652"/>
      <c r="QZU8" s="652"/>
      <c r="QZV8" s="652"/>
      <c r="QZW8" s="652"/>
      <c r="QZX8" s="653"/>
      <c r="QZY8" s="653"/>
      <c r="QZZ8" s="653"/>
      <c r="RAA8" s="653"/>
      <c r="RAB8" s="653"/>
      <c r="RAC8" s="653"/>
      <c r="RAD8" s="653"/>
      <c r="RAE8" s="653"/>
      <c r="RAF8" s="668"/>
      <c r="RAG8" s="670"/>
      <c r="RAH8" s="652"/>
      <c r="RAI8" s="652"/>
      <c r="RAJ8" s="652"/>
      <c r="RAK8" s="652"/>
      <c r="RAL8" s="652"/>
      <c r="RAM8" s="652"/>
      <c r="RAN8" s="653"/>
      <c r="RAO8" s="653"/>
      <c r="RAP8" s="653"/>
      <c r="RAQ8" s="653"/>
      <c r="RAR8" s="653"/>
      <c r="RAS8" s="653"/>
      <c r="RAT8" s="653"/>
      <c r="RAU8" s="653"/>
      <c r="RAV8" s="668"/>
      <c r="RAW8" s="670"/>
      <c r="RAX8" s="652"/>
      <c r="RAY8" s="652"/>
      <c r="RAZ8" s="652"/>
      <c r="RBA8" s="652"/>
      <c r="RBB8" s="652"/>
      <c r="RBC8" s="652"/>
      <c r="RBD8" s="653"/>
      <c r="RBE8" s="653"/>
      <c r="RBF8" s="653"/>
      <c r="RBG8" s="653"/>
      <c r="RBH8" s="653"/>
      <c r="RBI8" s="653"/>
      <c r="RBJ8" s="653"/>
      <c r="RBK8" s="653"/>
      <c r="RBL8" s="668"/>
      <c r="RBM8" s="670"/>
      <c r="RBN8" s="652"/>
      <c r="RBO8" s="652"/>
      <c r="RBP8" s="652"/>
      <c r="RBQ8" s="652"/>
      <c r="RBR8" s="652"/>
      <c r="RBS8" s="652"/>
      <c r="RBT8" s="653"/>
      <c r="RBU8" s="653"/>
      <c r="RBV8" s="653"/>
      <c r="RBW8" s="653"/>
      <c r="RBX8" s="653"/>
      <c r="RBY8" s="653"/>
      <c r="RBZ8" s="653"/>
      <c r="RCA8" s="653"/>
      <c r="RCB8" s="668"/>
      <c r="RCC8" s="670"/>
      <c r="RCD8" s="652"/>
      <c r="RCE8" s="652"/>
      <c r="RCF8" s="652"/>
      <c r="RCG8" s="652"/>
      <c r="RCH8" s="652"/>
      <c r="RCI8" s="652"/>
      <c r="RCJ8" s="653"/>
      <c r="RCK8" s="653"/>
      <c r="RCL8" s="653"/>
      <c r="RCM8" s="653"/>
      <c r="RCN8" s="653"/>
      <c r="RCO8" s="653"/>
      <c r="RCP8" s="653"/>
      <c r="RCQ8" s="653"/>
      <c r="RCR8" s="668"/>
      <c r="RCS8" s="670"/>
      <c r="RCT8" s="652"/>
      <c r="RCU8" s="652"/>
      <c r="RCV8" s="652"/>
      <c r="RCW8" s="652"/>
      <c r="RCX8" s="652"/>
      <c r="RCY8" s="652"/>
      <c r="RCZ8" s="653"/>
      <c r="RDA8" s="653"/>
      <c r="RDB8" s="653"/>
      <c r="RDC8" s="653"/>
      <c r="RDD8" s="653"/>
      <c r="RDE8" s="653"/>
      <c r="RDF8" s="653"/>
      <c r="RDG8" s="653"/>
      <c r="RDH8" s="668"/>
      <c r="RDI8" s="670"/>
      <c r="RDJ8" s="652"/>
      <c r="RDK8" s="652"/>
      <c r="RDL8" s="652"/>
      <c r="RDM8" s="652"/>
      <c r="RDN8" s="652"/>
      <c r="RDO8" s="652"/>
      <c r="RDP8" s="653"/>
      <c r="RDQ8" s="653"/>
      <c r="RDR8" s="653"/>
      <c r="RDS8" s="653"/>
      <c r="RDT8" s="653"/>
      <c r="RDU8" s="653"/>
      <c r="RDV8" s="653"/>
      <c r="RDW8" s="653"/>
      <c r="RDX8" s="668"/>
      <c r="RDY8" s="670"/>
      <c r="RDZ8" s="652"/>
      <c r="REA8" s="652"/>
      <c r="REB8" s="652"/>
      <c r="REC8" s="652"/>
      <c r="RED8" s="652"/>
      <c r="REE8" s="652"/>
      <c r="REF8" s="653"/>
      <c r="REG8" s="653"/>
      <c r="REH8" s="653"/>
      <c r="REI8" s="653"/>
      <c r="REJ8" s="653"/>
      <c r="REK8" s="653"/>
      <c r="REL8" s="653"/>
      <c r="REM8" s="653"/>
      <c r="REN8" s="668"/>
      <c r="REO8" s="670"/>
      <c r="REP8" s="652"/>
      <c r="REQ8" s="652"/>
      <c r="RER8" s="652"/>
      <c r="RES8" s="652"/>
      <c r="RET8" s="652"/>
      <c r="REU8" s="652"/>
      <c r="REV8" s="653"/>
      <c r="REW8" s="653"/>
      <c r="REX8" s="653"/>
      <c r="REY8" s="653"/>
      <c r="REZ8" s="653"/>
      <c r="RFA8" s="653"/>
      <c r="RFB8" s="653"/>
      <c r="RFC8" s="653"/>
      <c r="RFD8" s="668"/>
      <c r="RFE8" s="670"/>
      <c r="RFF8" s="652"/>
      <c r="RFG8" s="652"/>
      <c r="RFH8" s="652"/>
      <c r="RFI8" s="652"/>
      <c r="RFJ8" s="652"/>
      <c r="RFK8" s="652"/>
      <c r="RFL8" s="653"/>
      <c r="RFM8" s="653"/>
      <c r="RFN8" s="653"/>
      <c r="RFO8" s="653"/>
      <c r="RFP8" s="653"/>
      <c r="RFQ8" s="653"/>
      <c r="RFR8" s="653"/>
      <c r="RFS8" s="653"/>
      <c r="RFT8" s="668"/>
      <c r="RFU8" s="670"/>
      <c r="RFV8" s="652"/>
      <c r="RFW8" s="652"/>
      <c r="RFX8" s="652"/>
      <c r="RFY8" s="652"/>
      <c r="RFZ8" s="652"/>
      <c r="RGA8" s="652"/>
      <c r="RGB8" s="653"/>
      <c r="RGC8" s="653"/>
      <c r="RGD8" s="653"/>
      <c r="RGE8" s="653"/>
      <c r="RGF8" s="653"/>
      <c r="RGG8" s="653"/>
      <c r="RGH8" s="653"/>
      <c r="RGI8" s="653"/>
      <c r="RGJ8" s="668"/>
      <c r="RGK8" s="670"/>
      <c r="RGL8" s="652"/>
      <c r="RGM8" s="652"/>
      <c r="RGN8" s="652"/>
      <c r="RGO8" s="652"/>
      <c r="RGP8" s="652"/>
      <c r="RGQ8" s="652"/>
      <c r="RGR8" s="653"/>
      <c r="RGS8" s="653"/>
      <c r="RGT8" s="653"/>
      <c r="RGU8" s="653"/>
      <c r="RGV8" s="653"/>
      <c r="RGW8" s="653"/>
      <c r="RGX8" s="653"/>
      <c r="RGY8" s="653"/>
      <c r="RGZ8" s="668"/>
      <c r="RHA8" s="670"/>
      <c r="RHB8" s="652"/>
      <c r="RHC8" s="652"/>
      <c r="RHD8" s="652"/>
      <c r="RHE8" s="652"/>
      <c r="RHF8" s="652"/>
      <c r="RHG8" s="652"/>
      <c r="RHH8" s="653"/>
      <c r="RHI8" s="653"/>
      <c r="RHJ8" s="653"/>
      <c r="RHK8" s="653"/>
      <c r="RHL8" s="653"/>
      <c r="RHM8" s="653"/>
      <c r="RHN8" s="653"/>
      <c r="RHO8" s="653"/>
      <c r="RHP8" s="668"/>
      <c r="RHQ8" s="670"/>
      <c r="RHR8" s="652"/>
      <c r="RHS8" s="652"/>
      <c r="RHT8" s="652"/>
      <c r="RHU8" s="652"/>
      <c r="RHV8" s="652"/>
      <c r="RHW8" s="652"/>
      <c r="RHX8" s="653"/>
      <c r="RHY8" s="653"/>
      <c r="RHZ8" s="653"/>
      <c r="RIA8" s="653"/>
      <c r="RIB8" s="653"/>
      <c r="RIC8" s="653"/>
      <c r="RID8" s="653"/>
      <c r="RIE8" s="653"/>
      <c r="RIF8" s="668"/>
      <c r="RIG8" s="670"/>
      <c r="RIH8" s="652"/>
      <c r="RII8" s="652"/>
      <c r="RIJ8" s="652"/>
      <c r="RIK8" s="652"/>
      <c r="RIL8" s="652"/>
      <c r="RIM8" s="652"/>
      <c r="RIN8" s="653"/>
      <c r="RIO8" s="653"/>
      <c r="RIP8" s="653"/>
      <c r="RIQ8" s="653"/>
      <c r="RIR8" s="653"/>
      <c r="RIS8" s="653"/>
      <c r="RIT8" s="653"/>
      <c r="RIU8" s="653"/>
      <c r="RIV8" s="668"/>
      <c r="RIW8" s="670"/>
      <c r="RIX8" s="652"/>
      <c r="RIY8" s="652"/>
      <c r="RIZ8" s="652"/>
      <c r="RJA8" s="652"/>
      <c r="RJB8" s="652"/>
      <c r="RJC8" s="652"/>
      <c r="RJD8" s="653"/>
      <c r="RJE8" s="653"/>
      <c r="RJF8" s="653"/>
      <c r="RJG8" s="653"/>
      <c r="RJH8" s="653"/>
      <c r="RJI8" s="653"/>
      <c r="RJJ8" s="653"/>
      <c r="RJK8" s="653"/>
      <c r="RJL8" s="668"/>
      <c r="RJM8" s="670"/>
      <c r="RJN8" s="652"/>
      <c r="RJO8" s="652"/>
      <c r="RJP8" s="652"/>
      <c r="RJQ8" s="652"/>
      <c r="RJR8" s="652"/>
      <c r="RJS8" s="652"/>
      <c r="RJT8" s="653"/>
      <c r="RJU8" s="653"/>
      <c r="RJV8" s="653"/>
      <c r="RJW8" s="653"/>
      <c r="RJX8" s="653"/>
      <c r="RJY8" s="653"/>
      <c r="RJZ8" s="653"/>
      <c r="RKA8" s="653"/>
      <c r="RKB8" s="668"/>
      <c r="RKC8" s="670"/>
      <c r="RKD8" s="652"/>
      <c r="RKE8" s="652"/>
      <c r="RKF8" s="652"/>
      <c r="RKG8" s="652"/>
      <c r="RKH8" s="652"/>
      <c r="RKI8" s="652"/>
      <c r="RKJ8" s="653"/>
      <c r="RKK8" s="653"/>
      <c r="RKL8" s="653"/>
      <c r="RKM8" s="653"/>
      <c r="RKN8" s="653"/>
      <c r="RKO8" s="653"/>
      <c r="RKP8" s="653"/>
      <c r="RKQ8" s="653"/>
      <c r="RKR8" s="668"/>
      <c r="RKS8" s="670"/>
      <c r="RKT8" s="652"/>
      <c r="RKU8" s="652"/>
      <c r="RKV8" s="652"/>
      <c r="RKW8" s="652"/>
      <c r="RKX8" s="652"/>
      <c r="RKY8" s="652"/>
      <c r="RKZ8" s="653"/>
      <c r="RLA8" s="653"/>
      <c r="RLB8" s="653"/>
      <c r="RLC8" s="653"/>
      <c r="RLD8" s="653"/>
      <c r="RLE8" s="653"/>
      <c r="RLF8" s="653"/>
      <c r="RLG8" s="653"/>
      <c r="RLH8" s="668"/>
      <c r="RLI8" s="670"/>
      <c r="RLJ8" s="652"/>
      <c r="RLK8" s="652"/>
      <c r="RLL8" s="652"/>
      <c r="RLM8" s="652"/>
      <c r="RLN8" s="652"/>
      <c r="RLO8" s="652"/>
      <c r="RLP8" s="653"/>
      <c r="RLQ8" s="653"/>
      <c r="RLR8" s="653"/>
      <c r="RLS8" s="653"/>
      <c r="RLT8" s="653"/>
      <c r="RLU8" s="653"/>
      <c r="RLV8" s="653"/>
      <c r="RLW8" s="653"/>
      <c r="RLX8" s="668"/>
      <c r="RLY8" s="670"/>
      <c r="RLZ8" s="652"/>
      <c r="RMA8" s="652"/>
      <c r="RMB8" s="652"/>
      <c r="RMC8" s="652"/>
      <c r="RMD8" s="652"/>
      <c r="RME8" s="652"/>
      <c r="RMF8" s="653"/>
      <c r="RMG8" s="653"/>
      <c r="RMH8" s="653"/>
      <c r="RMI8" s="653"/>
      <c r="RMJ8" s="653"/>
      <c r="RMK8" s="653"/>
      <c r="RML8" s="653"/>
      <c r="RMM8" s="653"/>
      <c r="RMN8" s="668"/>
      <c r="RMO8" s="670"/>
      <c r="RMP8" s="652"/>
      <c r="RMQ8" s="652"/>
      <c r="RMR8" s="652"/>
      <c r="RMS8" s="652"/>
      <c r="RMT8" s="652"/>
      <c r="RMU8" s="652"/>
      <c r="RMV8" s="653"/>
      <c r="RMW8" s="653"/>
      <c r="RMX8" s="653"/>
      <c r="RMY8" s="653"/>
      <c r="RMZ8" s="653"/>
      <c r="RNA8" s="653"/>
      <c r="RNB8" s="653"/>
      <c r="RNC8" s="653"/>
      <c r="RND8" s="668"/>
      <c r="RNE8" s="670"/>
      <c r="RNF8" s="652"/>
      <c r="RNG8" s="652"/>
      <c r="RNH8" s="652"/>
      <c r="RNI8" s="652"/>
      <c r="RNJ8" s="652"/>
      <c r="RNK8" s="652"/>
      <c r="RNL8" s="653"/>
      <c r="RNM8" s="653"/>
      <c r="RNN8" s="653"/>
      <c r="RNO8" s="653"/>
      <c r="RNP8" s="653"/>
      <c r="RNQ8" s="653"/>
      <c r="RNR8" s="653"/>
      <c r="RNS8" s="653"/>
      <c r="RNT8" s="668"/>
      <c r="RNU8" s="670"/>
      <c r="RNV8" s="652"/>
      <c r="RNW8" s="652"/>
      <c r="RNX8" s="652"/>
      <c r="RNY8" s="652"/>
      <c r="RNZ8" s="652"/>
      <c r="ROA8" s="652"/>
      <c r="ROB8" s="653"/>
      <c r="ROC8" s="653"/>
      <c r="ROD8" s="653"/>
      <c r="ROE8" s="653"/>
      <c r="ROF8" s="653"/>
      <c r="ROG8" s="653"/>
      <c r="ROH8" s="653"/>
      <c r="ROI8" s="653"/>
      <c r="ROJ8" s="668"/>
      <c r="ROK8" s="670"/>
      <c r="ROL8" s="652"/>
      <c r="ROM8" s="652"/>
      <c r="RON8" s="652"/>
      <c r="ROO8" s="652"/>
      <c r="ROP8" s="652"/>
      <c r="ROQ8" s="652"/>
      <c r="ROR8" s="653"/>
      <c r="ROS8" s="653"/>
      <c r="ROT8" s="653"/>
      <c r="ROU8" s="653"/>
      <c r="ROV8" s="653"/>
      <c r="ROW8" s="653"/>
      <c r="ROX8" s="653"/>
      <c r="ROY8" s="653"/>
      <c r="ROZ8" s="668"/>
      <c r="RPA8" s="670"/>
      <c r="RPB8" s="652"/>
      <c r="RPC8" s="652"/>
      <c r="RPD8" s="652"/>
      <c r="RPE8" s="652"/>
      <c r="RPF8" s="652"/>
      <c r="RPG8" s="652"/>
      <c r="RPH8" s="653"/>
      <c r="RPI8" s="653"/>
      <c r="RPJ8" s="653"/>
      <c r="RPK8" s="653"/>
      <c r="RPL8" s="653"/>
      <c r="RPM8" s="653"/>
      <c r="RPN8" s="653"/>
      <c r="RPO8" s="653"/>
      <c r="RPP8" s="668"/>
      <c r="RPQ8" s="670"/>
      <c r="RPR8" s="652"/>
      <c r="RPS8" s="652"/>
      <c r="RPT8" s="652"/>
      <c r="RPU8" s="652"/>
      <c r="RPV8" s="652"/>
      <c r="RPW8" s="652"/>
      <c r="RPX8" s="653"/>
      <c r="RPY8" s="653"/>
      <c r="RPZ8" s="653"/>
      <c r="RQA8" s="653"/>
      <c r="RQB8" s="653"/>
      <c r="RQC8" s="653"/>
      <c r="RQD8" s="653"/>
      <c r="RQE8" s="653"/>
      <c r="RQF8" s="668"/>
      <c r="RQG8" s="670"/>
      <c r="RQH8" s="652"/>
      <c r="RQI8" s="652"/>
      <c r="RQJ8" s="652"/>
      <c r="RQK8" s="652"/>
      <c r="RQL8" s="652"/>
      <c r="RQM8" s="652"/>
      <c r="RQN8" s="653"/>
      <c r="RQO8" s="653"/>
      <c r="RQP8" s="653"/>
      <c r="RQQ8" s="653"/>
      <c r="RQR8" s="653"/>
      <c r="RQS8" s="653"/>
      <c r="RQT8" s="653"/>
      <c r="RQU8" s="653"/>
      <c r="RQV8" s="668"/>
      <c r="RQW8" s="670"/>
      <c r="RQX8" s="652"/>
      <c r="RQY8" s="652"/>
      <c r="RQZ8" s="652"/>
      <c r="RRA8" s="652"/>
      <c r="RRB8" s="652"/>
      <c r="RRC8" s="652"/>
      <c r="RRD8" s="653"/>
      <c r="RRE8" s="653"/>
      <c r="RRF8" s="653"/>
      <c r="RRG8" s="653"/>
      <c r="RRH8" s="653"/>
      <c r="RRI8" s="653"/>
      <c r="RRJ8" s="653"/>
      <c r="RRK8" s="653"/>
      <c r="RRL8" s="668"/>
      <c r="RRM8" s="670"/>
      <c r="RRN8" s="652"/>
      <c r="RRO8" s="652"/>
      <c r="RRP8" s="652"/>
      <c r="RRQ8" s="652"/>
      <c r="RRR8" s="652"/>
      <c r="RRS8" s="652"/>
      <c r="RRT8" s="653"/>
      <c r="RRU8" s="653"/>
      <c r="RRV8" s="653"/>
      <c r="RRW8" s="653"/>
      <c r="RRX8" s="653"/>
      <c r="RRY8" s="653"/>
      <c r="RRZ8" s="653"/>
      <c r="RSA8" s="653"/>
      <c r="RSB8" s="668"/>
      <c r="RSC8" s="670"/>
      <c r="RSD8" s="652"/>
      <c r="RSE8" s="652"/>
      <c r="RSF8" s="652"/>
      <c r="RSG8" s="652"/>
      <c r="RSH8" s="652"/>
      <c r="RSI8" s="652"/>
      <c r="RSJ8" s="653"/>
      <c r="RSK8" s="653"/>
      <c r="RSL8" s="653"/>
      <c r="RSM8" s="653"/>
      <c r="RSN8" s="653"/>
      <c r="RSO8" s="653"/>
      <c r="RSP8" s="653"/>
      <c r="RSQ8" s="653"/>
      <c r="RSR8" s="668"/>
      <c r="RSS8" s="670"/>
      <c r="RST8" s="652"/>
      <c r="RSU8" s="652"/>
      <c r="RSV8" s="652"/>
      <c r="RSW8" s="652"/>
      <c r="RSX8" s="652"/>
      <c r="RSY8" s="652"/>
      <c r="RSZ8" s="653"/>
      <c r="RTA8" s="653"/>
      <c r="RTB8" s="653"/>
      <c r="RTC8" s="653"/>
      <c r="RTD8" s="653"/>
      <c r="RTE8" s="653"/>
      <c r="RTF8" s="653"/>
      <c r="RTG8" s="653"/>
      <c r="RTH8" s="668"/>
      <c r="RTI8" s="670"/>
      <c r="RTJ8" s="652"/>
      <c r="RTK8" s="652"/>
      <c r="RTL8" s="652"/>
      <c r="RTM8" s="652"/>
      <c r="RTN8" s="652"/>
      <c r="RTO8" s="652"/>
      <c r="RTP8" s="653"/>
      <c r="RTQ8" s="653"/>
      <c r="RTR8" s="653"/>
      <c r="RTS8" s="653"/>
      <c r="RTT8" s="653"/>
      <c r="RTU8" s="653"/>
      <c r="RTV8" s="653"/>
      <c r="RTW8" s="653"/>
      <c r="RTX8" s="668"/>
      <c r="RTY8" s="670"/>
      <c r="RTZ8" s="652"/>
      <c r="RUA8" s="652"/>
      <c r="RUB8" s="652"/>
      <c r="RUC8" s="652"/>
      <c r="RUD8" s="652"/>
      <c r="RUE8" s="652"/>
      <c r="RUF8" s="653"/>
      <c r="RUG8" s="653"/>
      <c r="RUH8" s="653"/>
      <c r="RUI8" s="653"/>
      <c r="RUJ8" s="653"/>
      <c r="RUK8" s="653"/>
      <c r="RUL8" s="653"/>
      <c r="RUM8" s="653"/>
      <c r="RUN8" s="668"/>
      <c r="RUO8" s="670"/>
      <c r="RUP8" s="652"/>
      <c r="RUQ8" s="652"/>
      <c r="RUR8" s="652"/>
      <c r="RUS8" s="652"/>
      <c r="RUT8" s="652"/>
      <c r="RUU8" s="652"/>
      <c r="RUV8" s="653"/>
      <c r="RUW8" s="653"/>
      <c r="RUX8" s="653"/>
      <c r="RUY8" s="653"/>
      <c r="RUZ8" s="653"/>
      <c r="RVA8" s="653"/>
      <c r="RVB8" s="653"/>
      <c r="RVC8" s="653"/>
      <c r="RVD8" s="668"/>
      <c r="RVE8" s="670"/>
      <c r="RVF8" s="652"/>
      <c r="RVG8" s="652"/>
      <c r="RVH8" s="652"/>
      <c r="RVI8" s="652"/>
      <c r="RVJ8" s="652"/>
      <c r="RVK8" s="652"/>
      <c r="RVL8" s="653"/>
      <c r="RVM8" s="653"/>
      <c r="RVN8" s="653"/>
      <c r="RVO8" s="653"/>
      <c r="RVP8" s="653"/>
      <c r="RVQ8" s="653"/>
      <c r="RVR8" s="653"/>
      <c r="RVS8" s="653"/>
      <c r="RVT8" s="668"/>
      <c r="RVU8" s="670"/>
      <c r="RVV8" s="652"/>
      <c r="RVW8" s="652"/>
      <c r="RVX8" s="652"/>
      <c r="RVY8" s="652"/>
      <c r="RVZ8" s="652"/>
      <c r="RWA8" s="652"/>
      <c r="RWB8" s="653"/>
      <c r="RWC8" s="653"/>
      <c r="RWD8" s="653"/>
      <c r="RWE8" s="653"/>
      <c r="RWF8" s="653"/>
      <c r="RWG8" s="653"/>
      <c r="RWH8" s="653"/>
      <c r="RWI8" s="653"/>
      <c r="RWJ8" s="668"/>
      <c r="RWK8" s="670"/>
      <c r="RWL8" s="652"/>
      <c r="RWM8" s="652"/>
      <c r="RWN8" s="652"/>
      <c r="RWO8" s="652"/>
      <c r="RWP8" s="652"/>
      <c r="RWQ8" s="652"/>
      <c r="RWR8" s="653"/>
      <c r="RWS8" s="653"/>
      <c r="RWT8" s="653"/>
      <c r="RWU8" s="653"/>
      <c r="RWV8" s="653"/>
      <c r="RWW8" s="653"/>
      <c r="RWX8" s="653"/>
      <c r="RWY8" s="653"/>
      <c r="RWZ8" s="668"/>
      <c r="RXA8" s="670"/>
      <c r="RXB8" s="652"/>
      <c r="RXC8" s="652"/>
      <c r="RXD8" s="652"/>
      <c r="RXE8" s="652"/>
      <c r="RXF8" s="652"/>
      <c r="RXG8" s="652"/>
      <c r="RXH8" s="653"/>
      <c r="RXI8" s="653"/>
      <c r="RXJ8" s="653"/>
      <c r="RXK8" s="653"/>
      <c r="RXL8" s="653"/>
      <c r="RXM8" s="653"/>
      <c r="RXN8" s="653"/>
      <c r="RXO8" s="653"/>
      <c r="RXP8" s="668"/>
      <c r="RXQ8" s="670"/>
      <c r="RXR8" s="652"/>
      <c r="RXS8" s="652"/>
      <c r="RXT8" s="652"/>
      <c r="RXU8" s="652"/>
      <c r="RXV8" s="652"/>
      <c r="RXW8" s="652"/>
      <c r="RXX8" s="653"/>
      <c r="RXY8" s="653"/>
      <c r="RXZ8" s="653"/>
      <c r="RYA8" s="653"/>
      <c r="RYB8" s="653"/>
      <c r="RYC8" s="653"/>
      <c r="RYD8" s="653"/>
      <c r="RYE8" s="653"/>
      <c r="RYF8" s="668"/>
      <c r="RYG8" s="670"/>
      <c r="RYH8" s="652"/>
      <c r="RYI8" s="652"/>
      <c r="RYJ8" s="652"/>
      <c r="RYK8" s="652"/>
      <c r="RYL8" s="652"/>
      <c r="RYM8" s="652"/>
      <c r="RYN8" s="653"/>
      <c r="RYO8" s="653"/>
      <c r="RYP8" s="653"/>
      <c r="RYQ8" s="653"/>
      <c r="RYR8" s="653"/>
      <c r="RYS8" s="653"/>
      <c r="RYT8" s="653"/>
      <c r="RYU8" s="653"/>
      <c r="RYV8" s="668"/>
      <c r="RYW8" s="670"/>
      <c r="RYX8" s="652"/>
      <c r="RYY8" s="652"/>
      <c r="RYZ8" s="652"/>
      <c r="RZA8" s="652"/>
      <c r="RZB8" s="652"/>
      <c r="RZC8" s="652"/>
      <c r="RZD8" s="653"/>
      <c r="RZE8" s="653"/>
      <c r="RZF8" s="653"/>
      <c r="RZG8" s="653"/>
      <c r="RZH8" s="653"/>
      <c r="RZI8" s="653"/>
      <c r="RZJ8" s="653"/>
      <c r="RZK8" s="653"/>
      <c r="RZL8" s="668"/>
      <c r="RZM8" s="670"/>
      <c r="RZN8" s="652"/>
      <c r="RZO8" s="652"/>
      <c r="RZP8" s="652"/>
      <c r="RZQ8" s="652"/>
      <c r="RZR8" s="652"/>
      <c r="RZS8" s="652"/>
      <c r="RZT8" s="653"/>
      <c r="RZU8" s="653"/>
      <c r="RZV8" s="653"/>
      <c r="RZW8" s="653"/>
      <c r="RZX8" s="653"/>
      <c r="RZY8" s="653"/>
      <c r="RZZ8" s="653"/>
      <c r="SAA8" s="653"/>
      <c r="SAB8" s="668"/>
      <c r="SAC8" s="670"/>
      <c r="SAD8" s="652"/>
      <c r="SAE8" s="652"/>
      <c r="SAF8" s="652"/>
      <c r="SAG8" s="652"/>
      <c r="SAH8" s="652"/>
      <c r="SAI8" s="652"/>
      <c r="SAJ8" s="653"/>
      <c r="SAK8" s="653"/>
      <c r="SAL8" s="653"/>
      <c r="SAM8" s="653"/>
      <c r="SAN8" s="653"/>
      <c r="SAO8" s="653"/>
      <c r="SAP8" s="653"/>
      <c r="SAQ8" s="653"/>
      <c r="SAR8" s="668"/>
      <c r="SAS8" s="670"/>
      <c r="SAT8" s="652"/>
      <c r="SAU8" s="652"/>
      <c r="SAV8" s="652"/>
      <c r="SAW8" s="652"/>
      <c r="SAX8" s="652"/>
      <c r="SAY8" s="652"/>
      <c r="SAZ8" s="653"/>
      <c r="SBA8" s="653"/>
      <c r="SBB8" s="653"/>
      <c r="SBC8" s="653"/>
      <c r="SBD8" s="653"/>
      <c r="SBE8" s="653"/>
      <c r="SBF8" s="653"/>
      <c r="SBG8" s="653"/>
      <c r="SBH8" s="668"/>
      <c r="SBI8" s="670"/>
      <c r="SBJ8" s="652"/>
      <c r="SBK8" s="652"/>
      <c r="SBL8" s="652"/>
      <c r="SBM8" s="652"/>
      <c r="SBN8" s="652"/>
      <c r="SBO8" s="652"/>
      <c r="SBP8" s="653"/>
      <c r="SBQ8" s="653"/>
      <c r="SBR8" s="653"/>
      <c r="SBS8" s="653"/>
      <c r="SBT8" s="653"/>
      <c r="SBU8" s="653"/>
      <c r="SBV8" s="653"/>
      <c r="SBW8" s="653"/>
      <c r="SBX8" s="668"/>
      <c r="SBY8" s="670"/>
      <c r="SBZ8" s="652"/>
      <c r="SCA8" s="652"/>
      <c r="SCB8" s="652"/>
      <c r="SCC8" s="652"/>
      <c r="SCD8" s="652"/>
      <c r="SCE8" s="652"/>
      <c r="SCF8" s="653"/>
      <c r="SCG8" s="653"/>
      <c r="SCH8" s="653"/>
      <c r="SCI8" s="653"/>
      <c r="SCJ8" s="653"/>
      <c r="SCK8" s="653"/>
      <c r="SCL8" s="653"/>
      <c r="SCM8" s="653"/>
      <c r="SCN8" s="668"/>
      <c r="SCO8" s="670"/>
      <c r="SCP8" s="652"/>
      <c r="SCQ8" s="652"/>
      <c r="SCR8" s="652"/>
      <c r="SCS8" s="652"/>
      <c r="SCT8" s="652"/>
      <c r="SCU8" s="652"/>
      <c r="SCV8" s="653"/>
      <c r="SCW8" s="653"/>
      <c r="SCX8" s="653"/>
      <c r="SCY8" s="653"/>
      <c r="SCZ8" s="653"/>
      <c r="SDA8" s="653"/>
      <c r="SDB8" s="653"/>
      <c r="SDC8" s="653"/>
      <c r="SDD8" s="668"/>
      <c r="SDE8" s="670"/>
      <c r="SDF8" s="652"/>
      <c r="SDG8" s="652"/>
      <c r="SDH8" s="652"/>
      <c r="SDI8" s="652"/>
      <c r="SDJ8" s="652"/>
      <c r="SDK8" s="652"/>
      <c r="SDL8" s="653"/>
      <c r="SDM8" s="653"/>
      <c r="SDN8" s="653"/>
      <c r="SDO8" s="653"/>
      <c r="SDP8" s="653"/>
      <c r="SDQ8" s="653"/>
      <c r="SDR8" s="653"/>
      <c r="SDS8" s="653"/>
      <c r="SDT8" s="668"/>
      <c r="SDU8" s="670"/>
      <c r="SDV8" s="652"/>
      <c r="SDW8" s="652"/>
      <c r="SDX8" s="652"/>
      <c r="SDY8" s="652"/>
      <c r="SDZ8" s="652"/>
      <c r="SEA8" s="652"/>
      <c r="SEB8" s="653"/>
      <c r="SEC8" s="653"/>
      <c r="SED8" s="653"/>
      <c r="SEE8" s="653"/>
      <c r="SEF8" s="653"/>
      <c r="SEG8" s="653"/>
      <c r="SEH8" s="653"/>
      <c r="SEI8" s="653"/>
      <c r="SEJ8" s="668"/>
      <c r="SEK8" s="670"/>
      <c r="SEL8" s="652"/>
      <c r="SEM8" s="652"/>
      <c r="SEN8" s="652"/>
      <c r="SEO8" s="652"/>
      <c r="SEP8" s="652"/>
      <c r="SEQ8" s="652"/>
      <c r="SER8" s="653"/>
      <c r="SES8" s="653"/>
      <c r="SET8" s="653"/>
      <c r="SEU8" s="653"/>
      <c r="SEV8" s="653"/>
      <c r="SEW8" s="653"/>
      <c r="SEX8" s="653"/>
      <c r="SEY8" s="653"/>
      <c r="SEZ8" s="668"/>
      <c r="SFA8" s="670"/>
      <c r="SFB8" s="652"/>
      <c r="SFC8" s="652"/>
      <c r="SFD8" s="652"/>
      <c r="SFE8" s="652"/>
      <c r="SFF8" s="652"/>
      <c r="SFG8" s="652"/>
      <c r="SFH8" s="653"/>
      <c r="SFI8" s="653"/>
      <c r="SFJ8" s="653"/>
      <c r="SFK8" s="653"/>
      <c r="SFL8" s="653"/>
      <c r="SFM8" s="653"/>
      <c r="SFN8" s="653"/>
      <c r="SFO8" s="653"/>
      <c r="SFP8" s="668"/>
      <c r="SFQ8" s="670"/>
      <c r="SFR8" s="652"/>
      <c r="SFS8" s="652"/>
      <c r="SFT8" s="652"/>
      <c r="SFU8" s="652"/>
      <c r="SFV8" s="652"/>
      <c r="SFW8" s="652"/>
      <c r="SFX8" s="653"/>
      <c r="SFY8" s="653"/>
      <c r="SFZ8" s="653"/>
      <c r="SGA8" s="653"/>
      <c r="SGB8" s="653"/>
      <c r="SGC8" s="653"/>
      <c r="SGD8" s="653"/>
      <c r="SGE8" s="653"/>
      <c r="SGF8" s="668"/>
      <c r="SGG8" s="670"/>
      <c r="SGH8" s="652"/>
      <c r="SGI8" s="652"/>
      <c r="SGJ8" s="652"/>
      <c r="SGK8" s="652"/>
      <c r="SGL8" s="652"/>
      <c r="SGM8" s="652"/>
      <c r="SGN8" s="653"/>
      <c r="SGO8" s="653"/>
      <c r="SGP8" s="653"/>
      <c r="SGQ8" s="653"/>
      <c r="SGR8" s="653"/>
      <c r="SGS8" s="653"/>
      <c r="SGT8" s="653"/>
      <c r="SGU8" s="653"/>
      <c r="SGV8" s="668"/>
      <c r="SGW8" s="670"/>
      <c r="SGX8" s="652"/>
      <c r="SGY8" s="652"/>
      <c r="SGZ8" s="652"/>
      <c r="SHA8" s="652"/>
      <c r="SHB8" s="652"/>
      <c r="SHC8" s="652"/>
      <c r="SHD8" s="653"/>
      <c r="SHE8" s="653"/>
      <c r="SHF8" s="653"/>
      <c r="SHG8" s="653"/>
      <c r="SHH8" s="653"/>
      <c r="SHI8" s="653"/>
      <c r="SHJ8" s="653"/>
      <c r="SHK8" s="653"/>
      <c r="SHL8" s="668"/>
      <c r="SHM8" s="670"/>
      <c r="SHN8" s="652"/>
      <c r="SHO8" s="652"/>
      <c r="SHP8" s="652"/>
      <c r="SHQ8" s="652"/>
      <c r="SHR8" s="652"/>
      <c r="SHS8" s="652"/>
      <c r="SHT8" s="653"/>
      <c r="SHU8" s="653"/>
      <c r="SHV8" s="653"/>
      <c r="SHW8" s="653"/>
      <c r="SHX8" s="653"/>
      <c r="SHY8" s="653"/>
      <c r="SHZ8" s="653"/>
      <c r="SIA8" s="653"/>
      <c r="SIB8" s="668"/>
      <c r="SIC8" s="670"/>
      <c r="SID8" s="652"/>
      <c r="SIE8" s="652"/>
      <c r="SIF8" s="652"/>
      <c r="SIG8" s="652"/>
      <c r="SIH8" s="652"/>
      <c r="SII8" s="652"/>
      <c r="SIJ8" s="653"/>
      <c r="SIK8" s="653"/>
      <c r="SIL8" s="653"/>
      <c r="SIM8" s="653"/>
      <c r="SIN8" s="653"/>
      <c r="SIO8" s="653"/>
      <c r="SIP8" s="653"/>
      <c r="SIQ8" s="653"/>
      <c r="SIR8" s="668"/>
      <c r="SIS8" s="670"/>
      <c r="SIT8" s="652"/>
      <c r="SIU8" s="652"/>
      <c r="SIV8" s="652"/>
      <c r="SIW8" s="652"/>
      <c r="SIX8" s="652"/>
      <c r="SIY8" s="652"/>
      <c r="SIZ8" s="653"/>
      <c r="SJA8" s="653"/>
      <c r="SJB8" s="653"/>
      <c r="SJC8" s="653"/>
      <c r="SJD8" s="653"/>
      <c r="SJE8" s="653"/>
      <c r="SJF8" s="653"/>
      <c r="SJG8" s="653"/>
      <c r="SJH8" s="668"/>
      <c r="SJI8" s="670"/>
      <c r="SJJ8" s="652"/>
      <c r="SJK8" s="652"/>
      <c r="SJL8" s="652"/>
      <c r="SJM8" s="652"/>
      <c r="SJN8" s="652"/>
      <c r="SJO8" s="652"/>
      <c r="SJP8" s="653"/>
      <c r="SJQ8" s="653"/>
      <c r="SJR8" s="653"/>
      <c r="SJS8" s="653"/>
      <c r="SJT8" s="653"/>
      <c r="SJU8" s="653"/>
      <c r="SJV8" s="653"/>
      <c r="SJW8" s="653"/>
      <c r="SJX8" s="668"/>
      <c r="SJY8" s="670"/>
      <c r="SJZ8" s="652"/>
      <c r="SKA8" s="652"/>
      <c r="SKB8" s="652"/>
      <c r="SKC8" s="652"/>
      <c r="SKD8" s="652"/>
      <c r="SKE8" s="652"/>
      <c r="SKF8" s="653"/>
      <c r="SKG8" s="653"/>
      <c r="SKH8" s="653"/>
      <c r="SKI8" s="653"/>
      <c r="SKJ8" s="653"/>
      <c r="SKK8" s="653"/>
      <c r="SKL8" s="653"/>
      <c r="SKM8" s="653"/>
      <c r="SKN8" s="668"/>
      <c r="SKO8" s="670"/>
      <c r="SKP8" s="652"/>
      <c r="SKQ8" s="652"/>
      <c r="SKR8" s="652"/>
      <c r="SKS8" s="652"/>
      <c r="SKT8" s="652"/>
      <c r="SKU8" s="652"/>
      <c r="SKV8" s="653"/>
      <c r="SKW8" s="653"/>
      <c r="SKX8" s="653"/>
      <c r="SKY8" s="653"/>
      <c r="SKZ8" s="653"/>
      <c r="SLA8" s="653"/>
      <c r="SLB8" s="653"/>
      <c r="SLC8" s="653"/>
      <c r="SLD8" s="668"/>
      <c r="SLE8" s="670"/>
      <c r="SLF8" s="652"/>
      <c r="SLG8" s="652"/>
      <c r="SLH8" s="652"/>
      <c r="SLI8" s="652"/>
      <c r="SLJ8" s="652"/>
      <c r="SLK8" s="652"/>
      <c r="SLL8" s="653"/>
      <c r="SLM8" s="653"/>
      <c r="SLN8" s="653"/>
      <c r="SLO8" s="653"/>
      <c r="SLP8" s="653"/>
      <c r="SLQ8" s="653"/>
      <c r="SLR8" s="653"/>
      <c r="SLS8" s="653"/>
      <c r="SLT8" s="668"/>
      <c r="SLU8" s="670"/>
      <c r="SLV8" s="652"/>
      <c r="SLW8" s="652"/>
      <c r="SLX8" s="652"/>
      <c r="SLY8" s="652"/>
      <c r="SLZ8" s="652"/>
      <c r="SMA8" s="652"/>
      <c r="SMB8" s="653"/>
      <c r="SMC8" s="653"/>
      <c r="SMD8" s="653"/>
      <c r="SME8" s="653"/>
      <c r="SMF8" s="653"/>
      <c r="SMG8" s="653"/>
      <c r="SMH8" s="653"/>
      <c r="SMI8" s="653"/>
      <c r="SMJ8" s="668"/>
      <c r="SMK8" s="670"/>
      <c r="SML8" s="652"/>
      <c r="SMM8" s="652"/>
      <c r="SMN8" s="652"/>
      <c r="SMO8" s="652"/>
      <c r="SMP8" s="652"/>
      <c r="SMQ8" s="652"/>
      <c r="SMR8" s="653"/>
      <c r="SMS8" s="653"/>
      <c r="SMT8" s="653"/>
      <c r="SMU8" s="653"/>
      <c r="SMV8" s="653"/>
      <c r="SMW8" s="653"/>
      <c r="SMX8" s="653"/>
      <c r="SMY8" s="653"/>
      <c r="SMZ8" s="668"/>
      <c r="SNA8" s="670"/>
      <c r="SNB8" s="652"/>
      <c r="SNC8" s="652"/>
      <c r="SND8" s="652"/>
      <c r="SNE8" s="652"/>
      <c r="SNF8" s="652"/>
      <c r="SNG8" s="652"/>
      <c r="SNH8" s="653"/>
      <c r="SNI8" s="653"/>
      <c r="SNJ8" s="653"/>
      <c r="SNK8" s="653"/>
      <c r="SNL8" s="653"/>
      <c r="SNM8" s="653"/>
      <c r="SNN8" s="653"/>
      <c r="SNO8" s="653"/>
      <c r="SNP8" s="668"/>
      <c r="SNQ8" s="670"/>
      <c r="SNR8" s="652"/>
      <c r="SNS8" s="652"/>
      <c r="SNT8" s="652"/>
      <c r="SNU8" s="652"/>
      <c r="SNV8" s="652"/>
      <c r="SNW8" s="652"/>
      <c r="SNX8" s="653"/>
      <c r="SNY8" s="653"/>
      <c r="SNZ8" s="653"/>
      <c r="SOA8" s="653"/>
      <c r="SOB8" s="653"/>
      <c r="SOC8" s="653"/>
      <c r="SOD8" s="653"/>
      <c r="SOE8" s="653"/>
      <c r="SOF8" s="668"/>
      <c r="SOG8" s="670"/>
      <c r="SOH8" s="652"/>
      <c r="SOI8" s="652"/>
      <c r="SOJ8" s="652"/>
      <c r="SOK8" s="652"/>
      <c r="SOL8" s="652"/>
      <c r="SOM8" s="652"/>
      <c r="SON8" s="653"/>
      <c r="SOO8" s="653"/>
      <c r="SOP8" s="653"/>
      <c r="SOQ8" s="653"/>
      <c r="SOR8" s="653"/>
      <c r="SOS8" s="653"/>
      <c r="SOT8" s="653"/>
      <c r="SOU8" s="653"/>
      <c r="SOV8" s="668"/>
      <c r="SOW8" s="670"/>
      <c r="SOX8" s="652"/>
      <c r="SOY8" s="652"/>
      <c r="SOZ8" s="652"/>
      <c r="SPA8" s="652"/>
      <c r="SPB8" s="652"/>
      <c r="SPC8" s="652"/>
      <c r="SPD8" s="653"/>
      <c r="SPE8" s="653"/>
      <c r="SPF8" s="653"/>
      <c r="SPG8" s="653"/>
      <c r="SPH8" s="653"/>
      <c r="SPI8" s="653"/>
      <c r="SPJ8" s="653"/>
      <c r="SPK8" s="653"/>
      <c r="SPL8" s="668"/>
      <c r="SPM8" s="670"/>
      <c r="SPN8" s="652"/>
      <c r="SPO8" s="652"/>
      <c r="SPP8" s="652"/>
      <c r="SPQ8" s="652"/>
      <c r="SPR8" s="652"/>
      <c r="SPS8" s="652"/>
      <c r="SPT8" s="653"/>
      <c r="SPU8" s="653"/>
      <c r="SPV8" s="653"/>
      <c r="SPW8" s="653"/>
      <c r="SPX8" s="653"/>
      <c r="SPY8" s="653"/>
      <c r="SPZ8" s="653"/>
      <c r="SQA8" s="653"/>
      <c r="SQB8" s="668"/>
      <c r="SQC8" s="670"/>
      <c r="SQD8" s="652"/>
      <c r="SQE8" s="652"/>
      <c r="SQF8" s="652"/>
      <c r="SQG8" s="652"/>
      <c r="SQH8" s="652"/>
      <c r="SQI8" s="652"/>
      <c r="SQJ8" s="653"/>
      <c r="SQK8" s="653"/>
      <c r="SQL8" s="653"/>
      <c r="SQM8" s="653"/>
      <c r="SQN8" s="653"/>
      <c r="SQO8" s="653"/>
      <c r="SQP8" s="653"/>
      <c r="SQQ8" s="653"/>
      <c r="SQR8" s="668"/>
      <c r="SQS8" s="670"/>
      <c r="SQT8" s="652"/>
      <c r="SQU8" s="652"/>
      <c r="SQV8" s="652"/>
      <c r="SQW8" s="652"/>
      <c r="SQX8" s="652"/>
      <c r="SQY8" s="652"/>
      <c r="SQZ8" s="653"/>
      <c r="SRA8" s="653"/>
      <c r="SRB8" s="653"/>
      <c r="SRC8" s="653"/>
      <c r="SRD8" s="653"/>
      <c r="SRE8" s="653"/>
      <c r="SRF8" s="653"/>
      <c r="SRG8" s="653"/>
      <c r="SRH8" s="668"/>
      <c r="SRI8" s="670"/>
      <c r="SRJ8" s="652"/>
      <c r="SRK8" s="652"/>
      <c r="SRL8" s="652"/>
      <c r="SRM8" s="652"/>
      <c r="SRN8" s="652"/>
      <c r="SRO8" s="652"/>
      <c r="SRP8" s="653"/>
      <c r="SRQ8" s="653"/>
      <c r="SRR8" s="653"/>
      <c r="SRS8" s="653"/>
      <c r="SRT8" s="653"/>
      <c r="SRU8" s="653"/>
      <c r="SRV8" s="653"/>
      <c r="SRW8" s="653"/>
      <c r="SRX8" s="668"/>
      <c r="SRY8" s="670"/>
      <c r="SRZ8" s="652"/>
      <c r="SSA8" s="652"/>
      <c r="SSB8" s="652"/>
      <c r="SSC8" s="652"/>
      <c r="SSD8" s="652"/>
      <c r="SSE8" s="652"/>
      <c r="SSF8" s="653"/>
      <c r="SSG8" s="653"/>
      <c r="SSH8" s="653"/>
      <c r="SSI8" s="653"/>
      <c r="SSJ8" s="653"/>
      <c r="SSK8" s="653"/>
      <c r="SSL8" s="653"/>
      <c r="SSM8" s="653"/>
      <c r="SSN8" s="668"/>
      <c r="SSO8" s="670"/>
      <c r="SSP8" s="652"/>
      <c r="SSQ8" s="652"/>
      <c r="SSR8" s="652"/>
      <c r="SSS8" s="652"/>
      <c r="SST8" s="652"/>
      <c r="SSU8" s="652"/>
      <c r="SSV8" s="653"/>
      <c r="SSW8" s="653"/>
      <c r="SSX8" s="653"/>
      <c r="SSY8" s="653"/>
      <c r="SSZ8" s="653"/>
      <c r="STA8" s="653"/>
      <c r="STB8" s="653"/>
      <c r="STC8" s="653"/>
      <c r="STD8" s="668"/>
      <c r="STE8" s="670"/>
      <c r="STF8" s="652"/>
      <c r="STG8" s="652"/>
      <c r="STH8" s="652"/>
      <c r="STI8" s="652"/>
      <c r="STJ8" s="652"/>
      <c r="STK8" s="652"/>
      <c r="STL8" s="653"/>
      <c r="STM8" s="653"/>
      <c r="STN8" s="653"/>
      <c r="STO8" s="653"/>
      <c r="STP8" s="653"/>
      <c r="STQ8" s="653"/>
      <c r="STR8" s="653"/>
      <c r="STS8" s="653"/>
      <c r="STT8" s="668"/>
      <c r="STU8" s="670"/>
      <c r="STV8" s="652"/>
      <c r="STW8" s="652"/>
      <c r="STX8" s="652"/>
      <c r="STY8" s="652"/>
      <c r="STZ8" s="652"/>
      <c r="SUA8" s="652"/>
      <c r="SUB8" s="653"/>
      <c r="SUC8" s="653"/>
      <c r="SUD8" s="653"/>
      <c r="SUE8" s="653"/>
      <c r="SUF8" s="653"/>
      <c r="SUG8" s="653"/>
      <c r="SUH8" s="653"/>
      <c r="SUI8" s="653"/>
      <c r="SUJ8" s="668"/>
      <c r="SUK8" s="670"/>
      <c r="SUL8" s="652"/>
      <c r="SUM8" s="652"/>
      <c r="SUN8" s="652"/>
      <c r="SUO8" s="652"/>
      <c r="SUP8" s="652"/>
      <c r="SUQ8" s="652"/>
      <c r="SUR8" s="653"/>
      <c r="SUS8" s="653"/>
      <c r="SUT8" s="653"/>
      <c r="SUU8" s="653"/>
      <c r="SUV8" s="653"/>
      <c r="SUW8" s="653"/>
      <c r="SUX8" s="653"/>
      <c r="SUY8" s="653"/>
      <c r="SUZ8" s="668"/>
      <c r="SVA8" s="670"/>
      <c r="SVB8" s="652"/>
      <c r="SVC8" s="652"/>
      <c r="SVD8" s="652"/>
      <c r="SVE8" s="652"/>
      <c r="SVF8" s="652"/>
      <c r="SVG8" s="652"/>
      <c r="SVH8" s="653"/>
      <c r="SVI8" s="653"/>
      <c r="SVJ8" s="653"/>
      <c r="SVK8" s="653"/>
      <c r="SVL8" s="653"/>
      <c r="SVM8" s="653"/>
      <c r="SVN8" s="653"/>
      <c r="SVO8" s="653"/>
      <c r="SVP8" s="668"/>
      <c r="SVQ8" s="670"/>
      <c r="SVR8" s="652"/>
      <c r="SVS8" s="652"/>
      <c r="SVT8" s="652"/>
      <c r="SVU8" s="652"/>
      <c r="SVV8" s="652"/>
      <c r="SVW8" s="652"/>
      <c r="SVX8" s="653"/>
      <c r="SVY8" s="653"/>
      <c r="SVZ8" s="653"/>
      <c r="SWA8" s="653"/>
      <c r="SWB8" s="653"/>
      <c r="SWC8" s="653"/>
      <c r="SWD8" s="653"/>
      <c r="SWE8" s="653"/>
      <c r="SWF8" s="668"/>
      <c r="SWG8" s="670"/>
      <c r="SWH8" s="652"/>
      <c r="SWI8" s="652"/>
      <c r="SWJ8" s="652"/>
      <c r="SWK8" s="652"/>
      <c r="SWL8" s="652"/>
      <c r="SWM8" s="652"/>
      <c r="SWN8" s="653"/>
      <c r="SWO8" s="653"/>
      <c r="SWP8" s="653"/>
      <c r="SWQ8" s="653"/>
      <c r="SWR8" s="653"/>
      <c r="SWS8" s="653"/>
      <c r="SWT8" s="653"/>
      <c r="SWU8" s="653"/>
      <c r="SWV8" s="668"/>
      <c r="SWW8" s="670"/>
      <c r="SWX8" s="652"/>
      <c r="SWY8" s="652"/>
      <c r="SWZ8" s="652"/>
      <c r="SXA8" s="652"/>
      <c r="SXB8" s="652"/>
      <c r="SXC8" s="652"/>
      <c r="SXD8" s="653"/>
      <c r="SXE8" s="653"/>
      <c r="SXF8" s="653"/>
      <c r="SXG8" s="653"/>
      <c r="SXH8" s="653"/>
      <c r="SXI8" s="653"/>
      <c r="SXJ8" s="653"/>
      <c r="SXK8" s="653"/>
      <c r="SXL8" s="668"/>
      <c r="SXM8" s="670"/>
      <c r="SXN8" s="652"/>
      <c r="SXO8" s="652"/>
      <c r="SXP8" s="652"/>
      <c r="SXQ8" s="652"/>
      <c r="SXR8" s="652"/>
      <c r="SXS8" s="652"/>
      <c r="SXT8" s="653"/>
      <c r="SXU8" s="653"/>
      <c r="SXV8" s="653"/>
      <c r="SXW8" s="653"/>
      <c r="SXX8" s="653"/>
      <c r="SXY8" s="653"/>
      <c r="SXZ8" s="653"/>
      <c r="SYA8" s="653"/>
      <c r="SYB8" s="668"/>
      <c r="SYC8" s="670"/>
      <c r="SYD8" s="652"/>
      <c r="SYE8" s="652"/>
      <c r="SYF8" s="652"/>
      <c r="SYG8" s="652"/>
      <c r="SYH8" s="652"/>
      <c r="SYI8" s="652"/>
      <c r="SYJ8" s="653"/>
      <c r="SYK8" s="653"/>
      <c r="SYL8" s="653"/>
      <c r="SYM8" s="653"/>
      <c r="SYN8" s="653"/>
      <c r="SYO8" s="653"/>
      <c r="SYP8" s="653"/>
      <c r="SYQ8" s="653"/>
      <c r="SYR8" s="668"/>
      <c r="SYS8" s="670"/>
      <c r="SYT8" s="652"/>
      <c r="SYU8" s="652"/>
      <c r="SYV8" s="652"/>
      <c r="SYW8" s="652"/>
      <c r="SYX8" s="652"/>
      <c r="SYY8" s="652"/>
      <c r="SYZ8" s="653"/>
      <c r="SZA8" s="653"/>
      <c r="SZB8" s="653"/>
      <c r="SZC8" s="653"/>
      <c r="SZD8" s="653"/>
      <c r="SZE8" s="653"/>
      <c r="SZF8" s="653"/>
      <c r="SZG8" s="653"/>
      <c r="SZH8" s="668"/>
      <c r="SZI8" s="670"/>
      <c r="SZJ8" s="652"/>
      <c r="SZK8" s="652"/>
      <c r="SZL8" s="652"/>
      <c r="SZM8" s="652"/>
      <c r="SZN8" s="652"/>
      <c r="SZO8" s="652"/>
      <c r="SZP8" s="653"/>
      <c r="SZQ8" s="653"/>
      <c r="SZR8" s="653"/>
      <c r="SZS8" s="653"/>
      <c r="SZT8" s="653"/>
      <c r="SZU8" s="653"/>
      <c r="SZV8" s="653"/>
      <c r="SZW8" s="653"/>
      <c r="SZX8" s="668"/>
      <c r="SZY8" s="670"/>
      <c r="SZZ8" s="652"/>
      <c r="TAA8" s="652"/>
      <c r="TAB8" s="652"/>
      <c r="TAC8" s="652"/>
      <c r="TAD8" s="652"/>
      <c r="TAE8" s="652"/>
      <c r="TAF8" s="653"/>
      <c r="TAG8" s="653"/>
      <c r="TAH8" s="653"/>
      <c r="TAI8" s="653"/>
      <c r="TAJ8" s="653"/>
      <c r="TAK8" s="653"/>
      <c r="TAL8" s="653"/>
      <c r="TAM8" s="653"/>
      <c r="TAN8" s="668"/>
      <c r="TAO8" s="670"/>
      <c r="TAP8" s="652"/>
      <c r="TAQ8" s="652"/>
      <c r="TAR8" s="652"/>
      <c r="TAS8" s="652"/>
      <c r="TAT8" s="652"/>
      <c r="TAU8" s="652"/>
      <c r="TAV8" s="653"/>
      <c r="TAW8" s="653"/>
      <c r="TAX8" s="653"/>
      <c r="TAY8" s="653"/>
      <c r="TAZ8" s="653"/>
      <c r="TBA8" s="653"/>
      <c r="TBB8" s="653"/>
      <c r="TBC8" s="653"/>
      <c r="TBD8" s="668"/>
      <c r="TBE8" s="670"/>
      <c r="TBF8" s="652"/>
      <c r="TBG8" s="652"/>
      <c r="TBH8" s="652"/>
      <c r="TBI8" s="652"/>
      <c r="TBJ8" s="652"/>
      <c r="TBK8" s="652"/>
      <c r="TBL8" s="653"/>
      <c r="TBM8" s="653"/>
      <c r="TBN8" s="653"/>
      <c r="TBO8" s="653"/>
      <c r="TBP8" s="653"/>
      <c r="TBQ8" s="653"/>
      <c r="TBR8" s="653"/>
      <c r="TBS8" s="653"/>
      <c r="TBT8" s="668"/>
      <c r="TBU8" s="670"/>
      <c r="TBV8" s="652"/>
      <c r="TBW8" s="652"/>
      <c r="TBX8" s="652"/>
      <c r="TBY8" s="652"/>
      <c r="TBZ8" s="652"/>
      <c r="TCA8" s="652"/>
      <c r="TCB8" s="653"/>
      <c r="TCC8" s="653"/>
      <c r="TCD8" s="653"/>
      <c r="TCE8" s="653"/>
      <c r="TCF8" s="653"/>
      <c r="TCG8" s="653"/>
      <c r="TCH8" s="653"/>
      <c r="TCI8" s="653"/>
      <c r="TCJ8" s="668"/>
      <c r="TCK8" s="670"/>
      <c r="TCL8" s="652"/>
      <c r="TCM8" s="652"/>
      <c r="TCN8" s="652"/>
      <c r="TCO8" s="652"/>
      <c r="TCP8" s="652"/>
      <c r="TCQ8" s="652"/>
      <c r="TCR8" s="653"/>
      <c r="TCS8" s="653"/>
      <c r="TCT8" s="653"/>
      <c r="TCU8" s="653"/>
      <c r="TCV8" s="653"/>
      <c r="TCW8" s="653"/>
      <c r="TCX8" s="653"/>
      <c r="TCY8" s="653"/>
      <c r="TCZ8" s="668"/>
      <c r="TDA8" s="670"/>
      <c r="TDB8" s="652"/>
      <c r="TDC8" s="652"/>
      <c r="TDD8" s="652"/>
      <c r="TDE8" s="652"/>
      <c r="TDF8" s="652"/>
      <c r="TDG8" s="652"/>
      <c r="TDH8" s="653"/>
      <c r="TDI8" s="653"/>
      <c r="TDJ8" s="653"/>
      <c r="TDK8" s="653"/>
      <c r="TDL8" s="653"/>
      <c r="TDM8" s="653"/>
      <c r="TDN8" s="653"/>
      <c r="TDO8" s="653"/>
      <c r="TDP8" s="668"/>
      <c r="TDQ8" s="670"/>
      <c r="TDR8" s="652"/>
      <c r="TDS8" s="652"/>
      <c r="TDT8" s="652"/>
      <c r="TDU8" s="652"/>
      <c r="TDV8" s="652"/>
      <c r="TDW8" s="652"/>
      <c r="TDX8" s="653"/>
      <c r="TDY8" s="653"/>
      <c r="TDZ8" s="653"/>
      <c r="TEA8" s="653"/>
      <c r="TEB8" s="653"/>
      <c r="TEC8" s="653"/>
      <c r="TED8" s="653"/>
      <c r="TEE8" s="653"/>
      <c r="TEF8" s="668"/>
      <c r="TEG8" s="670"/>
      <c r="TEH8" s="652"/>
      <c r="TEI8" s="652"/>
      <c r="TEJ8" s="652"/>
      <c r="TEK8" s="652"/>
      <c r="TEL8" s="652"/>
      <c r="TEM8" s="652"/>
      <c r="TEN8" s="653"/>
      <c r="TEO8" s="653"/>
      <c r="TEP8" s="653"/>
      <c r="TEQ8" s="653"/>
      <c r="TER8" s="653"/>
      <c r="TES8" s="653"/>
      <c r="TET8" s="653"/>
      <c r="TEU8" s="653"/>
      <c r="TEV8" s="668"/>
      <c r="TEW8" s="670"/>
      <c r="TEX8" s="652"/>
      <c r="TEY8" s="652"/>
      <c r="TEZ8" s="652"/>
      <c r="TFA8" s="652"/>
      <c r="TFB8" s="652"/>
      <c r="TFC8" s="652"/>
      <c r="TFD8" s="653"/>
      <c r="TFE8" s="653"/>
      <c r="TFF8" s="653"/>
      <c r="TFG8" s="653"/>
      <c r="TFH8" s="653"/>
      <c r="TFI8" s="653"/>
      <c r="TFJ8" s="653"/>
      <c r="TFK8" s="653"/>
      <c r="TFL8" s="668"/>
      <c r="TFM8" s="670"/>
      <c r="TFN8" s="652"/>
      <c r="TFO8" s="652"/>
      <c r="TFP8" s="652"/>
      <c r="TFQ8" s="652"/>
      <c r="TFR8" s="652"/>
      <c r="TFS8" s="652"/>
      <c r="TFT8" s="653"/>
      <c r="TFU8" s="653"/>
      <c r="TFV8" s="653"/>
      <c r="TFW8" s="653"/>
      <c r="TFX8" s="653"/>
      <c r="TFY8" s="653"/>
      <c r="TFZ8" s="653"/>
      <c r="TGA8" s="653"/>
      <c r="TGB8" s="668"/>
      <c r="TGC8" s="670"/>
      <c r="TGD8" s="652"/>
      <c r="TGE8" s="652"/>
      <c r="TGF8" s="652"/>
      <c r="TGG8" s="652"/>
      <c r="TGH8" s="652"/>
      <c r="TGI8" s="652"/>
      <c r="TGJ8" s="653"/>
      <c r="TGK8" s="653"/>
      <c r="TGL8" s="653"/>
      <c r="TGM8" s="653"/>
      <c r="TGN8" s="653"/>
      <c r="TGO8" s="653"/>
      <c r="TGP8" s="653"/>
      <c r="TGQ8" s="653"/>
      <c r="TGR8" s="668"/>
      <c r="TGS8" s="670"/>
      <c r="TGT8" s="652"/>
      <c r="TGU8" s="652"/>
      <c r="TGV8" s="652"/>
      <c r="TGW8" s="652"/>
      <c r="TGX8" s="652"/>
      <c r="TGY8" s="652"/>
      <c r="TGZ8" s="653"/>
      <c r="THA8" s="653"/>
      <c r="THB8" s="653"/>
      <c r="THC8" s="653"/>
      <c r="THD8" s="653"/>
      <c r="THE8" s="653"/>
      <c r="THF8" s="653"/>
      <c r="THG8" s="653"/>
      <c r="THH8" s="668"/>
      <c r="THI8" s="670"/>
      <c r="THJ8" s="652"/>
      <c r="THK8" s="652"/>
      <c r="THL8" s="652"/>
      <c r="THM8" s="652"/>
      <c r="THN8" s="652"/>
      <c r="THO8" s="652"/>
      <c r="THP8" s="653"/>
      <c r="THQ8" s="653"/>
      <c r="THR8" s="653"/>
      <c r="THS8" s="653"/>
      <c r="THT8" s="653"/>
      <c r="THU8" s="653"/>
      <c r="THV8" s="653"/>
      <c r="THW8" s="653"/>
      <c r="THX8" s="668"/>
      <c r="THY8" s="670"/>
      <c r="THZ8" s="652"/>
      <c r="TIA8" s="652"/>
      <c r="TIB8" s="652"/>
      <c r="TIC8" s="652"/>
      <c r="TID8" s="652"/>
      <c r="TIE8" s="652"/>
      <c r="TIF8" s="653"/>
      <c r="TIG8" s="653"/>
      <c r="TIH8" s="653"/>
      <c r="TII8" s="653"/>
      <c r="TIJ8" s="653"/>
      <c r="TIK8" s="653"/>
      <c r="TIL8" s="653"/>
      <c r="TIM8" s="653"/>
      <c r="TIN8" s="668"/>
      <c r="TIO8" s="670"/>
      <c r="TIP8" s="652"/>
      <c r="TIQ8" s="652"/>
      <c r="TIR8" s="652"/>
      <c r="TIS8" s="652"/>
      <c r="TIT8" s="652"/>
      <c r="TIU8" s="652"/>
      <c r="TIV8" s="653"/>
      <c r="TIW8" s="653"/>
      <c r="TIX8" s="653"/>
      <c r="TIY8" s="653"/>
      <c r="TIZ8" s="653"/>
      <c r="TJA8" s="653"/>
      <c r="TJB8" s="653"/>
      <c r="TJC8" s="653"/>
      <c r="TJD8" s="668"/>
      <c r="TJE8" s="670"/>
      <c r="TJF8" s="652"/>
      <c r="TJG8" s="652"/>
      <c r="TJH8" s="652"/>
      <c r="TJI8" s="652"/>
      <c r="TJJ8" s="652"/>
      <c r="TJK8" s="652"/>
      <c r="TJL8" s="653"/>
      <c r="TJM8" s="653"/>
      <c r="TJN8" s="653"/>
      <c r="TJO8" s="653"/>
      <c r="TJP8" s="653"/>
      <c r="TJQ8" s="653"/>
      <c r="TJR8" s="653"/>
      <c r="TJS8" s="653"/>
      <c r="TJT8" s="668"/>
      <c r="TJU8" s="670"/>
      <c r="TJV8" s="652"/>
      <c r="TJW8" s="652"/>
      <c r="TJX8" s="652"/>
      <c r="TJY8" s="652"/>
      <c r="TJZ8" s="652"/>
      <c r="TKA8" s="652"/>
      <c r="TKB8" s="653"/>
      <c r="TKC8" s="653"/>
      <c r="TKD8" s="653"/>
      <c r="TKE8" s="653"/>
      <c r="TKF8" s="653"/>
      <c r="TKG8" s="653"/>
      <c r="TKH8" s="653"/>
      <c r="TKI8" s="653"/>
      <c r="TKJ8" s="668"/>
      <c r="TKK8" s="670"/>
      <c r="TKL8" s="652"/>
      <c r="TKM8" s="652"/>
      <c r="TKN8" s="652"/>
      <c r="TKO8" s="652"/>
      <c r="TKP8" s="652"/>
      <c r="TKQ8" s="652"/>
      <c r="TKR8" s="653"/>
      <c r="TKS8" s="653"/>
      <c r="TKT8" s="653"/>
      <c r="TKU8" s="653"/>
      <c r="TKV8" s="653"/>
      <c r="TKW8" s="653"/>
      <c r="TKX8" s="653"/>
      <c r="TKY8" s="653"/>
      <c r="TKZ8" s="668"/>
      <c r="TLA8" s="670"/>
      <c r="TLB8" s="652"/>
      <c r="TLC8" s="652"/>
      <c r="TLD8" s="652"/>
      <c r="TLE8" s="652"/>
      <c r="TLF8" s="652"/>
      <c r="TLG8" s="652"/>
      <c r="TLH8" s="653"/>
      <c r="TLI8" s="653"/>
      <c r="TLJ8" s="653"/>
      <c r="TLK8" s="653"/>
      <c r="TLL8" s="653"/>
      <c r="TLM8" s="653"/>
      <c r="TLN8" s="653"/>
      <c r="TLO8" s="653"/>
      <c r="TLP8" s="668"/>
      <c r="TLQ8" s="670"/>
      <c r="TLR8" s="652"/>
      <c r="TLS8" s="652"/>
      <c r="TLT8" s="652"/>
      <c r="TLU8" s="652"/>
      <c r="TLV8" s="652"/>
      <c r="TLW8" s="652"/>
      <c r="TLX8" s="653"/>
      <c r="TLY8" s="653"/>
      <c r="TLZ8" s="653"/>
      <c r="TMA8" s="653"/>
      <c r="TMB8" s="653"/>
      <c r="TMC8" s="653"/>
      <c r="TMD8" s="653"/>
      <c r="TME8" s="653"/>
      <c r="TMF8" s="668"/>
      <c r="TMG8" s="670"/>
      <c r="TMH8" s="652"/>
      <c r="TMI8" s="652"/>
      <c r="TMJ8" s="652"/>
      <c r="TMK8" s="652"/>
      <c r="TML8" s="652"/>
      <c r="TMM8" s="652"/>
      <c r="TMN8" s="653"/>
      <c r="TMO8" s="653"/>
      <c r="TMP8" s="653"/>
      <c r="TMQ8" s="653"/>
      <c r="TMR8" s="653"/>
      <c r="TMS8" s="653"/>
      <c r="TMT8" s="653"/>
      <c r="TMU8" s="653"/>
      <c r="TMV8" s="668"/>
      <c r="TMW8" s="670"/>
      <c r="TMX8" s="652"/>
      <c r="TMY8" s="652"/>
      <c r="TMZ8" s="652"/>
      <c r="TNA8" s="652"/>
      <c r="TNB8" s="652"/>
      <c r="TNC8" s="652"/>
      <c r="TND8" s="653"/>
      <c r="TNE8" s="653"/>
      <c r="TNF8" s="653"/>
      <c r="TNG8" s="653"/>
      <c r="TNH8" s="653"/>
      <c r="TNI8" s="653"/>
      <c r="TNJ8" s="653"/>
      <c r="TNK8" s="653"/>
      <c r="TNL8" s="668"/>
      <c r="TNM8" s="670"/>
      <c r="TNN8" s="652"/>
      <c r="TNO8" s="652"/>
      <c r="TNP8" s="652"/>
      <c r="TNQ8" s="652"/>
      <c r="TNR8" s="652"/>
      <c r="TNS8" s="652"/>
      <c r="TNT8" s="653"/>
      <c r="TNU8" s="653"/>
      <c r="TNV8" s="653"/>
      <c r="TNW8" s="653"/>
      <c r="TNX8" s="653"/>
      <c r="TNY8" s="653"/>
      <c r="TNZ8" s="653"/>
      <c r="TOA8" s="653"/>
      <c r="TOB8" s="668"/>
      <c r="TOC8" s="670"/>
      <c r="TOD8" s="652"/>
      <c r="TOE8" s="652"/>
      <c r="TOF8" s="652"/>
      <c r="TOG8" s="652"/>
      <c r="TOH8" s="652"/>
      <c r="TOI8" s="652"/>
      <c r="TOJ8" s="653"/>
      <c r="TOK8" s="653"/>
      <c r="TOL8" s="653"/>
      <c r="TOM8" s="653"/>
      <c r="TON8" s="653"/>
      <c r="TOO8" s="653"/>
      <c r="TOP8" s="653"/>
      <c r="TOQ8" s="653"/>
      <c r="TOR8" s="668"/>
      <c r="TOS8" s="670"/>
      <c r="TOT8" s="652"/>
      <c r="TOU8" s="652"/>
      <c r="TOV8" s="652"/>
      <c r="TOW8" s="652"/>
      <c r="TOX8" s="652"/>
      <c r="TOY8" s="652"/>
      <c r="TOZ8" s="653"/>
      <c r="TPA8" s="653"/>
      <c r="TPB8" s="653"/>
      <c r="TPC8" s="653"/>
      <c r="TPD8" s="653"/>
      <c r="TPE8" s="653"/>
      <c r="TPF8" s="653"/>
      <c r="TPG8" s="653"/>
      <c r="TPH8" s="668"/>
      <c r="TPI8" s="670"/>
      <c r="TPJ8" s="652"/>
      <c r="TPK8" s="652"/>
      <c r="TPL8" s="652"/>
      <c r="TPM8" s="652"/>
      <c r="TPN8" s="652"/>
      <c r="TPO8" s="652"/>
      <c r="TPP8" s="653"/>
      <c r="TPQ8" s="653"/>
      <c r="TPR8" s="653"/>
      <c r="TPS8" s="653"/>
      <c r="TPT8" s="653"/>
      <c r="TPU8" s="653"/>
      <c r="TPV8" s="653"/>
      <c r="TPW8" s="653"/>
      <c r="TPX8" s="668"/>
      <c r="TPY8" s="670"/>
      <c r="TPZ8" s="652"/>
      <c r="TQA8" s="652"/>
      <c r="TQB8" s="652"/>
      <c r="TQC8" s="652"/>
      <c r="TQD8" s="652"/>
      <c r="TQE8" s="652"/>
      <c r="TQF8" s="653"/>
      <c r="TQG8" s="653"/>
      <c r="TQH8" s="653"/>
      <c r="TQI8" s="653"/>
      <c r="TQJ8" s="653"/>
      <c r="TQK8" s="653"/>
      <c r="TQL8" s="653"/>
      <c r="TQM8" s="653"/>
      <c r="TQN8" s="668"/>
      <c r="TQO8" s="670"/>
      <c r="TQP8" s="652"/>
      <c r="TQQ8" s="652"/>
      <c r="TQR8" s="652"/>
      <c r="TQS8" s="652"/>
      <c r="TQT8" s="652"/>
      <c r="TQU8" s="652"/>
      <c r="TQV8" s="653"/>
      <c r="TQW8" s="653"/>
      <c r="TQX8" s="653"/>
      <c r="TQY8" s="653"/>
      <c r="TQZ8" s="653"/>
      <c r="TRA8" s="653"/>
      <c r="TRB8" s="653"/>
      <c r="TRC8" s="653"/>
      <c r="TRD8" s="668"/>
      <c r="TRE8" s="670"/>
      <c r="TRF8" s="652"/>
      <c r="TRG8" s="652"/>
      <c r="TRH8" s="652"/>
      <c r="TRI8" s="652"/>
      <c r="TRJ8" s="652"/>
      <c r="TRK8" s="652"/>
      <c r="TRL8" s="653"/>
      <c r="TRM8" s="653"/>
      <c r="TRN8" s="653"/>
      <c r="TRO8" s="653"/>
      <c r="TRP8" s="653"/>
      <c r="TRQ8" s="653"/>
      <c r="TRR8" s="653"/>
      <c r="TRS8" s="653"/>
      <c r="TRT8" s="668"/>
      <c r="TRU8" s="670"/>
      <c r="TRV8" s="652"/>
      <c r="TRW8" s="652"/>
      <c r="TRX8" s="652"/>
      <c r="TRY8" s="652"/>
      <c r="TRZ8" s="652"/>
      <c r="TSA8" s="652"/>
      <c r="TSB8" s="653"/>
      <c r="TSC8" s="653"/>
      <c r="TSD8" s="653"/>
      <c r="TSE8" s="653"/>
      <c r="TSF8" s="653"/>
      <c r="TSG8" s="653"/>
      <c r="TSH8" s="653"/>
      <c r="TSI8" s="653"/>
      <c r="TSJ8" s="668"/>
      <c r="TSK8" s="670"/>
      <c r="TSL8" s="652"/>
      <c r="TSM8" s="652"/>
      <c r="TSN8" s="652"/>
      <c r="TSO8" s="652"/>
      <c r="TSP8" s="652"/>
      <c r="TSQ8" s="652"/>
      <c r="TSR8" s="653"/>
      <c r="TSS8" s="653"/>
      <c r="TST8" s="653"/>
      <c r="TSU8" s="653"/>
      <c r="TSV8" s="653"/>
      <c r="TSW8" s="653"/>
      <c r="TSX8" s="653"/>
      <c r="TSY8" s="653"/>
      <c r="TSZ8" s="668"/>
      <c r="TTA8" s="670"/>
      <c r="TTB8" s="652"/>
      <c r="TTC8" s="652"/>
      <c r="TTD8" s="652"/>
      <c r="TTE8" s="652"/>
      <c r="TTF8" s="652"/>
      <c r="TTG8" s="652"/>
      <c r="TTH8" s="653"/>
      <c r="TTI8" s="653"/>
      <c r="TTJ8" s="653"/>
      <c r="TTK8" s="653"/>
      <c r="TTL8" s="653"/>
      <c r="TTM8" s="653"/>
      <c r="TTN8" s="653"/>
      <c r="TTO8" s="653"/>
      <c r="TTP8" s="668"/>
      <c r="TTQ8" s="670"/>
      <c r="TTR8" s="652"/>
      <c r="TTS8" s="652"/>
      <c r="TTT8" s="652"/>
      <c r="TTU8" s="652"/>
      <c r="TTV8" s="652"/>
      <c r="TTW8" s="652"/>
      <c r="TTX8" s="653"/>
      <c r="TTY8" s="653"/>
      <c r="TTZ8" s="653"/>
      <c r="TUA8" s="653"/>
      <c r="TUB8" s="653"/>
      <c r="TUC8" s="653"/>
      <c r="TUD8" s="653"/>
      <c r="TUE8" s="653"/>
      <c r="TUF8" s="668"/>
      <c r="TUG8" s="670"/>
      <c r="TUH8" s="652"/>
      <c r="TUI8" s="652"/>
      <c r="TUJ8" s="652"/>
      <c r="TUK8" s="652"/>
      <c r="TUL8" s="652"/>
      <c r="TUM8" s="652"/>
      <c r="TUN8" s="653"/>
      <c r="TUO8" s="653"/>
      <c r="TUP8" s="653"/>
      <c r="TUQ8" s="653"/>
      <c r="TUR8" s="653"/>
      <c r="TUS8" s="653"/>
      <c r="TUT8" s="653"/>
      <c r="TUU8" s="653"/>
      <c r="TUV8" s="668"/>
      <c r="TUW8" s="670"/>
      <c r="TUX8" s="652"/>
      <c r="TUY8" s="652"/>
      <c r="TUZ8" s="652"/>
      <c r="TVA8" s="652"/>
      <c r="TVB8" s="652"/>
      <c r="TVC8" s="652"/>
      <c r="TVD8" s="653"/>
      <c r="TVE8" s="653"/>
      <c r="TVF8" s="653"/>
      <c r="TVG8" s="653"/>
      <c r="TVH8" s="653"/>
      <c r="TVI8" s="653"/>
      <c r="TVJ8" s="653"/>
      <c r="TVK8" s="653"/>
      <c r="TVL8" s="668"/>
      <c r="TVM8" s="670"/>
      <c r="TVN8" s="652"/>
      <c r="TVO8" s="652"/>
      <c r="TVP8" s="652"/>
      <c r="TVQ8" s="652"/>
      <c r="TVR8" s="652"/>
      <c r="TVS8" s="652"/>
      <c r="TVT8" s="653"/>
      <c r="TVU8" s="653"/>
      <c r="TVV8" s="653"/>
      <c r="TVW8" s="653"/>
      <c r="TVX8" s="653"/>
      <c r="TVY8" s="653"/>
      <c r="TVZ8" s="653"/>
      <c r="TWA8" s="653"/>
      <c r="TWB8" s="668"/>
      <c r="TWC8" s="670"/>
      <c r="TWD8" s="652"/>
      <c r="TWE8" s="652"/>
      <c r="TWF8" s="652"/>
      <c r="TWG8" s="652"/>
      <c r="TWH8" s="652"/>
      <c r="TWI8" s="652"/>
      <c r="TWJ8" s="653"/>
      <c r="TWK8" s="653"/>
      <c r="TWL8" s="653"/>
      <c r="TWM8" s="653"/>
      <c r="TWN8" s="653"/>
      <c r="TWO8" s="653"/>
      <c r="TWP8" s="653"/>
      <c r="TWQ8" s="653"/>
      <c r="TWR8" s="668"/>
      <c r="TWS8" s="670"/>
      <c r="TWT8" s="652"/>
      <c r="TWU8" s="652"/>
      <c r="TWV8" s="652"/>
      <c r="TWW8" s="652"/>
      <c r="TWX8" s="652"/>
      <c r="TWY8" s="652"/>
      <c r="TWZ8" s="653"/>
      <c r="TXA8" s="653"/>
      <c r="TXB8" s="653"/>
      <c r="TXC8" s="653"/>
      <c r="TXD8" s="653"/>
      <c r="TXE8" s="653"/>
      <c r="TXF8" s="653"/>
      <c r="TXG8" s="653"/>
      <c r="TXH8" s="668"/>
      <c r="TXI8" s="670"/>
      <c r="TXJ8" s="652"/>
      <c r="TXK8" s="652"/>
      <c r="TXL8" s="652"/>
      <c r="TXM8" s="652"/>
      <c r="TXN8" s="652"/>
      <c r="TXO8" s="652"/>
      <c r="TXP8" s="653"/>
      <c r="TXQ8" s="653"/>
      <c r="TXR8" s="653"/>
      <c r="TXS8" s="653"/>
      <c r="TXT8" s="653"/>
      <c r="TXU8" s="653"/>
      <c r="TXV8" s="653"/>
      <c r="TXW8" s="653"/>
      <c r="TXX8" s="668"/>
      <c r="TXY8" s="670"/>
      <c r="TXZ8" s="652"/>
      <c r="TYA8" s="652"/>
      <c r="TYB8" s="652"/>
      <c r="TYC8" s="652"/>
      <c r="TYD8" s="652"/>
      <c r="TYE8" s="652"/>
      <c r="TYF8" s="653"/>
      <c r="TYG8" s="653"/>
      <c r="TYH8" s="653"/>
      <c r="TYI8" s="653"/>
      <c r="TYJ8" s="653"/>
      <c r="TYK8" s="653"/>
      <c r="TYL8" s="653"/>
      <c r="TYM8" s="653"/>
      <c r="TYN8" s="668"/>
      <c r="TYO8" s="670"/>
      <c r="TYP8" s="652"/>
      <c r="TYQ8" s="652"/>
      <c r="TYR8" s="652"/>
      <c r="TYS8" s="652"/>
      <c r="TYT8" s="652"/>
      <c r="TYU8" s="652"/>
      <c r="TYV8" s="653"/>
      <c r="TYW8" s="653"/>
      <c r="TYX8" s="653"/>
      <c r="TYY8" s="653"/>
      <c r="TYZ8" s="653"/>
      <c r="TZA8" s="653"/>
      <c r="TZB8" s="653"/>
      <c r="TZC8" s="653"/>
      <c r="TZD8" s="668"/>
      <c r="TZE8" s="670"/>
      <c r="TZF8" s="652"/>
      <c r="TZG8" s="652"/>
      <c r="TZH8" s="652"/>
      <c r="TZI8" s="652"/>
      <c r="TZJ8" s="652"/>
      <c r="TZK8" s="652"/>
      <c r="TZL8" s="653"/>
      <c r="TZM8" s="653"/>
      <c r="TZN8" s="653"/>
      <c r="TZO8" s="653"/>
      <c r="TZP8" s="653"/>
      <c r="TZQ8" s="653"/>
      <c r="TZR8" s="653"/>
      <c r="TZS8" s="653"/>
      <c r="TZT8" s="668"/>
      <c r="TZU8" s="670"/>
      <c r="TZV8" s="652"/>
      <c r="TZW8" s="652"/>
      <c r="TZX8" s="652"/>
      <c r="TZY8" s="652"/>
      <c r="TZZ8" s="652"/>
      <c r="UAA8" s="652"/>
      <c r="UAB8" s="653"/>
      <c r="UAC8" s="653"/>
      <c r="UAD8" s="653"/>
      <c r="UAE8" s="653"/>
      <c r="UAF8" s="653"/>
      <c r="UAG8" s="653"/>
      <c r="UAH8" s="653"/>
      <c r="UAI8" s="653"/>
      <c r="UAJ8" s="668"/>
      <c r="UAK8" s="670"/>
      <c r="UAL8" s="652"/>
      <c r="UAM8" s="652"/>
      <c r="UAN8" s="652"/>
      <c r="UAO8" s="652"/>
      <c r="UAP8" s="652"/>
      <c r="UAQ8" s="652"/>
      <c r="UAR8" s="653"/>
      <c r="UAS8" s="653"/>
      <c r="UAT8" s="653"/>
      <c r="UAU8" s="653"/>
      <c r="UAV8" s="653"/>
      <c r="UAW8" s="653"/>
      <c r="UAX8" s="653"/>
      <c r="UAY8" s="653"/>
      <c r="UAZ8" s="668"/>
      <c r="UBA8" s="670"/>
      <c r="UBB8" s="652"/>
      <c r="UBC8" s="652"/>
      <c r="UBD8" s="652"/>
      <c r="UBE8" s="652"/>
      <c r="UBF8" s="652"/>
      <c r="UBG8" s="652"/>
      <c r="UBH8" s="653"/>
      <c r="UBI8" s="653"/>
      <c r="UBJ8" s="653"/>
      <c r="UBK8" s="653"/>
      <c r="UBL8" s="653"/>
      <c r="UBM8" s="653"/>
      <c r="UBN8" s="653"/>
      <c r="UBO8" s="653"/>
      <c r="UBP8" s="668"/>
      <c r="UBQ8" s="670"/>
      <c r="UBR8" s="652"/>
      <c r="UBS8" s="652"/>
      <c r="UBT8" s="652"/>
      <c r="UBU8" s="652"/>
      <c r="UBV8" s="652"/>
      <c r="UBW8" s="652"/>
      <c r="UBX8" s="653"/>
      <c r="UBY8" s="653"/>
      <c r="UBZ8" s="653"/>
      <c r="UCA8" s="653"/>
      <c r="UCB8" s="653"/>
      <c r="UCC8" s="653"/>
      <c r="UCD8" s="653"/>
      <c r="UCE8" s="653"/>
      <c r="UCF8" s="668"/>
      <c r="UCG8" s="670"/>
      <c r="UCH8" s="652"/>
      <c r="UCI8" s="652"/>
      <c r="UCJ8" s="652"/>
      <c r="UCK8" s="652"/>
      <c r="UCL8" s="652"/>
      <c r="UCM8" s="652"/>
      <c r="UCN8" s="653"/>
      <c r="UCO8" s="653"/>
      <c r="UCP8" s="653"/>
      <c r="UCQ8" s="653"/>
      <c r="UCR8" s="653"/>
      <c r="UCS8" s="653"/>
      <c r="UCT8" s="653"/>
      <c r="UCU8" s="653"/>
      <c r="UCV8" s="668"/>
      <c r="UCW8" s="670"/>
      <c r="UCX8" s="652"/>
      <c r="UCY8" s="652"/>
      <c r="UCZ8" s="652"/>
      <c r="UDA8" s="652"/>
      <c r="UDB8" s="652"/>
      <c r="UDC8" s="652"/>
      <c r="UDD8" s="653"/>
      <c r="UDE8" s="653"/>
      <c r="UDF8" s="653"/>
      <c r="UDG8" s="653"/>
      <c r="UDH8" s="653"/>
      <c r="UDI8" s="653"/>
      <c r="UDJ8" s="653"/>
      <c r="UDK8" s="653"/>
      <c r="UDL8" s="668"/>
      <c r="UDM8" s="670"/>
      <c r="UDN8" s="652"/>
      <c r="UDO8" s="652"/>
      <c r="UDP8" s="652"/>
      <c r="UDQ8" s="652"/>
      <c r="UDR8" s="652"/>
      <c r="UDS8" s="652"/>
      <c r="UDT8" s="653"/>
      <c r="UDU8" s="653"/>
      <c r="UDV8" s="653"/>
      <c r="UDW8" s="653"/>
      <c r="UDX8" s="653"/>
      <c r="UDY8" s="653"/>
      <c r="UDZ8" s="653"/>
      <c r="UEA8" s="653"/>
      <c r="UEB8" s="668"/>
      <c r="UEC8" s="670"/>
      <c r="UED8" s="652"/>
      <c r="UEE8" s="652"/>
      <c r="UEF8" s="652"/>
      <c r="UEG8" s="652"/>
      <c r="UEH8" s="652"/>
      <c r="UEI8" s="652"/>
      <c r="UEJ8" s="653"/>
      <c r="UEK8" s="653"/>
      <c r="UEL8" s="653"/>
      <c r="UEM8" s="653"/>
      <c r="UEN8" s="653"/>
      <c r="UEO8" s="653"/>
      <c r="UEP8" s="653"/>
      <c r="UEQ8" s="653"/>
      <c r="UER8" s="668"/>
      <c r="UES8" s="670"/>
      <c r="UET8" s="652"/>
      <c r="UEU8" s="652"/>
      <c r="UEV8" s="652"/>
      <c r="UEW8" s="652"/>
      <c r="UEX8" s="652"/>
      <c r="UEY8" s="652"/>
      <c r="UEZ8" s="653"/>
      <c r="UFA8" s="653"/>
      <c r="UFB8" s="653"/>
      <c r="UFC8" s="653"/>
      <c r="UFD8" s="653"/>
      <c r="UFE8" s="653"/>
      <c r="UFF8" s="653"/>
      <c r="UFG8" s="653"/>
      <c r="UFH8" s="668"/>
      <c r="UFI8" s="670"/>
      <c r="UFJ8" s="652"/>
      <c r="UFK8" s="652"/>
      <c r="UFL8" s="652"/>
      <c r="UFM8" s="652"/>
      <c r="UFN8" s="652"/>
      <c r="UFO8" s="652"/>
      <c r="UFP8" s="653"/>
      <c r="UFQ8" s="653"/>
      <c r="UFR8" s="653"/>
      <c r="UFS8" s="653"/>
      <c r="UFT8" s="653"/>
      <c r="UFU8" s="653"/>
      <c r="UFV8" s="653"/>
      <c r="UFW8" s="653"/>
      <c r="UFX8" s="668"/>
      <c r="UFY8" s="670"/>
      <c r="UFZ8" s="652"/>
      <c r="UGA8" s="652"/>
      <c r="UGB8" s="652"/>
      <c r="UGC8" s="652"/>
      <c r="UGD8" s="652"/>
      <c r="UGE8" s="652"/>
      <c r="UGF8" s="653"/>
      <c r="UGG8" s="653"/>
      <c r="UGH8" s="653"/>
      <c r="UGI8" s="653"/>
      <c r="UGJ8" s="653"/>
      <c r="UGK8" s="653"/>
      <c r="UGL8" s="653"/>
      <c r="UGM8" s="653"/>
      <c r="UGN8" s="668"/>
      <c r="UGO8" s="670"/>
      <c r="UGP8" s="652"/>
      <c r="UGQ8" s="652"/>
      <c r="UGR8" s="652"/>
      <c r="UGS8" s="652"/>
      <c r="UGT8" s="652"/>
      <c r="UGU8" s="652"/>
      <c r="UGV8" s="653"/>
      <c r="UGW8" s="653"/>
      <c r="UGX8" s="653"/>
      <c r="UGY8" s="653"/>
      <c r="UGZ8" s="653"/>
      <c r="UHA8" s="653"/>
      <c r="UHB8" s="653"/>
      <c r="UHC8" s="653"/>
      <c r="UHD8" s="668"/>
      <c r="UHE8" s="670"/>
      <c r="UHF8" s="652"/>
      <c r="UHG8" s="652"/>
      <c r="UHH8" s="652"/>
      <c r="UHI8" s="652"/>
      <c r="UHJ8" s="652"/>
      <c r="UHK8" s="652"/>
      <c r="UHL8" s="653"/>
      <c r="UHM8" s="653"/>
      <c r="UHN8" s="653"/>
      <c r="UHO8" s="653"/>
      <c r="UHP8" s="653"/>
      <c r="UHQ8" s="653"/>
      <c r="UHR8" s="653"/>
      <c r="UHS8" s="653"/>
      <c r="UHT8" s="668"/>
      <c r="UHU8" s="670"/>
      <c r="UHV8" s="652"/>
      <c r="UHW8" s="652"/>
      <c r="UHX8" s="652"/>
      <c r="UHY8" s="652"/>
      <c r="UHZ8" s="652"/>
      <c r="UIA8" s="652"/>
      <c r="UIB8" s="653"/>
      <c r="UIC8" s="653"/>
      <c r="UID8" s="653"/>
      <c r="UIE8" s="653"/>
      <c r="UIF8" s="653"/>
      <c r="UIG8" s="653"/>
      <c r="UIH8" s="653"/>
      <c r="UII8" s="653"/>
      <c r="UIJ8" s="668"/>
      <c r="UIK8" s="670"/>
      <c r="UIL8" s="652"/>
      <c r="UIM8" s="652"/>
      <c r="UIN8" s="652"/>
      <c r="UIO8" s="652"/>
      <c r="UIP8" s="652"/>
      <c r="UIQ8" s="652"/>
      <c r="UIR8" s="653"/>
      <c r="UIS8" s="653"/>
      <c r="UIT8" s="653"/>
      <c r="UIU8" s="653"/>
      <c r="UIV8" s="653"/>
      <c r="UIW8" s="653"/>
      <c r="UIX8" s="653"/>
      <c r="UIY8" s="653"/>
      <c r="UIZ8" s="668"/>
      <c r="UJA8" s="670"/>
      <c r="UJB8" s="652"/>
      <c r="UJC8" s="652"/>
      <c r="UJD8" s="652"/>
      <c r="UJE8" s="652"/>
      <c r="UJF8" s="652"/>
      <c r="UJG8" s="652"/>
      <c r="UJH8" s="653"/>
      <c r="UJI8" s="653"/>
      <c r="UJJ8" s="653"/>
      <c r="UJK8" s="653"/>
      <c r="UJL8" s="653"/>
      <c r="UJM8" s="653"/>
      <c r="UJN8" s="653"/>
      <c r="UJO8" s="653"/>
      <c r="UJP8" s="668"/>
      <c r="UJQ8" s="670"/>
      <c r="UJR8" s="652"/>
      <c r="UJS8" s="652"/>
      <c r="UJT8" s="652"/>
      <c r="UJU8" s="652"/>
      <c r="UJV8" s="652"/>
      <c r="UJW8" s="652"/>
      <c r="UJX8" s="653"/>
      <c r="UJY8" s="653"/>
      <c r="UJZ8" s="653"/>
      <c r="UKA8" s="653"/>
      <c r="UKB8" s="653"/>
      <c r="UKC8" s="653"/>
      <c r="UKD8" s="653"/>
      <c r="UKE8" s="653"/>
      <c r="UKF8" s="668"/>
      <c r="UKG8" s="670"/>
      <c r="UKH8" s="652"/>
      <c r="UKI8" s="652"/>
      <c r="UKJ8" s="652"/>
      <c r="UKK8" s="652"/>
      <c r="UKL8" s="652"/>
      <c r="UKM8" s="652"/>
      <c r="UKN8" s="653"/>
      <c r="UKO8" s="653"/>
      <c r="UKP8" s="653"/>
      <c r="UKQ8" s="653"/>
      <c r="UKR8" s="653"/>
      <c r="UKS8" s="653"/>
      <c r="UKT8" s="653"/>
      <c r="UKU8" s="653"/>
      <c r="UKV8" s="668"/>
      <c r="UKW8" s="670"/>
      <c r="UKX8" s="652"/>
      <c r="UKY8" s="652"/>
      <c r="UKZ8" s="652"/>
      <c r="ULA8" s="652"/>
      <c r="ULB8" s="652"/>
      <c r="ULC8" s="652"/>
      <c r="ULD8" s="653"/>
      <c r="ULE8" s="653"/>
      <c r="ULF8" s="653"/>
      <c r="ULG8" s="653"/>
      <c r="ULH8" s="653"/>
      <c r="ULI8" s="653"/>
      <c r="ULJ8" s="653"/>
      <c r="ULK8" s="653"/>
      <c r="ULL8" s="668"/>
      <c r="ULM8" s="670"/>
      <c r="ULN8" s="652"/>
      <c r="ULO8" s="652"/>
      <c r="ULP8" s="652"/>
      <c r="ULQ8" s="652"/>
      <c r="ULR8" s="652"/>
      <c r="ULS8" s="652"/>
      <c r="ULT8" s="653"/>
      <c r="ULU8" s="653"/>
      <c r="ULV8" s="653"/>
      <c r="ULW8" s="653"/>
      <c r="ULX8" s="653"/>
      <c r="ULY8" s="653"/>
      <c r="ULZ8" s="653"/>
      <c r="UMA8" s="653"/>
      <c r="UMB8" s="668"/>
      <c r="UMC8" s="670"/>
      <c r="UMD8" s="652"/>
      <c r="UME8" s="652"/>
      <c r="UMF8" s="652"/>
      <c r="UMG8" s="652"/>
      <c r="UMH8" s="652"/>
      <c r="UMI8" s="652"/>
      <c r="UMJ8" s="653"/>
      <c r="UMK8" s="653"/>
      <c r="UML8" s="653"/>
      <c r="UMM8" s="653"/>
      <c r="UMN8" s="653"/>
      <c r="UMO8" s="653"/>
      <c r="UMP8" s="653"/>
      <c r="UMQ8" s="653"/>
      <c r="UMR8" s="668"/>
      <c r="UMS8" s="670"/>
      <c r="UMT8" s="652"/>
      <c r="UMU8" s="652"/>
      <c r="UMV8" s="652"/>
      <c r="UMW8" s="652"/>
      <c r="UMX8" s="652"/>
      <c r="UMY8" s="652"/>
      <c r="UMZ8" s="653"/>
      <c r="UNA8" s="653"/>
      <c r="UNB8" s="653"/>
      <c r="UNC8" s="653"/>
      <c r="UND8" s="653"/>
      <c r="UNE8" s="653"/>
      <c r="UNF8" s="653"/>
      <c r="UNG8" s="653"/>
      <c r="UNH8" s="668"/>
      <c r="UNI8" s="670"/>
      <c r="UNJ8" s="652"/>
      <c r="UNK8" s="652"/>
      <c r="UNL8" s="652"/>
      <c r="UNM8" s="652"/>
      <c r="UNN8" s="652"/>
      <c r="UNO8" s="652"/>
      <c r="UNP8" s="653"/>
      <c r="UNQ8" s="653"/>
      <c r="UNR8" s="653"/>
      <c r="UNS8" s="653"/>
      <c r="UNT8" s="653"/>
      <c r="UNU8" s="653"/>
      <c r="UNV8" s="653"/>
      <c r="UNW8" s="653"/>
      <c r="UNX8" s="668"/>
      <c r="UNY8" s="670"/>
      <c r="UNZ8" s="652"/>
      <c r="UOA8" s="652"/>
      <c r="UOB8" s="652"/>
      <c r="UOC8" s="652"/>
      <c r="UOD8" s="652"/>
      <c r="UOE8" s="652"/>
      <c r="UOF8" s="653"/>
      <c r="UOG8" s="653"/>
      <c r="UOH8" s="653"/>
      <c r="UOI8" s="653"/>
      <c r="UOJ8" s="653"/>
      <c r="UOK8" s="653"/>
      <c r="UOL8" s="653"/>
      <c r="UOM8" s="653"/>
      <c r="UON8" s="668"/>
      <c r="UOO8" s="670"/>
      <c r="UOP8" s="652"/>
      <c r="UOQ8" s="652"/>
      <c r="UOR8" s="652"/>
      <c r="UOS8" s="652"/>
      <c r="UOT8" s="652"/>
      <c r="UOU8" s="652"/>
      <c r="UOV8" s="653"/>
      <c r="UOW8" s="653"/>
      <c r="UOX8" s="653"/>
      <c r="UOY8" s="653"/>
      <c r="UOZ8" s="653"/>
      <c r="UPA8" s="653"/>
      <c r="UPB8" s="653"/>
      <c r="UPC8" s="653"/>
      <c r="UPD8" s="668"/>
      <c r="UPE8" s="670"/>
      <c r="UPF8" s="652"/>
      <c r="UPG8" s="652"/>
      <c r="UPH8" s="652"/>
      <c r="UPI8" s="652"/>
      <c r="UPJ8" s="652"/>
      <c r="UPK8" s="652"/>
      <c r="UPL8" s="653"/>
      <c r="UPM8" s="653"/>
      <c r="UPN8" s="653"/>
      <c r="UPO8" s="653"/>
      <c r="UPP8" s="653"/>
      <c r="UPQ8" s="653"/>
      <c r="UPR8" s="653"/>
      <c r="UPS8" s="653"/>
      <c r="UPT8" s="668"/>
      <c r="UPU8" s="670"/>
      <c r="UPV8" s="652"/>
      <c r="UPW8" s="652"/>
      <c r="UPX8" s="652"/>
      <c r="UPY8" s="652"/>
      <c r="UPZ8" s="652"/>
      <c r="UQA8" s="652"/>
      <c r="UQB8" s="653"/>
      <c r="UQC8" s="653"/>
      <c r="UQD8" s="653"/>
      <c r="UQE8" s="653"/>
      <c r="UQF8" s="653"/>
      <c r="UQG8" s="653"/>
      <c r="UQH8" s="653"/>
      <c r="UQI8" s="653"/>
      <c r="UQJ8" s="668"/>
      <c r="UQK8" s="670"/>
      <c r="UQL8" s="652"/>
      <c r="UQM8" s="652"/>
      <c r="UQN8" s="652"/>
      <c r="UQO8" s="652"/>
      <c r="UQP8" s="652"/>
      <c r="UQQ8" s="652"/>
      <c r="UQR8" s="653"/>
      <c r="UQS8" s="653"/>
      <c r="UQT8" s="653"/>
      <c r="UQU8" s="653"/>
      <c r="UQV8" s="653"/>
      <c r="UQW8" s="653"/>
      <c r="UQX8" s="653"/>
      <c r="UQY8" s="653"/>
      <c r="UQZ8" s="668"/>
      <c r="URA8" s="670"/>
      <c r="URB8" s="652"/>
      <c r="URC8" s="652"/>
      <c r="URD8" s="652"/>
      <c r="URE8" s="652"/>
      <c r="URF8" s="652"/>
      <c r="URG8" s="652"/>
      <c r="URH8" s="653"/>
      <c r="URI8" s="653"/>
      <c r="URJ8" s="653"/>
      <c r="URK8" s="653"/>
      <c r="URL8" s="653"/>
      <c r="URM8" s="653"/>
      <c r="URN8" s="653"/>
      <c r="URO8" s="653"/>
      <c r="URP8" s="668"/>
      <c r="URQ8" s="670"/>
      <c r="URR8" s="652"/>
      <c r="URS8" s="652"/>
      <c r="URT8" s="652"/>
      <c r="URU8" s="652"/>
      <c r="URV8" s="652"/>
      <c r="URW8" s="652"/>
      <c r="URX8" s="653"/>
      <c r="URY8" s="653"/>
      <c r="URZ8" s="653"/>
      <c r="USA8" s="653"/>
      <c r="USB8" s="653"/>
      <c r="USC8" s="653"/>
      <c r="USD8" s="653"/>
      <c r="USE8" s="653"/>
      <c r="USF8" s="668"/>
      <c r="USG8" s="670"/>
      <c r="USH8" s="652"/>
      <c r="USI8" s="652"/>
      <c r="USJ8" s="652"/>
      <c r="USK8" s="652"/>
      <c r="USL8" s="652"/>
      <c r="USM8" s="652"/>
      <c r="USN8" s="653"/>
      <c r="USO8" s="653"/>
      <c r="USP8" s="653"/>
      <c r="USQ8" s="653"/>
      <c r="USR8" s="653"/>
      <c r="USS8" s="653"/>
      <c r="UST8" s="653"/>
      <c r="USU8" s="653"/>
      <c r="USV8" s="668"/>
      <c r="USW8" s="670"/>
      <c r="USX8" s="652"/>
      <c r="USY8" s="652"/>
      <c r="USZ8" s="652"/>
      <c r="UTA8" s="652"/>
      <c r="UTB8" s="652"/>
      <c r="UTC8" s="652"/>
      <c r="UTD8" s="653"/>
      <c r="UTE8" s="653"/>
      <c r="UTF8" s="653"/>
      <c r="UTG8" s="653"/>
      <c r="UTH8" s="653"/>
      <c r="UTI8" s="653"/>
      <c r="UTJ8" s="653"/>
      <c r="UTK8" s="653"/>
      <c r="UTL8" s="668"/>
      <c r="UTM8" s="670"/>
      <c r="UTN8" s="652"/>
      <c r="UTO8" s="652"/>
      <c r="UTP8" s="652"/>
      <c r="UTQ8" s="652"/>
      <c r="UTR8" s="652"/>
      <c r="UTS8" s="652"/>
      <c r="UTT8" s="653"/>
      <c r="UTU8" s="653"/>
      <c r="UTV8" s="653"/>
      <c r="UTW8" s="653"/>
      <c r="UTX8" s="653"/>
      <c r="UTY8" s="653"/>
      <c r="UTZ8" s="653"/>
      <c r="UUA8" s="653"/>
      <c r="UUB8" s="668"/>
      <c r="UUC8" s="670"/>
      <c r="UUD8" s="652"/>
      <c r="UUE8" s="652"/>
      <c r="UUF8" s="652"/>
      <c r="UUG8" s="652"/>
      <c r="UUH8" s="652"/>
      <c r="UUI8" s="652"/>
      <c r="UUJ8" s="653"/>
      <c r="UUK8" s="653"/>
      <c r="UUL8" s="653"/>
      <c r="UUM8" s="653"/>
      <c r="UUN8" s="653"/>
      <c r="UUO8" s="653"/>
      <c r="UUP8" s="653"/>
      <c r="UUQ8" s="653"/>
      <c r="UUR8" s="668"/>
      <c r="UUS8" s="670"/>
      <c r="UUT8" s="652"/>
      <c r="UUU8" s="652"/>
      <c r="UUV8" s="652"/>
      <c r="UUW8" s="652"/>
      <c r="UUX8" s="652"/>
      <c r="UUY8" s="652"/>
      <c r="UUZ8" s="653"/>
      <c r="UVA8" s="653"/>
      <c r="UVB8" s="653"/>
      <c r="UVC8" s="653"/>
      <c r="UVD8" s="653"/>
      <c r="UVE8" s="653"/>
      <c r="UVF8" s="653"/>
      <c r="UVG8" s="653"/>
      <c r="UVH8" s="668"/>
      <c r="UVI8" s="670"/>
      <c r="UVJ8" s="652"/>
      <c r="UVK8" s="652"/>
      <c r="UVL8" s="652"/>
      <c r="UVM8" s="652"/>
      <c r="UVN8" s="652"/>
      <c r="UVO8" s="652"/>
      <c r="UVP8" s="653"/>
      <c r="UVQ8" s="653"/>
      <c r="UVR8" s="653"/>
      <c r="UVS8" s="653"/>
      <c r="UVT8" s="653"/>
      <c r="UVU8" s="653"/>
      <c r="UVV8" s="653"/>
      <c r="UVW8" s="653"/>
      <c r="UVX8" s="668"/>
      <c r="UVY8" s="670"/>
      <c r="UVZ8" s="652"/>
      <c r="UWA8" s="652"/>
      <c r="UWB8" s="652"/>
      <c r="UWC8" s="652"/>
      <c r="UWD8" s="652"/>
      <c r="UWE8" s="652"/>
      <c r="UWF8" s="653"/>
      <c r="UWG8" s="653"/>
      <c r="UWH8" s="653"/>
      <c r="UWI8" s="653"/>
      <c r="UWJ8" s="653"/>
      <c r="UWK8" s="653"/>
      <c r="UWL8" s="653"/>
      <c r="UWM8" s="653"/>
      <c r="UWN8" s="668"/>
      <c r="UWO8" s="670"/>
      <c r="UWP8" s="652"/>
      <c r="UWQ8" s="652"/>
      <c r="UWR8" s="652"/>
      <c r="UWS8" s="652"/>
      <c r="UWT8" s="652"/>
      <c r="UWU8" s="652"/>
      <c r="UWV8" s="653"/>
      <c r="UWW8" s="653"/>
      <c r="UWX8" s="653"/>
      <c r="UWY8" s="653"/>
      <c r="UWZ8" s="653"/>
      <c r="UXA8" s="653"/>
      <c r="UXB8" s="653"/>
      <c r="UXC8" s="653"/>
      <c r="UXD8" s="668"/>
      <c r="UXE8" s="670"/>
      <c r="UXF8" s="652"/>
      <c r="UXG8" s="652"/>
      <c r="UXH8" s="652"/>
      <c r="UXI8" s="652"/>
      <c r="UXJ8" s="652"/>
      <c r="UXK8" s="652"/>
      <c r="UXL8" s="653"/>
      <c r="UXM8" s="653"/>
      <c r="UXN8" s="653"/>
      <c r="UXO8" s="653"/>
      <c r="UXP8" s="653"/>
      <c r="UXQ8" s="653"/>
      <c r="UXR8" s="653"/>
      <c r="UXS8" s="653"/>
      <c r="UXT8" s="668"/>
      <c r="UXU8" s="670"/>
      <c r="UXV8" s="652"/>
      <c r="UXW8" s="652"/>
      <c r="UXX8" s="652"/>
      <c r="UXY8" s="652"/>
      <c r="UXZ8" s="652"/>
      <c r="UYA8" s="652"/>
      <c r="UYB8" s="653"/>
      <c r="UYC8" s="653"/>
      <c r="UYD8" s="653"/>
      <c r="UYE8" s="653"/>
      <c r="UYF8" s="653"/>
      <c r="UYG8" s="653"/>
      <c r="UYH8" s="653"/>
      <c r="UYI8" s="653"/>
      <c r="UYJ8" s="668"/>
      <c r="UYK8" s="670"/>
      <c r="UYL8" s="652"/>
      <c r="UYM8" s="652"/>
      <c r="UYN8" s="652"/>
      <c r="UYO8" s="652"/>
      <c r="UYP8" s="652"/>
      <c r="UYQ8" s="652"/>
      <c r="UYR8" s="653"/>
      <c r="UYS8" s="653"/>
      <c r="UYT8" s="653"/>
      <c r="UYU8" s="653"/>
      <c r="UYV8" s="653"/>
      <c r="UYW8" s="653"/>
      <c r="UYX8" s="653"/>
      <c r="UYY8" s="653"/>
      <c r="UYZ8" s="668"/>
      <c r="UZA8" s="670"/>
      <c r="UZB8" s="652"/>
      <c r="UZC8" s="652"/>
      <c r="UZD8" s="652"/>
      <c r="UZE8" s="652"/>
      <c r="UZF8" s="652"/>
      <c r="UZG8" s="652"/>
      <c r="UZH8" s="653"/>
      <c r="UZI8" s="653"/>
      <c r="UZJ8" s="653"/>
      <c r="UZK8" s="653"/>
      <c r="UZL8" s="653"/>
      <c r="UZM8" s="653"/>
      <c r="UZN8" s="653"/>
      <c r="UZO8" s="653"/>
      <c r="UZP8" s="668"/>
      <c r="UZQ8" s="670"/>
      <c r="UZR8" s="652"/>
      <c r="UZS8" s="652"/>
      <c r="UZT8" s="652"/>
      <c r="UZU8" s="652"/>
      <c r="UZV8" s="652"/>
      <c r="UZW8" s="652"/>
      <c r="UZX8" s="653"/>
      <c r="UZY8" s="653"/>
      <c r="UZZ8" s="653"/>
      <c r="VAA8" s="653"/>
      <c r="VAB8" s="653"/>
      <c r="VAC8" s="653"/>
      <c r="VAD8" s="653"/>
      <c r="VAE8" s="653"/>
      <c r="VAF8" s="668"/>
      <c r="VAG8" s="670"/>
      <c r="VAH8" s="652"/>
      <c r="VAI8" s="652"/>
      <c r="VAJ8" s="652"/>
      <c r="VAK8" s="652"/>
      <c r="VAL8" s="652"/>
      <c r="VAM8" s="652"/>
      <c r="VAN8" s="653"/>
      <c r="VAO8" s="653"/>
      <c r="VAP8" s="653"/>
      <c r="VAQ8" s="653"/>
      <c r="VAR8" s="653"/>
      <c r="VAS8" s="653"/>
      <c r="VAT8" s="653"/>
      <c r="VAU8" s="653"/>
      <c r="VAV8" s="668"/>
      <c r="VAW8" s="670"/>
      <c r="VAX8" s="652"/>
      <c r="VAY8" s="652"/>
      <c r="VAZ8" s="652"/>
      <c r="VBA8" s="652"/>
      <c r="VBB8" s="652"/>
      <c r="VBC8" s="652"/>
      <c r="VBD8" s="653"/>
      <c r="VBE8" s="653"/>
      <c r="VBF8" s="653"/>
      <c r="VBG8" s="653"/>
      <c r="VBH8" s="653"/>
      <c r="VBI8" s="653"/>
      <c r="VBJ8" s="653"/>
      <c r="VBK8" s="653"/>
      <c r="VBL8" s="668"/>
      <c r="VBM8" s="670"/>
      <c r="VBN8" s="652"/>
      <c r="VBO8" s="652"/>
      <c r="VBP8" s="652"/>
      <c r="VBQ8" s="652"/>
      <c r="VBR8" s="652"/>
      <c r="VBS8" s="652"/>
      <c r="VBT8" s="653"/>
      <c r="VBU8" s="653"/>
      <c r="VBV8" s="653"/>
      <c r="VBW8" s="653"/>
      <c r="VBX8" s="653"/>
      <c r="VBY8" s="653"/>
      <c r="VBZ8" s="653"/>
      <c r="VCA8" s="653"/>
      <c r="VCB8" s="668"/>
      <c r="VCC8" s="670"/>
      <c r="VCD8" s="652"/>
      <c r="VCE8" s="652"/>
      <c r="VCF8" s="652"/>
      <c r="VCG8" s="652"/>
      <c r="VCH8" s="652"/>
      <c r="VCI8" s="652"/>
      <c r="VCJ8" s="653"/>
      <c r="VCK8" s="653"/>
      <c r="VCL8" s="653"/>
      <c r="VCM8" s="653"/>
      <c r="VCN8" s="653"/>
      <c r="VCO8" s="653"/>
      <c r="VCP8" s="653"/>
      <c r="VCQ8" s="653"/>
      <c r="VCR8" s="668"/>
      <c r="VCS8" s="670"/>
      <c r="VCT8" s="652"/>
      <c r="VCU8" s="652"/>
      <c r="VCV8" s="652"/>
      <c r="VCW8" s="652"/>
      <c r="VCX8" s="652"/>
      <c r="VCY8" s="652"/>
      <c r="VCZ8" s="653"/>
      <c r="VDA8" s="653"/>
      <c r="VDB8" s="653"/>
      <c r="VDC8" s="653"/>
      <c r="VDD8" s="653"/>
      <c r="VDE8" s="653"/>
      <c r="VDF8" s="653"/>
      <c r="VDG8" s="653"/>
      <c r="VDH8" s="668"/>
      <c r="VDI8" s="670"/>
      <c r="VDJ8" s="652"/>
      <c r="VDK8" s="652"/>
      <c r="VDL8" s="652"/>
      <c r="VDM8" s="652"/>
      <c r="VDN8" s="652"/>
      <c r="VDO8" s="652"/>
      <c r="VDP8" s="653"/>
      <c r="VDQ8" s="653"/>
      <c r="VDR8" s="653"/>
      <c r="VDS8" s="653"/>
      <c r="VDT8" s="653"/>
      <c r="VDU8" s="653"/>
      <c r="VDV8" s="653"/>
      <c r="VDW8" s="653"/>
      <c r="VDX8" s="668"/>
      <c r="VDY8" s="670"/>
      <c r="VDZ8" s="652"/>
      <c r="VEA8" s="652"/>
      <c r="VEB8" s="652"/>
      <c r="VEC8" s="652"/>
      <c r="VED8" s="652"/>
      <c r="VEE8" s="652"/>
      <c r="VEF8" s="653"/>
      <c r="VEG8" s="653"/>
      <c r="VEH8" s="653"/>
      <c r="VEI8" s="653"/>
      <c r="VEJ8" s="653"/>
      <c r="VEK8" s="653"/>
      <c r="VEL8" s="653"/>
      <c r="VEM8" s="653"/>
      <c r="VEN8" s="668"/>
      <c r="VEO8" s="670"/>
      <c r="VEP8" s="652"/>
      <c r="VEQ8" s="652"/>
      <c r="VER8" s="652"/>
      <c r="VES8" s="652"/>
      <c r="VET8" s="652"/>
      <c r="VEU8" s="652"/>
      <c r="VEV8" s="653"/>
      <c r="VEW8" s="653"/>
      <c r="VEX8" s="653"/>
      <c r="VEY8" s="653"/>
      <c r="VEZ8" s="653"/>
      <c r="VFA8" s="653"/>
      <c r="VFB8" s="653"/>
      <c r="VFC8" s="653"/>
      <c r="VFD8" s="668"/>
      <c r="VFE8" s="670"/>
      <c r="VFF8" s="652"/>
      <c r="VFG8" s="652"/>
      <c r="VFH8" s="652"/>
      <c r="VFI8" s="652"/>
      <c r="VFJ8" s="652"/>
      <c r="VFK8" s="652"/>
      <c r="VFL8" s="653"/>
      <c r="VFM8" s="653"/>
      <c r="VFN8" s="653"/>
      <c r="VFO8" s="653"/>
      <c r="VFP8" s="653"/>
      <c r="VFQ8" s="653"/>
      <c r="VFR8" s="653"/>
      <c r="VFS8" s="653"/>
      <c r="VFT8" s="668"/>
      <c r="VFU8" s="670"/>
      <c r="VFV8" s="652"/>
      <c r="VFW8" s="652"/>
      <c r="VFX8" s="652"/>
      <c r="VFY8" s="652"/>
      <c r="VFZ8" s="652"/>
      <c r="VGA8" s="652"/>
      <c r="VGB8" s="653"/>
      <c r="VGC8" s="653"/>
      <c r="VGD8" s="653"/>
      <c r="VGE8" s="653"/>
      <c r="VGF8" s="653"/>
      <c r="VGG8" s="653"/>
      <c r="VGH8" s="653"/>
      <c r="VGI8" s="653"/>
      <c r="VGJ8" s="668"/>
      <c r="VGK8" s="670"/>
      <c r="VGL8" s="652"/>
      <c r="VGM8" s="652"/>
      <c r="VGN8" s="652"/>
      <c r="VGO8" s="652"/>
      <c r="VGP8" s="652"/>
      <c r="VGQ8" s="652"/>
      <c r="VGR8" s="653"/>
      <c r="VGS8" s="653"/>
      <c r="VGT8" s="653"/>
      <c r="VGU8" s="653"/>
      <c r="VGV8" s="653"/>
      <c r="VGW8" s="653"/>
      <c r="VGX8" s="653"/>
      <c r="VGY8" s="653"/>
      <c r="VGZ8" s="668"/>
      <c r="VHA8" s="670"/>
      <c r="VHB8" s="652"/>
      <c r="VHC8" s="652"/>
      <c r="VHD8" s="652"/>
      <c r="VHE8" s="652"/>
      <c r="VHF8" s="652"/>
      <c r="VHG8" s="652"/>
      <c r="VHH8" s="653"/>
      <c r="VHI8" s="653"/>
      <c r="VHJ8" s="653"/>
      <c r="VHK8" s="653"/>
      <c r="VHL8" s="653"/>
      <c r="VHM8" s="653"/>
      <c r="VHN8" s="653"/>
      <c r="VHO8" s="653"/>
      <c r="VHP8" s="668"/>
      <c r="VHQ8" s="670"/>
      <c r="VHR8" s="652"/>
      <c r="VHS8" s="652"/>
      <c r="VHT8" s="652"/>
      <c r="VHU8" s="652"/>
      <c r="VHV8" s="652"/>
      <c r="VHW8" s="652"/>
      <c r="VHX8" s="653"/>
      <c r="VHY8" s="653"/>
      <c r="VHZ8" s="653"/>
      <c r="VIA8" s="653"/>
      <c r="VIB8" s="653"/>
      <c r="VIC8" s="653"/>
      <c r="VID8" s="653"/>
      <c r="VIE8" s="653"/>
      <c r="VIF8" s="668"/>
      <c r="VIG8" s="670"/>
      <c r="VIH8" s="652"/>
      <c r="VII8" s="652"/>
      <c r="VIJ8" s="652"/>
      <c r="VIK8" s="652"/>
      <c r="VIL8" s="652"/>
      <c r="VIM8" s="652"/>
      <c r="VIN8" s="653"/>
      <c r="VIO8" s="653"/>
      <c r="VIP8" s="653"/>
      <c r="VIQ8" s="653"/>
      <c r="VIR8" s="653"/>
      <c r="VIS8" s="653"/>
      <c r="VIT8" s="653"/>
      <c r="VIU8" s="653"/>
      <c r="VIV8" s="668"/>
      <c r="VIW8" s="670"/>
      <c r="VIX8" s="652"/>
      <c r="VIY8" s="652"/>
      <c r="VIZ8" s="652"/>
      <c r="VJA8" s="652"/>
      <c r="VJB8" s="652"/>
      <c r="VJC8" s="652"/>
      <c r="VJD8" s="653"/>
      <c r="VJE8" s="653"/>
      <c r="VJF8" s="653"/>
      <c r="VJG8" s="653"/>
      <c r="VJH8" s="653"/>
      <c r="VJI8" s="653"/>
      <c r="VJJ8" s="653"/>
      <c r="VJK8" s="653"/>
      <c r="VJL8" s="668"/>
      <c r="VJM8" s="670"/>
      <c r="VJN8" s="652"/>
      <c r="VJO8" s="652"/>
      <c r="VJP8" s="652"/>
      <c r="VJQ8" s="652"/>
      <c r="VJR8" s="652"/>
      <c r="VJS8" s="652"/>
      <c r="VJT8" s="653"/>
      <c r="VJU8" s="653"/>
      <c r="VJV8" s="653"/>
      <c r="VJW8" s="653"/>
      <c r="VJX8" s="653"/>
      <c r="VJY8" s="653"/>
      <c r="VJZ8" s="653"/>
      <c r="VKA8" s="653"/>
      <c r="VKB8" s="668"/>
      <c r="VKC8" s="670"/>
      <c r="VKD8" s="652"/>
      <c r="VKE8" s="652"/>
      <c r="VKF8" s="652"/>
      <c r="VKG8" s="652"/>
      <c r="VKH8" s="652"/>
      <c r="VKI8" s="652"/>
      <c r="VKJ8" s="653"/>
      <c r="VKK8" s="653"/>
      <c r="VKL8" s="653"/>
      <c r="VKM8" s="653"/>
      <c r="VKN8" s="653"/>
      <c r="VKO8" s="653"/>
      <c r="VKP8" s="653"/>
      <c r="VKQ8" s="653"/>
      <c r="VKR8" s="668"/>
      <c r="VKS8" s="670"/>
      <c r="VKT8" s="652"/>
      <c r="VKU8" s="652"/>
      <c r="VKV8" s="652"/>
      <c r="VKW8" s="652"/>
      <c r="VKX8" s="652"/>
      <c r="VKY8" s="652"/>
      <c r="VKZ8" s="653"/>
      <c r="VLA8" s="653"/>
      <c r="VLB8" s="653"/>
      <c r="VLC8" s="653"/>
      <c r="VLD8" s="653"/>
      <c r="VLE8" s="653"/>
      <c r="VLF8" s="653"/>
      <c r="VLG8" s="653"/>
      <c r="VLH8" s="668"/>
      <c r="VLI8" s="670"/>
      <c r="VLJ8" s="652"/>
      <c r="VLK8" s="652"/>
      <c r="VLL8" s="652"/>
      <c r="VLM8" s="652"/>
      <c r="VLN8" s="652"/>
      <c r="VLO8" s="652"/>
      <c r="VLP8" s="653"/>
      <c r="VLQ8" s="653"/>
      <c r="VLR8" s="653"/>
      <c r="VLS8" s="653"/>
      <c r="VLT8" s="653"/>
      <c r="VLU8" s="653"/>
      <c r="VLV8" s="653"/>
      <c r="VLW8" s="653"/>
      <c r="VLX8" s="668"/>
      <c r="VLY8" s="670"/>
      <c r="VLZ8" s="652"/>
      <c r="VMA8" s="652"/>
      <c r="VMB8" s="652"/>
      <c r="VMC8" s="652"/>
      <c r="VMD8" s="652"/>
      <c r="VME8" s="652"/>
      <c r="VMF8" s="653"/>
      <c r="VMG8" s="653"/>
      <c r="VMH8" s="653"/>
      <c r="VMI8" s="653"/>
      <c r="VMJ8" s="653"/>
      <c r="VMK8" s="653"/>
      <c r="VML8" s="653"/>
      <c r="VMM8" s="653"/>
      <c r="VMN8" s="668"/>
      <c r="VMO8" s="670"/>
      <c r="VMP8" s="652"/>
      <c r="VMQ8" s="652"/>
      <c r="VMR8" s="652"/>
      <c r="VMS8" s="652"/>
      <c r="VMT8" s="652"/>
      <c r="VMU8" s="652"/>
      <c r="VMV8" s="653"/>
      <c r="VMW8" s="653"/>
      <c r="VMX8" s="653"/>
      <c r="VMY8" s="653"/>
      <c r="VMZ8" s="653"/>
      <c r="VNA8" s="653"/>
      <c r="VNB8" s="653"/>
      <c r="VNC8" s="653"/>
      <c r="VND8" s="668"/>
      <c r="VNE8" s="670"/>
      <c r="VNF8" s="652"/>
      <c r="VNG8" s="652"/>
      <c r="VNH8" s="652"/>
      <c r="VNI8" s="652"/>
      <c r="VNJ8" s="652"/>
      <c r="VNK8" s="652"/>
      <c r="VNL8" s="653"/>
      <c r="VNM8" s="653"/>
      <c r="VNN8" s="653"/>
      <c r="VNO8" s="653"/>
      <c r="VNP8" s="653"/>
      <c r="VNQ8" s="653"/>
      <c r="VNR8" s="653"/>
      <c r="VNS8" s="653"/>
      <c r="VNT8" s="668"/>
      <c r="VNU8" s="670"/>
      <c r="VNV8" s="652"/>
      <c r="VNW8" s="652"/>
      <c r="VNX8" s="652"/>
      <c r="VNY8" s="652"/>
      <c r="VNZ8" s="652"/>
      <c r="VOA8" s="652"/>
      <c r="VOB8" s="653"/>
      <c r="VOC8" s="653"/>
      <c r="VOD8" s="653"/>
      <c r="VOE8" s="653"/>
      <c r="VOF8" s="653"/>
      <c r="VOG8" s="653"/>
      <c r="VOH8" s="653"/>
      <c r="VOI8" s="653"/>
      <c r="VOJ8" s="668"/>
      <c r="VOK8" s="670"/>
      <c r="VOL8" s="652"/>
      <c r="VOM8" s="652"/>
      <c r="VON8" s="652"/>
      <c r="VOO8" s="652"/>
      <c r="VOP8" s="652"/>
      <c r="VOQ8" s="652"/>
      <c r="VOR8" s="653"/>
      <c r="VOS8" s="653"/>
      <c r="VOT8" s="653"/>
      <c r="VOU8" s="653"/>
      <c r="VOV8" s="653"/>
      <c r="VOW8" s="653"/>
      <c r="VOX8" s="653"/>
      <c r="VOY8" s="653"/>
      <c r="VOZ8" s="668"/>
      <c r="VPA8" s="670"/>
      <c r="VPB8" s="652"/>
      <c r="VPC8" s="652"/>
      <c r="VPD8" s="652"/>
      <c r="VPE8" s="652"/>
      <c r="VPF8" s="652"/>
      <c r="VPG8" s="652"/>
      <c r="VPH8" s="653"/>
      <c r="VPI8" s="653"/>
      <c r="VPJ8" s="653"/>
      <c r="VPK8" s="653"/>
      <c r="VPL8" s="653"/>
      <c r="VPM8" s="653"/>
      <c r="VPN8" s="653"/>
      <c r="VPO8" s="653"/>
      <c r="VPP8" s="668"/>
      <c r="VPQ8" s="670"/>
      <c r="VPR8" s="652"/>
      <c r="VPS8" s="652"/>
      <c r="VPT8" s="652"/>
      <c r="VPU8" s="652"/>
      <c r="VPV8" s="652"/>
      <c r="VPW8" s="652"/>
      <c r="VPX8" s="653"/>
      <c r="VPY8" s="653"/>
      <c r="VPZ8" s="653"/>
      <c r="VQA8" s="653"/>
      <c r="VQB8" s="653"/>
      <c r="VQC8" s="653"/>
      <c r="VQD8" s="653"/>
      <c r="VQE8" s="653"/>
      <c r="VQF8" s="668"/>
      <c r="VQG8" s="670"/>
      <c r="VQH8" s="652"/>
      <c r="VQI8" s="652"/>
      <c r="VQJ8" s="652"/>
      <c r="VQK8" s="652"/>
      <c r="VQL8" s="652"/>
      <c r="VQM8" s="652"/>
      <c r="VQN8" s="653"/>
      <c r="VQO8" s="653"/>
      <c r="VQP8" s="653"/>
      <c r="VQQ8" s="653"/>
      <c r="VQR8" s="653"/>
      <c r="VQS8" s="653"/>
      <c r="VQT8" s="653"/>
      <c r="VQU8" s="653"/>
      <c r="VQV8" s="668"/>
      <c r="VQW8" s="670"/>
      <c r="VQX8" s="652"/>
      <c r="VQY8" s="652"/>
      <c r="VQZ8" s="652"/>
      <c r="VRA8" s="652"/>
      <c r="VRB8" s="652"/>
      <c r="VRC8" s="652"/>
      <c r="VRD8" s="653"/>
      <c r="VRE8" s="653"/>
      <c r="VRF8" s="653"/>
      <c r="VRG8" s="653"/>
      <c r="VRH8" s="653"/>
      <c r="VRI8" s="653"/>
      <c r="VRJ8" s="653"/>
      <c r="VRK8" s="653"/>
      <c r="VRL8" s="668"/>
      <c r="VRM8" s="670"/>
      <c r="VRN8" s="652"/>
      <c r="VRO8" s="652"/>
      <c r="VRP8" s="652"/>
      <c r="VRQ8" s="652"/>
      <c r="VRR8" s="652"/>
      <c r="VRS8" s="652"/>
      <c r="VRT8" s="653"/>
      <c r="VRU8" s="653"/>
      <c r="VRV8" s="653"/>
      <c r="VRW8" s="653"/>
      <c r="VRX8" s="653"/>
      <c r="VRY8" s="653"/>
      <c r="VRZ8" s="653"/>
      <c r="VSA8" s="653"/>
      <c r="VSB8" s="668"/>
      <c r="VSC8" s="670"/>
      <c r="VSD8" s="652"/>
      <c r="VSE8" s="652"/>
      <c r="VSF8" s="652"/>
      <c r="VSG8" s="652"/>
      <c r="VSH8" s="652"/>
      <c r="VSI8" s="652"/>
      <c r="VSJ8" s="653"/>
      <c r="VSK8" s="653"/>
      <c r="VSL8" s="653"/>
      <c r="VSM8" s="653"/>
      <c r="VSN8" s="653"/>
      <c r="VSO8" s="653"/>
      <c r="VSP8" s="653"/>
      <c r="VSQ8" s="653"/>
      <c r="VSR8" s="668"/>
      <c r="VSS8" s="670"/>
      <c r="VST8" s="652"/>
      <c r="VSU8" s="652"/>
      <c r="VSV8" s="652"/>
      <c r="VSW8" s="652"/>
      <c r="VSX8" s="652"/>
      <c r="VSY8" s="652"/>
      <c r="VSZ8" s="653"/>
      <c r="VTA8" s="653"/>
      <c r="VTB8" s="653"/>
      <c r="VTC8" s="653"/>
      <c r="VTD8" s="653"/>
      <c r="VTE8" s="653"/>
      <c r="VTF8" s="653"/>
      <c r="VTG8" s="653"/>
      <c r="VTH8" s="668"/>
      <c r="VTI8" s="670"/>
      <c r="VTJ8" s="652"/>
      <c r="VTK8" s="652"/>
      <c r="VTL8" s="652"/>
      <c r="VTM8" s="652"/>
      <c r="VTN8" s="652"/>
      <c r="VTO8" s="652"/>
      <c r="VTP8" s="653"/>
      <c r="VTQ8" s="653"/>
      <c r="VTR8" s="653"/>
      <c r="VTS8" s="653"/>
      <c r="VTT8" s="653"/>
      <c r="VTU8" s="653"/>
      <c r="VTV8" s="653"/>
      <c r="VTW8" s="653"/>
      <c r="VTX8" s="668"/>
      <c r="VTY8" s="670"/>
      <c r="VTZ8" s="652"/>
      <c r="VUA8" s="652"/>
      <c r="VUB8" s="652"/>
      <c r="VUC8" s="652"/>
      <c r="VUD8" s="652"/>
      <c r="VUE8" s="652"/>
      <c r="VUF8" s="653"/>
      <c r="VUG8" s="653"/>
      <c r="VUH8" s="653"/>
      <c r="VUI8" s="653"/>
      <c r="VUJ8" s="653"/>
      <c r="VUK8" s="653"/>
      <c r="VUL8" s="653"/>
      <c r="VUM8" s="653"/>
      <c r="VUN8" s="668"/>
      <c r="VUO8" s="670"/>
      <c r="VUP8" s="652"/>
      <c r="VUQ8" s="652"/>
      <c r="VUR8" s="652"/>
      <c r="VUS8" s="652"/>
      <c r="VUT8" s="652"/>
      <c r="VUU8" s="652"/>
      <c r="VUV8" s="653"/>
      <c r="VUW8" s="653"/>
      <c r="VUX8" s="653"/>
      <c r="VUY8" s="653"/>
      <c r="VUZ8" s="653"/>
      <c r="VVA8" s="653"/>
      <c r="VVB8" s="653"/>
      <c r="VVC8" s="653"/>
      <c r="VVD8" s="668"/>
      <c r="VVE8" s="670"/>
      <c r="VVF8" s="652"/>
      <c r="VVG8" s="652"/>
      <c r="VVH8" s="652"/>
      <c r="VVI8" s="652"/>
      <c r="VVJ8" s="652"/>
      <c r="VVK8" s="652"/>
      <c r="VVL8" s="653"/>
      <c r="VVM8" s="653"/>
      <c r="VVN8" s="653"/>
      <c r="VVO8" s="653"/>
      <c r="VVP8" s="653"/>
      <c r="VVQ8" s="653"/>
      <c r="VVR8" s="653"/>
      <c r="VVS8" s="653"/>
      <c r="VVT8" s="668"/>
      <c r="VVU8" s="670"/>
      <c r="VVV8" s="652"/>
      <c r="VVW8" s="652"/>
      <c r="VVX8" s="652"/>
      <c r="VVY8" s="652"/>
      <c r="VVZ8" s="652"/>
      <c r="VWA8" s="652"/>
      <c r="VWB8" s="653"/>
      <c r="VWC8" s="653"/>
      <c r="VWD8" s="653"/>
      <c r="VWE8" s="653"/>
      <c r="VWF8" s="653"/>
      <c r="VWG8" s="653"/>
      <c r="VWH8" s="653"/>
      <c r="VWI8" s="653"/>
      <c r="VWJ8" s="668"/>
      <c r="VWK8" s="670"/>
      <c r="VWL8" s="652"/>
      <c r="VWM8" s="652"/>
      <c r="VWN8" s="652"/>
      <c r="VWO8" s="652"/>
      <c r="VWP8" s="652"/>
      <c r="VWQ8" s="652"/>
      <c r="VWR8" s="653"/>
      <c r="VWS8" s="653"/>
      <c r="VWT8" s="653"/>
      <c r="VWU8" s="653"/>
      <c r="VWV8" s="653"/>
      <c r="VWW8" s="653"/>
      <c r="VWX8" s="653"/>
      <c r="VWY8" s="653"/>
      <c r="VWZ8" s="668"/>
      <c r="VXA8" s="670"/>
      <c r="VXB8" s="652"/>
      <c r="VXC8" s="652"/>
      <c r="VXD8" s="652"/>
      <c r="VXE8" s="652"/>
      <c r="VXF8" s="652"/>
      <c r="VXG8" s="652"/>
      <c r="VXH8" s="653"/>
      <c r="VXI8" s="653"/>
      <c r="VXJ8" s="653"/>
      <c r="VXK8" s="653"/>
      <c r="VXL8" s="653"/>
      <c r="VXM8" s="653"/>
      <c r="VXN8" s="653"/>
      <c r="VXO8" s="653"/>
      <c r="VXP8" s="668"/>
      <c r="VXQ8" s="670"/>
      <c r="VXR8" s="652"/>
      <c r="VXS8" s="652"/>
      <c r="VXT8" s="652"/>
      <c r="VXU8" s="652"/>
      <c r="VXV8" s="652"/>
      <c r="VXW8" s="652"/>
      <c r="VXX8" s="653"/>
      <c r="VXY8" s="653"/>
      <c r="VXZ8" s="653"/>
      <c r="VYA8" s="653"/>
      <c r="VYB8" s="653"/>
      <c r="VYC8" s="653"/>
      <c r="VYD8" s="653"/>
      <c r="VYE8" s="653"/>
      <c r="VYF8" s="668"/>
      <c r="VYG8" s="670"/>
      <c r="VYH8" s="652"/>
      <c r="VYI8" s="652"/>
      <c r="VYJ8" s="652"/>
      <c r="VYK8" s="652"/>
      <c r="VYL8" s="652"/>
      <c r="VYM8" s="652"/>
      <c r="VYN8" s="653"/>
      <c r="VYO8" s="653"/>
      <c r="VYP8" s="653"/>
      <c r="VYQ8" s="653"/>
      <c r="VYR8" s="653"/>
      <c r="VYS8" s="653"/>
      <c r="VYT8" s="653"/>
      <c r="VYU8" s="653"/>
      <c r="VYV8" s="668"/>
      <c r="VYW8" s="670"/>
      <c r="VYX8" s="652"/>
      <c r="VYY8" s="652"/>
      <c r="VYZ8" s="652"/>
      <c r="VZA8" s="652"/>
      <c r="VZB8" s="652"/>
      <c r="VZC8" s="652"/>
      <c r="VZD8" s="653"/>
      <c r="VZE8" s="653"/>
      <c r="VZF8" s="653"/>
      <c r="VZG8" s="653"/>
      <c r="VZH8" s="653"/>
      <c r="VZI8" s="653"/>
      <c r="VZJ8" s="653"/>
      <c r="VZK8" s="653"/>
      <c r="VZL8" s="668"/>
      <c r="VZM8" s="670"/>
      <c r="VZN8" s="652"/>
      <c r="VZO8" s="652"/>
      <c r="VZP8" s="652"/>
      <c r="VZQ8" s="652"/>
      <c r="VZR8" s="652"/>
      <c r="VZS8" s="652"/>
      <c r="VZT8" s="653"/>
      <c r="VZU8" s="653"/>
      <c r="VZV8" s="653"/>
      <c r="VZW8" s="653"/>
      <c r="VZX8" s="653"/>
      <c r="VZY8" s="653"/>
      <c r="VZZ8" s="653"/>
      <c r="WAA8" s="653"/>
      <c r="WAB8" s="668"/>
      <c r="WAC8" s="670"/>
      <c r="WAD8" s="652"/>
      <c r="WAE8" s="652"/>
      <c r="WAF8" s="652"/>
      <c r="WAG8" s="652"/>
      <c r="WAH8" s="652"/>
      <c r="WAI8" s="652"/>
      <c r="WAJ8" s="653"/>
      <c r="WAK8" s="653"/>
      <c r="WAL8" s="653"/>
      <c r="WAM8" s="653"/>
      <c r="WAN8" s="653"/>
      <c r="WAO8" s="653"/>
      <c r="WAP8" s="653"/>
      <c r="WAQ8" s="653"/>
      <c r="WAR8" s="668"/>
      <c r="WAS8" s="670"/>
      <c r="WAT8" s="652"/>
      <c r="WAU8" s="652"/>
      <c r="WAV8" s="652"/>
      <c r="WAW8" s="652"/>
      <c r="WAX8" s="652"/>
      <c r="WAY8" s="652"/>
      <c r="WAZ8" s="653"/>
      <c r="WBA8" s="653"/>
      <c r="WBB8" s="653"/>
      <c r="WBC8" s="653"/>
      <c r="WBD8" s="653"/>
      <c r="WBE8" s="653"/>
      <c r="WBF8" s="653"/>
      <c r="WBG8" s="653"/>
      <c r="WBH8" s="668"/>
      <c r="WBI8" s="670"/>
      <c r="WBJ8" s="652"/>
      <c r="WBK8" s="652"/>
      <c r="WBL8" s="652"/>
      <c r="WBM8" s="652"/>
      <c r="WBN8" s="652"/>
      <c r="WBO8" s="652"/>
      <c r="WBP8" s="653"/>
      <c r="WBQ8" s="653"/>
      <c r="WBR8" s="653"/>
      <c r="WBS8" s="653"/>
      <c r="WBT8" s="653"/>
      <c r="WBU8" s="653"/>
      <c r="WBV8" s="653"/>
      <c r="WBW8" s="653"/>
      <c r="WBX8" s="668"/>
      <c r="WBY8" s="670"/>
      <c r="WBZ8" s="652"/>
      <c r="WCA8" s="652"/>
      <c r="WCB8" s="652"/>
      <c r="WCC8" s="652"/>
      <c r="WCD8" s="652"/>
      <c r="WCE8" s="652"/>
      <c r="WCF8" s="653"/>
      <c r="WCG8" s="653"/>
      <c r="WCH8" s="653"/>
      <c r="WCI8" s="653"/>
      <c r="WCJ8" s="653"/>
      <c r="WCK8" s="653"/>
      <c r="WCL8" s="653"/>
      <c r="WCM8" s="653"/>
      <c r="WCN8" s="668"/>
      <c r="WCO8" s="670"/>
      <c r="WCP8" s="652"/>
      <c r="WCQ8" s="652"/>
      <c r="WCR8" s="652"/>
      <c r="WCS8" s="652"/>
      <c r="WCT8" s="652"/>
      <c r="WCU8" s="652"/>
      <c r="WCV8" s="653"/>
      <c r="WCW8" s="653"/>
      <c r="WCX8" s="653"/>
      <c r="WCY8" s="653"/>
      <c r="WCZ8" s="653"/>
      <c r="WDA8" s="653"/>
      <c r="WDB8" s="653"/>
      <c r="WDC8" s="653"/>
      <c r="WDD8" s="668"/>
      <c r="WDE8" s="670"/>
      <c r="WDF8" s="652"/>
      <c r="WDG8" s="652"/>
      <c r="WDH8" s="652"/>
      <c r="WDI8" s="652"/>
      <c r="WDJ8" s="652"/>
      <c r="WDK8" s="652"/>
      <c r="WDL8" s="653"/>
      <c r="WDM8" s="653"/>
      <c r="WDN8" s="653"/>
      <c r="WDO8" s="653"/>
      <c r="WDP8" s="653"/>
      <c r="WDQ8" s="653"/>
      <c r="WDR8" s="653"/>
      <c r="WDS8" s="653"/>
      <c r="WDT8" s="668"/>
      <c r="WDU8" s="670"/>
      <c r="WDV8" s="652"/>
      <c r="WDW8" s="652"/>
      <c r="WDX8" s="652"/>
      <c r="WDY8" s="652"/>
      <c r="WDZ8" s="652"/>
      <c r="WEA8" s="652"/>
      <c r="WEB8" s="653"/>
      <c r="WEC8" s="653"/>
      <c r="WED8" s="653"/>
      <c r="WEE8" s="653"/>
      <c r="WEF8" s="653"/>
      <c r="WEG8" s="653"/>
      <c r="WEH8" s="653"/>
      <c r="WEI8" s="653"/>
      <c r="WEJ8" s="668"/>
      <c r="WEK8" s="670"/>
      <c r="WEL8" s="652"/>
      <c r="WEM8" s="652"/>
      <c r="WEN8" s="652"/>
      <c r="WEO8" s="652"/>
      <c r="WEP8" s="652"/>
      <c r="WEQ8" s="652"/>
      <c r="WER8" s="653"/>
      <c r="WES8" s="653"/>
      <c r="WET8" s="653"/>
      <c r="WEU8" s="653"/>
      <c r="WEV8" s="653"/>
      <c r="WEW8" s="653"/>
      <c r="WEX8" s="653"/>
      <c r="WEY8" s="653"/>
      <c r="WEZ8" s="668"/>
      <c r="WFA8" s="670"/>
      <c r="WFB8" s="652"/>
      <c r="WFC8" s="652"/>
      <c r="WFD8" s="652"/>
      <c r="WFE8" s="652"/>
      <c r="WFF8" s="652"/>
      <c r="WFG8" s="652"/>
      <c r="WFH8" s="653"/>
      <c r="WFI8" s="653"/>
      <c r="WFJ8" s="653"/>
      <c r="WFK8" s="653"/>
      <c r="WFL8" s="653"/>
      <c r="WFM8" s="653"/>
      <c r="WFN8" s="653"/>
      <c r="WFO8" s="653"/>
      <c r="WFP8" s="668"/>
      <c r="WFQ8" s="670"/>
      <c r="WFR8" s="652"/>
      <c r="WFS8" s="652"/>
      <c r="WFT8" s="652"/>
      <c r="WFU8" s="652"/>
      <c r="WFV8" s="652"/>
      <c r="WFW8" s="652"/>
      <c r="WFX8" s="653"/>
      <c r="WFY8" s="653"/>
      <c r="WFZ8" s="653"/>
      <c r="WGA8" s="653"/>
      <c r="WGB8" s="653"/>
      <c r="WGC8" s="653"/>
      <c r="WGD8" s="653"/>
      <c r="WGE8" s="653"/>
      <c r="WGF8" s="668"/>
      <c r="WGG8" s="670"/>
      <c r="WGH8" s="652"/>
      <c r="WGI8" s="652"/>
      <c r="WGJ8" s="652"/>
      <c r="WGK8" s="652"/>
      <c r="WGL8" s="652"/>
      <c r="WGM8" s="652"/>
      <c r="WGN8" s="653"/>
      <c r="WGO8" s="653"/>
      <c r="WGP8" s="653"/>
      <c r="WGQ8" s="653"/>
      <c r="WGR8" s="653"/>
      <c r="WGS8" s="653"/>
      <c r="WGT8" s="653"/>
      <c r="WGU8" s="653"/>
      <c r="WGV8" s="668"/>
      <c r="WGW8" s="670"/>
      <c r="WGX8" s="652"/>
      <c r="WGY8" s="652"/>
      <c r="WGZ8" s="652"/>
      <c r="WHA8" s="652"/>
      <c r="WHB8" s="652"/>
      <c r="WHC8" s="652"/>
      <c r="WHD8" s="653"/>
      <c r="WHE8" s="653"/>
      <c r="WHF8" s="653"/>
      <c r="WHG8" s="653"/>
      <c r="WHH8" s="653"/>
      <c r="WHI8" s="653"/>
      <c r="WHJ8" s="653"/>
      <c r="WHK8" s="653"/>
      <c r="WHL8" s="668"/>
      <c r="WHM8" s="670"/>
      <c r="WHN8" s="652"/>
      <c r="WHO8" s="652"/>
      <c r="WHP8" s="652"/>
      <c r="WHQ8" s="652"/>
      <c r="WHR8" s="652"/>
      <c r="WHS8" s="652"/>
      <c r="WHT8" s="653"/>
      <c r="WHU8" s="653"/>
      <c r="WHV8" s="653"/>
      <c r="WHW8" s="653"/>
      <c r="WHX8" s="653"/>
      <c r="WHY8" s="653"/>
      <c r="WHZ8" s="653"/>
      <c r="WIA8" s="653"/>
      <c r="WIB8" s="668"/>
      <c r="WIC8" s="670"/>
      <c r="WID8" s="652"/>
      <c r="WIE8" s="652"/>
      <c r="WIF8" s="652"/>
      <c r="WIG8" s="652"/>
      <c r="WIH8" s="652"/>
      <c r="WII8" s="652"/>
      <c r="WIJ8" s="653"/>
      <c r="WIK8" s="653"/>
      <c r="WIL8" s="653"/>
      <c r="WIM8" s="653"/>
      <c r="WIN8" s="653"/>
      <c r="WIO8" s="653"/>
      <c r="WIP8" s="653"/>
      <c r="WIQ8" s="653"/>
      <c r="WIR8" s="668"/>
      <c r="WIS8" s="670"/>
      <c r="WIT8" s="652"/>
      <c r="WIU8" s="652"/>
      <c r="WIV8" s="652"/>
      <c r="WIW8" s="652"/>
      <c r="WIX8" s="652"/>
      <c r="WIY8" s="652"/>
      <c r="WIZ8" s="653"/>
      <c r="WJA8" s="653"/>
      <c r="WJB8" s="653"/>
      <c r="WJC8" s="653"/>
      <c r="WJD8" s="653"/>
      <c r="WJE8" s="653"/>
      <c r="WJF8" s="653"/>
      <c r="WJG8" s="653"/>
      <c r="WJH8" s="668"/>
      <c r="WJI8" s="670"/>
      <c r="WJJ8" s="652"/>
      <c r="WJK8" s="652"/>
      <c r="WJL8" s="652"/>
      <c r="WJM8" s="652"/>
      <c r="WJN8" s="652"/>
      <c r="WJO8" s="652"/>
      <c r="WJP8" s="653"/>
      <c r="WJQ8" s="653"/>
      <c r="WJR8" s="653"/>
      <c r="WJS8" s="653"/>
      <c r="WJT8" s="653"/>
      <c r="WJU8" s="653"/>
      <c r="WJV8" s="653"/>
      <c r="WJW8" s="653"/>
      <c r="WJX8" s="668"/>
      <c r="WJY8" s="670"/>
      <c r="WJZ8" s="652"/>
      <c r="WKA8" s="652"/>
      <c r="WKB8" s="652"/>
      <c r="WKC8" s="652"/>
      <c r="WKD8" s="652"/>
      <c r="WKE8" s="652"/>
      <c r="WKF8" s="653"/>
      <c r="WKG8" s="653"/>
      <c r="WKH8" s="653"/>
      <c r="WKI8" s="653"/>
      <c r="WKJ8" s="653"/>
      <c r="WKK8" s="653"/>
      <c r="WKL8" s="653"/>
      <c r="WKM8" s="653"/>
      <c r="WKN8" s="668"/>
      <c r="WKO8" s="670"/>
      <c r="WKP8" s="652"/>
      <c r="WKQ8" s="652"/>
      <c r="WKR8" s="652"/>
      <c r="WKS8" s="652"/>
      <c r="WKT8" s="652"/>
      <c r="WKU8" s="652"/>
      <c r="WKV8" s="653"/>
      <c r="WKW8" s="653"/>
      <c r="WKX8" s="653"/>
      <c r="WKY8" s="653"/>
      <c r="WKZ8" s="653"/>
      <c r="WLA8" s="653"/>
      <c r="WLB8" s="653"/>
      <c r="WLC8" s="653"/>
      <c r="WLD8" s="668"/>
      <c r="WLE8" s="670"/>
      <c r="WLF8" s="652"/>
      <c r="WLG8" s="652"/>
      <c r="WLH8" s="652"/>
      <c r="WLI8" s="652"/>
      <c r="WLJ8" s="652"/>
      <c r="WLK8" s="652"/>
      <c r="WLL8" s="653"/>
      <c r="WLM8" s="653"/>
      <c r="WLN8" s="653"/>
      <c r="WLO8" s="653"/>
      <c r="WLP8" s="653"/>
      <c r="WLQ8" s="653"/>
      <c r="WLR8" s="653"/>
      <c r="WLS8" s="653"/>
      <c r="WLT8" s="668"/>
      <c r="WLU8" s="670"/>
      <c r="WLV8" s="652"/>
      <c r="WLW8" s="652"/>
      <c r="WLX8" s="652"/>
      <c r="WLY8" s="652"/>
      <c r="WLZ8" s="652"/>
      <c r="WMA8" s="652"/>
      <c r="WMB8" s="653"/>
      <c r="WMC8" s="653"/>
      <c r="WMD8" s="653"/>
      <c r="WME8" s="653"/>
      <c r="WMF8" s="653"/>
      <c r="WMG8" s="653"/>
      <c r="WMH8" s="653"/>
      <c r="WMI8" s="653"/>
      <c r="WMJ8" s="668"/>
      <c r="WMK8" s="670"/>
      <c r="WML8" s="652"/>
      <c r="WMM8" s="652"/>
      <c r="WMN8" s="652"/>
      <c r="WMO8" s="652"/>
      <c r="WMP8" s="652"/>
      <c r="WMQ8" s="652"/>
      <c r="WMR8" s="653"/>
      <c r="WMS8" s="653"/>
      <c r="WMT8" s="653"/>
      <c r="WMU8" s="653"/>
      <c r="WMV8" s="653"/>
      <c r="WMW8" s="653"/>
      <c r="WMX8" s="653"/>
      <c r="WMY8" s="653"/>
      <c r="WMZ8" s="668"/>
      <c r="WNA8" s="670"/>
      <c r="WNB8" s="652"/>
      <c r="WNC8" s="652"/>
      <c r="WND8" s="652"/>
      <c r="WNE8" s="652"/>
      <c r="WNF8" s="652"/>
      <c r="WNG8" s="652"/>
      <c r="WNH8" s="653"/>
      <c r="WNI8" s="653"/>
      <c r="WNJ8" s="653"/>
      <c r="WNK8" s="653"/>
      <c r="WNL8" s="653"/>
      <c r="WNM8" s="653"/>
      <c r="WNN8" s="653"/>
      <c r="WNO8" s="653"/>
      <c r="WNP8" s="668"/>
      <c r="WNQ8" s="670"/>
      <c r="WNR8" s="652"/>
      <c r="WNS8" s="652"/>
      <c r="WNT8" s="652"/>
      <c r="WNU8" s="652"/>
      <c r="WNV8" s="652"/>
      <c r="WNW8" s="652"/>
      <c r="WNX8" s="653"/>
      <c r="WNY8" s="653"/>
      <c r="WNZ8" s="653"/>
      <c r="WOA8" s="653"/>
      <c r="WOB8" s="653"/>
      <c r="WOC8" s="653"/>
      <c r="WOD8" s="653"/>
      <c r="WOE8" s="653"/>
      <c r="WOF8" s="668"/>
      <c r="WOG8" s="670"/>
      <c r="WOH8" s="652"/>
      <c r="WOI8" s="652"/>
      <c r="WOJ8" s="652"/>
      <c r="WOK8" s="652"/>
      <c r="WOL8" s="652"/>
      <c r="WOM8" s="652"/>
      <c r="WON8" s="653"/>
      <c r="WOO8" s="653"/>
      <c r="WOP8" s="653"/>
      <c r="WOQ8" s="653"/>
      <c r="WOR8" s="653"/>
      <c r="WOS8" s="653"/>
      <c r="WOT8" s="653"/>
      <c r="WOU8" s="653"/>
      <c r="WOV8" s="668"/>
      <c r="WOW8" s="670"/>
      <c r="WOX8" s="652"/>
      <c r="WOY8" s="652"/>
      <c r="WOZ8" s="652"/>
      <c r="WPA8" s="652"/>
      <c r="WPB8" s="652"/>
      <c r="WPC8" s="652"/>
      <c r="WPD8" s="653"/>
      <c r="WPE8" s="653"/>
      <c r="WPF8" s="653"/>
      <c r="WPG8" s="653"/>
      <c r="WPH8" s="653"/>
      <c r="WPI8" s="653"/>
      <c r="WPJ8" s="653"/>
      <c r="WPK8" s="653"/>
      <c r="WPL8" s="668"/>
      <c r="WPM8" s="670"/>
      <c r="WPN8" s="652"/>
      <c r="WPO8" s="652"/>
      <c r="WPP8" s="652"/>
      <c r="WPQ8" s="652"/>
      <c r="WPR8" s="652"/>
      <c r="WPS8" s="652"/>
      <c r="WPT8" s="653"/>
      <c r="WPU8" s="653"/>
      <c r="WPV8" s="653"/>
      <c r="WPW8" s="653"/>
      <c r="WPX8" s="653"/>
      <c r="WPY8" s="653"/>
      <c r="WPZ8" s="653"/>
      <c r="WQA8" s="653"/>
      <c r="WQB8" s="668"/>
      <c r="WQC8" s="670"/>
      <c r="WQD8" s="652"/>
      <c r="WQE8" s="652"/>
      <c r="WQF8" s="652"/>
      <c r="WQG8" s="652"/>
      <c r="WQH8" s="652"/>
      <c r="WQI8" s="652"/>
      <c r="WQJ8" s="653"/>
      <c r="WQK8" s="653"/>
      <c r="WQL8" s="653"/>
      <c r="WQM8" s="653"/>
      <c r="WQN8" s="653"/>
      <c r="WQO8" s="653"/>
      <c r="WQP8" s="653"/>
      <c r="WQQ8" s="653"/>
      <c r="WQR8" s="668"/>
      <c r="WQS8" s="670"/>
      <c r="WQT8" s="652"/>
      <c r="WQU8" s="652"/>
      <c r="WQV8" s="652"/>
      <c r="WQW8" s="652"/>
      <c r="WQX8" s="652"/>
      <c r="WQY8" s="652"/>
      <c r="WQZ8" s="653"/>
      <c r="WRA8" s="653"/>
      <c r="WRB8" s="653"/>
      <c r="WRC8" s="653"/>
      <c r="WRD8" s="653"/>
      <c r="WRE8" s="653"/>
      <c r="WRF8" s="653"/>
      <c r="WRG8" s="653"/>
      <c r="WRH8" s="668"/>
      <c r="WRI8" s="670"/>
      <c r="WRJ8" s="652"/>
      <c r="WRK8" s="652"/>
      <c r="WRL8" s="652"/>
      <c r="WRM8" s="652"/>
      <c r="WRN8" s="652"/>
      <c r="WRO8" s="652"/>
      <c r="WRP8" s="653"/>
      <c r="WRQ8" s="653"/>
      <c r="WRR8" s="653"/>
      <c r="WRS8" s="653"/>
      <c r="WRT8" s="653"/>
      <c r="WRU8" s="653"/>
      <c r="WRV8" s="653"/>
      <c r="WRW8" s="653"/>
      <c r="WRX8" s="668"/>
      <c r="WRY8" s="670"/>
      <c r="WRZ8" s="652"/>
      <c r="WSA8" s="652"/>
      <c r="WSB8" s="652"/>
      <c r="WSC8" s="652"/>
      <c r="WSD8" s="652"/>
      <c r="WSE8" s="652"/>
      <c r="WSF8" s="653"/>
      <c r="WSG8" s="653"/>
      <c r="WSH8" s="653"/>
      <c r="WSI8" s="653"/>
      <c r="WSJ8" s="653"/>
      <c r="WSK8" s="653"/>
      <c r="WSL8" s="653"/>
      <c r="WSM8" s="653"/>
      <c r="WSN8" s="668"/>
      <c r="WSO8" s="670"/>
      <c r="WSP8" s="652"/>
      <c r="WSQ8" s="652"/>
      <c r="WSR8" s="652"/>
      <c r="WSS8" s="652"/>
      <c r="WST8" s="652"/>
      <c r="WSU8" s="652"/>
      <c r="WSV8" s="653"/>
      <c r="WSW8" s="653"/>
      <c r="WSX8" s="653"/>
      <c r="WSY8" s="653"/>
      <c r="WSZ8" s="653"/>
      <c r="WTA8" s="653"/>
      <c r="WTB8" s="653"/>
      <c r="WTC8" s="653"/>
      <c r="WTD8" s="668"/>
      <c r="WTE8" s="670"/>
      <c r="WTF8" s="652"/>
      <c r="WTG8" s="652"/>
      <c r="WTH8" s="652"/>
      <c r="WTI8" s="652"/>
      <c r="WTJ8" s="652"/>
      <c r="WTK8" s="652"/>
      <c r="WTL8" s="653"/>
      <c r="WTM8" s="653"/>
      <c r="WTN8" s="653"/>
      <c r="WTO8" s="653"/>
      <c r="WTP8" s="653"/>
      <c r="WTQ8" s="653"/>
      <c r="WTR8" s="653"/>
      <c r="WTS8" s="653"/>
      <c r="WTT8" s="668"/>
      <c r="WTU8" s="670"/>
      <c r="WTV8" s="652"/>
      <c r="WTW8" s="652"/>
      <c r="WTX8" s="652"/>
      <c r="WTY8" s="652"/>
      <c r="WTZ8" s="652"/>
      <c r="WUA8" s="652"/>
      <c r="WUB8" s="653"/>
      <c r="WUC8" s="653"/>
      <c r="WUD8" s="653"/>
      <c r="WUE8" s="653"/>
      <c r="WUF8" s="653"/>
      <c r="WUG8" s="653"/>
      <c r="WUH8" s="653"/>
      <c r="WUI8" s="653"/>
      <c r="WUJ8" s="668"/>
      <c r="WUK8" s="670"/>
      <c r="WUL8" s="652"/>
      <c r="WUM8" s="652"/>
      <c r="WUN8" s="652"/>
      <c r="WUO8" s="652"/>
      <c r="WUP8" s="652"/>
      <c r="WUQ8" s="652"/>
      <c r="WUR8" s="653"/>
      <c r="WUS8" s="653"/>
      <c r="WUT8" s="653"/>
      <c r="WUU8" s="653"/>
      <c r="WUV8" s="653"/>
      <c r="WUW8" s="653"/>
      <c r="WUX8" s="653"/>
      <c r="WUY8" s="653"/>
      <c r="WUZ8" s="668"/>
      <c r="WVA8" s="670"/>
      <c r="WVB8" s="652"/>
      <c r="WVC8" s="652"/>
      <c r="WVD8" s="652"/>
      <c r="WVE8" s="652"/>
      <c r="WVF8" s="652"/>
      <c r="WVG8" s="652"/>
      <c r="WVH8" s="653"/>
      <c r="WVI8" s="653"/>
      <c r="WVJ8" s="653"/>
      <c r="WVK8" s="653"/>
      <c r="WVL8" s="653"/>
      <c r="WVM8" s="653"/>
      <c r="WVN8" s="653"/>
      <c r="WVO8" s="653"/>
      <c r="WVP8" s="668"/>
      <c r="WVQ8" s="670"/>
      <c r="WVR8" s="652"/>
      <c r="WVS8" s="652"/>
      <c r="WVT8" s="652"/>
      <c r="WVU8" s="652"/>
      <c r="WVV8" s="652"/>
      <c r="WVW8" s="652"/>
      <c r="WVX8" s="653"/>
      <c r="WVY8" s="653"/>
      <c r="WVZ8" s="653"/>
      <c r="WWA8" s="653"/>
      <c r="WWB8" s="653"/>
      <c r="WWC8" s="653"/>
      <c r="WWD8" s="653"/>
      <c r="WWE8" s="653"/>
      <c r="WWF8" s="668"/>
      <c r="WWG8" s="670"/>
      <c r="WWH8" s="652"/>
      <c r="WWI8" s="652"/>
      <c r="WWJ8" s="652"/>
      <c r="WWK8" s="652"/>
      <c r="WWL8" s="652"/>
      <c r="WWM8" s="652"/>
      <c r="WWN8" s="653"/>
      <c r="WWO8" s="653"/>
      <c r="WWP8" s="653"/>
      <c r="WWQ8" s="653"/>
      <c r="WWR8" s="653"/>
      <c r="WWS8" s="653"/>
      <c r="WWT8" s="653"/>
      <c r="WWU8" s="653"/>
      <c r="WWV8" s="668"/>
      <c r="WWW8" s="670"/>
      <c r="WWX8" s="652"/>
      <c r="WWY8" s="652"/>
      <c r="WWZ8" s="652"/>
      <c r="WXA8" s="652"/>
      <c r="WXB8" s="652"/>
      <c r="WXC8" s="652"/>
      <c r="WXD8" s="653"/>
      <c r="WXE8" s="653"/>
      <c r="WXF8" s="653"/>
      <c r="WXG8" s="653"/>
      <c r="WXH8" s="653"/>
      <c r="WXI8" s="653"/>
      <c r="WXJ8" s="653"/>
      <c r="WXK8" s="653"/>
      <c r="WXL8" s="668"/>
      <c r="WXM8" s="670"/>
      <c r="WXN8" s="652"/>
      <c r="WXO8" s="652"/>
      <c r="WXP8" s="652"/>
      <c r="WXQ8" s="652"/>
      <c r="WXR8" s="652"/>
      <c r="WXS8" s="652"/>
      <c r="WXT8" s="653"/>
      <c r="WXU8" s="653"/>
      <c r="WXV8" s="653"/>
      <c r="WXW8" s="653"/>
      <c r="WXX8" s="653"/>
      <c r="WXY8" s="653"/>
      <c r="WXZ8" s="653"/>
      <c r="WYA8" s="653"/>
      <c r="WYB8" s="668"/>
      <c r="WYC8" s="670"/>
      <c r="WYD8" s="652"/>
      <c r="WYE8" s="652"/>
      <c r="WYF8" s="652"/>
      <c r="WYG8" s="652"/>
      <c r="WYH8" s="652"/>
      <c r="WYI8" s="652"/>
      <c r="WYJ8" s="653"/>
      <c r="WYK8" s="653"/>
      <c r="WYL8" s="653"/>
      <c r="WYM8" s="653"/>
      <c r="WYN8" s="653"/>
      <c r="WYO8" s="653"/>
      <c r="WYP8" s="653"/>
      <c r="WYQ8" s="653"/>
      <c r="WYR8" s="668"/>
      <c r="WYS8" s="670"/>
      <c r="WYT8" s="652"/>
      <c r="WYU8" s="652"/>
      <c r="WYV8" s="652"/>
      <c r="WYW8" s="652"/>
      <c r="WYX8" s="652"/>
      <c r="WYY8" s="652"/>
      <c r="WYZ8" s="653"/>
      <c r="WZA8" s="653"/>
      <c r="WZB8" s="653"/>
      <c r="WZC8" s="653"/>
      <c r="WZD8" s="653"/>
      <c r="WZE8" s="653"/>
      <c r="WZF8" s="653"/>
      <c r="WZG8" s="653"/>
      <c r="WZH8" s="668"/>
      <c r="WZI8" s="670"/>
      <c r="WZJ8" s="652"/>
      <c r="WZK8" s="652"/>
      <c r="WZL8" s="652"/>
      <c r="WZM8" s="652"/>
      <c r="WZN8" s="652"/>
      <c r="WZO8" s="652"/>
      <c r="WZP8" s="653"/>
      <c r="WZQ8" s="653"/>
      <c r="WZR8" s="653"/>
      <c r="WZS8" s="653"/>
      <c r="WZT8" s="653"/>
      <c r="WZU8" s="653"/>
      <c r="WZV8" s="653"/>
      <c r="WZW8" s="653"/>
      <c r="WZX8" s="668"/>
      <c r="WZY8" s="670"/>
      <c r="WZZ8" s="652"/>
      <c r="XAA8" s="652"/>
      <c r="XAB8" s="652"/>
      <c r="XAC8" s="652"/>
      <c r="XAD8" s="652"/>
      <c r="XAE8" s="652"/>
      <c r="XAF8" s="653"/>
      <c r="XAG8" s="653"/>
      <c r="XAH8" s="653"/>
      <c r="XAI8" s="653"/>
      <c r="XAJ8" s="653"/>
      <c r="XAK8" s="653"/>
      <c r="XAL8" s="653"/>
      <c r="XAM8" s="653"/>
      <c r="XAN8" s="668"/>
      <c r="XAO8" s="670"/>
      <c r="XAP8" s="652"/>
      <c r="XAQ8" s="652"/>
      <c r="XAR8" s="652"/>
      <c r="XAS8" s="652"/>
      <c r="XAT8" s="652"/>
      <c r="XAU8" s="652"/>
      <c r="XAV8" s="653"/>
      <c r="XAW8" s="653"/>
      <c r="XAX8" s="653"/>
      <c r="XAY8" s="653"/>
      <c r="XAZ8" s="653"/>
      <c r="XBA8" s="653"/>
      <c r="XBB8" s="653"/>
      <c r="XBC8" s="653"/>
      <c r="XBD8" s="668"/>
      <c r="XBE8" s="670"/>
      <c r="XBF8" s="652"/>
      <c r="XBG8" s="652"/>
      <c r="XBH8" s="652"/>
      <c r="XBI8" s="652"/>
      <c r="XBJ8" s="652"/>
      <c r="XBK8" s="652"/>
      <c r="XBL8" s="653"/>
      <c r="XBM8" s="653"/>
      <c r="XBN8" s="653"/>
      <c r="XBO8" s="653"/>
      <c r="XBP8" s="653"/>
      <c r="XBQ8" s="653"/>
      <c r="XBR8" s="653"/>
      <c r="XBS8" s="653"/>
      <c r="XBT8" s="668"/>
      <c r="XBU8" s="670"/>
      <c r="XBV8" s="652"/>
      <c r="XBW8" s="652"/>
      <c r="XBX8" s="652"/>
      <c r="XBY8" s="652"/>
      <c r="XBZ8" s="652"/>
      <c r="XCA8" s="652"/>
      <c r="XCB8" s="653"/>
      <c r="XCC8" s="653"/>
      <c r="XCD8" s="653"/>
      <c r="XCE8" s="653"/>
      <c r="XCF8" s="653"/>
      <c r="XCG8" s="653"/>
      <c r="XCH8" s="653"/>
      <c r="XCI8" s="653"/>
      <c r="XCJ8" s="668"/>
      <c r="XCK8" s="670"/>
      <c r="XCL8" s="652"/>
      <c r="XCM8" s="652"/>
      <c r="XCN8" s="652"/>
      <c r="XCO8" s="652"/>
      <c r="XCP8" s="652"/>
      <c r="XCQ8" s="652"/>
      <c r="XCR8" s="653"/>
      <c r="XCS8" s="653"/>
      <c r="XCT8" s="653"/>
      <c r="XCU8" s="653"/>
      <c r="XCV8" s="653"/>
      <c r="XCW8" s="653"/>
      <c r="XCX8" s="653"/>
      <c r="XCY8" s="653"/>
      <c r="XCZ8" s="668"/>
      <c r="XDA8" s="670"/>
      <c r="XDB8" s="652"/>
      <c r="XDC8" s="652"/>
      <c r="XDD8" s="652"/>
      <c r="XDE8" s="652"/>
      <c r="XDF8" s="652"/>
      <c r="XDG8" s="652"/>
      <c r="XDH8" s="653"/>
      <c r="XDI8" s="653"/>
      <c r="XDJ8" s="653"/>
      <c r="XDK8" s="653"/>
      <c r="XDL8" s="653"/>
      <c r="XDM8" s="653"/>
      <c r="XDN8" s="653"/>
      <c r="XDO8" s="653"/>
      <c r="XDP8" s="668"/>
      <c r="XDQ8" s="670"/>
      <c r="XDR8" s="652"/>
      <c r="XDS8" s="652"/>
      <c r="XDT8" s="652"/>
      <c r="XDU8" s="652"/>
      <c r="XDV8" s="652"/>
      <c r="XDW8" s="652"/>
      <c r="XDX8" s="653"/>
      <c r="XDY8" s="653"/>
      <c r="XDZ8" s="653"/>
      <c r="XEA8" s="653"/>
      <c r="XEB8" s="653"/>
      <c r="XEC8" s="653"/>
      <c r="XED8" s="653"/>
      <c r="XEE8" s="653"/>
      <c r="XEF8" s="668"/>
      <c r="XEG8" s="670"/>
      <c r="XEH8" s="652"/>
      <c r="XEI8" s="652"/>
      <c r="XEJ8" s="652"/>
      <c r="XEK8" s="652"/>
      <c r="XEL8" s="652"/>
      <c r="XEM8" s="652"/>
      <c r="XEN8" s="653"/>
      <c r="XEO8" s="653"/>
      <c r="XEP8" s="653"/>
      <c r="XEQ8" s="653"/>
      <c r="XER8" s="653"/>
      <c r="XES8" s="653"/>
      <c r="XET8" s="653"/>
      <c r="XEU8" s="653"/>
      <c r="XEV8" s="668"/>
      <c r="XEW8" s="670"/>
      <c r="XEX8" s="652"/>
      <c r="XEY8" s="652"/>
      <c r="XEZ8" s="652"/>
      <c r="XFA8" s="652"/>
      <c r="XFB8" s="652"/>
      <c r="XFC8" s="652"/>
      <c r="XFD8" s="653"/>
    </row>
    <row r="9" spans="1:16384" ht="21.75" customHeight="1">
      <c r="A9" s="586" t="s">
        <v>19</v>
      </c>
      <c r="B9" s="587">
        <v>442.16</v>
      </c>
      <c r="C9" s="587">
        <v>35.57</v>
      </c>
      <c r="D9" s="587">
        <v>566.61</v>
      </c>
      <c r="E9" s="588">
        <f>D9-B9</f>
        <v>124.44999999999999</v>
      </c>
      <c r="F9" s="587">
        <v>607.45000000000005</v>
      </c>
      <c r="G9" s="588">
        <f>F9-D9</f>
        <v>40.840000000000032</v>
      </c>
      <c r="H9" s="587">
        <v>623.57000000000005</v>
      </c>
      <c r="I9" s="588">
        <f>H9-F9</f>
        <v>16.120000000000005</v>
      </c>
      <c r="J9" s="587">
        <v>669.67</v>
      </c>
      <c r="K9" s="588">
        <f>J9-H9</f>
        <v>46.099999999999909</v>
      </c>
      <c r="L9" s="587">
        <v>680.06</v>
      </c>
      <c r="M9" s="587">
        <f>L9-J9</f>
        <v>10.389999999999986</v>
      </c>
      <c r="N9" s="619">
        <f>N14+子公司!N9-4</f>
        <v>732.76404610034888</v>
      </c>
      <c r="O9" s="619">
        <f>N9-L9</f>
        <v>52.704046100348933</v>
      </c>
      <c r="P9" s="619">
        <f>P14+子公司!P9-4</f>
        <v>749.9123746534425</v>
      </c>
      <c r="Q9" s="619">
        <f>P9-N9</f>
        <v>17.14832855309362</v>
      </c>
      <c r="R9" s="619">
        <f>R14+子公司!R9-4</f>
        <v>789.6573372657524</v>
      </c>
      <c r="S9" s="619">
        <f>R9-P9</f>
        <v>39.744962612309905</v>
      </c>
      <c r="T9" s="619">
        <f>T14+子公司!T9-4</f>
        <v>839.80245074127697</v>
      </c>
      <c r="U9" s="619">
        <f>T9-R9</f>
        <v>50.145113475524568</v>
      </c>
      <c r="V9" s="619">
        <f>V14+子公司!V9-4</f>
        <v>895.59902716977024</v>
      </c>
      <c r="W9" s="619">
        <f>V9-T9</f>
        <v>55.796576428493267</v>
      </c>
      <c r="X9" s="619">
        <f>V9-L9</f>
        <v>215.53902716977029</v>
      </c>
      <c r="Y9" s="654">
        <f>(V9/L9)^(1/5)-1</f>
        <v>5.6606496034574683E-2</v>
      </c>
      <c r="Z9" s="652"/>
      <c r="AA9" s="652" t="s">
        <v>140</v>
      </c>
      <c r="AB9" s="847" t="s">
        <v>141</v>
      </c>
      <c r="AC9" s="652"/>
      <c r="AD9" s="652"/>
      <c r="AE9" s="652"/>
      <c r="AF9" s="653"/>
      <c r="AG9" s="653"/>
      <c r="AH9" s="653"/>
      <c r="AI9" s="653"/>
      <c r="AJ9" s="653"/>
      <c r="AK9" s="653"/>
      <c r="AL9" s="653"/>
      <c r="AM9" s="653"/>
      <c r="AN9" s="668"/>
      <c r="AO9" s="670"/>
      <c r="AP9" s="652"/>
      <c r="AQ9" s="652"/>
      <c r="AR9" s="652"/>
      <c r="AS9" s="652"/>
      <c r="AT9" s="652"/>
      <c r="AU9" s="652"/>
      <c r="AV9" s="653"/>
      <c r="AW9" s="653"/>
      <c r="AX9" s="653"/>
      <c r="AY9" s="653"/>
      <c r="AZ9" s="653"/>
      <c r="BA9" s="653"/>
      <c r="BB9" s="653"/>
      <c r="BC9" s="653"/>
      <c r="BD9" s="668"/>
      <c r="BE9" s="670"/>
      <c r="BF9" s="652"/>
      <c r="BG9" s="652"/>
      <c r="BH9" s="652"/>
      <c r="BI9" s="652"/>
      <c r="BJ9" s="652"/>
      <c r="BK9" s="652"/>
      <c r="BL9" s="653"/>
      <c r="BM9" s="653"/>
      <c r="BN9" s="653"/>
      <c r="BO9" s="653"/>
      <c r="BP9" s="653"/>
      <c r="BQ9" s="653"/>
      <c r="BR9" s="653"/>
      <c r="BS9" s="653"/>
      <c r="BT9" s="668"/>
      <c r="BU9" s="670"/>
      <c r="BV9" s="652"/>
      <c r="BW9" s="652"/>
      <c r="BX9" s="652"/>
      <c r="BY9" s="652"/>
      <c r="BZ9" s="652"/>
      <c r="CA9" s="652"/>
      <c r="CB9" s="653"/>
      <c r="CC9" s="653"/>
      <c r="CD9" s="653"/>
      <c r="CE9" s="653"/>
      <c r="CF9" s="653"/>
      <c r="CG9" s="653"/>
      <c r="CH9" s="653"/>
      <c r="CI9" s="653"/>
      <c r="CJ9" s="668"/>
      <c r="CK9" s="670"/>
      <c r="CL9" s="652"/>
      <c r="CM9" s="652"/>
      <c r="CN9" s="652"/>
      <c r="CO9" s="652"/>
      <c r="CP9" s="652"/>
      <c r="CQ9" s="652"/>
      <c r="CR9" s="653"/>
      <c r="CS9" s="653"/>
      <c r="CT9" s="653"/>
      <c r="CU9" s="653"/>
      <c r="CV9" s="653"/>
      <c r="CW9" s="653"/>
      <c r="CX9" s="653"/>
      <c r="CY9" s="653"/>
      <c r="CZ9" s="668"/>
      <c r="DA9" s="670"/>
      <c r="DB9" s="652"/>
      <c r="DC9" s="652"/>
      <c r="DD9" s="652"/>
      <c r="DE9" s="652"/>
      <c r="DF9" s="652"/>
      <c r="DG9" s="652"/>
      <c r="DH9" s="653"/>
      <c r="DI9" s="653"/>
      <c r="DJ9" s="653"/>
      <c r="DK9" s="653"/>
      <c r="DL9" s="653"/>
      <c r="DM9" s="653"/>
      <c r="DN9" s="653"/>
      <c r="DO9" s="653"/>
      <c r="DP9" s="668"/>
      <c r="DQ9" s="670"/>
      <c r="DR9" s="652"/>
      <c r="DS9" s="652"/>
      <c r="DT9" s="652"/>
      <c r="DU9" s="652"/>
      <c r="DV9" s="652"/>
      <c r="DW9" s="652"/>
      <c r="DX9" s="653"/>
      <c r="DY9" s="653"/>
      <c r="DZ9" s="653"/>
      <c r="EA9" s="653"/>
      <c r="EB9" s="653"/>
      <c r="EC9" s="653"/>
      <c r="ED9" s="653"/>
      <c r="EE9" s="653"/>
      <c r="EF9" s="668"/>
      <c r="EG9" s="670"/>
      <c r="EH9" s="652"/>
      <c r="EI9" s="652"/>
      <c r="EJ9" s="652"/>
      <c r="EK9" s="652"/>
      <c r="EL9" s="652"/>
      <c r="EM9" s="652"/>
      <c r="EN9" s="653"/>
      <c r="EO9" s="653"/>
      <c r="EP9" s="653"/>
      <c r="EQ9" s="653"/>
      <c r="ER9" s="653"/>
      <c r="ES9" s="653"/>
      <c r="ET9" s="653"/>
      <c r="EU9" s="653"/>
      <c r="EV9" s="668"/>
      <c r="EW9" s="670"/>
      <c r="EX9" s="652"/>
      <c r="EY9" s="652"/>
      <c r="EZ9" s="652"/>
      <c r="FA9" s="652"/>
      <c r="FB9" s="652"/>
      <c r="FC9" s="652"/>
      <c r="FD9" s="653"/>
      <c r="FE9" s="653"/>
      <c r="FF9" s="653"/>
      <c r="FG9" s="653"/>
      <c r="FH9" s="653"/>
      <c r="FI9" s="653"/>
      <c r="FJ9" s="653"/>
      <c r="FK9" s="653"/>
      <c r="FL9" s="668"/>
      <c r="FM9" s="670"/>
      <c r="FN9" s="652"/>
      <c r="FO9" s="652"/>
      <c r="FP9" s="652"/>
      <c r="FQ9" s="652"/>
      <c r="FR9" s="652"/>
      <c r="FS9" s="652"/>
      <c r="FT9" s="653"/>
      <c r="FU9" s="653"/>
      <c r="FV9" s="653"/>
      <c r="FW9" s="653"/>
      <c r="FX9" s="653"/>
      <c r="FY9" s="653"/>
      <c r="FZ9" s="653"/>
      <c r="GA9" s="653"/>
      <c r="GB9" s="668"/>
      <c r="GC9" s="670"/>
      <c r="GD9" s="652"/>
      <c r="GE9" s="652"/>
      <c r="GF9" s="652"/>
      <c r="GG9" s="652"/>
      <c r="GH9" s="652"/>
      <c r="GI9" s="652"/>
      <c r="GJ9" s="653"/>
      <c r="GK9" s="653"/>
      <c r="GL9" s="653"/>
      <c r="GM9" s="653"/>
      <c r="GN9" s="653"/>
      <c r="GO9" s="653"/>
      <c r="GP9" s="653"/>
      <c r="GQ9" s="653"/>
      <c r="GR9" s="668"/>
      <c r="GS9" s="670"/>
      <c r="GT9" s="652"/>
      <c r="GU9" s="652"/>
      <c r="GV9" s="652"/>
      <c r="GW9" s="652"/>
      <c r="GX9" s="652"/>
      <c r="GY9" s="652"/>
      <c r="GZ9" s="653"/>
      <c r="HA9" s="653"/>
      <c r="HB9" s="653"/>
      <c r="HC9" s="653"/>
      <c r="HD9" s="653"/>
      <c r="HE9" s="653"/>
      <c r="HF9" s="653"/>
      <c r="HG9" s="653"/>
      <c r="HH9" s="668"/>
      <c r="HI9" s="670"/>
      <c r="HJ9" s="652"/>
      <c r="HK9" s="652"/>
      <c r="HL9" s="652"/>
      <c r="HM9" s="652"/>
      <c r="HN9" s="652"/>
      <c r="HO9" s="652"/>
      <c r="HP9" s="653"/>
      <c r="HQ9" s="653"/>
      <c r="HR9" s="653"/>
      <c r="HS9" s="653"/>
      <c r="HT9" s="653"/>
      <c r="HU9" s="653"/>
      <c r="HV9" s="653"/>
      <c r="HW9" s="653"/>
      <c r="HX9" s="668"/>
      <c r="HY9" s="670"/>
      <c r="HZ9" s="652"/>
      <c r="IA9" s="652"/>
      <c r="IB9" s="652"/>
      <c r="IC9" s="652"/>
      <c r="ID9" s="652"/>
      <c r="IE9" s="652"/>
      <c r="IF9" s="653"/>
      <c r="IG9" s="653"/>
      <c r="IH9" s="653"/>
      <c r="II9" s="653"/>
      <c r="IJ9" s="653"/>
      <c r="IK9" s="653"/>
      <c r="IL9" s="653"/>
      <c r="IM9" s="653"/>
      <c r="IN9" s="668"/>
      <c r="IO9" s="670"/>
      <c r="IP9" s="652"/>
      <c r="IQ9" s="652"/>
      <c r="IR9" s="652"/>
      <c r="IS9" s="652"/>
      <c r="IT9" s="652"/>
      <c r="IU9" s="652"/>
      <c r="IV9" s="653"/>
      <c r="IW9" s="653"/>
      <c r="IX9" s="653"/>
      <c r="IY9" s="653"/>
      <c r="IZ9" s="653"/>
      <c r="JA9" s="653"/>
      <c r="JB9" s="653"/>
      <c r="JC9" s="653"/>
      <c r="JD9" s="668"/>
      <c r="JE9" s="670"/>
      <c r="JF9" s="652"/>
      <c r="JG9" s="652"/>
      <c r="JH9" s="652"/>
      <c r="JI9" s="652"/>
      <c r="JJ9" s="652"/>
      <c r="JK9" s="652"/>
      <c r="JL9" s="653"/>
      <c r="JM9" s="653"/>
      <c r="JN9" s="653"/>
      <c r="JO9" s="653"/>
      <c r="JP9" s="653"/>
      <c r="JQ9" s="653"/>
      <c r="JR9" s="653"/>
      <c r="JS9" s="653"/>
      <c r="JT9" s="668"/>
      <c r="JU9" s="670"/>
      <c r="JV9" s="652"/>
      <c r="JW9" s="652"/>
      <c r="JX9" s="652"/>
      <c r="JY9" s="652"/>
      <c r="JZ9" s="652"/>
      <c r="KA9" s="652"/>
      <c r="KB9" s="653"/>
      <c r="KC9" s="653"/>
      <c r="KD9" s="653"/>
      <c r="KE9" s="653"/>
      <c r="KF9" s="653"/>
      <c r="KG9" s="653"/>
      <c r="KH9" s="653"/>
      <c r="KI9" s="653"/>
      <c r="KJ9" s="668"/>
      <c r="KK9" s="670"/>
      <c r="KL9" s="652"/>
      <c r="KM9" s="652"/>
      <c r="KN9" s="652"/>
      <c r="KO9" s="652"/>
      <c r="KP9" s="652"/>
      <c r="KQ9" s="652"/>
      <c r="KR9" s="653"/>
      <c r="KS9" s="653"/>
      <c r="KT9" s="653"/>
      <c r="KU9" s="653"/>
      <c r="KV9" s="653"/>
      <c r="KW9" s="653"/>
      <c r="KX9" s="653"/>
      <c r="KY9" s="653"/>
      <c r="KZ9" s="668"/>
      <c r="LA9" s="670"/>
      <c r="LB9" s="652"/>
      <c r="LC9" s="652"/>
      <c r="LD9" s="652"/>
      <c r="LE9" s="652"/>
      <c r="LF9" s="652"/>
      <c r="LG9" s="652"/>
      <c r="LH9" s="653"/>
      <c r="LI9" s="653"/>
      <c r="LJ9" s="653"/>
      <c r="LK9" s="653"/>
      <c r="LL9" s="653"/>
      <c r="LM9" s="653"/>
      <c r="LN9" s="653"/>
      <c r="LO9" s="653"/>
      <c r="LP9" s="668"/>
      <c r="LQ9" s="670"/>
      <c r="LR9" s="652"/>
      <c r="LS9" s="652"/>
      <c r="LT9" s="652"/>
      <c r="LU9" s="652"/>
      <c r="LV9" s="652"/>
      <c r="LW9" s="652"/>
      <c r="LX9" s="653"/>
      <c r="LY9" s="653"/>
      <c r="LZ9" s="653"/>
      <c r="MA9" s="653"/>
      <c r="MB9" s="653"/>
      <c r="MC9" s="653"/>
      <c r="MD9" s="653"/>
      <c r="ME9" s="653"/>
      <c r="MF9" s="668"/>
      <c r="MG9" s="670"/>
      <c r="MH9" s="652"/>
      <c r="MI9" s="652"/>
      <c r="MJ9" s="652"/>
      <c r="MK9" s="652"/>
      <c r="ML9" s="652"/>
      <c r="MM9" s="652"/>
      <c r="MN9" s="653"/>
      <c r="MO9" s="653"/>
      <c r="MP9" s="653"/>
      <c r="MQ9" s="653"/>
      <c r="MR9" s="653"/>
      <c r="MS9" s="653"/>
      <c r="MT9" s="653"/>
      <c r="MU9" s="653"/>
      <c r="MV9" s="668"/>
      <c r="MW9" s="670"/>
      <c r="MX9" s="652"/>
      <c r="MY9" s="652"/>
      <c r="MZ9" s="652"/>
      <c r="NA9" s="652"/>
      <c r="NB9" s="652"/>
      <c r="NC9" s="652"/>
      <c r="ND9" s="653"/>
      <c r="NE9" s="653"/>
      <c r="NF9" s="653"/>
      <c r="NG9" s="653"/>
      <c r="NH9" s="653"/>
      <c r="NI9" s="653"/>
      <c r="NJ9" s="653"/>
      <c r="NK9" s="653"/>
      <c r="NL9" s="668"/>
      <c r="NM9" s="670"/>
      <c r="NN9" s="652"/>
      <c r="NO9" s="652"/>
      <c r="NP9" s="652"/>
      <c r="NQ9" s="652"/>
      <c r="NR9" s="652"/>
      <c r="NS9" s="652"/>
      <c r="NT9" s="653"/>
      <c r="NU9" s="653"/>
      <c r="NV9" s="653"/>
      <c r="NW9" s="653"/>
      <c r="NX9" s="653"/>
      <c r="NY9" s="653"/>
      <c r="NZ9" s="653"/>
      <c r="OA9" s="653"/>
      <c r="OB9" s="668"/>
      <c r="OC9" s="670"/>
      <c r="OD9" s="652"/>
      <c r="OE9" s="652"/>
      <c r="OF9" s="652"/>
      <c r="OG9" s="652"/>
      <c r="OH9" s="652"/>
      <c r="OI9" s="652"/>
      <c r="OJ9" s="653"/>
      <c r="OK9" s="653"/>
      <c r="OL9" s="653"/>
      <c r="OM9" s="653"/>
      <c r="ON9" s="653"/>
      <c r="OO9" s="653"/>
      <c r="OP9" s="653"/>
      <c r="OQ9" s="653"/>
      <c r="OR9" s="668"/>
      <c r="OS9" s="670"/>
      <c r="OT9" s="652"/>
      <c r="OU9" s="652"/>
      <c r="OV9" s="652"/>
      <c r="OW9" s="652"/>
      <c r="OX9" s="652"/>
      <c r="OY9" s="652"/>
      <c r="OZ9" s="653"/>
      <c r="PA9" s="653"/>
      <c r="PB9" s="653"/>
      <c r="PC9" s="653"/>
      <c r="PD9" s="653"/>
      <c r="PE9" s="653"/>
      <c r="PF9" s="653"/>
      <c r="PG9" s="653"/>
      <c r="PH9" s="668"/>
      <c r="PI9" s="670"/>
      <c r="PJ9" s="652"/>
      <c r="PK9" s="652"/>
      <c r="PL9" s="652"/>
      <c r="PM9" s="652"/>
      <c r="PN9" s="652"/>
      <c r="PO9" s="652"/>
      <c r="PP9" s="653"/>
      <c r="PQ9" s="653"/>
      <c r="PR9" s="653"/>
      <c r="PS9" s="653"/>
      <c r="PT9" s="653"/>
      <c r="PU9" s="653"/>
      <c r="PV9" s="653"/>
      <c r="PW9" s="653"/>
      <c r="PX9" s="668"/>
      <c r="PY9" s="670"/>
      <c r="PZ9" s="652"/>
      <c r="QA9" s="652"/>
      <c r="QB9" s="652"/>
      <c r="QC9" s="652"/>
      <c r="QD9" s="652"/>
      <c r="QE9" s="652"/>
      <c r="QF9" s="653"/>
      <c r="QG9" s="653"/>
      <c r="QH9" s="653"/>
      <c r="QI9" s="653"/>
      <c r="QJ9" s="653"/>
      <c r="QK9" s="653"/>
      <c r="QL9" s="653"/>
      <c r="QM9" s="653"/>
      <c r="QN9" s="668"/>
      <c r="QO9" s="670"/>
      <c r="QP9" s="652"/>
      <c r="QQ9" s="652"/>
      <c r="QR9" s="652"/>
      <c r="QS9" s="652"/>
      <c r="QT9" s="652"/>
      <c r="QU9" s="652"/>
      <c r="QV9" s="653"/>
      <c r="QW9" s="653"/>
      <c r="QX9" s="653"/>
      <c r="QY9" s="653"/>
      <c r="QZ9" s="653"/>
      <c r="RA9" s="653"/>
      <c r="RB9" s="653"/>
      <c r="RC9" s="653"/>
      <c r="RD9" s="668"/>
      <c r="RE9" s="670"/>
      <c r="RF9" s="652"/>
      <c r="RG9" s="652"/>
      <c r="RH9" s="652"/>
      <c r="RI9" s="652"/>
      <c r="RJ9" s="652"/>
      <c r="RK9" s="652"/>
      <c r="RL9" s="653"/>
      <c r="RM9" s="653"/>
      <c r="RN9" s="653"/>
      <c r="RO9" s="653"/>
      <c r="RP9" s="653"/>
      <c r="RQ9" s="653"/>
      <c r="RR9" s="653"/>
      <c r="RS9" s="653"/>
      <c r="RT9" s="668"/>
      <c r="RU9" s="670"/>
      <c r="RV9" s="652"/>
      <c r="RW9" s="652"/>
      <c r="RX9" s="652"/>
      <c r="RY9" s="652"/>
      <c r="RZ9" s="652"/>
      <c r="SA9" s="652"/>
      <c r="SB9" s="653"/>
      <c r="SC9" s="653"/>
      <c r="SD9" s="653"/>
      <c r="SE9" s="653"/>
      <c r="SF9" s="653"/>
      <c r="SG9" s="653"/>
      <c r="SH9" s="653"/>
      <c r="SI9" s="653"/>
      <c r="SJ9" s="668"/>
      <c r="SK9" s="670"/>
      <c r="SL9" s="652"/>
      <c r="SM9" s="652"/>
      <c r="SN9" s="652"/>
      <c r="SO9" s="652"/>
      <c r="SP9" s="652"/>
      <c r="SQ9" s="652"/>
      <c r="SR9" s="653"/>
      <c r="SS9" s="653"/>
      <c r="ST9" s="653"/>
      <c r="SU9" s="653"/>
      <c r="SV9" s="653"/>
      <c r="SW9" s="653"/>
      <c r="SX9" s="653"/>
      <c r="SY9" s="653"/>
      <c r="SZ9" s="668"/>
      <c r="TA9" s="670"/>
      <c r="TB9" s="652"/>
      <c r="TC9" s="652"/>
      <c r="TD9" s="652"/>
      <c r="TE9" s="652"/>
      <c r="TF9" s="652"/>
      <c r="TG9" s="652"/>
      <c r="TH9" s="653"/>
      <c r="TI9" s="653"/>
      <c r="TJ9" s="653"/>
      <c r="TK9" s="653"/>
      <c r="TL9" s="653"/>
      <c r="TM9" s="653"/>
      <c r="TN9" s="653"/>
      <c r="TO9" s="653"/>
      <c r="TP9" s="668"/>
      <c r="TQ9" s="670"/>
      <c r="TR9" s="652"/>
      <c r="TS9" s="652"/>
      <c r="TT9" s="652"/>
      <c r="TU9" s="652"/>
      <c r="TV9" s="652"/>
      <c r="TW9" s="652"/>
      <c r="TX9" s="653"/>
      <c r="TY9" s="653"/>
      <c r="TZ9" s="653"/>
      <c r="UA9" s="653"/>
      <c r="UB9" s="653"/>
      <c r="UC9" s="653"/>
      <c r="UD9" s="653"/>
      <c r="UE9" s="653"/>
      <c r="UF9" s="668"/>
      <c r="UG9" s="670"/>
      <c r="UH9" s="652"/>
      <c r="UI9" s="652"/>
      <c r="UJ9" s="652"/>
      <c r="UK9" s="652"/>
      <c r="UL9" s="652"/>
      <c r="UM9" s="652"/>
      <c r="UN9" s="653"/>
      <c r="UO9" s="653"/>
      <c r="UP9" s="653"/>
      <c r="UQ9" s="653"/>
      <c r="UR9" s="653"/>
      <c r="US9" s="653"/>
      <c r="UT9" s="653"/>
      <c r="UU9" s="653"/>
      <c r="UV9" s="668"/>
      <c r="UW9" s="670"/>
      <c r="UX9" s="652"/>
      <c r="UY9" s="652"/>
      <c r="UZ9" s="652"/>
      <c r="VA9" s="652"/>
      <c r="VB9" s="652"/>
      <c r="VC9" s="652"/>
      <c r="VD9" s="653"/>
      <c r="VE9" s="653"/>
      <c r="VF9" s="653"/>
      <c r="VG9" s="653"/>
      <c r="VH9" s="653"/>
      <c r="VI9" s="653"/>
      <c r="VJ9" s="653"/>
      <c r="VK9" s="653"/>
      <c r="VL9" s="668"/>
      <c r="VM9" s="670"/>
      <c r="VN9" s="652"/>
      <c r="VO9" s="652"/>
      <c r="VP9" s="652"/>
      <c r="VQ9" s="652"/>
      <c r="VR9" s="652"/>
      <c r="VS9" s="652"/>
      <c r="VT9" s="653"/>
      <c r="VU9" s="653"/>
      <c r="VV9" s="653"/>
      <c r="VW9" s="653"/>
      <c r="VX9" s="653"/>
      <c r="VY9" s="653"/>
      <c r="VZ9" s="653"/>
      <c r="WA9" s="653"/>
      <c r="WB9" s="668"/>
      <c r="WC9" s="670"/>
      <c r="WD9" s="652"/>
      <c r="WE9" s="652"/>
      <c r="WF9" s="652"/>
      <c r="WG9" s="652"/>
      <c r="WH9" s="652"/>
      <c r="WI9" s="652"/>
      <c r="WJ9" s="653"/>
      <c r="WK9" s="653"/>
      <c r="WL9" s="653"/>
      <c r="WM9" s="653"/>
      <c r="WN9" s="653"/>
      <c r="WO9" s="653"/>
      <c r="WP9" s="653"/>
      <c r="WQ9" s="653"/>
      <c r="WR9" s="668"/>
      <c r="WS9" s="670"/>
      <c r="WT9" s="652"/>
      <c r="WU9" s="652"/>
      <c r="WV9" s="652"/>
      <c r="WW9" s="652"/>
      <c r="WX9" s="652"/>
      <c r="WY9" s="652"/>
      <c r="WZ9" s="653"/>
      <c r="XA9" s="653"/>
      <c r="XB9" s="653"/>
      <c r="XC9" s="653"/>
      <c r="XD9" s="653"/>
      <c r="XE9" s="653"/>
      <c r="XF9" s="653"/>
      <c r="XG9" s="653"/>
      <c r="XH9" s="668"/>
      <c r="XI9" s="670"/>
      <c r="XJ9" s="652"/>
      <c r="XK9" s="652"/>
      <c r="XL9" s="652"/>
      <c r="XM9" s="652"/>
      <c r="XN9" s="652"/>
      <c r="XO9" s="652"/>
      <c r="XP9" s="653"/>
      <c r="XQ9" s="653"/>
      <c r="XR9" s="653"/>
      <c r="XS9" s="653"/>
      <c r="XT9" s="653"/>
      <c r="XU9" s="653"/>
      <c r="XV9" s="653"/>
      <c r="XW9" s="653"/>
      <c r="XX9" s="668"/>
      <c r="XY9" s="670"/>
      <c r="XZ9" s="652"/>
      <c r="YA9" s="652"/>
      <c r="YB9" s="652"/>
      <c r="YC9" s="652"/>
      <c r="YD9" s="652"/>
      <c r="YE9" s="652"/>
      <c r="YF9" s="653"/>
      <c r="YG9" s="653"/>
      <c r="YH9" s="653"/>
      <c r="YI9" s="653"/>
      <c r="YJ9" s="653"/>
      <c r="YK9" s="653"/>
      <c r="YL9" s="653"/>
      <c r="YM9" s="653"/>
      <c r="YN9" s="668"/>
      <c r="YO9" s="670"/>
      <c r="YP9" s="652"/>
      <c r="YQ9" s="652"/>
      <c r="YR9" s="652"/>
      <c r="YS9" s="652"/>
      <c r="YT9" s="652"/>
      <c r="YU9" s="652"/>
      <c r="YV9" s="653"/>
      <c r="YW9" s="653"/>
      <c r="YX9" s="653"/>
      <c r="YY9" s="653"/>
      <c r="YZ9" s="653"/>
      <c r="ZA9" s="653"/>
      <c r="ZB9" s="653"/>
      <c r="ZC9" s="653"/>
      <c r="ZD9" s="668"/>
      <c r="ZE9" s="670"/>
      <c r="ZF9" s="652"/>
      <c r="ZG9" s="652"/>
      <c r="ZH9" s="652"/>
      <c r="ZI9" s="652"/>
      <c r="ZJ9" s="652"/>
      <c r="ZK9" s="652"/>
      <c r="ZL9" s="653"/>
      <c r="ZM9" s="653"/>
      <c r="ZN9" s="653"/>
      <c r="ZO9" s="653"/>
      <c r="ZP9" s="653"/>
      <c r="ZQ9" s="653"/>
      <c r="ZR9" s="653"/>
      <c r="ZS9" s="653"/>
      <c r="ZT9" s="668"/>
      <c r="ZU9" s="670"/>
      <c r="ZV9" s="652"/>
      <c r="ZW9" s="652"/>
      <c r="ZX9" s="652"/>
      <c r="ZY9" s="652"/>
      <c r="ZZ9" s="652"/>
      <c r="AAA9" s="652"/>
      <c r="AAB9" s="653"/>
      <c r="AAC9" s="653"/>
      <c r="AAD9" s="653"/>
      <c r="AAE9" s="653"/>
      <c r="AAF9" s="653"/>
      <c r="AAG9" s="653"/>
      <c r="AAH9" s="653"/>
      <c r="AAI9" s="653"/>
      <c r="AAJ9" s="668"/>
      <c r="AAK9" s="670"/>
      <c r="AAL9" s="652"/>
      <c r="AAM9" s="652"/>
      <c r="AAN9" s="652"/>
      <c r="AAO9" s="652"/>
      <c r="AAP9" s="652"/>
      <c r="AAQ9" s="652"/>
      <c r="AAR9" s="653"/>
      <c r="AAS9" s="653"/>
      <c r="AAT9" s="653"/>
      <c r="AAU9" s="653"/>
      <c r="AAV9" s="653"/>
      <c r="AAW9" s="653"/>
      <c r="AAX9" s="653"/>
      <c r="AAY9" s="653"/>
      <c r="AAZ9" s="668"/>
      <c r="ABA9" s="670"/>
      <c r="ABB9" s="652"/>
      <c r="ABC9" s="652"/>
      <c r="ABD9" s="652"/>
      <c r="ABE9" s="652"/>
      <c r="ABF9" s="652"/>
      <c r="ABG9" s="652"/>
      <c r="ABH9" s="653"/>
      <c r="ABI9" s="653"/>
      <c r="ABJ9" s="653"/>
      <c r="ABK9" s="653"/>
      <c r="ABL9" s="653"/>
      <c r="ABM9" s="653"/>
      <c r="ABN9" s="653"/>
      <c r="ABO9" s="653"/>
      <c r="ABP9" s="668"/>
      <c r="ABQ9" s="670"/>
      <c r="ABR9" s="652"/>
      <c r="ABS9" s="652"/>
      <c r="ABT9" s="652"/>
      <c r="ABU9" s="652"/>
      <c r="ABV9" s="652"/>
      <c r="ABW9" s="652"/>
      <c r="ABX9" s="653"/>
      <c r="ABY9" s="653"/>
      <c r="ABZ9" s="653"/>
      <c r="ACA9" s="653"/>
      <c r="ACB9" s="653"/>
      <c r="ACC9" s="653"/>
      <c r="ACD9" s="653"/>
      <c r="ACE9" s="653"/>
      <c r="ACF9" s="668"/>
      <c r="ACG9" s="670"/>
      <c r="ACH9" s="652"/>
      <c r="ACI9" s="652"/>
      <c r="ACJ9" s="652"/>
      <c r="ACK9" s="652"/>
      <c r="ACL9" s="652"/>
      <c r="ACM9" s="652"/>
      <c r="ACN9" s="653"/>
      <c r="ACO9" s="653"/>
      <c r="ACP9" s="653"/>
      <c r="ACQ9" s="653"/>
      <c r="ACR9" s="653"/>
      <c r="ACS9" s="653"/>
      <c r="ACT9" s="653"/>
      <c r="ACU9" s="653"/>
      <c r="ACV9" s="668"/>
      <c r="ACW9" s="670"/>
      <c r="ACX9" s="652"/>
      <c r="ACY9" s="652"/>
      <c r="ACZ9" s="652"/>
      <c r="ADA9" s="652"/>
      <c r="ADB9" s="652"/>
      <c r="ADC9" s="652"/>
      <c r="ADD9" s="653"/>
      <c r="ADE9" s="653"/>
      <c r="ADF9" s="653"/>
      <c r="ADG9" s="653"/>
      <c r="ADH9" s="653"/>
      <c r="ADI9" s="653"/>
      <c r="ADJ9" s="653"/>
      <c r="ADK9" s="653"/>
      <c r="ADL9" s="668"/>
      <c r="ADM9" s="670"/>
      <c r="ADN9" s="652"/>
      <c r="ADO9" s="652"/>
      <c r="ADP9" s="652"/>
      <c r="ADQ9" s="652"/>
      <c r="ADR9" s="652"/>
      <c r="ADS9" s="652"/>
      <c r="ADT9" s="653"/>
      <c r="ADU9" s="653"/>
      <c r="ADV9" s="653"/>
      <c r="ADW9" s="653"/>
      <c r="ADX9" s="653"/>
      <c r="ADY9" s="653"/>
      <c r="ADZ9" s="653"/>
      <c r="AEA9" s="653"/>
      <c r="AEB9" s="668"/>
      <c r="AEC9" s="670"/>
      <c r="AED9" s="652"/>
      <c r="AEE9" s="652"/>
      <c r="AEF9" s="652"/>
      <c r="AEG9" s="652"/>
      <c r="AEH9" s="652"/>
      <c r="AEI9" s="652"/>
      <c r="AEJ9" s="653"/>
      <c r="AEK9" s="653"/>
      <c r="AEL9" s="653"/>
      <c r="AEM9" s="653"/>
      <c r="AEN9" s="653"/>
      <c r="AEO9" s="653"/>
      <c r="AEP9" s="653"/>
      <c r="AEQ9" s="653"/>
      <c r="AER9" s="668"/>
      <c r="AES9" s="670"/>
      <c r="AET9" s="652"/>
      <c r="AEU9" s="652"/>
      <c r="AEV9" s="652"/>
      <c r="AEW9" s="652"/>
      <c r="AEX9" s="652"/>
      <c r="AEY9" s="652"/>
      <c r="AEZ9" s="653"/>
      <c r="AFA9" s="653"/>
      <c r="AFB9" s="653"/>
      <c r="AFC9" s="653"/>
      <c r="AFD9" s="653"/>
      <c r="AFE9" s="653"/>
      <c r="AFF9" s="653"/>
      <c r="AFG9" s="653"/>
      <c r="AFH9" s="668"/>
      <c r="AFI9" s="670"/>
      <c r="AFJ9" s="652"/>
      <c r="AFK9" s="652"/>
      <c r="AFL9" s="652"/>
      <c r="AFM9" s="652"/>
      <c r="AFN9" s="652"/>
      <c r="AFO9" s="652"/>
      <c r="AFP9" s="653"/>
      <c r="AFQ9" s="653"/>
      <c r="AFR9" s="653"/>
      <c r="AFS9" s="653"/>
      <c r="AFT9" s="653"/>
      <c r="AFU9" s="653"/>
      <c r="AFV9" s="653"/>
      <c r="AFW9" s="653"/>
      <c r="AFX9" s="668"/>
      <c r="AFY9" s="670"/>
      <c r="AFZ9" s="652"/>
      <c r="AGA9" s="652"/>
      <c r="AGB9" s="652"/>
      <c r="AGC9" s="652"/>
      <c r="AGD9" s="652"/>
      <c r="AGE9" s="652"/>
      <c r="AGF9" s="653"/>
      <c r="AGG9" s="653"/>
      <c r="AGH9" s="653"/>
      <c r="AGI9" s="653"/>
      <c r="AGJ9" s="653"/>
      <c r="AGK9" s="653"/>
      <c r="AGL9" s="653"/>
      <c r="AGM9" s="653"/>
      <c r="AGN9" s="668"/>
      <c r="AGO9" s="670"/>
      <c r="AGP9" s="652"/>
      <c r="AGQ9" s="652"/>
      <c r="AGR9" s="652"/>
      <c r="AGS9" s="652"/>
      <c r="AGT9" s="652"/>
      <c r="AGU9" s="652"/>
      <c r="AGV9" s="653"/>
      <c r="AGW9" s="653"/>
      <c r="AGX9" s="653"/>
      <c r="AGY9" s="653"/>
      <c r="AGZ9" s="653"/>
      <c r="AHA9" s="653"/>
      <c r="AHB9" s="653"/>
      <c r="AHC9" s="653"/>
      <c r="AHD9" s="668"/>
      <c r="AHE9" s="670"/>
      <c r="AHF9" s="652"/>
      <c r="AHG9" s="652"/>
      <c r="AHH9" s="652"/>
      <c r="AHI9" s="652"/>
      <c r="AHJ9" s="652"/>
      <c r="AHK9" s="652"/>
      <c r="AHL9" s="653"/>
      <c r="AHM9" s="653"/>
      <c r="AHN9" s="653"/>
      <c r="AHO9" s="653"/>
      <c r="AHP9" s="653"/>
      <c r="AHQ9" s="653"/>
      <c r="AHR9" s="653"/>
      <c r="AHS9" s="653"/>
      <c r="AHT9" s="668"/>
      <c r="AHU9" s="670"/>
      <c r="AHV9" s="652"/>
      <c r="AHW9" s="652"/>
      <c r="AHX9" s="652"/>
      <c r="AHY9" s="652"/>
      <c r="AHZ9" s="652"/>
      <c r="AIA9" s="652"/>
      <c r="AIB9" s="653"/>
      <c r="AIC9" s="653"/>
      <c r="AID9" s="653"/>
      <c r="AIE9" s="653"/>
      <c r="AIF9" s="653"/>
      <c r="AIG9" s="653"/>
      <c r="AIH9" s="653"/>
      <c r="AII9" s="653"/>
      <c r="AIJ9" s="668"/>
      <c r="AIK9" s="670"/>
      <c r="AIL9" s="652"/>
      <c r="AIM9" s="652"/>
      <c r="AIN9" s="652"/>
      <c r="AIO9" s="652"/>
      <c r="AIP9" s="652"/>
      <c r="AIQ9" s="652"/>
      <c r="AIR9" s="653"/>
      <c r="AIS9" s="653"/>
      <c r="AIT9" s="653"/>
      <c r="AIU9" s="653"/>
      <c r="AIV9" s="653"/>
      <c r="AIW9" s="653"/>
      <c r="AIX9" s="653"/>
      <c r="AIY9" s="653"/>
      <c r="AIZ9" s="668"/>
      <c r="AJA9" s="670"/>
      <c r="AJB9" s="652"/>
      <c r="AJC9" s="652"/>
      <c r="AJD9" s="652"/>
      <c r="AJE9" s="652"/>
      <c r="AJF9" s="652"/>
      <c r="AJG9" s="652"/>
      <c r="AJH9" s="653"/>
      <c r="AJI9" s="653"/>
      <c r="AJJ9" s="653"/>
      <c r="AJK9" s="653"/>
      <c r="AJL9" s="653"/>
      <c r="AJM9" s="653"/>
      <c r="AJN9" s="653"/>
      <c r="AJO9" s="653"/>
      <c r="AJP9" s="668"/>
      <c r="AJQ9" s="670"/>
      <c r="AJR9" s="652"/>
      <c r="AJS9" s="652"/>
      <c r="AJT9" s="652"/>
      <c r="AJU9" s="652"/>
      <c r="AJV9" s="652"/>
      <c r="AJW9" s="652"/>
      <c r="AJX9" s="653"/>
      <c r="AJY9" s="653"/>
      <c r="AJZ9" s="653"/>
      <c r="AKA9" s="653"/>
      <c r="AKB9" s="653"/>
      <c r="AKC9" s="653"/>
      <c r="AKD9" s="653"/>
      <c r="AKE9" s="653"/>
      <c r="AKF9" s="668"/>
      <c r="AKG9" s="670"/>
      <c r="AKH9" s="652"/>
      <c r="AKI9" s="652"/>
      <c r="AKJ9" s="652"/>
      <c r="AKK9" s="652"/>
      <c r="AKL9" s="652"/>
      <c r="AKM9" s="652"/>
      <c r="AKN9" s="653"/>
      <c r="AKO9" s="653"/>
      <c r="AKP9" s="653"/>
      <c r="AKQ9" s="653"/>
      <c r="AKR9" s="653"/>
      <c r="AKS9" s="653"/>
      <c r="AKT9" s="653"/>
      <c r="AKU9" s="653"/>
      <c r="AKV9" s="668"/>
      <c r="AKW9" s="670"/>
      <c r="AKX9" s="652"/>
      <c r="AKY9" s="652"/>
      <c r="AKZ9" s="652"/>
      <c r="ALA9" s="652"/>
      <c r="ALB9" s="652"/>
      <c r="ALC9" s="652"/>
      <c r="ALD9" s="653"/>
      <c r="ALE9" s="653"/>
      <c r="ALF9" s="653"/>
      <c r="ALG9" s="653"/>
      <c r="ALH9" s="653"/>
      <c r="ALI9" s="653"/>
      <c r="ALJ9" s="653"/>
      <c r="ALK9" s="653"/>
      <c r="ALL9" s="668"/>
      <c r="ALM9" s="670"/>
      <c r="ALN9" s="652"/>
      <c r="ALO9" s="652"/>
      <c r="ALP9" s="652"/>
      <c r="ALQ9" s="652"/>
      <c r="ALR9" s="652"/>
      <c r="ALS9" s="652"/>
      <c r="ALT9" s="653"/>
      <c r="ALU9" s="653"/>
      <c r="ALV9" s="653"/>
      <c r="ALW9" s="653"/>
      <c r="ALX9" s="653"/>
      <c r="ALY9" s="653"/>
      <c r="ALZ9" s="653"/>
      <c r="AMA9" s="653"/>
      <c r="AMB9" s="668"/>
      <c r="AMC9" s="670"/>
      <c r="AMD9" s="652"/>
      <c r="AME9" s="652"/>
      <c r="AMF9" s="652"/>
      <c r="AMG9" s="652"/>
      <c r="AMH9" s="652"/>
      <c r="AMI9" s="652"/>
      <c r="AMJ9" s="653"/>
      <c r="AMK9" s="653"/>
      <c r="AML9" s="653"/>
      <c r="AMM9" s="653"/>
      <c r="AMN9" s="653"/>
      <c r="AMO9" s="653"/>
      <c r="AMP9" s="653"/>
      <c r="AMQ9" s="653"/>
      <c r="AMR9" s="668"/>
      <c r="AMS9" s="670"/>
      <c r="AMT9" s="652"/>
      <c r="AMU9" s="652"/>
      <c r="AMV9" s="652"/>
      <c r="AMW9" s="652"/>
      <c r="AMX9" s="652"/>
      <c r="AMY9" s="652"/>
      <c r="AMZ9" s="653"/>
      <c r="ANA9" s="653"/>
      <c r="ANB9" s="653"/>
      <c r="ANC9" s="653"/>
      <c r="AND9" s="653"/>
      <c r="ANE9" s="653"/>
      <c r="ANF9" s="653"/>
      <c r="ANG9" s="653"/>
      <c r="ANH9" s="668"/>
      <c r="ANI9" s="670"/>
      <c r="ANJ9" s="652"/>
      <c r="ANK9" s="652"/>
      <c r="ANL9" s="652"/>
      <c r="ANM9" s="652"/>
      <c r="ANN9" s="652"/>
      <c r="ANO9" s="652"/>
      <c r="ANP9" s="653"/>
      <c r="ANQ9" s="653"/>
      <c r="ANR9" s="653"/>
      <c r="ANS9" s="653"/>
      <c r="ANT9" s="653"/>
      <c r="ANU9" s="653"/>
      <c r="ANV9" s="653"/>
      <c r="ANW9" s="653"/>
      <c r="ANX9" s="668"/>
      <c r="ANY9" s="670"/>
      <c r="ANZ9" s="652"/>
      <c r="AOA9" s="652"/>
      <c r="AOB9" s="652"/>
      <c r="AOC9" s="652"/>
      <c r="AOD9" s="652"/>
      <c r="AOE9" s="652"/>
      <c r="AOF9" s="653"/>
      <c r="AOG9" s="653"/>
      <c r="AOH9" s="653"/>
      <c r="AOI9" s="653"/>
      <c r="AOJ9" s="653"/>
      <c r="AOK9" s="653"/>
      <c r="AOL9" s="653"/>
      <c r="AOM9" s="653"/>
      <c r="AON9" s="668"/>
      <c r="AOO9" s="670"/>
      <c r="AOP9" s="652"/>
      <c r="AOQ9" s="652"/>
      <c r="AOR9" s="652"/>
      <c r="AOS9" s="652"/>
      <c r="AOT9" s="652"/>
      <c r="AOU9" s="652"/>
      <c r="AOV9" s="653"/>
      <c r="AOW9" s="653"/>
      <c r="AOX9" s="653"/>
      <c r="AOY9" s="653"/>
      <c r="AOZ9" s="653"/>
      <c r="APA9" s="653"/>
      <c r="APB9" s="653"/>
      <c r="APC9" s="653"/>
      <c r="APD9" s="668"/>
      <c r="APE9" s="670"/>
      <c r="APF9" s="652"/>
      <c r="APG9" s="652"/>
      <c r="APH9" s="652"/>
      <c r="API9" s="652"/>
      <c r="APJ9" s="652"/>
      <c r="APK9" s="652"/>
      <c r="APL9" s="653"/>
      <c r="APM9" s="653"/>
      <c r="APN9" s="653"/>
      <c r="APO9" s="653"/>
      <c r="APP9" s="653"/>
      <c r="APQ9" s="653"/>
      <c r="APR9" s="653"/>
      <c r="APS9" s="653"/>
      <c r="APT9" s="668"/>
      <c r="APU9" s="670"/>
      <c r="APV9" s="652"/>
      <c r="APW9" s="652"/>
      <c r="APX9" s="652"/>
      <c r="APY9" s="652"/>
      <c r="APZ9" s="652"/>
      <c r="AQA9" s="652"/>
      <c r="AQB9" s="653"/>
      <c r="AQC9" s="653"/>
      <c r="AQD9" s="653"/>
      <c r="AQE9" s="653"/>
      <c r="AQF9" s="653"/>
      <c r="AQG9" s="653"/>
      <c r="AQH9" s="653"/>
      <c r="AQI9" s="653"/>
      <c r="AQJ9" s="668"/>
      <c r="AQK9" s="670"/>
      <c r="AQL9" s="652"/>
      <c r="AQM9" s="652"/>
      <c r="AQN9" s="652"/>
      <c r="AQO9" s="652"/>
      <c r="AQP9" s="652"/>
      <c r="AQQ9" s="652"/>
      <c r="AQR9" s="653"/>
      <c r="AQS9" s="653"/>
      <c r="AQT9" s="653"/>
      <c r="AQU9" s="653"/>
      <c r="AQV9" s="653"/>
      <c r="AQW9" s="653"/>
      <c r="AQX9" s="653"/>
      <c r="AQY9" s="653"/>
      <c r="AQZ9" s="668"/>
      <c r="ARA9" s="670"/>
      <c r="ARB9" s="652"/>
      <c r="ARC9" s="652"/>
      <c r="ARD9" s="652"/>
      <c r="ARE9" s="652"/>
      <c r="ARF9" s="652"/>
      <c r="ARG9" s="652"/>
      <c r="ARH9" s="653"/>
      <c r="ARI9" s="653"/>
      <c r="ARJ9" s="653"/>
      <c r="ARK9" s="653"/>
      <c r="ARL9" s="653"/>
      <c r="ARM9" s="653"/>
      <c r="ARN9" s="653"/>
      <c r="ARO9" s="653"/>
      <c r="ARP9" s="668"/>
      <c r="ARQ9" s="670"/>
      <c r="ARR9" s="652"/>
      <c r="ARS9" s="652"/>
      <c r="ART9" s="652"/>
      <c r="ARU9" s="652"/>
      <c r="ARV9" s="652"/>
      <c r="ARW9" s="652"/>
      <c r="ARX9" s="653"/>
      <c r="ARY9" s="653"/>
      <c r="ARZ9" s="653"/>
      <c r="ASA9" s="653"/>
      <c r="ASB9" s="653"/>
      <c r="ASC9" s="653"/>
      <c r="ASD9" s="653"/>
      <c r="ASE9" s="653"/>
      <c r="ASF9" s="668"/>
      <c r="ASG9" s="670"/>
      <c r="ASH9" s="652"/>
      <c r="ASI9" s="652"/>
      <c r="ASJ9" s="652"/>
      <c r="ASK9" s="652"/>
      <c r="ASL9" s="652"/>
      <c r="ASM9" s="652"/>
      <c r="ASN9" s="653"/>
      <c r="ASO9" s="653"/>
      <c r="ASP9" s="653"/>
      <c r="ASQ9" s="653"/>
      <c r="ASR9" s="653"/>
      <c r="ASS9" s="653"/>
      <c r="AST9" s="653"/>
      <c r="ASU9" s="653"/>
      <c r="ASV9" s="668"/>
      <c r="ASW9" s="670"/>
      <c r="ASX9" s="652"/>
      <c r="ASY9" s="652"/>
      <c r="ASZ9" s="652"/>
      <c r="ATA9" s="652"/>
      <c r="ATB9" s="652"/>
      <c r="ATC9" s="652"/>
      <c r="ATD9" s="653"/>
      <c r="ATE9" s="653"/>
      <c r="ATF9" s="653"/>
      <c r="ATG9" s="653"/>
      <c r="ATH9" s="653"/>
      <c r="ATI9" s="653"/>
      <c r="ATJ9" s="653"/>
      <c r="ATK9" s="653"/>
      <c r="ATL9" s="668"/>
      <c r="ATM9" s="670"/>
      <c r="ATN9" s="652"/>
      <c r="ATO9" s="652"/>
      <c r="ATP9" s="652"/>
      <c r="ATQ9" s="652"/>
      <c r="ATR9" s="652"/>
      <c r="ATS9" s="652"/>
      <c r="ATT9" s="653"/>
      <c r="ATU9" s="653"/>
      <c r="ATV9" s="653"/>
      <c r="ATW9" s="653"/>
      <c r="ATX9" s="653"/>
      <c r="ATY9" s="653"/>
      <c r="ATZ9" s="653"/>
      <c r="AUA9" s="653"/>
      <c r="AUB9" s="668"/>
      <c r="AUC9" s="670"/>
      <c r="AUD9" s="652"/>
      <c r="AUE9" s="652"/>
      <c r="AUF9" s="652"/>
      <c r="AUG9" s="652"/>
      <c r="AUH9" s="652"/>
      <c r="AUI9" s="652"/>
      <c r="AUJ9" s="653"/>
      <c r="AUK9" s="653"/>
      <c r="AUL9" s="653"/>
      <c r="AUM9" s="653"/>
      <c r="AUN9" s="653"/>
      <c r="AUO9" s="653"/>
      <c r="AUP9" s="653"/>
      <c r="AUQ9" s="653"/>
      <c r="AUR9" s="668"/>
      <c r="AUS9" s="670"/>
      <c r="AUT9" s="652"/>
      <c r="AUU9" s="652"/>
      <c r="AUV9" s="652"/>
      <c r="AUW9" s="652"/>
      <c r="AUX9" s="652"/>
      <c r="AUY9" s="652"/>
      <c r="AUZ9" s="653"/>
      <c r="AVA9" s="653"/>
      <c r="AVB9" s="653"/>
      <c r="AVC9" s="653"/>
      <c r="AVD9" s="653"/>
      <c r="AVE9" s="653"/>
      <c r="AVF9" s="653"/>
      <c r="AVG9" s="653"/>
      <c r="AVH9" s="668"/>
      <c r="AVI9" s="670"/>
      <c r="AVJ9" s="652"/>
      <c r="AVK9" s="652"/>
      <c r="AVL9" s="652"/>
      <c r="AVM9" s="652"/>
      <c r="AVN9" s="652"/>
      <c r="AVO9" s="652"/>
      <c r="AVP9" s="653"/>
      <c r="AVQ9" s="653"/>
      <c r="AVR9" s="653"/>
      <c r="AVS9" s="653"/>
      <c r="AVT9" s="653"/>
      <c r="AVU9" s="653"/>
      <c r="AVV9" s="653"/>
      <c r="AVW9" s="653"/>
      <c r="AVX9" s="668"/>
      <c r="AVY9" s="670"/>
      <c r="AVZ9" s="652"/>
      <c r="AWA9" s="652"/>
      <c r="AWB9" s="652"/>
      <c r="AWC9" s="652"/>
      <c r="AWD9" s="652"/>
      <c r="AWE9" s="652"/>
      <c r="AWF9" s="653"/>
      <c r="AWG9" s="653"/>
      <c r="AWH9" s="653"/>
      <c r="AWI9" s="653"/>
      <c r="AWJ9" s="653"/>
      <c r="AWK9" s="653"/>
      <c r="AWL9" s="653"/>
      <c r="AWM9" s="653"/>
      <c r="AWN9" s="668"/>
      <c r="AWO9" s="670"/>
      <c r="AWP9" s="652"/>
      <c r="AWQ9" s="652"/>
      <c r="AWR9" s="652"/>
      <c r="AWS9" s="652"/>
      <c r="AWT9" s="652"/>
      <c r="AWU9" s="652"/>
      <c r="AWV9" s="653"/>
      <c r="AWW9" s="653"/>
      <c r="AWX9" s="653"/>
      <c r="AWY9" s="653"/>
      <c r="AWZ9" s="653"/>
      <c r="AXA9" s="653"/>
      <c r="AXB9" s="653"/>
      <c r="AXC9" s="653"/>
      <c r="AXD9" s="668"/>
      <c r="AXE9" s="670"/>
      <c r="AXF9" s="652"/>
      <c r="AXG9" s="652"/>
      <c r="AXH9" s="652"/>
      <c r="AXI9" s="652"/>
      <c r="AXJ9" s="652"/>
      <c r="AXK9" s="652"/>
      <c r="AXL9" s="653"/>
      <c r="AXM9" s="653"/>
      <c r="AXN9" s="653"/>
      <c r="AXO9" s="653"/>
      <c r="AXP9" s="653"/>
      <c r="AXQ9" s="653"/>
      <c r="AXR9" s="653"/>
      <c r="AXS9" s="653"/>
      <c r="AXT9" s="668"/>
      <c r="AXU9" s="670"/>
      <c r="AXV9" s="652"/>
      <c r="AXW9" s="652"/>
      <c r="AXX9" s="652"/>
      <c r="AXY9" s="652"/>
      <c r="AXZ9" s="652"/>
      <c r="AYA9" s="652"/>
      <c r="AYB9" s="653"/>
      <c r="AYC9" s="653"/>
      <c r="AYD9" s="653"/>
      <c r="AYE9" s="653"/>
      <c r="AYF9" s="653"/>
      <c r="AYG9" s="653"/>
      <c r="AYH9" s="653"/>
      <c r="AYI9" s="653"/>
      <c r="AYJ9" s="668"/>
      <c r="AYK9" s="670"/>
      <c r="AYL9" s="652"/>
      <c r="AYM9" s="652"/>
      <c r="AYN9" s="652"/>
      <c r="AYO9" s="652"/>
      <c r="AYP9" s="652"/>
      <c r="AYQ9" s="652"/>
      <c r="AYR9" s="653"/>
      <c r="AYS9" s="653"/>
      <c r="AYT9" s="653"/>
      <c r="AYU9" s="653"/>
      <c r="AYV9" s="653"/>
      <c r="AYW9" s="653"/>
      <c r="AYX9" s="653"/>
      <c r="AYY9" s="653"/>
      <c r="AYZ9" s="668"/>
      <c r="AZA9" s="670"/>
      <c r="AZB9" s="652"/>
      <c r="AZC9" s="652"/>
      <c r="AZD9" s="652"/>
      <c r="AZE9" s="652"/>
      <c r="AZF9" s="652"/>
      <c r="AZG9" s="652"/>
      <c r="AZH9" s="653"/>
      <c r="AZI9" s="653"/>
      <c r="AZJ9" s="653"/>
      <c r="AZK9" s="653"/>
      <c r="AZL9" s="653"/>
      <c r="AZM9" s="653"/>
      <c r="AZN9" s="653"/>
      <c r="AZO9" s="653"/>
      <c r="AZP9" s="668"/>
      <c r="AZQ9" s="670"/>
      <c r="AZR9" s="652"/>
      <c r="AZS9" s="652"/>
      <c r="AZT9" s="652"/>
      <c r="AZU9" s="652"/>
      <c r="AZV9" s="652"/>
      <c r="AZW9" s="652"/>
      <c r="AZX9" s="653"/>
      <c r="AZY9" s="653"/>
      <c r="AZZ9" s="653"/>
      <c r="BAA9" s="653"/>
      <c r="BAB9" s="653"/>
      <c r="BAC9" s="653"/>
      <c r="BAD9" s="653"/>
      <c r="BAE9" s="653"/>
      <c r="BAF9" s="668"/>
      <c r="BAG9" s="670"/>
      <c r="BAH9" s="652"/>
      <c r="BAI9" s="652"/>
      <c r="BAJ9" s="652"/>
      <c r="BAK9" s="652"/>
      <c r="BAL9" s="652"/>
      <c r="BAM9" s="652"/>
      <c r="BAN9" s="653"/>
      <c r="BAO9" s="653"/>
      <c r="BAP9" s="653"/>
      <c r="BAQ9" s="653"/>
      <c r="BAR9" s="653"/>
      <c r="BAS9" s="653"/>
      <c r="BAT9" s="653"/>
      <c r="BAU9" s="653"/>
      <c r="BAV9" s="668"/>
      <c r="BAW9" s="670"/>
      <c r="BAX9" s="652"/>
      <c r="BAY9" s="652"/>
      <c r="BAZ9" s="652"/>
      <c r="BBA9" s="652"/>
      <c r="BBB9" s="652"/>
      <c r="BBC9" s="652"/>
      <c r="BBD9" s="653"/>
      <c r="BBE9" s="653"/>
      <c r="BBF9" s="653"/>
      <c r="BBG9" s="653"/>
      <c r="BBH9" s="653"/>
      <c r="BBI9" s="653"/>
      <c r="BBJ9" s="653"/>
      <c r="BBK9" s="653"/>
      <c r="BBL9" s="668"/>
      <c r="BBM9" s="670"/>
      <c r="BBN9" s="652"/>
      <c r="BBO9" s="652"/>
      <c r="BBP9" s="652"/>
      <c r="BBQ9" s="652"/>
      <c r="BBR9" s="652"/>
      <c r="BBS9" s="652"/>
      <c r="BBT9" s="653"/>
      <c r="BBU9" s="653"/>
      <c r="BBV9" s="653"/>
      <c r="BBW9" s="653"/>
      <c r="BBX9" s="653"/>
      <c r="BBY9" s="653"/>
      <c r="BBZ9" s="653"/>
      <c r="BCA9" s="653"/>
      <c r="BCB9" s="668"/>
      <c r="BCC9" s="670"/>
      <c r="BCD9" s="652"/>
      <c r="BCE9" s="652"/>
      <c r="BCF9" s="652"/>
      <c r="BCG9" s="652"/>
      <c r="BCH9" s="652"/>
      <c r="BCI9" s="652"/>
      <c r="BCJ9" s="653"/>
      <c r="BCK9" s="653"/>
      <c r="BCL9" s="653"/>
      <c r="BCM9" s="653"/>
      <c r="BCN9" s="653"/>
      <c r="BCO9" s="653"/>
      <c r="BCP9" s="653"/>
      <c r="BCQ9" s="653"/>
      <c r="BCR9" s="668"/>
      <c r="BCS9" s="670"/>
      <c r="BCT9" s="652"/>
      <c r="BCU9" s="652"/>
      <c r="BCV9" s="652"/>
      <c r="BCW9" s="652"/>
      <c r="BCX9" s="652"/>
      <c r="BCY9" s="652"/>
      <c r="BCZ9" s="653"/>
      <c r="BDA9" s="653"/>
      <c r="BDB9" s="653"/>
      <c r="BDC9" s="653"/>
      <c r="BDD9" s="653"/>
      <c r="BDE9" s="653"/>
      <c r="BDF9" s="653"/>
      <c r="BDG9" s="653"/>
      <c r="BDH9" s="668"/>
      <c r="BDI9" s="670"/>
      <c r="BDJ9" s="652"/>
      <c r="BDK9" s="652"/>
      <c r="BDL9" s="652"/>
      <c r="BDM9" s="652"/>
      <c r="BDN9" s="652"/>
      <c r="BDO9" s="652"/>
      <c r="BDP9" s="653"/>
      <c r="BDQ9" s="653"/>
      <c r="BDR9" s="653"/>
      <c r="BDS9" s="653"/>
      <c r="BDT9" s="653"/>
      <c r="BDU9" s="653"/>
      <c r="BDV9" s="653"/>
      <c r="BDW9" s="653"/>
      <c r="BDX9" s="668"/>
      <c r="BDY9" s="670"/>
      <c r="BDZ9" s="652"/>
      <c r="BEA9" s="652"/>
      <c r="BEB9" s="652"/>
      <c r="BEC9" s="652"/>
      <c r="BED9" s="652"/>
      <c r="BEE9" s="652"/>
      <c r="BEF9" s="653"/>
      <c r="BEG9" s="653"/>
      <c r="BEH9" s="653"/>
      <c r="BEI9" s="653"/>
      <c r="BEJ9" s="653"/>
      <c r="BEK9" s="653"/>
      <c r="BEL9" s="653"/>
      <c r="BEM9" s="653"/>
      <c r="BEN9" s="668"/>
      <c r="BEO9" s="670"/>
      <c r="BEP9" s="652"/>
      <c r="BEQ9" s="652"/>
      <c r="BER9" s="652"/>
      <c r="BES9" s="652"/>
      <c r="BET9" s="652"/>
      <c r="BEU9" s="652"/>
      <c r="BEV9" s="653"/>
      <c r="BEW9" s="653"/>
      <c r="BEX9" s="653"/>
      <c r="BEY9" s="653"/>
      <c r="BEZ9" s="653"/>
      <c r="BFA9" s="653"/>
      <c r="BFB9" s="653"/>
      <c r="BFC9" s="653"/>
      <c r="BFD9" s="668"/>
      <c r="BFE9" s="670"/>
      <c r="BFF9" s="652"/>
      <c r="BFG9" s="652"/>
      <c r="BFH9" s="652"/>
      <c r="BFI9" s="652"/>
      <c r="BFJ9" s="652"/>
      <c r="BFK9" s="652"/>
      <c r="BFL9" s="653"/>
      <c r="BFM9" s="653"/>
      <c r="BFN9" s="653"/>
      <c r="BFO9" s="653"/>
      <c r="BFP9" s="653"/>
      <c r="BFQ9" s="653"/>
      <c r="BFR9" s="653"/>
      <c r="BFS9" s="653"/>
      <c r="BFT9" s="668"/>
      <c r="BFU9" s="670"/>
      <c r="BFV9" s="652"/>
      <c r="BFW9" s="652"/>
      <c r="BFX9" s="652"/>
      <c r="BFY9" s="652"/>
      <c r="BFZ9" s="652"/>
      <c r="BGA9" s="652"/>
      <c r="BGB9" s="653"/>
      <c r="BGC9" s="653"/>
      <c r="BGD9" s="653"/>
      <c r="BGE9" s="653"/>
      <c r="BGF9" s="653"/>
      <c r="BGG9" s="653"/>
      <c r="BGH9" s="653"/>
      <c r="BGI9" s="653"/>
      <c r="BGJ9" s="668"/>
      <c r="BGK9" s="670"/>
      <c r="BGL9" s="652"/>
      <c r="BGM9" s="652"/>
      <c r="BGN9" s="652"/>
      <c r="BGO9" s="652"/>
      <c r="BGP9" s="652"/>
      <c r="BGQ9" s="652"/>
      <c r="BGR9" s="653"/>
      <c r="BGS9" s="653"/>
      <c r="BGT9" s="653"/>
      <c r="BGU9" s="653"/>
      <c r="BGV9" s="653"/>
      <c r="BGW9" s="653"/>
      <c r="BGX9" s="653"/>
      <c r="BGY9" s="653"/>
      <c r="BGZ9" s="668"/>
      <c r="BHA9" s="670"/>
      <c r="BHB9" s="652"/>
      <c r="BHC9" s="652"/>
      <c r="BHD9" s="652"/>
      <c r="BHE9" s="652"/>
      <c r="BHF9" s="652"/>
      <c r="BHG9" s="652"/>
      <c r="BHH9" s="653"/>
      <c r="BHI9" s="653"/>
      <c r="BHJ9" s="653"/>
      <c r="BHK9" s="653"/>
      <c r="BHL9" s="653"/>
      <c r="BHM9" s="653"/>
      <c r="BHN9" s="653"/>
      <c r="BHO9" s="653"/>
      <c r="BHP9" s="668"/>
      <c r="BHQ9" s="670"/>
      <c r="BHR9" s="652"/>
      <c r="BHS9" s="652"/>
      <c r="BHT9" s="652"/>
      <c r="BHU9" s="652"/>
      <c r="BHV9" s="652"/>
      <c r="BHW9" s="652"/>
      <c r="BHX9" s="653"/>
      <c r="BHY9" s="653"/>
      <c r="BHZ9" s="653"/>
      <c r="BIA9" s="653"/>
      <c r="BIB9" s="653"/>
      <c r="BIC9" s="653"/>
      <c r="BID9" s="653"/>
      <c r="BIE9" s="653"/>
      <c r="BIF9" s="668"/>
      <c r="BIG9" s="670"/>
      <c r="BIH9" s="652"/>
      <c r="BII9" s="652"/>
      <c r="BIJ9" s="652"/>
      <c r="BIK9" s="652"/>
      <c r="BIL9" s="652"/>
      <c r="BIM9" s="652"/>
      <c r="BIN9" s="653"/>
      <c r="BIO9" s="653"/>
      <c r="BIP9" s="653"/>
      <c r="BIQ9" s="653"/>
      <c r="BIR9" s="653"/>
      <c r="BIS9" s="653"/>
      <c r="BIT9" s="653"/>
      <c r="BIU9" s="653"/>
      <c r="BIV9" s="668"/>
      <c r="BIW9" s="670"/>
      <c r="BIX9" s="652"/>
      <c r="BIY9" s="652"/>
      <c r="BIZ9" s="652"/>
      <c r="BJA9" s="652"/>
      <c r="BJB9" s="652"/>
      <c r="BJC9" s="652"/>
      <c r="BJD9" s="653"/>
      <c r="BJE9" s="653"/>
      <c r="BJF9" s="653"/>
      <c r="BJG9" s="653"/>
      <c r="BJH9" s="653"/>
      <c r="BJI9" s="653"/>
      <c r="BJJ9" s="653"/>
      <c r="BJK9" s="653"/>
      <c r="BJL9" s="668"/>
      <c r="BJM9" s="670"/>
      <c r="BJN9" s="652"/>
      <c r="BJO9" s="652"/>
      <c r="BJP9" s="652"/>
      <c r="BJQ9" s="652"/>
      <c r="BJR9" s="652"/>
      <c r="BJS9" s="652"/>
      <c r="BJT9" s="653"/>
      <c r="BJU9" s="653"/>
      <c r="BJV9" s="653"/>
      <c r="BJW9" s="653"/>
      <c r="BJX9" s="653"/>
      <c r="BJY9" s="653"/>
      <c r="BJZ9" s="653"/>
      <c r="BKA9" s="653"/>
      <c r="BKB9" s="668"/>
      <c r="BKC9" s="670"/>
      <c r="BKD9" s="652"/>
      <c r="BKE9" s="652"/>
      <c r="BKF9" s="652"/>
      <c r="BKG9" s="652"/>
      <c r="BKH9" s="652"/>
      <c r="BKI9" s="652"/>
      <c r="BKJ9" s="653"/>
      <c r="BKK9" s="653"/>
      <c r="BKL9" s="653"/>
      <c r="BKM9" s="653"/>
      <c r="BKN9" s="653"/>
      <c r="BKO9" s="653"/>
      <c r="BKP9" s="653"/>
      <c r="BKQ9" s="653"/>
      <c r="BKR9" s="668"/>
      <c r="BKS9" s="670"/>
      <c r="BKT9" s="652"/>
      <c r="BKU9" s="652"/>
      <c r="BKV9" s="652"/>
      <c r="BKW9" s="652"/>
      <c r="BKX9" s="652"/>
      <c r="BKY9" s="652"/>
      <c r="BKZ9" s="653"/>
      <c r="BLA9" s="653"/>
      <c r="BLB9" s="653"/>
      <c r="BLC9" s="653"/>
      <c r="BLD9" s="653"/>
      <c r="BLE9" s="653"/>
      <c r="BLF9" s="653"/>
      <c r="BLG9" s="653"/>
      <c r="BLH9" s="668"/>
      <c r="BLI9" s="670"/>
      <c r="BLJ9" s="652"/>
      <c r="BLK9" s="652"/>
      <c r="BLL9" s="652"/>
      <c r="BLM9" s="652"/>
      <c r="BLN9" s="652"/>
      <c r="BLO9" s="652"/>
      <c r="BLP9" s="653"/>
      <c r="BLQ9" s="653"/>
      <c r="BLR9" s="653"/>
      <c r="BLS9" s="653"/>
      <c r="BLT9" s="653"/>
      <c r="BLU9" s="653"/>
      <c r="BLV9" s="653"/>
      <c r="BLW9" s="653"/>
      <c r="BLX9" s="668"/>
      <c r="BLY9" s="670"/>
      <c r="BLZ9" s="652"/>
      <c r="BMA9" s="652"/>
      <c r="BMB9" s="652"/>
      <c r="BMC9" s="652"/>
      <c r="BMD9" s="652"/>
      <c r="BME9" s="652"/>
      <c r="BMF9" s="653"/>
      <c r="BMG9" s="653"/>
      <c r="BMH9" s="653"/>
      <c r="BMI9" s="653"/>
      <c r="BMJ9" s="653"/>
      <c r="BMK9" s="653"/>
      <c r="BML9" s="653"/>
      <c r="BMM9" s="653"/>
      <c r="BMN9" s="668"/>
      <c r="BMO9" s="670"/>
      <c r="BMP9" s="652"/>
      <c r="BMQ9" s="652"/>
      <c r="BMR9" s="652"/>
      <c r="BMS9" s="652"/>
      <c r="BMT9" s="652"/>
      <c r="BMU9" s="652"/>
      <c r="BMV9" s="653"/>
      <c r="BMW9" s="653"/>
      <c r="BMX9" s="653"/>
      <c r="BMY9" s="653"/>
      <c r="BMZ9" s="653"/>
      <c r="BNA9" s="653"/>
      <c r="BNB9" s="653"/>
      <c r="BNC9" s="653"/>
      <c r="BND9" s="668"/>
      <c r="BNE9" s="670"/>
      <c r="BNF9" s="652"/>
      <c r="BNG9" s="652"/>
      <c r="BNH9" s="652"/>
      <c r="BNI9" s="652"/>
      <c r="BNJ9" s="652"/>
      <c r="BNK9" s="652"/>
      <c r="BNL9" s="653"/>
      <c r="BNM9" s="653"/>
      <c r="BNN9" s="653"/>
      <c r="BNO9" s="653"/>
      <c r="BNP9" s="653"/>
      <c r="BNQ9" s="653"/>
      <c r="BNR9" s="653"/>
      <c r="BNS9" s="653"/>
      <c r="BNT9" s="668"/>
      <c r="BNU9" s="670"/>
      <c r="BNV9" s="652"/>
      <c r="BNW9" s="652"/>
      <c r="BNX9" s="652"/>
      <c r="BNY9" s="652"/>
      <c r="BNZ9" s="652"/>
      <c r="BOA9" s="652"/>
      <c r="BOB9" s="653"/>
      <c r="BOC9" s="653"/>
      <c r="BOD9" s="653"/>
      <c r="BOE9" s="653"/>
      <c r="BOF9" s="653"/>
      <c r="BOG9" s="653"/>
      <c r="BOH9" s="653"/>
      <c r="BOI9" s="653"/>
      <c r="BOJ9" s="668"/>
      <c r="BOK9" s="670"/>
      <c r="BOL9" s="652"/>
      <c r="BOM9" s="652"/>
      <c r="BON9" s="652"/>
      <c r="BOO9" s="652"/>
      <c r="BOP9" s="652"/>
      <c r="BOQ9" s="652"/>
      <c r="BOR9" s="653"/>
      <c r="BOS9" s="653"/>
      <c r="BOT9" s="653"/>
      <c r="BOU9" s="653"/>
      <c r="BOV9" s="653"/>
      <c r="BOW9" s="653"/>
      <c r="BOX9" s="653"/>
      <c r="BOY9" s="653"/>
      <c r="BOZ9" s="668"/>
      <c r="BPA9" s="670"/>
      <c r="BPB9" s="652"/>
      <c r="BPC9" s="652"/>
      <c r="BPD9" s="652"/>
      <c r="BPE9" s="652"/>
      <c r="BPF9" s="652"/>
      <c r="BPG9" s="652"/>
      <c r="BPH9" s="653"/>
      <c r="BPI9" s="653"/>
      <c r="BPJ9" s="653"/>
      <c r="BPK9" s="653"/>
      <c r="BPL9" s="653"/>
      <c r="BPM9" s="653"/>
      <c r="BPN9" s="653"/>
      <c r="BPO9" s="653"/>
      <c r="BPP9" s="668"/>
      <c r="BPQ9" s="670"/>
      <c r="BPR9" s="652"/>
      <c r="BPS9" s="652"/>
      <c r="BPT9" s="652"/>
      <c r="BPU9" s="652"/>
      <c r="BPV9" s="652"/>
      <c r="BPW9" s="652"/>
      <c r="BPX9" s="653"/>
      <c r="BPY9" s="653"/>
      <c r="BPZ9" s="653"/>
      <c r="BQA9" s="653"/>
      <c r="BQB9" s="653"/>
      <c r="BQC9" s="653"/>
      <c r="BQD9" s="653"/>
      <c r="BQE9" s="653"/>
      <c r="BQF9" s="668"/>
      <c r="BQG9" s="670"/>
      <c r="BQH9" s="652"/>
      <c r="BQI9" s="652"/>
      <c r="BQJ9" s="652"/>
      <c r="BQK9" s="652"/>
      <c r="BQL9" s="652"/>
      <c r="BQM9" s="652"/>
      <c r="BQN9" s="653"/>
      <c r="BQO9" s="653"/>
      <c r="BQP9" s="653"/>
      <c r="BQQ9" s="653"/>
      <c r="BQR9" s="653"/>
      <c r="BQS9" s="653"/>
      <c r="BQT9" s="653"/>
      <c r="BQU9" s="653"/>
      <c r="BQV9" s="668"/>
      <c r="BQW9" s="670"/>
      <c r="BQX9" s="652"/>
      <c r="BQY9" s="652"/>
      <c r="BQZ9" s="652"/>
      <c r="BRA9" s="652"/>
      <c r="BRB9" s="652"/>
      <c r="BRC9" s="652"/>
      <c r="BRD9" s="653"/>
      <c r="BRE9" s="653"/>
      <c r="BRF9" s="653"/>
      <c r="BRG9" s="653"/>
      <c r="BRH9" s="653"/>
      <c r="BRI9" s="653"/>
      <c r="BRJ9" s="653"/>
      <c r="BRK9" s="653"/>
      <c r="BRL9" s="668"/>
      <c r="BRM9" s="670"/>
      <c r="BRN9" s="652"/>
      <c r="BRO9" s="652"/>
      <c r="BRP9" s="652"/>
      <c r="BRQ9" s="652"/>
      <c r="BRR9" s="652"/>
      <c r="BRS9" s="652"/>
      <c r="BRT9" s="653"/>
      <c r="BRU9" s="653"/>
      <c r="BRV9" s="653"/>
      <c r="BRW9" s="653"/>
      <c r="BRX9" s="653"/>
      <c r="BRY9" s="653"/>
      <c r="BRZ9" s="653"/>
      <c r="BSA9" s="653"/>
      <c r="BSB9" s="668"/>
      <c r="BSC9" s="670"/>
      <c r="BSD9" s="652"/>
      <c r="BSE9" s="652"/>
      <c r="BSF9" s="652"/>
      <c r="BSG9" s="652"/>
      <c r="BSH9" s="652"/>
      <c r="BSI9" s="652"/>
      <c r="BSJ9" s="653"/>
      <c r="BSK9" s="653"/>
      <c r="BSL9" s="653"/>
      <c r="BSM9" s="653"/>
      <c r="BSN9" s="653"/>
      <c r="BSO9" s="653"/>
      <c r="BSP9" s="653"/>
      <c r="BSQ9" s="653"/>
      <c r="BSR9" s="668"/>
      <c r="BSS9" s="670"/>
      <c r="BST9" s="652"/>
      <c r="BSU9" s="652"/>
      <c r="BSV9" s="652"/>
      <c r="BSW9" s="652"/>
      <c r="BSX9" s="652"/>
      <c r="BSY9" s="652"/>
      <c r="BSZ9" s="653"/>
      <c r="BTA9" s="653"/>
      <c r="BTB9" s="653"/>
      <c r="BTC9" s="653"/>
      <c r="BTD9" s="653"/>
      <c r="BTE9" s="653"/>
      <c r="BTF9" s="653"/>
      <c r="BTG9" s="653"/>
      <c r="BTH9" s="668"/>
      <c r="BTI9" s="670"/>
      <c r="BTJ9" s="652"/>
      <c r="BTK9" s="652"/>
      <c r="BTL9" s="652"/>
      <c r="BTM9" s="652"/>
      <c r="BTN9" s="652"/>
      <c r="BTO9" s="652"/>
      <c r="BTP9" s="653"/>
      <c r="BTQ9" s="653"/>
      <c r="BTR9" s="653"/>
      <c r="BTS9" s="653"/>
      <c r="BTT9" s="653"/>
      <c r="BTU9" s="653"/>
      <c r="BTV9" s="653"/>
      <c r="BTW9" s="653"/>
      <c r="BTX9" s="668"/>
      <c r="BTY9" s="670"/>
      <c r="BTZ9" s="652"/>
      <c r="BUA9" s="652"/>
      <c r="BUB9" s="652"/>
      <c r="BUC9" s="652"/>
      <c r="BUD9" s="652"/>
      <c r="BUE9" s="652"/>
      <c r="BUF9" s="653"/>
      <c r="BUG9" s="653"/>
      <c r="BUH9" s="653"/>
      <c r="BUI9" s="653"/>
      <c r="BUJ9" s="653"/>
      <c r="BUK9" s="653"/>
      <c r="BUL9" s="653"/>
      <c r="BUM9" s="653"/>
      <c r="BUN9" s="668"/>
      <c r="BUO9" s="670"/>
      <c r="BUP9" s="652"/>
      <c r="BUQ9" s="652"/>
      <c r="BUR9" s="652"/>
      <c r="BUS9" s="652"/>
      <c r="BUT9" s="652"/>
      <c r="BUU9" s="652"/>
      <c r="BUV9" s="653"/>
      <c r="BUW9" s="653"/>
      <c r="BUX9" s="653"/>
      <c r="BUY9" s="653"/>
      <c r="BUZ9" s="653"/>
      <c r="BVA9" s="653"/>
      <c r="BVB9" s="653"/>
      <c r="BVC9" s="653"/>
      <c r="BVD9" s="668"/>
      <c r="BVE9" s="670"/>
      <c r="BVF9" s="652"/>
      <c r="BVG9" s="652"/>
      <c r="BVH9" s="652"/>
      <c r="BVI9" s="652"/>
      <c r="BVJ9" s="652"/>
      <c r="BVK9" s="652"/>
      <c r="BVL9" s="653"/>
      <c r="BVM9" s="653"/>
      <c r="BVN9" s="653"/>
      <c r="BVO9" s="653"/>
      <c r="BVP9" s="653"/>
      <c r="BVQ9" s="653"/>
      <c r="BVR9" s="653"/>
      <c r="BVS9" s="653"/>
      <c r="BVT9" s="668"/>
      <c r="BVU9" s="670"/>
      <c r="BVV9" s="652"/>
      <c r="BVW9" s="652"/>
      <c r="BVX9" s="652"/>
      <c r="BVY9" s="652"/>
      <c r="BVZ9" s="652"/>
      <c r="BWA9" s="652"/>
      <c r="BWB9" s="653"/>
      <c r="BWC9" s="653"/>
      <c r="BWD9" s="653"/>
      <c r="BWE9" s="653"/>
      <c r="BWF9" s="653"/>
      <c r="BWG9" s="653"/>
      <c r="BWH9" s="653"/>
      <c r="BWI9" s="653"/>
      <c r="BWJ9" s="668"/>
      <c r="BWK9" s="670"/>
      <c r="BWL9" s="652"/>
      <c r="BWM9" s="652"/>
      <c r="BWN9" s="652"/>
      <c r="BWO9" s="652"/>
      <c r="BWP9" s="652"/>
      <c r="BWQ9" s="652"/>
      <c r="BWR9" s="653"/>
      <c r="BWS9" s="653"/>
      <c r="BWT9" s="653"/>
      <c r="BWU9" s="653"/>
      <c r="BWV9" s="653"/>
      <c r="BWW9" s="653"/>
      <c r="BWX9" s="653"/>
      <c r="BWY9" s="653"/>
      <c r="BWZ9" s="668"/>
      <c r="BXA9" s="670"/>
      <c r="BXB9" s="652"/>
      <c r="BXC9" s="652"/>
      <c r="BXD9" s="652"/>
      <c r="BXE9" s="652"/>
      <c r="BXF9" s="652"/>
      <c r="BXG9" s="652"/>
      <c r="BXH9" s="653"/>
      <c r="BXI9" s="653"/>
      <c r="BXJ9" s="653"/>
      <c r="BXK9" s="653"/>
      <c r="BXL9" s="653"/>
      <c r="BXM9" s="653"/>
      <c r="BXN9" s="653"/>
      <c r="BXO9" s="653"/>
      <c r="BXP9" s="668"/>
      <c r="BXQ9" s="670"/>
      <c r="BXR9" s="652"/>
      <c r="BXS9" s="652"/>
      <c r="BXT9" s="652"/>
      <c r="BXU9" s="652"/>
      <c r="BXV9" s="652"/>
      <c r="BXW9" s="652"/>
      <c r="BXX9" s="653"/>
      <c r="BXY9" s="653"/>
      <c r="BXZ9" s="653"/>
      <c r="BYA9" s="653"/>
      <c r="BYB9" s="653"/>
      <c r="BYC9" s="653"/>
      <c r="BYD9" s="653"/>
      <c r="BYE9" s="653"/>
      <c r="BYF9" s="668"/>
      <c r="BYG9" s="670"/>
      <c r="BYH9" s="652"/>
      <c r="BYI9" s="652"/>
      <c r="BYJ9" s="652"/>
      <c r="BYK9" s="652"/>
      <c r="BYL9" s="652"/>
      <c r="BYM9" s="652"/>
      <c r="BYN9" s="653"/>
      <c r="BYO9" s="653"/>
      <c r="BYP9" s="653"/>
      <c r="BYQ9" s="653"/>
      <c r="BYR9" s="653"/>
      <c r="BYS9" s="653"/>
      <c r="BYT9" s="653"/>
      <c r="BYU9" s="653"/>
      <c r="BYV9" s="668"/>
      <c r="BYW9" s="670"/>
      <c r="BYX9" s="652"/>
      <c r="BYY9" s="652"/>
      <c r="BYZ9" s="652"/>
      <c r="BZA9" s="652"/>
      <c r="BZB9" s="652"/>
      <c r="BZC9" s="652"/>
      <c r="BZD9" s="653"/>
      <c r="BZE9" s="653"/>
      <c r="BZF9" s="653"/>
      <c r="BZG9" s="653"/>
      <c r="BZH9" s="653"/>
      <c r="BZI9" s="653"/>
      <c r="BZJ9" s="653"/>
      <c r="BZK9" s="653"/>
      <c r="BZL9" s="668"/>
      <c r="BZM9" s="670"/>
      <c r="BZN9" s="652"/>
      <c r="BZO9" s="652"/>
      <c r="BZP9" s="652"/>
      <c r="BZQ9" s="652"/>
      <c r="BZR9" s="652"/>
      <c r="BZS9" s="652"/>
      <c r="BZT9" s="653"/>
      <c r="BZU9" s="653"/>
      <c r="BZV9" s="653"/>
      <c r="BZW9" s="653"/>
      <c r="BZX9" s="653"/>
      <c r="BZY9" s="653"/>
      <c r="BZZ9" s="653"/>
      <c r="CAA9" s="653"/>
      <c r="CAB9" s="668"/>
      <c r="CAC9" s="670"/>
      <c r="CAD9" s="652"/>
      <c r="CAE9" s="652"/>
      <c r="CAF9" s="652"/>
      <c r="CAG9" s="652"/>
      <c r="CAH9" s="652"/>
      <c r="CAI9" s="652"/>
      <c r="CAJ9" s="653"/>
      <c r="CAK9" s="653"/>
      <c r="CAL9" s="653"/>
      <c r="CAM9" s="653"/>
      <c r="CAN9" s="653"/>
      <c r="CAO9" s="653"/>
      <c r="CAP9" s="653"/>
      <c r="CAQ9" s="653"/>
      <c r="CAR9" s="668"/>
      <c r="CAS9" s="670"/>
      <c r="CAT9" s="652"/>
      <c r="CAU9" s="652"/>
      <c r="CAV9" s="652"/>
      <c r="CAW9" s="652"/>
      <c r="CAX9" s="652"/>
      <c r="CAY9" s="652"/>
      <c r="CAZ9" s="653"/>
      <c r="CBA9" s="653"/>
      <c r="CBB9" s="653"/>
      <c r="CBC9" s="653"/>
      <c r="CBD9" s="653"/>
      <c r="CBE9" s="653"/>
      <c r="CBF9" s="653"/>
      <c r="CBG9" s="653"/>
      <c r="CBH9" s="668"/>
      <c r="CBI9" s="670"/>
      <c r="CBJ9" s="652"/>
      <c r="CBK9" s="652"/>
      <c r="CBL9" s="652"/>
      <c r="CBM9" s="652"/>
      <c r="CBN9" s="652"/>
      <c r="CBO9" s="652"/>
      <c r="CBP9" s="653"/>
      <c r="CBQ9" s="653"/>
      <c r="CBR9" s="653"/>
      <c r="CBS9" s="653"/>
      <c r="CBT9" s="653"/>
      <c r="CBU9" s="653"/>
      <c r="CBV9" s="653"/>
      <c r="CBW9" s="653"/>
      <c r="CBX9" s="668"/>
      <c r="CBY9" s="670"/>
      <c r="CBZ9" s="652"/>
      <c r="CCA9" s="652"/>
      <c r="CCB9" s="652"/>
      <c r="CCC9" s="652"/>
      <c r="CCD9" s="652"/>
      <c r="CCE9" s="652"/>
      <c r="CCF9" s="653"/>
      <c r="CCG9" s="653"/>
      <c r="CCH9" s="653"/>
      <c r="CCI9" s="653"/>
      <c r="CCJ9" s="653"/>
      <c r="CCK9" s="653"/>
      <c r="CCL9" s="653"/>
      <c r="CCM9" s="653"/>
      <c r="CCN9" s="668"/>
      <c r="CCO9" s="670"/>
      <c r="CCP9" s="652"/>
      <c r="CCQ9" s="652"/>
      <c r="CCR9" s="652"/>
      <c r="CCS9" s="652"/>
      <c r="CCT9" s="652"/>
      <c r="CCU9" s="652"/>
      <c r="CCV9" s="653"/>
      <c r="CCW9" s="653"/>
      <c r="CCX9" s="653"/>
      <c r="CCY9" s="653"/>
      <c r="CCZ9" s="653"/>
      <c r="CDA9" s="653"/>
      <c r="CDB9" s="653"/>
      <c r="CDC9" s="653"/>
      <c r="CDD9" s="668"/>
      <c r="CDE9" s="670"/>
      <c r="CDF9" s="652"/>
      <c r="CDG9" s="652"/>
      <c r="CDH9" s="652"/>
      <c r="CDI9" s="652"/>
      <c r="CDJ9" s="652"/>
      <c r="CDK9" s="652"/>
      <c r="CDL9" s="653"/>
      <c r="CDM9" s="653"/>
      <c r="CDN9" s="653"/>
      <c r="CDO9" s="653"/>
      <c r="CDP9" s="653"/>
      <c r="CDQ9" s="653"/>
      <c r="CDR9" s="653"/>
      <c r="CDS9" s="653"/>
      <c r="CDT9" s="668"/>
      <c r="CDU9" s="670"/>
      <c r="CDV9" s="652"/>
      <c r="CDW9" s="652"/>
      <c r="CDX9" s="652"/>
      <c r="CDY9" s="652"/>
      <c r="CDZ9" s="652"/>
      <c r="CEA9" s="652"/>
      <c r="CEB9" s="653"/>
      <c r="CEC9" s="653"/>
      <c r="CED9" s="653"/>
      <c r="CEE9" s="653"/>
      <c r="CEF9" s="653"/>
      <c r="CEG9" s="653"/>
      <c r="CEH9" s="653"/>
      <c r="CEI9" s="653"/>
      <c r="CEJ9" s="668"/>
      <c r="CEK9" s="670"/>
      <c r="CEL9" s="652"/>
      <c r="CEM9" s="652"/>
      <c r="CEN9" s="652"/>
      <c r="CEO9" s="652"/>
      <c r="CEP9" s="652"/>
      <c r="CEQ9" s="652"/>
      <c r="CER9" s="653"/>
      <c r="CES9" s="653"/>
      <c r="CET9" s="653"/>
      <c r="CEU9" s="653"/>
      <c r="CEV9" s="653"/>
      <c r="CEW9" s="653"/>
      <c r="CEX9" s="653"/>
      <c r="CEY9" s="653"/>
      <c r="CEZ9" s="668"/>
      <c r="CFA9" s="670"/>
      <c r="CFB9" s="652"/>
      <c r="CFC9" s="652"/>
      <c r="CFD9" s="652"/>
      <c r="CFE9" s="652"/>
      <c r="CFF9" s="652"/>
      <c r="CFG9" s="652"/>
      <c r="CFH9" s="653"/>
      <c r="CFI9" s="653"/>
      <c r="CFJ9" s="653"/>
      <c r="CFK9" s="653"/>
      <c r="CFL9" s="653"/>
      <c r="CFM9" s="653"/>
      <c r="CFN9" s="653"/>
      <c r="CFO9" s="653"/>
      <c r="CFP9" s="668"/>
      <c r="CFQ9" s="670"/>
      <c r="CFR9" s="652"/>
      <c r="CFS9" s="652"/>
      <c r="CFT9" s="652"/>
      <c r="CFU9" s="652"/>
      <c r="CFV9" s="652"/>
      <c r="CFW9" s="652"/>
      <c r="CFX9" s="653"/>
      <c r="CFY9" s="653"/>
      <c r="CFZ9" s="653"/>
      <c r="CGA9" s="653"/>
      <c r="CGB9" s="653"/>
      <c r="CGC9" s="653"/>
      <c r="CGD9" s="653"/>
      <c r="CGE9" s="653"/>
      <c r="CGF9" s="668"/>
      <c r="CGG9" s="670"/>
      <c r="CGH9" s="652"/>
      <c r="CGI9" s="652"/>
      <c r="CGJ9" s="652"/>
      <c r="CGK9" s="652"/>
      <c r="CGL9" s="652"/>
      <c r="CGM9" s="652"/>
      <c r="CGN9" s="653"/>
      <c r="CGO9" s="653"/>
      <c r="CGP9" s="653"/>
      <c r="CGQ9" s="653"/>
      <c r="CGR9" s="653"/>
      <c r="CGS9" s="653"/>
      <c r="CGT9" s="653"/>
      <c r="CGU9" s="653"/>
      <c r="CGV9" s="668"/>
      <c r="CGW9" s="670"/>
      <c r="CGX9" s="652"/>
      <c r="CGY9" s="652"/>
      <c r="CGZ9" s="652"/>
      <c r="CHA9" s="652"/>
      <c r="CHB9" s="652"/>
      <c r="CHC9" s="652"/>
      <c r="CHD9" s="653"/>
      <c r="CHE9" s="653"/>
      <c r="CHF9" s="653"/>
      <c r="CHG9" s="653"/>
      <c r="CHH9" s="653"/>
      <c r="CHI9" s="653"/>
      <c r="CHJ9" s="653"/>
      <c r="CHK9" s="653"/>
      <c r="CHL9" s="668"/>
      <c r="CHM9" s="670"/>
      <c r="CHN9" s="652"/>
      <c r="CHO9" s="652"/>
      <c r="CHP9" s="652"/>
      <c r="CHQ9" s="652"/>
      <c r="CHR9" s="652"/>
      <c r="CHS9" s="652"/>
      <c r="CHT9" s="653"/>
      <c r="CHU9" s="653"/>
      <c r="CHV9" s="653"/>
      <c r="CHW9" s="653"/>
      <c r="CHX9" s="653"/>
      <c r="CHY9" s="653"/>
      <c r="CHZ9" s="653"/>
      <c r="CIA9" s="653"/>
      <c r="CIB9" s="668"/>
      <c r="CIC9" s="670"/>
      <c r="CID9" s="652"/>
      <c r="CIE9" s="652"/>
      <c r="CIF9" s="652"/>
      <c r="CIG9" s="652"/>
      <c r="CIH9" s="652"/>
      <c r="CII9" s="652"/>
      <c r="CIJ9" s="653"/>
      <c r="CIK9" s="653"/>
      <c r="CIL9" s="653"/>
      <c r="CIM9" s="653"/>
      <c r="CIN9" s="653"/>
      <c r="CIO9" s="653"/>
      <c r="CIP9" s="653"/>
      <c r="CIQ9" s="653"/>
      <c r="CIR9" s="668"/>
      <c r="CIS9" s="670"/>
      <c r="CIT9" s="652"/>
      <c r="CIU9" s="652"/>
      <c r="CIV9" s="652"/>
      <c r="CIW9" s="652"/>
      <c r="CIX9" s="652"/>
      <c r="CIY9" s="652"/>
      <c r="CIZ9" s="653"/>
      <c r="CJA9" s="653"/>
      <c r="CJB9" s="653"/>
      <c r="CJC9" s="653"/>
      <c r="CJD9" s="653"/>
      <c r="CJE9" s="653"/>
      <c r="CJF9" s="653"/>
      <c r="CJG9" s="653"/>
      <c r="CJH9" s="668"/>
      <c r="CJI9" s="670"/>
      <c r="CJJ9" s="652"/>
      <c r="CJK9" s="652"/>
      <c r="CJL9" s="652"/>
      <c r="CJM9" s="652"/>
      <c r="CJN9" s="652"/>
      <c r="CJO9" s="652"/>
      <c r="CJP9" s="653"/>
      <c r="CJQ9" s="653"/>
      <c r="CJR9" s="653"/>
      <c r="CJS9" s="653"/>
      <c r="CJT9" s="653"/>
      <c r="CJU9" s="653"/>
      <c r="CJV9" s="653"/>
      <c r="CJW9" s="653"/>
      <c r="CJX9" s="668"/>
      <c r="CJY9" s="670"/>
      <c r="CJZ9" s="652"/>
      <c r="CKA9" s="652"/>
      <c r="CKB9" s="652"/>
      <c r="CKC9" s="652"/>
      <c r="CKD9" s="652"/>
      <c r="CKE9" s="652"/>
      <c r="CKF9" s="653"/>
      <c r="CKG9" s="653"/>
      <c r="CKH9" s="653"/>
      <c r="CKI9" s="653"/>
      <c r="CKJ9" s="653"/>
      <c r="CKK9" s="653"/>
      <c r="CKL9" s="653"/>
      <c r="CKM9" s="653"/>
      <c r="CKN9" s="668"/>
      <c r="CKO9" s="670"/>
      <c r="CKP9" s="652"/>
      <c r="CKQ9" s="652"/>
      <c r="CKR9" s="652"/>
      <c r="CKS9" s="652"/>
      <c r="CKT9" s="652"/>
      <c r="CKU9" s="652"/>
      <c r="CKV9" s="653"/>
      <c r="CKW9" s="653"/>
      <c r="CKX9" s="653"/>
      <c r="CKY9" s="653"/>
      <c r="CKZ9" s="653"/>
      <c r="CLA9" s="653"/>
      <c r="CLB9" s="653"/>
      <c r="CLC9" s="653"/>
      <c r="CLD9" s="668"/>
      <c r="CLE9" s="670"/>
      <c r="CLF9" s="652"/>
      <c r="CLG9" s="652"/>
      <c r="CLH9" s="652"/>
      <c r="CLI9" s="652"/>
      <c r="CLJ9" s="652"/>
      <c r="CLK9" s="652"/>
      <c r="CLL9" s="653"/>
      <c r="CLM9" s="653"/>
      <c r="CLN9" s="653"/>
      <c r="CLO9" s="653"/>
      <c r="CLP9" s="653"/>
      <c r="CLQ9" s="653"/>
      <c r="CLR9" s="653"/>
      <c r="CLS9" s="653"/>
      <c r="CLT9" s="668"/>
      <c r="CLU9" s="670"/>
      <c r="CLV9" s="652"/>
      <c r="CLW9" s="652"/>
      <c r="CLX9" s="652"/>
      <c r="CLY9" s="652"/>
      <c r="CLZ9" s="652"/>
      <c r="CMA9" s="652"/>
      <c r="CMB9" s="653"/>
      <c r="CMC9" s="653"/>
      <c r="CMD9" s="653"/>
      <c r="CME9" s="653"/>
      <c r="CMF9" s="653"/>
      <c r="CMG9" s="653"/>
      <c r="CMH9" s="653"/>
      <c r="CMI9" s="653"/>
      <c r="CMJ9" s="668"/>
      <c r="CMK9" s="670"/>
      <c r="CML9" s="652"/>
      <c r="CMM9" s="652"/>
      <c r="CMN9" s="652"/>
      <c r="CMO9" s="652"/>
      <c r="CMP9" s="652"/>
      <c r="CMQ9" s="652"/>
      <c r="CMR9" s="653"/>
      <c r="CMS9" s="653"/>
      <c r="CMT9" s="653"/>
      <c r="CMU9" s="653"/>
      <c r="CMV9" s="653"/>
      <c r="CMW9" s="653"/>
      <c r="CMX9" s="653"/>
      <c r="CMY9" s="653"/>
      <c r="CMZ9" s="668"/>
      <c r="CNA9" s="670"/>
      <c r="CNB9" s="652"/>
      <c r="CNC9" s="652"/>
      <c r="CND9" s="652"/>
      <c r="CNE9" s="652"/>
      <c r="CNF9" s="652"/>
      <c r="CNG9" s="652"/>
      <c r="CNH9" s="653"/>
      <c r="CNI9" s="653"/>
      <c r="CNJ9" s="653"/>
      <c r="CNK9" s="653"/>
      <c r="CNL9" s="653"/>
      <c r="CNM9" s="653"/>
      <c r="CNN9" s="653"/>
      <c r="CNO9" s="653"/>
      <c r="CNP9" s="668"/>
      <c r="CNQ9" s="670"/>
      <c r="CNR9" s="652"/>
      <c r="CNS9" s="652"/>
      <c r="CNT9" s="652"/>
      <c r="CNU9" s="652"/>
      <c r="CNV9" s="652"/>
      <c r="CNW9" s="652"/>
      <c r="CNX9" s="653"/>
      <c r="CNY9" s="653"/>
      <c r="CNZ9" s="653"/>
      <c r="COA9" s="653"/>
      <c r="COB9" s="653"/>
      <c r="COC9" s="653"/>
      <c r="COD9" s="653"/>
      <c r="COE9" s="653"/>
      <c r="COF9" s="668"/>
      <c r="COG9" s="670"/>
      <c r="COH9" s="652"/>
      <c r="COI9" s="652"/>
      <c r="COJ9" s="652"/>
      <c r="COK9" s="652"/>
      <c r="COL9" s="652"/>
      <c r="COM9" s="652"/>
      <c r="CON9" s="653"/>
      <c r="COO9" s="653"/>
      <c r="COP9" s="653"/>
      <c r="COQ9" s="653"/>
      <c r="COR9" s="653"/>
      <c r="COS9" s="653"/>
      <c r="COT9" s="653"/>
      <c r="COU9" s="653"/>
      <c r="COV9" s="668"/>
      <c r="COW9" s="670"/>
      <c r="COX9" s="652"/>
      <c r="COY9" s="652"/>
      <c r="COZ9" s="652"/>
      <c r="CPA9" s="652"/>
      <c r="CPB9" s="652"/>
      <c r="CPC9" s="652"/>
      <c r="CPD9" s="653"/>
      <c r="CPE9" s="653"/>
      <c r="CPF9" s="653"/>
      <c r="CPG9" s="653"/>
      <c r="CPH9" s="653"/>
      <c r="CPI9" s="653"/>
      <c r="CPJ9" s="653"/>
      <c r="CPK9" s="653"/>
      <c r="CPL9" s="668"/>
      <c r="CPM9" s="670"/>
      <c r="CPN9" s="652"/>
      <c r="CPO9" s="652"/>
      <c r="CPP9" s="652"/>
      <c r="CPQ9" s="652"/>
      <c r="CPR9" s="652"/>
      <c r="CPS9" s="652"/>
      <c r="CPT9" s="653"/>
      <c r="CPU9" s="653"/>
      <c r="CPV9" s="653"/>
      <c r="CPW9" s="653"/>
      <c r="CPX9" s="653"/>
      <c r="CPY9" s="653"/>
      <c r="CPZ9" s="653"/>
      <c r="CQA9" s="653"/>
      <c r="CQB9" s="668"/>
      <c r="CQC9" s="670"/>
      <c r="CQD9" s="652"/>
      <c r="CQE9" s="652"/>
      <c r="CQF9" s="652"/>
      <c r="CQG9" s="652"/>
      <c r="CQH9" s="652"/>
      <c r="CQI9" s="652"/>
      <c r="CQJ9" s="653"/>
      <c r="CQK9" s="653"/>
      <c r="CQL9" s="653"/>
      <c r="CQM9" s="653"/>
      <c r="CQN9" s="653"/>
      <c r="CQO9" s="653"/>
      <c r="CQP9" s="653"/>
      <c r="CQQ9" s="653"/>
      <c r="CQR9" s="668"/>
      <c r="CQS9" s="670"/>
      <c r="CQT9" s="652"/>
      <c r="CQU9" s="652"/>
      <c r="CQV9" s="652"/>
      <c r="CQW9" s="652"/>
      <c r="CQX9" s="652"/>
      <c r="CQY9" s="652"/>
      <c r="CQZ9" s="653"/>
      <c r="CRA9" s="653"/>
      <c r="CRB9" s="653"/>
      <c r="CRC9" s="653"/>
      <c r="CRD9" s="653"/>
      <c r="CRE9" s="653"/>
      <c r="CRF9" s="653"/>
      <c r="CRG9" s="653"/>
      <c r="CRH9" s="668"/>
      <c r="CRI9" s="670"/>
      <c r="CRJ9" s="652"/>
      <c r="CRK9" s="652"/>
      <c r="CRL9" s="652"/>
      <c r="CRM9" s="652"/>
      <c r="CRN9" s="652"/>
      <c r="CRO9" s="652"/>
      <c r="CRP9" s="653"/>
      <c r="CRQ9" s="653"/>
      <c r="CRR9" s="653"/>
      <c r="CRS9" s="653"/>
      <c r="CRT9" s="653"/>
      <c r="CRU9" s="653"/>
      <c r="CRV9" s="653"/>
      <c r="CRW9" s="653"/>
      <c r="CRX9" s="668"/>
      <c r="CRY9" s="670"/>
      <c r="CRZ9" s="652"/>
      <c r="CSA9" s="652"/>
      <c r="CSB9" s="652"/>
      <c r="CSC9" s="652"/>
      <c r="CSD9" s="652"/>
      <c r="CSE9" s="652"/>
      <c r="CSF9" s="653"/>
      <c r="CSG9" s="653"/>
      <c r="CSH9" s="653"/>
      <c r="CSI9" s="653"/>
      <c r="CSJ9" s="653"/>
      <c r="CSK9" s="653"/>
      <c r="CSL9" s="653"/>
      <c r="CSM9" s="653"/>
      <c r="CSN9" s="668"/>
      <c r="CSO9" s="670"/>
      <c r="CSP9" s="652"/>
      <c r="CSQ9" s="652"/>
      <c r="CSR9" s="652"/>
      <c r="CSS9" s="652"/>
      <c r="CST9" s="652"/>
      <c r="CSU9" s="652"/>
      <c r="CSV9" s="653"/>
      <c r="CSW9" s="653"/>
      <c r="CSX9" s="653"/>
      <c r="CSY9" s="653"/>
      <c r="CSZ9" s="653"/>
      <c r="CTA9" s="653"/>
      <c r="CTB9" s="653"/>
      <c r="CTC9" s="653"/>
      <c r="CTD9" s="668"/>
      <c r="CTE9" s="670"/>
      <c r="CTF9" s="652"/>
      <c r="CTG9" s="652"/>
      <c r="CTH9" s="652"/>
      <c r="CTI9" s="652"/>
      <c r="CTJ9" s="652"/>
      <c r="CTK9" s="652"/>
      <c r="CTL9" s="653"/>
      <c r="CTM9" s="653"/>
      <c r="CTN9" s="653"/>
      <c r="CTO9" s="653"/>
      <c r="CTP9" s="653"/>
      <c r="CTQ9" s="653"/>
      <c r="CTR9" s="653"/>
      <c r="CTS9" s="653"/>
      <c r="CTT9" s="668"/>
      <c r="CTU9" s="670"/>
      <c r="CTV9" s="652"/>
      <c r="CTW9" s="652"/>
      <c r="CTX9" s="652"/>
      <c r="CTY9" s="652"/>
      <c r="CTZ9" s="652"/>
      <c r="CUA9" s="652"/>
      <c r="CUB9" s="653"/>
      <c r="CUC9" s="653"/>
      <c r="CUD9" s="653"/>
      <c r="CUE9" s="653"/>
      <c r="CUF9" s="653"/>
      <c r="CUG9" s="653"/>
      <c r="CUH9" s="653"/>
      <c r="CUI9" s="653"/>
      <c r="CUJ9" s="668"/>
      <c r="CUK9" s="670"/>
      <c r="CUL9" s="652"/>
      <c r="CUM9" s="652"/>
      <c r="CUN9" s="652"/>
      <c r="CUO9" s="652"/>
      <c r="CUP9" s="652"/>
      <c r="CUQ9" s="652"/>
      <c r="CUR9" s="653"/>
      <c r="CUS9" s="653"/>
      <c r="CUT9" s="653"/>
      <c r="CUU9" s="653"/>
      <c r="CUV9" s="653"/>
      <c r="CUW9" s="653"/>
      <c r="CUX9" s="653"/>
      <c r="CUY9" s="653"/>
      <c r="CUZ9" s="668"/>
      <c r="CVA9" s="670"/>
      <c r="CVB9" s="652"/>
      <c r="CVC9" s="652"/>
      <c r="CVD9" s="652"/>
      <c r="CVE9" s="652"/>
      <c r="CVF9" s="652"/>
      <c r="CVG9" s="652"/>
      <c r="CVH9" s="653"/>
      <c r="CVI9" s="653"/>
      <c r="CVJ9" s="653"/>
      <c r="CVK9" s="653"/>
      <c r="CVL9" s="653"/>
      <c r="CVM9" s="653"/>
      <c r="CVN9" s="653"/>
      <c r="CVO9" s="653"/>
      <c r="CVP9" s="668"/>
      <c r="CVQ9" s="670"/>
      <c r="CVR9" s="652"/>
      <c r="CVS9" s="652"/>
      <c r="CVT9" s="652"/>
      <c r="CVU9" s="652"/>
      <c r="CVV9" s="652"/>
      <c r="CVW9" s="652"/>
      <c r="CVX9" s="653"/>
      <c r="CVY9" s="653"/>
      <c r="CVZ9" s="653"/>
      <c r="CWA9" s="653"/>
      <c r="CWB9" s="653"/>
      <c r="CWC9" s="653"/>
      <c r="CWD9" s="653"/>
      <c r="CWE9" s="653"/>
      <c r="CWF9" s="668"/>
      <c r="CWG9" s="670"/>
      <c r="CWH9" s="652"/>
      <c r="CWI9" s="652"/>
      <c r="CWJ9" s="652"/>
      <c r="CWK9" s="652"/>
      <c r="CWL9" s="652"/>
      <c r="CWM9" s="652"/>
      <c r="CWN9" s="653"/>
      <c r="CWO9" s="653"/>
      <c r="CWP9" s="653"/>
      <c r="CWQ9" s="653"/>
      <c r="CWR9" s="653"/>
      <c r="CWS9" s="653"/>
      <c r="CWT9" s="653"/>
      <c r="CWU9" s="653"/>
      <c r="CWV9" s="668"/>
      <c r="CWW9" s="670"/>
      <c r="CWX9" s="652"/>
      <c r="CWY9" s="652"/>
      <c r="CWZ9" s="652"/>
      <c r="CXA9" s="652"/>
      <c r="CXB9" s="652"/>
      <c r="CXC9" s="652"/>
      <c r="CXD9" s="653"/>
      <c r="CXE9" s="653"/>
      <c r="CXF9" s="653"/>
      <c r="CXG9" s="653"/>
      <c r="CXH9" s="653"/>
      <c r="CXI9" s="653"/>
      <c r="CXJ9" s="653"/>
      <c r="CXK9" s="653"/>
      <c r="CXL9" s="668"/>
      <c r="CXM9" s="670"/>
      <c r="CXN9" s="652"/>
      <c r="CXO9" s="652"/>
      <c r="CXP9" s="652"/>
      <c r="CXQ9" s="652"/>
      <c r="CXR9" s="652"/>
      <c r="CXS9" s="652"/>
      <c r="CXT9" s="653"/>
      <c r="CXU9" s="653"/>
      <c r="CXV9" s="653"/>
      <c r="CXW9" s="653"/>
      <c r="CXX9" s="653"/>
      <c r="CXY9" s="653"/>
      <c r="CXZ9" s="653"/>
      <c r="CYA9" s="653"/>
      <c r="CYB9" s="668"/>
      <c r="CYC9" s="670"/>
      <c r="CYD9" s="652"/>
      <c r="CYE9" s="652"/>
      <c r="CYF9" s="652"/>
      <c r="CYG9" s="652"/>
      <c r="CYH9" s="652"/>
      <c r="CYI9" s="652"/>
      <c r="CYJ9" s="653"/>
      <c r="CYK9" s="653"/>
      <c r="CYL9" s="653"/>
      <c r="CYM9" s="653"/>
      <c r="CYN9" s="653"/>
      <c r="CYO9" s="653"/>
      <c r="CYP9" s="653"/>
      <c r="CYQ9" s="653"/>
      <c r="CYR9" s="668"/>
      <c r="CYS9" s="670"/>
      <c r="CYT9" s="652"/>
      <c r="CYU9" s="652"/>
      <c r="CYV9" s="652"/>
      <c r="CYW9" s="652"/>
      <c r="CYX9" s="652"/>
      <c r="CYY9" s="652"/>
      <c r="CYZ9" s="653"/>
      <c r="CZA9" s="653"/>
      <c r="CZB9" s="653"/>
      <c r="CZC9" s="653"/>
      <c r="CZD9" s="653"/>
      <c r="CZE9" s="653"/>
      <c r="CZF9" s="653"/>
      <c r="CZG9" s="653"/>
      <c r="CZH9" s="668"/>
      <c r="CZI9" s="670"/>
      <c r="CZJ9" s="652"/>
      <c r="CZK9" s="652"/>
      <c r="CZL9" s="652"/>
      <c r="CZM9" s="652"/>
      <c r="CZN9" s="652"/>
      <c r="CZO9" s="652"/>
      <c r="CZP9" s="653"/>
      <c r="CZQ9" s="653"/>
      <c r="CZR9" s="653"/>
      <c r="CZS9" s="653"/>
      <c r="CZT9" s="653"/>
      <c r="CZU9" s="653"/>
      <c r="CZV9" s="653"/>
      <c r="CZW9" s="653"/>
      <c r="CZX9" s="668"/>
      <c r="CZY9" s="670"/>
      <c r="CZZ9" s="652"/>
      <c r="DAA9" s="652"/>
      <c r="DAB9" s="652"/>
      <c r="DAC9" s="652"/>
      <c r="DAD9" s="652"/>
      <c r="DAE9" s="652"/>
      <c r="DAF9" s="653"/>
      <c r="DAG9" s="653"/>
      <c r="DAH9" s="653"/>
      <c r="DAI9" s="653"/>
      <c r="DAJ9" s="653"/>
      <c r="DAK9" s="653"/>
      <c r="DAL9" s="653"/>
      <c r="DAM9" s="653"/>
      <c r="DAN9" s="668"/>
      <c r="DAO9" s="670"/>
      <c r="DAP9" s="652"/>
      <c r="DAQ9" s="652"/>
      <c r="DAR9" s="652"/>
      <c r="DAS9" s="652"/>
      <c r="DAT9" s="652"/>
      <c r="DAU9" s="652"/>
      <c r="DAV9" s="653"/>
      <c r="DAW9" s="653"/>
      <c r="DAX9" s="653"/>
      <c r="DAY9" s="653"/>
      <c r="DAZ9" s="653"/>
      <c r="DBA9" s="653"/>
      <c r="DBB9" s="653"/>
      <c r="DBC9" s="653"/>
      <c r="DBD9" s="668"/>
      <c r="DBE9" s="670"/>
      <c r="DBF9" s="652"/>
      <c r="DBG9" s="652"/>
      <c r="DBH9" s="652"/>
      <c r="DBI9" s="652"/>
      <c r="DBJ9" s="652"/>
      <c r="DBK9" s="652"/>
      <c r="DBL9" s="653"/>
      <c r="DBM9" s="653"/>
      <c r="DBN9" s="653"/>
      <c r="DBO9" s="653"/>
      <c r="DBP9" s="653"/>
      <c r="DBQ9" s="653"/>
      <c r="DBR9" s="653"/>
      <c r="DBS9" s="653"/>
      <c r="DBT9" s="668"/>
      <c r="DBU9" s="670"/>
      <c r="DBV9" s="652"/>
      <c r="DBW9" s="652"/>
      <c r="DBX9" s="652"/>
      <c r="DBY9" s="652"/>
      <c r="DBZ9" s="652"/>
      <c r="DCA9" s="652"/>
      <c r="DCB9" s="653"/>
      <c r="DCC9" s="653"/>
      <c r="DCD9" s="653"/>
      <c r="DCE9" s="653"/>
      <c r="DCF9" s="653"/>
      <c r="DCG9" s="653"/>
      <c r="DCH9" s="653"/>
      <c r="DCI9" s="653"/>
      <c r="DCJ9" s="668"/>
      <c r="DCK9" s="670"/>
      <c r="DCL9" s="652"/>
      <c r="DCM9" s="652"/>
      <c r="DCN9" s="652"/>
      <c r="DCO9" s="652"/>
      <c r="DCP9" s="652"/>
      <c r="DCQ9" s="652"/>
      <c r="DCR9" s="653"/>
      <c r="DCS9" s="653"/>
      <c r="DCT9" s="653"/>
      <c r="DCU9" s="653"/>
      <c r="DCV9" s="653"/>
      <c r="DCW9" s="653"/>
      <c r="DCX9" s="653"/>
      <c r="DCY9" s="653"/>
      <c r="DCZ9" s="668"/>
      <c r="DDA9" s="670"/>
      <c r="DDB9" s="652"/>
      <c r="DDC9" s="652"/>
      <c r="DDD9" s="652"/>
      <c r="DDE9" s="652"/>
      <c r="DDF9" s="652"/>
      <c r="DDG9" s="652"/>
      <c r="DDH9" s="653"/>
      <c r="DDI9" s="653"/>
      <c r="DDJ9" s="653"/>
      <c r="DDK9" s="653"/>
      <c r="DDL9" s="653"/>
      <c r="DDM9" s="653"/>
      <c r="DDN9" s="653"/>
      <c r="DDO9" s="653"/>
      <c r="DDP9" s="668"/>
      <c r="DDQ9" s="670"/>
      <c r="DDR9" s="652"/>
      <c r="DDS9" s="652"/>
      <c r="DDT9" s="652"/>
      <c r="DDU9" s="652"/>
      <c r="DDV9" s="652"/>
      <c r="DDW9" s="652"/>
      <c r="DDX9" s="653"/>
      <c r="DDY9" s="653"/>
      <c r="DDZ9" s="653"/>
      <c r="DEA9" s="653"/>
      <c r="DEB9" s="653"/>
      <c r="DEC9" s="653"/>
      <c r="DED9" s="653"/>
      <c r="DEE9" s="653"/>
      <c r="DEF9" s="668"/>
      <c r="DEG9" s="670"/>
      <c r="DEH9" s="652"/>
      <c r="DEI9" s="652"/>
      <c r="DEJ9" s="652"/>
      <c r="DEK9" s="652"/>
      <c r="DEL9" s="652"/>
      <c r="DEM9" s="652"/>
      <c r="DEN9" s="653"/>
      <c r="DEO9" s="653"/>
      <c r="DEP9" s="653"/>
      <c r="DEQ9" s="653"/>
      <c r="DER9" s="653"/>
      <c r="DES9" s="653"/>
      <c r="DET9" s="653"/>
      <c r="DEU9" s="653"/>
      <c r="DEV9" s="668"/>
      <c r="DEW9" s="670"/>
      <c r="DEX9" s="652"/>
      <c r="DEY9" s="652"/>
      <c r="DEZ9" s="652"/>
      <c r="DFA9" s="652"/>
      <c r="DFB9" s="652"/>
      <c r="DFC9" s="652"/>
      <c r="DFD9" s="653"/>
      <c r="DFE9" s="653"/>
      <c r="DFF9" s="653"/>
      <c r="DFG9" s="653"/>
      <c r="DFH9" s="653"/>
      <c r="DFI9" s="653"/>
      <c r="DFJ9" s="653"/>
      <c r="DFK9" s="653"/>
      <c r="DFL9" s="668"/>
      <c r="DFM9" s="670"/>
      <c r="DFN9" s="652"/>
      <c r="DFO9" s="652"/>
      <c r="DFP9" s="652"/>
      <c r="DFQ9" s="652"/>
      <c r="DFR9" s="652"/>
      <c r="DFS9" s="652"/>
      <c r="DFT9" s="653"/>
      <c r="DFU9" s="653"/>
      <c r="DFV9" s="653"/>
      <c r="DFW9" s="653"/>
      <c r="DFX9" s="653"/>
      <c r="DFY9" s="653"/>
      <c r="DFZ9" s="653"/>
      <c r="DGA9" s="653"/>
      <c r="DGB9" s="668"/>
      <c r="DGC9" s="670"/>
      <c r="DGD9" s="652"/>
      <c r="DGE9" s="652"/>
      <c r="DGF9" s="652"/>
      <c r="DGG9" s="652"/>
      <c r="DGH9" s="652"/>
      <c r="DGI9" s="652"/>
      <c r="DGJ9" s="653"/>
      <c r="DGK9" s="653"/>
      <c r="DGL9" s="653"/>
      <c r="DGM9" s="653"/>
      <c r="DGN9" s="653"/>
      <c r="DGO9" s="653"/>
      <c r="DGP9" s="653"/>
      <c r="DGQ9" s="653"/>
      <c r="DGR9" s="668"/>
      <c r="DGS9" s="670"/>
      <c r="DGT9" s="652"/>
      <c r="DGU9" s="652"/>
      <c r="DGV9" s="652"/>
      <c r="DGW9" s="652"/>
      <c r="DGX9" s="652"/>
      <c r="DGY9" s="652"/>
      <c r="DGZ9" s="653"/>
      <c r="DHA9" s="653"/>
      <c r="DHB9" s="653"/>
      <c r="DHC9" s="653"/>
      <c r="DHD9" s="653"/>
      <c r="DHE9" s="653"/>
      <c r="DHF9" s="653"/>
      <c r="DHG9" s="653"/>
      <c r="DHH9" s="668"/>
      <c r="DHI9" s="670"/>
      <c r="DHJ9" s="652"/>
      <c r="DHK9" s="652"/>
      <c r="DHL9" s="652"/>
      <c r="DHM9" s="652"/>
      <c r="DHN9" s="652"/>
      <c r="DHO9" s="652"/>
      <c r="DHP9" s="653"/>
      <c r="DHQ9" s="653"/>
      <c r="DHR9" s="653"/>
      <c r="DHS9" s="653"/>
      <c r="DHT9" s="653"/>
      <c r="DHU9" s="653"/>
      <c r="DHV9" s="653"/>
      <c r="DHW9" s="653"/>
      <c r="DHX9" s="668"/>
      <c r="DHY9" s="670"/>
      <c r="DHZ9" s="652"/>
      <c r="DIA9" s="652"/>
      <c r="DIB9" s="652"/>
      <c r="DIC9" s="652"/>
      <c r="DID9" s="652"/>
      <c r="DIE9" s="652"/>
      <c r="DIF9" s="653"/>
      <c r="DIG9" s="653"/>
      <c r="DIH9" s="653"/>
      <c r="DII9" s="653"/>
      <c r="DIJ9" s="653"/>
      <c r="DIK9" s="653"/>
      <c r="DIL9" s="653"/>
      <c r="DIM9" s="653"/>
      <c r="DIN9" s="668"/>
      <c r="DIO9" s="670"/>
      <c r="DIP9" s="652"/>
      <c r="DIQ9" s="652"/>
      <c r="DIR9" s="652"/>
      <c r="DIS9" s="652"/>
      <c r="DIT9" s="652"/>
      <c r="DIU9" s="652"/>
      <c r="DIV9" s="653"/>
      <c r="DIW9" s="653"/>
      <c r="DIX9" s="653"/>
      <c r="DIY9" s="653"/>
      <c r="DIZ9" s="653"/>
      <c r="DJA9" s="653"/>
      <c r="DJB9" s="653"/>
      <c r="DJC9" s="653"/>
      <c r="DJD9" s="668"/>
      <c r="DJE9" s="670"/>
      <c r="DJF9" s="652"/>
      <c r="DJG9" s="652"/>
      <c r="DJH9" s="652"/>
      <c r="DJI9" s="652"/>
      <c r="DJJ9" s="652"/>
      <c r="DJK9" s="652"/>
      <c r="DJL9" s="653"/>
      <c r="DJM9" s="653"/>
      <c r="DJN9" s="653"/>
      <c r="DJO9" s="653"/>
      <c r="DJP9" s="653"/>
      <c r="DJQ9" s="653"/>
      <c r="DJR9" s="653"/>
      <c r="DJS9" s="653"/>
      <c r="DJT9" s="668"/>
      <c r="DJU9" s="670"/>
      <c r="DJV9" s="652"/>
      <c r="DJW9" s="652"/>
      <c r="DJX9" s="652"/>
      <c r="DJY9" s="652"/>
      <c r="DJZ9" s="652"/>
      <c r="DKA9" s="652"/>
      <c r="DKB9" s="653"/>
      <c r="DKC9" s="653"/>
      <c r="DKD9" s="653"/>
      <c r="DKE9" s="653"/>
      <c r="DKF9" s="653"/>
      <c r="DKG9" s="653"/>
      <c r="DKH9" s="653"/>
      <c r="DKI9" s="653"/>
      <c r="DKJ9" s="668"/>
      <c r="DKK9" s="670"/>
      <c r="DKL9" s="652"/>
      <c r="DKM9" s="652"/>
      <c r="DKN9" s="652"/>
      <c r="DKO9" s="652"/>
      <c r="DKP9" s="652"/>
      <c r="DKQ9" s="652"/>
      <c r="DKR9" s="653"/>
      <c r="DKS9" s="653"/>
      <c r="DKT9" s="653"/>
      <c r="DKU9" s="653"/>
      <c r="DKV9" s="653"/>
      <c r="DKW9" s="653"/>
      <c r="DKX9" s="653"/>
      <c r="DKY9" s="653"/>
      <c r="DKZ9" s="668"/>
      <c r="DLA9" s="670"/>
      <c r="DLB9" s="652"/>
      <c r="DLC9" s="652"/>
      <c r="DLD9" s="652"/>
      <c r="DLE9" s="652"/>
      <c r="DLF9" s="652"/>
      <c r="DLG9" s="652"/>
      <c r="DLH9" s="653"/>
      <c r="DLI9" s="653"/>
      <c r="DLJ9" s="653"/>
      <c r="DLK9" s="653"/>
      <c r="DLL9" s="653"/>
      <c r="DLM9" s="653"/>
      <c r="DLN9" s="653"/>
      <c r="DLO9" s="653"/>
      <c r="DLP9" s="668"/>
      <c r="DLQ9" s="670"/>
      <c r="DLR9" s="652"/>
      <c r="DLS9" s="652"/>
      <c r="DLT9" s="652"/>
      <c r="DLU9" s="652"/>
      <c r="DLV9" s="652"/>
      <c r="DLW9" s="652"/>
      <c r="DLX9" s="653"/>
      <c r="DLY9" s="653"/>
      <c r="DLZ9" s="653"/>
      <c r="DMA9" s="653"/>
      <c r="DMB9" s="653"/>
      <c r="DMC9" s="653"/>
      <c r="DMD9" s="653"/>
      <c r="DME9" s="653"/>
      <c r="DMF9" s="668"/>
      <c r="DMG9" s="670"/>
      <c r="DMH9" s="652"/>
      <c r="DMI9" s="652"/>
      <c r="DMJ9" s="652"/>
      <c r="DMK9" s="652"/>
      <c r="DML9" s="652"/>
      <c r="DMM9" s="652"/>
      <c r="DMN9" s="653"/>
      <c r="DMO9" s="653"/>
      <c r="DMP9" s="653"/>
      <c r="DMQ9" s="653"/>
      <c r="DMR9" s="653"/>
      <c r="DMS9" s="653"/>
      <c r="DMT9" s="653"/>
      <c r="DMU9" s="653"/>
      <c r="DMV9" s="668"/>
      <c r="DMW9" s="670"/>
      <c r="DMX9" s="652"/>
      <c r="DMY9" s="652"/>
      <c r="DMZ9" s="652"/>
      <c r="DNA9" s="652"/>
      <c r="DNB9" s="652"/>
      <c r="DNC9" s="652"/>
      <c r="DND9" s="653"/>
      <c r="DNE9" s="653"/>
      <c r="DNF9" s="653"/>
      <c r="DNG9" s="653"/>
      <c r="DNH9" s="653"/>
      <c r="DNI9" s="653"/>
      <c r="DNJ9" s="653"/>
      <c r="DNK9" s="653"/>
      <c r="DNL9" s="668"/>
      <c r="DNM9" s="670"/>
      <c r="DNN9" s="652"/>
      <c r="DNO9" s="652"/>
      <c r="DNP9" s="652"/>
      <c r="DNQ9" s="652"/>
      <c r="DNR9" s="652"/>
      <c r="DNS9" s="652"/>
      <c r="DNT9" s="653"/>
      <c r="DNU9" s="653"/>
      <c r="DNV9" s="653"/>
      <c r="DNW9" s="653"/>
      <c r="DNX9" s="653"/>
      <c r="DNY9" s="653"/>
      <c r="DNZ9" s="653"/>
      <c r="DOA9" s="653"/>
      <c r="DOB9" s="668"/>
      <c r="DOC9" s="670"/>
      <c r="DOD9" s="652"/>
      <c r="DOE9" s="652"/>
      <c r="DOF9" s="652"/>
      <c r="DOG9" s="652"/>
      <c r="DOH9" s="652"/>
      <c r="DOI9" s="652"/>
      <c r="DOJ9" s="653"/>
      <c r="DOK9" s="653"/>
      <c r="DOL9" s="653"/>
      <c r="DOM9" s="653"/>
      <c r="DON9" s="653"/>
      <c r="DOO9" s="653"/>
      <c r="DOP9" s="653"/>
      <c r="DOQ9" s="653"/>
      <c r="DOR9" s="668"/>
      <c r="DOS9" s="670"/>
      <c r="DOT9" s="652"/>
      <c r="DOU9" s="652"/>
      <c r="DOV9" s="652"/>
      <c r="DOW9" s="652"/>
      <c r="DOX9" s="652"/>
      <c r="DOY9" s="652"/>
      <c r="DOZ9" s="653"/>
      <c r="DPA9" s="653"/>
      <c r="DPB9" s="653"/>
      <c r="DPC9" s="653"/>
      <c r="DPD9" s="653"/>
      <c r="DPE9" s="653"/>
      <c r="DPF9" s="653"/>
      <c r="DPG9" s="653"/>
      <c r="DPH9" s="668"/>
      <c r="DPI9" s="670"/>
      <c r="DPJ9" s="652"/>
      <c r="DPK9" s="652"/>
      <c r="DPL9" s="652"/>
      <c r="DPM9" s="652"/>
      <c r="DPN9" s="652"/>
      <c r="DPO9" s="652"/>
      <c r="DPP9" s="653"/>
      <c r="DPQ9" s="653"/>
      <c r="DPR9" s="653"/>
      <c r="DPS9" s="653"/>
      <c r="DPT9" s="653"/>
      <c r="DPU9" s="653"/>
      <c r="DPV9" s="653"/>
      <c r="DPW9" s="653"/>
      <c r="DPX9" s="668"/>
      <c r="DPY9" s="670"/>
      <c r="DPZ9" s="652"/>
      <c r="DQA9" s="652"/>
      <c r="DQB9" s="652"/>
      <c r="DQC9" s="652"/>
      <c r="DQD9" s="652"/>
      <c r="DQE9" s="652"/>
      <c r="DQF9" s="653"/>
      <c r="DQG9" s="653"/>
      <c r="DQH9" s="653"/>
      <c r="DQI9" s="653"/>
      <c r="DQJ9" s="653"/>
      <c r="DQK9" s="653"/>
      <c r="DQL9" s="653"/>
      <c r="DQM9" s="653"/>
      <c r="DQN9" s="668"/>
      <c r="DQO9" s="670"/>
      <c r="DQP9" s="652"/>
      <c r="DQQ9" s="652"/>
      <c r="DQR9" s="652"/>
      <c r="DQS9" s="652"/>
      <c r="DQT9" s="652"/>
      <c r="DQU9" s="652"/>
      <c r="DQV9" s="653"/>
      <c r="DQW9" s="653"/>
      <c r="DQX9" s="653"/>
      <c r="DQY9" s="653"/>
      <c r="DQZ9" s="653"/>
      <c r="DRA9" s="653"/>
      <c r="DRB9" s="653"/>
      <c r="DRC9" s="653"/>
      <c r="DRD9" s="668"/>
      <c r="DRE9" s="670"/>
      <c r="DRF9" s="652"/>
      <c r="DRG9" s="652"/>
      <c r="DRH9" s="652"/>
      <c r="DRI9" s="652"/>
      <c r="DRJ9" s="652"/>
      <c r="DRK9" s="652"/>
      <c r="DRL9" s="653"/>
      <c r="DRM9" s="653"/>
      <c r="DRN9" s="653"/>
      <c r="DRO9" s="653"/>
      <c r="DRP9" s="653"/>
      <c r="DRQ9" s="653"/>
      <c r="DRR9" s="653"/>
      <c r="DRS9" s="653"/>
      <c r="DRT9" s="668"/>
      <c r="DRU9" s="670"/>
      <c r="DRV9" s="652"/>
      <c r="DRW9" s="652"/>
      <c r="DRX9" s="652"/>
      <c r="DRY9" s="652"/>
      <c r="DRZ9" s="652"/>
      <c r="DSA9" s="652"/>
      <c r="DSB9" s="653"/>
      <c r="DSC9" s="653"/>
      <c r="DSD9" s="653"/>
      <c r="DSE9" s="653"/>
      <c r="DSF9" s="653"/>
      <c r="DSG9" s="653"/>
      <c r="DSH9" s="653"/>
      <c r="DSI9" s="653"/>
      <c r="DSJ9" s="668"/>
      <c r="DSK9" s="670"/>
      <c r="DSL9" s="652"/>
      <c r="DSM9" s="652"/>
      <c r="DSN9" s="652"/>
      <c r="DSO9" s="652"/>
      <c r="DSP9" s="652"/>
      <c r="DSQ9" s="652"/>
      <c r="DSR9" s="653"/>
      <c r="DSS9" s="653"/>
      <c r="DST9" s="653"/>
      <c r="DSU9" s="653"/>
      <c r="DSV9" s="653"/>
      <c r="DSW9" s="653"/>
      <c r="DSX9" s="653"/>
      <c r="DSY9" s="653"/>
      <c r="DSZ9" s="668"/>
      <c r="DTA9" s="670"/>
      <c r="DTB9" s="652"/>
      <c r="DTC9" s="652"/>
      <c r="DTD9" s="652"/>
      <c r="DTE9" s="652"/>
      <c r="DTF9" s="652"/>
      <c r="DTG9" s="652"/>
      <c r="DTH9" s="653"/>
      <c r="DTI9" s="653"/>
      <c r="DTJ9" s="653"/>
      <c r="DTK9" s="653"/>
      <c r="DTL9" s="653"/>
      <c r="DTM9" s="653"/>
      <c r="DTN9" s="653"/>
      <c r="DTO9" s="653"/>
      <c r="DTP9" s="668"/>
      <c r="DTQ9" s="670"/>
      <c r="DTR9" s="652"/>
      <c r="DTS9" s="652"/>
      <c r="DTT9" s="652"/>
      <c r="DTU9" s="652"/>
      <c r="DTV9" s="652"/>
      <c r="DTW9" s="652"/>
      <c r="DTX9" s="653"/>
      <c r="DTY9" s="653"/>
      <c r="DTZ9" s="653"/>
      <c r="DUA9" s="653"/>
      <c r="DUB9" s="653"/>
      <c r="DUC9" s="653"/>
      <c r="DUD9" s="653"/>
      <c r="DUE9" s="653"/>
      <c r="DUF9" s="668"/>
      <c r="DUG9" s="670"/>
      <c r="DUH9" s="652"/>
      <c r="DUI9" s="652"/>
      <c r="DUJ9" s="652"/>
      <c r="DUK9" s="652"/>
      <c r="DUL9" s="652"/>
      <c r="DUM9" s="652"/>
      <c r="DUN9" s="653"/>
      <c r="DUO9" s="653"/>
      <c r="DUP9" s="653"/>
      <c r="DUQ9" s="653"/>
      <c r="DUR9" s="653"/>
      <c r="DUS9" s="653"/>
      <c r="DUT9" s="653"/>
      <c r="DUU9" s="653"/>
      <c r="DUV9" s="668"/>
      <c r="DUW9" s="670"/>
      <c r="DUX9" s="652"/>
      <c r="DUY9" s="652"/>
      <c r="DUZ9" s="652"/>
      <c r="DVA9" s="652"/>
      <c r="DVB9" s="652"/>
      <c r="DVC9" s="652"/>
      <c r="DVD9" s="653"/>
      <c r="DVE9" s="653"/>
      <c r="DVF9" s="653"/>
      <c r="DVG9" s="653"/>
      <c r="DVH9" s="653"/>
      <c r="DVI9" s="653"/>
      <c r="DVJ9" s="653"/>
      <c r="DVK9" s="653"/>
      <c r="DVL9" s="668"/>
      <c r="DVM9" s="670"/>
      <c r="DVN9" s="652"/>
      <c r="DVO9" s="652"/>
      <c r="DVP9" s="652"/>
      <c r="DVQ9" s="652"/>
      <c r="DVR9" s="652"/>
      <c r="DVS9" s="652"/>
      <c r="DVT9" s="653"/>
      <c r="DVU9" s="653"/>
      <c r="DVV9" s="653"/>
      <c r="DVW9" s="653"/>
      <c r="DVX9" s="653"/>
      <c r="DVY9" s="653"/>
      <c r="DVZ9" s="653"/>
      <c r="DWA9" s="653"/>
      <c r="DWB9" s="668"/>
      <c r="DWC9" s="670"/>
      <c r="DWD9" s="652"/>
      <c r="DWE9" s="652"/>
      <c r="DWF9" s="652"/>
      <c r="DWG9" s="652"/>
      <c r="DWH9" s="652"/>
      <c r="DWI9" s="652"/>
      <c r="DWJ9" s="653"/>
      <c r="DWK9" s="653"/>
      <c r="DWL9" s="653"/>
      <c r="DWM9" s="653"/>
      <c r="DWN9" s="653"/>
      <c r="DWO9" s="653"/>
      <c r="DWP9" s="653"/>
      <c r="DWQ9" s="653"/>
      <c r="DWR9" s="668"/>
      <c r="DWS9" s="670"/>
      <c r="DWT9" s="652"/>
      <c r="DWU9" s="652"/>
      <c r="DWV9" s="652"/>
      <c r="DWW9" s="652"/>
      <c r="DWX9" s="652"/>
      <c r="DWY9" s="652"/>
      <c r="DWZ9" s="653"/>
      <c r="DXA9" s="653"/>
      <c r="DXB9" s="653"/>
      <c r="DXC9" s="653"/>
      <c r="DXD9" s="653"/>
      <c r="DXE9" s="653"/>
      <c r="DXF9" s="653"/>
      <c r="DXG9" s="653"/>
      <c r="DXH9" s="668"/>
      <c r="DXI9" s="670"/>
      <c r="DXJ9" s="652"/>
      <c r="DXK9" s="652"/>
      <c r="DXL9" s="652"/>
      <c r="DXM9" s="652"/>
      <c r="DXN9" s="652"/>
      <c r="DXO9" s="652"/>
      <c r="DXP9" s="653"/>
      <c r="DXQ9" s="653"/>
      <c r="DXR9" s="653"/>
      <c r="DXS9" s="653"/>
      <c r="DXT9" s="653"/>
      <c r="DXU9" s="653"/>
      <c r="DXV9" s="653"/>
      <c r="DXW9" s="653"/>
      <c r="DXX9" s="668"/>
      <c r="DXY9" s="670"/>
      <c r="DXZ9" s="652"/>
      <c r="DYA9" s="652"/>
      <c r="DYB9" s="652"/>
      <c r="DYC9" s="652"/>
      <c r="DYD9" s="652"/>
      <c r="DYE9" s="652"/>
      <c r="DYF9" s="653"/>
      <c r="DYG9" s="653"/>
      <c r="DYH9" s="653"/>
      <c r="DYI9" s="653"/>
      <c r="DYJ9" s="653"/>
      <c r="DYK9" s="653"/>
      <c r="DYL9" s="653"/>
      <c r="DYM9" s="653"/>
      <c r="DYN9" s="668"/>
      <c r="DYO9" s="670"/>
      <c r="DYP9" s="652"/>
      <c r="DYQ9" s="652"/>
      <c r="DYR9" s="652"/>
      <c r="DYS9" s="652"/>
      <c r="DYT9" s="652"/>
      <c r="DYU9" s="652"/>
      <c r="DYV9" s="653"/>
      <c r="DYW9" s="653"/>
      <c r="DYX9" s="653"/>
      <c r="DYY9" s="653"/>
      <c r="DYZ9" s="653"/>
      <c r="DZA9" s="653"/>
      <c r="DZB9" s="653"/>
      <c r="DZC9" s="653"/>
      <c r="DZD9" s="668"/>
      <c r="DZE9" s="670"/>
      <c r="DZF9" s="652"/>
      <c r="DZG9" s="652"/>
      <c r="DZH9" s="652"/>
      <c r="DZI9" s="652"/>
      <c r="DZJ9" s="652"/>
      <c r="DZK9" s="652"/>
      <c r="DZL9" s="653"/>
      <c r="DZM9" s="653"/>
      <c r="DZN9" s="653"/>
      <c r="DZO9" s="653"/>
      <c r="DZP9" s="653"/>
      <c r="DZQ9" s="653"/>
      <c r="DZR9" s="653"/>
      <c r="DZS9" s="653"/>
      <c r="DZT9" s="668"/>
      <c r="DZU9" s="670"/>
      <c r="DZV9" s="652"/>
      <c r="DZW9" s="652"/>
      <c r="DZX9" s="652"/>
      <c r="DZY9" s="652"/>
      <c r="DZZ9" s="652"/>
      <c r="EAA9" s="652"/>
      <c r="EAB9" s="653"/>
      <c r="EAC9" s="653"/>
      <c r="EAD9" s="653"/>
      <c r="EAE9" s="653"/>
      <c r="EAF9" s="653"/>
      <c r="EAG9" s="653"/>
      <c r="EAH9" s="653"/>
      <c r="EAI9" s="653"/>
      <c r="EAJ9" s="668"/>
      <c r="EAK9" s="670"/>
      <c r="EAL9" s="652"/>
      <c r="EAM9" s="652"/>
      <c r="EAN9" s="652"/>
      <c r="EAO9" s="652"/>
      <c r="EAP9" s="652"/>
      <c r="EAQ9" s="652"/>
      <c r="EAR9" s="653"/>
      <c r="EAS9" s="653"/>
      <c r="EAT9" s="653"/>
      <c r="EAU9" s="653"/>
      <c r="EAV9" s="653"/>
      <c r="EAW9" s="653"/>
      <c r="EAX9" s="653"/>
      <c r="EAY9" s="653"/>
      <c r="EAZ9" s="668"/>
      <c r="EBA9" s="670"/>
      <c r="EBB9" s="652"/>
      <c r="EBC9" s="652"/>
      <c r="EBD9" s="652"/>
      <c r="EBE9" s="652"/>
      <c r="EBF9" s="652"/>
      <c r="EBG9" s="652"/>
      <c r="EBH9" s="653"/>
      <c r="EBI9" s="653"/>
      <c r="EBJ9" s="653"/>
      <c r="EBK9" s="653"/>
      <c r="EBL9" s="653"/>
      <c r="EBM9" s="653"/>
      <c r="EBN9" s="653"/>
      <c r="EBO9" s="653"/>
      <c r="EBP9" s="668"/>
      <c r="EBQ9" s="670"/>
      <c r="EBR9" s="652"/>
      <c r="EBS9" s="652"/>
      <c r="EBT9" s="652"/>
      <c r="EBU9" s="652"/>
      <c r="EBV9" s="652"/>
      <c r="EBW9" s="652"/>
      <c r="EBX9" s="653"/>
      <c r="EBY9" s="653"/>
      <c r="EBZ9" s="653"/>
      <c r="ECA9" s="653"/>
      <c r="ECB9" s="653"/>
      <c r="ECC9" s="653"/>
      <c r="ECD9" s="653"/>
      <c r="ECE9" s="653"/>
      <c r="ECF9" s="668"/>
      <c r="ECG9" s="670"/>
      <c r="ECH9" s="652"/>
      <c r="ECI9" s="652"/>
      <c r="ECJ9" s="652"/>
      <c r="ECK9" s="652"/>
      <c r="ECL9" s="652"/>
      <c r="ECM9" s="652"/>
      <c r="ECN9" s="653"/>
      <c r="ECO9" s="653"/>
      <c r="ECP9" s="653"/>
      <c r="ECQ9" s="653"/>
      <c r="ECR9" s="653"/>
      <c r="ECS9" s="653"/>
      <c r="ECT9" s="653"/>
      <c r="ECU9" s="653"/>
      <c r="ECV9" s="668"/>
      <c r="ECW9" s="670"/>
      <c r="ECX9" s="652"/>
      <c r="ECY9" s="652"/>
      <c r="ECZ9" s="652"/>
      <c r="EDA9" s="652"/>
      <c r="EDB9" s="652"/>
      <c r="EDC9" s="652"/>
      <c r="EDD9" s="653"/>
      <c r="EDE9" s="653"/>
      <c r="EDF9" s="653"/>
      <c r="EDG9" s="653"/>
      <c r="EDH9" s="653"/>
      <c r="EDI9" s="653"/>
      <c r="EDJ9" s="653"/>
      <c r="EDK9" s="653"/>
      <c r="EDL9" s="668"/>
      <c r="EDM9" s="670"/>
      <c r="EDN9" s="652"/>
      <c r="EDO9" s="652"/>
      <c r="EDP9" s="652"/>
      <c r="EDQ9" s="652"/>
      <c r="EDR9" s="652"/>
      <c r="EDS9" s="652"/>
      <c r="EDT9" s="653"/>
      <c r="EDU9" s="653"/>
      <c r="EDV9" s="653"/>
      <c r="EDW9" s="653"/>
      <c r="EDX9" s="653"/>
      <c r="EDY9" s="653"/>
      <c r="EDZ9" s="653"/>
      <c r="EEA9" s="653"/>
      <c r="EEB9" s="668"/>
      <c r="EEC9" s="670"/>
      <c r="EED9" s="652"/>
      <c r="EEE9" s="652"/>
      <c r="EEF9" s="652"/>
      <c r="EEG9" s="652"/>
      <c r="EEH9" s="652"/>
      <c r="EEI9" s="652"/>
      <c r="EEJ9" s="653"/>
      <c r="EEK9" s="653"/>
      <c r="EEL9" s="653"/>
      <c r="EEM9" s="653"/>
      <c r="EEN9" s="653"/>
      <c r="EEO9" s="653"/>
      <c r="EEP9" s="653"/>
      <c r="EEQ9" s="653"/>
      <c r="EER9" s="668"/>
      <c r="EES9" s="670"/>
      <c r="EET9" s="652"/>
      <c r="EEU9" s="652"/>
      <c r="EEV9" s="652"/>
      <c r="EEW9" s="652"/>
      <c r="EEX9" s="652"/>
      <c r="EEY9" s="652"/>
      <c r="EEZ9" s="653"/>
      <c r="EFA9" s="653"/>
      <c r="EFB9" s="653"/>
      <c r="EFC9" s="653"/>
      <c r="EFD9" s="653"/>
      <c r="EFE9" s="653"/>
      <c r="EFF9" s="653"/>
      <c r="EFG9" s="653"/>
      <c r="EFH9" s="668"/>
      <c r="EFI9" s="670"/>
      <c r="EFJ9" s="652"/>
      <c r="EFK9" s="652"/>
      <c r="EFL9" s="652"/>
      <c r="EFM9" s="652"/>
      <c r="EFN9" s="652"/>
      <c r="EFO9" s="652"/>
      <c r="EFP9" s="653"/>
      <c r="EFQ9" s="653"/>
      <c r="EFR9" s="653"/>
      <c r="EFS9" s="653"/>
      <c r="EFT9" s="653"/>
      <c r="EFU9" s="653"/>
      <c r="EFV9" s="653"/>
      <c r="EFW9" s="653"/>
      <c r="EFX9" s="668"/>
      <c r="EFY9" s="670"/>
      <c r="EFZ9" s="652"/>
      <c r="EGA9" s="652"/>
      <c r="EGB9" s="652"/>
      <c r="EGC9" s="652"/>
      <c r="EGD9" s="652"/>
      <c r="EGE9" s="652"/>
      <c r="EGF9" s="653"/>
      <c r="EGG9" s="653"/>
      <c r="EGH9" s="653"/>
      <c r="EGI9" s="653"/>
      <c r="EGJ9" s="653"/>
      <c r="EGK9" s="653"/>
      <c r="EGL9" s="653"/>
      <c r="EGM9" s="653"/>
      <c r="EGN9" s="668"/>
      <c r="EGO9" s="670"/>
      <c r="EGP9" s="652"/>
      <c r="EGQ9" s="652"/>
      <c r="EGR9" s="652"/>
      <c r="EGS9" s="652"/>
      <c r="EGT9" s="652"/>
      <c r="EGU9" s="652"/>
      <c r="EGV9" s="653"/>
      <c r="EGW9" s="653"/>
      <c r="EGX9" s="653"/>
      <c r="EGY9" s="653"/>
      <c r="EGZ9" s="653"/>
      <c r="EHA9" s="653"/>
      <c r="EHB9" s="653"/>
      <c r="EHC9" s="653"/>
      <c r="EHD9" s="668"/>
      <c r="EHE9" s="670"/>
      <c r="EHF9" s="652"/>
      <c r="EHG9" s="652"/>
      <c r="EHH9" s="652"/>
      <c r="EHI9" s="652"/>
      <c r="EHJ9" s="652"/>
      <c r="EHK9" s="652"/>
      <c r="EHL9" s="653"/>
      <c r="EHM9" s="653"/>
      <c r="EHN9" s="653"/>
      <c r="EHO9" s="653"/>
      <c r="EHP9" s="653"/>
      <c r="EHQ9" s="653"/>
      <c r="EHR9" s="653"/>
      <c r="EHS9" s="653"/>
      <c r="EHT9" s="668"/>
      <c r="EHU9" s="670"/>
      <c r="EHV9" s="652"/>
      <c r="EHW9" s="652"/>
      <c r="EHX9" s="652"/>
      <c r="EHY9" s="652"/>
      <c r="EHZ9" s="652"/>
      <c r="EIA9" s="652"/>
      <c r="EIB9" s="653"/>
      <c r="EIC9" s="653"/>
      <c r="EID9" s="653"/>
      <c r="EIE9" s="653"/>
      <c r="EIF9" s="653"/>
      <c r="EIG9" s="653"/>
      <c r="EIH9" s="653"/>
      <c r="EII9" s="653"/>
      <c r="EIJ9" s="668"/>
      <c r="EIK9" s="670"/>
      <c r="EIL9" s="652"/>
      <c r="EIM9" s="652"/>
      <c r="EIN9" s="652"/>
      <c r="EIO9" s="652"/>
      <c r="EIP9" s="652"/>
      <c r="EIQ9" s="652"/>
      <c r="EIR9" s="653"/>
      <c r="EIS9" s="653"/>
      <c r="EIT9" s="653"/>
      <c r="EIU9" s="653"/>
      <c r="EIV9" s="653"/>
      <c r="EIW9" s="653"/>
      <c r="EIX9" s="653"/>
      <c r="EIY9" s="653"/>
      <c r="EIZ9" s="668"/>
      <c r="EJA9" s="670"/>
      <c r="EJB9" s="652"/>
      <c r="EJC9" s="652"/>
      <c r="EJD9" s="652"/>
      <c r="EJE9" s="652"/>
      <c r="EJF9" s="652"/>
      <c r="EJG9" s="652"/>
      <c r="EJH9" s="653"/>
      <c r="EJI9" s="653"/>
      <c r="EJJ9" s="653"/>
      <c r="EJK9" s="653"/>
      <c r="EJL9" s="653"/>
      <c r="EJM9" s="653"/>
      <c r="EJN9" s="653"/>
      <c r="EJO9" s="653"/>
      <c r="EJP9" s="668"/>
      <c r="EJQ9" s="670"/>
      <c r="EJR9" s="652"/>
      <c r="EJS9" s="652"/>
      <c r="EJT9" s="652"/>
      <c r="EJU9" s="652"/>
      <c r="EJV9" s="652"/>
      <c r="EJW9" s="652"/>
      <c r="EJX9" s="653"/>
      <c r="EJY9" s="653"/>
      <c r="EJZ9" s="653"/>
      <c r="EKA9" s="653"/>
      <c r="EKB9" s="653"/>
      <c r="EKC9" s="653"/>
      <c r="EKD9" s="653"/>
      <c r="EKE9" s="653"/>
      <c r="EKF9" s="668"/>
      <c r="EKG9" s="670"/>
      <c r="EKH9" s="652"/>
      <c r="EKI9" s="652"/>
      <c r="EKJ9" s="652"/>
      <c r="EKK9" s="652"/>
      <c r="EKL9" s="652"/>
      <c r="EKM9" s="652"/>
      <c r="EKN9" s="653"/>
      <c r="EKO9" s="653"/>
      <c r="EKP9" s="653"/>
      <c r="EKQ9" s="653"/>
      <c r="EKR9" s="653"/>
      <c r="EKS9" s="653"/>
      <c r="EKT9" s="653"/>
      <c r="EKU9" s="653"/>
      <c r="EKV9" s="668"/>
      <c r="EKW9" s="670"/>
      <c r="EKX9" s="652"/>
      <c r="EKY9" s="652"/>
      <c r="EKZ9" s="652"/>
      <c r="ELA9" s="652"/>
      <c r="ELB9" s="652"/>
      <c r="ELC9" s="652"/>
      <c r="ELD9" s="653"/>
      <c r="ELE9" s="653"/>
      <c r="ELF9" s="653"/>
      <c r="ELG9" s="653"/>
      <c r="ELH9" s="653"/>
      <c r="ELI9" s="653"/>
      <c r="ELJ9" s="653"/>
      <c r="ELK9" s="653"/>
      <c r="ELL9" s="668"/>
      <c r="ELM9" s="670"/>
      <c r="ELN9" s="652"/>
      <c r="ELO9" s="652"/>
      <c r="ELP9" s="652"/>
      <c r="ELQ9" s="652"/>
      <c r="ELR9" s="652"/>
      <c r="ELS9" s="652"/>
      <c r="ELT9" s="653"/>
      <c r="ELU9" s="653"/>
      <c r="ELV9" s="653"/>
      <c r="ELW9" s="653"/>
      <c r="ELX9" s="653"/>
      <c r="ELY9" s="653"/>
      <c r="ELZ9" s="653"/>
      <c r="EMA9" s="653"/>
      <c r="EMB9" s="668"/>
      <c r="EMC9" s="670"/>
      <c r="EMD9" s="652"/>
      <c r="EME9" s="652"/>
      <c r="EMF9" s="652"/>
      <c r="EMG9" s="652"/>
      <c r="EMH9" s="652"/>
      <c r="EMI9" s="652"/>
      <c r="EMJ9" s="653"/>
      <c r="EMK9" s="653"/>
      <c r="EML9" s="653"/>
      <c r="EMM9" s="653"/>
      <c r="EMN9" s="653"/>
      <c r="EMO9" s="653"/>
      <c r="EMP9" s="653"/>
      <c r="EMQ9" s="653"/>
      <c r="EMR9" s="668"/>
      <c r="EMS9" s="670"/>
      <c r="EMT9" s="652"/>
      <c r="EMU9" s="652"/>
      <c r="EMV9" s="652"/>
      <c r="EMW9" s="652"/>
      <c r="EMX9" s="652"/>
      <c r="EMY9" s="652"/>
      <c r="EMZ9" s="653"/>
      <c r="ENA9" s="653"/>
      <c r="ENB9" s="653"/>
      <c r="ENC9" s="653"/>
      <c r="END9" s="653"/>
      <c r="ENE9" s="653"/>
      <c r="ENF9" s="653"/>
      <c r="ENG9" s="653"/>
      <c r="ENH9" s="668"/>
      <c r="ENI9" s="670"/>
      <c r="ENJ9" s="652"/>
      <c r="ENK9" s="652"/>
      <c r="ENL9" s="652"/>
      <c r="ENM9" s="652"/>
      <c r="ENN9" s="652"/>
      <c r="ENO9" s="652"/>
      <c r="ENP9" s="653"/>
      <c r="ENQ9" s="653"/>
      <c r="ENR9" s="653"/>
      <c r="ENS9" s="653"/>
      <c r="ENT9" s="653"/>
      <c r="ENU9" s="653"/>
      <c r="ENV9" s="653"/>
      <c r="ENW9" s="653"/>
      <c r="ENX9" s="668"/>
      <c r="ENY9" s="670"/>
      <c r="ENZ9" s="652"/>
      <c r="EOA9" s="652"/>
      <c r="EOB9" s="652"/>
      <c r="EOC9" s="652"/>
      <c r="EOD9" s="652"/>
      <c r="EOE9" s="652"/>
      <c r="EOF9" s="653"/>
      <c r="EOG9" s="653"/>
      <c r="EOH9" s="653"/>
      <c r="EOI9" s="653"/>
      <c r="EOJ9" s="653"/>
      <c r="EOK9" s="653"/>
      <c r="EOL9" s="653"/>
      <c r="EOM9" s="653"/>
      <c r="EON9" s="668"/>
      <c r="EOO9" s="670"/>
      <c r="EOP9" s="652"/>
      <c r="EOQ9" s="652"/>
      <c r="EOR9" s="652"/>
      <c r="EOS9" s="652"/>
      <c r="EOT9" s="652"/>
      <c r="EOU9" s="652"/>
      <c r="EOV9" s="653"/>
      <c r="EOW9" s="653"/>
      <c r="EOX9" s="653"/>
      <c r="EOY9" s="653"/>
      <c r="EOZ9" s="653"/>
      <c r="EPA9" s="653"/>
      <c r="EPB9" s="653"/>
      <c r="EPC9" s="653"/>
      <c r="EPD9" s="668"/>
      <c r="EPE9" s="670"/>
      <c r="EPF9" s="652"/>
      <c r="EPG9" s="652"/>
      <c r="EPH9" s="652"/>
      <c r="EPI9" s="652"/>
      <c r="EPJ9" s="652"/>
      <c r="EPK9" s="652"/>
      <c r="EPL9" s="653"/>
      <c r="EPM9" s="653"/>
      <c r="EPN9" s="653"/>
      <c r="EPO9" s="653"/>
      <c r="EPP9" s="653"/>
      <c r="EPQ9" s="653"/>
      <c r="EPR9" s="653"/>
      <c r="EPS9" s="653"/>
      <c r="EPT9" s="668"/>
      <c r="EPU9" s="670"/>
      <c r="EPV9" s="652"/>
      <c r="EPW9" s="652"/>
      <c r="EPX9" s="652"/>
      <c r="EPY9" s="652"/>
      <c r="EPZ9" s="652"/>
      <c r="EQA9" s="652"/>
      <c r="EQB9" s="653"/>
      <c r="EQC9" s="653"/>
      <c r="EQD9" s="653"/>
      <c r="EQE9" s="653"/>
      <c r="EQF9" s="653"/>
      <c r="EQG9" s="653"/>
      <c r="EQH9" s="653"/>
      <c r="EQI9" s="653"/>
      <c r="EQJ9" s="668"/>
      <c r="EQK9" s="670"/>
      <c r="EQL9" s="652"/>
      <c r="EQM9" s="652"/>
      <c r="EQN9" s="652"/>
      <c r="EQO9" s="652"/>
      <c r="EQP9" s="652"/>
      <c r="EQQ9" s="652"/>
      <c r="EQR9" s="653"/>
      <c r="EQS9" s="653"/>
      <c r="EQT9" s="653"/>
      <c r="EQU9" s="653"/>
      <c r="EQV9" s="653"/>
      <c r="EQW9" s="653"/>
      <c r="EQX9" s="653"/>
      <c r="EQY9" s="653"/>
      <c r="EQZ9" s="668"/>
      <c r="ERA9" s="670"/>
      <c r="ERB9" s="652"/>
      <c r="ERC9" s="652"/>
      <c r="ERD9" s="652"/>
      <c r="ERE9" s="652"/>
      <c r="ERF9" s="652"/>
      <c r="ERG9" s="652"/>
      <c r="ERH9" s="653"/>
      <c r="ERI9" s="653"/>
      <c r="ERJ9" s="653"/>
      <c r="ERK9" s="653"/>
      <c r="ERL9" s="653"/>
      <c r="ERM9" s="653"/>
      <c r="ERN9" s="653"/>
      <c r="ERO9" s="653"/>
      <c r="ERP9" s="668"/>
      <c r="ERQ9" s="670"/>
      <c r="ERR9" s="652"/>
      <c r="ERS9" s="652"/>
      <c r="ERT9" s="652"/>
      <c r="ERU9" s="652"/>
      <c r="ERV9" s="652"/>
      <c r="ERW9" s="652"/>
      <c r="ERX9" s="653"/>
      <c r="ERY9" s="653"/>
      <c r="ERZ9" s="653"/>
      <c r="ESA9" s="653"/>
      <c r="ESB9" s="653"/>
      <c r="ESC9" s="653"/>
      <c r="ESD9" s="653"/>
      <c r="ESE9" s="653"/>
      <c r="ESF9" s="668"/>
      <c r="ESG9" s="670"/>
      <c r="ESH9" s="652"/>
      <c r="ESI9" s="652"/>
      <c r="ESJ9" s="652"/>
      <c r="ESK9" s="652"/>
      <c r="ESL9" s="652"/>
      <c r="ESM9" s="652"/>
      <c r="ESN9" s="653"/>
      <c r="ESO9" s="653"/>
      <c r="ESP9" s="653"/>
      <c r="ESQ9" s="653"/>
      <c r="ESR9" s="653"/>
      <c r="ESS9" s="653"/>
      <c r="EST9" s="653"/>
      <c r="ESU9" s="653"/>
      <c r="ESV9" s="668"/>
      <c r="ESW9" s="670"/>
      <c r="ESX9" s="652"/>
      <c r="ESY9" s="652"/>
      <c r="ESZ9" s="652"/>
      <c r="ETA9" s="652"/>
      <c r="ETB9" s="652"/>
      <c r="ETC9" s="652"/>
      <c r="ETD9" s="653"/>
      <c r="ETE9" s="653"/>
      <c r="ETF9" s="653"/>
      <c r="ETG9" s="653"/>
      <c r="ETH9" s="653"/>
      <c r="ETI9" s="653"/>
      <c r="ETJ9" s="653"/>
      <c r="ETK9" s="653"/>
      <c r="ETL9" s="668"/>
      <c r="ETM9" s="670"/>
      <c r="ETN9" s="652"/>
      <c r="ETO9" s="652"/>
      <c r="ETP9" s="652"/>
      <c r="ETQ9" s="652"/>
      <c r="ETR9" s="652"/>
      <c r="ETS9" s="652"/>
      <c r="ETT9" s="653"/>
      <c r="ETU9" s="653"/>
      <c r="ETV9" s="653"/>
      <c r="ETW9" s="653"/>
      <c r="ETX9" s="653"/>
      <c r="ETY9" s="653"/>
      <c r="ETZ9" s="653"/>
      <c r="EUA9" s="653"/>
      <c r="EUB9" s="668"/>
      <c r="EUC9" s="670"/>
      <c r="EUD9" s="652"/>
      <c r="EUE9" s="652"/>
      <c r="EUF9" s="652"/>
      <c r="EUG9" s="652"/>
      <c r="EUH9" s="652"/>
      <c r="EUI9" s="652"/>
      <c r="EUJ9" s="653"/>
      <c r="EUK9" s="653"/>
      <c r="EUL9" s="653"/>
      <c r="EUM9" s="653"/>
      <c r="EUN9" s="653"/>
      <c r="EUO9" s="653"/>
      <c r="EUP9" s="653"/>
      <c r="EUQ9" s="653"/>
      <c r="EUR9" s="668"/>
      <c r="EUS9" s="670"/>
      <c r="EUT9" s="652"/>
      <c r="EUU9" s="652"/>
      <c r="EUV9" s="652"/>
      <c r="EUW9" s="652"/>
      <c r="EUX9" s="652"/>
      <c r="EUY9" s="652"/>
      <c r="EUZ9" s="653"/>
      <c r="EVA9" s="653"/>
      <c r="EVB9" s="653"/>
      <c r="EVC9" s="653"/>
      <c r="EVD9" s="653"/>
      <c r="EVE9" s="653"/>
      <c r="EVF9" s="653"/>
      <c r="EVG9" s="653"/>
      <c r="EVH9" s="668"/>
      <c r="EVI9" s="670"/>
      <c r="EVJ9" s="652"/>
      <c r="EVK9" s="652"/>
      <c r="EVL9" s="652"/>
      <c r="EVM9" s="652"/>
      <c r="EVN9" s="652"/>
      <c r="EVO9" s="652"/>
      <c r="EVP9" s="653"/>
      <c r="EVQ9" s="653"/>
      <c r="EVR9" s="653"/>
      <c r="EVS9" s="653"/>
      <c r="EVT9" s="653"/>
      <c r="EVU9" s="653"/>
      <c r="EVV9" s="653"/>
      <c r="EVW9" s="653"/>
      <c r="EVX9" s="668"/>
      <c r="EVY9" s="670"/>
      <c r="EVZ9" s="652"/>
      <c r="EWA9" s="652"/>
      <c r="EWB9" s="652"/>
      <c r="EWC9" s="652"/>
      <c r="EWD9" s="652"/>
      <c r="EWE9" s="652"/>
      <c r="EWF9" s="653"/>
      <c r="EWG9" s="653"/>
      <c r="EWH9" s="653"/>
      <c r="EWI9" s="653"/>
      <c r="EWJ9" s="653"/>
      <c r="EWK9" s="653"/>
      <c r="EWL9" s="653"/>
      <c r="EWM9" s="653"/>
      <c r="EWN9" s="668"/>
      <c r="EWO9" s="670"/>
      <c r="EWP9" s="652"/>
      <c r="EWQ9" s="652"/>
      <c r="EWR9" s="652"/>
      <c r="EWS9" s="652"/>
      <c r="EWT9" s="652"/>
      <c r="EWU9" s="652"/>
      <c r="EWV9" s="653"/>
      <c r="EWW9" s="653"/>
      <c r="EWX9" s="653"/>
      <c r="EWY9" s="653"/>
      <c r="EWZ9" s="653"/>
      <c r="EXA9" s="653"/>
      <c r="EXB9" s="653"/>
      <c r="EXC9" s="653"/>
      <c r="EXD9" s="668"/>
      <c r="EXE9" s="670"/>
      <c r="EXF9" s="652"/>
      <c r="EXG9" s="652"/>
      <c r="EXH9" s="652"/>
      <c r="EXI9" s="652"/>
      <c r="EXJ9" s="652"/>
      <c r="EXK9" s="652"/>
      <c r="EXL9" s="653"/>
      <c r="EXM9" s="653"/>
      <c r="EXN9" s="653"/>
      <c r="EXO9" s="653"/>
      <c r="EXP9" s="653"/>
      <c r="EXQ9" s="653"/>
      <c r="EXR9" s="653"/>
      <c r="EXS9" s="653"/>
      <c r="EXT9" s="668"/>
      <c r="EXU9" s="670"/>
      <c r="EXV9" s="652"/>
      <c r="EXW9" s="652"/>
      <c r="EXX9" s="652"/>
      <c r="EXY9" s="652"/>
      <c r="EXZ9" s="652"/>
      <c r="EYA9" s="652"/>
      <c r="EYB9" s="653"/>
      <c r="EYC9" s="653"/>
      <c r="EYD9" s="653"/>
      <c r="EYE9" s="653"/>
      <c r="EYF9" s="653"/>
      <c r="EYG9" s="653"/>
      <c r="EYH9" s="653"/>
      <c r="EYI9" s="653"/>
      <c r="EYJ9" s="668"/>
      <c r="EYK9" s="670"/>
      <c r="EYL9" s="652"/>
      <c r="EYM9" s="652"/>
      <c r="EYN9" s="652"/>
      <c r="EYO9" s="652"/>
      <c r="EYP9" s="652"/>
      <c r="EYQ9" s="652"/>
      <c r="EYR9" s="653"/>
      <c r="EYS9" s="653"/>
      <c r="EYT9" s="653"/>
      <c r="EYU9" s="653"/>
      <c r="EYV9" s="653"/>
      <c r="EYW9" s="653"/>
      <c r="EYX9" s="653"/>
      <c r="EYY9" s="653"/>
      <c r="EYZ9" s="668"/>
      <c r="EZA9" s="670"/>
      <c r="EZB9" s="652"/>
      <c r="EZC9" s="652"/>
      <c r="EZD9" s="652"/>
      <c r="EZE9" s="652"/>
      <c r="EZF9" s="652"/>
      <c r="EZG9" s="652"/>
      <c r="EZH9" s="653"/>
      <c r="EZI9" s="653"/>
      <c r="EZJ9" s="653"/>
      <c r="EZK9" s="653"/>
      <c r="EZL9" s="653"/>
      <c r="EZM9" s="653"/>
      <c r="EZN9" s="653"/>
      <c r="EZO9" s="653"/>
      <c r="EZP9" s="668"/>
      <c r="EZQ9" s="670"/>
      <c r="EZR9" s="652"/>
      <c r="EZS9" s="652"/>
      <c r="EZT9" s="652"/>
      <c r="EZU9" s="652"/>
      <c r="EZV9" s="652"/>
      <c r="EZW9" s="652"/>
      <c r="EZX9" s="653"/>
      <c r="EZY9" s="653"/>
      <c r="EZZ9" s="653"/>
      <c r="FAA9" s="653"/>
      <c r="FAB9" s="653"/>
      <c r="FAC9" s="653"/>
      <c r="FAD9" s="653"/>
      <c r="FAE9" s="653"/>
      <c r="FAF9" s="668"/>
      <c r="FAG9" s="670"/>
      <c r="FAH9" s="652"/>
      <c r="FAI9" s="652"/>
      <c r="FAJ9" s="652"/>
      <c r="FAK9" s="652"/>
      <c r="FAL9" s="652"/>
      <c r="FAM9" s="652"/>
      <c r="FAN9" s="653"/>
      <c r="FAO9" s="653"/>
      <c r="FAP9" s="653"/>
      <c r="FAQ9" s="653"/>
      <c r="FAR9" s="653"/>
      <c r="FAS9" s="653"/>
      <c r="FAT9" s="653"/>
      <c r="FAU9" s="653"/>
      <c r="FAV9" s="668"/>
      <c r="FAW9" s="670"/>
      <c r="FAX9" s="652"/>
      <c r="FAY9" s="652"/>
      <c r="FAZ9" s="652"/>
      <c r="FBA9" s="652"/>
      <c r="FBB9" s="652"/>
      <c r="FBC9" s="652"/>
      <c r="FBD9" s="653"/>
      <c r="FBE9" s="653"/>
      <c r="FBF9" s="653"/>
      <c r="FBG9" s="653"/>
      <c r="FBH9" s="653"/>
      <c r="FBI9" s="653"/>
      <c r="FBJ9" s="653"/>
      <c r="FBK9" s="653"/>
      <c r="FBL9" s="668"/>
      <c r="FBM9" s="670"/>
      <c r="FBN9" s="652"/>
      <c r="FBO9" s="652"/>
      <c r="FBP9" s="652"/>
      <c r="FBQ9" s="652"/>
      <c r="FBR9" s="652"/>
      <c r="FBS9" s="652"/>
      <c r="FBT9" s="653"/>
      <c r="FBU9" s="653"/>
      <c r="FBV9" s="653"/>
      <c r="FBW9" s="653"/>
      <c r="FBX9" s="653"/>
      <c r="FBY9" s="653"/>
      <c r="FBZ9" s="653"/>
      <c r="FCA9" s="653"/>
      <c r="FCB9" s="668"/>
      <c r="FCC9" s="670"/>
      <c r="FCD9" s="652"/>
      <c r="FCE9" s="652"/>
      <c r="FCF9" s="652"/>
      <c r="FCG9" s="652"/>
      <c r="FCH9" s="652"/>
      <c r="FCI9" s="652"/>
      <c r="FCJ9" s="653"/>
      <c r="FCK9" s="653"/>
      <c r="FCL9" s="653"/>
      <c r="FCM9" s="653"/>
      <c r="FCN9" s="653"/>
      <c r="FCO9" s="653"/>
      <c r="FCP9" s="653"/>
      <c r="FCQ9" s="653"/>
      <c r="FCR9" s="668"/>
      <c r="FCS9" s="670"/>
      <c r="FCT9" s="652"/>
      <c r="FCU9" s="652"/>
      <c r="FCV9" s="652"/>
      <c r="FCW9" s="652"/>
      <c r="FCX9" s="652"/>
      <c r="FCY9" s="652"/>
      <c r="FCZ9" s="653"/>
      <c r="FDA9" s="653"/>
      <c r="FDB9" s="653"/>
      <c r="FDC9" s="653"/>
      <c r="FDD9" s="653"/>
      <c r="FDE9" s="653"/>
      <c r="FDF9" s="653"/>
      <c r="FDG9" s="653"/>
      <c r="FDH9" s="668"/>
      <c r="FDI9" s="670"/>
      <c r="FDJ9" s="652"/>
      <c r="FDK9" s="652"/>
      <c r="FDL9" s="652"/>
      <c r="FDM9" s="652"/>
      <c r="FDN9" s="652"/>
      <c r="FDO9" s="652"/>
      <c r="FDP9" s="653"/>
      <c r="FDQ9" s="653"/>
      <c r="FDR9" s="653"/>
      <c r="FDS9" s="653"/>
      <c r="FDT9" s="653"/>
      <c r="FDU9" s="653"/>
      <c r="FDV9" s="653"/>
      <c r="FDW9" s="653"/>
      <c r="FDX9" s="668"/>
      <c r="FDY9" s="670"/>
      <c r="FDZ9" s="652"/>
      <c r="FEA9" s="652"/>
      <c r="FEB9" s="652"/>
      <c r="FEC9" s="652"/>
      <c r="FED9" s="652"/>
      <c r="FEE9" s="652"/>
      <c r="FEF9" s="653"/>
      <c r="FEG9" s="653"/>
      <c r="FEH9" s="653"/>
      <c r="FEI9" s="653"/>
      <c r="FEJ9" s="653"/>
      <c r="FEK9" s="653"/>
      <c r="FEL9" s="653"/>
      <c r="FEM9" s="653"/>
      <c r="FEN9" s="668"/>
      <c r="FEO9" s="670"/>
      <c r="FEP9" s="652"/>
      <c r="FEQ9" s="652"/>
      <c r="FER9" s="652"/>
      <c r="FES9" s="652"/>
      <c r="FET9" s="652"/>
      <c r="FEU9" s="652"/>
      <c r="FEV9" s="653"/>
      <c r="FEW9" s="653"/>
      <c r="FEX9" s="653"/>
      <c r="FEY9" s="653"/>
      <c r="FEZ9" s="653"/>
      <c r="FFA9" s="653"/>
      <c r="FFB9" s="653"/>
      <c r="FFC9" s="653"/>
      <c r="FFD9" s="668"/>
      <c r="FFE9" s="670"/>
      <c r="FFF9" s="652"/>
      <c r="FFG9" s="652"/>
      <c r="FFH9" s="652"/>
      <c r="FFI9" s="652"/>
      <c r="FFJ9" s="652"/>
      <c r="FFK9" s="652"/>
      <c r="FFL9" s="653"/>
      <c r="FFM9" s="653"/>
      <c r="FFN9" s="653"/>
      <c r="FFO9" s="653"/>
      <c r="FFP9" s="653"/>
      <c r="FFQ9" s="653"/>
      <c r="FFR9" s="653"/>
      <c r="FFS9" s="653"/>
      <c r="FFT9" s="668"/>
      <c r="FFU9" s="670"/>
      <c r="FFV9" s="652"/>
      <c r="FFW9" s="652"/>
      <c r="FFX9" s="652"/>
      <c r="FFY9" s="652"/>
      <c r="FFZ9" s="652"/>
      <c r="FGA9" s="652"/>
      <c r="FGB9" s="653"/>
      <c r="FGC9" s="653"/>
      <c r="FGD9" s="653"/>
      <c r="FGE9" s="653"/>
      <c r="FGF9" s="653"/>
      <c r="FGG9" s="653"/>
      <c r="FGH9" s="653"/>
      <c r="FGI9" s="653"/>
      <c r="FGJ9" s="668"/>
      <c r="FGK9" s="670"/>
      <c r="FGL9" s="652"/>
      <c r="FGM9" s="652"/>
      <c r="FGN9" s="652"/>
      <c r="FGO9" s="652"/>
      <c r="FGP9" s="652"/>
      <c r="FGQ9" s="652"/>
      <c r="FGR9" s="653"/>
      <c r="FGS9" s="653"/>
      <c r="FGT9" s="653"/>
      <c r="FGU9" s="653"/>
      <c r="FGV9" s="653"/>
      <c r="FGW9" s="653"/>
      <c r="FGX9" s="653"/>
      <c r="FGY9" s="653"/>
      <c r="FGZ9" s="668"/>
      <c r="FHA9" s="670"/>
      <c r="FHB9" s="652"/>
      <c r="FHC9" s="652"/>
      <c r="FHD9" s="652"/>
      <c r="FHE9" s="652"/>
      <c r="FHF9" s="652"/>
      <c r="FHG9" s="652"/>
      <c r="FHH9" s="653"/>
      <c r="FHI9" s="653"/>
      <c r="FHJ9" s="653"/>
      <c r="FHK9" s="653"/>
      <c r="FHL9" s="653"/>
      <c r="FHM9" s="653"/>
      <c r="FHN9" s="653"/>
      <c r="FHO9" s="653"/>
      <c r="FHP9" s="668"/>
      <c r="FHQ9" s="670"/>
      <c r="FHR9" s="652"/>
      <c r="FHS9" s="652"/>
      <c r="FHT9" s="652"/>
      <c r="FHU9" s="652"/>
      <c r="FHV9" s="652"/>
      <c r="FHW9" s="652"/>
      <c r="FHX9" s="653"/>
      <c r="FHY9" s="653"/>
      <c r="FHZ9" s="653"/>
      <c r="FIA9" s="653"/>
      <c r="FIB9" s="653"/>
      <c r="FIC9" s="653"/>
      <c r="FID9" s="653"/>
      <c r="FIE9" s="653"/>
      <c r="FIF9" s="668"/>
      <c r="FIG9" s="670"/>
      <c r="FIH9" s="652"/>
      <c r="FII9" s="652"/>
      <c r="FIJ9" s="652"/>
      <c r="FIK9" s="652"/>
      <c r="FIL9" s="652"/>
      <c r="FIM9" s="652"/>
      <c r="FIN9" s="653"/>
      <c r="FIO9" s="653"/>
      <c r="FIP9" s="653"/>
      <c r="FIQ9" s="653"/>
      <c r="FIR9" s="653"/>
      <c r="FIS9" s="653"/>
      <c r="FIT9" s="653"/>
      <c r="FIU9" s="653"/>
      <c r="FIV9" s="668"/>
      <c r="FIW9" s="670"/>
      <c r="FIX9" s="652"/>
      <c r="FIY9" s="652"/>
      <c r="FIZ9" s="652"/>
      <c r="FJA9" s="652"/>
      <c r="FJB9" s="652"/>
      <c r="FJC9" s="652"/>
      <c r="FJD9" s="653"/>
      <c r="FJE9" s="653"/>
      <c r="FJF9" s="653"/>
      <c r="FJG9" s="653"/>
      <c r="FJH9" s="653"/>
      <c r="FJI9" s="653"/>
      <c r="FJJ9" s="653"/>
      <c r="FJK9" s="653"/>
      <c r="FJL9" s="668"/>
      <c r="FJM9" s="670"/>
      <c r="FJN9" s="652"/>
      <c r="FJO9" s="652"/>
      <c r="FJP9" s="652"/>
      <c r="FJQ9" s="652"/>
      <c r="FJR9" s="652"/>
      <c r="FJS9" s="652"/>
      <c r="FJT9" s="653"/>
      <c r="FJU9" s="653"/>
      <c r="FJV9" s="653"/>
      <c r="FJW9" s="653"/>
      <c r="FJX9" s="653"/>
      <c r="FJY9" s="653"/>
      <c r="FJZ9" s="653"/>
      <c r="FKA9" s="653"/>
      <c r="FKB9" s="668"/>
      <c r="FKC9" s="670"/>
      <c r="FKD9" s="652"/>
      <c r="FKE9" s="652"/>
      <c r="FKF9" s="652"/>
      <c r="FKG9" s="652"/>
      <c r="FKH9" s="652"/>
      <c r="FKI9" s="652"/>
      <c r="FKJ9" s="653"/>
      <c r="FKK9" s="653"/>
      <c r="FKL9" s="653"/>
      <c r="FKM9" s="653"/>
      <c r="FKN9" s="653"/>
      <c r="FKO9" s="653"/>
      <c r="FKP9" s="653"/>
      <c r="FKQ9" s="653"/>
      <c r="FKR9" s="668"/>
      <c r="FKS9" s="670"/>
      <c r="FKT9" s="652"/>
      <c r="FKU9" s="652"/>
      <c r="FKV9" s="652"/>
      <c r="FKW9" s="652"/>
      <c r="FKX9" s="652"/>
      <c r="FKY9" s="652"/>
      <c r="FKZ9" s="653"/>
      <c r="FLA9" s="653"/>
      <c r="FLB9" s="653"/>
      <c r="FLC9" s="653"/>
      <c r="FLD9" s="653"/>
      <c r="FLE9" s="653"/>
      <c r="FLF9" s="653"/>
      <c r="FLG9" s="653"/>
      <c r="FLH9" s="668"/>
      <c r="FLI9" s="670"/>
      <c r="FLJ9" s="652"/>
      <c r="FLK9" s="652"/>
      <c r="FLL9" s="652"/>
      <c r="FLM9" s="652"/>
      <c r="FLN9" s="652"/>
      <c r="FLO9" s="652"/>
      <c r="FLP9" s="653"/>
      <c r="FLQ9" s="653"/>
      <c r="FLR9" s="653"/>
      <c r="FLS9" s="653"/>
      <c r="FLT9" s="653"/>
      <c r="FLU9" s="653"/>
      <c r="FLV9" s="653"/>
      <c r="FLW9" s="653"/>
      <c r="FLX9" s="668"/>
      <c r="FLY9" s="670"/>
      <c r="FLZ9" s="652"/>
      <c r="FMA9" s="652"/>
      <c r="FMB9" s="652"/>
      <c r="FMC9" s="652"/>
      <c r="FMD9" s="652"/>
      <c r="FME9" s="652"/>
      <c r="FMF9" s="653"/>
      <c r="FMG9" s="653"/>
      <c r="FMH9" s="653"/>
      <c r="FMI9" s="653"/>
      <c r="FMJ9" s="653"/>
      <c r="FMK9" s="653"/>
      <c r="FML9" s="653"/>
      <c r="FMM9" s="653"/>
      <c r="FMN9" s="668"/>
      <c r="FMO9" s="670"/>
      <c r="FMP9" s="652"/>
      <c r="FMQ9" s="652"/>
      <c r="FMR9" s="652"/>
      <c r="FMS9" s="652"/>
      <c r="FMT9" s="652"/>
      <c r="FMU9" s="652"/>
      <c r="FMV9" s="653"/>
      <c r="FMW9" s="653"/>
      <c r="FMX9" s="653"/>
      <c r="FMY9" s="653"/>
      <c r="FMZ9" s="653"/>
      <c r="FNA9" s="653"/>
      <c r="FNB9" s="653"/>
      <c r="FNC9" s="653"/>
      <c r="FND9" s="668"/>
      <c r="FNE9" s="670"/>
      <c r="FNF9" s="652"/>
      <c r="FNG9" s="652"/>
      <c r="FNH9" s="652"/>
      <c r="FNI9" s="652"/>
      <c r="FNJ9" s="652"/>
      <c r="FNK9" s="652"/>
      <c r="FNL9" s="653"/>
      <c r="FNM9" s="653"/>
      <c r="FNN9" s="653"/>
      <c r="FNO9" s="653"/>
      <c r="FNP9" s="653"/>
      <c r="FNQ9" s="653"/>
      <c r="FNR9" s="653"/>
      <c r="FNS9" s="653"/>
      <c r="FNT9" s="668"/>
      <c r="FNU9" s="670"/>
      <c r="FNV9" s="652"/>
      <c r="FNW9" s="652"/>
      <c r="FNX9" s="652"/>
      <c r="FNY9" s="652"/>
      <c r="FNZ9" s="652"/>
      <c r="FOA9" s="652"/>
      <c r="FOB9" s="653"/>
      <c r="FOC9" s="653"/>
      <c r="FOD9" s="653"/>
      <c r="FOE9" s="653"/>
      <c r="FOF9" s="653"/>
      <c r="FOG9" s="653"/>
      <c r="FOH9" s="653"/>
      <c r="FOI9" s="653"/>
      <c r="FOJ9" s="668"/>
      <c r="FOK9" s="670"/>
      <c r="FOL9" s="652"/>
      <c r="FOM9" s="652"/>
      <c r="FON9" s="652"/>
      <c r="FOO9" s="652"/>
      <c r="FOP9" s="652"/>
      <c r="FOQ9" s="652"/>
      <c r="FOR9" s="653"/>
      <c r="FOS9" s="653"/>
      <c r="FOT9" s="653"/>
      <c r="FOU9" s="653"/>
      <c r="FOV9" s="653"/>
      <c r="FOW9" s="653"/>
      <c r="FOX9" s="653"/>
      <c r="FOY9" s="653"/>
      <c r="FOZ9" s="668"/>
      <c r="FPA9" s="670"/>
      <c r="FPB9" s="652"/>
      <c r="FPC9" s="652"/>
      <c r="FPD9" s="652"/>
      <c r="FPE9" s="652"/>
      <c r="FPF9" s="652"/>
      <c r="FPG9" s="652"/>
      <c r="FPH9" s="653"/>
      <c r="FPI9" s="653"/>
      <c r="FPJ9" s="653"/>
      <c r="FPK9" s="653"/>
      <c r="FPL9" s="653"/>
      <c r="FPM9" s="653"/>
      <c r="FPN9" s="653"/>
      <c r="FPO9" s="653"/>
      <c r="FPP9" s="668"/>
      <c r="FPQ9" s="670"/>
      <c r="FPR9" s="652"/>
      <c r="FPS9" s="652"/>
      <c r="FPT9" s="652"/>
      <c r="FPU9" s="652"/>
      <c r="FPV9" s="652"/>
      <c r="FPW9" s="652"/>
      <c r="FPX9" s="653"/>
      <c r="FPY9" s="653"/>
      <c r="FPZ9" s="653"/>
      <c r="FQA9" s="653"/>
      <c r="FQB9" s="653"/>
      <c r="FQC9" s="653"/>
      <c r="FQD9" s="653"/>
      <c r="FQE9" s="653"/>
      <c r="FQF9" s="668"/>
      <c r="FQG9" s="670"/>
      <c r="FQH9" s="652"/>
      <c r="FQI9" s="652"/>
      <c r="FQJ9" s="652"/>
      <c r="FQK9" s="652"/>
      <c r="FQL9" s="652"/>
      <c r="FQM9" s="652"/>
      <c r="FQN9" s="653"/>
      <c r="FQO9" s="653"/>
      <c r="FQP9" s="653"/>
      <c r="FQQ9" s="653"/>
      <c r="FQR9" s="653"/>
      <c r="FQS9" s="653"/>
      <c r="FQT9" s="653"/>
      <c r="FQU9" s="653"/>
      <c r="FQV9" s="668"/>
      <c r="FQW9" s="670"/>
      <c r="FQX9" s="652"/>
      <c r="FQY9" s="652"/>
      <c r="FQZ9" s="652"/>
      <c r="FRA9" s="652"/>
      <c r="FRB9" s="652"/>
      <c r="FRC9" s="652"/>
      <c r="FRD9" s="653"/>
      <c r="FRE9" s="653"/>
      <c r="FRF9" s="653"/>
      <c r="FRG9" s="653"/>
      <c r="FRH9" s="653"/>
      <c r="FRI9" s="653"/>
      <c r="FRJ9" s="653"/>
      <c r="FRK9" s="653"/>
      <c r="FRL9" s="668"/>
      <c r="FRM9" s="670"/>
      <c r="FRN9" s="652"/>
      <c r="FRO9" s="652"/>
      <c r="FRP9" s="652"/>
      <c r="FRQ9" s="652"/>
      <c r="FRR9" s="652"/>
      <c r="FRS9" s="652"/>
      <c r="FRT9" s="653"/>
      <c r="FRU9" s="653"/>
      <c r="FRV9" s="653"/>
      <c r="FRW9" s="653"/>
      <c r="FRX9" s="653"/>
      <c r="FRY9" s="653"/>
      <c r="FRZ9" s="653"/>
      <c r="FSA9" s="653"/>
      <c r="FSB9" s="668"/>
      <c r="FSC9" s="670"/>
      <c r="FSD9" s="652"/>
      <c r="FSE9" s="652"/>
      <c r="FSF9" s="652"/>
      <c r="FSG9" s="652"/>
      <c r="FSH9" s="652"/>
      <c r="FSI9" s="652"/>
      <c r="FSJ9" s="653"/>
      <c r="FSK9" s="653"/>
      <c r="FSL9" s="653"/>
      <c r="FSM9" s="653"/>
      <c r="FSN9" s="653"/>
      <c r="FSO9" s="653"/>
      <c r="FSP9" s="653"/>
      <c r="FSQ9" s="653"/>
      <c r="FSR9" s="668"/>
      <c r="FSS9" s="670"/>
      <c r="FST9" s="652"/>
      <c r="FSU9" s="652"/>
      <c r="FSV9" s="652"/>
      <c r="FSW9" s="652"/>
      <c r="FSX9" s="652"/>
      <c r="FSY9" s="652"/>
      <c r="FSZ9" s="653"/>
      <c r="FTA9" s="653"/>
      <c r="FTB9" s="653"/>
      <c r="FTC9" s="653"/>
      <c r="FTD9" s="653"/>
      <c r="FTE9" s="653"/>
      <c r="FTF9" s="653"/>
      <c r="FTG9" s="653"/>
      <c r="FTH9" s="668"/>
      <c r="FTI9" s="670"/>
      <c r="FTJ9" s="652"/>
      <c r="FTK9" s="652"/>
      <c r="FTL9" s="652"/>
      <c r="FTM9" s="652"/>
      <c r="FTN9" s="652"/>
      <c r="FTO9" s="652"/>
      <c r="FTP9" s="653"/>
      <c r="FTQ9" s="653"/>
      <c r="FTR9" s="653"/>
      <c r="FTS9" s="653"/>
      <c r="FTT9" s="653"/>
      <c r="FTU9" s="653"/>
      <c r="FTV9" s="653"/>
      <c r="FTW9" s="653"/>
      <c r="FTX9" s="668"/>
      <c r="FTY9" s="670"/>
      <c r="FTZ9" s="652"/>
      <c r="FUA9" s="652"/>
      <c r="FUB9" s="652"/>
      <c r="FUC9" s="652"/>
      <c r="FUD9" s="652"/>
      <c r="FUE9" s="652"/>
      <c r="FUF9" s="653"/>
      <c r="FUG9" s="653"/>
      <c r="FUH9" s="653"/>
      <c r="FUI9" s="653"/>
      <c r="FUJ9" s="653"/>
      <c r="FUK9" s="653"/>
      <c r="FUL9" s="653"/>
      <c r="FUM9" s="653"/>
      <c r="FUN9" s="668"/>
      <c r="FUO9" s="670"/>
      <c r="FUP9" s="652"/>
      <c r="FUQ9" s="652"/>
      <c r="FUR9" s="652"/>
      <c r="FUS9" s="652"/>
      <c r="FUT9" s="652"/>
      <c r="FUU9" s="652"/>
      <c r="FUV9" s="653"/>
      <c r="FUW9" s="653"/>
      <c r="FUX9" s="653"/>
      <c r="FUY9" s="653"/>
      <c r="FUZ9" s="653"/>
      <c r="FVA9" s="653"/>
      <c r="FVB9" s="653"/>
      <c r="FVC9" s="653"/>
      <c r="FVD9" s="668"/>
      <c r="FVE9" s="670"/>
      <c r="FVF9" s="652"/>
      <c r="FVG9" s="652"/>
      <c r="FVH9" s="652"/>
      <c r="FVI9" s="652"/>
      <c r="FVJ9" s="652"/>
      <c r="FVK9" s="652"/>
      <c r="FVL9" s="653"/>
      <c r="FVM9" s="653"/>
      <c r="FVN9" s="653"/>
      <c r="FVO9" s="653"/>
      <c r="FVP9" s="653"/>
      <c r="FVQ9" s="653"/>
      <c r="FVR9" s="653"/>
      <c r="FVS9" s="653"/>
      <c r="FVT9" s="668"/>
      <c r="FVU9" s="670"/>
      <c r="FVV9" s="652"/>
      <c r="FVW9" s="652"/>
      <c r="FVX9" s="652"/>
      <c r="FVY9" s="652"/>
      <c r="FVZ9" s="652"/>
      <c r="FWA9" s="652"/>
      <c r="FWB9" s="653"/>
      <c r="FWC9" s="653"/>
      <c r="FWD9" s="653"/>
      <c r="FWE9" s="653"/>
      <c r="FWF9" s="653"/>
      <c r="FWG9" s="653"/>
      <c r="FWH9" s="653"/>
      <c r="FWI9" s="653"/>
      <c r="FWJ9" s="668"/>
      <c r="FWK9" s="670"/>
      <c r="FWL9" s="652"/>
      <c r="FWM9" s="652"/>
      <c r="FWN9" s="652"/>
      <c r="FWO9" s="652"/>
      <c r="FWP9" s="652"/>
      <c r="FWQ9" s="652"/>
      <c r="FWR9" s="653"/>
      <c r="FWS9" s="653"/>
      <c r="FWT9" s="653"/>
      <c r="FWU9" s="653"/>
      <c r="FWV9" s="653"/>
      <c r="FWW9" s="653"/>
      <c r="FWX9" s="653"/>
      <c r="FWY9" s="653"/>
      <c r="FWZ9" s="668"/>
      <c r="FXA9" s="670"/>
      <c r="FXB9" s="652"/>
      <c r="FXC9" s="652"/>
      <c r="FXD9" s="652"/>
      <c r="FXE9" s="652"/>
      <c r="FXF9" s="652"/>
      <c r="FXG9" s="652"/>
      <c r="FXH9" s="653"/>
      <c r="FXI9" s="653"/>
      <c r="FXJ9" s="653"/>
      <c r="FXK9" s="653"/>
      <c r="FXL9" s="653"/>
      <c r="FXM9" s="653"/>
      <c r="FXN9" s="653"/>
      <c r="FXO9" s="653"/>
      <c r="FXP9" s="668"/>
      <c r="FXQ9" s="670"/>
      <c r="FXR9" s="652"/>
      <c r="FXS9" s="652"/>
      <c r="FXT9" s="652"/>
      <c r="FXU9" s="652"/>
      <c r="FXV9" s="652"/>
      <c r="FXW9" s="652"/>
      <c r="FXX9" s="653"/>
      <c r="FXY9" s="653"/>
      <c r="FXZ9" s="653"/>
      <c r="FYA9" s="653"/>
      <c r="FYB9" s="653"/>
      <c r="FYC9" s="653"/>
      <c r="FYD9" s="653"/>
      <c r="FYE9" s="653"/>
      <c r="FYF9" s="668"/>
      <c r="FYG9" s="670"/>
      <c r="FYH9" s="652"/>
      <c r="FYI9" s="652"/>
      <c r="FYJ9" s="652"/>
      <c r="FYK9" s="652"/>
      <c r="FYL9" s="652"/>
      <c r="FYM9" s="652"/>
      <c r="FYN9" s="653"/>
      <c r="FYO9" s="653"/>
      <c r="FYP9" s="653"/>
      <c r="FYQ9" s="653"/>
      <c r="FYR9" s="653"/>
      <c r="FYS9" s="653"/>
      <c r="FYT9" s="653"/>
      <c r="FYU9" s="653"/>
      <c r="FYV9" s="668"/>
      <c r="FYW9" s="670"/>
      <c r="FYX9" s="652"/>
      <c r="FYY9" s="652"/>
      <c r="FYZ9" s="652"/>
      <c r="FZA9" s="652"/>
      <c r="FZB9" s="652"/>
      <c r="FZC9" s="652"/>
      <c r="FZD9" s="653"/>
      <c r="FZE9" s="653"/>
      <c r="FZF9" s="653"/>
      <c r="FZG9" s="653"/>
      <c r="FZH9" s="653"/>
      <c r="FZI9" s="653"/>
      <c r="FZJ9" s="653"/>
      <c r="FZK9" s="653"/>
      <c r="FZL9" s="668"/>
      <c r="FZM9" s="670"/>
      <c r="FZN9" s="652"/>
      <c r="FZO9" s="652"/>
      <c r="FZP9" s="652"/>
      <c r="FZQ9" s="652"/>
      <c r="FZR9" s="652"/>
      <c r="FZS9" s="652"/>
      <c r="FZT9" s="653"/>
      <c r="FZU9" s="653"/>
      <c r="FZV9" s="653"/>
      <c r="FZW9" s="653"/>
      <c r="FZX9" s="653"/>
      <c r="FZY9" s="653"/>
      <c r="FZZ9" s="653"/>
      <c r="GAA9" s="653"/>
      <c r="GAB9" s="668"/>
      <c r="GAC9" s="670"/>
      <c r="GAD9" s="652"/>
      <c r="GAE9" s="652"/>
      <c r="GAF9" s="652"/>
      <c r="GAG9" s="652"/>
      <c r="GAH9" s="652"/>
      <c r="GAI9" s="652"/>
      <c r="GAJ9" s="653"/>
      <c r="GAK9" s="653"/>
      <c r="GAL9" s="653"/>
      <c r="GAM9" s="653"/>
      <c r="GAN9" s="653"/>
      <c r="GAO9" s="653"/>
      <c r="GAP9" s="653"/>
      <c r="GAQ9" s="653"/>
      <c r="GAR9" s="668"/>
      <c r="GAS9" s="670"/>
      <c r="GAT9" s="652"/>
      <c r="GAU9" s="652"/>
      <c r="GAV9" s="652"/>
      <c r="GAW9" s="652"/>
      <c r="GAX9" s="652"/>
      <c r="GAY9" s="652"/>
      <c r="GAZ9" s="653"/>
      <c r="GBA9" s="653"/>
      <c r="GBB9" s="653"/>
      <c r="GBC9" s="653"/>
      <c r="GBD9" s="653"/>
      <c r="GBE9" s="653"/>
      <c r="GBF9" s="653"/>
      <c r="GBG9" s="653"/>
      <c r="GBH9" s="668"/>
      <c r="GBI9" s="670"/>
      <c r="GBJ9" s="652"/>
      <c r="GBK9" s="652"/>
      <c r="GBL9" s="652"/>
      <c r="GBM9" s="652"/>
      <c r="GBN9" s="652"/>
      <c r="GBO9" s="652"/>
      <c r="GBP9" s="653"/>
      <c r="GBQ9" s="653"/>
      <c r="GBR9" s="653"/>
      <c r="GBS9" s="653"/>
      <c r="GBT9" s="653"/>
      <c r="GBU9" s="653"/>
      <c r="GBV9" s="653"/>
      <c r="GBW9" s="653"/>
      <c r="GBX9" s="668"/>
      <c r="GBY9" s="670"/>
      <c r="GBZ9" s="652"/>
      <c r="GCA9" s="652"/>
      <c r="GCB9" s="652"/>
      <c r="GCC9" s="652"/>
      <c r="GCD9" s="652"/>
      <c r="GCE9" s="652"/>
      <c r="GCF9" s="653"/>
      <c r="GCG9" s="653"/>
      <c r="GCH9" s="653"/>
      <c r="GCI9" s="653"/>
      <c r="GCJ9" s="653"/>
      <c r="GCK9" s="653"/>
      <c r="GCL9" s="653"/>
      <c r="GCM9" s="653"/>
      <c r="GCN9" s="668"/>
      <c r="GCO9" s="670"/>
      <c r="GCP9" s="652"/>
      <c r="GCQ9" s="652"/>
      <c r="GCR9" s="652"/>
      <c r="GCS9" s="652"/>
      <c r="GCT9" s="652"/>
      <c r="GCU9" s="652"/>
      <c r="GCV9" s="653"/>
      <c r="GCW9" s="653"/>
      <c r="GCX9" s="653"/>
      <c r="GCY9" s="653"/>
      <c r="GCZ9" s="653"/>
      <c r="GDA9" s="653"/>
      <c r="GDB9" s="653"/>
      <c r="GDC9" s="653"/>
      <c r="GDD9" s="668"/>
      <c r="GDE9" s="670"/>
      <c r="GDF9" s="652"/>
      <c r="GDG9" s="652"/>
      <c r="GDH9" s="652"/>
      <c r="GDI9" s="652"/>
      <c r="GDJ9" s="652"/>
      <c r="GDK9" s="652"/>
      <c r="GDL9" s="653"/>
      <c r="GDM9" s="653"/>
      <c r="GDN9" s="653"/>
      <c r="GDO9" s="653"/>
      <c r="GDP9" s="653"/>
      <c r="GDQ9" s="653"/>
      <c r="GDR9" s="653"/>
      <c r="GDS9" s="653"/>
      <c r="GDT9" s="668"/>
      <c r="GDU9" s="670"/>
      <c r="GDV9" s="652"/>
      <c r="GDW9" s="652"/>
      <c r="GDX9" s="652"/>
      <c r="GDY9" s="652"/>
      <c r="GDZ9" s="652"/>
      <c r="GEA9" s="652"/>
      <c r="GEB9" s="653"/>
      <c r="GEC9" s="653"/>
      <c r="GED9" s="653"/>
      <c r="GEE9" s="653"/>
      <c r="GEF9" s="653"/>
      <c r="GEG9" s="653"/>
      <c r="GEH9" s="653"/>
      <c r="GEI9" s="653"/>
      <c r="GEJ9" s="668"/>
      <c r="GEK9" s="670"/>
      <c r="GEL9" s="652"/>
      <c r="GEM9" s="652"/>
      <c r="GEN9" s="652"/>
      <c r="GEO9" s="652"/>
      <c r="GEP9" s="652"/>
      <c r="GEQ9" s="652"/>
      <c r="GER9" s="653"/>
      <c r="GES9" s="653"/>
      <c r="GET9" s="653"/>
      <c r="GEU9" s="653"/>
      <c r="GEV9" s="653"/>
      <c r="GEW9" s="653"/>
      <c r="GEX9" s="653"/>
      <c r="GEY9" s="653"/>
      <c r="GEZ9" s="668"/>
      <c r="GFA9" s="670"/>
      <c r="GFB9" s="652"/>
      <c r="GFC9" s="652"/>
      <c r="GFD9" s="652"/>
      <c r="GFE9" s="652"/>
      <c r="GFF9" s="652"/>
      <c r="GFG9" s="652"/>
      <c r="GFH9" s="653"/>
      <c r="GFI9" s="653"/>
      <c r="GFJ9" s="653"/>
      <c r="GFK9" s="653"/>
      <c r="GFL9" s="653"/>
      <c r="GFM9" s="653"/>
      <c r="GFN9" s="653"/>
      <c r="GFO9" s="653"/>
      <c r="GFP9" s="668"/>
      <c r="GFQ9" s="670"/>
      <c r="GFR9" s="652"/>
      <c r="GFS9" s="652"/>
      <c r="GFT9" s="652"/>
      <c r="GFU9" s="652"/>
      <c r="GFV9" s="652"/>
      <c r="GFW9" s="652"/>
      <c r="GFX9" s="653"/>
      <c r="GFY9" s="653"/>
      <c r="GFZ9" s="653"/>
      <c r="GGA9" s="653"/>
      <c r="GGB9" s="653"/>
      <c r="GGC9" s="653"/>
      <c r="GGD9" s="653"/>
      <c r="GGE9" s="653"/>
      <c r="GGF9" s="668"/>
      <c r="GGG9" s="670"/>
      <c r="GGH9" s="652"/>
      <c r="GGI9" s="652"/>
      <c r="GGJ9" s="652"/>
      <c r="GGK9" s="652"/>
      <c r="GGL9" s="652"/>
      <c r="GGM9" s="652"/>
      <c r="GGN9" s="653"/>
      <c r="GGO9" s="653"/>
      <c r="GGP9" s="653"/>
      <c r="GGQ9" s="653"/>
      <c r="GGR9" s="653"/>
      <c r="GGS9" s="653"/>
      <c r="GGT9" s="653"/>
      <c r="GGU9" s="653"/>
      <c r="GGV9" s="668"/>
      <c r="GGW9" s="670"/>
      <c r="GGX9" s="652"/>
      <c r="GGY9" s="652"/>
      <c r="GGZ9" s="652"/>
      <c r="GHA9" s="652"/>
      <c r="GHB9" s="652"/>
      <c r="GHC9" s="652"/>
      <c r="GHD9" s="653"/>
      <c r="GHE9" s="653"/>
      <c r="GHF9" s="653"/>
      <c r="GHG9" s="653"/>
      <c r="GHH9" s="653"/>
      <c r="GHI9" s="653"/>
      <c r="GHJ9" s="653"/>
      <c r="GHK9" s="653"/>
      <c r="GHL9" s="668"/>
      <c r="GHM9" s="670"/>
      <c r="GHN9" s="652"/>
      <c r="GHO9" s="652"/>
      <c r="GHP9" s="652"/>
      <c r="GHQ9" s="652"/>
      <c r="GHR9" s="652"/>
      <c r="GHS9" s="652"/>
      <c r="GHT9" s="653"/>
      <c r="GHU9" s="653"/>
      <c r="GHV9" s="653"/>
      <c r="GHW9" s="653"/>
      <c r="GHX9" s="653"/>
      <c r="GHY9" s="653"/>
      <c r="GHZ9" s="653"/>
      <c r="GIA9" s="653"/>
      <c r="GIB9" s="668"/>
      <c r="GIC9" s="670"/>
      <c r="GID9" s="652"/>
      <c r="GIE9" s="652"/>
      <c r="GIF9" s="652"/>
      <c r="GIG9" s="652"/>
      <c r="GIH9" s="652"/>
      <c r="GII9" s="652"/>
      <c r="GIJ9" s="653"/>
      <c r="GIK9" s="653"/>
      <c r="GIL9" s="653"/>
      <c r="GIM9" s="653"/>
      <c r="GIN9" s="653"/>
      <c r="GIO9" s="653"/>
      <c r="GIP9" s="653"/>
      <c r="GIQ9" s="653"/>
      <c r="GIR9" s="668"/>
      <c r="GIS9" s="670"/>
      <c r="GIT9" s="652"/>
      <c r="GIU9" s="652"/>
      <c r="GIV9" s="652"/>
      <c r="GIW9" s="652"/>
      <c r="GIX9" s="652"/>
      <c r="GIY9" s="652"/>
      <c r="GIZ9" s="653"/>
      <c r="GJA9" s="653"/>
      <c r="GJB9" s="653"/>
      <c r="GJC9" s="653"/>
      <c r="GJD9" s="653"/>
      <c r="GJE9" s="653"/>
      <c r="GJF9" s="653"/>
      <c r="GJG9" s="653"/>
      <c r="GJH9" s="668"/>
      <c r="GJI9" s="670"/>
      <c r="GJJ9" s="652"/>
      <c r="GJK9" s="652"/>
      <c r="GJL9" s="652"/>
      <c r="GJM9" s="652"/>
      <c r="GJN9" s="652"/>
      <c r="GJO9" s="652"/>
      <c r="GJP9" s="653"/>
      <c r="GJQ9" s="653"/>
      <c r="GJR9" s="653"/>
      <c r="GJS9" s="653"/>
      <c r="GJT9" s="653"/>
      <c r="GJU9" s="653"/>
      <c r="GJV9" s="653"/>
      <c r="GJW9" s="653"/>
      <c r="GJX9" s="668"/>
      <c r="GJY9" s="670"/>
      <c r="GJZ9" s="652"/>
      <c r="GKA9" s="652"/>
      <c r="GKB9" s="652"/>
      <c r="GKC9" s="652"/>
      <c r="GKD9" s="652"/>
      <c r="GKE9" s="652"/>
      <c r="GKF9" s="653"/>
      <c r="GKG9" s="653"/>
      <c r="GKH9" s="653"/>
      <c r="GKI9" s="653"/>
      <c r="GKJ9" s="653"/>
      <c r="GKK9" s="653"/>
      <c r="GKL9" s="653"/>
      <c r="GKM9" s="653"/>
      <c r="GKN9" s="668"/>
      <c r="GKO9" s="670"/>
      <c r="GKP9" s="652"/>
      <c r="GKQ9" s="652"/>
      <c r="GKR9" s="652"/>
      <c r="GKS9" s="652"/>
      <c r="GKT9" s="652"/>
      <c r="GKU9" s="652"/>
      <c r="GKV9" s="653"/>
      <c r="GKW9" s="653"/>
      <c r="GKX9" s="653"/>
      <c r="GKY9" s="653"/>
      <c r="GKZ9" s="653"/>
      <c r="GLA9" s="653"/>
      <c r="GLB9" s="653"/>
      <c r="GLC9" s="653"/>
      <c r="GLD9" s="668"/>
      <c r="GLE9" s="670"/>
      <c r="GLF9" s="652"/>
      <c r="GLG9" s="652"/>
      <c r="GLH9" s="652"/>
      <c r="GLI9" s="652"/>
      <c r="GLJ9" s="652"/>
      <c r="GLK9" s="652"/>
      <c r="GLL9" s="653"/>
      <c r="GLM9" s="653"/>
      <c r="GLN9" s="653"/>
      <c r="GLO9" s="653"/>
      <c r="GLP9" s="653"/>
      <c r="GLQ9" s="653"/>
      <c r="GLR9" s="653"/>
      <c r="GLS9" s="653"/>
      <c r="GLT9" s="668"/>
      <c r="GLU9" s="670"/>
      <c r="GLV9" s="652"/>
      <c r="GLW9" s="652"/>
      <c r="GLX9" s="652"/>
      <c r="GLY9" s="652"/>
      <c r="GLZ9" s="652"/>
      <c r="GMA9" s="652"/>
      <c r="GMB9" s="653"/>
      <c r="GMC9" s="653"/>
      <c r="GMD9" s="653"/>
      <c r="GME9" s="653"/>
      <c r="GMF9" s="653"/>
      <c r="GMG9" s="653"/>
      <c r="GMH9" s="653"/>
      <c r="GMI9" s="653"/>
      <c r="GMJ9" s="668"/>
      <c r="GMK9" s="670"/>
      <c r="GML9" s="652"/>
      <c r="GMM9" s="652"/>
      <c r="GMN9" s="652"/>
      <c r="GMO9" s="652"/>
      <c r="GMP9" s="652"/>
      <c r="GMQ9" s="652"/>
      <c r="GMR9" s="653"/>
      <c r="GMS9" s="653"/>
      <c r="GMT9" s="653"/>
      <c r="GMU9" s="653"/>
      <c r="GMV9" s="653"/>
      <c r="GMW9" s="653"/>
      <c r="GMX9" s="653"/>
      <c r="GMY9" s="653"/>
      <c r="GMZ9" s="668"/>
      <c r="GNA9" s="670"/>
      <c r="GNB9" s="652"/>
      <c r="GNC9" s="652"/>
      <c r="GND9" s="652"/>
      <c r="GNE9" s="652"/>
      <c r="GNF9" s="652"/>
      <c r="GNG9" s="652"/>
      <c r="GNH9" s="653"/>
      <c r="GNI9" s="653"/>
      <c r="GNJ9" s="653"/>
      <c r="GNK9" s="653"/>
      <c r="GNL9" s="653"/>
      <c r="GNM9" s="653"/>
      <c r="GNN9" s="653"/>
      <c r="GNO9" s="653"/>
      <c r="GNP9" s="668"/>
      <c r="GNQ9" s="670"/>
      <c r="GNR9" s="652"/>
      <c r="GNS9" s="652"/>
      <c r="GNT9" s="652"/>
      <c r="GNU9" s="652"/>
      <c r="GNV9" s="652"/>
      <c r="GNW9" s="652"/>
      <c r="GNX9" s="653"/>
      <c r="GNY9" s="653"/>
      <c r="GNZ9" s="653"/>
      <c r="GOA9" s="653"/>
      <c r="GOB9" s="653"/>
      <c r="GOC9" s="653"/>
      <c r="GOD9" s="653"/>
      <c r="GOE9" s="653"/>
      <c r="GOF9" s="668"/>
      <c r="GOG9" s="670"/>
      <c r="GOH9" s="652"/>
      <c r="GOI9" s="652"/>
      <c r="GOJ9" s="652"/>
      <c r="GOK9" s="652"/>
      <c r="GOL9" s="652"/>
      <c r="GOM9" s="652"/>
      <c r="GON9" s="653"/>
      <c r="GOO9" s="653"/>
      <c r="GOP9" s="653"/>
      <c r="GOQ9" s="653"/>
      <c r="GOR9" s="653"/>
      <c r="GOS9" s="653"/>
      <c r="GOT9" s="653"/>
      <c r="GOU9" s="653"/>
      <c r="GOV9" s="668"/>
      <c r="GOW9" s="670"/>
      <c r="GOX9" s="652"/>
      <c r="GOY9" s="652"/>
      <c r="GOZ9" s="652"/>
      <c r="GPA9" s="652"/>
      <c r="GPB9" s="652"/>
      <c r="GPC9" s="652"/>
      <c r="GPD9" s="653"/>
      <c r="GPE9" s="653"/>
      <c r="GPF9" s="653"/>
      <c r="GPG9" s="653"/>
      <c r="GPH9" s="653"/>
      <c r="GPI9" s="653"/>
      <c r="GPJ9" s="653"/>
      <c r="GPK9" s="653"/>
      <c r="GPL9" s="668"/>
      <c r="GPM9" s="670"/>
      <c r="GPN9" s="652"/>
      <c r="GPO9" s="652"/>
      <c r="GPP9" s="652"/>
      <c r="GPQ9" s="652"/>
      <c r="GPR9" s="652"/>
      <c r="GPS9" s="652"/>
      <c r="GPT9" s="653"/>
      <c r="GPU9" s="653"/>
      <c r="GPV9" s="653"/>
      <c r="GPW9" s="653"/>
      <c r="GPX9" s="653"/>
      <c r="GPY9" s="653"/>
      <c r="GPZ9" s="653"/>
      <c r="GQA9" s="653"/>
      <c r="GQB9" s="668"/>
      <c r="GQC9" s="670"/>
      <c r="GQD9" s="652"/>
      <c r="GQE9" s="652"/>
      <c r="GQF9" s="652"/>
      <c r="GQG9" s="652"/>
      <c r="GQH9" s="652"/>
      <c r="GQI9" s="652"/>
      <c r="GQJ9" s="653"/>
      <c r="GQK9" s="653"/>
      <c r="GQL9" s="653"/>
      <c r="GQM9" s="653"/>
      <c r="GQN9" s="653"/>
      <c r="GQO9" s="653"/>
      <c r="GQP9" s="653"/>
      <c r="GQQ9" s="653"/>
      <c r="GQR9" s="668"/>
      <c r="GQS9" s="670"/>
      <c r="GQT9" s="652"/>
      <c r="GQU9" s="652"/>
      <c r="GQV9" s="652"/>
      <c r="GQW9" s="652"/>
      <c r="GQX9" s="652"/>
      <c r="GQY9" s="652"/>
      <c r="GQZ9" s="653"/>
      <c r="GRA9" s="653"/>
      <c r="GRB9" s="653"/>
      <c r="GRC9" s="653"/>
      <c r="GRD9" s="653"/>
      <c r="GRE9" s="653"/>
      <c r="GRF9" s="653"/>
      <c r="GRG9" s="653"/>
      <c r="GRH9" s="668"/>
      <c r="GRI9" s="670"/>
      <c r="GRJ9" s="652"/>
      <c r="GRK9" s="652"/>
      <c r="GRL9" s="652"/>
      <c r="GRM9" s="652"/>
      <c r="GRN9" s="652"/>
      <c r="GRO9" s="652"/>
      <c r="GRP9" s="653"/>
      <c r="GRQ9" s="653"/>
      <c r="GRR9" s="653"/>
      <c r="GRS9" s="653"/>
      <c r="GRT9" s="653"/>
      <c r="GRU9" s="653"/>
      <c r="GRV9" s="653"/>
      <c r="GRW9" s="653"/>
      <c r="GRX9" s="668"/>
      <c r="GRY9" s="670"/>
      <c r="GRZ9" s="652"/>
      <c r="GSA9" s="652"/>
      <c r="GSB9" s="652"/>
      <c r="GSC9" s="652"/>
      <c r="GSD9" s="652"/>
      <c r="GSE9" s="652"/>
      <c r="GSF9" s="653"/>
      <c r="GSG9" s="653"/>
      <c r="GSH9" s="653"/>
      <c r="GSI9" s="653"/>
      <c r="GSJ9" s="653"/>
      <c r="GSK9" s="653"/>
      <c r="GSL9" s="653"/>
      <c r="GSM9" s="653"/>
      <c r="GSN9" s="668"/>
      <c r="GSO9" s="670"/>
      <c r="GSP9" s="652"/>
      <c r="GSQ9" s="652"/>
      <c r="GSR9" s="652"/>
      <c r="GSS9" s="652"/>
      <c r="GST9" s="652"/>
      <c r="GSU9" s="652"/>
      <c r="GSV9" s="653"/>
      <c r="GSW9" s="653"/>
      <c r="GSX9" s="653"/>
      <c r="GSY9" s="653"/>
      <c r="GSZ9" s="653"/>
      <c r="GTA9" s="653"/>
      <c r="GTB9" s="653"/>
      <c r="GTC9" s="653"/>
      <c r="GTD9" s="668"/>
      <c r="GTE9" s="670"/>
      <c r="GTF9" s="652"/>
      <c r="GTG9" s="652"/>
      <c r="GTH9" s="652"/>
      <c r="GTI9" s="652"/>
      <c r="GTJ9" s="652"/>
      <c r="GTK9" s="652"/>
      <c r="GTL9" s="653"/>
      <c r="GTM9" s="653"/>
      <c r="GTN9" s="653"/>
      <c r="GTO9" s="653"/>
      <c r="GTP9" s="653"/>
      <c r="GTQ9" s="653"/>
      <c r="GTR9" s="653"/>
      <c r="GTS9" s="653"/>
      <c r="GTT9" s="668"/>
      <c r="GTU9" s="670"/>
      <c r="GTV9" s="652"/>
      <c r="GTW9" s="652"/>
      <c r="GTX9" s="652"/>
      <c r="GTY9" s="652"/>
      <c r="GTZ9" s="652"/>
      <c r="GUA9" s="652"/>
      <c r="GUB9" s="653"/>
      <c r="GUC9" s="653"/>
      <c r="GUD9" s="653"/>
      <c r="GUE9" s="653"/>
      <c r="GUF9" s="653"/>
      <c r="GUG9" s="653"/>
      <c r="GUH9" s="653"/>
      <c r="GUI9" s="653"/>
      <c r="GUJ9" s="668"/>
      <c r="GUK9" s="670"/>
      <c r="GUL9" s="652"/>
      <c r="GUM9" s="652"/>
      <c r="GUN9" s="652"/>
      <c r="GUO9" s="652"/>
      <c r="GUP9" s="652"/>
      <c r="GUQ9" s="652"/>
      <c r="GUR9" s="653"/>
      <c r="GUS9" s="653"/>
      <c r="GUT9" s="653"/>
      <c r="GUU9" s="653"/>
      <c r="GUV9" s="653"/>
      <c r="GUW9" s="653"/>
      <c r="GUX9" s="653"/>
      <c r="GUY9" s="653"/>
      <c r="GUZ9" s="668"/>
      <c r="GVA9" s="670"/>
      <c r="GVB9" s="652"/>
      <c r="GVC9" s="652"/>
      <c r="GVD9" s="652"/>
      <c r="GVE9" s="652"/>
      <c r="GVF9" s="652"/>
      <c r="GVG9" s="652"/>
      <c r="GVH9" s="653"/>
      <c r="GVI9" s="653"/>
      <c r="GVJ9" s="653"/>
      <c r="GVK9" s="653"/>
      <c r="GVL9" s="653"/>
      <c r="GVM9" s="653"/>
      <c r="GVN9" s="653"/>
      <c r="GVO9" s="653"/>
      <c r="GVP9" s="668"/>
      <c r="GVQ9" s="670"/>
      <c r="GVR9" s="652"/>
      <c r="GVS9" s="652"/>
      <c r="GVT9" s="652"/>
      <c r="GVU9" s="652"/>
      <c r="GVV9" s="652"/>
      <c r="GVW9" s="652"/>
      <c r="GVX9" s="653"/>
      <c r="GVY9" s="653"/>
      <c r="GVZ9" s="653"/>
      <c r="GWA9" s="653"/>
      <c r="GWB9" s="653"/>
      <c r="GWC9" s="653"/>
      <c r="GWD9" s="653"/>
      <c r="GWE9" s="653"/>
      <c r="GWF9" s="668"/>
      <c r="GWG9" s="670"/>
      <c r="GWH9" s="652"/>
      <c r="GWI9" s="652"/>
      <c r="GWJ9" s="652"/>
      <c r="GWK9" s="652"/>
      <c r="GWL9" s="652"/>
      <c r="GWM9" s="652"/>
      <c r="GWN9" s="653"/>
      <c r="GWO9" s="653"/>
      <c r="GWP9" s="653"/>
      <c r="GWQ9" s="653"/>
      <c r="GWR9" s="653"/>
      <c r="GWS9" s="653"/>
      <c r="GWT9" s="653"/>
      <c r="GWU9" s="653"/>
      <c r="GWV9" s="668"/>
      <c r="GWW9" s="670"/>
      <c r="GWX9" s="652"/>
      <c r="GWY9" s="652"/>
      <c r="GWZ9" s="652"/>
      <c r="GXA9" s="652"/>
      <c r="GXB9" s="652"/>
      <c r="GXC9" s="652"/>
      <c r="GXD9" s="653"/>
      <c r="GXE9" s="653"/>
      <c r="GXF9" s="653"/>
      <c r="GXG9" s="653"/>
      <c r="GXH9" s="653"/>
      <c r="GXI9" s="653"/>
      <c r="GXJ9" s="653"/>
      <c r="GXK9" s="653"/>
      <c r="GXL9" s="668"/>
      <c r="GXM9" s="670"/>
      <c r="GXN9" s="652"/>
      <c r="GXO9" s="652"/>
      <c r="GXP9" s="652"/>
      <c r="GXQ9" s="652"/>
      <c r="GXR9" s="652"/>
      <c r="GXS9" s="652"/>
      <c r="GXT9" s="653"/>
      <c r="GXU9" s="653"/>
      <c r="GXV9" s="653"/>
      <c r="GXW9" s="653"/>
      <c r="GXX9" s="653"/>
      <c r="GXY9" s="653"/>
      <c r="GXZ9" s="653"/>
      <c r="GYA9" s="653"/>
      <c r="GYB9" s="668"/>
      <c r="GYC9" s="670"/>
      <c r="GYD9" s="652"/>
      <c r="GYE9" s="652"/>
      <c r="GYF9" s="652"/>
      <c r="GYG9" s="652"/>
      <c r="GYH9" s="652"/>
      <c r="GYI9" s="652"/>
      <c r="GYJ9" s="653"/>
      <c r="GYK9" s="653"/>
      <c r="GYL9" s="653"/>
      <c r="GYM9" s="653"/>
      <c r="GYN9" s="653"/>
      <c r="GYO9" s="653"/>
      <c r="GYP9" s="653"/>
      <c r="GYQ9" s="653"/>
      <c r="GYR9" s="668"/>
      <c r="GYS9" s="670"/>
      <c r="GYT9" s="652"/>
      <c r="GYU9" s="652"/>
      <c r="GYV9" s="652"/>
      <c r="GYW9" s="652"/>
      <c r="GYX9" s="652"/>
      <c r="GYY9" s="652"/>
      <c r="GYZ9" s="653"/>
      <c r="GZA9" s="653"/>
      <c r="GZB9" s="653"/>
      <c r="GZC9" s="653"/>
      <c r="GZD9" s="653"/>
      <c r="GZE9" s="653"/>
      <c r="GZF9" s="653"/>
      <c r="GZG9" s="653"/>
      <c r="GZH9" s="668"/>
      <c r="GZI9" s="670"/>
      <c r="GZJ9" s="652"/>
      <c r="GZK9" s="652"/>
      <c r="GZL9" s="652"/>
      <c r="GZM9" s="652"/>
      <c r="GZN9" s="652"/>
      <c r="GZO9" s="652"/>
      <c r="GZP9" s="653"/>
      <c r="GZQ9" s="653"/>
      <c r="GZR9" s="653"/>
      <c r="GZS9" s="653"/>
      <c r="GZT9" s="653"/>
      <c r="GZU9" s="653"/>
      <c r="GZV9" s="653"/>
      <c r="GZW9" s="653"/>
      <c r="GZX9" s="668"/>
      <c r="GZY9" s="670"/>
      <c r="GZZ9" s="652"/>
      <c r="HAA9" s="652"/>
      <c r="HAB9" s="652"/>
      <c r="HAC9" s="652"/>
      <c r="HAD9" s="652"/>
      <c r="HAE9" s="652"/>
      <c r="HAF9" s="653"/>
      <c r="HAG9" s="653"/>
      <c r="HAH9" s="653"/>
      <c r="HAI9" s="653"/>
      <c r="HAJ9" s="653"/>
      <c r="HAK9" s="653"/>
      <c r="HAL9" s="653"/>
      <c r="HAM9" s="653"/>
      <c r="HAN9" s="668"/>
      <c r="HAO9" s="670"/>
      <c r="HAP9" s="652"/>
      <c r="HAQ9" s="652"/>
      <c r="HAR9" s="652"/>
      <c r="HAS9" s="652"/>
      <c r="HAT9" s="652"/>
      <c r="HAU9" s="652"/>
      <c r="HAV9" s="653"/>
      <c r="HAW9" s="653"/>
      <c r="HAX9" s="653"/>
      <c r="HAY9" s="653"/>
      <c r="HAZ9" s="653"/>
      <c r="HBA9" s="653"/>
      <c r="HBB9" s="653"/>
      <c r="HBC9" s="653"/>
      <c r="HBD9" s="668"/>
      <c r="HBE9" s="670"/>
      <c r="HBF9" s="652"/>
      <c r="HBG9" s="652"/>
      <c r="HBH9" s="652"/>
      <c r="HBI9" s="652"/>
      <c r="HBJ9" s="652"/>
      <c r="HBK9" s="652"/>
      <c r="HBL9" s="653"/>
      <c r="HBM9" s="653"/>
      <c r="HBN9" s="653"/>
      <c r="HBO9" s="653"/>
      <c r="HBP9" s="653"/>
      <c r="HBQ9" s="653"/>
      <c r="HBR9" s="653"/>
      <c r="HBS9" s="653"/>
      <c r="HBT9" s="668"/>
      <c r="HBU9" s="670"/>
      <c r="HBV9" s="652"/>
      <c r="HBW9" s="652"/>
      <c r="HBX9" s="652"/>
      <c r="HBY9" s="652"/>
      <c r="HBZ9" s="652"/>
      <c r="HCA9" s="652"/>
      <c r="HCB9" s="653"/>
      <c r="HCC9" s="653"/>
      <c r="HCD9" s="653"/>
      <c r="HCE9" s="653"/>
      <c r="HCF9" s="653"/>
      <c r="HCG9" s="653"/>
      <c r="HCH9" s="653"/>
      <c r="HCI9" s="653"/>
      <c r="HCJ9" s="668"/>
      <c r="HCK9" s="670"/>
      <c r="HCL9" s="652"/>
      <c r="HCM9" s="652"/>
      <c r="HCN9" s="652"/>
      <c r="HCO9" s="652"/>
      <c r="HCP9" s="652"/>
      <c r="HCQ9" s="652"/>
      <c r="HCR9" s="653"/>
      <c r="HCS9" s="653"/>
      <c r="HCT9" s="653"/>
      <c r="HCU9" s="653"/>
      <c r="HCV9" s="653"/>
      <c r="HCW9" s="653"/>
      <c r="HCX9" s="653"/>
      <c r="HCY9" s="653"/>
      <c r="HCZ9" s="668"/>
      <c r="HDA9" s="670"/>
      <c r="HDB9" s="652"/>
      <c r="HDC9" s="652"/>
      <c r="HDD9" s="652"/>
      <c r="HDE9" s="652"/>
      <c r="HDF9" s="652"/>
      <c r="HDG9" s="652"/>
      <c r="HDH9" s="653"/>
      <c r="HDI9" s="653"/>
      <c r="HDJ9" s="653"/>
      <c r="HDK9" s="653"/>
      <c r="HDL9" s="653"/>
      <c r="HDM9" s="653"/>
      <c r="HDN9" s="653"/>
      <c r="HDO9" s="653"/>
      <c r="HDP9" s="668"/>
      <c r="HDQ9" s="670"/>
      <c r="HDR9" s="652"/>
      <c r="HDS9" s="652"/>
      <c r="HDT9" s="652"/>
      <c r="HDU9" s="652"/>
      <c r="HDV9" s="652"/>
      <c r="HDW9" s="652"/>
      <c r="HDX9" s="653"/>
      <c r="HDY9" s="653"/>
      <c r="HDZ9" s="653"/>
      <c r="HEA9" s="653"/>
      <c r="HEB9" s="653"/>
      <c r="HEC9" s="653"/>
      <c r="HED9" s="653"/>
      <c r="HEE9" s="653"/>
      <c r="HEF9" s="668"/>
      <c r="HEG9" s="670"/>
      <c r="HEH9" s="652"/>
      <c r="HEI9" s="652"/>
      <c r="HEJ9" s="652"/>
      <c r="HEK9" s="652"/>
      <c r="HEL9" s="652"/>
      <c r="HEM9" s="652"/>
      <c r="HEN9" s="653"/>
      <c r="HEO9" s="653"/>
      <c r="HEP9" s="653"/>
      <c r="HEQ9" s="653"/>
      <c r="HER9" s="653"/>
      <c r="HES9" s="653"/>
      <c r="HET9" s="653"/>
      <c r="HEU9" s="653"/>
      <c r="HEV9" s="668"/>
      <c r="HEW9" s="670"/>
      <c r="HEX9" s="652"/>
      <c r="HEY9" s="652"/>
      <c r="HEZ9" s="652"/>
      <c r="HFA9" s="652"/>
      <c r="HFB9" s="652"/>
      <c r="HFC9" s="652"/>
      <c r="HFD9" s="653"/>
      <c r="HFE9" s="653"/>
      <c r="HFF9" s="653"/>
      <c r="HFG9" s="653"/>
      <c r="HFH9" s="653"/>
      <c r="HFI9" s="653"/>
      <c r="HFJ9" s="653"/>
      <c r="HFK9" s="653"/>
      <c r="HFL9" s="668"/>
      <c r="HFM9" s="670"/>
      <c r="HFN9" s="652"/>
      <c r="HFO9" s="652"/>
      <c r="HFP9" s="652"/>
      <c r="HFQ9" s="652"/>
      <c r="HFR9" s="652"/>
      <c r="HFS9" s="652"/>
      <c r="HFT9" s="653"/>
      <c r="HFU9" s="653"/>
      <c r="HFV9" s="653"/>
      <c r="HFW9" s="653"/>
      <c r="HFX9" s="653"/>
      <c r="HFY9" s="653"/>
      <c r="HFZ9" s="653"/>
      <c r="HGA9" s="653"/>
      <c r="HGB9" s="668"/>
      <c r="HGC9" s="670"/>
      <c r="HGD9" s="652"/>
      <c r="HGE9" s="652"/>
      <c r="HGF9" s="652"/>
      <c r="HGG9" s="652"/>
      <c r="HGH9" s="652"/>
      <c r="HGI9" s="652"/>
      <c r="HGJ9" s="653"/>
      <c r="HGK9" s="653"/>
      <c r="HGL9" s="653"/>
      <c r="HGM9" s="653"/>
      <c r="HGN9" s="653"/>
      <c r="HGO9" s="653"/>
      <c r="HGP9" s="653"/>
      <c r="HGQ9" s="653"/>
      <c r="HGR9" s="668"/>
      <c r="HGS9" s="670"/>
      <c r="HGT9" s="652"/>
      <c r="HGU9" s="652"/>
      <c r="HGV9" s="652"/>
      <c r="HGW9" s="652"/>
      <c r="HGX9" s="652"/>
      <c r="HGY9" s="652"/>
      <c r="HGZ9" s="653"/>
      <c r="HHA9" s="653"/>
      <c r="HHB9" s="653"/>
      <c r="HHC9" s="653"/>
      <c r="HHD9" s="653"/>
      <c r="HHE9" s="653"/>
      <c r="HHF9" s="653"/>
      <c r="HHG9" s="653"/>
      <c r="HHH9" s="668"/>
      <c r="HHI9" s="670"/>
      <c r="HHJ9" s="652"/>
      <c r="HHK9" s="652"/>
      <c r="HHL9" s="652"/>
      <c r="HHM9" s="652"/>
      <c r="HHN9" s="652"/>
      <c r="HHO9" s="652"/>
      <c r="HHP9" s="653"/>
      <c r="HHQ9" s="653"/>
      <c r="HHR9" s="653"/>
      <c r="HHS9" s="653"/>
      <c r="HHT9" s="653"/>
      <c r="HHU9" s="653"/>
      <c r="HHV9" s="653"/>
      <c r="HHW9" s="653"/>
      <c r="HHX9" s="668"/>
      <c r="HHY9" s="670"/>
      <c r="HHZ9" s="652"/>
      <c r="HIA9" s="652"/>
      <c r="HIB9" s="652"/>
      <c r="HIC9" s="652"/>
      <c r="HID9" s="652"/>
      <c r="HIE9" s="652"/>
      <c r="HIF9" s="653"/>
      <c r="HIG9" s="653"/>
      <c r="HIH9" s="653"/>
      <c r="HII9" s="653"/>
      <c r="HIJ9" s="653"/>
      <c r="HIK9" s="653"/>
      <c r="HIL9" s="653"/>
      <c r="HIM9" s="653"/>
      <c r="HIN9" s="668"/>
      <c r="HIO9" s="670"/>
      <c r="HIP9" s="652"/>
      <c r="HIQ9" s="652"/>
      <c r="HIR9" s="652"/>
      <c r="HIS9" s="652"/>
      <c r="HIT9" s="652"/>
      <c r="HIU9" s="652"/>
      <c r="HIV9" s="653"/>
      <c r="HIW9" s="653"/>
      <c r="HIX9" s="653"/>
      <c r="HIY9" s="653"/>
      <c r="HIZ9" s="653"/>
      <c r="HJA9" s="653"/>
      <c r="HJB9" s="653"/>
      <c r="HJC9" s="653"/>
      <c r="HJD9" s="668"/>
      <c r="HJE9" s="670"/>
      <c r="HJF9" s="652"/>
      <c r="HJG9" s="652"/>
      <c r="HJH9" s="652"/>
      <c r="HJI9" s="652"/>
      <c r="HJJ9" s="652"/>
      <c r="HJK9" s="652"/>
      <c r="HJL9" s="653"/>
      <c r="HJM9" s="653"/>
      <c r="HJN9" s="653"/>
      <c r="HJO9" s="653"/>
      <c r="HJP9" s="653"/>
      <c r="HJQ9" s="653"/>
      <c r="HJR9" s="653"/>
      <c r="HJS9" s="653"/>
      <c r="HJT9" s="668"/>
      <c r="HJU9" s="670"/>
      <c r="HJV9" s="652"/>
      <c r="HJW9" s="652"/>
      <c r="HJX9" s="652"/>
      <c r="HJY9" s="652"/>
      <c r="HJZ9" s="652"/>
      <c r="HKA9" s="652"/>
      <c r="HKB9" s="653"/>
      <c r="HKC9" s="653"/>
      <c r="HKD9" s="653"/>
      <c r="HKE9" s="653"/>
      <c r="HKF9" s="653"/>
      <c r="HKG9" s="653"/>
      <c r="HKH9" s="653"/>
      <c r="HKI9" s="653"/>
      <c r="HKJ9" s="668"/>
      <c r="HKK9" s="670"/>
      <c r="HKL9" s="652"/>
      <c r="HKM9" s="652"/>
      <c r="HKN9" s="652"/>
      <c r="HKO9" s="652"/>
      <c r="HKP9" s="652"/>
      <c r="HKQ9" s="652"/>
      <c r="HKR9" s="653"/>
      <c r="HKS9" s="653"/>
      <c r="HKT9" s="653"/>
      <c r="HKU9" s="653"/>
      <c r="HKV9" s="653"/>
      <c r="HKW9" s="653"/>
      <c r="HKX9" s="653"/>
      <c r="HKY9" s="653"/>
      <c r="HKZ9" s="668"/>
      <c r="HLA9" s="670"/>
      <c r="HLB9" s="652"/>
      <c r="HLC9" s="652"/>
      <c r="HLD9" s="652"/>
      <c r="HLE9" s="652"/>
      <c r="HLF9" s="652"/>
      <c r="HLG9" s="652"/>
      <c r="HLH9" s="653"/>
      <c r="HLI9" s="653"/>
      <c r="HLJ9" s="653"/>
      <c r="HLK9" s="653"/>
      <c r="HLL9" s="653"/>
      <c r="HLM9" s="653"/>
      <c r="HLN9" s="653"/>
      <c r="HLO9" s="653"/>
      <c r="HLP9" s="668"/>
      <c r="HLQ9" s="670"/>
      <c r="HLR9" s="652"/>
      <c r="HLS9" s="652"/>
      <c r="HLT9" s="652"/>
      <c r="HLU9" s="652"/>
      <c r="HLV9" s="652"/>
      <c r="HLW9" s="652"/>
      <c r="HLX9" s="653"/>
      <c r="HLY9" s="653"/>
      <c r="HLZ9" s="653"/>
      <c r="HMA9" s="653"/>
      <c r="HMB9" s="653"/>
      <c r="HMC9" s="653"/>
      <c r="HMD9" s="653"/>
      <c r="HME9" s="653"/>
      <c r="HMF9" s="668"/>
      <c r="HMG9" s="670"/>
      <c r="HMH9" s="652"/>
      <c r="HMI9" s="652"/>
      <c r="HMJ9" s="652"/>
      <c r="HMK9" s="652"/>
      <c r="HML9" s="652"/>
      <c r="HMM9" s="652"/>
      <c r="HMN9" s="653"/>
      <c r="HMO9" s="653"/>
      <c r="HMP9" s="653"/>
      <c r="HMQ9" s="653"/>
      <c r="HMR9" s="653"/>
      <c r="HMS9" s="653"/>
      <c r="HMT9" s="653"/>
      <c r="HMU9" s="653"/>
      <c r="HMV9" s="668"/>
      <c r="HMW9" s="670"/>
      <c r="HMX9" s="652"/>
      <c r="HMY9" s="652"/>
      <c r="HMZ9" s="652"/>
      <c r="HNA9" s="652"/>
      <c r="HNB9" s="652"/>
      <c r="HNC9" s="652"/>
      <c r="HND9" s="653"/>
      <c r="HNE9" s="653"/>
      <c r="HNF9" s="653"/>
      <c r="HNG9" s="653"/>
      <c r="HNH9" s="653"/>
      <c r="HNI9" s="653"/>
      <c r="HNJ9" s="653"/>
      <c r="HNK9" s="653"/>
      <c r="HNL9" s="668"/>
      <c r="HNM9" s="670"/>
      <c r="HNN9" s="652"/>
      <c r="HNO9" s="652"/>
      <c r="HNP9" s="652"/>
      <c r="HNQ9" s="652"/>
      <c r="HNR9" s="652"/>
      <c r="HNS9" s="652"/>
      <c r="HNT9" s="653"/>
      <c r="HNU9" s="653"/>
      <c r="HNV9" s="653"/>
      <c r="HNW9" s="653"/>
      <c r="HNX9" s="653"/>
      <c r="HNY9" s="653"/>
      <c r="HNZ9" s="653"/>
      <c r="HOA9" s="653"/>
      <c r="HOB9" s="668"/>
      <c r="HOC9" s="670"/>
      <c r="HOD9" s="652"/>
      <c r="HOE9" s="652"/>
      <c r="HOF9" s="652"/>
      <c r="HOG9" s="652"/>
      <c r="HOH9" s="652"/>
      <c r="HOI9" s="652"/>
      <c r="HOJ9" s="653"/>
      <c r="HOK9" s="653"/>
      <c r="HOL9" s="653"/>
      <c r="HOM9" s="653"/>
      <c r="HON9" s="653"/>
      <c r="HOO9" s="653"/>
      <c r="HOP9" s="653"/>
      <c r="HOQ9" s="653"/>
      <c r="HOR9" s="668"/>
      <c r="HOS9" s="670"/>
      <c r="HOT9" s="652"/>
      <c r="HOU9" s="652"/>
      <c r="HOV9" s="652"/>
      <c r="HOW9" s="652"/>
      <c r="HOX9" s="652"/>
      <c r="HOY9" s="652"/>
      <c r="HOZ9" s="653"/>
      <c r="HPA9" s="653"/>
      <c r="HPB9" s="653"/>
      <c r="HPC9" s="653"/>
      <c r="HPD9" s="653"/>
      <c r="HPE9" s="653"/>
      <c r="HPF9" s="653"/>
      <c r="HPG9" s="653"/>
      <c r="HPH9" s="668"/>
      <c r="HPI9" s="670"/>
      <c r="HPJ9" s="652"/>
      <c r="HPK9" s="652"/>
      <c r="HPL9" s="652"/>
      <c r="HPM9" s="652"/>
      <c r="HPN9" s="652"/>
      <c r="HPO9" s="652"/>
      <c r="HPP9" s="653"/>
      <c r="HPQ9" s="653"/>
      <c r="HPR9" s="653"/>
      <c r="HPS9" s="653"/>
      <c r="HPT9" s="653"/>
      <c r="HPU9" s="653"/>
      <c r="HPV9" s="653"/>
      <c r="HPW9" s="653"/>
      <c r="HPX9" s="668"/>
      <c r="HPY9" s="670"/>
      <c r="HPZ9" s="652"/>
      <c r="HQA9" s="652"/>
      <c r="HQB9" s="652"/>
      <c r="HQC9" s="652"/>
      <c r="HQD9" s="652"/>
      <c r="HQE9" s="652"/>
      <c r="HQF9" s="653"/>
      <c r="HQG9" s="653"/>
      <c r="HQH9" s="653"/>
      <c r="HQI9" s="653"/>
      <c r="HQJ9" s="653"/>
      <c r="HQK9" s="653"/>
      <c r="HQL9" s="653"/>
      <c r="HQM9" s="653"/>
      <c r="HQN9" s="668"/>
      <c r="HQO9" s="670"/>
      <c r="HQP9" s="652"/>
      <c r="HQQ9" s="652"/>
      <c r="HQR9" s="652"/>
      <c r="HQS9" s="652"/>
      <c r="HQT9" s="652"/>
      <c r="HQU9" s="652"/>
      <c r="HQV9" s="653"/>
      <c r="HQW9" s="653"/>
      <c r="HQX9" s="653"/>
      <c r="HQY9" s="653"/>
      <c r="HQZ9" s="653"/>
      <c r="HRA9" s="653"/>
      <c r="HRB9" s="653"/>
      <c r="HRC9" s="653"/>
      <c r="HRD9" s="668"/>
      <c r="HRE9" s="670"/>
      <c r="HRF9" s="652"/>
      <c r="HRG9" s="652"/>
      <c r="HRH9" s="652"/>
      <c r="HRI9" s="652"/>
      <c r="HRJ9" s="652"/>
      <c r="HRK9" s="652"/>
      <c r="HRL9" s="653"/>
      <c r="HRM9" s="653"/>
      <c r="HRN9" s="653"/>
      <c r="HRO9" s="653"/>
      <c r="HRP9" s="653"/>
      <c r="HRQ9" s="653"/>
      <c r="HRR9" s="653"/>
      <c r="HRS9" s="653"/>
      <c r="HRT9" s="668"/>
      <c r="HRU9" s="670"/>
      <c r="HRV9" s="652"/>
      <c r="HRW9" s="652"/>
      <c r="HRX9" s="652"/>
      <c r="HRY9" s="652"/>
      <c r="HRZ9" s="652"/>
      <c r="HSA9" s="652"/>
      <c r="HSB9" s="653"/>
      <c r="HSC9" s="653"/>
      <c r="HSD9" s="653"/>
      <c r="HSE9" s="653"/>
      <c r="HSF9" s="653"/>
      <c r="HSG9" s="653"/>
      <c r="HSH9" s="653"/>
      <c r="HSI9" s="653"/>
      <c r="HSJ9" s="668"/>
      <c r="HSK9" s="670"/>
      <c r="HSL9" s="652"/>
      <c r="HSM9" s="652"/>
      <c r="HSN9" s="652"/>
      <c r="HSO9" s="652"/>
      <c r="HSP9" s="652"/>
      <c r="HSQ9" s="652"/>
      <c r="HSR9" s="653"/>
      <c r="HSS9" s="653"/>
      <c r="HST9" s="653"/>
      <c r="HSU9" s="653"/>
      <c r="HSV9" s="653"/>
      <c r="HSW9" s="653"/>
      <c r="HSX9" s="653"/>
      <c r="HSY9" s="653"/>
      <c r="HSZ9" s="668"/>
      <c r="HTA9" s="670"/>
      <c r="HTB9" s="652"/>
      <c r="HTC9" s="652"/>
      <c r="HTD9" s="652"/>
      <c r="HTE9" s="652"/>
      <c r="HTF9" s="652"/>
      <c r="HTG9" s="652"/>
      <c r="HTH9" s="653"/>
      <c r="HTI9" s="653"/>
      <c r="HTJ9" s="653"/>
      <c r="HTK9" s="653"/>
      <c r="HTL9" s="653"/>
      <c r="HTM9" s="653"/>
      <c r="HTN9" s="653"/>
      <c r="HTO9" s="653"/>
      <c r="HTP9" s="668"/>
      <c r="HTQ9" s="670"/>
      <c r="HTR9" s="652"/>
      <c r="HTS9" s="652"/>
      <c r="HTT9" s="652"/>
      <c r="HTU9" s="652"/>
      <c r="HTV9" s="652"/>
      <c r="HTW9" s="652"/>
      <c r="HTX9" s="653"/>
      <c r="HTY9" s="653"/>
      <c r="HTZ9" s="653"/>
      <c r="HUA9" s="653"/>
      <c r="HUB9" s="653"/>
      <c r="HUC9" s="653"/>
      <c r="HUD9" s="653"/>
      <c r="HUE9" s="653"/>
      <c r="HUF9" s="668"/>
      <c r="HUG9" s="670"/>
      <c r="HUH9" s="652"/>
      <c r="HUI9" s="652"/>
      <c r="HUJ9" s="652"/>
      <c r="HUK9" s="652"/>
      <c r="HUL9" s="652"/>
      <c r="HUM9" s="652"/>
      <c r="HUN9" s="653"/>
      <c r="HUO9" s="653"/>
      <c r="HUP9" s="653"/>
      <c r="HUQ9" s="653"/>
      <c r="HUR9" s="653"/>
      <c r="HUS9" s="653"/>
      <c r="HUT9" s="653"/>
      <c r="HUU9" s="653"/>
      <c r="HUV9" s="668"/>
      <c r="HUW9" s="670"/>
      <c r="HUX9" s="652"/>
      <c r="HUY9" s="652"/>
      <c r="HUZ9" s="652"/>
      <c r="HVA9" s="652"/>
      <c r="HVB9" s="652"/>
      <c r="HVC9" s="652"/>
      <c r="HVD9" s="653"/>
      <c r="HVE9" s="653"/>
      <c r="HVF9" s="653"/>
      <c r="HVG9" s="653"/>
      <c r="HVH9" s="653"/>
      <c r="HVI9" s="653"/>
      <c r="HVJ9" s="653"/>
      <c r="HVK9" s="653"/>
      <c r="HVL9" s="668"/>
      <c r="HVM9" s="670"/>
      <c r="HVN9" s="652"/>
      <c r="HVO9" s="652"/>
      <c r="HVP9" s="652"/>
      <c r="HVQ9" s="652"/>
      <c r="HVR9" s="652"/>
      <c r="HVS9" s="652"/>
      <c r="HVT9" s="653"/>
      <c r="HVU9" s="653"/>
      <c r="HVV9" s="653"/>
      <c r="HVW9" s="653"/>
      <c r="HVX9" s="653"/>
      <c r="HVY9" s="653"/>
      <c r="HVZ9" s="653"/>
      <c r="HWA9" s="653"/>
      <c r="HWB9" s="668"/>
      <c r="HWC9" s="670"/>
      <c r="HWD9" s="652"/>
      <c r="HWE9" s="652"/>
      <c r="HWF9" s="652"/>
      <c r="HWG9" s="652"/>
      <c r="HWH9" s="652"/>
      <c r="HWI9" s="652"/>
      <c r="HWJ9" s="653"/>
      <c r="HWK9" s="653"/>
      <c r="HWL9" s="653"/>
      <c r="HWM9" s="653"/>
      <c r="HWN9" s="653"/>
      <c r="HWO9" s="653"/>
      <c r="HWP9" s="653"/>
      <c r="HWQ9" s="653"/>
      <c r="HWR9" s="668"/>
      <c r="HWS9" s="670"/>
      <c r="HWT9" s="652"/>
      <c r="HWU9" s="652"/>
      <c r="HWV9" s="652"/>
      <c r="HWW9" s="652"/>
      <c r="HWX9" s="652"/>
      <c r="HWY9" s="652"/>
      <c r="HWZ9" s="653"/>
      <c r="HXA9" s="653"/>
      <c r="HXB9" s="653"/>
      <c r="HXC9" s="653"/>
      <c r="HXD9" s="653"/>
      <c r="HXE9" s="653"/>
      <c r="HXF9" s="653"/>
      <c r="HXG9" s="653"/>
      <c r="HXH9" s="668"/>
      <c r="HXI9" s="670"/>
      <c r="HXJ9" s="652"/>
      <c r="HXK9" s="652"/>
      <c r="HXL9" s="652"/>
      <c r="HXM9" s="652"/>
      <c r="HXN9" s="652"/>
      <c r="HXO9" s="652"/>
      <c r="HXP9" s="653"/>
      <c r="HXQ9" s="653"/>
      <c r="HXR9" s="653"/>
      <c r="HXS9" s="653"/>
      <c r="HXT9" s="653"/>
      <c r="HXU9" s="653"/>
      <c r="HXV9" s="653"/>
      <c r="HXW9" s="653"/>
      <c r="HXX9" s="668"/>
      <c r="HXY9" s="670"/>
      <c r="HXZ9" s="652"/>
      <c r="HYA9" s="652"/>
      <c r="HYB9" s="652"/>
      <c r="HYC9" s="652"/>
      <c r="HYD9" s="652"/>
      <c r="HYE9" s="652"/>
      <c r="HYF9" s="653"/>
      <c r="HYG9" s="653"/>
      <c r="HYH9" s="653"/>
      <c r="HYI9" s="653"/>
      <c r="HYJ9" s="653"/>
      <c r="HYK9" s="653"/>
      <c r="HYL9" s="653"/>
      <c r="HYM9" s="653"/>
      <c r="HYN9" s="668"/>
      <c r="HYO9" s="670"/>
      <c r="HYP9" s="652"/>
      <c r="HYQ9" s="652"/>
      <c r="HYR9" s="652"/>
      <c r="HYS9" s="652"/>
      <c r="HYT9" s="652"/>
      <c r="HYU9" s="652"/>
      <c r="HYV9" s="653"/>
      <c r="HYW9" s="653"/>
      <c r="HYX9" s="653"/>
      <c r="HYY9" s="653"/>
      <c r="HYZ9" s="653"/>
      <c r="HZA9" s="653"/>
      <c r="HZB9" s="653"/>
      <c r="HZC9" s="653"/>
      <c r="HZD9" s="668"/>
      <c r="HZE9" s="670"/>
      <c r="HZF9" s="652"/>
      <c r="HZG9" s="652"/>
      <c r="HZH9" s="652"/>
      <c r="HZI9" s="652"/>
      <c r="HZJ9" s="652"/>
      <c r="HZK9" s="652"/>
      <c r="HZL9" s="653"/>
      <c r="HZM9" s="653"/>
      <c r="HZN9" s="653"/>
      <c r="HZO9" s="653"/>
      <c r="HZP9" s="653"/>
      <c r="HZQ9" s="653"/>
      <c r="HZR9" s="653"/>
      <c r="HZS9" s="653"/>
      <c r="HZT9" s="668"/>
      <c r="HZU9" s="670"/>
      <c r="HZV9" s="652"/>
      <c r="HZW9" s="652"/>
      <c r="HZX9" s="652"/>
      <c r="HZY9" s="652"/>
      <c r="HZZ9" s="652"/>
      <c r="IAA9" s="652"/>
      <c r="IAB9" s="653"/>
      <c r="IAC9" s="653"/>
      <c r="IAD9" s="653"/>
      <c r="IAE9" s="653"/>
      <c r="IAF9" s="653"/>
      <c r="IAG9" s="653"/>
      <c r="IAH9" s="653"/>
      <c r="IAI9" s="653"/>
      <c r="IAJ9" s="668"/>
      <c r="IAK9" s="670"/>
      <c r="IAL9" s="652"/>
      <c r="IAM9" s="652"/>
      <c r="IAN9" s="652"/>
      <c r="IAO9" s="652"/>
      <c r="IAP9" s="652"/>
      <c r="IAQ9" s="652"/>
      <c r="IAR9" s="653"/>
      <c r="IAS9" s="653"/>
      <c r="IAT9" s="653"/>
      <c r="IAU9" s="653"/>
      <c r="IAV9" s="653"/>
      <c r="IAW9" s="653"/>
      <c r="IAX9" s="653"/>
      <c r="IAY9" s="653"/>
      <c r="IAZ9" s="668"/>
      <c r="IBA9" s="670"/>
      <c r="IBB9" s="652"/>
      <c r="IBC9" s="652"/>
      <c r="IBD9" s="652"/>
      <c r="IBE9" s="652"/>
      <c r="IBF9" s="652"/>
      <c r="IBG9" s="652"/>
      <c r="IBH9" s="653"/>
      <c r="IBI9" s="653"/>
      <c r="IBJ9" s="653"/>
      <c r="IBK9" s="653"/>
      <c r="IBL9" s="653"/>
      <c r="IBM9" s="653"/>
      <c r="IBN9" s="653"/>
      <c r="IBO9" s="653"/>
      <c r="IBP9" s="668"/>
      <c r="IBQ9" s="670"/>
      <c r="IBR9" s="652"/>
      <c r="IBS9" s="652"/>
      <c r="IBT9" s="652"/>
      <c r="IBU9" s="652"/>
      <c r="IBV9" s="652"/>
      <c r="IBW9" s="652"/>
      <c r="IBX9" s="653"/>
      <c r="IBY9" s="653"/>
      <c r="IBZ9" s="653"/>
      <c r="ICA9" s="653"/>
      <c r="ICB9" s="653"/>
      <c r="ICC9" s="653"/>
      <c r="ICD9" s="653"/>
      <c r="ICE9" s="653"/>
      <c r="ICF9" s="668"/>
      <c r="ICG9" s="670"/>
      <c r="ICH9" s="652"/>
      <c r="ICI9" s="652"/>
      <c r="ICJ9" s="652"/>
      <c r="ICK9" s="652"/>
      <c r="ICL9" s="652"/>
      <c r="ICM9" s="652"/>
      <c r="ICN9" s="653"/>
      <c r="ICO9" s="653"/>
      <c r="ICP9" s="653"/>
      <c r="ICQ9" s="653"/>
      <c r="ICR9" s="653"/>
      <c r="ICS9" s="653"/>
      <c r="ICT9" s="653"/>
      <c r="ICU9" s="653"/>
      <c r="ICV9" s="668"/>
      <c r="ICW9" s="670"/>
      <c r="ICX9" s="652"/>
      <c r="ICY9" s="652"/>
      <c r="ICZ9" s="652"/>
      <c r="IDA9" s="652"/>
      <c r="IDB9" s="652"/>
      <c r="IDC9" s="652"/>
      <c r="IDD9" s="653"/>
      <c r="IDE9" s="653"/>
      <c r="IDF9" s="653"/>
      <c r="IDG9" s="653"/>
      <c r="IDH9" s="653"/>
      <c r="IDI9" s="653"/>
      <c r="IDJ9" s="653"/>
      <c r="IDK9" s="653"/>
      <c r="IDL9" s="668"/>
      <c r="IDM9" s="670"/>
      <c r="IDN9" s="652"/>
      <c r="IDO9" s="652"/>
      <c r="IDP9" s="652"/>
      <c r="IDQ9" s="652"/>
      <c r="IDR9" s="652"/>
      <c r="IDS9" s="652"/>
      <c r="IDT9" s="653"/>
      <c r="IDU9" s="653"/>
      <c r="IDV9" s="653"/>
      <c r="IDW9" s="653"/>
      <c r="IDX9" s="653"/>
      <c r="IDY9" s="653"/>
      <c r="IDZ9" s="653"/>
      <c r="IEA9" s="653"/>
      <c r="IEB9" s="668"/>
      <c r="IEC9" s="670"/>
      <c r="IED9" s="652"/>
      <c r="IEE9" s="652"/>
      <c r="IEF9" s="652"/>
      <c r="IEG9" s="652"/>
      <c r="IEH9" s="652"/>
      <c r="IEI9" s="652"/>
      <c r="IEJ9" s="653"/>
      <c r="IEK9" s="653"/>
      <c r="IEL9" s="653"/>
      <c r="IEM9" s="653"/>
      <c r="IEN9" s="653"/>
      <c r="IEO9" s="653"/>
      <c r="IEP9" s="653"/>
      <c r="IEQ9" s="653"/>
      <c r="IER9" s="668"/>
      <c r="IES9" s="670"/>
      <c r="IET9" s="652"/>
      <c r="IEU9" s="652"/>
      <c r="IEV9" s="652"/>
      <c r="IEW9" s="652"/>
      <c r="IEX9" s="652"/>
      <c r="IEY9" s="652"/>
      <c r="IEZ9" s="653"/>
      <c r="IFA9" s="653"/>
      <c r="IFB9" s="653"/>
      <c r="IFC9" s="653"/>
      <c r="IFD9" s="653"/>
      <c r="IFE9" s="653"/>
      <c r="IFF9" s="653"/>
      <c r="IFG9" s="653"/>
      <c r="IFH9" s="668"/>
      <c r="IFI9" s="670"/>
      <c r="IFJ9" s="652"/>
      <c r="IFK9" s="652"/>
      <c r="IFL9" s="652"/>
      <c r="IFM9" s="652"/>
      <c r="IFN9" s="652"/>
      <c r="IFO9" s="652"/>
      <c r="IFP9" s="653"/>
      <c r="IFQ9" s="653"/>
      <c r="IFR9" s="653"/>
      <c r="IFS9" s="653"/>
      <c r="IFT9" s="653"/>
      <c r="IFU9" s="653"/>
      <c r="IFV9" s="653"/>
      <c r="IFW9" s="653"/>
      <c r="IFX9" s="668"/>
      <c r="IFY9" s="670"/>
      <c r="IFZ9" s="652"/>
      <c r="IGA9" s="652"/>
      <c r="IGB9" s="652"/>
      <c r="IGC9" s="652"/>
      <c r="IGD9" s="652"/>
      <c r="IGE9" s="652"/>
      <c r="IGF9" s="653"/>
      <c r="IGG9" s="653"/>
      <c r="IGH9" s="653"/>
      <c r="IGI9" s="653"/>
      <c r="IGJ9" s="653"/>
      <c r="IGK9" s="653"/>
      <c r="IGL9" s="653"/>
      <c r="IGM9" s="653"/>
      <c r="IGN9" s="668"/>
      <c r="IGO9" s="670"/>
      <c r="IGP9" s="652"/>
      <c r="IGQ9" s="652"/>
      <c r="IGR9" s="652"/>
      <c r="IGS9" s="652"/>
      <c r="IGT9" s="652"/>
      <c r="IGU9" s="652"/>
      <c r="IGV9" s="653"/>
      <c r="IGW9" s="653"/>
      <c r="IGX9" s="653"/>
      <c r="IGY9" s="653"/>
      <c r="IGZ9" s="653"/>
      <c r="IHA9" s="653"/>
      <c r="IHB9" s="653"/>
      <c r="IHC9" s="653"/>
      <c r="IHD9" s="668"/>
      <c r="IHE9" s="670"/>
      <c r="IHF9" s="652"/>
      <c r="IHG9" s="652"/>
      <c r="IHH9" s="652"/>
      <c r="IHI9" s="652"/>
      <c r="IHJ9" s="652"/>
      <c r="IHK9" s="652"/>
      <c r="IHL9" s="653"/>
      <c r="IHM9" s="653"/>
      <c r="IHN9" s="653"/>
      <c r="IHO9" s="653"/>
      <c r="IHP9" s="653"/>
      <c r="IHQ9" s="653"/>
      <c r="IHR9" s="653"/>
      <c r="IHS9" s="653"/>
      <c r="IHT9" s="668"/>
      <c r="IHU9" s="670"/>
      <c r="IHV9" s="652"/>
      <c r="IHW9" s="652"/>
      <c r="IHX9" s="652"/>
      <c r="IHY9" s="652"/>
      <c r="IHZ9" s="652"/>
      <c r="IIA9" s="652"/>
      <c r="IIB9" s="653"/>
      <c r="IIC9" s="653"/>
      <c r="IID9" s="653"/>
      <c r="IIE9" s="653"/>
      <c r="IIF9" s="653"/>
      <c r="IIG9" s="653"/>
      <c r="IIH9" s="653"/>
      <c r="III9" s="653"/>
      <c r="IIJ9" s="668"/>
      <c r="IIK9" s="670"/>
      <c r="IIL9" s="652"/>
      <c r="IIM9" s="652"/>
      <c r="IIN9" s="652"/>
      <c r="IIO9" s="652"/>
      <c r="IIP9" s="652"/>
      <c r="IIQ9" s="652"/>
      <c r="IIR9" s="653"/>
      <c r="IIS9" s="653"/>
      <c r="IIT9" s="653"/>
      <c r="IIU9" s="653"/>
      <c r="IIV9" s="653"/>
      <c r="IIW9" s="653"/>
      <c r="IIX9" s="653"/>
      <c r="IIY9" s="653"/>
      <c r="IIZ9" s="668"/>
      <c r="IJA9" s="670"/>
      <c r="IJB9" s="652"/>
      <c r="IJC9" s="652"/>
      <c r="IJD9" s="652"/>
      <c r="IJE9" s="652"/>
      <c r="IJF9" s="652"/>
      <c r="IJG9" s="652"/>
      <c r="IJH9" s="653"/>
      <c r="IJI9" s="653"/>
      <c r="IJJ9" s="653"/>
      <c r="IJK9" s="653"/>
      <c r="IJL9" s="653"/>
      <c r="IJM9" s="653"/>
      <c r="IJN9" s="653"/>
      <c r="IJO9" s="653"/>
      <c r="IJP9" s="668"/>
      <c r="IJQ9" s="670"/>
      <c r="IJR9" s="652"/>
      <c r="IJS9" s="652"/>
      <c r="IJT9" s="652"/>
      <c r="IJU9" s="652"/>
      <c r="IJV9" s="652"/>
      <c r="IJW9" s="652"/>
      <c r="IJX9" s="653"/>
      <c r="IJY9" s="653"/>
      <c r="IJZ9" s="653"/>
      <c r="IKA9" s="653"/>
      <c r="IKB9" s="653"/>
      <c r="IKC9" s="653"/>
      <c r="IKD9" s="653"/>
      <c r="IKE9" s="653"/>
      <c r="IKF9" s="668"/>
      <c r="IKG9" s="670"/>
      <c r="IKH9" s="652"/>
      <c r="IKI9" s="652"/>
      <c r="IKJ9" s="652"/>
      <c r="IKK9" s="652"/>
      <c r="IKL9" s="652"/>
      <c r="IKM9" s="652"/>
      <c r="IKN9" s="653"/>
      <c r="IKO9" s="653"/>
      <c r="IKP9" s="653"/>
      <c r="IKQ9" s="653"/>
      <c r="IKR9" s="653"/>
      <c r="IKS9" s="653"/>
      <c r="IKT9" s="653"/>
      <c r="IKU9" s="653"/>
      <c r="IKV9" s="668"/>
      <c r="IKW9" s="670"/>
      <c r="IKX9" s="652"/>
      <c r="IKY9" s="652"/>
      <c r="IKZ9" s="652"/>
      <c r="ILA9" s="652"/>
      <c r="ILB9" s="652"/>
      <c r="ILC9" s="652"/>
      <c r="ILD9" s="653"/>
      <c r="ILE9" s="653"/>
      <c r="ILF9" s="653"/>
      <c r="ILG9" s="653"/>
      <c r="ILH9" s="653"/>
      <c r="ILI9" s="653"/>
      <c r="ILJ9" s="653"/>
      <c r="ILK9" s="653"/>
      <c r="ILL9" s="668"/>
      <c r="ILM9" s="670"/>
      <c r="ILN9" s="652"/>
      <c r="ILO9" s="652"/>
      <c r="ILP9" s="652"/>
      <c r="ILQ9" s="652"/>
      <c r="ILR9" s="652"/>
      <c r="ILS9" s="652"/>
      <c r="ILT9" s="653"/>
      <c r="ILU9" s="653"/>
      <c r="ILV9" s="653"/>
      <c r="ILW9" s="653"/>
      <c r="ILX9" s="653"/>
      <c r="ILY9" s="653"/>
      <c r="ILZ9" s="653"/>
      <c r="IMA9" s="653"/>
      <c r="IMB9" s="668"/>
      <c r="IMC9" s="670"/>
      <c r="IMD9" s="652"/>
      <c r="IME9" s="652"/>
      <c r="IMF9" s="652"/>
      <c r="IMG9" s="652"/>
      <c r="IMH9" s="652"/>
      <c r="IMI9" s="652"/>
      <c r="IMJ9" s="653"/>
      <c r="IMK9" s="653"/>
      <c r="IML9" s="653"/>
      <c r="IMM9" s="653"/>
      <c r="IMN9" s="653"/>
      <c r="IMO9" s="653"/>
      <c r="IMP9" s="653"/>
      <c r="IMQ9" s="653"/>
      <c r="IMR9" s="668"/>
      <c r="IMS9" s="670"/>
      <c r="IMT9" s="652"/>
      <c r="IMU9" s="652"/>
      <c r="IMV9" s="652"/>
      <c r="IMW9" s="652"/>
      <c r="IMX9" s="652"/>
      <c r="IMY9" s="652"/>
      <c r="IMZ9" s="653"/>
      <c r="INA9" s="653"/>
      <c r="INB9" s="653"/>
      <c r="INC9" s="653"/>
      <c r="IND9" s="653"/>
      <c r="INE9" s="653"/>
      <c r="INF9" s="653"/>
      <c r="ING9" s="653"/>
      <c r="INH9" s="668"/>
      <c r="INI9" s="670"/>
      <c r="INJ9" s="652"/>
      <c r="INK9" s="652"/>
      <c r="INL9" s="652"/>
      <c r="INM9" s="652"/>
      <c r="INN9" s="652"/>
      <c r="INO9" s="652"/>
      <c r="INP9" s="653"/>
      <c r="INQ9" s="653"/>
      <c r="INR9" s="653"/>
      <c r="INS9" s="653"/>
      <c r="INT9" s="653"/>
      <c r="INU9" s="653"/>
      <c r="INV9" s="653"/>
      <c r="INW9" s="653"/>
      <c r="INX9" s="668"/>
      <c r="INY9" s="670"/>
      <c r="INZ9" s="652"/>
      <c r="IOA9" s="652"/>
      <c r="IOB9" s="652"/>
      <c r="IOC9" s="652"/>
      <c r="IOD9" s="652"/>
      <c r="IOE9" s="652"/>
      <c r="IOF9" s="653"/>
      <c r="IOG9" s="653"/>
      <c r="IOH9" s="653"/>
      <c r="IOI9" s="653"/>
      <c r="IOJ9" s="653"/>
      <c r="IOK9" s="653"/>
      <c r="IOL9" s="653"/>
      <c r="IOM9" s="653"/>
      <c r="ION9" s="668"/>
      <c r="IOO9" s="670"/>
      <c r="IOP9" s="652"/>
      <c r="IOQ9" s="652"/>
      <c r="IOR9" s="652"/>
      <c r="IOS9" s="652"/>
      <c r="IOT9" s="652"/>
      <c r="IOU9" s="652"/>
      <c r="IOV9" s="653"/>
      <c r="IOW9" s="653"/>
      <c r="IOX9" s="653"/>
      <c r="IOY9" s="653"/>
      <c r="IOZ9" s="653"/>
      <c r="IPA9" s="653"/>
      <c r="IPB9" s="653"/>
      <c r="IPC9" s="653"/>
      <c r="IPD9" s="668"/>
      <c r="IPE9" s="670"/>
      <c r="IPF9" s="652"/>
      <c r="IPG9" s="652"/>
      <c r="IPH9" s="652"/>
      <c r="IPI9" s="652"/>
      <c r="IPJ9" s="652"/>
      <c r="IPK9" s="652"/>
      <c r="IPL9" s="653"/>
      <c r="IPM9" s="653"/>
      <c r="IPN9" s="653"/>
      <c r="IPO9" s="653"/>
      <c r="IPP9" s="653"/>
      <c r="IPQ9" s="653"/>
      <c r="IPR9" s="653"/>
      <c r="IPS9" s="653"/>
      <c r="IPT9" s="668"/>
      <c r="IPU9" s="670"/>
      <c r="IPV9" s="652"/>
      <c r="IPW9" s="652"/>
      <c r="IPX9" s="652"/>
      <c r="IPY9" s="652"/>
      <c r="IPZ9" s="652"/>
      <c r="IQA9" s="652"/>
      <c r="IQB9" s="653"/>
      <c r="IQC9" s="653"/>
      <c r="IQD9" s="653"/>
      <c r="IQE9" s="653"/>
      <c r="IQF9" s="653"/>
      <c r="IQG9" s="653"/>
      <c r="IQH9" s="653"/>
      <c r="IQI9" s="653"/>
      <c r="IQJ9" s="668"/>
      <c r="IQK9" s="670"/>
      <c r="IQL9" s="652"/>
      <c r="IQM9" s="652"/>
      <c r="IQN9" s="652"/>
      <c r="IQO9" s="652"/>
      <c r="IQP9" s="652"/>
      <c r="IQQ9" s="652"/>
      <c r="IQR9" s="653"/>
      <c r="IQS9" s="653"/>
      <c r="IQT9" s="653"/>
      <c r="IQU9" s="653"/>
      <c r="IQV9" s="653"/>
      <c r="IQW9" s="653"/>
      <c r="IQX9" s="653"/>
      <c r="IQY9" s="653"/>
      <c r="IQZ9" s="668"/>
      <c r="IRA9" s="670"/>
      <c r="IRB9" s="652"/>
      <c r="IRC9" s="652"/>
      <c r="IRD9" s="652"/>
      <c r="IRE9" s="652"/>
      <c r="IRF9" s="652"/>
      <c r="IRG9" s="652"/>
      <c r="IRH9" s="653"/>
      <c r="IRI9" s="653"/>
      <c r="IRJ9" s="653"/>
      <c r="IRK9" s="653"/>
      <c r="IRL9" s="653"/>
      <c r="IRM9" s="653"/>
      <c r="IRN9" s="653"/>
      <c r="IRO9" s="653"/>
      <c r="IRP9" s="668"/>
      <c r="IRQ9" s="670"/>
      <c r="IRR9" s="652"/>
      <c r="IRS9" s="652"/>
      <c r="IRT9" s="652"/>
      <c r="IRU9" s="652"/>
      <c r="IRV9" s="652"/>
      <c r="IRW9" s="652"/>
      <c r="IRX9" s="653"/>
      <c r="IRY9" s="653"/>
      <c r="IRZ9" s="653"/>
      <c r="ISA9" s="653"/>
      <c r="ISB9" s="653"/>
      <c r="ISC9" s="653"/>
      <c r="ISD9" s="653"/>
      <c r="ISE9" s="653"/>
      <c r="ISF9" s="668"/>
      <c r="ISG9" s="670"/>
      <c r="ISH9" s="652"/>
      <c r="ISI9" s="652"/>
      <c r="ISJ9" s="652"/>
      <c r="ISK9" s="652"/>
      <c r="ISL9" s="652"/>
      <c r="ISM9" s="652"/>
      <c r="ISN9" s="653"/>
      <c r="ISO9" s="653"/>
      <c r="ISP9" s="653"/>
      <c r="ISQ9" s="653"/>
      <c r="ISR9" s="653"/>
      <c r="ISS9" s="653"/>
      <c r="IST9" s="653"/>
      <c r="ISU9" s="653"/>
      <c r="ISV9" s="668"/>
      <c r="ISW9" s="670"/>
      <c r="ISX9" s="652"/>
      <c r="ISY9" s="652"/>
      <c r="ISZ9" s="652"/>
      <c r="ITA9" s="652"/>
      <c r="ITB9" s="652"/>
      <c r="ITC9" s="652"/>
      <c r="ITD9" s="653"/>
      <c r="ITE9" s="653"/>
      <c r="ITF9" s="653"/>
      <c r="ITG9" s="653"/>
      <c r="ITH9" s="653"/>
      <c r="ITI9" s="653"/>
      <c r="ITJ9" s="653"/>
      <c r="ITK9" s="653"/>
      <c r="ITL9" s="668"/>
      <c r="ITM9" s="670"/>
      <c r="ITN9" s="652"/>
      <c r="ITO9" s="652"/>
      <c r="ITP9" s="652"/>
      <c r="ITQ9" s="652"/>
      <c r="ITR9" s="652"/>
      <c r="ITS9" s="652"/>
      <c r="ITT9" s="653"/>
      <c r="ITU9" s="653"/>
      <c r="ITV9" s="653"/>
      <c r="ITW9" s="653"/>
      <c r="ITX9" s="653"/>
      <c r="ITY9" s="653"/>
      <c r="ITZ9" s="653"/>
      <c r="IUA9" s="653"/>
      <c r="IUB9" s="668"/>
      <c r="IUC9" s="670"/>
      <c r="IUD9" s="652"/>
      <c r="IUE9" s="652"/>
      <c r="IUF9" s="652"/>
      <c r="IUG9" s="652"/>
      <c r="IUH9" s="652"/>
      <c r="IUI9" s="652"/>
      <c r="IUJ9" s="653"/>
      <c r="IUK9" s="653"/>
      <c r="IUL9" s="653"/>
      <c r="IUM9" s="653"/>
      <c r="IUN9" s="653"/>
      <c r="IUO9" s="653"/>
      <c r="IUP9" s="653"/>
      <c r="IUQ9" s="653"/>
      <c r="IUR9" s="668"/>
      <c r="IUS9" s="670"/>
      <c r="IUT9" s="652"/>
      <c r="IUU9" s="652"/>
      <c r="IUV9" s="652"/>
      <c r="IUW9" s="652"/>
      <c r="IUX9" s="652"/>
      <c r="IUY9" s="652"/>
      <c r="IUZ9" s="653"/>
      <c r="IVA9" s="653"/>
      <c r="IVB9" s="653"/>
      <c r="IVC9" s="653"/>
      <c r="IVD9" s="653"/>
      <c r="IVE9" s="653"/>
      <c r="IVF9" s="653"/>
      <c r="IVG9" s="653"/>
      <c r="IVH9" s="668"/>
      <c r="IVI9" s="670"/>
      <c r="IVJ9" s="652"/>
      <c r="IVK9" s="652"/>
      <c r="IVL9" s="652"/>
      <c r="IVM9" s="652"/>
      <c r="IVN9" s="652"/>
      <c r="IVO9" s="652"/>
      <c r="IVP9" s="653"/>
      <c r="IVQ9" s="653"/>
      <c r="IVR9" s="653"/>
      <c r="IVS9" s="653"/>
      <c r="IVT9" s="653"/>
      <c r="IVU9" s="653"/>
      <c r="IVV9" s="653"/>
      <c r="IVW9" s="653"/>
      <c r="IVX9" s="668"/>
      <c r="IVY9" s="670"/>
      <c r="IVZ9" s="652"/>
      <c r="IWA9" s="652"/>
      <c r="IWB9" s="652"/>
      <c r="IWC9" s="652"/>
      <c r="IWD9" s="652"/>
      <c r="IWE9" s="652"/>
      <c r="IWF9" s="653"/>
      <c r="IWG9" s="653"/>
      <c r="IWH9" s="653"/>
      <c r="IWI9" s="653"/>
      <c r="IWJ9" s="653"/>
      <c r="IWK9" s="653"/>
      <c r="IWL9" s="653"/>
      <c r="IWM9" s="653"/>
      <c r="IWN9" s="668"/>
      <c r="IWO9" s="670"/>
      <c r="IWP9" s="652"/>
      <c r="IWQ9" s="652"/>
      <c r="IWR9" s="652"/>
      <c r="IWS9" s="652"/>
      <c r="IWT9" s="652"/>
      <c r="IWU9" s="652"/>
      <c r="IWV9" s="653"/>
      <c r="IWW9" s="653"/>
      <c r="IWX9" s="653"/>
      <c r="IWY9" s="653"/>
      <c r="IWZ9" s="653"/>
      <c r="IXA9" s="653"/>
      <c r="IXB9" s="653"/>
      <c r="IXC9" s="653"/>
      <c r="IXD9" s="668"/>
      <c r="IXE9" s="670"/>
      <c r="IXF9" s="652"/>
      <c r="IXG9" s="652"/>
      <c r="IXH9" s="652"/>
      <c r="IXI9" s="652"/>
      <c r="IXJ9" s="652"/>
      <c r="IXK9" s="652"/>
      <c r="IXL9" s="653"/>
      <c r="IXM9" s="653"/>
      <c r="IXN9" s="653"/>
      <c r="IXO9" s="653"/>
      <c r="IXP9" s="653"/>
      <c r="IXQ9" s="653"/>
      <c r="IXR9" s="653"/>
      <c r="IXS9" s="653"/>
      <c r="IXT9" s="668"/>
      <c r="IXU9" s="670"/>
      <c r="IXV9" s="652"/>
      <c r="IXW9" s="652"/>
      <c r="IXX9" s="652"/>
      <c r="IXY9" s="652"/>
      <c r="IXZ9" s="652"/>
      <c r="IYA9" s="652"/>
      <c r="IYB9" s="653"/>
      <c r="IYC9" s="653"/>
      <c r="IYD9" s="653"/>
      <c r="IYE9" s="653"/>
      <c r="IYF9" s="653"/>
      <c r="IYG9" s="653"/>
      <c r="IYH9" s="653"/>
      <c r="IYI9" s="653"/>
      <c r="IYJ9" s="668"/>
      <c r="IYK9" s="670"/>
      <c r="IYL9" s="652"/>
      <c r="IYM9" s="652"/>
      <c r="IYN9" s="652"/>
      <c r="IYO9" s="652"/>
      <c r="IYP9" s="652"/>
      <c r="IYQ9" s="652"/>
      <c r="IYR9" s="653"/>
      <c r="IYS9" s="653"/>
      <c r="IYT9" s="653"/>
      <c r="IYU9" s="653"/>
      <c r="IYV9" s="653"/>
      <c r="IYW9" s="653"/>
      <c r="IYX9" s="653"/>
      <c r="IYY9" s="653"/>
      <c r="IYZ9" s="668"/>
      <c r="IZA9" s="670"/>
      <c r="IZB9" s="652"/>
      <c r="IZC9" s="652"/>
      <c r="IZD9" s="652"/>
      <c r="IZE9" s="652"/>
      <c r="IZF9" s="652"/>
      <c r="IZG9" s="652"/>
      <c r="IZH9" s="653"/>
      <c r="IZI9" s="653"/>
      <c r="IZJ9" s="653"/>
      <c r="IZK9" s="653"/>
      <c r="IZL9" s="653"/>
      <c r="IZM9" s="653"/>
      <c r="IZN9" s="653"/>
      <c r="IZO9" s="653"/>
      <c r="IZP9" s="668"/>
      <c r="IZQ9" s="670"/>
      <c r="IZR9" s="652"/>
      <c r="IZS9" s="652"/>
      <c r="IZT9" s="652"/>
      <c r="IZU9" s="652"/>
      <c r="IZV9" s="652"/>
      <c r="IZW9" s="652"/>
      <c r="IZX9" s="653"/>
      <c r="IZY9" s="653"/>
      <c r="IZZ9" s="653"/>
      <c r="JAA9" s="653"/>
      <c r="JAB9" s="653"/>
      <c r="JAC9" s="653"/>
      <c r="JAD9" s="653"/>
      <c r="JAE9" s="653"/>
      <c r="JAF9" s="668"/>
      <c r="JAG9" s="670"/>
      <c r="JAH9" s="652"/>
      <c r="JAI9" s="652"/>
      <c r="JAJ9" s="652"/>
      <c r="JAK9" s="652"/>
      <c r="JAL9" s="652"/>
      <c r="JAM9" s="652"/>
      <c r="JAN9" s="653"/>
      <c r="JAO9" s="653"/>
      <c r="JAP9" s="653"/>
      <c r="JAQ9" s="653"/>
      <c r="JAR9" s="653"/>
      <c r="JAS9" s="653"/>
      <c r="JAT9" s="653"/>
      <c r="JAU9" s="653"/>
      <c r="JAV9" s="668"/>
      <c r="JAW9" s="670"/>
      <c r="JAX9" s="652"/>
      <c r="JAY9" s="652"/>
      <c r="JAZ9" s="652"/>
      <c r="JBA9" s="652"/>
      <c r="JBB9" s="652"/>
      <c r="JBC9" s="652"/>
      <c r="JBD9" s="653"/>
      <c r="JBE9" s="653"/>
      <c r="JBF9" s="653"/>
      <c r="JBG9" s="653"/>
      <c r="JBH9" s="653"/>
      <c r="JBI9" s="653"/>
      <c r="JBJ9" s="653"/>
      <c r="JBK9" s="653"/>
      <c r="JBL9" s="668"/>
      <c r="JBM9" s="670"/>
      <c r="JBN9" s="652"/>
      <c r="JBO9" s="652"/>
      <c r="JBP9" s="652"/>
      <c r="JBQ9" s="652"/>
      <c r="JBR9" s="652"/>
      <c r="JBS9" s="652"/>
      <c r="JBT9" s="653"/>
      <c r="JBU9" s="653"/>
      <c r="JBV9" s="653"/>
      <c r="JBW9" s="653"/>
      <c r="JBX9" s="653"/>
      <c r="JBY9" s="653"/>
      <c r="JBZ9" s="653"/>
      <c r="JCA9" s="653"/>
      <c r="JCB9" s="668"/>
      <c r="JCC9" s="670"/>
      <c r="JCD9" s="652"/>
      <c r="JCE9" s="652"/>
      <c r="JCF9" s="652"/>
      <c r="JCG9" s="652"/>
      <c r="JCH9" s="652"/>
      <c r="JCI9" s="652"/>
      <c r="JCJ9" s="653"/>
      <c r="JCK9" s="653"/>
      <c r="JCL9" s="653"/>
      <c r="JCM9" s="653"/>
      <c r="JCN9" s="653"/>
      <c r="JCO9" s="653"/>
      <c r="JCP9" s="653"/>
      <c r="JCQ9" s="653"/>
      <c r="JCR9" s="668"/>
      <c r="JCS9" s="670"/>
      <c r="JCT9" s="652"/>
      <c r="JCU9" s="652"/>
      <c r="JCV9" s="652"/>
      <c r="JCW9" s="652"/>
      <c r="JCX9" s="652"/>
      <c r="JCY9" s="652"/>
      <c r="JCZ9" s="653"/>
      <c r="JDA9" s="653"/>
      <c r="JDB9" s="653"/>
      <c r="JDC9" s="653"/>
      <c r="JDD9" s="653"/>
      <c r="JDE9" s="653"/>
      <c r="JDF9" s="653"/>
      <c r="JDG9" s="653"/>
      <c r="JDH9" s="668"/>
      <c r="JDI9" s="670"/>
      <c r="JDJ9" s="652"/>
      <c r="JDK9" s="652"/>
      <c r="JDL9" s="652"/>
      <c r="JDM9" s="652"/>
      <c r="JDN9" s="652"/>
      <c r="JDO9" s="652"/>
      <c r="JDP9" s="653"/>
      <c r="JDQ9" s="653"/>
      <c r="JDR9" s="653"/>
      <c r="JDS9" s="653"/>
      <c r="JDT9" s="653"/>
      <c r="JDU9" s="653"/>
      <c r="JDV9" s="653"/>
      <c r="JDW9" s="653"/>
      <c r="JDX9" s="668"/>
      <c r="JDY9" s="670"/>
      <c r="JDZ9" s="652"/>
      <c r="JEA9" s="652"/>
      <c r="JEB9" s="652"/>
      <c r="JEC9" s="652"/>
      <c r="JED9" s="652"/>
      <c r="JEE9" s="652"/>
      <c r="JEF9" s="653"/>
      <c r="JEG9" s="653"/>
      <c r="JEH9" s="653"/>
      <c r="JEI9" s="653"/>
      <c r="JEJ9" s="653"/>
      <c r="JEK9" s="653"/>
      <c r="JEL9" s="653"/>
      <c r="JEM9" s="653"/>
      <c r="JEN9" s="668"/>
      <c r="JEO9" s="670"/>
      <c r="JEP9" s="652"/>
      <c r="JEQ9" s="652"/>
      <c r="JER9" s="652"/>
      <c r="JES9" s="652"/>
      <c r="JET9" s="652"/>
      <c r="JEU9" s="652"/>
      <c r="JEV9" s="653"/>
      <c r="JEW9" s="653"/>
      <c r="JEX9" s="653"/>
      <c r="JEY9" s="653"/>
      <c r="JEZ9" s="653"/>
      <c r="JFA9" s="653"/>
      <c r="JFB9" s="653"/>
      <c r="JFC9" s="653"/>
      <c r="JFD9" s="668"/>
      <c r="JFE9" s="670"/>
      <c r="JFF9" s="652"/>
      <c r="JFG9" s="652"/>
      <c r="JFH9" s="652"/>
      <c r="JFI9" s="652"/>
      <c r="JFJ9" s="652"/>
      <c r="JFK9" s="652"/>
      <c r="JFL9" s="653"/>
      <c r="JFM9" s="653"/>
      <c r="JFN9" s="653"/>
      <c r="JFO9" s="653"/>
      <c r="JFP9" s="653"/>
      <c r="JFQ9" s="653"/>
      <c r="JFR9" s="653"/>
      <c r="JFS9" s="653"/>
      <c r="JFT9" s="668"/>
      <c r="JFU9" s="670"/>
      <c r="JFV9" s="652"/>
      <c r="JFW9" s="652"/>
      <c r="JFX9" s="652"/>
      <c r="JFY9" s="652"/>
      <c r="JFZ9" s="652"/>
      <c r="JGA9" s="652"/>
      <c r="JGB9" s="653"/>
      <c r="JGC9" s="653"/>
      <c r="JGD9" s="653"/>
      <c r="JGE9" s="653"/>
      <c r="JGF9" s="653"/>
      <c r="JGG9" s="653"/>
      <c r="JGH9" s="653"/>
      <c r="JGI9" s="653"/>
      <c r="JGJ9" s="668"/>
      <c r="JGK9" s="670"/>
      <c r="JGL9" s="652"/>
      <c r="JGM9" s="652"/>
      <c r="JGN9" s="652"/>
      <c r="JGO9" s="652"/>
      <c r="JGP9" s="652"/>
      <c r="JGQ9" s="652"/>
      <c r="JGR9" s="653"/>
      <c r="JGS9" s="653"/>
      <c r="JGT9" s="653"/>
      <c r="JGU9" s="653"/>
      <c r="JGV9" s="653"/>
      <c r="JGW9" s="653"/>
      <c r="JGX9" s="653"/>
      <c r="JGY9" s="653"/>
      <c r="JGZ9" s="668"/>
      <c r="JHA9" s="670"/>
      <c r="JHB9" s="652"/>
      <c r="JHC9" s="652"/>
      <c r="JHD9" s="652"/>
      <c r="JHE9" s="652"/>
      <c r="JHF9" s="652"/>
      <c r="JHG9" s="652"/>
      <c r="JHH9" s="653"/>
      <c r="JHI9" s="653"/>
      <c r="JHJ9" s="653"/>
      <c r="JHK9" s="653"/>
      <c r="JHL9" s="653"/>
      <c r="JHM9" s="653"/>
      <c r="JHN9" s="653"/>
      <c r="JHO9" s="653"/>
      <c r="JHP9" s="668"/>
      <c r="JHQ9" s="670"/>
      <c r="JHR9" s="652"/>
      <c r="JHS9" s="652"/>
      <c r="JHT9" s="652"/>
      <c r="JHU9" s="652"/>
      <c r="JHV9" s="652"/>
      <c r="JHW9" s="652"/>
      <c r="JHX9" s="653"/>
      <c r="JHY9" s="653"/>
      <c r="JHZ9" s="653"/>
      <c r="JIA9" s="653"/>
      <c r="JIB9" s="653"/>
      <c r="JIC9" s="653"/>
      <c r="JID9" s="653"/>
      <c r="JIE9" s="653"/>
      <c r="JIF9" s="668"/>
      <c r="JIG9" s="670"/>
      <c r="JIH9" s="652"/>
      <c r="JII9" s="652"/>
      <c r="JIJ9" s="652"/>
      <c r="JIK9" s="652"/>
      <c r="JIL9" s="652"/>
      <c r="JIM9" s="652"/>
      <c r="JIN9" s="653"/>
      <c r="JIO9" s="653"/>
      <c r="JIP9" s="653"/>
      <c r="JIQ9" s="653"/>
      <c r="JIR9" s="653"/>
      <c r="JIS9" s="653"/>
      <c r="JIT9" s="653"/>
      <c r="JIU9" s="653"/>
      <c r="JIV9" s="668"/>
      <c r="JIW9" s="670"/>
      <c r="JIX9" s="652"/>
      <c r="JIY9" s="652"/>
      <c r="JIZ9" s="652"/>
      <c r="JJA9" s="652"/>
      <c r="JJB9" s="652"/>
      <c r="JJC9" s="652"/>
      <c r="JJD9" s="653"/>
      <c r="JJE9" s="653"/>
      <c r="JJF9" s="653"/>
      <c r="JJG9" s="653"/>
      <c r="JJH9" s="653"/>
      <c r="JJI9" s="653"/>
      <c r="JJJ9" s="653"/>
      <c r="JJK9" s="653"/>
      <c r="JJL9" s="668"/>
      <c r="JJM9" s="670"/>
      <c r="JJN9" s="652"/>
      <c r="JJO9" s="652"/>
      <c r="JJP9" s="652"/>
      <c r="JJQ9" s="652"/>
      <c r="JJR9" s="652"/>
      <c r="JJS9" s="652"/>
      <c r="JJT9" s="653"/>
      <c r="JJU9" s="653"/>
      <c r="JJV9" s="653"/>
      <c r="JJW9" s="653"/>
      <c r="JJX9" s="653"/>
      <c r="JJY9" s="653"/>
      <c r="JJZ9" s="653"/>
      <c r="JKA9" s="653"/>
      <c r="JKB9" s="668"/>
      <c r="JKC9" s="670"/>
      <c r="JKD9" s="652"/>
      <c r="JKE9" s="652"/>
      <c r="JKF9" s="652"/>
      <c r="JKG9" s="652"/>
      <c r="JKH9" s="652"/>
      <c r="JKI9" s="652"/>
      <c r="JKJ9" s="653"/>
      <c r="JKK9" s="653"/>
      <c r="JKL9" s="653"/>
      <c r="JKM9" s="653"/>
      <c r="JKN9" s="653"/>
      <c r="JKO9" s="653"/>
      <c r="JKP9" s="653"/>
      <c r="JKQ9" s="653"/>
      <c r="JKR9" s="668"/>
      <c r="JKS9" s="670"/>
      <c r="JKT9" s="652"/>
      <c r="JKU9" s="652"/>
      <c r="JKV9" s="652"/>
      <c r="JKW9" s="652"/>
      <c r="JKX9" s="652"/>
      <c r="JKY9" s="652"/>
      <c r="JKZ9" s="653"/>
      <c r="JLA9" s="653"/>
      <c r="JLB9" s="653"/>
      <c r="JLC9" s="653"/>
      <c r="JLD9" s="653"/>
      <c r="JLE9" s="653"/>
      <c r="JLF9" s="653"/>
      <c r="JLG9" s="653"/>
      <c r="JLH9" s="668"/>
      <c r="JLI9" s="670"/>
      <c r="JLJ9" s="652"/>
      <c r="JLK9" s="652"/>
      <c r="JLL9" s="652"/>
      <c r="JLM9" s="652"/>
      <c r="JLN9" s="652"/>
      <c r="JLO9" s="652"/>
      <c r="JLP9" s="653"/>
      <c r="JLQ9" s="653"/>
      <c r="JLR9" s="653"/>
      <c r="JLS9" s="653"/>
      <c r="JLT9" s="653"/>
      <c r="JLU9" s="653"/>
      <c r="JLV9" s="653"/>
      <c r="JLW9" s="653"/>
      <c r="JLX9" s="668"/>
      <c r="JLY9" s="670"/>
      <c r="JLZ9" s="652"/>
      <c r="JMA9" s="652"/>
      <c r="JMB9" s="652"/>
      <c r="JMC9" s="652"/>
      <c r="JMD9" s="652"/>
      <c r="JME9" s="652"/>
      <c r="JMF9" s="653"/>
      <c r="JMG9" s="653"/>
      <c r="JMH9" s="653"/>
      <c r="JMI9" s="653"/>
      <c r="JMJ9" s="653"/>
      <c r="JMK9" s="653"/>
      <c r="JML9" s="653"/>
      <c r="JMM9" s="653"/>
      <c r="JMN9" s="668"/>
      <c r="JMO9" s="670"/>
      <c r="JMP9" s="652"/>
      <c r="JMQ9" s="652"/>
      <c r="JMR9" s="652"/>
      <c r="JMS9" s="652"/>
      <c r="JMT9" s="652"/>
      <c r="JMU9" s="652"/>
      <c r="JMV9" s="653"/>
      <c r="JMW9" s="653"/>
      <c r="JMX9" s="653"/>
      <c r="JMY9" s="653"/>
      <c r="JMZ9" s="653"/>
      <c r="JNA9" s="653"/>
      <c r="JNB9" s="653"/>
      <c r="JNC9" s="653"/>
      <c r="JND9" s="668"/>
      <c r="JNE9" s="670"/>
      <c r="JNF9" s="652"/>
      <c r="JNG9" s="652"/>
      <c r="JNH9" s="652"/>
      <c r="JNI9" s="652"/>
      <c r="JNJ9" s="652"/>
      <c r="JNK9" s="652"/>
      <c r="JNL9" s="653"/>
      <c r="JNM9" s="653"/>
      <c r="JNN9" s="653"/>
      <c r="JNO9" s="653"/>
      <c r="JNP9" s="653"/>
      <c r="JNQ9" s="653"/>
      <c r="JNR9" s="653"/>
      <c r="JNS9" s="653"/>
      <c r="JNT9" s="668"/>
      <c r="JNU9" s="670"/>
      <c r="JNV9" s="652"/>
      <c r="JNW9" s="652"/>
      <c r="JNX9" s="652"/>
      <c r="JNY9" s="652"/>
      <c r="JNZ9" s="652"/>
      <c r="JOA9" s="652"/>
      <c r="JOB9" s="653"/>
      <c r="JOC9" s="653"/>
      <c r="JOD9" s="653"/>
      <c r="JOE9" s="653"/>
      <c r="JOF9" s="653"/>
      <c r="JOG9" s="653"/>
      <c r="JOH9" s="653"/>
      <c r="JOI9" s="653"/>
      <c r="JOJ9" s="668"/>
      <c r="JOK9" s="670"/>
      <c r="JOL9" s="652"/>
      <c r="JOM9" s="652"/>
      <c r="JON9" s="652"/>
      <c r="JOO9" s="652"/>
      <c r="JOP9" s="652"/>
      <c r="JOQ9" s="652"/>
      <c r="JOR9" s="653"/>
      <c r="JOS9" s="653"/>
      <c r="JOT9" s="653"/>
      <c r="JOU9" s="653"/>
      <c r="JOV9" s="653"/>
      <c r="JOW9" s="653"/>
      <c r="JOX9" s="653"/>
      <c r="JOY9" s="653"/>
      <c r="JOZ9" s="668"/>
      <c r="JPA9" s="670"/>
      <c r="JPB9" s="652"/>
      <c r="JPC9" s="652"/>
      <c r="JPD9" s="652"/>
      <c r="JPE9" s="652"/>
      <c r="JPF9" s="652"/>
      <c r="JPG9" s="652"/>
      <c r="JPH9" s="653"/>
      <c r="JPI9" s="653"/>
      <c r="JPJ9" s="653"/>
      <c r="JPK9" s="653"/>
      <c r="JPL9" s="653"/>
      <c r="JPM9" s="653"/>
      <c r="JPN9" s="653"/>
      <c r="JPO9" s="653"/>
      <c r="JPP9" s="668"/>
      <c r="JPQ9" s="670"/>
      <c r="JPR9" s="652"/>
      <c r="JPS9" s="652"/>
      <c r="JPT9" s="652"/>
      <c r="JPU9" s="652"/>
      <c r="JPV9" s="652"/>
      <c r="JPW9" s="652"/>
      <c r="JPX9" s="653"/>
      <c r="JPY9" s="653"/>
      <c r="JPZ9" s="653"/>
      <c r="JQA9" s="653"/>
      <c r="JQB9" s="653"/>
      <c r="JQC9" s="653"/>
      <c r="JQD9" s="653"/>
      <c r="JQE9" s="653"/>
      <c r="JQF9" s="668"/>
      <c r="JQG9" s="670"/>
      <c r="JQH9" s="652"/>
      <c r="JQI9" s="652"/>
      <c r="JQJ9" s="652"/>
      <c r="JQK9" s="652"/>
      <c r="JQL9" s="652"/>
      <c r="JQM9" s="652"/>
      <c r="JQN9" s="653"/>
      <c r="JQO9" s="653"/>
      <c r="JQP9" s="653"/>
      <c r="JQQ9" s="653"/>
      <c r="JQR9" s="653"/>
      <c r="JQS9" s="653"/>
      <c r="JQT9" s="653"/>
      <c r="JQU9" s="653"/>
      <c r="JQV9" s="668"/>
      <c r="JQW9" s="670"/>
      <c r="JQX9" s="652"/>
      <c r="JQY9" s="652"/>
      <c r="JQZ9" s="652"/>
      <c r="JRA9" s="652"/>
      <c r="JRB9" s="652"/>
      <c r="JRC9" s="652"/>
      <c r="JRD9" s="653"/>
      <c r="JRE9" s="653"/>
      <c r="JRF9" s="653"/>
      <c r="JRG9" s="653"/>
      <c r="JRH9" s="653"/>
      <c r="JRI9" s="653"/>
      <c r="JRJ9" s="653"/>
      <c r="JRK9" s="653"/>
      <c r="JRL9" s="668"/>
      <c r="JRM9" s="670"/>
      <c r="JRN9" s="652"/>
      <c r="JRO9" s="652"/>
      <c r="JRP9" s="652"/>
      <c r="JRQ9" s="652"/>
      <c r="JRR9" s="652"/>
      <c r="JRS9" s="652"/>
      <c r="JRT9" s="653"/>
      <c r="JRU9" s="653"/>
      <c r="JRV9" s="653"/>
      <c r="JRW9" s="653"/>
      <c r="JRX9" s="653"/>
      <c r="JRY9" s="653"/>
      <c r="JRZ9" s="653"/>
      <c r="JSA9" s="653"/>
      <c r="JSB9" s="668"/>
      <c r="JSC9" s="670"/>
      <c r="JSD9" s="652"/>
      <c r="JSE9" s="652"/>
      <c r="JSF9" s="652"/>
      <c r="JSG9" s="652"/>
      <c r="JSH9" s="652"/>
      <c r="JSI9" s="652"/>
      <c r="JSJ9" s="653"/>
      <c r="JSK9" s="653"/>
      <c r="JSL9" s="653"/>
      <c r="JSM9" s="653"/>
      <c r="JSN9" s="653"/>
      <c r="JSO9" s="653"/>
      <c r="JSP9" s="653"/>
      <c r="JSQ9" s="653"/>
      <c r="JSR9" s="668"/>
      <c r="JSS9" s="670"/>
      <c r="JST9" s="652"/>
      <c r="JSU9" s="652"/>
      <c r="JSV9" s="652"/>
      <c r="JSW9" s="652"/>
      <c r="JSX9" s="652"/>
      <c r="JSY9" s="652"/>
      <c r="JSZ9" s="653"/>
      <c r="JTA9" s="653"/>
      <c r="JTB9" s="653"/>
      <c r="JTC9" s="653"/>
      <c r="JTD9" s="653"/>
      <c r="JTE9" s="653"/>
      <c r="JTF9" s="653"/>
      <c r="JTG9" s="653"/>
      <c r="JTH9" s="668"/>
      <c r="JTI9" s="670"/>
      <c r="JTJ9" s="652"/>
      <c r="JTK9" s="652"/>
      <c r="JTL9" s="652"/>
      <c r="JTM9" s="652"/>
      <c r="JTN9" s="652"/>
      <c r="JTO9" s="652"/>
      <c r="JTP9" s="653"/>
      <c r="JTQ9" s="653"/>
      <c r="JTR9" s="653"/>
      <c r="JTS9" s="653"/>
      <c r="JTT9" s="653"/>
      <c r="JTU9" s="653"/>
      <c r="JTV9" s="653"/>
      <c r="JTW9" s="653"/>
      <c r="JTX9" s="668"/>
      <c r="JTY9" s="670"/>
      <c r="JTZ9" s="652"/>
      <c r="JUA9" s="652"/>
      <c r="JUB9" s="652"/>
      <c r="JUC9" s="652"/>
      <c r="JUD9" s="652"/>
      <c r="JUE9" s="652"/>
      <c r="JUF9" s="653"/>
      <c r="JUG9" s="653"/>
      <c r="JUH9" s="653"/>
      <c r="JUI9" s="653"/>
      <c r="JUJ9" s="653"/>
      <c r="JUK9" s="653"/>
      <c r="JUL9" s="653"/>
      <c r="JUM9" s="653"/>
      <c r="JUN9" s="668"/>
      <c r="JUO9" s="670"/>
      <c r="JUP9" s="652"/>
      <c r="JUQ9" s="652"/>
      <c r="JUR9" s="652"/>
      <c r="JUS9" s="652"/>
      <c r="JUT9" s="652"/>
      <c r="JUU9" s="652"/>
      <c r="JUV9" s="653"/>
      <c r="JUW9" s="653"/>
      <c r="JUX9" s="653"/>
      <c r="JUY9" s="653"/>
      <c r="JUZ9" s="653"/>
      <c r="JVA9" s="653"/>
      <c r="JVB9" s="653"/>
      <c r="JVC9" s="653"/>
      <c r="JVD9" s="668"/>
      <c r="JVE9" s="670"/>
      <c r="JVF9" s="652"/>
      <c r="JVG9" s="652"/>
      <c r="JVH9" s="652"/>
      <c r="JVI9" s="652"/>
      <c r="JVJ9" s="652"/>
      <c r="JVK9" s="652"/>
      <c r="JVL9" s="653"/>
      <c r="JVM9" s="653"/>
      <c r="JVN9" s="653"/>
      <c r="JVO9" s="653"/>
      <c r="JVP9" s="653"/>
      <c r="JVQ9" s="653"/>
      <c r="JVR9" s="653"/>
      <c r="JVS9" s="653"/>
      <c r="JVT9" s="668"/>
      <c r="JVU9" s="670"/>
      <c r="JVV9" s="652"/>
      <c r="JVW9" s="652"/>
      <c r="JVX9" s="652"/>
      <c r="JVY9" s="652"/>
      <c r="JVZ9" s="652"/>
      <c r="JWA9" s="652"/>
      <c r="JWB9" s="653"/>
      <c r="JWC9" s="653"/>
      <c r="JWD9" s="653"/>
      <c r="JWE9" s="653"/>
      <c r="JWF9" s="653"/>
      <c r="JWG9" s="653"/>
      <c r="JWH9" s="653"/>
      <c r="JWI9" s="653"/>
      <c r="JWJ9" s="668"/>
      <c r="JWK9" s="670"/>
      <c r="JWL9" s="652"/>
      <c r="JWM9" s="652"/>
      <c r="JWN9" s="652"/>
      <c r="JWO9" s="652"/>
      <c r="JWP9" s="652"/>
      <c r="JWQ9" s="652"/>
      <c r="JWR9" s="653"/>
      <c r="JWS9" s="653"/>
      <c r="JWT9" s="653"/>
      <c r="JWU9" s="653"/>
      <c r="JWV9" s="653"/>
      <c r="JWW9" s="653"/>
      <c r="JWX9" s="653"/>
      <c r="JWY9" s="653"/>
      <c r="JWZ9" s="668"/>
      <c r="JXA9" s="670"/>
      <c r="JXB9" s="652"/>
      <c r="JXC9" s="652"/>
      <c r="JXD9" s="652"/>
      <c r="JXE9" s="652"/>
      <c r="JXF9" s="652"/>
      <c r="JXG9" s="652"/>
      <c r="JXH9" s="653"/>
      <c r="JXI9" s="653"/>
      <c r="JXJ9" s="653"/>
      <c r="JXK9" s="653"/>
      <c r="JXL9" s="653"/>
      <c r="JXM9" s="653"/>
      <c r="JXN9" s="653"/>
      <c r="JXO9" s="653"/>
      <c r="JXP9" s="668"/>
      <c r="JXQ9" s="670"/>
      <c r="JXR9" s="652"/>
      <c r="JXS9" s="652"/>
      <c r="JXT9" s="652"/>
      <c r="JXU9" s="652"/>
      <c r="JXV9" s="652"/>
      <c r="JXW9" s="652"/>
      <c r="JXX9" s="653"/>
      <c r="JXY9" s="653"/>
      <c r="JXZ9" s="653"/>
      <c r="JYA9" s="653"/>
      <c r="JYB9" s="653"/>
      <c r="JYC9" s="653"/>
      <c r="JYD9" s="653"/>
      <c r="JYE9" s="653"/>
      <c r="JYF9" s="668"/>
      <c r="JYG9" s="670"/>
      <c r="JYH9" s="652"/>
      <c r="JYI9" s="652"/>
      <c r="JYJ9" s="652"/>
      <c r="JYK9" s="652"/>
      <c r="JYL9" s="652"/>
      <c r="JYM9" s="652"/>
      <c r="JYN9" s="653"/>
      <c r="JYO9" s="653"/>
      <c r="JYP9" s="653"/>
      <c r="JYQ9" s="653"/>
      <c r="JYR9" s="653"/>
      <c r="JYS9" s="653"/>
      <c r="JYT9" s="653"/>
      <c r="JYU9" s="653"/>
      <c r="JYV9" s="668"/>
      <c r="JYW9" s="670"/>
      <c r="JYX9" s="652"/>
      <c r="JYY9" s="652"/>
      <c r="JYZ9" s="652"/>
      <c r="JZA9" s="652"/>
      <c r="JZB9" s="652"/>
      <c r="JZC9" s="652"/>
      <c r="JZD9" s="653"/>
      <c r="JZE9" s="653"/>
      <c r="JZF9" s="653"/>
      <c r="JZG9" s="653"/>
      <c r="JZH9" s="653"/>
      <c r="JZI9" s="653"/>
      <c r="JZJ9" s="653"/>
      <c r="JZK9" s="653"/>
      <c r="JZL9" s="668"/>
      <c r="JZM9" s="670"/>
      <c r="JZN9" s="652"/>
      <c r="JZO9" s="652"/>
      <c r="JZP9" s="652"/>
      <c r="JZQ9" s="652"/>
      <c r="JZR9" s="652"/>
      <c r="JZS9" s="652"/>
      <c r="JZT9" s="653"/>
      <c r="JZU9" s="653"/>
      <c r="JZV9" s="653"/>
      <c r="JZW9" s="653"/>
      <c r="JZX9" s="653"/>
      <c r="JZY9" s="653"/>
      <c r="JZZ9" s="653"/>
      <c r="KAA9" s="653"/>
      <c r="KAB9" s="668"/>
      <c r="KAC9" s="670"/>
      <c r="KAD9" s="652"/>
      <c r="KAE9" s="652"/>
      <c r="KAF9" s="652"/>
      <c r="KAG9" s="652"/>
      <c r="KAH9" s="652"/>
      <c r="KAI9" s="652"/>
      <c r="KAJ9" s="653"/>
      <c r="KAK9" s="653"/>
      <c r="KAL9" s="653"/>
      <c r="KAM9" s="653"/>
      <c r="KAN9" s="653"/>
      <c r="KAO9" s="653"/>
      <c r="KAP9" s="653"/>
      <c r="KAQ9" s="653"/>
      <c r="KAR9" s="668"/>
      <c r="KAS9" s="670"/>
      <c r="KAT9" s="652"/>
      <c r="KAU9" s="652"/>
      <c r="KAV9" s="652"/>
      <c r="KAW9" s="652"/>
      <c r="KAX9" s="652"/>
      <c r="KAY9" s="652"/>
      <c r="KAZ9" s="653"/>
      <c r="KBA9" s="653"/>
      <c r="KBB9" s="653"/>
      <c r="KBC9" s="653"/>
      <c r="KBD9" s="653"/>
      <c r="KBE9" s="653"/>
      <c r="KBF9" s="653"/>
      <c r="KBG9" s="653"/>
      <c r="KBH9" s="668"/>
      <c r="KBI9" s="670"/>
      <c r="KBJ9" s="652"/>
      <c r="KBK9" s="652"/>
      <c r="KBL9" s="652"/>
      <c r="KBM9" s="652"/>
      <c r="KBN9" s="652"/>
      <c r="KBO9" s="652"/>
      <c r="KBP9" s="653"/>
      <c r="KBQ9" s="653"/>
      <c r="KBR9" s="653"/>
      <c r="KBS9" s="653"/>
      <c r="KBT9" s="653"/>
      <c r="KBU9" s="653"/>
      <c r="KBV9" s="653"/>
      <c r="KBW9" s="653"/>
      <c r="KBX9" s="668"/>
      <c r="KBY9" s="670"/>
      <c r="KBZ9" s="652"/>
      <c r="KCA9" s="652"/>
      <c r="KCB9" s="652"/>
      <c r="KCC9" s="652"/>
      <c r="KCD9" s="652"/>
      <c r="KCE9" s="652"/>
      <c r="KCF9" s="653"/>
      <c r="KCG9" s="653"/>
      <c r="KCH9" s="653"/>
      <c r="KCI9" s="653"/>
      <c r="KCJ9" s="653"/>
      <c r="KCK9" s="653"/>
      <c r="KCL9" s="653"/>
      <c r="KCM9" s="653"/>
      <c r="KCN9" s="668"/>
      <c r="KCO9" s="670"/>
      <c r="KCP9" s="652"/>
      <c r="KCQ9" s="652"/>
      <c r="KCR9" s="652"/>
      <c r="KCS9" s="652"/>
      <c r="KCT9" s="652"/>
      <c r="KCU9" s="652"/>
      <c r="KCV9" s="653"/>
      <c r="KCW9" s="653"/>
      <c r="KCX9" s="653"/>
      <c r="KCY9" s="653"/>
      <c r="KCZ9" s="653"/>
      <c r="KDA9" s="653"/>
      <c r="KDB9" s="653"/>
      <c r="KDC9" s="653"/>
      <c r="KDD9" s="668"/>
      <c r="KDE9" s="670"/>
      <c r="KDF9" s="652"/>
      <c r="KDG9" s="652"/>
      <c r="KDH9" s="652"/>
      <c r="KDI9" s="652"/>
      <c r="KDJ9" s="652"/>
      <c r="KDK9" s="652"/>
      <c r="KDL9" s="653"/>
      <c r="KDM9" s="653"/>
      <c r="KDN9" s="653"/>
      <c r="KDO9" s="653"/>
      <c r="KDP9" s="653"/>
      <c r="KDQ9" s="653"/>
      <c r="KDR9" s="653"/>
      <c r="KDS9" s="653"/>
      <c r="KDT9" s="668"/>
      <c r="KDU9" s="670"/>
      <c r="KDV9" s="652"/>
      <c r="KDW9" s="652"/>
      <c r="KDX9" s="652"/>
      <c r="KDY9" s="652"/>
      <c r="KDZ9" s="652"/>
      <c r="KEA9" s="652"/>
      <c r="KEB9" s="653"/>
      <c r="KEC9" s="653"/>
      <c r="KED9" s="653"/>
      <c r="KEE9" s="653"/>
      <c r="KEF9" s="653"/>
      <c r="KEG9" s="653"/>
      <c r="KEH9" s="653"/>
      <c r="KEI9" s="653"/>
      <c r="KEJ9" s="668"/>
      <c r="KEK9" s="670"/>
      <c r="KEL9" s="652"/>
      <c r="KEM9" s="652"/>
      <c r="KEN9" s="652"/>
      <c r="KEO9" s="652"/>
      <c r="KEP9" s="652"/>
      <c r="KEQ9" s="652"/>
      <c r="KER9" s="653"/>
      <c r="KES9" s="653"/>
      <c r="KET9" s="653"/>
      <c r="KEU9" s="653"/>
      <c r="KEV9" s="653"/>
      <c r="KEW9" s="653"/>
      <c r="KEX9" s="653"/>
      <c r="KEY9" s="653"/>
      <c r="KEZ9" s="668"/>
      <c r="KFA9" s="670"/>
      <c r="KFB9" s="652"/>
      <c r="KFC9" s="652"/>
      <c r="KFD9" s="652"/>
      <c r="KFE9" s="652"/>
      <c r="KFF9" s="652"/>
      <c r="KFG9" s="652"/>
      <c r="KFH9" s="653"/>
      <c r="KFI9" s="653"/>
      <c r="KFJ9" s="653"/>
      <c r="KFK9" s="653"/>
      <c r="KFL9" s="653"/>
      <c r="KFM9" s="653"/>
      <c r="KFN9" s="653"/>
      <c r="KFO9" s="653"/>
      <c r="KFP9" s="668"/>
      <c r="KFQ9" s="670"/>
      <c r="KFR9" s="652"/>
      <c r="KFS9" s="652"/>
      <c r="KFT9" s="652"/>
      <c r="KFU9" s="652"/>
      <c r="KFV9" s="652"/>
      <c r="KFW9" s="652"/>
      <c r="KFX9" s="653"/>
      <c r="KFY9" s="653"/>
      <c r="KFZ9" s="653"/>
      <c r="KGA9" s="653"/>
      <c r="KGB9" s="653"/>
      <c r="KGC9" s="653"/>
      <c r="KGD9" s="653"/>
      <c r="KGE9" s="653"/>
      <c r="KGF9" s="668"/>
      <c r="KGG9" s="670"/>
      <c r="KGH9" s="652"/>
      <c r="KGI9" s="652"/>
      <c r="KGJ9" s="652"/>
      <c r="KGK9" s="652"/>
      <c r="KGL9" s="652"/>
      <c r="KGM9" s="652"/>
      <c r="KGN9" s="653"/>
      <c r="KGO9" s="653"/>
      <c r="KGP9" s="653"/>
      <c r="KGQ9" s="653"/>
      <c r="KGR9" s="653"/>
      <c r="KGS9" s="653"/>
      <c r="KGT9" s="653"/>
      <c r="KGU9" s="653"/>
      <c r="KGV9" s="668"/>
      <c r="KGW9" s="670"/>
      <c r="KGX9" s="652"/>
      <c r="KGY9" s="652"/>
      <c r="KGZ9" s="652"/>
      <c r="KHA9" s="652"/>
      <c r="KHB9" s="652"/>
      <c r="KHC9" s="652"/>
      <c r="KHD9" s="653"/>
      <c r="KHE9" s="653"/>
      <c r="KHF9" s="653"/>
      <c r="KHG9" s="653"/>
      <c r="KHH9" s="653"/>
      <c r="KHI9" s="653"/>
      <c r="KHJ9" s="653"/>
      <c r="KHK9" s="653"/>
      <c r="KHL9" s="668"/>
      <c r="KHM9" s="670"/>
      <c r="KHN9" s="652"/>
      <c r="KHO9" s="652"/>
      <c r="KHP9" s="652"/>
      <c r="KHQ9" s="652"/>
      <c r="KHR9" s="652"/>
      <c r="KHS9" s="652"/>
      <c r="KHT9" s="653"/>
      <c r="KHU9" s="653"/>
      <c r="KHV9" s="653"/>
      <c r="KHW9" s="653"/>
      <c r="KHX9" s="653"/>
      <c r="KHY9" s="653"/>
      <c r="KHZ9" s="653"/>
      <c r="KIA9" s="653"/>
      <c r="KIB9" s="668"/>
      <c r="KIC9" s="670"/>
      <c r="KID9" s="652"/>
      <c r="KIE9" s="652"/>
      <c r="KIF9" s="652"/>
      <c r="KIG9" s="652"/>
      <c r="KIH9" s="652"/>
      <c r="KII9" s="652"/>
      <c r="KIJ9" s="653"/>
      <c r="KIK9" s="653"/>
      <c r="KIL9" s="653"/>
      <c r="KIM9" s="653"/>
      <c r="KIN9" s="653"/>
      <c r="KIO9" s="653"/>
      <c r="KIP9" s="653"/>
      <c r="KIQ9" s="653"/>
      <c r="KIR9" s="668"/>
      <c r="KIS9" s="670"/>
      <c r="KIT9" s="652"/>
      <c r="KIU9" s="652"/>
      <c r="KIV9" s="652"/>
      <c r="KIW9" s="652"/>
      <c r="KIX9" s="652"/>
      <c r="KIY9" s="652"/>
      <c r="KIZ9" s="653"/>
      <c r="KJA9" s="653"/>
      <c r="KJB9" s="653"/>
      <c r="KJC9" s="653"/>
      <c r="KJD9" s="653"/>
      <c r="KJE9" s="653"/>
      <c r="KJF9" s="653"/>
      <c r="KJG9" s="653"/>
      <c r="KJH9" s="668"/>
      <c r="KJI9" s="670"/>
      <c r="KJJ9" s="652"/>
      <c r="KJK9" s="652"/>
      <c r="KJL9" s="652"/>
      <c r="KJM9" s="652"/>
      <c r="KJN9" s="652"/>
      <c r="KJO9" s="652"/>
      <c r="KJP9" s="653"/>
      <c r="KJQ9" s="653"/>
      <c r="KJR9" s="653"/>
      <c r="KJS9" s="653"/>
      <c r="KJT9" s="653"/>
      <c r="KJU9" s="653"/>
      <c r="KJV9" s="653"/>
      <c r="KJW9" s="653"/>
      <c r="KJX9" s="668"/>
      <c r="KJY9" s="670"/>
      <c r="KJZ9" s="652"/>
      <c r="KKA9" s="652"/>
      <c r="KKB9" s="652"/>
      <c r="KKC9" s="652"/>
      <c r="KKD9" s="652"/>
      <c r="KKE9" s="652"/>
      <c r="KKF9" s="653"/>
      <c r="KKG9" s="653"/>
      <c r="KKH9" s="653"/>
      <c r="KKI9" s="653"/>
      <c r="KKJ9" s="653"/>
      <c r="KKK9" s="653"/>
      <c r="KKL9" s="653"/>
      <c r="KKM9" s="653"/>
      <c r="KKN9" s="668"/>
      <c r="KKO9" s="670"/>
      <c r="KKP9" s="652"/>
      <c r="KKQ9" s="652"/>
      <c r="KKR9" s="652"/>
      <c r="KKS9" s="652"/>
      <c r="KKT9" s="652"/>
      <c r="KKU9" s="652"/>
      <c r="KKV9" s="653"/>
      <c r="KKW9" s="653"/>
      <c r="KKX9" s="653"/>
      <c r="KKY9" s="653"/>
      <c r="KKZ9" s="653"/>
      <c r="KLA9" s="653"/>
      <c r="KLB9" s="653"/>
      <c r="KLC9" s="653"/>
      <c r="KLD9" s="668"/>
      <c r="KLE9" s="670"/>
      <c r="KLF9" s="652"/>
      <c r="KLG9" s="652"/>
      <c r="KLH9" s="652"/>
      <c r="KLI9" s="652"/>
      <c r="KLJ9" s="652"/>
      <c r="KLK9" s="652"/>
      <c r="KLL9" s="653"/>
      <c r="KLM9" s="653"/>
      <c r="KLN9" s="653"/>
      <c r="KLO9" s="653"/>
      <c r="KLP9" s="653"/>
      <c r="KLQ9" s="653"/>
      <c r="KLR9" s="653"/>
      <c r="KLS9" s="653"/>
      <c r="KLT9" s="668"/>
      <c r="KLU9" s="670"/>
      <c r="KLV9" s="652"/>
      <c r="KLW9" s="652"/>
      <c r="KLX9" s="652"/>
      <c r="KLY9" s="652"/>
      <c r="KLZ9" s="652"/>
      <c r="KMA9" s="652"/>
      <c r="KMB9" s="653"/>
      <c r="KMC9" s="653"/>
      <c r="KMD9" s="653"/>
      <c r="KME9" s="653"/>
      <c r="KMF9" s="653"/>
      <c r="KMG9" s="653"/>
      <c r="KMH9" s="653"/>
      <c r="KMI9" s="653"/>
      <c r="KMJ9" s="668"/>
      <c r="KMK9" s="670"/>
      <c r="KML9" s="652"/>
      <c r="KMM9" s="652"/>
      <c r="KMN9" s="652"/>
      <c r="KMO9" s="652"/>
      <c r="KMP9" s="652"/>
      <c r="KMQ9" s="652"/>
      <c r="KMR9" s="653"/>
      <c r="KMS9" s="653"/>
      <c r="KMT9" s="653"/>
      <c r="KMU9" s="653"/>
      <c r="KMV9" s="653"/>
      <c r="KMW9" s="653"/>
      <c r="KMX9" s="653"/>
      <c r="KMY9" s="653"/>
      <c r="KMZ9" s="668"/>
      <c r="KNA9" s="670"/>
      <c r="KNB9" s="652"/>
      <c r="KNC9" s="652"/>
      <c r="KND9" s="652"/>
      <c r="KNE9" s="652"/>
      <c r="KNF9" s="652"/>
      <c r="KNG9" s="652"/>
      <c r="KNH9" s="653"/>
      <c r="KNI9" s="653"/>
      <c r="KNJ9" s="653"/>
      <c r="KNK9" s="653"/>
      <c r="KNL9" s="653"/>
      <c r="KNM9" s="653"/>
      <c r="KNN9" s="653"/>
      <c r="KNO9" s="653"/>
      <c r="KNP9" s="668"/>
      <c r="KNQ9" s="670"/>
      <c r="KNR9" s="652"/>
      <c r="KNS9" s="652"/>
      <c r="KNT9" s="652"/>
      <c r="KNU9" s="652"/>
      <c r="KNV9" s="652"/>
      <c r="KNW9" s="652"/>
      <c r="KNX9" s="653"/>
      <c r="KNY9" s="653"/>
      <c r="KNZ9" s="653"/>
      <c r="KOA9" s="653"/>
      <c r="KOB9" s="653"/>
      <c r="KOC9" s="653"/>
      <c r="KOD9" s="653"/>
      <c r="KOE9" s="653"/>
      <c r="KOF9" s="668"/>
      <c r="KOG9" s="670"/>
      <c r="KOH9" s="652"/>
      <c r="KOI9" s="652"/>
      <c r="KOJ9" s="652"/>
      <c r="KOK9" s="652"/>
      <c r="KOL9" s="652"/>
      <c r="KOM9" s="652"/>
      <c r="KON9" s="653"/>
      <c r="KOO9" s="653"/>
      <c r="KOP9" s="653"/>
      <c r="KOQ9" s="653"/>
      <c r="KOR9" s="653"/>
      <c r="KOS9" s="653"/>
      <c r="KOT9" s="653"/>
      <c r="KOU9" s="653"/>
      <c r="KOV9" s="668"/>
      <c r="KOW9" s="670"/>
      <c r="KOX9" s="652"/>
      <c r="KOY9" s="652"/>
      <c r="KOZ9" s="652"/>
      <c r="KPA9" s="652"/>
      <c r="KPB9" s="652"/>
      <c r="KPC9" s="652"/>
      <c r="KPD9" s="653"/>
      <c r="KPE9" s="653"/>
      <c r="KPF9" s="653"/>
      <c r="KPG9" s="653"/>
      <c r="KPH9" s="653"/>
      <c r="KPI9" s="653"/>
      <c r="KPJ9" s="653"/>
      <c r="KPK9" s="653"/>
      <c r="KPL9" s="668"/>
      <c r="KPM9" s="670"/>
      <c r="KPN9" s="652"/>
      <c r="KPO9" s="652"/>
      <c r="KPP9" s="652"/>
      <c r="KPQ9" s="652"/>
      <c r="KPR9" s="652"/>
      <c r="KPS9" s="652"/>
      <c r="KPT9" s="653"/>
      <c r="KPU9" s="653"/>
      <c r="KPV9" s="653"/>
      <c r="KPW9" s="653"/>
      <c r="KPX9" s="653"/>
      <c r="KPY9" s="653"/>
      <c r="KPZ9" s="653"/>
      <c r="KQA9" s="653"/>
      <c r="KQB9" s="668"/>
      <c r="KQC9" s="670"/>
      <c r="KQD9" s="652"/>
      <c r="KQE9" s="652"/>
      <c r="KQF9" s="652"/>
      <c r="KQG9" s="652"/>
      <c r="KQH9" s="652"/>
      <c r="KQI9" s="652"/>
      <c r="KQJ9" s="653"/>
      <c r="KQK9" s="653"/>
      <c r="KQL9" s="653"/>
      <c r="KQM9" s="653"/>
      <c r="KQN9" s="653"/>
      <c r="KQO9" s="653"/>
      <c r="KQP9" s="653"/>
      <c r="KQQ9" s="653"/>
      <c r="KQR9" s="668"/>
      <c r="KQS9" s="670"/>
      <c r="KQT9" s="652"/>
      <c r="KQU9" s="652"/>
      <c r="KQV9" s="652"/>
      <c r="KQW9" s="652"/>
      <c r="KQX9" s="652"/>
      <c r="KQY9" s="652"/>
      <c r="KQZ9" s="653"/>
      <c r="KRA9" s="653"/>
      <c r="KRB9" s="653"/>
      <c r="KRC9" s="653"/>
      <c r="KRD9" s="653"/>
      <c r="KRE9" s="653"/>
      <c r="KRF9" s="653"/>
      <c r="KRG9" s="653"/>
      <c r="KRH9" s="668"/>
      <c r="KRI9" s="670"/>
      <c r="KRJ9" s="652"/>
      <c r="KRK9" s="652"/>
      <c r="KRL9" s="652"/>
      <c r="KRM9" s="652"/>
      <c r="KRN9" s="652"/>
      <c r="KRO9" s="652"/>
      <c r="KRP9" s="653"/>
      <c r="KRQ9" s="653"/>
      <c r="KRR9" s="653"/>
      <c r="KRS9" s="653"/>
      <c r="KRT9" s="653"/>
      <c r="KRU9" s="653"/>
      <c r="KRV9" s="653"/>
      <c r="KRW9" s="653"/>
      <c r="KRX9" s="668"/>
      <c r="KRY9" s="670"/>
      <c r="KRZ9" s="652"/>
      <c r="KSA9" s="652"/>
      <c r="KSB9" s="652"/>
      <c r="KSC9" s="652"/>
      <c r="KSD9" s="652"/>
      <c r="KSE9" s="652"/>
      <c r="KSF9" s="653"/>
      <c r="KSG9" s="653"/>
      <c r="KSH9" s="653"/>
      <c r="KSI9" s="653"/>
      <c r="KSJ9" s="653"/>
      <c r="KSK9" s="653"/>
      <c r="KSL9" s="653"/>
      <c r="KSM9" s="653"/>
      <c r="KSN9" s="668"/>
      <c r="KSO9" s="670"/>
      <c r="KSP9" s="652"/>
      <c r="KSQ9" s="652"/>
      <c r="KSR9" s="652"/>
      <c r="KSS9" s="652"/>
      <c r="KST9" s="652"/>
      <c r="KSU9" s="652"/>
      <c r="KSV9" s="653"/>
      <c r="KSW9" s="653"/>
      <c r="KSX9" s="653"/>
      <c r="KSY9" s="653"/>
      <c r="KSZ9" s="653"/>
      <c r="KTA9" s="653"/>
      <c r="KTB9" s="653"/>
      <c r="KTC9" s="653"/>
      <c r="KTD9" s="668"/>
      <c r="KTE9" s="670"/>
      <c r="KTF9" s="652"/>
      <c r="KTG9" s="652"/>
      <c r="KTH9" s="652"/>
      <c r="KTI9" s="652"/>
      <c r="KTJ9" s="652"/>
      <c r="KTK9" s="652"/>
      <c r="KTL9" s="653"/>
      <c r="KTM9" s="653"/>
      <c r="KTN9" s="653"/>
      <c r="KTO9" s="653"/>
      <c r="KTP9" s="653"/>
      <c r="KTQ9" s="653"/>
      <c r="KTR9" s="653"/>
      <c r="KTS9" s="653"/>
      <c r="KTT9" s="668"/>
      <c r="KTU9" s="670"/>
      <c r="KTV9" s="652"/>
      <c r="KTW9" s="652"/>
      <c r="KTX9" s="652"/>
      <c r="KTY9" s="652"/>
      <c r="KTZ9" s="652"/>
      <c r="KUA9" s="652"/>
      <c r="KUB9" s="653"/>
      <c r="KUC9" s="653"/>
      <c r="KUD9" s="653"/>
      <c r="KUE9" s="653"/>
      <c r="KUF9" s="653"/>
      <c r="KUG9" s="653"/>
      <c r="KUH9" s="653"/>
      <c r="KUI9" s="653"/>
      <c r="KUJ9" s="668"/>
      <c r="KUK9" s="670"/>
      <c r="KUL9" s="652"/>
      <c r="KUM9" s="652"/>
      <c r="KUN9" s="652"/>
      <c r="KUO9" s="652"/>
      <c r="KUP9" s="652"/>
      <c r="KUQ9" s="652"/>
      <c r="KUR9" s="653"/>
      <c r="KUS9" s="653"/>
      <c r="KUT9" s="653"/>
      <c r="KUU9" s="653"/>
      <c r="KUV9" s="653"/>
      <c r="KUW9" s="653"/>
      <c r="KUX9" s="653"/>
      <c r="KUY9" s="653"/>
      <c r="KUZ9" s="668"/>
      <c r="KVA9" s="670"/>
      <c r="KVB9" s="652"/>
      <c r="KVC9" s="652"/>
      <c r="KVD9" s="652"/>
      <c r="KVE9" s="652"/>
      <c r="KVF9" s="652"/>
      <c r="KVG9" s="652"/>
      <c r="KVH9" s="653"/>
      <c r="KVI9" s="653"/>
      <c r="KVJ9" s="653"/>
      <c r="KVK9" s="653"/>
      <c r="KVL9" s="653"/>
      <c r="KVM9" s="653"/>
      <c r="KVN9" s="653"/>
      <c r="KVO9" s="653"/>
      <c r="KVP9" s="668"/>
      <c r="KVQ9" s="670"/>
      <c r="KVR9" s="652"/>
      <c r="KVS9" s="652"/>
      <c r="KVT9" s="652"/>
      <c r="KVU9" s="652"/>
      <c r="KVV9" s="652"/>
      <c r="KVW9" s="652"/>
      <c r="KVX9" s="653"/>
      <c r="KVY9" s="653"/>
      <c r="KVZ9" s="653"/>
      <c r="KWA9" s="653"/>
      <c r="KWB9" s="653"/>
      <c r="KWC9" s="653"/>
      <c r="KWD9" s="653"/>
      <c r="KWE9" s="653"/>
      <c r="KWF9" s="668"/>
      <c r="KWG9" s="670"/>
      <c r="KWH9" s="652"/>
      <c r="KWI9" s="652"/>
      <c r="KWJ9" s="652"/>
      <c r="KWK9" s="652"/>
      <c r="KWL9" s="652"/>
      <c r="KWM9" s="652"/>
      <c r="KWN9" s="653"/>
      <c r="KWO9" s="653"/>
      <c r="KWP9" s="653"/>
      <c r="KWQ9" s="653"/>
      <c r="KWR9" s="653"/>
      <c r="KWS9" s="653"/>
      <c r="KWT9" s="653"/>
      <c r="KWU9" s="653"/>
      <c r="KWV9" s="668"/>
      <c r="KWW9" s="670"/>
      <c r="KWX9" s="652"/>
      <c r="KWY9" s="652"/>
      <c r="KWZ9" s="652"/>
      <c r="KXA9" s="652"/>
      <c r="KXB9" s="652"/>
      <c r="KXC9" s="652"/>
      <c r="KXD9" s="653"/>
      <c r="KXE9" s="653"/>
      <c r="KXF9" s="653"/>
      <c r="KXG9" s="653"/>
      <c r="KXH9" s="653"/>
      <c r="KXI9" s="653"/>
      <c r="KXJ9" s="653"/>
      <c r="KXK9" s="653"/>
      <c r="KXL9" s="668"/>
      <c r="KXM9" s="670"/>
      <c r="KXN9" s="652"/>
      <c r="KXO9" s="652"/>
      <c r="KXP9" s="652"/>
      <c r="KXQ9" s="652"/>
      <c r="KXR9" s="652"/>
      <c r="KXS9" s="652"/>
      <c r="KXT9" s="653"/>
      <c r="KXU9" s="653"/>
      <c r="KXV9" s="653"/>
      <c r="KXW9" s="653"/>
      <c r="KXX9" s="653"/>
      <c r="KXY9" s="653"/>
      <c r="KXZ9" s="653"/>
      <c r="KYA9" s="653"/>
      <c r="KYB9" s="668"/>
      <c r="KYC9" s="670"/>
      <c r="KYD9" s="652"/>
      <c r="KYE9" s="652"/>
      <c r="KYF9" s="652"/>
      <c r="KYG9" s="652"/>
      <c r="KYH9" s="652"/>
      <c r="KYI9" s="652"/>
      <c r="KYJ9" s="653"/>
      <c r="KYK9" s="653"/>
      <c r="KYL9" s="653"/>
      <c r="KYM9" s="653"/>
      <c r="KYN9" s="653"/>
      <c r="KYO9" s="653"/>
      <c r="KYP9" s="653"/>
      <c r="KYQ9" s="653"/>
      <c r="KYR9" s="668"/>
      <c r="KYS9" s="670"/>
      <c r="KYT9" s="652"/>
      <c r="KYU9" s="652"/>
      <c r="KYV9" s="652"/>
      <c r="KYW9" s="652"/>
      <c r="KYX9" s="652"/>
      <c r="KYY9" s="652"/>
      <c r="KYZ9" s="653"/>
      <c r="KZA9" s="653"/>
      <c r="KZB9" s="653"/>
      <c r="KZC9" s="653"/>
      <c r="KZD9" s="653"/>
      <c r="KZE9" s="653"/>
      <c r="KZF9" s="653"/>
      <c r="KZG9" s="653"/>
      <c r="KZH9" s="668"/>
      <c r="KZI9" s="670"/>
      <c r="KZJ9" s="652"/>
      <c r="KZK9" s="652"/>
      <c r="KZL9" s="652"/>
      <c r="KZM9" s="652"/>
      <c r="KZN9" s="652"/>
      <c r="KZO9" s="652"/>
      <c r="KZP9" s="653"/>
      <c r="KZQ9" s="653"/>
      <c r="KZR9" s="653"/>
      <c r="KZS9" s="653"/>
      <c r="KZT9" s="653"/>
      <c r="KZU9" s="653"/>
      <c r="KZV9" s="653"/>
      <c r="KZW9" s="653"/>
      <c r="KZX9" s="668"/>
      <c r="KZY9" s="670"/>
      <c r="KZZ9" s="652"/>
      <c r="LAA9" s="652"/>
      <c r="LAB9" s="652"/>
      <c r="LAC9" s="652"/>
      <c r="LAD9" s="652"/>
      <c r="LAE9" s="652"/>
      <c r="LAF9" s="653"/>
      <c r="LAG9" s="653"/>
      <c r="LAH9" s="653"/>
      <c r="LAI9" s="653"/>
      <c r="LAJ9" s="653"/>
      <c r="LAK9" s="653"/>
      <c r="LAL9" s="653"/>
      <c r="LAM9" s="653"/>
      <c r="LAN9" s="668"/>
      <c r="LAO9" s="670"/>
      <c r="LAP9" s="652"/>
      <c r="LAQ9" s="652"/>
      <c r="LAR9" s="652"/>
      <c r="LAS9" s="652"/>
      <c r="LAT9" s="652"/>
      <c r="LAU9" s="652"/>
      <c r="LAV9" s="653"/>
      <c r="LAW9" s="653"/>
      <c r="LAX9" s="653"/>
      <c r="LAY9" s="653"/>
      <c r="LAZ9" s="653"/>
      <c r="LBA9" s="653"/>
      <c r="LBB9" s="653"/>
      <c r="LBC9" s="653"/>
      <c r="LBD9" s="668"/>
      <c r="LBE9" s="670"/>
      <c r="LBF9" s="652"/>
      <c r="LBG9" s="652"/>
      <c r="LBH9" s="652"/>
      <c r="LBI9" s="652"/>
      <c r="LBJ9" s="652"/>
      <c r="LBK9" s="652"/>
      <c r="LBL9" s="653"/>
      <c r="LBM9" s="653"/>
      <c r="LBN9" s="653"/>
      <c r="LBO9" s="653"/>
      <c r="LBP9" s="653"/>
      <c r="LBQ9" s="653"/>
      <c r="LBR9" s="653"/>
      <c r="LBS9" s="653"/>
      <c r="LBT9" s="668"/>
      <c r="LBU9" s="670"/>
      <c r="LBV9" s="652"/>
      <c r="LBW9" s="652"/>
      <c r="LBX9" s="652"/>
      <c r="LBY9" s="652"/>
      <c r="LBZ9" s="652"/>
      <c r="LCA9" s="652"/>
      <c r="LCB9" s="653"/>
      <c r="LCC9" s="653"/>
      <c r="LCD9" s="653"/>
      <c r="LCE9" s="653"/>
      <c r="LCF9" s="653"/>
      <c r="LCG9" s="653"/>
      <c r="LCH9" s="653"/>
      <c r="LCI9" s="653"/>
      <c r="LCJ9" s="668"/>
      <c r="LCK9" s="670"/>
      <c r="LCL9" s="652"/>
      <c r="LCM9" s="652"/>
      <c r="LCN9" s="652"/>
      <c r="LCO9" s="652"/>
      <c r="LCP9" s="652"/>
      <c r="LCQ9" s="652"/>
      <c r="LCR9" s="653"/>
      <c r="LCS9" s="653"/>
      <c r="LCT9" s="653"/>
      <c r="LCU9" s="653"/>
      <c r="LCV9" s="653"/>
      <c r="LCW9" s="653"/>
      <c r="LCX9" s="653"/>
      <c r="LCY9" s="653"/>
      <c r="LCZ9" s="668"/>
      <c r="LDA9" s="670"/>
      <c r="LDB9" s="652"/>
      <c r="LDC9" s="652"/>
      <c r="LDD9" s="652"/>
      <c r="LDE9" s="652"/>
      <c r="LDF9" s="652"/>
      <c r="LDG9" s="652"/>
      <c r="LDH9" s="653"/>
      <c r="LDI9" s="653"/>
      <c r="LDJ9" s="653"/>
      <c r="LDK9" s="653"/>
      <c r="LDL9" s="653"/>
      <c r="LDM9" s="653"/>
      <c r="LDN9" s="653"/>
      <c r="LDO9" s="653"/>
      <c r="LDP9" s="668"/>
      <c r="LDQ9" s="670"/>
      <c r="LDR9" s="652"/>
      <c r="LDS9" s="652"/>
      <c r="LDT9" s="652"/>
      <c r="LDU9" s="652"/>
      <c r="LDV9" s="652"/>
      <c r="LDW9" s="652"/>
      <c r="LDX9" s="653"/>
      <c r="LDY9" s="653"/>
      <c r="LDZ9" s="653"/>
      <c r="LEA9" s="653"/>
      <c r="LEB9" s="653"/>
      <c r="LEC9" s="653"/>
      <c r="LED9" s="653"/>
      <c r="LEE9" s="653"/>
      <c r="LEF9" s="668"/>
      <c r="LEG9" s="670"/>
      <c r="LEH9" s="652"/>
      <c r="LEI9" s="652"/>
      <c r="LEJ9" s="652"/>
      <c r="LEK9" s="652"/>
      <c r="LEL9" s="652"/>
      <c r="LEM9" s="652"/>
      <c r="LEN9" s="653"/>
      <c r="LEO9" s="653"/>
      <c r="LEP9" s="653"/>
      <c r="LEQ9" s="653"/>
      <c r="LER9" s="653"/>
      <c r="LES9" s="653"/>
      <c r="LET9" s="653"/>
      <c r="LEU9" s="653"/>
      <c r="LEV9" s="668"/>
      <c r="LEW9" s="670"/>
      <c r="LEX9" s="652"/>
      <c r="LEY9" s="652"/>
      <c r="LEZ9" s="652"/>
      <c r="LFA9" s="652"/>
      <c r="LFB9" s="652"/>
      <c r="LFC9" s="652"/>
      <c r="LFD9" s="653"/>
      <c r="LFE9" s="653"/>
      <c r="LFF9" s="653"/>
      <c r="LFG9" s="653"/>
      <c r="LFH9" s="653"/>
      <c r="LFI9" s="653"/>
      <c r="LFJ9" s="653"/>
      <c r="LFK9" s="653"/>
      <c r="LFL9" s="668"/>
      <c r="LFM9" s="670"/>
      <c r="LFN9" s="652"/>
      <c r="LFO9" s="652"/>
      <c r="LFP9" s="652"/>
      <c r="LFQ9" s="652"/>
      <c r="LFR9" s="652"/>
      <c r="LFS9" s="652"/>
      <c r="LFT9" s="653"/>
      <c r="LFU9" s="653"/>
      <c r="LFV9" s="653"/>
      <c r="LFW9" s="653"/>
      <c r="LFX9" s="653"/>
      <c r="LFY9" s="653"/>
      <c r="LFZ9" s="653"/>
      <c r="LGA9" s="653"/>
      <c r="LGB9" s="668"/>
      <c r="LGC9" s="670"/>
      <c r="LGD9" s="652"/>
      <c r="LGE9" s="652"/>
      <c r="LGF9" s="652"/>
      <c r="LGG9" s="652"/>
      <c r="LGH9" s="652"/>
      <c r="LGI9" s="652"/>
      <c r="LGJ9" s="653"/>
      <c r="LGK9" s="653"/>
      <c r="LGL9" s="653"/>
      <c r="LGM9" s="653"/>
      <c r="LGN9" s="653"/>
      <c r="LGO9" s="653"/>
      <c r="LGP9" s="653"/>
      <c r="LGQ9" s="653"/>
      <c r="LGR9" s="668"/>
      <c r="LGS9" s="670"/>
      <c r="LGT9" s="652"/>
      <c r="LGU9" s="652"/>
      <c r="LGV9" s="652"/>
      <c r="LGW9" s="652"/>
      <c r="LGX9" s="652"/>
      <c r="LGY9" s="652"/>
      <c r="LGZ9" s="653"/>
      <c r="LHA9" s="653"/>
      <c r="LHB9" s="653"/>
      <c r="LHC9" s="653"/>
      <c r="LHD9" s="653"/>
      <c r="LHE9" s="653"/>
      <c r="LHF9" s="653"/>
      <c r="LHG9" s="653"/>
      <c r="LHH9" s="668"/>
      <c r="LHI9" s="670"/>
      <c r="LHJ9" s="652"/>
      <c r="LHK9" s="652"/>
      <c r="LHL9" s="652"/>
      <c r="LHM9" s="652"/>
      <c r="LHN9" s="652"/>
      <c r="LHO9" s="652"/>
      <c r="LHP9" s="653"/>
      <c r="LHQ9" s="653"/>
      <c r="LHR9" s="653"/>
      <c r="LHS9" s="653"/>
      <c r="LHT9" s="653"/>
      <c r="LHU9" s="653"/>
      <c r="LHV9" s="653"/>
      <c r="LHW9" s="653"/>
      <c r="LHX9" s="668"/>
      <c r="LHY9" s="670"/>
      <c r="LHZ9" s="652"/>
      <c r="LIA9" s="652"/>
      <c r="LIB9" s="652"/>
      <c r="LIC9" s="652"/>
      <c r="LID9" s="652"/>
      <c r="LIE9" s="652"/>
      <c r="LIF9" s="653"/>
      <c r="LIG9" s="653"/>
      <c r="LIH9" s="653"/>
      <c r="LII9" s="653"/>
      <c r="LIJ9" s="653"/>
      <c r="LIK9" s="653"/>
      <c r="LIL9" s="653"/>
      <c r="LIM9" s="653"/>
      <c r="LIN9" s="668"/>
      <c r="LIO9" s="670"/>
      <c r="LIP9" s="652"/>
      <c r="LIQ9" s="652"/>
      <c r="LIR9" s="652"/>
      <c r="LIS9" s="652"/>
      <c r="LIT9" s="652"/>
      <c r="LIU9" s="652"/>
      <c r="LIV9" s="653"/>
      <c r="LIW9" s="653"/>
      <c r="LIX9" s="653"/>
      <c r="LIY9" s="653"/>
      <c r="LIZ9" s="653"/>
      <c r="LJA9" s="653"/>
      <c r="LJB9" s="653"/>
      <c r="LJC9" s="653"/>
      <c r="LJD9" s="668"/>
      <c r="LJE9" s="670"/>
      <c r="LJF9" s="652"/>
      <c r="LJG9" s="652"/>
      <c r="LJH9" s="652"/>
      <c r="LJI9" s="652"/>
      <c r="LJJ9" s="652"/>
      <c r="LJK9" s="652"/>
      <c r="LJL9" s="653"/>
      <c r="LJM9" s="653"/>
      <c r="LJN9" s="653"/>
      <c r="LJO9" s="653"/>
      <c r="LJP9" s="653"/>
      <c r="LJQ9" s="653"/>
      <c r="LJR9" s="653"/>
      <c r="LJS9" s="653"/>
      <c r="LJT9" s="668"/>
      <c r="LJU9" s="670"/>
      <c r="LJV9" s="652"/>
      <c r="LJW9" s="652"/>
      <c r="LJX9" s="652"/>
      <c r="LJY9" s="652"/>
      <c r="LJZ9" s="652"/>
      <c r="LKA9" s="652"/>
      <c r="LKB9" s="653"/>
      <c r="LKC9" s="653"/>
      <c r="LKD9" s="653"/>
      <c r="LKE9" s="653"/>
      <c r="LKF9" s="653"/>
      <c r="LKG9" s="653"/>
      <c r="LKH9" s="653"/>
      <c r="LKI9" s="653"/>
      <c r="LKJ9" s="668"/>
      <c r="LKK9" s="670"/>
      <c r="LKL9" s="652"/>
      <c r="LKM9" s="652"/>
      <c r="LKN9" s="652"/>
      <c r="LKO9" s="652"/>
      <c r="LKP9" s="652"/>
      <c r="LKQ9" s="652"/>
      <c r="LKR9" s="653"/>
      <c r="LKS9" s="653"/>
      <c r="LKT9" s="653"/>
      <c r="LKU9" s="653"/>
      <c r="LKV9" s="653"/>
      <c r="LKW9" s="653"/>
      <c r="LKX9" s="653"/>
      <c r="LKY9" s="653"/>
      <c r="LKZ9" s="668"/>
      <c r="LLA9" s="670"/>
      <c r="LLB9" s="652"/>
      <c r="LLC9" s="652"/>
      <c r="LLD9" s="652"/>
      <c r="LLE9" s="652"/>
      <c r="LLF9" s="652"/>
      <c r="LLG9" s="652"/>
      <c r="LLH9" s="653"/>
      <c r="LLI9" s="653"/>
      <c r="LLJ9" s="653"/>
      <c r="LLK9" s="653"/>
      <c r="LLL9" s="653"/>
      <c r="LLM9" s="653"/>
      <c r="LLN9" s="653"/>
      <c r="LLO9" s="653"/>
      <c r="LLP9" s="668"/>
      <c r="LLQ9" s="670"/>
      <c r="LLR9" s="652"/>
      <c r="LLS9" s="652"/>
      <c r="LLT9" s="652"/>
      <c r="LLU9" s="652"/>
      <c r="LLV9" s="652"/>
      <c r="LLW9" s="652"/>
      <c r="LLX9" s="653"/>
      <c r="LLY9" s="653"/>
      <c r="LLZ9" s="653"/>
      <c r="LMA9" s="653"/>
      <c r="LMB9" s="653"/>
      <c r="LMC9" s="653"/>
      <c r="LMD9" s="653"/>
      <c r="LME9" s="653"/>
      <c r="LMF9" s="668"/>
      <c r="LMG9" s="670"/>
      <c r="LMH9" s="652"/>
      <c r="LMI9" s="652"/>
      <c r="LMJ9" s="652"/>
      <c r="LMK9" s="652"/>
      <c r="LML9" s="652"/>
      <c r="LMM9" s="652"/>
      <c r="LMN9" s="653"/>
      <c r="LMO9" s="653"/>
      <c r="LMP9" s="653"/>
      <c r="LMQ9" s="653"/>
      <c r="LMR9" s="653"/>
      <c r="LMS9" s="653"/>
      <c r="LMT9" s="653"/>
      <c r="LMU9" s="653"/>
      <c r="LMV9" s="668"/>
      <c r="LMW9" s="670"/>
      <c r="LMX9" s="652"/>
      <c r="LMY9" s="652"/>
      <c r="LMZ9" s="652"/>
      <c r="LNA9" s="652"/>
      <c r="LNB9" s="652"/>
      <c r="LNC9" s="652"/>
      <c r="LND9" s="653"/>
      <c r="LNE9" s="653"/>
      <c r="LNF9" s="653"/>
      <c r="LNG9" s="653"/>
      <c r="LNH9" s="653"/>
      <c r="LNI9" s="653"/>
      <c r="LNJ9" s="653"/>
      <c r="LNK9" s="653"/>
      <c r="LNL9" s="668"/>
      <c r="LNM9" s="670"/>
      <c r="LNN9" s="652"/>
      <c r="LNO9" s="652"/>
      <c r="LNP9" s="652"/>
      <c r="LNQ9" s="652"/>
      <c r="LNR9" s="652"/>
      <c r="LNS9" s="652"/>
      <c r="LNT9" s="653"/>
      <c r="LNU9" s="653"/>
      <c r="LNV9" s="653"/>
      <c r="LNW9" s="653"/>
      <c r="LNX9" s="653"/>
      <c r="LNY9" s="653"/>
      <c r="LNZ9" s="653"/>
      <c r="LOA9" s="653"/>
      <c r="LOB9" s="668"/>
      <c r="LOC9" s="670"/>
      <c r="LOD9" s="652"/>
      <c r="LOE9" s="652"/>
      <c r="LOF9" s="652"/>
      <c r="LOG9" s="652"/>
      <c r="LOH9" s="652"/>
      <c r="LOI9" s="652"/>
      <c r="LOJ9" s="653"/>
      <c r="LOK9" s="653"/>
      <c r="LOL9" s="653"/>
      <c r="LOM9" s="653"/>
      <c r="LON9" s="653"/>
      <c r="LOO9" s="653"/>
      <c r="LOP9" s="653"/>
      <c r="LOQ9" s="653"/>
      <c r="LOR9" s="668"/>
      <c r="LOS9" s="670"/>
      <c r="LOT9" s="652"/>
      <c r="LOU9" s="652"/>
      <c r="LOV9" s="652"/>
      <c r="LOW9" s="652"/>
      <c r="LOX9" s="652"/>
      <c r="LOY9" s="652"/>
      <c r="LOZ9" s="653"/>
      <c r="LPA9" s="653"/>
      <c r="LPB9" s="653"/>
      <c r="LPC9" s="653"/>
      <c r="LPD9" s="653"/>
      <c r="LPE9" s="653"/>
      <c r="LPF9" s="653"/>
      <c r="LPG9" s="653"/>
      <c r="LPH9" s="668"/>
      <c r="LPI9" s="670"/>
      <c r="LPJ9" s="652"/>
      <c r="LPK9" s="652"/>
      <c r="LPL9" s="652"/>
      <c r="LPM9" s="652"/>
      <c r="LPN9" s="652"/>
      <c r="LPO9" s="652"/>
      <c r="LPP9" s="653"/>
      <c r="LPQ9" s="653"/>
      <c r="LPR9" s="653"/>
      <c r="LPS9" s="653"/>
      <c r="LPT9" s="653"/>
      <c r="LPU9" s="653"/>
      <c r="LPV9" s="653"/>
      <c r="LPW9" s="653"/>
      <c r="LPX9" s="668"/>
      <c r="LPY9" s="670"/>
      <c r="LPZ9" s="652"/>
      <c r="LQA9" s="652"/>
      <c r="LQB9" s="652"/>
      <c r="LQC9" s="652"/>
      <c r="LQD9" s="652"/>
      <c r="LQE9" s="652"/>
      <c r="LQF9" s="653"/>
      <c r="LQG9" s="653"/>
      <c r="LQH9" s="653"/>
      <c r="LQI9" s="653"/>
      <c r="LQJ9" s="653"/>
      <c r="LQK9" s="653"/>
      <c r="LQL9" s="653"/>
      <c r="LQM9" s="653"/>
      <c r="LQN9" s="668"/>
      <c r="LQO9" s="670"/>
      <c r="LQP9" s="652"/>
      <c r="LQQ9" s="652"/>
      <c r="LQR9" s="652"/>
      <c r="LQS9" s="652"/>
      <c r="LQT9" s="652"/>
      <c r="LQU9" s="652"/>
      <c r="LQV9" s="653"/>
      <c r="LQW9" s="653"/>
      <c r="LQX9" s="653"/>
      <c r="LQY9" s="653"/>
      <c r="LQZ9" s="653"/>
      <c r="LRA9" s="653"/>
      <c r="LRB9" s="653"/>
      <c r="LRC9" s="653"/>
      <c r="LRD9" s="668"/>
      <c r="LRE9" s="670"/>
      <c r="LRF9" s="652"/>
      <c r="LRG9" s="652"/>
      <c r="LRH9" s="652"/>
      <c r="LRI9" s="652"/>
      <c r="LRJ9" s="652"/>
      <c r="LRK9" s="652"/>
      <c r="LRL9" s="653"/>
      <c r="LRM9" s="653"/>
      <c r="LRN9" s="653"/>
      <c r="LRO9" s="653"/>
      <c r="LRP9" s="653"/>
      <c r="LRQ9" s="653"/>
      <c r="LRR9" s="653"/>
      <c r="LRS9" s="653"/>
      <c r="LRT9" s="668"/>
      <c r="LRU9" s="670"/>
      <c r="LRV9" s="652"/>
      <c r="LRW9" s="652"/>
      <c r="LRX9" s="652"/>
      <c r="LRY9" s="652"/>
      <c r="LRZ9" s="652"/>
      <c r="LSA9" s="652"/>
      <c r="LSB9" s="653"/>
      <c r="LSC9" s="653"/>
      <c r="LSD9" s="653"/>
      <c r="LSE9" s="653"/>
      <c r="LSF9" s="653"/>
      <c r="LSG9" s="653"/>
      <c r="LSH9" s="653"/>
      <c r="LSI9" s="653"/>
      <c r="LSJ9" s="668"/>
      <c r="LSK9" s="670"/>
      <c r="LSL9" s="652"/>
      <c r="LSM9" s="652"/>
      <c r="LSN9" s="652"/>
      <c r="LSO9" s="652"/>
      <c r="LSP9" s="652"/>
      <c r="LSQ9" s="652"/>
      <c r="LSR9" s="653"/>
      <c r="LSS9" s="653"/>
      <c r="LST9" s="653"/>
      <c r="LSU9" s="653"/>
      <c r="LSV9" s="653"/>
      <c r="LSW9" s="653"/>
      <c r="LSX9" s="653"/>
      <c r="LSY9" s="653"/>
      <c r="LSZ9" s="668"/>
      <c r="LTA9" s="670"/>
      <c r="LTB9" s="652"/>
      <c r="LTC9" s="652"/>
      <c r="LTD9" s="652"/>
      <c r="LTE9" s="652"/>
      <c r="LTF9" s="652"/>
      <c r="LTG9" s="652"/>
      <c r="LTH9" s="653"/>
      <c r="LTI9" s="653"/>
      <c r="LTJ9" s="653"/>
      <c r="LTK9" s="653"/>
      <c r="LTL9" s="653"/>
      <c r="LTM9" s="653"/>
      <c r="LTN9" s="653"/>
      <c r="LTO9" s="653"/>
      <c r="LTP9" s="668"/>
      <c r="LTQ9" s="670"/>
      <c r="LTR9" s="652"/>
      <c r="LTS9" s="652"/>
      <c r="LTT9" s="652"/>
      <c r="LTU9" s="652"/>
      <c r="LTV9" s="652"/>
      <c r="LTW9" s="652"/>
      <c r="LTX9" s="653"/>
      <c r="LTY9" s="653"/>
      <c r="LTZ9" s="653"/>
      <c r="LUA9" s="653"/>
      <c r="LUB9" s="653"/>
      <c r="LUC9" s="653"/>
      <c r="LUD9" s="653"/>
      <c r="LUE9" s="653"/>
      <c r="LUF9" s="668"/>
      <c r="LUG9" s="670"/>
      <c r="LUH9" s="652"/>
      <c r="LUI9" s="652"/>
      <c r="LUJ9" s="652"/>
      <c r="LUK9" s="652"/>
      <c r="LUL9" s="652"/>
      <c r="LUM9" s="652"/>
      <c r="LUN9" s="653"/>
      <c r="LUO9" s="653"/>
      <c r="LUP9" s="653"/>
      <c r="LUQ9" s="653"/>
      <c r="LUR9" s="653"/>
      <c r="LUS9" s="653"/>
      <c r="LUT9" s="653"/>
      <c r="LUU9" s="653"/>
      <c r="LUV9" s="668"/>
      <c r="LUW9" s="670"/>
      <c r="LUX9" s="652"/>
      <c r="LUY9" s="652"/>
      <c r="LUZ9" s="652"/>
      <c r="LVA9" s="652"/>
      <c r="LVB9" s="652"/>
      <c r="LVC9" s="652"/>
      <c r="LVD9" s="653"/>
      <c r="LVE9" s="653"/>
      <c r="LVF9" s="653"/>
      <c r="LVG9" s="653"/>
      <c r="LVH9" s="653"/>
      <c r="LVI9" s="653"/>
      <c r="LVJ9" s="653"/>
      <c r="LVK9" s="653"/>
      <c r="LVL9" s="668"/>
      <c r="LVM9" s="670"/>
      <c r="LVN9" s="652"/>
      <c r="LVO9" s="652"/>
      <c r="LVP9" s="652"/>
      <c r="LVQ9" s="652"/>
      <c r="LVR9" s="652"/>
      <c r="LVS9" s="652"/>
      <c r="LVT9" s="653"/>
      <c r="LVU9" s="653"/>
      <c r="LVV9" s="653"/>
      <c r="LVW9" s="653"/>
      <c r="LVX9" s="653"/>
      <c r="LVY9" s="653"/>
      <c r="LVZ9" s="653"/>
      <c r="LWA9" s="653"/>
      <c r="LWB9" s="668"/>
      <c r="LWC9" s="670"/>
      <c r="LWD9" s="652"/>
      <c r="LWE9" s="652"/>
      <c r="LWF9" s="652"/>
      <c r="LWG9" s="652"/>
      <c r="LWH9" s="652"/>
      <c r="LWI9" s="652"/>
      <c r="LWJ9" s="653"/>
      <c r="LWK9" s="653"/>
      <c r="LWL9" s="653"/>
      <c r="LWM9" s="653"/>
      <c r="LWN9" s="653"/>
      <c r="LWO9" s="653"/>
      <c r="LWP9" s="653"/>
      <c r="LWQ9" s="653"/>
      <c r="LWR9" s="668"/>
      <c r="LWS9" s="670"/>
      <c r="LWT9" s="652"/>
      <c r="LWU9" s="652"/>
      <c r="LWV9" s="652"/>
      <c r="LWW9" s="652"/>
      <c r="LWX9" s="652"/>
      <c r="LWY9" s="652"/>
      <c r="LWZ9" s="653"/>
      <c r="LXA9" s="653"/>
      <c r="LXB9" s="653"/>
      <c r="LXC9" s="653"/>
      <c r="LXD9" s="653"/>
      <c r="LXE9" s="653"/>
      <c r="LXF9" s="653"/>
      <c r="LXG9" s="653"/>
      <c r="LXH9" s="668"/>
      <c r="LXI9" s="670"/>
      <c r="LXJ9" s="652"/>
      <c r="LXK9" s="652"/>
      <c r="LXL9" s="652"/>
      <c r="LXM9" s="652"/>
      <c r="LXN9" s="652"/>
      <c r="LXO9" s="652"/>
      <c r="LXP9" s="653"/>
      <c r="LXQ9" s="653"/>
      <c r="LXR9" s="653"/>
      <c r="LXS9" s="653"/>
      <c r="LXT9" s="653"/>
      <c r="LXU9" s="653"/>
      <c r="LXV9" s="653"/>
      <c r="LXW9" s="653"/>
      <c r="LXX9" s="668"/>
      <c r="LXY9" s="670"/>
      <c r="LXZ9" s="652"/>
      <c r="LYA9" s="652"/>
      <c r="LYB9" s="652"/>
      <c r="LYC9" s="652"/>
      <c r="LYD9" s="652"/>
      <c r="LYE9" s="652"/>
      <c r="LYF9" s="653"/>
      <c r="LYG9" s="653"/>
      <c r="LYH9" s="653"/>
      <c r="LYI9" s="653"/>
      <c r="LYJ9" s="653"/>
      <c r="LYK9" s="653"/>
      <c r="LYL9" s="653"/>
      <c r="LYM9" s="653"/>
      <c r="LYN9" s="668"/>
      <c r="LYO9" s="670"/>
      <c r="LYP9" s="652"/>
      <c r="LYQ9" s="652"/>
      <c r="LYR9" s="652"/>
      <c r="LYS9" s="652"/>
      <c r="LYT9" s="652"/>
      <c r="LYU9" s="652"/>
      <c r="LYV9" s="653"/>
      <c r="LYW9" s="653"/>
      <c r="LYX9" s="653"/>
      <c r="LYY9" s="653"/>
      <c r="LYZ9" s="653"/>
      <c r="LZA9" s="653"/>
      <c r="LZB9" s="653"/>
      <c r="LZC9" s="653"/>
      <c r="LZD9" s="668"/>
      <c r="LZE9" s="670"/>
      <c r="LZF9" s="652"/>
      <c r="LZG9" s="652"/>
      <c r="LZH9" s="652"/>
      <c r="LZI9" s="652"/>
      <c r="LZJ9" s="652"/>
      <c r="LZK9" s="652"/>
      <c r="LZL9" s="653"/>
      <c r="LZM9" s="653"/>
      <c r="LZN9" s="653"/>
      <c r="LZO9" s="653"/>
      <c r="LZP9" s="653"/>
      <c r="LZQ9" s="653"/>
      <c r="LZR9" s="653"/>
      <c r="LZS9" s="653"/>
      <c r="LZT9" s="668"/>
      <c r="LZU9" s="670"/>
      <c r="LZV9" s="652"/>
      <c r="LZW9" s="652"/>
      <c r="LZX9" s="652"/>
      <c r="LZY9" s="652"/>
      <c r="LZZ9" s="652"/>
      <c r="MAA9" s="652"/>
      <c r="MAB9" s="653"/>
      <c r="MAC9" s="653"/>
      <c r="MAD9" s="653"/>
      <c r="MAE9" s="653"/>
      <c r="MAF9" s="653"/>
      <c r="MAG9" s="653"/>
      <c r="MAH9" s="653"/>
      <c r="MAI9" s="653"/>
      <c r="MAJ9" s="668"/>
      <c r="MAK9" s="670"/>
      <c r="MAL9" s="652"/>
      <c r="MAM9" s="652"/>
      <c r="MAN9" s="652"/>
      <c r="MAO9" s="652"/>
      <c r="MAP9" s="652"/>
      <c r="MAQ9" s="652"/>
      <c r="MAR9" s="653"/>
      <c r="MAS9" s="653"/>
      <c r="MAT9" s="653"/>
      <c r="MAU9" s="653"/>
      <c r="MAV9" s="653"/>
      <c r="MAW9" s="653"/>
      <c r="MAX9" s="653"/>
      <c r="MAY9" s="653"/>
      <c r="MAZ9" s="668"/>
      <c r="MBA9" s="670"/>
      <c r="MBB9" s="652"/>
      <c r="MBC9" s="652"/>
      <c r="MBD9" s="652"/>
      <c r="MBE9" s="652"/>
      <c r="MBF9" s="652"/>
      <c r="MBG9" s="652"/>
      <c r="MBH9" s="653"/>
      <c r="MBI9" s="653"/>
      <c r="MBJ9" s="653"/>
      <c r="MBK9" s="653"/>
      <c r="MBL9" s="653"/>
      <c r="MBM9" s="653"/>
      <c r="MBN9" s="653"/>
      <c r="MBO9" s="653"/>
      <c r="MBP9" s="668"/>
      <c r="MBQ9" s="670"/>
      <c r="MBR9" s="652"/>
      <c r="MBS9" s="652"/>
      <c r="MBT9" s="652"/>
      <c r="MBU9" s="652"/>
      <c r="MBV9" s="652"/>
      <c r="MBW9" s="652"/>
      <c r="MBX9" s="653"/>
      <c r="MBY9" s="653"/>
      <c r="MBZ9" s="653"/>
      <c r="MCA9" s="653"/>
      <c r="MCB9" s="653"/>
      <c r="MCC9" s="653"/>
      <c r="MCD9" s="653"/>
      <c r="MCE9" s="653"/>
      <c r="MCF9" s="668"/>
      <c r="MCG9" s="670"/>
      <c r="MCH9" s="652"/>
      <c r="MCI9" s="652"/>
      <c r="MCJ9" s="652"/>
      <c r="MCK9" s="652"/>
      <c r="MCL9" s="652"/>
      <c r="MCM9" s="652"/>
      <c r="MCN9" s="653"/>
      <c r="MCO9" s="653"/>
      <c r="MCP9" s="653"/>
      <c r="MCQ9" s="653"/>
      <c r="MCR9" s="653"/>
      <c r="MCS9" s="653"/>
      <c r="MCT9" s="653"/>
      <c r="MCU9" s="653"/>
      <c r="MCV9" s="668"/>
      <c r="MCW9" s="670"/>
      <c r="MCX9" s="652"/>
      <c r="MCY9" s="652"/>
      <c r="MCZ9" s="652"/>
      <c r="MDA9" s="652"/>
      <c r="MDB9" s="652"/>
      <c r="MDC9" s="652"/>
      <c r="MDD9" s="653"/>
      <c r="MDE9" s="653"/>
      <c r="MDF9" s="653"/>
      <c r="MDG9" s="653"/>
      <c r="MDH9" s="653"/>
      <c r="MDI9" s="653"/>
      <c r="MDJ9" s="653"/>
      <c r="MDK9" s="653"/>
      <c r="MDL9" s="668"/>
      <c r="MDM9" s="670"/>
      <c r="MDN9" s="652"/>
      <c r="MDO9" s="652"/>
      <c r="MDP9" s="652"/>
      <c r="MDQ9" s="652"/>
      <c r="MDR9" s="652"/>
      <c r="MDS9" s="652"/>
      <c r="MDT9" s="653"/>
      <c r="MDU9" s="653"/>
      <c r="MDV9" s="653"/>
      <c r="MDW9" s="653"/>
      <c r="MDX9" s="653"/>
      <c r="MDY9" s="653"/>
      <c r="MDZ9" s="653"/>
      <c r="MEA9" s="653"/>
      <c r="MEB9" s="668"/>
      <c r="MEC9" s="670"/>
      <c r="MED9" s="652"/>
      <c r="MEE9" s="652"/>
      <c r="MEF9" s="652"/>
      <c r="MEG9" s="652"/>
      <c r="MEH9" s="652"/>
      <c r="MEI9" s="652"/>
      <c r="MEJ9" s="653"/>
      <c r="MEK9" s="653"/>
      <c r="MEL9" s="653"/>
      <c r="MEM9" s="653"/>
      <c r="MEN9" s="653"/>
      <c r="MEO9" s="653"/>
      <c r="MEP9" s="653"/>
      <c r="MEQ9" s="653"/>
      <c r="MER9" s="668"/>
      <c r="MES9" s="670"/>
      <c r="MET9" s="652"/>
      <c r="MEU9" s="652"/>
      <c r="MEV9" s="652"/>
      <c r="MEW9" s="652"/>
      <c r="MEX9" s="652"/>
      <c r="MEY9" s="652"/>
      <c r="MEZ9" s="653"/>
      <c r="MFA9" s="653"/>
      <c r="MFB9" s="653"/>
      <c r="MFC9" s="653"/>
      <c r="MFD9" s="653"/>
      <c r="MFE9" s="653"/>
      <c r="MFF9" s="653"/>
      <c r="MFG9" s="653"/>
      <c r="MFH9" s="668"/>
      <c r="MFI9" s="670"/>
      <c r="MFJ9" s="652"/>
      <c r="MFK9" s="652"/>
      <c r="MFL9" s="652"/>
      <c r="MFM9" s="652"/>
      <c r="MFN9" s="652"/>
      <c r="MFO9" s="652"/>
      <c r="MFP9" s="653"/>
      <c r="MFQ9" s="653"/>
      <c r="MFR9" s="653"/>
      <c r="MFS9" s="653"/>
      <c r="MFT9" s="653"/>
      <c r="MFU9" s="653"/>
      <c r="MFV9" s="653"/>
      <c r="MFW9" s="653"/>
      <c r="MFX9" s="668"/>
      <c r="MFY9" s="670"/>
      <c r="MFZ9" s="652"/>
      <c r="MGA9" s="652"/>
      <c r="MGB9" s="652"/>
      <c r="MGC9" s="652"/>
      <c r="MGD9" s="652"/>
      <c r="MGE9" s="652"/>
      <c r="MGF9" s="653"/>
      <c r="MGG9" s="653"/>
      <c r="MGH9" s="653"/>
      <c r="MGI9" s="653"/>
      <c r="MGJ9" s="653"/>
      <c r="MGK9" s="653"/>
      <c r="MGL9" s="653"/>
      <c r="MGM9" s="653"/>
      <c r="MGN9" s="668"/>
      <c r="MGO9" s="670"/>
      <c r="MGP9" s="652"/>
      <c r="MGQ9" s="652"/>
      <c r="MGR9" s="652"/>
      <c r="MGS9" s="652"/>
      <c r="MGT9" s="652"/>
      <c r="MGU9" s="652"/>
      <c r="MGV9" s="653"/>
      <c r="MGW9" s="653"/>
      <c r="MGX9" s="653"/>
      <c r="MGY9" s="653"/>
      <c r="MGZ9" s="653"/>
      <c r="MHA9" s="653"/>
      <c r="MHB9" s="653"/>
      <c r="MHC9" s="653"/>
      <c r="MHD9" s="668"/>
      <c r="MHE9" s="670"/>
      <c r="MHF9" s="652"/>
      <c r="MHG9" s="652"/>
      <c r="MHH9" s="652"/>
      <c r="MHI9" s="652"/>
      <c r="MHJ9" s="652"/>
      <c r="MHK9" s="652"/>
      <c r="MHL9" s="653"/>
      <c r="MHM9" s="653"/>
      <c r="MHN9" s="653"/>
      <c r="MHO9" s="653"/>
      <c r="MHP9" s="653"/>
      <c r="MHQ9" s="653"/>
      <c r="MHR9" s="653"/>
      <c r="MHS9" s="653"/>
      <c r="MHT9" s="668"/>
      <c r="MHU9" s="670"/>
      <c r="MHV9" s="652"/>
      <c r="MHW9" s="652"/>
      <c r="MHX9" s="652"/>
      <c r="MHY9" s="652"/>
      <c r="MHZ9" s="652"/>
      <c r="MIA9" s="652"/>
      <c r="MIB9" s="653"/>
      <c r="MIC9" s="653"/>
      <c r="MID9" s="653"/>
      <c r="MIE9" s="653"/>
      <c r="MIF9" s="653"/>
      <c r="MIG9" s="653"/>
      <c r="MIH9" s="653"/>
      <c r="MII9" s="653"/>
      <c r="MIJ9" s="668"/>
      <c r="MIK9" s="670"/>
      <c r="MIL9" s="652"/>
      <c r="MIM9" s="652"/>
      <c r="MIN9" s="652"/>
      <c r="MIO9" s="652"/>
      <c r="MIP9" s="652"/>
      <c r="MIQ9" s="652"/>
      <c r="MIR9" s="653"/>
      <c r="MIS9" s="653"/>
      <c r="MIT9" s="653"/>
      <c r="MIU9" s="653"/>
      <c r="MIV9" s="653"/>
      <c r="MIW9" s="653"/>
      <c r="MIX9" s="653"/>
      <c r="MIY9" s="653"/>
      <c r="MIZ9" s="668"/>
      <c r="MJA9" s="670"/>
      <c r="MJB9" s="652"/>
      <c r="MJC9" s="652"/>
      <c r="MJD9" s="652"/>
      <c r="MJE9" s="652"/>
      <c r="MJF9" s="652"/>
      <c r="MJG9" s="652"/>
      <c r="MJH9" s="653"/>
      <c r="MJI9" s="653"/>
      <c r="MJJ9" s="653"/>
      <c r="MJK9" s="653"/>
      <c r="MJL9" s="653"/>
      <c r="MJM9" s="653"/>
      <c r="MJN9" s="653"/>
      <c r="MJO9" s="653"/>
      <c r="MJP9" s="668"/>
      <c r="MJQ9" s="670"/>
      <c r="MJR9" s="652"/>
      <c r="MJS9" s="652"/>
      <c r="MJT9" s="652"/>
      <c r="MJU9" s="652"/>
      <c r="MJV9" s="652"/>
      <c r="MJW9" s="652"/>
      <c r="MJX9" s="653"/>
      <c r="MJY9" s="653"/>
      <c r="MJZ9" s="653"/>
      <c r="MKA9" s="653"/>
      <c r="MKB9" s="653"/>
      <c r="MKC9" s="653"/>
      <c r="MKD9" s="653"/>
      <c r="MKE9" s="653"/>
      <c r="MKF9" s="668"/>
      <c r="MKG9" s="670"/>
      <c r="MKH9" s="652"/>
      <c r="MKI9" s="652"/>
      <c r="MKJ9" s="652"/>
      <c r="MKK9" s="652"/>
      <c r="MKL9" s="652"/>
      <c r="MKM9" s="652"/>
      <c r="MKN9" s="653"/>
      <c r="MKO9" s="653"/>
      <c r="MKP9" s="653"/>
      <c r="MKQ9" s="653"/>
      <c r="MKR9" s="653"/>
      <c r="MKS9" s="653"/>
      <c r="MKT9" s="653"/>
      <c r="MKU9" s="653"/>
      <c r="MKV9" s="668"/>
      <c r="MKW9" s="670"/>
      <c r="MKX9" s="652"/>
      <c r="MKY9" s="652"/>
      <c r="MKZ9" s="652"/>
      <c r="MLA9" s="652"/>
      <c r="MLB9" s="652"/>
      <c r="MLC9" s="652"/>
      <c r="MLD9" s="653"/>
      <c r="MLE9" s="653"/>
      <c r="MLF9" s="653"/>
      <c r="MLG9" s="653"/>
      <c r="MLH9" s="653"/>
      <c r="MLI9" s="653"/>
      <c r="MLJ9" s="653"/>
      <c r="MLK9" s="653"/>
      <c r="MLL9" s="668"/>
      <c r="MLM9" s="670"/>
      <c r="MLN9" s="652"/>
      <c r="MLO9" s="652"/>
      <c r="MLP9" s="652"/>
      <c r="MLQ9" s="652"/>
      <c r="MLR9" s="652"/>
      <c r="MLS9" s="652"/>
      <c r="MLT9" s="653"/>
      <c r="MLU9" s="653"/>
      <c r="MLV9" s="653"/>
      <c r="MLW9" s="653"/>
      <c r="MLX9" s="653"/>
      <c r="MLY9" s="653"/>
      <c r="MLZ9" s="653"/>
      <c r="MMA9" s="653"/>
      <c r="MMB9" s="668"/>
      <c r="MMC9" s="670"/>
      <c r="MMD9" s="652"/>
      <c r="MME9" s="652"/>
      <c r="MMF9" s="652"/>
      <c r="MMG9" s="652"/>
      <c r="MMH9" s="652"/>
      <c r="MMI9" s="652"/>
      <c r="MMJ9" s="653"/>
      <c r="MMK9" s="653"/>
      <c r="MML9" s="653"/>
      <c r="MMM9" s="653"/>
      <c r="MMN9" s="653"/>
      <c r="MMO9" s="653"/>
      <c r="MMP9" s="653"/>
      <c r="MMQ9" s="653"/>
      <c r="MMR9" s="668"/>
      <c r="MMS9" s="670"/>
      <c r="MMT9" s="652"/>
      <c r="MMU9" s="652"/>
      <c r="MMV9" s="652"/>
      <c r="MMW9" s="652"/>
      <c r="MMX9" s="652"/>
      <c r="MMY9" s="652"/>
      <c r="MMZ9" s="653"/>
      <c r="MNA9" s="653"/>
      <c r="MNB9" s="653"/>
      <c r="MNC9" s="653"/>
      <c r="MND9" s="653"/>
      <c r="MNE9" s="653"/>
      <c r="MNF9" s="653"/>
      <c r="MNG9" s="653"/>
      <c r="MNH9" s="668"/>
      <c r="MNI9" s="670"/>
      <c r="MNJ9" s="652"/>
      <c r="MNK9" s="652"/>
      <c r="MNL9" s="652"/>
      <c r="MNM9" s="652"/>
      <c r="MNN9" s="652"/>
      <c r="MNO9" s="652"/>
      <c r="MNP9" s="653"/>
      <c r="MNQ9" s="653"/>
      <c r="MNR9" s="653"/>
      <c r="MNS9" s="653"/>
      <c r="MNT9" s="653"/>
      <c r="MNU9" s="653"/>
      <c r="MNV9" s="653"/>
      <c r="MNW9" s="653"/>
      <c r="MNX9" s="668"/>
      <c r="MNY9" s="670"/>
      <c r="MNZ9" s="652"/>
      <c r="MOA9" s="652"/>
      <c r="MOB9" s="652"/>
      <c r="MOC9" s="652"/>
      <c r="MOD9" s="652"/>
      <c r="MOE9" s="652"/>
      <c r="MOF9" s="653"/>
      <c r="MOG9" s="653"/>
      <c r="MOH9" s="653"/>
      <c r="MOI9" s="653"/>
      <c r="MOJ9" s="653"/>
      <c r="MOK9" s="653"/>
      <c r="MOL9" s="653"/>
      <c r="MOM9" s="653"/>
      <c r="MON9" s="668"/>
      <c r="MOO9" s="670"/>
      <c r="MOP9" s="652"/>
      <c r="MOQ9" s="652"/>
      <c r="MOR9" s="652"/>
      <c r="MOS9" s="652"/>
      <c r="MOT9" s="652"/>
      <c r="MOU9" s="652"/>
      <c r="MOV9" s="653"/>
      <c r="MOW9" s="653"/>
      <c r="MOX9" s="653"/>
      <c r="MOY9" s="653"/>
      <c r="MOZ9" s="653"/>
      <c r="MPA9" s="653"/>
      <c r="MPB9" s="653"/>
      <c r="MPC9" s="653"/>
      <c r="MPD9" s="668"/>
      <c r="MPE9" s="670"/>
      <c r="MPF9" s="652"/>
      <c r="MPG9" s="652"/>
      <c r="MPH9" s="652"/>
      <c r="MPI9" s="652"/>
      <c r="MPJ9" s="652"/>
      <c r="MPK9" s="652"/>
      <c r="MPL9" s="653"/>
      <c r="MPM9" s="653"/>
      <c r="MPN9" s="653"/>
      <c r="MPO9" s="653"/>
      <c r="MPP9" s="653"/>
      <c r="MPQ9" s="653"/>
      <c r="MPR9" s="653"/>
      <c r="MPS9" s="653"/>
      <c r="MPT9" s="668"/>
      <c r="MPU9" s="670"/>
      <c r="MPV9" s="652"/>
      <c r="MPW9" s="652"/>
      <c r="MPX9" s="652"/>
      <c r="MPY9" s="652"/>
      <c r="MPZ9" s="652"/>
      <c r="MQA9" s="652"/>
      <c r="MQB9" s="653"/>
      <c r="MQC9" s="653"/>
      <c r="MQD9" s="653"/>
      <c r="MQE9" s="653"/>
      <c r="MQF9" s="653"/>
      <c r="MQG9" s="653"/>
      <c r="MQH9" s="653"/>
      <c r="MQI9" s="653"/>
      <c r="MQJ9" s="668"/>
      <c r="MQK9" s="670"/>
      <c r="MQL9" s="652"/>
      <c r="MQM9" s="652"/>
      <c r="MQN9" s="652"/>
      <c r="MQO9" s="652"/>
      <c r="MQP9" s="652"/>
      <c r="MQQ9" s="652"/>
      <c r="MQR9" s="653"/>
      <c r="MQS9" s="653"/>
      <c r="MQT9" s="653"/>
      <c r="MQU9" s="653"/>
      <c r="MQV9" s="653"/>
      <c r="MQW9" s="653"/>
      <c r="MQX9" s="653"/>
      <c r="MQY9" s="653"/>
      <c r="MQZ9" s="668"/>
      <c r="MRA9" s="670"/>
      <c r="MRB9" s="652"/>
      <c r="MRC9" s="652"/>
      <c r="MRD9" s="652"/>
      <c r="MRE9" s="652"/>
      <c r="MRF9" s="652"/>
      <c r="MRG9" s="652"/>
      <c r="MRH9" s="653"/>
      <c r="MRI9" s="653"/>
      <c r="MRJ9" s="653"/>
      <c r="MRK9" s="653"/>
      <c r="MRL9" s="653"/>
      <c r="MRM9" s="653"/>
      <c r="MRN9" s="653"/>
      <c r="MRO9" s="653"/>
      <c r="MRP9" s="668"/>
      <c r="MRQ9" s="670"/>
      <c r="MRR9" s="652"/>
      <c r="MRS9" s="652"/>
      <c r="MRT9" s="652"/>
      <c r="MRU9" s="652"/>
      <c r="MRV9" s="652"/>
      <c r="MRW9" s="652"/>
      <c r="MRX9" s="653"/>
      <c r="MRY9" s="653"/>
      <c r="MRZ9" s="653"/>
      <c r="MSA9" s="653"/>
      <c r="MSB9" s="653"/>
      <c r="MSC9" s="653"/>
      <c r="MSD9" s="653"/>
      <c r="MSE9" s="653"/>
      <c r="MSF9" s="668"/>
      <c r="MSG9" s="670"/>
      <c r="MSH9" s="652"/>
      <c r="MSI9" s="652"/>
      <c r="MSJ9" s="652"/>
      <c r="MSK9" s="652"/>
      <c r="MSL9" s="652"/>
      <c r="MSM9" s="652"/>
      <c r="MSN9" s="653"/>
      <c r="MSO9" s="653"/>
      <c r="MSP9" s="653"/>
      <c r="MSQ9" s="653"/>
      <c r="MSR9" s="653"/>
      <c r="MSS9" s="653"/>
      <c r="MST9" s="653"/>
      <c r="MSU9" s="653"/>
      <c r="MSV9" s="668"/>
      <c r="MSW9" s="670"/>
      <c r="MSX9" s="652"/>
      <c r="MSY9" s="652"/>
      <c r="MSZ9" s="652"/>
      <c r="MTA9" s="652"/>
      <c r="MTB9" s="652"/>
      <c r="MTC9" s="652"/>
      <c r="MTD9" s="653"/>
      <c r="MTE9" s="653"/>
      <c r="MTF9" s="653"/>
      <c r="MTG9" s="653"/>
      <c r="MTH9" s="653"/>
      <c r="MTI9" s="653"/>
      <c r="MTJ9" s="653"/>
      <c r="MTK9" s="653"/>
      <c r="MTL9" s="668"/>
      <c r="MTM9" s="670"/>
      <c r="MTN9" s="652"/>
      <c r="MTO9" s="652"/>
      <c r="MTP9" s="652"/>
      <c r="MTQ9" s="652"/>
      <c r="MTR9" s="652"/>
      <c r="MTS9" s="652"/>
      <c r="MTT9" s="653"/>
      <c r="MTU9" s="653"/>
      <c r="MTV9" s="653"/>
      <c r="MTW9" s="653"/>
      <c r="MTX9" s="653"/>
      <c r="MTY9" s="653"/>
      <c r="MTZ9" s="653"/>
      <c r="MUA9" s="653"/>
      <c r="MUB9" s="668"/>
      <c r="MUC9" s="670"/>
      <c r="MUD9" s="652"/>
      <c r="MUE9" s="652"/>
      <c r="MUF9" s="652"/>
      <c r="MUG9" s="652"/>
      <c r="MUH9" s="652"/>
      <c r="MUI9" s="652"/>
      <c r="MUJ9" s="653"/>
      <c r="MUK9" s="653"/>
      <c r="MUL9" s="653"/>
      <c r="MUM9" s="653"/>
      <c r="MUN9" s="653"/>
      <c r="MUO9" s="653"/>
      <c r="MUP9" s="653"/>
      <c r="MUQ9" s="653"/>
      <c r="MUR9" s="668"/>
      <c r="MUS9" s="670"/>
      <c r="MUT9" s="652"/>
      <c r="MUU9" s="652"/>
      <c r="MUV9" s="652"/>
      <c r="MUW9" s="652"/>
      <c r="MUX9" s="652"/>
      <c r="MUY9" s="652"/>
      <c r="MUZ9" s="653"/>
      <c r="MVA9" s="653"/>
      <c r="MVB9" s="653"/>
      <c r="MVC9" s="653"/>
      <c r="MVD9" s="653"/>
      <c r="MVE9" s="653"/>
      <c r="MVF9" s="653"/>
      <c r="MVG9" s="653"/>
      <c r="MVH9" s="668"/>
      <c r="MVI9" s="670"/>
      <c r="MVJ9" s="652"/>
      <c r="MVK9" s="652"/>
      <c r="MVL9" s="652"/>
      <c r="MVM9" s="652"/>
      <c r="MVN9" s="652"/>
      <c r="MVO9" s="652"/>
      <c r="MVP9" s="653"/>
      <c r="MVQ9" s="653"/>
      <c r="MVR9" s="653"/>
      <c r="MVS9" s="653"/>
      <c r="MVT9" s="653"/>
      <c r="MVU9" s="653"/>
      <c r="MVV9" s="653"/>
      <c r="MVW9" s="653"/>
      <c r="MVX9" s="668"/>
      <c r="MVY9" s="670"/>
      <c r="MVZ9" s="652"/>
      <c r="MWA9" s="652"/>
      <c r="MWB9" s="652"/>
      <c r="MWC9" s="652"/>
      <c r="MWD9" s="652"/>
      <c r="MWE9" s="652"/>
      <c r="MWF9" s="653"/>
      <c r="MWG9" s="653"/>
      <c r="MWH9" s="653"/>
      <c r="MWI9" s="653"/>
      <c r="MWJ9" s="653"/>
      <c r="MWK9" s="653"/>
      <c r="MWL9" s="653"/>
      <c r="MWM9" s="653"/>
      <c r="MWN9" s="668"/>
      <c r="MWO9" s="670"/>
      <c r="MWP9" s="652"/>
      <c r="MWQ9" s="652"/>
      <c r="MWR9" s="652"/>
      <c r="MWS9" s="652"/>
      <c r="MWT9" s="652"/>
      <c r="MWU9" s="652"/>
      <c r="MWV9" s="653"/>
      <c r="MWW9" s="653"/>
      <c r="MWX9" s="653"/>
      <c r="MWY9" s="653"/>
      <c r="MWZ9" s="653"/>
      <c r="MXA9" s="653"/>
      <c r="MXB9" s="653"/>
      <c r="MXC9" s="653"/>
      <c r="MXD9" s="668"/>
      <c r="MXE9" s="670"/>
      <c r="MXF9" s="652"/>
      <c r="MXG9" s="652"/>
      <c r="MXH9" s="652"/>
      <c r="MXI9" s="652"/>
      <c r="MXJ9" s="652"/>
      <c r="MXK9" s="652"/>
      <c r="MXL9" s="653"/>
      <c r="MXM9" s="653"/>
      <c r="MXN9" s="653"/>
      <c r="MXO9" s="653"/>
      <c r="MXP9" s="653"/>
      <c r="MXQ9" s="653"/>
      <c r="MXR9" s="653"/>
      <c r="MXS9" s="653"/>
      <c r="MXT9" s="668"/>
      <c r="MXU9" s="670"/>
      <c r="MXV9" s="652"/>
      <c r="MXW9" s="652"/>
      <c r="MXX9" s="652"/>
      <c r="MXY9" s="652"/>
      <c r="MXZ9" s="652"/>
      <c r="MYA9" s="652"/>
      <c r="MYB9" s="653"/>
      <c r="MYC9" s="653"/>
      <c r="MYD9" s="653"/>
      <c r="MYE9" s="653"/>
      <c r="MYF9" s="653"/>
      <c r="MYG9" s="653"/>
      <c r="MYH9" s="653"/>
      <c r="MYI9" s="653"/>
      <c r="MYJ9" s="668"/>
      <c r="MYK9" s="670"/>
      <c r="MYL9" s="652"/>
      <c r="MYM9" s="652"/>
      <c r="MYN9" s="652"/>
      <c r="MYO9" s="652"/>
      <c r="MYP9" s="652"/>
      <c r="MYQ9" s="652"/>
      <c r="MYR9" s="653"/>
      <c r="MYS9" s="653"/>
      <c r="MYT9" s="653"/>
      <c r="MYU9" s="653"/>
      <c r="MYV9" s="653"/>
      <c r="MYW9" s="653"/>
      <c r="MYX9" s="653"/>
      <c r="MYY9" s="653"/>
      <c r="MYZ9" s="668"/>
      <c r="MZA9" s="670"/>
      <c r="MZB9" s="652"/>
      <c r="MZC9" s="652"/>
      <c r="MZD9" s="652"/>
      <c r="MZE9" s="652"/>
      <c r="MZF9" s="652"/>
      <c r="MZG9" s="652"/>
      <c r="MZH9" s="653"/>
      <c r="MZI9" s="653"/>
      <c r="MZJ9" s="653"/>
      <c r="MZK9" s="653"/>
      <c r="MZL9" s="653"/>
      <c r="MZM9" s="653"/>
      <c r="MZN9" s="653"/>
      <c r="MZO9" s="653"/>
      <c r="MZP9" s="668"/>
      <c r="MZQ9" s="670"/>
      <c r="MZR9" s="652"/>
      <c r="MZS9" s="652"/>
      <c r="MZT9" s="652"/>
      <c r="MZU9" s="652"/>
      <c r="MZV9" s="652"/>
      <c r="MZW9" s="652"/>
      <c r="MZX9" s="653"/>
      <c r="MZY9" s="653"/>
      <c r="MZZ9" s="653"/>
      <c r="NAA9" s="653"/>
      <c r="NAB9" s="653"/>
      <c r="NAC9" s="653"/>
      <c r="NAD9" s="653"/>
      <c r="NAE9" s="653"/>
      <c r="NAF9" s="668"/>
      <c r="NAG9" s="670"/>
      <c r="NAH9" s="652"/>
      <c r="NAI9" s="652"/>
      <c r="NAJ9" s="652"/>
      <c r="NAK9" s="652"/>
      <c r="NAL9" s="652"/>
      <c r="NAM9" s="652"/>
      <c r="NAN9" s="653"/>
      <c r="NAO9" s="653"/>
      <c r="NAP9" s="653"/>
      <c r="NAQ9" s="653"/>
      <c r="NAR9" s="653"/>
      <c r="NAS9" s="653"/>
      <c r="NAT9" s="653"/>
      <c r="NAU9" s="653"/>
      <c r="NAV9" s="668"/>
      <c r="NAW9" s="670"/>
      <c r="NAX9" s="652"/>
      <c r="NAY9" s="652"/>
      <c r="NAZ9" s="652"/>
      <c r="NBA9" s="652"/>
      <c r="NBB9" s="652"/>
      <c r="NBC9" s="652"/>
      <c r="NBD9" s="653"/>
      <c r="NBE9" s="653"/>
      <c r="NBF9" s="653"/>
      <c r="NBG9" s="653"/>
      <c r="NBH9" s="653"/>
      <c r="NBI9" s="653"/>
      <c r="NBJ9" s="653"/>
      <c r="NBK9" s="653"/>
      <c r="NBL9" s="668"/>
      <c r="NBM9" s="670"/>
      <c r="NBN9" s="652"/>
      <c r="NBO9" s="652"/>
      <c r="NBP9" s="652"/>
      <c r="NBQ9" s="652"/>
      <c r="NBR9" s="652"/>
      <c r="NBS9" s="652"/>
      <c r="NBT9" s="653"/>
      <c r="NBU9" s="653"/>
      <c r="NBV9" s="653"/>
      <c r="NBW9" s="653"/>
      <c r="NBX9" s="653"/>
      <c r="NBY9" s="653"/>
      <c r="NBZ9" s="653"/>
      <c r="NCA9" s="653"/>
      <c r="NCB9" s="668"/>
      <c r="NCC9" s="670"/>
      <c r="NCD9" s="652"/>
      <c r="NCE9" s="652"/>
      <c r="NCF9" s="652"/>
      <c r="NCG9" s="652"/>
      <c r="NCH9" s="652"/>
      <c r="NCI9" s="652"/>
      <c r="NCJ9" s="653"/>
      <c r="NCK9" s="653"/>
      <c r="NCL9" s="653"/>
      <c r="NCM9" s="653"/>
      <c r="NCN9" s="653"/>
      <c r="NCO9" s="653"/>
      <c r="NCP9" s="653"/>
      <c r="NCQ9" s="653"/>
      <c r="NCR9" s="668"/>
      <c r="NCS9" s="670"/>
      <c r="NCT9" s="652"/>
      <c r="NCU9" s="652"/>
      <c r="NCV9" s="652"/>
      <c r="NCW9" s="652"/>
      <c r="NCX9" s="652"/>
      <c r="NCY9" s="652"/>
      <c r="NCZ9" s="653"/>
      <c r="NDA9" s="653"/>
      <c r="NDB9" s="653"/>
      <c r="NDC9" s="653"/>
      <c r="NDD9" s="653"/>
      <c r="NDE9" s="653"/>
      <c r="NDF9" s="653"/>
      <c r="NDG9" s="653"/>
      <c r="NDH9" s="668"/>
      <c r="NDI9" s="670"/>
      <c r="NDJ9" s="652"/>
      <c r="NDK9" s="652"/>
      <c r="NDL9" s="652"/>
      <c r="NDM9" s="652"/>
      <c r="NDN9" s="652"/>
      <c r="NDO9" s="652"/>
      <c r="NDP9" s="653"/>
      <c r="NDQ9" s="653"/>
      <c r="NDR9" s="653"/>
      <c r="NDS9" s="653"/>
      <c r="NDT9" s="653"/>
      <c r="NDU9" s="653"/>
      <c r="NDV9" s="653"/>
      <c r="NDW9" s="653"/>
      <c r="NDX9" s="668"/>
      <c r="NDY9" s="670"/>
      <c r="NDZ9" s="652"/>
      <c r="NEA9" s="652"/>
      <c r="NEB9" s="652"/>
      <c r="NEC9" s="652"/>
      <c r="NED9" s="652"/>
      <c r="NEE9" s="652"/>
      <c r="NEF9" s="653"/>
      <c r="NEG9" s="653"/>
      <c r="NEH9" s="653"/>
      <c r="NEI9" s="653"/>
      <c r="NEJ9" s="653"/>
      <c r="NEK9" s="653"/>
      <c r="NEL9" s="653"/>
      <c r="NEM9" s="653"/>
      <c r="NEN9" s="668"/>
      <c r="NEO9" s="670"/>
      <c r="NEP9" s="652"/>
      <c r="NEQ9" s="652"/>
      <c r="NER9" s="652"/>
      <c r="NES9" s="652"/>
      <c r="NET9" s="652"/>
      <c r="NEU9" s="652"/>
      <c r="NEV9" s="653"/>
      <c r="NEW9" s="653"/>
      <c r="NEX9" s="653"/>
      <c r="NEY9" s="653"/>
      <c r="NEZ9" s="653"/>
      <c r="NFA9" s="653"/>
      <c r="NFB9" s="653"/>
      <c r="NFC9" s="653"/>
      <c r="NFD9" s="668"/>
      <c r="NFE9" s="670"/>
      <c r="NFF9" s="652"/>
      <c r="NFG9" s="652"/>
      <c r="NFH9" s="652"/>
      <c r="NFI9" s="652"/>
      <c r="NFJ9" s="652"/>
      <c r="NFK9" s="652"/>
      <c r="NFL9" s="653"/>
      <c r="NFM9" s="653"/>
      <c r="NFN9" s="653"/>
      <c r="NFO9" s="653"/>
      <c r="NFP9" s="653"/>
      <c r="NFQ9" s="653"/>
      <c r="NFR9" s="653"/>
      <c r="NFS9" s="653"/>
      <c r="NFT9" s="668"/>
      <c r="NFU9" s="670"/>
      <c r="NFV9" s="652"/>
      <c r="NFW9" s="652"/>
      <c r="NFX9" s="652"/>
      <c r="NFY9" s="652"/>
      <c r="NFZ9" s="652"/>
      <c r="NGA9" s="652"/>
      <c r="NGB9" s="653"/>
      <c r="NGC9" s="653"/>
      <c r="NGD9" s="653"/>
      <c r="NGE9" s="653"/>
      <c r="NGF9" s="653"/>
      <c r="NGG9" s="653"/>
      <c r="NGH9" s="653"/>
      <c r="NGI9" s="653"/>
      <c r="NGJ9" s="668"/>
      <c r="NGK9" s="670"/>
      <c r="NGL9" s="652"/>
      <c r="NGM9" s="652"/>
      <c r="NGN9" s="652"/>
      <c r="NGO9" s="652"/>
      <c r="NGP9" s="652"/>
      <c r="NGQ9" s="652"/>
      <c r="NGR9" s="653"/>
      <c r="NGS9" s="653"/>
      <c r="NGT9" s="653"/>
      <c r="NGU9" s="653"/>
      <c r="NGV9" s="653"/>
      <c r="NGW9" s="653"/>
      <c r="NGX9" s="653"/>
      <c r="NGY9" s="653"/>
      <c r="NGZ9" s="668"/>
      <c r="NHA9" s="670"/>
      <c r="NHB9" s="652"/>
      <c r="NHC9" s="652"/>
      <c r="NHD9" s="652"/>
      <c r="NHE9" s="652"/>
      <c r="NHF9" s="652"/>
      <c r="NHG9" s="652"/>
      <c r="NHH9" s="653"/>
      <c r="NHI9" s="653"/>
      <c r="NHJ9" s="653"/>
      <c r="NHK9" s="653"/>
      <c r="NHL9" s="653"/>
      <c r="NHM9" s="653"/>
      <c r="NHN9" s="653"/>
      <c r="NHO9" s="653"/>
      <c r="NHP9" s="668"/>
      <c r="NHQ9" s="670"/>
      <c r="NHR9" s="652"/>
      <c r="NHS9" s="652"/>
      <c r="NHT9" s="652"/>
      <c r="NHU9" s="652"/>
      <c r="NHV9" s="652"/>
      <c r="NHW9" s="652"/>
      <c r="NHX9" s="653"/>
      <c r="NHY9" s="653"/>
      <c r="NHZ9" s="653"/>
      <c r="NIA9" s="653"/>
      <c r="NIB9" s="653"/>
      <c r="NIC9" s="653"/>
      <c r="NID9" s="653"/>
      <c r="NIE9" s="653"/>
      <c r="NIF9" s="668"/>
      <c r="NIG9" s="670"/>
      <c r="NIH9" s="652"/>
      <c r="NII9" s="652"/>
      <c r="NIJ9" s="652"/>
      <c r="NIK9" s="652"/>
      <c r="NIL9" s="652"/>
      <c r="NIM9" s="652"/>
      <c r="NIN9" s="653"/>
      <c r="NIO9" s="653"/>
      <c r="NIP9" s="653"/>
      <c r="NIQ9" s="653"/>
      <c r="NIR9" s="653"/>
      <c r="NIS9" s="653"/>
      <c r="NIT9" s="653"/>
      <c r="NIU9" s="653"/>
      <c r="NIV9" s="668"/>
      <c r="NIW9" s="670"/>
      <c r="NIX9" s="652"/>
      <c r="NIY9" s="652"/>
      <c r="NIZ9" s="652"/>
      <c r="NJA9" s="652"/>
      <c r="NJB9" s="652"/>
      <c r="NJC9" s="652"/>
      <c r="NJD9" s="653"/>
      <c r="NJE9" s="653"/>
      <c r="NJF9" s="653"/>
      <c r="NJG9" s="653"/>
      <c r="NJH9" s="653"/>
      <c r="NJI9" s="653"/>
      <c r="NJJ9" s="653"/>
      <c r="NJK9" s="653"/>
      <c r="NJL9" s="668"/>
      <c r="NJM9" s="670"/>
      <c r="NJN9" s="652"/>
      <c r="NJO9" s="652"/>
      <c r="NJP9" s="652"/>
      <c r="NJQ9" s="652"/>
      <c r="NJR9" s="652"/>
      <c r="NJS9" s="652"/>
      <c r="NJT9" s="653"/>
      <c r="NJU9" s="653"/>
      <c r="NJV9" s="653"/>
      <c r="NJW9" s="653"/>
      <c r="NJX9" s="653"/>
      <c r="NJY9" s="653"/>
      <c r="NJZ9" s="653"/>
      <c r="NKA9" s="653"/>
      <c r="NKB9" s="668"/>
      <c r="NKC9" s="670"/>
      <c r="NKD9" s="652"/>
      <c r="NKE9" s="652"/>
      <c r="NKF9" s="652"/>
      <c r="NKG9" s="652"/>
      <c r="NKH9" s="652"/>
      <c r="NKI9" s="652"/>
      <c r="NKJ9" s="653"/>
      <c r="NKK9" s="653"/>
      <c r="NKL9" s="653"/>
      <c r="NKM9" s="653"/>
      <c r="NKN9" s="653"/>
      <c r="NKO9" s="653"/>
      <c r="NKP9" s="653"/>
      <c r="NKQ9" s="653"/>
      <c r="NKR9" s="668"/>
      <c r="NKS9" s="670"/>
      <c r="NKT9" s="652"/>
      <c r="NKU9" s="652"/>
      <c r="NKV9" s="652"/>
      <c r="NKW9" s="652"/>
      <c r="NKX9" s="652"/>
      <c r="NKY9" s="652"/>
      <c r="NKZ9" s="653"/>
      <c r="NLA9" s="653"/>
      <c r="NLB9" s="653"/>
      <c r="NLC9" s="653"/>
      <c r="NLD9" s="653"/>
      <c r="NLE9" s="653"/>
      <c r="NLF9" s="653"/>
      <c r="NLG9" s="653"/>
      <c r="NLH9" s="668"/>
      <c r="NLI9" s="670"/>
      <c r="NLJ9" s="652"/>
      <c r="NLK9" s="652"/>
      <c r="NLL9" s="652"/>
      <c r="NLM9" s="652"/>
      <c r="NLN9" s="652"/>
      <c r="NLO9" s="652"/>
      <c r="NLP9" s="653"/>
      <c r="NLQ9" s="653"/>
      <c r="NLR9" s="653"/>
      <c r="NLS9" s="653"/>
      <c r="NLT9" s="653"/>
      <c r="NLU9" s="653"/>
      <c r="NLV9" s="653"/>
      <c r="NLW9" s="653"/>
      <c r="NLX9" s="668"/>
      <c r="NLY9" s="670"/>
      <c r="NLZ9" s="652"/>
      <c r="NMA9" s="652"/>
      <c r="NMB9" s="652"/>
      <c r="NMC9" s="652"/>
      <c r="NMD9" s="652"/>
      <c r="NME9" s="652"/>
      <c r="NMF9" s="653"/>
      <c r="NMG9" s="653"/>
      <c r="NMH9" s="653"/>
      <c r="NMI9" s="653"/>
      <c r="NMJ9" s="653"/>
      <c r="NMK9" s="653"/>
      <c r="NML9" s="653"/>
      <c r="NMM9" s="653"/>
      <c r="NMN9" s="668"/>
      <c r="NMO9" s="670"/>
      <c r="NMP9" s="652"/>
      <c r="NMQ9" s="652"/>
      <c r="NMR9" s="652"/>
      <c r="NMS9" s="652"/>
      <c r="NMT9" s="652"/>
      <c r="NMU9" s="652"/>
      <c r="NMV9" s="653"/>
      <c r="NMW9" s="653"/>
      <c r="NMX9" s="653"/>
      <c r="NMY9" s="653"/>
      <c r="NMZ9" s="653"/>
      <c r="NNA9" s="653"/>
      <c r="NNB9" s="653"/>
      <c r="NNC9" s="653"/>
      <c r="NND9" s="668"/>
      <c r="NNE9" s="670"/>
      <c r="NNF9" s="652"/>
      <c r="NNG9" s="652"/>
      <c r="NNH9" s="652"/>
      <c r="NNI9" s="652"/>
      <c r="NNJ9" s="652"/>
      <c r="NNK9" s="652"/>
      <c r="NNL9" s="653"/>
      <c r="NNM9" s="653"/>
      <c r="NNN9" s="653"/>
      <c r="NNO9" s="653"/>
      <c r="NNP9" s="653"/>
      <c r="NNQ9" s="653"/>
      <c r="NNR9" s="653"/>
      <c r="NNS9" s="653"/>
      <c r="NNT9" s="668"/>
      <c r="NNU9" s="670"/>
      <c r="NNV9" s="652"/>
      <c r="NNW9" s="652"/>
      <c r="NNX9" s="652"/>
      <c r="NNY9" s="652"/>
      <c r="NNZ9" s="652"/>
      <c r="NOA9" s="652"/>
      <c r="NOB9" s="653"/>
      <c r="NOC9" s="653"/>
      <c r="NOD9" s="653"/>
      <c r="NOE9" s="653"/>
      <c r="NOF9" s="653"/>
      <c r="NOG9" s="653"/>
      <c r="NOH9" s="653"/>
      <c r="NOI9" s="653"/>
      <c r="NOJ9" s="668"/>
      <c r="NOK9" s="670"/>
      <c r="NOL9" s="652"/>
      <c r="NOM9" s="652"/>
      <c r="NON9" s="652"/>
      <c r="NOO9" s="652"/>
      <c r="NOP9" s="652"/>
      <c r="NOQ9" s="652"/>
      <c r="NOR9" s="653"/>
      <c r="NOS9" s="653"/>
      <c r="NOT9" s="653"/>
      <c r="NOU9" s="653"/>
      <c r="NOV9" s="653"/>
      <c r="NOW9" s="653"/>
      <c r="NOX9" s="653"/>
      <c r="NOY9" s="653"/>
      <c r="NOZ9" s="668"/>
      <c r="NPA9" s="670"/>
      <c r="NPB9" s="652"/>
      <c r="NPC9" s="652"/>
      <c r="NPD9" s="652"/>
      <c r="NPE9" s="652"/>
      <c r="NPF9" s="652"/>
      <c r="NPG9" s="652"/>
      <c r="NPH9" s="653"/>
      <c r="NPI9" s="653"/>
      <c r="NPJ9" s="653"/>
      <c r="NPK9" s="653"/>
      <c r="NPL9" s="653"/>
      <c r="NPM9" s="653"/>
      <c r="NPN9" s="653"/>
      <c r="NPO9" s="653"/>
      <c r="NPP9" s="668"/>
      <c r="NPQ9" s="670"/>
      <c r="NPR9" s="652"/>
      <c r="NPS9" s="652"/>
      <c r="NPT9" s="652"/>
      <c r="NPU9" s="652"/>
      <c r="NPV9" s="652"/>
      <c r="NPW9" s="652"/>
      <c r="NPX9" s="653"/>
      <c r="NPY9" s="653"/>
      <c r="NPZ9" s="653"/>
      <c r="NQA9" s="653"/>
      <c r="NQB9" s="653"/>
      <c r="NQC9" s="653"/>
      <c r="NQD9" s="653"/>
      <c r="NQE9" s="653"/>
      <c r="NQF9" s="668"/>
      <c r="NQG9" s="670"/>
      <c r="NQH9" s="652"/>
      <c r="NQI9" s="652"/>
      <c r="NQJ9" s="652"/>
      <c r="NQK9" s="652"/>
      <c r="NQL9" s="652"/>
      <c r="NQM9" s="652"/>
      <c r="NQN9" s="653"/>
      <c r="NQO9" s="653"/>
      <c r="NQP9" s="653"/>
      <c r="NQQ9" s="653"/>
      <c r="NQR9" s="653"/>
      <c r="NQS9" s="653"/>
      <c r="NQT9" s="653"/>
      <c r="NQU9" s="653"/>
      <c r="NQV9" s="668"/>
      <c r="NQW9" s="670"/>
      <c r="NQX9" s="652"/>
      <c r="NQY9" s="652"/>
      <c r="NQZ9" s="652"/>
      <c r="NRA9" s="652"/>
      <c r="NRB9" s="652"/>
      <c r="NRC9" s="652"/>
      <c r="NRD9" s="653"/>
      <c r="NRE9" s="653"/>
      <c r="NRF9" s="653"/>
      <c r="NRG9" s="653"/>
      <c r="NRH9" s="653"/>
      <c r="NRI9" s="653"/>
      <c r="NRJ9" s="653"/>
      <c r="NRK9" s="653"/>
      <c r="NRL9" s="668"/>
      <c r="NRM9" s="670"/>
      <c r="NRN9" s="652"/>
      <c r="NRO9" s="652"/>
      <c r="NRP9" s="652"/>
      <c r="NRQ9" s="652"/>
      <c r="NRR9" s="652"/>
      <c r="NRS9" s="652"/>
      <c r="NRT9" s="653"/>
      <c r="NRU9" s="653"/>
      <c r="NRV9" s="653"/>
      <c r="NRW9" s="653"/>
      <c r="NRX9" s="653"/>
      <c r="NRY9" s="653"/>
      <c r="NRZ9" s="653"/>
      <c r="NSA9" s="653"/>
      <c r="NSB9" s="668"/>
      <c r="NSC9" s="670"/>
      <c r="NSD9" s="652"/>
      <c r="NSE9" s="652"/>
      <c r="NSF9" s="652"/>
      <c r="NSG9" s="652"/>
      <c r="NSH9" s="652"/>
      <c r="NSI9" s="652"/>
      <c r="NSJ9" s="653"/>
      <c r="NSK9" s="653"/>
      <c r="NSL9" s="653"/>
      <c r="NSM9" s="653"/>
      <c r="NSN9" s="653"/>
      <c r="NSO9" s="653"/>
      <c r="NSP9" s="653"/>
      <c r="NSQ9" s="653"/>
      <c r="NSR9" s="668"/>
      <c r="NSS9" s="670"/>
      <c r="NST9" s="652"/>
      <c r="NSU9" s="652"/>
      <c r="NSV9" s="652"/>
      <c r="NSW9" s="652"/>
      <c r="NSX9" s="652"/>
      <c r="NSY9" s="652"/>
      <c r="NSZ9" s="653"/>
      <c r="NTA9" s="653"/>
      <c r="NTB9" s="653"/>
      <c r="NTC9" s="653"/>
      <c r="NTD9" s="653"/>
      <c r="NTE9" s="653"/>
      <c r="NTF9" s="653"/>
      <c r="NTG9" s="653"/>
      <c r="NTH9" s="668"/>
      <c r="NTI9" s="670"/>
      <c r="NTJ9" s="652"/>
      <c r="NTK9" s="652"/>
      <c r="NTL9" s="652"/>
      <c r="NTM9" s="652"/>
      <c r="NTN9" s="652"/>
      <c r="NTO9" s="652"/>
      <c r="NTP9" s="653"/>
      <c r="NTQ9" s="653"/>
      <c r="NTR9" s="653"/>
      <c r="NTS9" s="653"/>
      <c r="NTT9" s="653"/>
      <c r="NTU9" s="653"/>
      <c r="NTV9" s="653"/>
      <c r="NTW9" s="653"/>
      <c r="NTX9" s="668"/>
      <c r="NTY9" s="670"/>
      <c r="NTZ9" s="652"/>
      <c r="NUA9" s="652"/>
      <c r="NUB9" s="652"/>
      <c r="NUC9" s="652"/>
      <c r="NUD9" s="652"/>
      <c r="NUE9" s="652"/>
      <c r="NUF9" s="653"/>
      <c r="NUG9" s="653"/>
      <c r="NUH9" s="653"/>
      <c r="NUI9" s="653"/>
      <c r="NUJ9" s="653"/>
      <c r="NUK9" s="653"/>
      <c r="NUL9" s="653"/>
      <c r="NUM9" s="653"/>
      <c r="NUN9" s="668"/>
      <c r="NUO9" s="670"/>
      <c r="NUP9" s="652"/>
      <c r="NUQ9" s="652"/>
      <c r="NUR9" s="652"/>
      <c r="NUS9" s="652"/>
      <c r="NUT9" s="652"/>
      <c r="NUU9" s="652"/>
      <c r="NUV9" s="653"/>
      <c r="NUW9" s="653"/>
      <c r="NUX9" s="653"/>
      <c r="NUY9" s="653"/>
      <c r="NUZ9" s="653"/>
      <c r="NVA9" s="653"/>
      <c r="NVB9" s="653"/>
      <c r="NVC9" s="653"/>
      <c r="NVD9" s="668"/>
      <c r="NVE9" s="670"/>
      <c r="NVF9" s="652"/>
      <c r="NVG9" s="652"/>
      <c r="NVH9" s="652"/>
      <c r="NVI9" s="652"/>
      <c r="NVJ9" s="652"/>
      <c r="NVK9" s="652"/>
      <c r="NVL9" s="653"/>
      <c r="NVM9" s="653"/>
      <c r="NVN9" s="653"/>
      <c r="NVO9" s="653"/>
      <c r="NVP9" s="653"/>
      <c r="NVQ9" s="653"/>
      <c r="NVR9" s="653"/>
      <c r="NVS9" s="653"/>
      <c r="NVT9" s="668"/>
      <c r="NVU9" s="670"/>
      <c r="NVV9" s="652"/>
      <c r="NVW9" s="652"/>
      <c r="NVX9" s="652"/>
      <c r="NVY9" s="652"/>
      <c r="NVZ9" s="652"/>
      <c r="NWA9" s="652"/>
      <c r="NWB9" s="653"/>
      <c r="NWC9" s="653"/>
      <c r="NWD9" s="653"/>
      <c r="NWE9" s="653"/>
      <c r="NWF9" s="653"/>
      <c r="NWG9" s="653"/>
      <c r="NWH9" s="653"/>
      <c r="NWI9" s="653"/>
      <c r="NWJ9" s="668"/>
      <c r="NWK9" s="670"/>
      <c r="NWL9" s="652"/>
      <c r="NWM9" s="652"/>
      <c r="NWN9" s="652"/>
      <c r="NWO9" s="652"/>
      <c r="NWP9" s="652"/>
      <c r="NWQ9" s="652"/>
      <c r="NWR9" s="653"/>
      <c r="NWS9" s="653"/>
      <c r="NWT9" s="653"/>
      <c r="NWU9" s="653"/>
      <c r="NWV9" s="653"/>
      <c r="NWW9" s="653"/>
      <c r="NWX9" s="653"/>
      <c r="NWY9" s="653"/>
      <c r="NWZ9" s="668"/>
      <c r="NXA9" s="670"/>
      <c r="NXB9" s="652"/>
      <c r="NXC9" s="652"/>
      <c r="NXD9" s="652"/>
      <c r="NXE9" s="652"/>
      <c r="NXF9" s="652"/>
      <c r="NXG9" s="652"/>
      <c r="NXH9" s="653"/>
      <c r="NXI9" s="653"/>
      <c r="NXJ9" s="653"/>
      <c r="NXK9" s="653"/>
      <c r="NXL9" s="653"/>
      <c r="NXM9" s="653"/>
      <c r="NXN9" s="653"/>
      <c r="NXO9" s="653"/>
      <c r="NXP9" s="668"/>
      <c r="NXQ9" s="670"/>
      <c r="NXR9" s="652"/>
      <c r="NXS9" s="652"/>
      <c r="NXT9" s="652"/>
      <c r="NXU9" s="652"/>
      <c r="NXV9" s="652"/>
      <c r="NXW9" s="652"/>
      <c r="NXX9" s="653"/>
      <c r="NXY9" s="653"/>
      <c r="NXZ9" s="653"/>
      <c r="NYA9" s="653"/>
      <c r="NYB9" s="653"/>
      <c r="NYC9" s="653"/>
      <c r="NYD9" s="653"/>
      <c r="NYE9" s="653"/>
      <c r="NYF9" s="668"/>
      <c r="NYG9" s="670"/>
      <c r="NYH9" s="652"/>
      <c r="NYI9" s="652"/>
      <c r="NYJ9" s="652"/>
      <c r="NYK9" s="652"/>
      <c r="NYL9" s="652"/>
      <c r="NYM9" s="652"/>
      <c r="NYN9" s="653"/>
      <c r="NYO9" s="653"/>
      <c r="NYP9" s="653"/>
      <c r="NYQ9" s="653"/>
      <c r="NYR9" s="653"/>
      <c r="NYS9" s="653"/>
      <c r="NYT9" s="653"/>
      <c r="NYU9" s="653"/>
      <c r="NYV9" s="668"/>
      <c r="NYW9" s="670"/>
      <c r="NYX9" s="652"/>
      <c r="NYY9" s="652"/>
      <c r="NYZ9" s="652"/>
      <c r="NZA9" s="652"/>
      <c r="NZB9" s="652"/>
      <c r="NZC9" s="652"/>
      <c r="NZD9" s="653"/>
      <c r="NZE9" s="653"/>
      <c r="NZF9" s="653"/>
      <c r="NZG9" s="653"/>
      <c r="NZH9" s="653"/>
      <c r="NZI9" s="653"/>
      <c r="NZJ9" s="653"/>
      <c r="NZK9" s="653"/>
      <c r="NZL9" s="668"/>
      <c r="NZM9" s="670"/>
      <c r="NZN9" s="652"/>
      <c r="NZO9" s="652"/>
      <c r="NZP9" s="652"/>
      <c r="NZQ9" s="652"/>
      <c r="NZR9" s="652"/>
      <c r="NZS9" s="652"/>
      <c r="NZT9" s="653"/>
      <c r="NZU9" s="653"/>
      <c r="NZV9" s="653"/>
      <c r="NZW9" s="653"/>
      <c r="NZX9" s="653"/>
      <c r="NZY9" s="653"/>
      <c r="NZZ9" s="653"/>
      <c r="OAA9" s="653"/>
      <c r="OAB9" s="668"/>
      <c r="OAC9" s="670"/>
      <c r="OAD9" s="652"/>
      <c r="OAE9" s="652"/>
      <c r="OAF9" s="652"/>
      <c r="OAG9" s="652"/>
      <c r="OAH9" s="652"/>
      <c r="OAI9" s="652"/>
      <c r="OAJ9" s="653"/>
      <c r="OAK9" s="653"/>
      <c r="OAL9" s="653"/>
      <c r="OAM9" s="653"/>
      <c r="OAN9" s="653"/>
      <c r="OAO9" s="653"/>
      <c r="OAP9" s="653"/>
      <c r="OAQ9" s="653"/>
      <c r="OAR9" s="668"/>
      <c r="OAS9" s="670"/>
      <c r="OAT9" s="652"/>
      <c r="OAU9" s="652"/>
      <c r="OAV9" s="652"/>
      <c r="OAW9" s="652"/>
      <c r="OAX9" s="652"/>
      <c r="OAY9" s="652"/>
      <c r="OAZ9" s="653"/>
      <c r="OBA9" s="653"/>
      <c r="OBB9" s="653"/>
      <c r="OBC9" s="653"/>
      <c r="OBD9" s="653"/>
      <c r="OBE9" s="653"/>
      <c r="OBF9" s="653"/>
      <c r="OBG9" s="653"/>
      <c r="OBH9" s="668"/>
      <c r="OBI9" s="670"/>
      <c r="OBJ9" s="652"/>
      <c r="OBK9" s="652"/>
      <c r="OBL9" s="652"/>
      <c r="OBM9" s="652"/>
      <c r="OBN9" s="652"/>
      <c r="OBO9" s="652"/>
      <c r="OBP9" s="653"/>
      <c r="OBQ9" s="653"/>
      <c r="OBR9" s="653"/>
      <c r="OBS9" s="653"/>
      <c r="OBT9" s="653"/>
      <c r="OBU9" s="653"/>
      <c r="OBV9" s="653"/>
      <c r="OBW9" s="653"/>
      <c r="OBX9" s="668"/>
      <c r="OBY9" s="670"/>
      <c r="OBZ9" s="652"/>
      <c r="OCA9" s="652"/>
      <c r="OCB9" s="652"/>
      <c r="OCC9" s="652"/>
      <c r="OCD9" s="652"/>
      <c r="OCE9" s="652"/>
      <c r="OCF9" s="653"/>
      <c r="OCG9" s="653"/>
      <c r="OCH9" s="653"/>
      <c r="OCI9" s="653"/>
      <c r="OCJ9" s="653"/>
      <c r="OCK9" s="653"/>
      <c r="OCL9" s="653"/>
      <c r="OCM9" s="653"/>
      <c r="OCN9" s="668"/>
      <c r="OCO9" s="670"/>
      <c r="OCP9" s="652"/>
      <c r="OCQ9" s="652"/>
      <c r="OCR9" s="652"/>
      <c r="OCS9" s="652"/>
      <c r="OCT9" s="652"/>
      <c r="OCU9" s="652"/>
      <c r="OCV9" s="653"/>
      <c r="OCW9" s="653"/>
      <c r="OCX9" s="653"/>
      <c r="OCY9" s="653"/>
      <c r="OCZ9" s="653"/>
      <c r="ODA9" s="653"/>
      <c r="ODB9" s="653"/>
      <c r="ODC9" s="653"/>
      <c r="ODD9" s="668"/>
      <c r="ODE9" s="670"/>
      <c r="ODF9" s="652"/>
      <c r="ODG9" s="652"/>
      <c r="ODH9" s="652"/>
      <c r="ODI9" s="652"/>
      <c r="ODJ9" s="652"/>
      <c r="ODK9" s="652"/>
      <c r="ODL9" s="653"/>
      <c r="ODM9" s="653"/>
      <c r="ODN9" s="653"/>
      <c r="ODO9" s="653"/>
      <c r="ODP9" s="653"/>
      <c r="ODQ9" s="653"/>
      <c r="ODR9" s="653"/>
      <c r="ODS9" s="653"/>
      <c r="ODT9" s="668"/>
      <c r="ODU9" s="670"/>
      <c r="ODV9" s="652"/>
      <c r="ODW9" s="652"/>
      <c r="ODX9" s="652"/>
      <c r="ODY9" s="652"/>
      <c r="ODZ9" s="652"/>
      <c r="OEA9" s="652"/>
      <c r="OEB9" s="653"/>
      <c r="OEC9" s="653"/>
      <c r="OED9" s="653"/>
      <c r="OEE9" s="653"/>
      <c r="OEF9" s="653"/>
      <c r="OEG9" s="653"/>
      <c r="OEH9" s="653"/>
      <c r="OEI9" s="653"/>
      <c r="OEJ9" s="668"/>
      <c r="OEK9" s="670"/>
      <c r="OEL9" s="652"/>
      <c r="OEM9" s="652"/>
      <c r="OEN9" s="652"/>
      <c r="OEO9" s="652"/>
      <c r="OEP9" s="652"/>
      <c r="OEQ9" s="652"/>
      <c r="OER9" s="653"/>
      <c r="OES9" s="653"/>
      <c r="OET9" s="653"/>
      <c r="OEU9" s="653"/>
      <c r="OEV9" s="653"/>
      <c r="OEW9" s="653"/>
      <c r="OEX9" s="653"/>
      <c r="OEY9" s="653"/>
      <c r="OEZ9" s="668"/>
      <c r="OFA9" s="670"/>
      <c r="OFB9" s="652"/>
      <c r="OFC9" s="652"/>
      <c r="OFD9" s="652"/>
      <c r="OFE9" s="652"/>
      <c r="OFF9" s="652"/>
      <c r="OFG9" s="652"/>
      <c r="OFH9" s="653"/>
      <c r="OFI9" s="653"/>
      <c r="OFJ9" s="653"/>
      <c r="OFK9" s="653"/>
      <c r="OFL9" s="653"/>
      <c r="OFM9" s="653"/>
      <c r="OFN9" s="653"/>
      <c r="OFO9" s="653"/>
      <c r="OFP9" s="668"/>
      <c r="OFQ9" s="670"/>
      <c r="OFR9" s="652"/>
      <c r="OFS9" s="652"/>
      <c r="OFT9" s="652"/>
      <c r="OFU9" s="652"/>
      <c r="OFV9" s="652"/>
      <c r="OFW9" s="652"/>
      <c r="OFX9" s="653"/>
      <c r="OFY9" s="653"/>
      <c r="OFZ9" s="653"/>
      <c r="OGA9" s="653"/>
      <c r="OGB9" s="653"/>
      <c r="OGC9" s="653"/>
      <c r="OGD9" s="653"/>
      <c r="OGE9" s="653"/>
      <c r="OGF9" s="668"/>
      <c r="OGG9" s="670"/>
      <c r="OGH9" s="652"/>
      <c r="OGI9" s="652"/>
      <c r="OGJ9" s="652"/>
      <c r="OGK9" s="652"/>
      <c r="OGL9" s="652"/>
      <c r="OGM9" s="652"/>
      <c r="OGN9" s="653"/>
      <c r="OGO9" s="653"/>
      <c r="OGP9" s="653"/>
      <c r="OGQ9" s="653"/>
      <c r="OGR9" s="653"/>
      <c r="OGS9" s="653"/>
      <c r="OGT9" s="653"/>
      <c r="OGU9" s="653"/>
      <c r="OGV9" s="668"/>
      <c r="OGW9" s="670"/>
      <c r="OGX9" s="652"/>
      <c r="OGY9" s="652"/>
      <c r="OGZ9" s="652"/>
      <c r="OHA9" s="652"/>
      <c r="OHB9" s="652"/>
      <c r="OHC9" s="652"/>
      <c r="OHD9" s="653"/>
      <c r="OHE9" s="653"/>
      <c r="OHF9" s="653"/>
      <c r="OHG9" s="653"/>
      <c r="OHH9" s="653"/>
      <c r="OHI9" s="653"/>
      <c r="OHJ9" s="653"/>
      <c r="OHK9" s="653"/>
      <c r="OHL9" s="668"/>
      <c r="OHM9" s="670"/>
      <c r="OHN9" s="652"/>
      <c r="OHO9" s="652"/>
      <c r="OHP9" s="652"/>
      <c r="OHQ9" s="652"/>
      <c r="OHR9" s="652"/>
      <c r="OHS9" s="652"/>
      <c r="OHT9" s="653"/>
      <c r="OHU9" s="653"/>
      <c r="OHV9" s="653"/>
      <c r="OHW9" s="653"/>
      <c r="OHX9" s="653"/>
      <c r="OHY9" s="653"/>
      <c r="OHZ9" s="653"/>
      <c r="OIA9" s="653"/>
      <c r="OIB9" s="668"/>
      <c r="OIC9" s="670"/>
      <c r="OID9" s="652"/>
      <c r="OIE9" s="652"/>
      <c r="OIF9" s="652"/>
      <c r="OIG9" s="652"/>
      <c r="OIH9" s="652"/>
      <c r="OII9" s="652"/>
      <c r="OIJ9" s="653"/>
      <c r="OIK9" s="653"/>
      <c r="OIL9" s="653"/>
      <c r="OIM9" s="653"/>
      <c r="OIN9" s="653"/>
      <c r="OIO9" s="653"/>
      <c r="OIP9" s="653"/>
      <c r="OIQ9" s="653"/>
      <c r="OIR9" s="668"/>
      <c r="OIS9" s="670"/>
      <c r="OIT9" s="652"/>
      <c r="OIU9" s="652"/>
      <c r="OIV9" s="652"/>
      <c r="OIW9" s="652"/>
      <c r="OIX9" s="652"/>
      <c r="OIY9" s="652"/>
      <c r="OIZ9" s="653"/>
      <c r="OJA9" s="653"/>
      <c r="OJB9" s="653"/>
      <c r="OJC9" s="653"/>
      <c r="OJD9" s="653"/>
      <c r="OJE9" s="653"/>
      <c r="OJF9" s="653"/>
      <c r="OJG9" s="653"/>
      <c r="OJH9" s="668"/>
      <c r="OJI9" s="670"/>
      <c r="OJJ9" s="652"/>
      <c r="OJK9" s="652"/>
      <c r="OJL9" s="652"/>
      <c r="OJM9" s="652"/>
      <c r="OJN9" s="652"/>
      <c r="OJO9" s="652"/>
      <c r="OJP9" s="653"/>
      <c r="OJQ9" s="653"/>
      <c r="OJR9" s="653"/>
      <c r="OJS9" s="653"/>
      <c r="OJT9" s="653"/>
      <c r="OJU9" s="653"/>
      <c r="OJV9" s="653"/>
      <c r="OJW9" s="653"/>
      <c r="OJX9" s="668"/>
      <c r="OJY9" s="670"/>
      <c r="OJZ9" s="652"/>
      <c r="OKA9" s="652"/>
      <c r="OKB9" s="652"/>
      <c r="OKC9" s="652"/>
      <c r="OKD9" s="652"/>
      <c r="OKE9" s="652"/>
      <c r="OKF9" s="653"/>
      <c r="OKG9" s="653"/>
      <c r="OKH9" s="653"/>
      <c r="OKI9" s="653"/>
      <c r="OKJ9" s="653"/>
      <c r="OKK9" s="653"/>
      <c r="OKL9" s="653"/>
      <c r="OKM9" s="653"/>
      <c r="OKN9" s="668"/>
      <c r="OKO9" s="670"/>
      <c r="OKP9" s="652"/>
      <c r="OKQ9" s="652"/>
      <c r="OKR9" s="652"/>
      <c r="OKS9" s="652"/>
      <c r="OKT9" s="652"/>
      <c r="OKU9" s="652"/>
      <c r="OKV9" s="653"/>
      <c r="OKW9" s="653"/>
      <c r="OKX9" s="653"/>
      <c r="OKY9" s="653"/>
      <c r="OKZ9" s="653"/>
      <c r="OLA9" s="653"/>
      <c r="OLB9" s="653"/>
      <c r="OLC9" s="653"/>
      <c r="OLD9" s="668"/>
      <c r="OLE9" s="670"/>
      <c r="OLF9" s="652"/>
      <c r="OLG9" s="652"/>
      <c r="OLH9" s="652"/>
      <c r="OLI9" s="652"/>
      <c r="OLJ9" s="652"/>
      <c r="OLK9" s="652"/>
      <c r="OLL9" s="653"/>
      <c r="OLM9" s="653"/>
      <c r="OLN9" s="653"/>
      <c r="OLO9" s="653"/>
      <c r="OLP9" s="653"/>
      <c r="OLQ9" s="653"/>
      <c r="OLR9" s="653"/>
      <c r="OLS9" s="653"/>
      <c r="OLT9" s="668"/>
      <c r="OLU9" s="670"/>
      <c r="OLV9" s="652"/>
      <c r="OLW9" s="652"/>
      <c r="OLX9" s="652"/>
      <c r="OLY9" s="652"/>
      <c r="OLZ9" s="652"/>
      <c r="OMA9" s="652"/>
      <c r="OMB9" s="653"/>
      <c r="OMC9" s="653"/>
      <c r="OMD9" s="653"/>
      <c r="OME9" s="653"/>
      <c r="OMF9" s="653"/>
      <c r="OMG9" s="653"/>
      <c r="OMH9" s="653"/>
      <c r="OMI9" s="653"/>
      <c r="OMJ9" s="668"/>
      <c r="OMK9" s="670"/>
      <c r="OML9" s="652"/>
      <c r="OMM9" s="652"/>
      <c r="OMN9" s="652"/>
      <c r="OMO9" s="652"/>
      <c r="OMP9" s="652"/>
      <c r="OMQ9" s="652"/>
      <c r="OMR9" s="653"/>
      <c r="OMS9" s="653"/>
      <c r="OMT9" s="653"/>
      <c r="OMU9" s="653"/>
      <c r="OMV9" s="653"/>
      <c r="OMW9" s="653"/>
      <c r="OMX9" s="653"/>
      <c r="OMY9" s="653"/>
      <c r="OMZ9" s="668"/>
      <c r="ONA9" s="670"/>
      <c r="ONB9" s="652"/>
      <c r="ONC9" s="652"/>
      <c r="OND9" s="652"/>
      <c r="ONE9" s="652"/>
      <c r="ONF9" s="652"/>
      <c r="ONG9" s="652"/>
      <c r="ONH9" s="653"/>
      <c r="ONI9" s="653"/>
      <c r="ONJ9" s="653"/>
      <c r="ONK9" s="653"/>
      <c r="ONL9" s="653"/>
      <c r="ONM9" s="653"/>
      <c r="ONN9" s="653"/>
      <c r="ONO9" s="653"/>
      <c r="ONP9" s="668"/>
      <c r="ONQ9" s="670"/>
      <c r="ONR9" s="652"/>
      <c r="ONS9" s="652"/>
      <c r="ONT9" s="652"/>
      <c r="ONU9" s="652"/>
      <c r="ONV9" s="652"/>
      <c r="ONW9" s="652"/>
      <c r="ONX9" s="653"/>
      <c r="ONY9" s="653"/>
      <c r="ONZ9" s="653"/>
      <c r="OOA9" s="653"/>
      <c r="OOB9" s="653"/>
      <c r="OOC9" s="653"/>
      <c r="OOD9" s="653"/>
      <c r="OOE9" s="653"/>
      <c r="OOF9" s="668"/>
      <c r="OOG9" s="670"/>
      <c r="OOH9" s="652"/>
      <c r="OOI9" s="652"/>
      <c r="OOJ9" s="652"/>
      <c r="OOK9" s="652"/>
      <c r="OOL9" s="652"/>
      <c r="OOM9" s="652"/>
      <c r="OON9" s="653"/>
      <c r="OOO9" s="653"/>
      <c r="OOP9" s="653"/>
      <c r="OOQ9" s="653"/>
      <c r="OOR9" s="653"/>
      <c r="OOS9" s="653"/>
      <c r="OOT9" s="653"/>
      <c r="OOU9" s="653"/>
      <c r="OOV9" s="668"/>
      <c r="OOW9" s="670"/>
      <c r="OOX9" s="652"/>
      <c r="OOY9" s="652"/>
      <c r="OOZ9" s="652"/>
      <c r="OPA9" s="652"/>
      <c r="OPB9" s="652"/>
      <c r="OPC9" s="652"/>
      <c r="OPD9" s="653"/>
      <c r="OPE9" s="653"/>
      <c r="OPF9" s="653"/>
      <c r="OPG9" s="653"/>
      <c r="OPH9" s="653"/>
      <c r="OPI9" s="653"/>
      <c r="OPJ9" s="653"/>
      <c r="OPK9" s="653"/>
      <c r="OPL9" s="668"/>
      <c r="OPM9" s="670"/>
      <c r="OPN9" s="652"/>
      <c r="OPO9" s="652"/>
      <c r="OPP9" s="652"/>
      <c r="OPQ9" s="652"/>
      <c r="OPR9" s="652"/>
      <c r="OPS9" s="652"/>
      <c r="OPT9" s="653"/>
      <c r="OPU9" s="653"/>
      <c r="OPV9" s="653"/>
      <c r="OPW9" s="653"/>
      <c r="OPX9" s="653"/>
      <c r="OPY9" s="653"/>
      <c r="OPZ9" s="653"/>
      <c r="OQA9" s="653"/>
      <c r="OQB9" s="668"/>
      <c r="OQC9" s="670"/>
      <c r="OQD9" s="652"/>
      <c r="OQE9" s="652"/>
      <c r="OQF9" s="652"/>
      <c r="OQG9" s="652"/>
      <c r="OQH9" s="652"/>
      <c r="OQI9" s="652"/>
      <c r="OQJ9" s="653"/>
      <c r="OQK9" s="653"/>
      <c r="OQL9" s="653"/>
      <c r="OQM9" s="653"/>
      <c r="OQN9" s="653"/>
      <c r="OQO9" s="653"/>
      <c r="OQP9" s="653"/>
      <c r="OQQ9" s="653"/>
      <c r="OQR9" s="668"/>
      <c r="OQS9" s="670"/>
      <c r="OQT9" s="652"/>
      <c r="OQU9" s="652"/>
      <c r="OQV9" s="652"/>
      <c r="OQW9" s="652"/>
      <c r="OQX9" s="652"/>
      <c r="OQY9" s="652"/>
      <c r="OQZ9" s="653"/>
      <c r="ORA9" s="653"/>
      <c r="ORB9" s="653"/>
      <c r="ORC9" s="653"/>
      <c r="ORD9" s="653"/>
      <c r="ORE9" s="653"/>
      <c r="ORF9" s="653"/>
      <c r="ORG9" s="653"/>
      <c r="ORH9" s="668"/>
      <c r="ORI9" s="670"/>
      <c r="ORJ9" s="652"/>
      <c r="ORK9" s="652"/>
      <c r="ORL9" s="652"/>
      <c r="ORM9" s="652"/>
      <c r="ORN9" s="652"/>
      <c r="ORO9" s="652"/>
      <c r="ORP9" s="653"/>
      <c r="ORQ9" s="653"/>
      <c r="ORR9" s="653"/>
      <c r="ORS9" s="653"/>
      <c r="ORT9" s="653"/>
      <c r="ORU9" s="653"/>
      <c r="ORV9" s="653"/>
      <c r="ORW9" s="653"/>
      <c r="ORX9" s="668"/>
      <c r="ORY9" s="670"/>
      <c r="ORZ9" s="652"/>
      <c r="OSA9" s="652"/>
      <c r="OSB9" s="652"/>
      <c r="OSC9" s="652"/>
      <c r="OSD9" s="652"/>
      <c r="OSE9" s="652"/>
      <c r="OSF9" s="653"/>
      <c r="OSG9" s="653"/>
      <c r="OSH9" s="653"/>
      <c r="OSI9" s="653"/>
      <c r="OSJ9" s="653"/>
      <c r="OSK9" s="653"/>
      <c r="OSL9" s="653"/>
      <c r="OSM9" s="653"/>
      <c r="OSN9" s="668"/>
      <c r="OSO9" s="670"/>
      <c r="OSP9" s="652"/>
      <c r="OSQ9" s="652"/>
      <c r="OSR9" s="652"/>
      <c r="OSS9" s="652"/>
      <c r="OST9" s="652"/>
      <c r="OSU9" s="652"/>
      <c r="OSV9" s="653"/>
      <c r="OSW9" s="653"/>
      <c r="OSX9" s="653"/>
      <c r="OSY9" s="653"/>
      <c r="OSZ9" s="653"/>
      <c r="OTA9" s="653"/>
      <c r="OTB9" s="653"/>
      <c r="OTC9" s="653"/>
      <c r="OTD9" s="668"/>
      <c r="OTE9" s="670"/>
      <c r="OTF9" s="652"/>
      <c r="OTG9" s="652"/>
      <c r="OTH9" s="652"/>
      <c r="OTI9" s="652"/>
      <c r="OTJ9" s="652"/>
      <c r="OTK9" s="652"/>
      <c r="OTL9" s="653"/>
      <c r="OTM9" s="653"/>
      <c r="OTN9" s="653"/>
      <c r="OTO9" s="653"/>
      <c r="OTP9" s="653"/>
      <c r="OTQ9" s="653"/>
      <c r="OTR9" s="653"/>
      <c r="OTS9" s="653"/>
      <c r="OTT9" s="668"/>
      <c r="OTU9" s="670"/>
      <c r="OTV9" s="652"/>
      <c r="OTW9" s="652"/>
      <c r="OTX9" s="652"/>
      <c r="OTY9" s="652"/>
      <c r="OTZ9" s="652"/>
      <c r="OUA9" s="652"/>
      <c r="OUB9" s="653"/>
      <c r="OUC9" s="653"/>
      <c r="OUD9" s="653"/>
      <c r="OUE9" s="653"/>
      <c r="OUF9" s="653"/>
      <c r="OUG9" s="653"/>
      <c r="OUH9" s="653"/>
      <c r="OUI9" s="653"/>
      <c r="OUJ9" s="668"/>
      <c r="OUK9" s="670"/>
      <c r="OUL9" s="652"/>
      <c r="OUM9" s="652"/>
      <c r="OUN9" s="652"/>
      <c r="OUO9" s="652"/>
      <c r="OUP9" s="652"/>
      <c r="OUQ9" s="652"/>
      <c r="OUR9" s="653"/>
      <c r="OUS9" s="653"/>
      <c r="OUT9" s="653"/>
      <c r="OUU9" s="653"/>
      <c r="OUV9" s="653"/>
      <c r="OUW9" s="653"/>
      <c r="OUX9" s="653"/>
      <c r="OUY9" s="653"/>
      <c r="OUZ9" s="668"/>
      <c r="OVA9" s="670"/>
      <c r="OVB9" s="652"/>
      <c r="OVC9" s="652"/>
      <c r="OVD9" s="652"/>
      <c r="OVE9" s="652"/>
      <c r="OVF9" s="652"/>
      <c r="OVG9" s="652"/>
      <c r="OVH9" s="653"/>
      <c r="OVI9" s="653"/>
      <c r="OVJ9" s="653"/>
      <c r="OVK9" s="653"/>
      <c r="OVL9" s="653"/>
      <c r="OVM9" s="653"/>
      <c r="OVN9" s="653"/>
      <c r="OVO9" s="653"/>
      <c r="OVP9" s="668"/>
      <c r="OVQ9" s="670"/>
      <c r="OVR9" s="652"/>
      <c r="OVS9" s="652"/>
      <c r="OVT9" s="652"/>
      <c r="OVU9" s="652"/>
      <c r="OVV9" s="652"/>
      <c r="OVW9" s="652"/>
      <c r="OVX9" s="653"/>
      <c r="OVY9" s="653"/>
      <c r="OVZ9" s="653"/>
      <c r="OWA9" s="653"/>
      <c r="OWB9" s="653"/>
      <c r="OWC9" s="653"/>
      <c r="OWD9" s="653"/>
      <c r="OWE9" s="653"/>
      <c r="OWF9" s="668"/>
      <c r="OWG9" s="670"/>
      <c r="OWH9" s="652"/>
      <c r="OWI9" s="652"/>
      <c r="OWJ9" s="652"/>
      <c r="OWK9" s="652"/>
      <c r="OWL9" s="652"/>
      <c r="OWM9" s="652"/>
      <c r="OWN9" s="653"/>
      <c r="OWO9" s="653"/>
      <c r="OWP9" s="653"/>
      <c r="OWQ9" s="653"/>
      <c r="OWR9" s="653"/>
      <c r="OWS9" s="653"/>
      <c r="OWT9" s="653"/>
      <c r="OWU9" s="653"/>
      <c r="OWV9" s="668"/>
      <c r="OWW9" s="670"/>
      <c r="OWX9" s="652"/>
      <c r="OWY9" s="652"/>
      <c r="OWZ9" s="652"/>
      <c r="OXA9" s="652"/>
      <c r="OXB9" s="652"/>
      <c r="OXC9" s="652"/>
      <c r="OXD9" s="653"/>
      <c r="OXE9" s="653"/>
      <c r="OXF9" s="653"/>
      <c r="OXG9" s="653"/>
      <c r="OXH9" s="653"/>
      <c r="OXI9" s="653"/>
      <c r="OXJ9" s="653"/>
      <c r="OXK9" s="653"/>
      <c r="OXL9" s="668"/>
      <c r="OXM9" s="670"/>
      <c r="OXN9" s="652"/>
      <c r="OXO9" s="652"/>
      <c r="OXP9" s="652"/>
      <c r="OXQ9" s="652"/>
      <c r="OXR9" s="652"/>
      <c r="OXS9" s="652"/>
      <c r="OXT9" s="653"/>
      <c r="OXU9" s="653"/>
      <c r="OXV9" s="653"/>
      <c r="OXW9" s="653"/>
      <c r="OXX9" s="653"/>
      <c r="OXY9" s="653"/>
      <c r="OXZ9" s="653"/>
      <c r="OYA9" s="653"/>
      <c r="OYB9" s="668"/>
      <c r="OYC9" s="670"/>
      <c r="OYD9" s="652"/>
      <c r="OYE9" s="652"/>
      <c r="OYF9" s="652"/>
      <c r="OYG9" s="652"/>
      <c r="OYH9" s="652"/>
      <c r="OYI9" s="652"/>
      <c r="OYJ9" s="653"/>
      <c r="OYK9" s="653"/>
      <c r="OYL9" s="653"/>
      <c r="OYM9" s="653"/>
      <c r="OYN9" s="653"/>
      <c r="OYO9" s="653"/>
      <c r="OYP9" s="653"/>
      <c r="OYQ9" s="653"/>
      <c r="OYR9" s="668"/>
      <c r="OYS9" s="670"/>
      <c r="OYT9" s="652"/>
      <c r="OYU9" s="652"/>
      <c r="OYV9" s="652"/>
      <c r="OYW9" s="652"/>
      <c r="OYX9" s="652"/>
      <c r="OYY9" s="652"/>
      <c r="OYZ9" s="653"/>
      <c r="OZA9" s="653"/>
      <c r="OZB9" s="653"/>
      <c r="OZC9" s="653"/>
      <c r="OZD9" s="653"/>
      <c r="OZE9" s="653"/>
      <c r="OZF9" s="653"/>
      <c r="OZG9" s="653"/>
      <c r="OZH9" s="668"/>
      <c r="OZI9" s="670"/>
      <c r="OZJ9" s="652"/>
      <c r="OZK9" s="652"/>
      <c r="OZL9" s="652"/>
      <c r="OZM9" s="652"/>
      <c r="OZN9" s="652"/>
      <c r="OZO9" s="652"/>
      <c r="OZP9" s="653"/>
      <c r="OZQ9" s="653"/>
      <c r="OZR9" s="653"/>
      <c r="OZS9" s="653"/>
      <c r="OZT9" s="653"/>
      <c r="OZU9" s="653"/>
      <c r="OZV9" s="653"/>
      <c r="OZW9" s="653"/>
      <c r="OZX9" s="668"/>
      <c r="OZY9" s="670"/>
      <c r="OZZ9" s="652"/>
      <c r="PAA9" s="652"/>
      <c r="PAB9" s="652"/>
      <c r="PAC9" s="652"/>
      <c r="PAD9" s="652"/>
      <c r="PAE9" s="652"/>
      <c r="PAF9" s="653"/>
      <c r="PAG9" s="653"/>
      <c r="PAH9" s="653"/>
      <c r="PAI9" s="653"/>
      <c r="PAJ9" s="653"/>
      <c r="PAK9" s="653"/>
      <c r="PAL9" s="653"/>
      <c r="PAM9" s="653"/>
      <c r="PAN9" s="668"/>
      <c r="PAO9" s="670"/>
      <c r="PAP9" s="652"/>
      <c r="PAQ9" s="652"/>
      <c r="PAR9" s="652"/>
      <c r="PAS9" s="652"/>
      <c r="PAT9" s="652"/>
      <c r="PAU9" s="652"/>
      <c r="PAV9" s="653"/>
      <c r="PAW9" s="653"/>
      <c r="PAX9" s="653"/>
      <c r="PAY9" s="653"/>
      <c r="PAZ9" s="653"/>
      <c r="PBA9" s="653"/>
      <c r="PBB9" s="653"/>
      <c r="PBC9" s="653"/>
      <c r="PBD9" s="668"/>
      <c r="PBE9" s="670"/>
      <c r="PBF9" s="652"/>
      <c r="PBG9" s="652"/>
      <c r="PBH9" s="652"/>
      <c r="PBI9" s="652"/>
      <c r="PBJ9" s="652"/>
      <c r="PBK9" s="652"/>
      <c r="PBL9" s="653"/>
      <c r="PBM9" s="653"/>
      <c r="PBN9" s="653"/>
      <c r="PBO9" s="653"/>
      <c r="PBP9" s="653"/>
      <c r="PBQ9" s="653"/>
      <c r="PBR9" s="653"/>
      <c r="PBS9" s="653"/>
      <c r="PBT9" s="668"/>
      <c r="PBU9" s="670"/>
      <c r="PBV9" s="652"/>
      <c r="PBW9" s="652"/>
      <c r="PBX9" s="652"/>
      <c r="PBY9" s="652"/>
      <c r="PBZ9" s="652"/>
      <c r="PCA9" s="652"/>
      <c r="PCB9" s="653"/>
      <c r="PCC9" s="653"/>
      <c r="PCD9" s="653"/>
      <c r="PCE9" s="653"/>
      <c r="PCF9" s="653"/>
      <c r="PCG9" s="653"/>
      <c r="PCH9" s="653"/>
      <c r="PCI9" s="653"/>
      <c r="PCJ9" s="668"/>
      <c r="PCK9" s="670"/>
      <c r="PCL9" s="652"/>
      <c r="PCM9" s="652"/>
      <c r="PCN9" s="652"/>
      <c r="PCO9" s="652"/>
      <c r="PCP9" s="652"/>
      <c r="PCQ9" s="652"/>
      <c r="PCR9" s="653"/>
      <c r="PCS9" s="653"/>
      <c r="PCT9" s="653"/>
      <c r="PCU9" s="653"/>
      <c r="PCV9" s="653"/>
      <c r="PCW9" s="653"/>
      <c r="PCX9" s="653"/>
      <c r="PCY9" s="653"/>
      <c r="PCZ9" s="668"/>
      <c r="PDA9" s="670"/>
      <c r="PDB9" s="652"/>
      <c r="PDC9" s="652"/>
      <c r="PDD9" s="652"/>
      <c r="PDE9" s="652"/>
      <c r="PDF9" s="652"/>
      <c r="PDG9" s="652"/>
      <c r="PDH9" s="653"/>
      <c r="PDI9" s="653"/>
      <c r="PDJ9" s="653"/>
      <c r="PDK9" s="653"/>
      <c r="PDL9" s="653"/>
      <c r="PDM9" s="653"/>
      <c r="PDN9" s="653"/>
      <c r="PDO9" s="653"/>
      <c r="PDP9" s="668"/>
      <c r="PDQ9" s="670"/>
      <c r="PDR9" s="652"/>
      <c r="PDS9" s="652"/>
      <c r="PDT9" s="652"/>
      <c r="PDU9" s="652"/>
      <c r="PDV9" s="652"/>
      <c r="PDW9" s="652"/>
      <c r="PDX9" s="653"/>
      <c r="PDY9" s="653"/>
      <c r="PDZ9" s="653"/>
      <c r="PEA9" s="653"/>
      <c r="PEB9" s="653"/>
      <c r="PEC9" s="653"/>
      <c r="PED9" s="653"/>
      <c r="PEE9" s="653"/>
      <c r="PEF9" s="668"/>
      <c r="PEG9" s="670"/>
      <c r="PEH9" s="652"/>
      <c r="PEI9" s="652"/>
      <c r="PEJ9" s="652"/>
      <c r="PEK9" s="652"/>
      <c r="PEL9" s="652"/>
      <c r="PEM9" s="652"/>
      <c r="PEN9" s="653"/>
      <c r="PEO9" s="653"/>
      <c r="PEP9" s="653"/>
      <c r="PEQ9" s="653"/>
      <c r="PER9" s="653"/>
      <c r="PES9" s="653"/>
      <c r="PET9" s="653"/>
      <c r="PEU9" s="653"/>
      <c r="PEV9" s="668"/>
      <c r="PEW9" s="670"/>
      <c r="PEX9" s="652"/>
      <c r="PEY9" s="652"/>
      <c r="PEZ9" s="652"/>
      <c r="PFA9" s="652"/>
      <c r="PFB9" s="652"/>
      <c r="PFC9" s="652"/>
      <c r="PFD9" s="653"/>
      <c r="PFE9" s="653"/>
      <c r="PFF9" s="653"/>
      <c r="PFG9" s="653"/>
      <c r="PFH9" s="653"/>
      <c r="PFI9" s="653"/>
      <c r="PFJ9" s="653"/>
      <c r="PFK9" s="653"/>
      <c r="PFL9" s="668"/>
      <c r="PFM9" s="670"/>
      <c r="PFN9" s="652"/>
      <c r="PFO9" s="652"/>
      <c r="PFP9" s="652"/>
      <c r="PFQ9" s="652"/>
      <c r="PFR9" s="652"/>
      <c r="PFS9" s="652"/>
      <c r="PFT9" s="653"/>
      <c r="PFU9" s="653"/>
      <c r="PFV9" s="653"/>
      <c r="PFW9" s="653"/>
      <c r="PFX9" s="653"/>
      <c r="PFY9" s="653"/>
      <c r="PFZ9" s="653"/>
      <c r="PGA9" s="653"/>
      <c r="PGB9" s="668"/>
      <c r="PGC9" s="670"/>
      <c r="PGD9" s="652"/>
      <c r="PGE9" s="652"/>
      <c r="PGF9" s="652"/>
      <c r="PGG9" s="652"/>
      <c r="PGH9" s="652"/>
      <c r="PGI9" s="652"/>
      <c r="PGJ9" s="653"/>
      <c r="PGK9" s="653"/>
      <c r="PGL9" s="653"/>
      <c r="PGM9" s="653"/>
      <c r="PGN9" s="653"/>
      <c r="PGO9" s="653"/>
      <c r="PGP9" s="653"/>
      <c r="PGQ9" s="653"/>
      <c r="PGR9" s="668"/>
      <c r="PGS9" s="670"/>
      <c r="PGT9" s="652"/>
      <c r="PGU9" s="652"/>
      <c r="PGV9" s="652"/>
      <c r="PGW9" s="652"/>
      <c r="PGX9" s="652"/>
      <c r="PGY9" s="652"/>
      <c r="PGZ9" s="653"/>
      <c r="PHA9" s="653"/>
      <c r="PHB9" s="653"/>
      <c r="PHC9" s="653"/>
      <c r="PHD9" s="653"/>
      <c r="PHE9" s="653"/>
      <c r="PHF9" s="653"/>
      <c r="PHG9" s="653"/>
      <c r="PHH9" s="668"/>
      <c r="PHI9" s="670"/>
      <c r="PHJ9" s="652"/>
      <c r="PHK9" s="652"/>
      <c r="PHL9" s="652"/>
      <c r="PHM9" s="652"/>
      <c r="PHN9" s="652"/>
      <c r="PHO9" s="652"/>
      <c r="PHP9" s="653"/>
      <c r="PHQ9" s="653"/>
      <c r="PHR9" s="653"/>
      <c r="PHS9" s="653"/>
      <c r="PHT9" s="653"/>
      <c r="PHU9" s="653"/>
      <c r="PHV9" s="653"/>
      <c r="PHW9" s="653"/>
      <c r="PHX9" s="668"/>
      <c r="PHY9" s="670"/>
      <c r="PHZ9" s="652"/>
      <c r="PIA9" s="652"/>
      <c r="PIB9" s="652"/>
      <c r="PIC9" s="652"/>
      <c r="PID9" s="652"/>
      <c r="PIE9" s="652"/>
      <c r="PIF9" s="653"/>
      <c r="PIG9" s="653"/>
      <c r="PIH9" s="653"/>
      <c r="PII9" s="653"/>
      <c r="PIJ9" s="653"/>
      <c r="PIK9" s="653"/>
      <c r="PIL9" s="653"/>
      <c r="PIM9" s="653"/>
      <c r="PIN9" s="668"/>
      <c r="PIO9" s="670"/>
      <c r="PIP9" s="652"/>
      <c r="PIQ9" s="652"/>
      <c r="PIR9" s="652"/>
      <c r="PIS9" s="652"/>
      <c r="PIT9" s="652"/>
      <c r="PIU9" s="652"/>
      <c r="PIV9" s="653"/>
      <c r="PIW9" s="653"/>
      <c r="PIX9" s="653"/>
      <c r="PIY9" s="653"/>
      <c r="PIZ9" s="653"/>
      <c r="PJA9" s="653"/>
      <c r="PJB9" s="653"/>
      <c r="PJC9" s="653"/>
      <c r="PJD9" s="668"/>
      <c r="PJE9" s="670"/>
      <c r="PJF9" s="652"/>
      <c r="PJG9" s="652"/>
      <c r="PJH9" s="652"/>
      <c r="PJI9" s="652"/>
      <c r="PJJ9" s="652"/>
      <c r="PJK9" s="652"/>
      <c r="PJL9" s="653"/>
      <c r="PJM9" s="653"/>
      <c r="PJN9" s="653"/>
      <c r="PJO9" s="653"/>
      <c r="PJP9" s="653"/>
      <c r="PJQ9" s="653"/>
      <c r="PJR9" s="653"/>
      <c r="PJS9" s="653"/>
      <c r="PJT9" s="668"/>
      <c r="PJU9" s="670"/>
      <c r="PJV9" s="652"/>
      <c r="PJW9" s="652"/>
      <c r="PJX9" s="652"/>
      <c r="PJY9" s="652"/>
      <c r="PJZ9" s="652"/>
      <c r="PKA9" s="652"/>
      <c r="PKB9" s="653"/>
      <c r="PKC9" s="653"/>
      <c r="PKD9" s="653"/>
      <c r="PKE9" s="653"/>
      <c r="PKF9" s="653"/>
      <c r="PKG9" s="653"/>
      <c r="PKH9" s="653"/>
      <c r="PKI9" s="653"/>
      <c r="PKJ9" s="668"/>
      <c r="PKK9" s="670"/>
      <c r="PKL9" s="652"/>
      <c r="PKM9" s="652"/>
      <c r="PKN9" s="652"/>
      <c r="PKO9" s="652"/>
      <c r="PKP9" s="652"/>
      <c r="PKQ9" s="652"/>
      <c r="PKR9" s="653"/>
      <c r="PKS9" s="653"/>
      <c r="PKT9" s="653"/>
      <c r="PKU9" s="653"/>
      <c r="PKV9" s="653"/>
      <c r="PKW9" s="653"/>
      <c r="PKX9" s="653"/>
      <c r="PKY9" s="653"/>
      <c r="PKZ9" s="668"/>
      <c r="PLA9" s="670"/>
      <c r="PLB9" s="652"/>
      <c r="PLC9" s="652"/>
      <c r="PLD9" s="652"/>
      <c r="PLE9" s="652"/>
      <c r="PLF9" s="652"/>
      <c r="PLG9" s="652"/>
      <c r="PLH9" s="653"/>
      <c r="PLI9" s="653"/>
      <c r="PLJ9" s="653"/>
      <c r="PLK9" s="653"/>
      <c r="PLL9" s="653"/>
      <c r="PLM9" s="653"/>
      <c r="PLN9" s="653"/>
      <c r="PLO9" s="653"/>
      <c r="PLP9" s="668"/>
      <c r="PLQ9" s="670"/>
      <c r="PLR9" s="652"/>
      <c r="PLS9" s="652"/>
      <c r="PLT9" s="652"/>
      <c r="PLU9" s="652"/>
      <c r="PLV9" s="652"/>
      <c r="PLW9" s="652"/>
      <c r="PLX9" s="653"/>
      <c r="PLY9" s="653"/>
      <c r="PLZ9" s="653"/>
      <c r="PMA9" s="653"/>
      <c r="PMB9" s="653"/>
      <c r="PMC9" s="653"/>
      <c r="PMD9" s="653"/>
      <c r="PME9" s="653"/>
      <c r="PMF9" s="668"/>
      <c r="PMG9" s="670"/>
      <c r="PMH9" s="652"/>
      <c r="PMI9" s="652"/>
      <c r="PMJ9" s="652"/>
      <c r="PMK9" s="652"/>
      <c r="PML9" s="652"/>
      <c r="PMM9" s="652"/>
      <c r="PMN9" s="653"/>
      <c r="PMO9" s="653"/>
      <c r="PMP9" s="653"/>
      <c r="PMQ9" s="653"/>
      <c r="PMR9" s="653"/>
      <c r="PMS9" s="653"/>
      <c r="PMT9" s="653"/>
      <c r="PMU9" s="653"/>
      <c r="PMV9" s="668"/>
      <c r="PMW9" s="670"/>
      <c r="PMX9" s="652"/>
      <c r="PMY9" s="652"/>
      <c r="PMZ9" s="652"/>
      <c r="PNA9" s="652"/>
      <c r="PNB9" s="652"/>
      <c r="PNC9" s="652"/>
      <c r="PND9" s="653"/>
      <c r="PNE9" s="653"/>
      <c r="PNF9" s="653"/>
      <c r="PNG9" s="653"/>
      <c r="PNH9" s="653"/>
      <c r="PNI9" s="653"/>
      <c r="PNJ9" s="653"/>
      <c r="PNK9" s="653"/>
      <c r="PNL9" s="668"/>
      <c r="PNM9" s="670"/>
      <c r="PNN9" s="652"/>
      <c r="PNO9" s="652"/>
      <c r="PNP9" s="652"/>
      <c r="PNQ9" s="652"/>
      <c r="PNR9" s="652"/>
      <c r="PNS9" s="652"/>
      <c r="PNT9" s="653"/>
      <c r="PNU9" s="653"/>
      <c r="PNV9" s="653"/>
      <c r="PNW9" s="653"/>
      <c r="PNX9" s="653"/>
      <c r="PNY9" s="653"/>
      <c r="PNZ9" s="653"/>
      <c r="POA9" s="653"/>
      <c r="POB9" s="668"/>
      <c r="POC9" s="670"/>
      <c r="POD9" s="652"/>
      <c r="POE9" s="652"/>
      <c r="POF9" s="652"/>
      <c r="POG9" s="652"/>
      <c r="POH9" s="652"/>
      <c r="POI9" s="652"/>
      <c r="POJ9" s="653"/>
      <c r="POK9" s="653"/>
      <c r="POL9" s="653"/>
      <c r="POM9" s="653"/>
      <c r="PON9" s="653"/>
      <c r="POO9" s="653"/>
      <c r="POP9" s="653"/>
      <c r="POQ9" s="653"/>
      <c r="POR9" s="668"/>
      <c r="POS9" s="670"/>
      <c r="POT9" s="652"/>
      <c r="POU9" s="652"/>
      <c r="POV9" s="652"/>
      <c r="POW9" s="652"/>
      <c r="POX9" s="652"/>
      <c r="POY9" s="652"/>
      <c r="POZ9" s="653"/>
      <c r="PPA9" s="653"/>
      <c r="PPB9" s="653"/>
      <c r="PPC9" s="653"/>
      <c r="PPD9" s="653"/>
      <c r="PPE9" s="653"/>
      <c r="PPF9" s="653"/>
      <c r="PPG9" s="653"/>
      <c r="PPH9" s="668"/>
      <c r="PPI9" s="670"/>
      <c r="PPJ9" s="652"/>
      <c r="PPK9" s="652"/>
      <c r="PPL9" s="652"/>
      <c r="PPM9" s="652"/>
      <c r="PPN9" s="652"/>
      <c r="PPO9" s="652"/>
      <c r="PPP9" s="653"/>
      <c r="PPQ9" s="653"/>
      <c r="PPR9" s="653"/>
      <c r="PPS9" s="653"/>
      <c r="PPT9" s="653"/>
      <c r="PPU9" s="653"/>
      <c r="PPV9" s="653"/>
      <c r="PPW9" s="653"/>
      <c r="PPX9" s="668"/>
      <c r="PPY9" s="670"/>
      <c r="PPZ9" s="652"/>
      <c r="PQA9" s="652"/>
      <c r="PQB9" s="652"/>
      <c r="PQC9" s="652"/>
      <c r="PQD9" s="652"/>
      <c r="PQE9" s="652"/>
      <c r="PQF9" s="653"/>
      <c r="PQG9" s="653"/>
      <c r="PQH9" s="653"/>
      <c r="PQI9" s="653"/>
      <c r="PQJ9" s="653"/>
      <c r="PQK9" s="653"/>
      <c r="PQL9" s="653"/>
      <c r="PQM9" s="653"/>
      <c r="PQN9" s="668"/>
      <c r="PQO9" s="670"/>
      <c r="PQP9" s="652"/>
      <c r="PQQ9" s="652"/>
      <c r="PQR9" s="652"/>
      <c r="PQS9" s="652"/>
      <c r="PQT9" s="652"/>
      <c r="PQU9" s="652"/>
      <c r="PQV9" s="653"/>
      <c r="PQW9" s="653"/>
      <c r="PQX9" s="653"/>
      <c r="PQY9" s="653"/>
      <c r="PQZ9" s="653"/>
      <c r="PRA9" s="653"/>
      <c r="PRB9" s="653"/>
      <c r="PRC9" s="653"/>
      <c r="PRD9" s="668"/>
      <c r="PRE9" s="670"/>
      <c r="PRF9" s="652"/>
      <c r="PRG9" s="652"/>
      <c r="PRH9" s="652"/>
      <c r="PRI9" s="652"/>
      <c r="PRJ9" s="652"/>
      <c r="PRK9" s="652"/>
      <c r="PRL9" s="653"/>
      <c r="PRM9" s="653"/>
      <c r="PRN9" s="653"/>
      <c r="PRO9" s="653"/>
      <c r="PRP9" s="653"/>
      <c r="PRQ9" s="653"/>
      <c r="PRR9" s="653"/>
      <c r="PRS9" s="653"/>
      <c r="PRT9" s="668"/>
      <c r="PRU9" s="670"/>
      <c r="PRV9" s="652"/>
      <c r="PRW9" s="652"/>
      <c r="PRX9" s="652"/>
      <c r="PRY9" s="652"/>
      <c r="PRZ9" s="652"/>
      <c r="PSA9" s="652"/>
      <c r="PSB9" s="653"/>
      <c r="PSC9" s="653"/>
      <c r="PSD9" s="653"/>
      <c r="PSE9" s="653"/>
      <c r="PSF9" s="653"/>
      <c r="PSG9" s="653"/>
      <c r="PSH9" s="653"/>
      <c r="PSI9" s="653"/>
      <c r="PSJ9" s="668"/>
      <c r="PSK9" s="670"/>
      <c r="PSL9" s="652"/>
      <c r="PSM9" s="652"/>
      <c r="PSN9" s="652"/>
      <c r="PSO9" s="652"/>
      <c r="PSP9" s="652"/>
      <c r="PSQ9" s="652"/>
      <c r="PSR9" s="653"/>
      <c r="PSS9" s="653"/>
      <c r="PST9" s="653"/>
      <c r="PSU9" s="653"/>
      <c r="PSV9" s="653"/>
      <c r="PSW9" s="653"/>
      <c r="PSX9" s="653"/>
      <c r="PSY9" s="653"/>
      <c r="PSZ9" s="668"/>
      <c r="PTA9" s="670"/>
      <c r="PTB9" s="652"/>
      <c r="PTC9" s="652"/>
      <c r="PTD9" s="652"/>
      <c r="PTE9" s="652"/>
      <c r="PTF9" s="652"/>
      <c r="PTG9" s="652"/>
      <c r="PTH9" s="653"/>
      <c r="PTI9" s="653"/>
      <c r="PTJ9" s="653"/>
      <c r="PTK9" s="653"/>
      <c r="PTL9" s="653"/>
      <c r="PTM9" s="653"/>
      <c r="PTN9" s="653"/>
      <c r="PTO9" s="653"/>
      <c r="PTP9" s="668"/>
      <c r="PTQ9" s="670"/>
      <c r="PTR9" s="652"/>
      <c r="PTS9" s="652"/>
      <c r="PTT9" s="652"/>
      <c r="PTU9" s="652"/>
      <c r="PTV9" s="652"/>
      <c r="PTW9" s="652"/>
      <c r="PTX9" s="653"/>
      <c r="PTY9" s="653"/>
      <c r="PTZ9" s="653"/>
      <c r="PUA9" s="653"/>
      <c r="PUB9" s="653"/>
      <c r="PUC9" s="653"/>
      <c r="PUD9" s="653"/>
      <c r="PUE9" s="653"/>
      <c r="PUF9" s="668"/>
      <c r="PUG9" s="670"/>
      <c r="PUH9" s="652"/>
      <c r="PUI9" s="652"/>
      <c r="PUJ9" s="652"/>
      <c r="PUK9" s="652"/>
      <c r="PUL9" s="652"/>
      <c r="PUM9" s="652"/>
      <c r="PUN9" s="653"/>
      <c r="PUO9" s="653"/>
      <c r="PUP9" s="653"/>
      <c r="PUQ9" s="653"/>
      <c r="PUR9" s="653"/>
      <c r="PUS9" s="653"/>
      <c r="PUT9" s="653"/>
      <c r="PUU9" s="653"/>
      <c r="PUV9" s="668"/>
      <c r="PUW9" s="670"/>
      <c r="PUX9" s="652"/>
      <c r="PUY9" s="652"/>
      <c r="PUZ9" s="652"/>
      <c r="PVA9" s="652"/>
      <c r="PVB9" s="652"/>
      <c r="PVC9" s="652"/>
      <c r="PVD9" s="653"/>
      <c r="PVE9" s="653"/>
      <c r="PVF9" s="653"/>
      <c r="PVG9" s="653"/>
      <c r="PVH9" s="653"/>
      <c r="PVI9" s="653"/>
      <c r="PVJ9" s="653"/>
      <c r="PVK9" s="653"/>
      <c r="PVL9" s="668"/>
      <c r="PVM9" s="670"/>
      <c r="PVN9" s="652"/>
      <c r="PVO9" s="652"/>
      <c r="PVP9" s="652"/>
      <c r="PVQ9" s="652"/>
      <c r="PVR9" s="652"/>
      <c r="PVS9" s="652"/>
      <c r="PVT9" s="653"/>
      <c r="PVU9" s="653"/>
      <c r="PVV9" s="653"/>
      <c r="PVW9" s="653"/>
      <c r="PVX9" s="653"/>
      <c r="PVY9" s="653"/>
      <c r="PVZ9" s="653"/>
      <c r="PWA9" s="653"/>
      <c r="PWB9" s="668"/>
      <c r="PWC9" s="670"/>
      <c r="PWD9" s="652"/>
      <c r="PWE9" s="652"/>
      <c r="PWF9" s="652"/>
      <c r="PWG9" s="652"/>
      <c r="PWH9" s="652"/>
      <c r="PWI9" s="652"/>
      <c r="PWJ9" s="653"/>
      <c r="PWK9" s="653"/>
      <c r="PWL9" s="653"/>
      <c r="PWM9" s="653"/>
      <c r="PWN9" s="653"/>
      <c r="PWO9" s="653"/>
      <c r="PWP9" s="653"/>
      <c r="PWQ9" s="653"/>
      <c r="PWR9" s="668"/>
      <c r="PWS9" s="670"/>
      <c r="PWT9" s="652"/>
      <c r="PWU9" s="652"/>
      <c r="PWV9" s="652"/>
      <c r="PWW9" s="652"/>
      <c r="PWX9" s="652"/>
      <c r="PWY9" s="652"/>
      <c r="PWZ9" s="653"/>
      <c r="PXA9" s="653"/>
      <c r="PXB9" s="653"/>
      <c r="PXC9" s="653"/>
      <c r="PXD9" s="653"/>
      <c r="PXE9" s="653"/>
      <c r="PXF9" s="653"/>
      <c r="PXG9" s="653"/>
      <c r="PXH9" s="668"/>
      <c r="PXI9" s="670"/>
      <c r="PXJ9" s="652"/>
      <c r="PXK9" s="652"/>
      <c r="PXL9" s="652"/>
      <c r="PXM9" s="652"/>
      <c r="PXN9" s="652"/>
      <c r="PXO9" s="652"/>
      <c r="PXP9" s="653"/>
      <c r="PXQ9" s="653"/>
      <c r="PXR9" s="653"/>
      <c r="PXS9" s="653"/>
      <c r="PXT9" s="653"/>
      <c r="PXU9" s="653"/>
      <c r="PXV9" s="653"/>
      <c r="PXW9" s="653"/>
      <c r="PXX9" s="668"/>
      <c r="PXY9" s="670"/>
      <c r="PXZ9" s="652"/>
      <c r="PYA9" s="652"/>
      <c r="PYB9" s="652"/>
      <c r="PYC9" s="652"/>
      <c r="PYD9" s="652"/>
      <c r="PYE9" s="652"/>
      <c r="PYF9" s="653"/>
      <c r="PYG9" s="653"/>
      <c r="PYH9" s="653"/>
      <c r="PYI9" s="653"/>
      <c r="PYJ9" s="653"/>
      <c r="PYK9" s="653"/>
      <c r="PYL9" s="653"/>
      <c r="PYM9" s="653"/>
      <c r="PYN9" s="668"/>
      <c r="PYO9" s="670"/>
      <c r="PYP9" s="652"/>
      <c r="PYQ9" s="652"/>
      <c r="PYR9" s="652"/>
      <c r="PYS9" s="652"/>
      <c r="PYT9" s="652"/>
      <c r="PYU9" s="652"/>
      <c r="PYV9" s="653"/>
      <c r="PYW9" s="653"/>
      <c r="PYX9" s="653"/>
      <c r="PYY9" s="653"/>
      <c r="PYZ9" s="653"/>
      <c r="PZA9" s="653"/>
      <c r="PZB9" s="653"/>
      <c r="PZC9" s="653"/>
      <c r="PZD9" s="668"/>
      <c r="PZE9" s="670"/>
      <c r="PZF9" s="652"/>
      <c r="PZG9" s="652"/>
      <c r="PZH9" s="652"/>
      <c r="PZI9" s="652"/>
      <c r="PZJ9" s="652"/>
      <c r="PZK9" s="652"/>
      <c r="PZL9" s="653"/>
      <c r="PZM9" s="653"/>
      <c r="PZN9" s="653"/>
      <c r="PZO9" s="653"/>
      <c r="PZP9" s="653"/>
      <c r="PZQ9" s="653"/>
      <c r="PZR9" s="653"/>
      <c r="PZS9" s="653"/>
      <c r="PZT9" s="668"/>
      <c r="PZU9" s="670"/>
      <c r="PZV9" s="652"/>
      <c r="PZW9" s="652"/>
      <c r="PZX9" s="652"/>
      <c r="PZY9" s="652"/>
      <c r="PZZ9" s="652"/>
      <c r="QAA9" s="652"/>
      <c r="QAB9" s="653"/>
      <c r="QAC9" s="653"/>
      <c r="QAD9" s="653"/>
      <c r="QAE9" s="653"/>
      <c r="QAF9" s="653"/>
      <c r="QAG9" s="653"/>
      <c r="QAH9" s="653"/>
      <c r="QAI9" s="653"/>
      <c r="QAJ9" s="668"/>
      <c r="QAK9" s="670"/>
      <c r="QAL9" s="652"/>
      <c r="QAM9" s="652"/>
      <c r="QAN9" s="652"/>
      <c r="QAO9" s="652"/>
      <c r="QAP9" s="652"/>
      <c r="QAQ9" s="652"/>
      <c r="QAR9" s="653"/>
      <c r="QAS9" s="653"/>
      <c r="QAT9" s="653"/>
      <c r="QAU9" s="653"/>
      <c r="QAV9" s="653"/>
      <c r="QAW9" s="653"/>
      <c r="QAX9" s="653"/>
      <c r="QAY9" s="653"/>
      <c r="QAZ9" s="668"/>
      <c r="QBA9" s="670"/>
      <c r="QBB9" s="652"/>
      <c r="QBC9" s="652"/>
      <c r="QBD9" s="652"/>
      <c r="QBE9" s="652"/>
      <c r="QBF9" s="652"/>
      <c r="QBG9" s="652"/>
      <c r="QBH9" s="653"/>
      <c r="QBI9" s="653"/>
      <c r="QBJ9" s="653"/>
      <c r="QBK9" s="653"/>
      <c r="QBL9" s="653"/>
      <c r="QBM9" s="653"/>
      <c r="QBN9" s="653"/>
      <c r="QBO9" s="653"/>
      <c r="QBP9" s="668"/>
      <c r="QBQ9" s="670"/>
      <c r="QBR9" s="652"/>
      <c r="QBS9" s="652"/>
      <c r="QBT9" s="652"/>
      <c r="QBU9" s="652"/>
      <c r="QBV9" s="652"/>
      <c r="QBW9" s="652"/>
      <c r="QBX9" s="653"/>
      <c r="QBY9" s="653"/>
      <c r="QBZ9" s="653"/>
      <c r="QCA9" s="653"/>
      <c r="QCB9" s="653"/>
      <c r="QCC9" s="653"/>
      <c r="QCD9" s="653"/>
      <c r="QCE9" s="653"/>
      <c r="QCF9" s="668"/>
      <c r="QCG9" s="670"/>
      <c r="QCH9" s="652"/>
      <c r="QCI9" s="652"/>
      <c r="QCJ9" s="652"/>
      <c r="QCK9" s="652"/>
      <c r="QCL9" s="652"/>
      <c r="QCM9" s="652"/>
      <c r="QCN9" s="653"/>
      <c r="QCO9" s="653"/>
      <c r="QCP9" s="653"/>
      <c r="QCQ9" s="653"/>
      <c r="QCR9" s="653"/>
      <c r="QCS9" s="653"/>
      <c r="QCT9" s="653"/>
      <c r="QCU9" s="653"/>
      <c r="QCV9" s="668"/>
      <c r="QCW9" s="670"/>
      <c r="QCX9" s="652"/>
      <c r="QCY9" s="652"/>
      <c r="QCZ9" s="652"/>
      <c r="QDA9" s="652"/>
      <c r="QDB9" s="652"/>
      <c r="QDC9" s="652"/>
      <c r="QDD9" s="653"/>
      <c r="QDE9" s="653"/>
      <c r="QDF9" s="653"/>
      <c r="QDG9" s="653"/>
      <c r="QDH9" s="653"/>
      <c r="QDI9" s="653"/>
      <c r="QDJ9" s="653"/>
      <c r="QDK9" s="653"/>
      <c r="QDL9" s="668"/>
      <c r="QDM9" s="670"/>
      <c r="QDN9" s="652"/>
      <c r="QDO9" s="652"/>
      <c r="QDP9" s="652"/>
      <c r="QDQ9" s="652"/>
      <c r="QDR9" s="652"/>
      <c r="QDS9" s="652"/>
      <c r="QDT9" s="653"/>
      <c r="QDU9" s="653"/>
      <c r="QDV9" s="653"/>
      <c r="QDW9" s="653"/>
      <c r="QDX9" s="653"/>
      <c r="QDY9" s="653"/>
      <c r="QDZ9" s="653"/>
      <c r="QEA9" s="653"/>
      <c r="QEB9" s="668"/>
      <c r="QEC9" s="670"/>
      <c r="QED9" s="652"/>
      <c r="QEE9" s="652"/>
      <c r="QEF9" s="652"/>
      <c r="QEG9" s="652"/>
      <c r="QEH9" s="652"/>
      <c r="QEI9" s="652"/>
      <c r="QEJ9" s="653"/>
      <c r="QEK9" s="653"/>
      <c r="QEL9" s="653"/>
      <c r="QEM9" s="653"/>
      <c r="QEN9" s="653"/>
      <c r="QEO9" s="653"/>
      <c r="QEP9" s="653"/>
      <c r="QEQ9" s="653"/>
      <c r="QER9" s="668"/>
      <c r="QES9" s="670"/>
      <c r="QET9" s="652"/>
      <c r="QEU9" s="652"/>
      <c r="QEV9" s="652"/>
      <c r="QEW9" s="652"/>
      <c r="QEX9" s="652"/>
      <c r="QEY9" s="652"/>
      <c r="QEZ9" s="653"/>
      <c r="QFA9" s="653"/>
      <c r="QFB9" s="653"/>
      <c r="QFC9" s="653"/>
      <c r="QFD9" s="653"/>
      <c r="QFE9" s="653"/>
      <c r="QFF9" s="653"/>
      <c r="QFG9" s="653"/>
      <c r="QFH9" s="668"/>
      <c r="QFI9" s="670"/>
      <c r="QFJ9" s="652"/>
      <c r="QFK9" s="652"/>
      <c r="QFL9" s="652"/>
      <c r="QFM9" s="652"/>
      <c r="QFN9" s="652"/>
      <c r="QFO9" s="652"/>
      <c r="QFP9" s="653"/>
      <c r="QFQ9" s="653"/>
      <c r="QFR9" s="653"/>
      <c r="QFS9" s="653"/>
      <c r="QFT9" s="653"/>
      <c r="QFU9" s="653"/>
      <c r="QFV9" s="653"/>
      <c r="QFW9" s="653"/>
      <c r="QFX9" s="668"/>
      <c r="QFY9" s="670"/>
      <c r="QFZ9" s="652"/>
      <c r="QGA9" s="652"/>
      <c r="QGB9" s="652"/>
      <c r="QGC9" s="652"/>
      <c r="QGD9" s="652"/>
      <c r="QGE9" s="652"/>
      <c r="QGF9" s="653"/>
      <c r="QGG9" s="653"/>
      <c r="QGH9" s="653"/>
      <c r="QGI9" s="653"/>
      <c r="QGJ9" s="653"/>
      <c r="QGK9" s="653"/>
      <c r="QGL9" s="653"/>
      <c r="QGM9" s="653"/>
      <c r="QGN9" s="668"/>
      <c r="QGO9" s="670"/>
      <c r="QGP9" s="652"/>
      <c r="QGQ9" s="652"/>
      <c r="QGR9" s="652"/>
      <c r="QGS9" s="652"/>
      <c r="QGT9" s="652"/>
      <c r="QGU9" s="652"/>
      <c r="QGV9" s="653"/>
      <c r="QGW9" s="653"/>
      <c r="QGX9" s="653"/>
      <c r="QGY9" s="653"/>
      <c r="QGZ9" s="653"/>
      <c r="QHA9" s="653"/>
      <c r="QHB9" s="653"/>
      <c r="QHC9" s="653"/>
      <c r="QHD9" s="668"/>
      <c r="QHE9" s="670"/>
      <c r="QHF9" s="652"/>
      <c r="QHG9" s="652"/>
      <c r="QHH9" s="652"/>
      <c r="QHI9" s="652"/>
      <c r="QHJ9" s="652"/>
      <c r="QHK9" s="652"/>
      <c r="QHL9" s="653"/>
      <c r="QHM9" s="653"/>
      <c r="QHN9" s="653"/>
      <c r="QHO9" s="653"/>
      <c r="QHP9" s="653"/>
      <c r="QHQ9" s="653"/>
      <c r="QHR9" s="653"/>
      <c r="QHS9" s="653"/>
      <c r="QHT9" s="668"/>
      <c r="QHU9" s="670"/>
      <c r="QHV9" s="652"/>
      <c r="QHW9" s="652"/>
      <c r="QHX9" s="652"/>
      <c r="QHY9" s="652"/>
      <c r="QHZ9" s="652"/>
      <c r="QIA9" s="652"/>
      <c r="QIB9" s="653"/>
      <c r="QIC9" s="653"/>
      <c r="QID9" s="653"/>
      <c r="QIE9" s="653"/>
      <c r="QIF9" s="653"/>
      <c r="QIG9" s="653"/>
      <c r="QIH9" s="653"/>
      <c r="QII9" s="653"/>
      <c r="QIJ9" s="668"/>
      <c r="QIK9" s="670"/>
      <c r="QIL9" s="652"/>
      <c r="QIM9" s="652"/>
      <c r="QIN9" s="652"/>
      <c r="QIO9" s="652"/>
      <c r="QIP9" s="652"/>
      <c r="QIQ9" s="652"/>
      <c r="QIR9" s="653"/>
      <c r="QIS9" s="653"/>
      <c r="QIT9" s="653"/>
      <c r="QIU9" s="653"/>
      <c r="QIV9" s="653"/>
      <c r="QIW9" s="653"/>
      <c r="QIX9" s="653"/>
      <c r="QIY9" s="653"/>
      <c r="QIZ9" s="668"/>
      <c r="QJA9" s="670"/>
      <c r="QJB9" s="652"/>
      <c r="QJC9" s="652"/>
      <c r="QJD9" s="652"/>
      <c r="QJE9" s="652"/>
      <c r="QJF9" s="652"/>
      <c r="QJG9" s="652"/>
      <c r="QJH9" s="653"/>
      <c r="QJI9" s="653"/>
      <c r="QJJ9" s="653"/>
      <c r="QJK9" s="653"/>
      <c r="QJL9" s="653"/>
      <c r="QJM9" s="653"/>
      <c r="QJN9" s="653"/>
      <c r="QJO9" s="653"/>
      <c r="QJP9" s="668"/>
      <c r="QJQ9" s="670"/>
      <c r="QJR9" s="652"/>
      <c r="QJS9" s="652"/>
      <c r="QJT9" s="652"/>
      <c r="QJU9" s="652"/>
      <c r="QJV9" s="652"/>
      <c r="QJW9" s="652"/>
      <c r="QJX9" s="653"/>
      <c r="QJY9" s="653"/>
      <c r="QJZ9" s="653"/>
      <c r="QKA9" s="653"/>
      <c r="QKB9" s="653"/>
      <c r="QKC9" s="653"/>
      <c r="QKD9" s="653"/>
      <c r="QKE9" s="653"/>
      <c r="QKF9" s="668"/>
      <c r="QKG9" s="670"/>
      <c r="QKH9" s="652"/>
      <c r="QKI9" s="652"/>
      <c r="QKJ9" s="652"/>
      <c r="QKK9" s="652"/>
      <c r="QKL9" s="652"/>
      <c r="QKM9" s="652"/>
      <c r="QKN9" s="653"/>
      <c r="QKO9" s="653"/>
      <c r="QKP9" s="653"/>
      <c r="QKQ9" s="653"/>
      <c r="QKR9" s="653"/>
      <c r="QKS9" s="653"/>
      <c r="QKT9" s="653"/>
      <c r="QKU9" s="653"/>
      <c r="QKV9" s="668"/>
      <c r="QKW9" s="670"/>
      <c r="QKX9" s="652"/>
      <c r="QKY9" s="652"/>
      <c r="QKZ9" s="652"/>
      <c r="QLA9" s="652"/>
      <c r="QLB9" s="652"/>
      <c r="QLC9" s="652"/>
      <c r="QLD9" s="653"/>
      <c r="QLE9" s="653"/>
      <c r="QLF9" s="653"/>
      <c r="QLG9" s="653"/>
      <c r="QLH9" s="653"/>
      <c r="QLI9" s="653"/>
      <c r="QLJ9" s="653"/>
      <c r="QLK9" s="653"/>
      <c r="QLL9" s="668"/>
      <c r="QLM9" s="670"/>
      <c r="QLN9" s="652"/>
      <c r="QLO9" s="652"/>
      <c r="QLP9" s="652"/>
      <c r="QLQ9" s="652"/>
      <c r="QLR9" s="652"/>
      <c r="QLS9" s="652"/>
      <c r="QLT9" s="653"/>
      <c r="QLU9" s="653"/>
      <c r="QLV9" s="653"/>
      <c r="QLW9" s="653"/>
      <c r="QLX9" s="653"/>
      <c r="QLY9" s="653"/>
      <c r="QLZ9" s="653"/>
      <c r="QMA9" s="653"/>
      <c r="QMB9" s="668"/>
      <c r="QMC9" s="670"/>
      <c r="QMD9" s="652"/>
      <c r="QME9" s="652"/>
      <c r="QMF9" s="652"/>
      <c r="QMG9" s="652"/>
      <c r="QMH9" s="652"/>
      <c r="QMI9" s="652"/>
      <c r="QMJ9" s="653"/>
      <c r="QMK9" s="653"/>
      <c r="QML9" s="653"/>
      <c r="QMM9" s="653"/>
      <c r="QMN9" s="653"/>
      <c r="QMO9" s="653"/>
      <c r="QMP9" s="653"/>
      <c r="QMQ9" s="653"/>
      <c r="QMR9" s="668"/>
      <c r="QMS9" s="670"/>
      <c r="QMT9" s="652"/>
      <c r="QMU9" s="652"/>
      <c r="QMV9" s="652"/>
      <c r="QMW9" s="652"/>
      <c r="QMX9" s="652"/>
      <c r="QMY9" s="652"/>
      <c r="QMZ9" s="653"/>
      <c r="QNA9" s="653"/>
      <c r="QNB9" s="653"/>
      <c r="QNC9" s="653"/>
      <c r="QND9" s="653"/>
      <c r="QNE9" s="653"/>
      <c r="QNF9" s="653"/>
      <c r="QNG9" s="653"/>
      <c r="QNH9" s="668"/>
      <c r="QNI9" s="670"/>
      <c r="QNJ9" s="652"/>
      <c r="QNK9" s="652"/>
      <c r="QNL9" s="652"/>
      <c r="QNM9" s="652"/>
      <c r="QNN9" s="652"/>
      <c r="QNO9" s="652"/>
      <c r="QNP9" s="653"/>
      <c r="QNQ9" s="653"/>
      <c r="QNR9" s="653"/>
      <c r="QNS9" s="653"/>
      <c r="QNT9" s="653"/>
      <c r="QNU9" s="653"/>
      <c r="QNV9" s="653"/>
      <c r="QNW9" s="653"/>
      <c r="QNX9" s="668"/>
      <c r="QNY9" s="670"/>
      <c r="QNZ9" s="652"/>
      <c r="QOA9" s="652"/>
      <c r="QOB9" s="652"/>
      <c r="QOC9" s="652"/>
      <c r="QOD9" s="652"/>
      <c r="QOE9" s="652"/>
      <c r="QOF9" s="653"/>
      <c r="QOG9" s="653"/>
      <c r="QOH9" s="653"/>
      <c r="QOI9" s="653"/>
      <c r="QOJ9" s="653"/>
      <c r="QOK9" s="653"/>
      <c r="QOL9" s="653"/>
      <c r="QOM9" s="653"/>
      <c r="QON9" s="668"/>
      <c r="QOO9" s="670"/>
      <c r="QOP9" s="652"/>
      <c r="QOQ9" s="652"/>
      <c r="QOR9" s="652"/>
      <c r="QOS9" s="652"/>
      <c r="QOT9" s="652"/>
      <c r="QOU9" s="652"/>
      <c r="QOV9" s="653"/>
      <c r="QOW9" s="653"/>
      <c r="QOX9" s="653"/>
      <c r="QOY9" s="653"/>
      <c r="QOZ9" s="653"/>
      <c r="QPA9" s="653"/>
      <c r="QPB9" s="653"/>
      <c r="QPC9" s="653"/>
      <c r="QPD9" s="668"/>
      <c r="QPE9" s="670"/>
      <c r="QPF9" s="652"/>
      <c r="QPG9" s="652"/>
      <c r="QPH9" s="652"/>
      <c r="QPI9" s="652"/>
      <c r="QPJ9" s="652"/>
      <c r="QPK9" s="652"/>
      <c r="QPL9" s="653"/>
      <c r="QPM9" s="653"/>
      <c r="QPN9" s="653"/>
      <c r="QPO9" s="653"/>
      <c r="QPP9" s="653"/>
      <c r="QPQ9" s="653"/>
      <c r="QPR9" s="653"/>
      <c r="QPS9" s="653"/>
      <c r="QPT9" s="668"/>
      <c r="QPU9" s="670"/>
      <c r="QPV9" s="652"/>
      <c r="QPW9" s="652"/>
      <c r="QPX9" s="652"/>
      <c r="QPY9" s="652"/>
      <c r="QPZ9" s="652"/>
      <c r="QQA9" s="652"/>
      <c r="QQB9" s="653"/>
      <c r="QQC9" s="653"/>
      <c r="QQD9" s="653"/>
      <c r="QQE9" s="653"/>
      <c r="QQF9" s="653"/>
      <c r="QQG9" s="653"/>
      <c r="QQH9" s="653"/>
      <c r="QQI9" s="653"/>
      <c r="QQJ9" s="668"/>
      <c r="QQK9" s="670"/>
      <c r="QQL9" s="652"/>
      <c r="QQM9" s="652"/>
      <c r="QQN9" s="652"/>
      <c r="QQO9" s="652"/>
      <c r="QQP9" s="652"/>
      <c r="QQQ9" s="652"/>
      <c r="QQR9" s="653"/>
      <c r="QQS9" s="653"/>
      <c r="QQT9" s="653"/>
      <c r="QQU9" s="653"/>
      <c r="QQV9" s="653"/>
      <c r="QQW9" s="653"/>
      <c r="QQX9" s="653"/>
      <c r="QQY9" s="653"/>
      <c r="QQZ9" s="668"/>
      <c r="QRA9" s="670"/>
      <c r="QRB9" s="652"/>
      <c r="QRC9" s="652"/>
      <c r="QRD9" s="652"/>
      <c r="QRE9" s="652"/>
      <c r="QRF9" s="652"/>
      <c r="QRG9" s="652"/>
      <c r="QRH9" s="653"/>
      <c r="QRI9" s="653"/>
      <c r="QRJ9" s="653"/>
      <c r="QRK9" s="653"/>
      <c r="QRL9" s="653"/>
      <c r="QRM9" s="653"/>
      <c r="QRN9" s="653"/>
      <c r="QRO9" s="653"/>
      <c r="QRP9" s="668"/>
      <c r="QRQ9" s="670"/>
      <c r="QRR9" s="652"/>
      <c r="QRS9" s="652"/>
      <c r="QRT9" s="652"/>
      <c r="QRU9" s="652"/>
      <c r="QRV9" s="652"/>
      <c r="QRW9" s="652"/>
      <c r="QRX9" s="653"/>
      <c r="QRY9" s="653"/>
      <c r="QRZ9" s="653"/>
      <c r="QSA9" s="653"/>
      <c r="QSB9" s="653"/>
      <c r="QSC9" s="653"/>
      <c r="QSD9" s="653"/>
      <c r="QSE9" s="653"/>
      <c r="QSF9" s="668"/>
      <c r="QSG9" s="670"/>
      <c r="QSH9" s="652"/>
      <c r="QSI9" s="652"/>
      <c r="QSJ9" s="652"/>
      <c r="QSK9" s="652"/>
      <c r="QSL9" s="652"/>
      <c r="QSM9" s="652"/>
      <c r="QSN9" s="653"/>
      <c r="QSO9" s="653"/>
      <c r="QSP9" s="653"/>
      <c r="QSQ9" s="653"/>
      <c r="QSR9" s="653"/>
      <c r="QSS9" s="653"/>
      <c r="QST9" s="653"/>
      <c r="QSU9" s="653"/>
      <c r="QSV9" s="668"/>
      <c r="QSW9" s="670"/>
      <c r="QSX9" s="652"/>
      <c r="QSY9" s="652"/>
      <c r="QSZ9" s="652"/>
      <c r="QTA9" s="652"/>
      <c r="QTB9" s="652"/>
      <c r="QTC9" s="652"/>
      <c r="QTD9" s="653"/>
      <c r="QTE9" s="653"/>
      <c r="QTF9" s="653"/>
      <c r="QTG9" s="653"/>
      <c r="QTH9" s="653"/>
      <c r="QTI9" s="653"/>
      <c r="QTJ9" s="653"/>
      <c r="QTK9" s="653"/>
      <c r="QTL9" s="668"/>
      <c r="QTM9" s="670"/>
      <c r="QTN9" s="652"/>
      <c r="QTO9" s="652"/>
      <c r="QTP9" s="652"/>
      <c r="QTQ9" s="652"/>
      <c r="QTR9" s="652"/>
      <c r="QTS9" s="652"/>
      <c r="QTT9" s="653"/>
      <c r="QTU9" s="653"/>
      <c r="QTV9" s="653"/>
      <c r="QTW9" s="653"/>
      <c r="QTX9" s="653"/>
      <c r="QTY9" s="653"/>
      <c r="QTZ9" s="653"/>
      <c r="QUA9" s="653"/>
      <c r="QUB9" s="668"/>
      <c r="QUC9" s="670"/>
      <c r="QUD9" s="652"/>
      <c r="QUE9" s="652"/>
      <c r="QUF9" s="652"/>
      <c r="QUG9" s="652"/>
      <c r="QUH9" s="652"/>
      <c r="QUI9" s="652"/>
      <c r="QUJ9" s="653"/>
      <c r="QUK9" s="653"/>
      <c r="QUL9" s="653"/>
      <c r="QUM9" s="653"/>
      <c r="QUN9" s="653"/>
      <c r="QUO9" s="653"/>
      <c r="QUP9" s="653"/>
      <c r="QUQ9" s="653"/>
      <c r="QUR9" s="668"/>
      <c r="QUS9" s="670"/>
      <c r="QUT9" s="652"/>
      <c r="QUU9" s="652"/>
      <c r="QUV9" s="652"/>
      <c r="QUW9" s="652"/>
      <c r="QUX9" s="652"/>
      <c r="QUY9" s="652"/>
      <c r="QUZ9" s="653"/>
      <c r="QVA9" s="653"/>
      <c r="QVB9" s="653"/>
      <c r="QVC9" s="653"/>
      <c r="QVD9" s="653"/>
      <c r="QVE9" s="653"/>
      <c r="QVF9" s="653"/>
      <c r="QVG9" s="653"/>
      <c r="QVH9" s="668"/>
      <c r="QVI9" s="670"/>
      <c r="QVJ9" s="652"/>
      <c r="QVK9" s="652"/>
      <c r="QVL9" s="652"/>
      <c r="QVM9" s="652"/>
      <c r="QVN9" s="652"/>
      <c r="QVO9" s="652"/>
      <c r="QVP9" s="653"/>
      <c r="QVQ9" s="653"/>
      <c r="QVR9" s="653"/>
      <c r="QVS9" s="653"/>
      <c r="QVT9" s="653"/>
      <c r="QVU9" s="653"/>
      <c r="QVV9" s="653"/>
      <c r="QVW9" s="653"/>
      <c r="QVX9" s="668"/>
      <c r="QVY9" s="670"/>
      <c r="QVZ9" s="652"/>
      <c r="QWA9" s="652"/>
      <c r="QWB9" s="652"/>
      <c r="QWC9" s="652"/>
      <c r="QWD9" s="652"/>
      <c r="QWE9" s="652"/>
      <c r="QWF9" s="653"/>
      <c r="QWG9" s="653"/>
      <c r="QWH9" s="653"/>
      <c r="QWI9" s="653"/>
      <c r="QWJ9" s="653"/>
      <c r="QWK9" s="653"/>
      <c r="QWL9" s="653"/>
      <c r="QWM9" s="653"/>
      <c r="QWN9" s="668"/>
      <c r="QWO9" s="670"/>
      <c r="QWP9" s="652"/>
      <c r="QWQ9" s="652"/>
      <c r="QWR9" s="652"/>
      <c r="QWS9" s="652"/>
      <c r="QWT9" s="652"/>
      <c r="QWU9" s="652"/>
      <c r="QWV9" s="653"/>
      <c r="QWW9" s="653"/>
      <c r="QWX9" s="653"/>
      <c r="QWY9" s="653"/>
      <c r="QWZ9" s="653"/>
      <c r="QXA9" s="653"/>
      <c r="QXB9" s="653"/>
      <c r="QXC9" s="653"/>
      <c r="QXD9" s="668"/>
      <c r="QXE9" s="670"/>
      <c r="QXF9" s="652"/>
      <c r="QXG9" s="652"/>
      <c r="QXH9" s="652"/>
      <c r="QXI9" s="652"/>
      <c r="QXJ9" s="652"/>
      <c r="QXK9" s="652"/>
      <c r="QXL9" s="653"/>
      <c r="QXM9" s="653"/>
      <c r="QXN9" s="653"/>
      <c r="QXO9" s="653"/>
      <c r="QXP9" s="653"/>
      <c r="QXQ9" s="653"/>
      <c r="QXR9" s="653"/>
      <c r="QXS9" s="653"/>
      <c r="QXT9" s="668"/>
      <c r="QXU9" s="670"/>
      <c r="QXV9" s="652"/>
      <c r="QXW9" s="652"/>
      <c r="QXX9" s="652"/>
      <c r="QXY9" s="652"/>
      <c r="QXZ9" s="652"/>
      <c r="QYA9" s="652"/>
      <c r="QYB9" s="653"/>
      <c r="QYC9" s="653"/>
      <c r="QYD9" s="653"/>
      <c r="QYE9" s="653"/>
      <c r="QYF9" s="653"/>
      <c r="QYG9" s="653"/>
      <c r="QYH9" s="653"/>
      <c r="QYI9" s="653"/>
      <c r="QYJ9" s="668"/>
      <c r="QYK9" s="670"/>
      <c r="QYL9" s="652"/>
      <c r="QYM9" s="652"/>
      <c r="QYN9" s="652"/>
      <c r="QYO9" s="652"/>
      <c r="QYP9" s="652"/>
      <c r="QYQ9" s="652"/>
      <c r="QYR9" s="653"/>
      <c r="QYS9" s="653"/>
      <c r="QYT9" s="653"/>
      <c r="QYU9" s="653"/>
      <c r="QYV9" s="653"/>
      <c r="QYW9" s="653"/>
      <c r="QYX9" s="653"/>
      <c r="QYY9" s="653"/>
      <c r="QYZ9" s="668"/>
      <c r="QZA9" s="670"/>
      <c r="QZB9" s="652"/>
      <c r="QZC9" s="652"/>
      <c r="QZD9" s="652"/>
      <c r="QZE9" s="652"/>
      <c r="QZF9" s="652"/>
      <c r="QZG9" s="652"/>
      <c r="QZH9" s="653"/>
      <c r="QZI9" s="653"/>
      <c r="QZJ9" s="653"/>
      <c r="QZK9" s="653"/>
      <c r="QZL9" s="653"/>
      <c r="QZM9" s="653"/>
      <c r="QZN9" s="653"/>
      <c r="QZO9" s="653"/>
      <c r="QZP9" s="668"/>
      <c r="QZQ9" s="670"/>
      <c r="QZR9" s="652"/>
      <c r="QZS9" s="652"/>
      <c r="QZT9" s="652"/>
      <c r="QZU9" s="652"/>
      <c r="QZV9" s="652"/>
      <c r="QZW9" s="652"/>
      <c r="QZX9" s="653"/>
      <c r="QZY9" s="653"/>
      <c r="QZZ9" s="653"/>
      <c r="RAA9" s="653"/>
      <c r="RAB9" s="653"/>
      <c r="RAC9" s="653"/>
      <c r="RAD9" s="653"/>
      <c r="RAE9" s="653"/>
      <c r="RAF9" s="668"/>
      <c r="RAG9" s="670"/>
      <c r="RAH9" s="652"/>
      <c r="RAI9" s="652"/>
      <c r="RAJ9" s="652"/>
      <c r="RAK9" s="652"/>
      <c r="RAL9" s="652"/>
      <c r="RAM9" s="652"/>
      <c r="RAN9" s="653"/>
      <c r="RAO9" s="653"/>
      <c r="RAP9" s="653"/>
      <c r="RAQ9" s="653"/>
      <c r="RAR9" s="653"/>
      <c r="RAS9" s="653"/>
      <c r="RAT9" s="653"/>
      <c r="RAU9" s="653"/>
      <c r="RAV9" s="668"/>
      <c r="RAW9" s="670"/>
      <c r="RAX9" s="652"/>
      <c r="RAY9" s="652"/>
      <c r="RAZ9" s="652"/>
      <c r="RBA9" s="652"/>
      <c r="RBB9" s="652"/>
      <c r="RBC9" s="652"/>
      <c r="RBD9" s="653"/>
      <c r="RBE9" s="653"/>
      <c r="RBF9" s="653"/>
      <c r="RBG9" s="653"/>
      <c r="RBH9" s="653"/>
      <c r="RBI9" s="653"/>
      <c r="RBJ9" s="653"/>
      <c r="RBK9" s="653"/>
      <c r="RBL9" s="668"/>
      <c r="RBM9" s="670"/>
      <c r="RBN9" s="652"/>
      <c r="RBO9" s="652"/>
      <c r="RBP9" s="652"/>
      <c r="RBQ9" s="652"/>
      <c r="RBR9" s="652"/>
      <c r="RBS9" s="652"/>
      <c r="RBT9" s="653"/>
      <c r="RBU9" s="653"/>
      <c r="RBV9" s="653"/>
      <c r="RBW9" s="653"/>
      <c r="RBX9" s="653"/>
      <c r="RBY9" s="653"/>
      <c r="RBZ9" s="653"/>
      <c r="RCA9" s="653"/>
      <c r="RCB9" s="668"/>
      <c r="RCC9" s="670"/>
      <c r="RCD9" s="652"/>
      <c r="RCE9" s="652"/>
      <c r="RCF9" s="652"/>
      <c r="RCG9" s="652"/>
      <c r="RCH9" s="652"/>
      <c r="RCI9" s="652"/>
      <c r="RCJ9" s="653"/>
      <c r="RCK9" s="653"/>
      <c r="RCL9" s="653"/>
      <c r="RCM9" s="653"/>
      <c r="RCN9" s="653"/>
      <c r="RCO9" s="653"/>
      <c r="RCP9" s="653"/>
      <c r="RCQ9" s="653"/>
      <c r="RCR9" s="668"/>
      <c r="RCS9" s="670"/>
      <c r="RCT9" s="652"/>
      <c r="RCU9" s="652"/>
      <c r="RCV9" s="652"/>
      <c r="RCW9" s="652"/>
      <c r="RCX9" s="652"/>
      <c r="RCY9" s="652"/>
      <c r="RCZ9" s="653"/>
      <c r="RDA9" s="653"/>
      <c r="RDB9" s="653"/>
      <c r="RDC9" s="653"/>
      <c r="RDD9" s="653"/>
      <c r="RDE9" s="653"/>
      <c r="RDF9" s="653"/>
      <c r="RDG9" s="653"/>
      <c r="RDH9" s="668"/>
      <c r="RDI9" s="670"/>
      <c r="RDJ9" s="652"/>
      <c r="RDK9" s="652"/>
      <c r="RDL9" s="652"/>
      <c r="RDM9" s="652"/>
      <c r="RDN9" s="652"/>
      <c r="RDO9" s="652"/>
      <c r="RDP9" s="653"/>
      <c r="RDQ9" s="653"/>
      <c r="RDR9" s="653"/>
      <c r="RDS9" s="653"/>
      <c r="RDT9" s="653"/>
      <c r="RDU9" s="653"/>
      <c r="RDV9" s="653"/>
      <c r="RDW9" s="653"/>
      <c r="RDX9" s="668"/>
      <c r="RDY9" s="670"/>
      <c r="RDZ9" s="652"/>
      <c r="REA9" s="652"/>
      <c r="REB9" s="652"/>
      <c r="REC9" s="652"/>
      <c r="RED9" s="652"/>
      <c r="REE9" s="652"/>
      <c r="REF9" s="653"/>
      <c r="REG9" s="653"/>
      <c r="REH9" s="653"/>
      <c r="REI9" s="653"/>
      <c r="REJ9" s="653"/>
      <c r="REK9" s="653"/>
      <c r="REL9" s="653"/>
      <c r="REM9" s="653"/>
      <c r="REN9" s="668"/>
      <c r="REO9" s="670"/>
      <c r="REP9" s="652"/>
      <c r="REQ9" s="652"/>
      <c r="RER9" s="652"/>
      <c r="RES9" s="652"/>
      <c r="RET9" s="652"/>
      <c r="REU9" s="652"/>
      <c r="REV9" s="653"/>
      <c r="REW9" s="653"/>
      <c r="REX9" s="653"/>
      <c r="REY9" s="653"/>
      <c r="REZ9" s="653"/>
      <c r="RFA9" s="653"/>
      <c r="RFB9" s="653"/>
      <c r="RFC9" s="653"/>
      <c r="RFD9" s="668"/>
      <c r="RFE9" s="670"/>
      <c r="RFF9" s="652"/>
      <c r="RFG9" s="652"/>
      <c r="RFH9" s="652"/>
      <c r="RFI9" s="652"/>
      <c r="RFJ9" s="652"/>
      <c r="RFK9" s="652"/>
      <c r="RFL9" s="653"/>
      <c r="RFM9" s="653"/>
      <c r="RFN9" s="653"/>
      <c r="RFO9" s="653"/>
      <c r="RFP9" s="653"/>
      <c r="RFQ9" s="653"/>
      <c r="RFR9" s="653"/>
      <c r="RFS9" s="653"/>
      <c r="RFT9" s="668"/>
      <c r="RFU9" s="670"/>
      <c r="RFV9" s="652"/>
      <c r="RFW9" s="652"/>
      <c r="RFX9" s="652"/>
      <c r="RFY9" s="652"/>
      <c r="RFZ9" s="652"/>
      <c r="RGA9" s="652"/>
      <c r="RGB9" s="653"/>
      <c r="RGC9" s="653"/>
      <c r="RGD9" s="653"/>
      <c r="RGE9" s="653"/>
      <c r="RGF9" s="653"/>
      <c r="RGG9" s="653"/>
      <c r="RGH9" s="653"/>
      <c r="RGI9" s="653"/>
      <c r="RGJ9" s="668"/>
      <c r="RGK9" s="670"/>
      <c r="RGL9" s="652"/>
      <c r="RGM9" s="652"/>
      <c r="RGN9" s="652"/>
      <c r="RGO9" s="652"/>
      <c r="RGP9" s="652"/>
      <c r="RGQ9" s="652"/>
      <c r="RGR9" s="653"/>
      <c r="RGS9" s="653"/>
      <c r="RGT9" s="653"/>
      <c r="RGU9" s="653"/>
      <c r="RGV9" s="653"/>
      <c r="RGW9" s="653"/>
      <c r="RGX9" s="653"/>
      <c r="RGY9" s="653"/>
      <c r="RGZ9" s="668"/>
      <c r="RHA9" s="670"/>
      <c r="RHB9" s="652"/>
      <c r="RHC9" s="652"/>
      <c r="RHD9" s="652"/>
      <c r="RHE9" s="652"/>
      <c r="RHF9" s="652"/>
      <c r="RHG9" s="652"/>
      <c r="RHH9" s="653"/>
      <c r="RHI9" s="653"/>
      <c r="RHJ9" s="653"/>
      <c r="RHK9" s="653"/>
      <c r="RHL9" s="653"/>
      <c r="RHM9" s="653"/>
      <c r="RHN9" s="653"/>
      <c r="RHO9" s="653"/>
      <c r="RHP9" s="668"/>
      <c r="RHQ9" s="670"/>
      <c r="RHR9" s="652"/>
      <c r="RHS9" s="652"/>
      <c r="RHT9" s="652"/>
      <c r="RHU9" s="652"/>
      <c r="RHV9" s="652"/>
      <c r="RHW9" s="652"/>
      <c r="RHX9" s="653"/>
      <c r="RHY9" s="653"/>
      <c r="RHZ9" s="653"/>
      <c r="RIA9" s="653"/>
      <c r="RIB9" s="653"/>
      <c r="RIC9" s="653"/>
      <c r="RID9" s="653"/>
      <c r="RIE9" s="653"/>
      <c r="RIF9" s="668"/>
      <c r="RIG9" s="670"/>
      <c r="RIH9" s="652"/>
      <c r="RII9" s="652"/>
      <c r="RIJ9" s="652"/>
      <c r="RIK9" s="652"/>
      <c r="RIL9" s="652"/>
      <c r="RIM9" s="652"/>
      <c r="RIN9" s="653"/>
      <c r="RIO9" s="653"/>
      <c r="RIP9" s="653"/>
      <c r="RIQ9" s="653"/>
      <c r="RIR9" s="653"/>
      <c r="RIS9" s="653"/>
      <c r="RIT9" s="653"/>
      <c r="RIU9" s="653"/>
      <c r="RIV9" s="668"/>
      <c r="RIW9" s="670"/>
      <c r="RIX9" s="652"/>
      <c r="RIY9" s="652"/>
      <c r="RIZ9" s="652"/>
      <c r="RJA9" s="652"/>
      <c r="RJB9" s="652"/>
      <c r="RJC9" s="652"/>
      <c r="RJD9" s="653"/>
      <c r="RJE9" s="653"/>
      <c r="RJF9" s="653"/>
      <c r="RJG9" s="653"/>
      <c r="RJH9" s="653"/>
      <c r="RJI9" s="653"/>
      <c r="RJJ9" s="653"/>
      <c r="RJK9" s="653"/>
      <c r="RJL9" s="668"/>
      <c r="RJM9" s="670"/>
      <c r="RJN9" s="652"/>
      <c r="RJO9" s="652"/>
      <c r="RJP9" s="652"/>
      <c r="RJQ9" s="652"/>
      <c r="RJR9" s="652"/>
      <c r="RJS9" s="652"/>
      <c r="RJT9" s="653"/>
      <c r="RJU9" s="653"/>
      <c r="RJV9" s="653"/>
      <c r="RJW9" s="653"/>
      <c r="RJX9" s="653"/>
      <c r="RJY9" s="653"/>
      <c r="RJZ9" s="653"/>
      <c r="RKA9" s="653"/>
      <c r="RKB9" s="668"/>
      <c r="RKC9" s="670"/>
      <c r="RKD9" s="652"/>
      <c r="RKE9" s="652"/>
      <c r="RKF9" s="652"/>
      <c r="RKG9" s="652"/>
      <c r="RKH9" s="652"/>
      <c r="RKI9" s="652"/>
      <c r="RKJ9" s="653"/>
      <c r="RKK9" s="653"/>
      <c r="RKL9" s="653"/>
      <c r="RKM9" s="653"/>
      <c r="RKN9" s="653"/>
      <c r="RKO9" s="653"/>
      <c r="RKP9" s="653"/>
      <c r="RKQ9" s="653"/>
      <c r="RKR9" s="668"/>
      <c r="RKS9" s="670"/>
      <c r="RKT9" s="652"/>
      <c r="RKU9" s="652"/>
      <c r="RKV9" s="652"/>
      <c r="RKW9" s="652"/>
      <c r="RKX9" s="652"/>
      <c r="RKY9" s="652"/>
      <c r="RKZ9" s="653"/>
      <c r="RLA9" s="653"/>
      <c r="RLB9" s="653"/>
      <c r="RLC9" s="653"/>
      <c r="RLD9" s="653"/>
      <c r="RLE9" s="653"/>
      <c r="RLF9" s="653"/>
      <c r="RLG9" s="653"/>
      <c r="RLH9" s="668"/>
      <c r="RLI9" s="670"/>
      <c r="RLJ9" s="652"/>
      <c r="RLK9" s="652"/>
      <c r="RLL9" s="652"/>
      <c r="RLM9" s="652"/>
      <c r="RLN9" s="652"/>
      <c r="RLO9" s="652"/>
      <c r="RLP9" s="653"/>
      <c r="RLQ9" s="653"/>
      <c r="RLR9" s="653"/>
      <c r="RLS9" s="653"/>
      <c r="RLT9" s="653"/>
      <c r="RLU9" s="653"/>
      <c r="RLV9" s="653"/>
      <c r="RLW9" s="653"/>
      <c r="RLX9" s="668"/>
      <c r="RLY9" s="670"/>
      <c r="RLZ9" s="652"/>
      <c r="RMA9" s="652"/>
      <c r="RMB9" s="652"/>
      <c r="RMC9" s="652"/>
      <c r="RMD9" s="652"/>
      <c r="RME9" s="652"/>
      <c r="RMF9" s="653"/>
      <c r="RMG9" s="653"/>
      <c r="RMH9" s="653"/>
      <c r="RMI9" s="653"/>
      <c r="RMJ9" s="653"/>
      <c r="RMK9" s="653"/>
      <c r="RML9" s="653"/>
      <c r="RMM9" s="653"/>
      <c r="RMN9" s="668"/>
      <c r="RMO9" s="670"/>
      <c r="RMP9" s="652"/>
      <c r="RMQ9" s="652"/>
      <c r="RMR9" s="652"/>
      <c r="RMS9" s="652"/>
      <c r="RMT9" s="652"/>
      <c r="RMU9" s="652"/>
      <c r="RMV9" s="653"/>
      <c r="RMW9" s="653"/>
      <c r="RMX9" s="653"/>
      <c r="RMY9" s="653"/>
      <c r="RMZ9" s="653"/>
      <c r="RNA9" s="653"/>
      <c r="RNB9" s="653"/>
      <c r="RNC9" s="653"/>
      <c r="RND9" s="668"/>
      <c r="RNE9" s="670"/>
      <c r="RNF9" s="652"/>
      <c r="RNG9" s="652"/>
      <c r="RNH9" s="652"/>
      <c r="RNI9" s="652"/>
      <c r="RNJ9" s="652"/>
      <c r="RNK9" s="652"/>
      <c r="RNL9" s="653"/>
      <c r="RNM9" s="653"/>
      <c r="RNN9" s="653"/>
      <c r="RNO9" s="653"/>
      <c r="RNP9" s="653"/>
      <c r="RNQ9" s="653"/>
      <c r="RNR9" s="653"/>
      <c r="RNS9" s="653"/>
      <c r="RNT9" s="668"/>
      <c r="RNU9" s="670"/>
      <c r="RNV9" s="652"/>
      <c r="RNW9" s="652"/>
      <c r="RNX9" s="652"/>
      <c r="RNY9" s="652"/>
      <c r="RNZ9" s="652"/>
      <c r="ROA9" s="652"/>
      <c r="ROB9" s="653"/>
      <c r="ROC9" s="653"/>
      <c r="ROD9" s="653"/>
      <c r="ROE9" s="653"/>
      <c r="ROF9" s="653"/>
      <c r="ROG9" s="653"/>
      <c r="ROH9" s="653"/>
      <c r="ROI9" s="653"/>
      <c r="ROJ9" s="668"/>
      <c r="ROK9" s="670"/>
      <c r="ROL9" s="652"/>
      <c r="ROM9" s="652"/>
      <c r="RON9" s="652"/>
      <c r="ROO9" s="652"/>
      <c r="ROP9" s="652"/>
      <c r="ROQ9" s="652"/>
      <c r="ROR9" s="653"/>
      <c r="ROS9" s="653"/>
      <c r="ROT9" s="653"/>
      <c r="ROU9" s="653"/>
      <c r="ROV9" s="653"/>
      <c r="ROW9" s="653"/>
      <c r="ROX9" s="653"/>
      <c r="ROY9" s="653"/>
      <c r="ROZ9" s="668"/>
      <c r="RPA9" s="670"/>
      <c r="RPB9" s="652"/>
      <c r="RPC9" s="652"/>
      <c r="RPD9" s="652"/>
      <c r="RPE9" s="652"/>
      <c r="RPF9" s="652"/>
      <c r="RPG9" s="652"/>
      <c r="RPH9" s="653"/>
      <c r="RPI9" s="653"/>
      <c r="RPJ9" s="653"/>
      <c r="RPK9" s="653"/>
      <c r="RPL9" s="653"/>
      <c r="RPM9" s="653"/>
      <c r="RPN9" s="653"/>
      <c r="RPO9" s="653"/>
      <c r="RPP9" s="668"/>
      <c r="RPQ9" s="670"/>
      <c r="RPR9" s="652"/>
      <c r="RPS9" s="652"/>
      <c r="RPT9" s="652"/>
      <c r="RPU9" s="652"/>
      <c r="RPV9" s="652"/>
      <c r="RPW9" s="652"/>
      <c r="RPX9" s="653"/>
      <c r="RPY9" s="653"/>
      <c r="RPZ9" s="653"/>
      <c r="RQA9" s="653"/>
      <c r="RQB9" s="653"/>
      <c r="RQC9" s="653"/>
      <c r="RQD9" s="653"/>
      <c r="RQE9" s="653"/>
      <c r="RQF9" s="668"/>
      <c r="RQG9" s="670"/>
      <c r="RQH9" s="652"/>
      <c r="RQI9" s="652"/>
      <c r="RQJ9" s="652"/>
      <c r="RQK9" s="652"/>
      <c r="RQL9" s="652"/>
      <c r="RQM9" s="652"/>
      <c r="RQN9" s="653"/>
      <c r="RQO9" s="653"/>
      <c r="RQP9" s="653"/>
      <c r="RQQ9" s="653"/>
      <c r="RQR9" s="653"/>
      <c r="RQS9" s="653"/>
      <c r="RQT9" s="653"/>
      <c r="RQU9" s="653"/>
      <c r="RQV9" s="668"/>
      <c r="RQW9" s="670"/>
      <c r="RQX9" s="652"/>
      <c r="RQY9" s="652"/>
      <c r="RQZ9" s="652"/>
      <c r="RRA9" s="652"/>
      <c r="RRB9" s="652"/>
      <c r="RRC9" s="652"/>
      <c r="RRD9" s="653"/>
      <c r="RRE9" s="653"/>
      <c r="RRF9" s="653"/>
      <c r="RRG9" s="653"/>
      <c r="RRH9" s="653"/>
      <c r="RRI9" s="653"/>
      <c r="RRJ9" s="653"/>
      <c r="RRK9" s="653"/>
      <c r="RRL9" s="668"/>
      <c r="RRM9" s="670"/>
      <c r="RRN9" s="652"/>
      <c r="RRO9" s="652"/>
      <c r="RRP9" s="652"/>
      <c r="RRQ9" s="652"/>
      <c r="RRR9" s="652"/>
      <c r="RRS9" s="652"/>
      <c r="RRT9" s="653"/>
      <c r="RRU9" s="653"/>
      <c r="RRV9" s="653"/>
      <c r="RRW9" s="653"/>
      <c r="RRX9" s="653"/>
      <c r="RRY9" s="653"/>
      <c r="RRZ9" s="653"/>
      <c r="RSA9" s="653"/>
      <c r="RSB9" s="668"/>
      <c r="RSC9" s="670"/>
      <c r="RSD9" s="652"/>
      <c r="RSE9" s="652"/>
      <c r="RSF9" s="652"/>
      <c r="RSG9" s="652"/>
      <c r="RSH9" s="652"/>
      <c r="RSI9" s="652"/>
      <c r="RSJ9" s="653"/>
      <c r="RSK9" s="653"/>
      <c r="RSL9" s="653"/>
      <c r="RSM9" s="653"/>
      <c r="RSN9" s="653"/>
      <c r="RSO9" s="653"/>
      <c r="RSP9" s="653"/>
      <c r="RSQ9" s="653"/>
      <c r="RSR9" s="668"/>
      <c r="RSS9" s="670"/>
      <c r="RST9" s="652"/>
      <c r="RSU9" s="652"/>
      <c r="RSV9" s="652"/>
      <c r="RSW9" s="652"/>
      <c r="RSX9" s="652"/>
      <c r="RSY9" s="652"/>
      <c r="RSZ9" s="653"/>
      <c r="RTA9" s="653"/>
      <c r="RTB9" s="653"/>
      <c r="RTC9" s="653"/>
      <c r="RTD9" s="653"/>
      <c r="RTE9" s="653"/>
      <c r="RTF9" s="653"/>
      <c r="RTG9" s="653"/>
      <c r="RTH9" s="668"/>
      <c r="RTI9" s="670"/>
      <c r="RTJ9" s="652"/>
      <c r="RTK9" s="652"/>
      <c r="RTL9" s="652"/>
      <c r="RTM9" s="652"/>
      <c r="RTN9" s="652"/>
      <c r="RTO9" s="652"/>
      <c r="RTP9" s="653"/>
      <c r="RTQ9" s="653"/>
      <c r="RTR9" s="653"/>
      <c r="RTS9" s="653"/>
      <c r="RTT9" s="653"/>
      <c r="RTU9" s="653"/>
      <c r="RTV9" s="653"/>
      <c r="RTW9" s="653"/>
      <c r="RTX9" s="668"/>
      <c r="RTY9" s="670"/>
      <c r="RTZ9" s="652"/>
      <c r="RUA9" s="652"/>
      <c r="RUB9" s="652"/>
      <c r="RUC9" s="652"/>
      <c r="RUD9" s="652"/>
      <c r="RUE9" s="652"/>
      <c r="RUF9" s="653"/>
      <c r="RUG9" s="653"/>
      <c r="RUH9" s="653"/>
      <c r="RUI9" s="653"/>
      <c r="RUJ9" s="653"/>
      <c r="RUK9" s="653"/>
      <c r="RUL9" s="653"/>
      <c r="RUM9" s="653"/>
      <c r="RUN9" s="668"/>
      <c r="RUO9" s="670"/>
      <c r="RUP9" s="652"/>
      <c r="RUQ9" s="652"/>
      <c r="RUR9" s="652"/>
      <c r="RUS9" s="652"/>
      <c r="RUT9" s="652"/>
      <c r="RUU9" s="652"/>
      <c r="RUV9" s="653"/>
      <c r="RUW9" s="653"/>
      <c r="RUX9" s="653"/>
      <c r="RUY9" s="653"/>
      <c r="RUZ9" s="653"/>
      <c r="RVA9" s="653"/>
      <c r="RVB9" s="653"/>
      <c r="RVC9" s="653"/>
      <c r="RVD9" s="668"/>
      <c r="RVE9" s="670"/>
      <c r="RVF9" s="652"/>
      <c r="RVG9" s="652"/>
      <c r="RVH9" s="652"/>
      <c r="RVI9" s="652"/>
      <c r="RVJ9" s="652"/>
      <c r="RVK9" s="652"/>
      <c r="RVL9" s="653"/>
      <c r="RVM9" s="653"/>
      <c r="RVN9" s="653"/>
      <c r="RVO9" s="653"/>
      <c r="RVP9" s="653"/>
      <c r="RVQ9" s="653"/>
      <c r="RVR9" s="653"/>
      <c r="RVS9" s="653"/>
      <c r="RVT9" s="668"/>
      <c r="RVU9" s="670"/>
      <c r="RVV9" s="652"/>
      <c r="RVW9" s="652"/>
      <c r="RVX9" s="652"/>
      <c r="RVY9" s="652"/>
      <c r="RVZ9" s="652"/>
      <c r="RWA9" s="652"/>
      <c r="RWB9" s="653"/>
      <c r="RWC9" s="653"/>
      <c r="RWD9" s="653"/>
      <c r="RWE9" s="653"/>
      <c r="RWF9" s="653"/>
      <c r="RWG9" s="653"/>
      <c r="RWH9" s="653"/>
      <c r="RWI9" s="653"/>
      <c r="RWJ9" s="668"/>
      <c r="RWK9" s="670"/>
      <c r="RWL9" s="652"/>
      <c r="RWM9" s="652"/>
      <c r="RWN9" s="652"/>
      <c r="RWO9" s="652"/>
      <c r="RWP9" s="652"/>
      <c r="RWQ9" s="652"/>
      <c r="RWR9" s="653"/>
      <c r="RWS9" s="653"/>
      <c r="RWT9" s="653"/>
      <c r="RWU9" s="653"/>
      <c r="RWV9" s="653"/>
      <c r="RWW9" s="653"/>
      <c r="RWX9" s="653"/>
      <c r="RWY9" s="653"/>
      <c r="RWZ9" s="668"/>
      <c r="RXA9" s="670"/>
      <c r="RXB9" s="652"/>
      <c r="RXC9" s="652"/>
      <c r="RXD9" s="652"/>
      <c r="RXE9" s="652"/>
      <c r="RXF9" s="652"/>
      <c r="RXG9" s="652"/>
      <c r="RXH9" s="653"/>
      <c r="RXI9" s="653"/>
      <c r="RXJ9" s="653"/>
      <c r="RXK9" s="653"/>
      <c r="RXL9" s="653"/>
      <c r="RXM9" s="653"/>
      <c r="RXN9" s="653"/>
      <c r="RXO9" s="653"/>
      <c r="RXP9" s="668"/>
      <c r="RXQ9" s="670"/>
      <c r="RXR9" s="652"/>
      <c r="RXS9" s="652"/>
      <c r="RXT9" s="652"/>
      <c r="RXU9" s="652"/>
      <c r="RXV9" s="652"/>
      <c r="RXW9" s="652"/>
      <c r="RXX9" s="653"/>
      <c r="RXY9" s="653"/>
      <c r="RXZ9" s="653"/>
      <c r="RYA9" s="653"/>
      <c r="RYB9" s="653"/>
      <c r="RYC9" s="653"/>
      <c r="RYD9" s="653"/>
      <c r="RYE9" s="653"/>
      <c r="RYF9" s="668"/>
      <c r="RYG9" s="670"/>
      <c r="RYH9" s="652"/>
      <c r="RYI9" s="652"/>
      <c r="RYJ9" s="652"/>
      <c r="RYK9" s="652"/>
      <c r="RYL9" s="652"/>
      <c r="RYM9" s="652"/>
      <c r="RYN9" s="653"/>
      <c r="RYO9" s="653"/>
      <c r="RYP9" s="653"/>
      <c r="RYQ9" s="653"/>
      <c r="RYR9" s="653"/>
      <c r="RYS9" s="653"/>
      <c r="RYT9" s="653"/>
      <c r="RYU9" s="653"/>
      <c r="RYV9" s="668"/>
      <c r="RYW9" s="670"/>
      <c r="RYX9" s="652"/>
      <c r="RYY9" s="652"/>
      <c r="RYZ9" s="652"/>
      <c r="RZA9" s="652"/>
      <c r="RZB9" s="652"/>
      <c r="RZC9" s="652"/>
      <c r="RZD9" s="653"/>
      <c r="RZE9" s="653"/>
      <c r="RZF9" s="653"/>
      <c r="RZG9" s="653"/>
      <c r="RZH9" s="653"/>
      <c r="RZI9" s="653"/>
      <c r="RZJ9" s="653"/>
      <c r="RZK9" s="653"/>
      <c r="RZL9" s="668"/>
      <c r="RZM9" s="670"/>
      <c r="RZN9" s="652"/>
      <c r="RZO9" s="652"/>
      <c r="RZP9" s="652"/>
      <c r="RZQ9" s="652"/>
      <c r="RZR9" s="652"/>
      <c r="RZS9" s="652"/>
      <c r="RZT9" s="653"/>
      <c r="RZU9" s="653"/>
      <c r="RZV9" s="653"/>
      <c r="RZW9" s="653"/>
      <c r="RZX9" s="653"/>
      <c r="RZY9" s="653"/>
      <c r="RZZ9" s="653"/>
      <c r="SAA9" s="653"/>
      <c r="SAB9" s="668"/>
      <c r="SAC9" s="670"/>
      <c r="SAD9" s="652"/>
      <c r="SAE9" s="652"/>
      <c r="SAF9" s="652"/>
      <c r="SAG9" s="652"/>
      <c r="SAH9" s="652"/>
      <c r="SAI9" s="652"/>
      <c r="SAJ9" s="653"/>
      <c r="SAK9" s="653"/>
      <c r="SAL9" s="653"/>
      <c r="SAM9" s="653"/>
      <c r="SAN9" s="653"/>
      <c r="SAO9" s="653"/>
      <c r="SAP9" s="653"/>
      <c r="SAQ9" s="653"/>
      <c r="SAR9" s="668"/>
      <c r="SAS9" s="670"/>
      <c r="SAT9" s="652"/>
      <c r="SAU9" s="652"/>
      <c r="SAV9" s="652"/>
      <c r="SAW9" s="652"/>
      <c r="SAX9" s="652"/>
      <c r="SAY9" s="652"/>
      <c r="SAZ9" s="653"/>
      <c r="SBA9" s="653"/>
      <c r="SBB9" s="653"/>
      <c r="SBC9" s="653"/>
      <c r="SBD9" s="653"/>
      <c r="SBE9" s="653"/>
      <c r="SBF9" s="653"/>
      <c r="SBG9" s="653"/>
      <c r="SBH9" s="668"/>
      <c r="SBI9" s="670"/>
      <c r="SBJ9" s="652"/>
      <c r="SBK9" s="652"/>
      <c r="SBL9" s="652"/>
      <c r="SBM9" s="652"/>
      <c r="SBN9" s="652"/>
      <c r="SBO9" s="652"/>
      <c r="SBP9" s="653"/>
      <c r="SBQ9" s="653"/>
      <c r="SBR9" s="653"/>
      <c r="SBS9" s="653"/>
      <c r="SBT9" s="653"/>
      <c r="SBU9" s="653"/>
      <c r="SBV9" s="653"/>
      <c r="SBW9" s="653"/>
      <c r="SBX9" s="668"/>
      <c r="SBY9" s="670"/>
      <c r="SBZ9" s="652"/>
      <c r="SCA9" s="652"/>
      <c r="SCB9" s="652"/>
      <c r="SCC9" s="652"/>
      <c r="SCD9" s="652"/>
      <c r="SCE9" s="652"/>
      <c r="SCF9" s="653"/>
      <c r="SCG9" s="653"/>
      <c r="SCH9" s="653"/>
      <c r="SCI9" s="653"/>
      <c r="SCJ9" s="653"/>
      <c r="SCK9" s="653"/>
      <c r="SCL9" s="653"/>
      <c r="SCM9" s="653"/>
      <c r="SCN9" s="668"/>
      <c r="SCO9" s="670"/>
      <c r="SCP9" s="652"/>
      <c r="SCQ9" s="652"/>
      <c r="SCR9" s="652"/>
      <c r="SCS9" s="652"/>
      <c r="SCT9" s="652"/>
      <c r="SCU9" s="652"/>
      <c r="SCV9" s="653"/>
      <c r="SCW9" s="653"/>
      <c r="SCX9" s="653"/>
      <c r="SCY9" s="653"/>
      <c r="SCZ9" s="653"/>
      <c r="SDA9" s="653"/>
      <c r="SDB9" s="653"/>
      <c r="SDC9" s="653"/>
      <c r="SDD9" s="668"/>
      <c r="SDE9" s="670"/>
      <c r="SDF9" s="652"/>
      <c r="SDG9" s="652"/>
      <c r="SDH9" s="652"/>
      <c r="SDI9" s="652"/>
      <c r="SDJ9" s="652"/>
      <c r="SDK9" s="652"/>
      <c r="SDL9" s="653"/>
      <c r="SDM9" s="653"/>
      <c r="SDN9" s="653"/>
      <c r="SDO9" s="653"/>
      <c r="SDP9" s="653"/>
      <c r="SDQ9" s="653"/>
      <c r="SDR9" s="653"/>
      <c r="SDS9" s="653"/>
      <c r="SDT9" s="668"/>
      <c r="SDU9" s="670"/>
      <c r="SDV9" s="652"/>
      <c r="SDW9" s="652"/>
      <c r="SDX9" s="652"/>
      <c r="SDY9" s="652"/>
      <c r="SDZ9" s="652"/>
      <c r="SEA9" s="652"/>
      <c r="SEB9" s="653"/>
      <c r="SEC9" s="653"/>
      <c r="SED9" s="653"/>
      <c r="SEE9" s="653"/>
      <c r="SEF9" s="653"/>
      <c r="SEG9" s="653"/>
      <c r="SEH9" s="653"/>
      <c r="SEI9" s="653"/>
      <c r="SEJ9" s="668"/>
      <c r="SEK9" s="670"/>
      <c r="SEL9" s="652"/>
      <c r="SEM9" s="652"/>
      <c r="SEN9" s="652"/>
      <c r="SEO9" s="652"/>
      <c r="SEP9" s="652"/>
      <c r="SEQ9" s="652"/>
      <c r="SER9" s="653"/>
      <c r="SES9" s="653"/>
      <c r="SET9" s="653"/>
      <c r="SEU9" s="653"/>
      <c r="SEV9" s="653"/>
      <c r="SEW9" s="653"/>
      <c r="SEX9" s="653"/>
      <c r="SEY9" s="653"/>
      <c r="SEZ9" s="668"/>
      <c r="SFA9" s="670"/>
      <c r="SFB9" s="652"/>
      <c r="SFC9" s="652"/>
      <c r="SFD9" s="652"/>
      <c r="SFE9" s="652"/>
      <c r="SFF9" s="652"/>
      <c r="SFG9" s="652"/>
      <c r="SFH9" s="653"/>
      <c r="SFI9" s="653"/>
      <c r="SFJ9" s="653"/>
      <c r="SFK9" s="653"/>
      <c r="SFL9" s="653"/>
      <c r="SFM9" s="653"/>
      <c r="SFN9" s="653"/>
      <c r="SFO9" s="653"/>
      <c r="SFP9" s="668"/>
      <c r="SFQ9" s="670"/>
      <c r="SFR9" s="652"/>
      <c r="SFS9" s="652"/>
      <c r="SFT9" s="652"/>
      <c r="SFU9" s="652"/>
      <c r="SFV9" s="652"/>
      <c r="SFW9" s="652"/>
      <c r="SFX9" s="653"/>
      <c r="SFY9" s="653"/>
      <c r="SFZ9" s="653"/>
      <c r="SGA9" s="653"/>
      <c r="SGB9" s="653"/>
      <c r="SGC9" s="653"/>
      <c r="SGD9" s="653"/>
      <c r="SGE9" s="653"/>
      <c r="SGF9" s="668"/>
      <c r="SGG9" s="670"/>
      <c r="SGH9" s="652"/>
      <c r="SGI9" s="652"/>
      <c r="SGJ9" s="652"/>
      <c r="SGK9" s="652"/>
      <c r="SGL9" s="652"/>
      <c r="SGM9" s="652"/>
      <c r="SGN9" s="653"/>
      <c r="SGO9" s="653"/>
      <c r="SGP9" s="653"/>
      <c r="SGQ9" s="653"/>
      <c r="SGR9" s="653"/>
      <c r="SGS9" s="653"/>
      <c r="SGT9" s="653"/>
      <c r="SGU9" s="653"/>
      <c r="SGV9" s="668"/>
      <c r="SGW9" s="670"/>
      <c r="SGX9" s="652"/>
      <c r="SGY9" s="652"/>
      <c r="SGZ9" s="652"/>
      <c r="SHA9" s="652"/>
      <c r="SHB9" s="652"/>
      <c r="SHC9" s="652"/>
      <c r="SHD9" s="653"/>
      <c r="SHE9" s="653"/>
      <c r="SHF9" s="653"/>
      <c r="SHG9" s="653"/>
      <c r="SHH9" s="653"/>
      <c r="SHI9" s="653"/>
      <c r="SHJ9" s="653"/>
      <c r="SHK9" s="653"/>
      <c r="SHL9" s="668"/>
      <c r="SHM9" s="670"/>
      <c r="SHN9" s="652"/>
      <c r="SHO9" s="652"/>
      <c r="SHP9" s="652"/>
      <c r="SHQ9" s="652"/>
      <c r="SHR9" s="652"/>
      <c r="SHS9" s="652"/>
      <c r="SHT9" s="653"/>
      <c r="SHU9" s="653"/>
      <c r="SHV9" s="653"/>
      <c r="SHW9" s="653"/>
      <c r="SHX9" s="653"/>
      <c r="SHY9" s="653"/>
      <c r="SHZ9" s="653"/>
      <c r="SIA9" s="653"/>
      <c r="SIB9" s="668"/>
      <c r="SIC9" s="670"/>
      <c r="SID9" s="652"/>
      <c r="SIE9" s="652"/>
      <c r="SIF9" s="652"/>
      <c r="SIG9" s="652"/>
      <c r="SIH9" s="652"/>
      <c r="SII9" s="652"/>
      <c r="SIJ9" s="653"/>
      <c r="SIK9" s="653"/>
      <c r="SIL9" s="653"/>
      <c r="SIM9" s="653"/>
      <c r="SIN9" s="653"/>
      <c r="SIO9" s="653"/>
      <c r="SIP9" s="653"/>
      <c r="SIQ9" s="653"/>
      <c r="SIR9" s="668"/>
      <c r="SIS9" s="670"/>
      <c r="SIT9" s="652"/>
      <c r="SIU9" s="652"/>
      <c r="SIV9" s="652"/>
      <c r="SIW9" s="652"/>
      <c r="SIX9" s="652"/>
      <c r="SIY9" s="652"/>
      <c r="SIZ9" s="653"/>
      <c r="SJA9" s="653"/>
      <c r="SJB9" s="653"/>
      <c r="SJC9" s="653"/>
      <c r="SJD9" s="653"/>
      <c r="SJE9" s="653"/>
      <c r="SJF9" s="653"/>
      <c r="SJG9" s="653"/>
      <c r="SJH9" s="668"/>
      <c r="SJI9" s="670"/>
      <c r="SJJ9" s="652"/>
      <c r="SJK9" s="652"/>
      <c r="SJL9" s="652"/>
      <c r="SJM9" s="652"/>
      <c r="SJN9" s="652"/>
      <c r="SJO9" s="652"/>
      <c r="SJP9" s="653"/>
      <c r="SJQ9" s="653"/>
      <c r="SJR9" s="653"/>
      <c r="SJS9" s="653"/>
      <c r="SJT9" s="653"/>
      <c r="SJU9" s="653"/>
      <c r="SJV9" s="653"/>
      <c r="SJW9" s="653"/>
      <c r="SJX9" s="668"/>
      <c r="SJY9" s="670"/>
      <c r="SJZ9" s="652"/>
      <c r="SKA9" s="652"/>
      <c r="SKB9" s="652"/>
      <c r="SKC9" s="652"/>
      <c r="SKD9" s="652"/>
      <c r="SKE9" s="652"/>
      <c r="SKF9" s="653"/>
      <c r="SKG9" s="653"/>
      <c r="SKH9" s="653"/>
      <c r="SKI9" s="653"/>
      <c r="SKJ9" s="653"/>
      <c r="SKK9" s="653"/>
      <c r="SKL9" s="653"/>
      <c r="SKM9" s="653"/>
      <c r="SKN9" s="668"/>
      <c r="SKO9" s="670"/>
      <c r="SKP9" s="652"/>
      <c r="SKQ9" s="652"/>
      <c r="SKR9" s="652"/>
      <c r="SKS9" s="652"/>
      <c r="SKT9" s="652"/>
      <c r="SKU9" s="652"/>
      <c r="SKV9" s="653"/>
      <c r="SKW9" s="653"/>
      <c r="SKX9" s="653"/>
      <c r="SKY9" s="653"/>
      <c r="SKZ9" s="653"/>
      <c r="SLA9" s="653"/>
      <c r="SLB9" s="653"/>
      <c r="SLC9" s="653"/>
      <c r="SLD9" s="668"/>
      <c r="SLE9" s="670"/>
      <c r="SLF9" s="652"/>
      <c r="SLG9" s="652"/>
      <c r="SLH9" s="652"/>
      <c r="SLI9" s="652"/>
      <c r="SLJ9" s="652"/>
      <c r="SLK9" s="652"/>
      <c r="SLL9" s="653"/>
      <c r="SLM9" s="653"/>
      <c r="SLN9" s="653"/>
      <c r="SLO9" s="653"/>
      <c r="SLP9" s="653"/>
      <c r="SLQ9" s="653"/>
      <c r="SLR9" s="653"/>
      <c r="SLS9" s="653"/>
      <c r="SLT9" s="668"/>
      <c r="SLU9" s="670"/>
      <c r="SLV9" s="652"/>
      <c r="SLW9" s="652"/>
      <c r="SLX9" s="652"/>
      <c r="SLY9" s="652"/>
      <c r="SLZ9" s="652"/>
      <c r="SMA9" s="652"/>
      <c r="SMB9" s="653"/>
      <c r="SMC9" s="653"/>
      <c r="SMD9" s="653"/>
      <c r="SME9" s="653"/>
      <c r="SMF9" s="653"/>
      <c r="SMG9" s="653"/>
      <c r="SMH9" s="653"/>
      <c r="SMI9" s="653"/>
      <c r="SMJ9" s="668"/>
      <c r="SMK9" s="670"/>
      <c r="SML9" s="652"/>
      <c r="SMM9" s="652"/>
      <c r="SMN9" s="652"/>
      <c r="SMO9" s="652"/>
      <c r="SMP9" s="652"/>
      <c r="SMQ9" s="652"/>
      <c r="SMR9" s="653"/>
      <c r="SMS9" s="653"/>
      <c r="SMT9" s="653"/>
      <c r="SMU9" s="653"/>
      <c r="SMV9" s="653"/>
      <c r="SMW9" s="653"/>
      <c r="SMX9" s="653"/>
      <c r="SMY9" s="653"/>
      <c r="SMZ9" s="668"/>
      <c r="SNA9" s="670"/>
      <c r="SNB9" s="652"/>
      <c r="SNC9" s="652"/>
      <c r="SND9" s="652"/>
      <c r="SNE9" s="652"/>
      <c r="SNF9" s="652"/>
      <c r="SNG9" s="652"/>
      <c r="SNH9" s="653"/>
      <c r="SNI9" s="653"/>
      <c r="SNJ9" s="653"/>
      <c r="SNK9" s="653"/>
      <c r="SNL9" s="653"/>
      <c r="SNM9" s="653"/>
      <c r="SNN9" s="653"/>
      <c r="SNO9" s="653"/>
      <c r="SNP9" s="668"/>
      <c r="SNQ9" s="670"/>
      <c r="SNR9" s="652"/>
      <c r="SNS9" s="652"/>
      <c r="SNT9" s="652"/>
      <c r="SNU9" s="652"/>
      <c r="SNV9" s="652"/>
      <c r="SNW9" s="652"/>
      <c r="SNX9" s="653"/>
      <c r="SNY9" s="653"/>
      <c r="SNZ9" s="653"/>
      <c r="SOA9" s="653"/>
      <c r="SOB9" s="653"/>
      <c r="SOC9" s="653"/>
      <c r="SOD9" s="653"/>
      <c r="SOE9" s="653"/>
      <c r="SOF9" s="668"/>
      <c r="SOG9" s="670"/>
      <c r="SOH9" s="652"/>
      <c r="SOI9" s="652"/>
      <c r="SOJ9" s="652"/>
      <c r="SOK9" s="652"/>
      <c r="SOL9" s="652"/>
      <c r="SOM9" s="652"/>
      <c r="SON9" s="653"/>
      <c r="SOO9" s="653"/>
      <c r="SOP9" s="653"/>
      <c r="SOQ9" s="653"/>
      <c r="SOR9" s="653"/>
      <c r="SOS9" s="653"/>
      <c r="SOT9" s="653"/>
      <c r="SOU9" s="653"/>
      <c r="SOV9" s="668"/>
      <c r="SOW9" s="670"/>
      <c r="SOX9" s="652"/>
      <c r="SOY9" s="652"/>
      <c r="SOZ9" s="652"/>
      <c r="SPA9" s="652"/>
      <c r="SPB9" s="652"/>
      <c r="SPC9" s="652"/>
      <c r="SPD9" s="653"/>
      <c r="SPE9" s="653"/>
      <c r="SPF9" s="653"/>
      <c r="SPG9" s="653"/>
      <c r="SPH9" s="653"/>
      <c r="SPI9" s="653"/>
      <c r="SPJ9" s="653"/>
      <c r="SPK9" s="653"/>
      <c r="SPL9" s="668"/>
      <c r="SPM9" s="670"/>
      <c r="SPN9" s="652"/>
      <c r="SPO9" s="652"/>
      <c r="SPP9" s="652"/>
      <c r="SPQ9" s="652"/>
      <c r="SPR9" s="652"/>
      <c r="SPS9" s="652"/>
      <c r="SPT9" s="653"/>
      <c r="SPU9" s="653"/>
      <c r="SPV9" s="653"/>
      <c r="SPW9" s="653"/>
      <c r="SPX9" s="653"/>
      <c r="SPY9" s="653"/>
      <c r="SPZ9" s="653"/>
      <c r="SQA9" s="653"/>
      <c r="SQB9" s="668"/>
      <c r="SQC9" s="670"/>
      <c r="SQD9" s="652"/>
      <c r="SQE9" s="652"/>
      <c r="SQF9" s="652"/>
      <c r="SQG9" s="652"/>
      <c r="SQH9" s="652"/>
      <c r="SQI9" s="652"/>
      <c r="SQJ9" s="653"/>
      <c r="SQK9" s="653"/>
      <c r="SQL9" s="653"/>
      <c r="SQM9" s="653"/>
      <c r="SQN9" s="653"/>
      <c r="SQO9" s="653"/>
      <c r="SQP9" s="653"/>
      <c r="SQQ9" s="653"/>
      <c r="SQR9" s="668"/>
      <c r="SQS9" s="670"/>
      <c r="SQT9" s="652"/>
      <c r="SQU9" s="652"/>
      <c r="SQV9" s="652"/>
      <c r="SQW9" s="652"/>
      <c r="SQX9" s="652"/>
      <c r="SQY9" s="652"/>
      <c r="SQZ9" s="653"/>
      <c r="SRA9" s="653"/>
      <c r="SRB9" s="653"/>
      <c r="SRC9" s="653"/>
      <c r="SRD9" s="653"/>
      <c r="SRE9" s="653"/>
      <c r="SRF9" s="653"/>
      <c r="SRG9" s="653"/>
      <c r="SRH9" s="668"/>
      <c r="SRI9" s="670"/>
      <c r="SRJ9" s="652"/>
      <c r="SRK9" s="652"/>
      <c r="SRL9" s="652"/>
      <c r="SRM9" s="652"/>
      <c r="SRN9" s="652"/>
      <c r="SRO9" s="652"/>
      <c r="SRP9" s="653"/>
      <c r="SRQ9" s="653"/>
      <c r="SRR9" s="653"/>
      <c r="SRS9" s="653"/>
      <c r="SRT9" s="653"/>
      <c r="SRU9" s="653"/>
      <c r="SRV9" s="653"/>
      <c r="SRW9" s="653"/>
      <c r="SRX9" s="668"/>
      <c r="SRY9" s="670"/>
      <c r="SRZ9" s="652"/>
      <c r="SSA9" s="652"/>
      <c r="SSB9" s="652"/>
      <c r="SSC9" s="652"/>
      <c r="SSD9" s="652"/>
      <c r="SSE9" s="652"/>
      <c r="SSF9" s="653"/>
      <c r="SSG9" s="653"/>
      <c r="SSH9" s="653"/>
      <c r="SSI9" s="653"/>
      <c r="SSJ9" s="653"/>
      <c r="SSK9" s="653"/>
      <c r="SSL9" s="653"/>
      <c r="SSM9" s="653"/>
      <c r="SSN9" s="668"/>
      <c r="SSO9" s="670"/>
      <c r="SSP9" s="652"/>
      <c r="SSQ9" s="652"/>
      <c r="SSR9" s="652"/>
      <c r="SSS9" s="652"/>
      <c r="SST9" s="652"/>
      <c r="SSU9" s="652"/>
      <c r="SSV9" s="653"/>
      <c r="SSW9" s="653"/>
      <c r="SSX9" s="653"/>
      <c r="SSY9" s="653"/>
      <c r="SSZ9" s="653"/>
      <c r="STA9" s="653"/>
      <c r="STB9" s="653"/>
      <c r="STC9" s="653"/>
      <c r="STD9" s="668"/>
      <c r="STE9" s="670"/>
      <c r="STF9" s="652"/>
      <c r="STG9" s="652"/>
      <c r="STH9" s="652"/>
      <c r="STI9" s="652"/>
      <c r="STJ9" s="652"/>
      <c r="STK9" s="652"/>
      <c r="STL9" s="653"/>
      <c r="STM9" s="653"/>
      <c r="STN9" s="653"/>
      <c r="STO9" s="653"/>
      <c r="STP9" s="653"/>
      <c r="STQ9" s="653"/>
      <c r="STR9" s="653"/>
      <c r="STS9" s="653"/>
      <c r="STT9" s="668"/>
      <c r="STU9" s="670"/>
      <c r="STV9" s="652"/>
      <c r="STW9" s="652"/>
      <c r="STX9" s="652"/>
      <c r="STY9" s="652"/>
      <c r="STZ9" s="652"/>
      <c r="SUA9" s="652"/>
      <c r="SUB9" s="653"/>
      <c r="SUC9" s="653"/>
      <c r="SUD9" s="653"/>
      <c r="SUE9" s="653"/>
      <c r="SUF9" s="653"/>
      <c r="SUG9" s="653"/>
      <c r="SUH9" s="653"/>
      <c r="SUI9" s="653"/>
      <c r="SUJ9" s="668"/>
      <c r="SUK9" s="670"/>
      <c r="SUL9" s="652"/>
      <c r="SUM9" s="652"/>
      <c r="SUN9" s="652"/>
      <c r="SUO9" s="652"/>
      <c r="SUP9" s="652"/>
      <c r="SUQ9" s="652"/>
      <c r="SUR9" s="653"/>
      <c r="SUS9" s="653"/>
      <c r="SUT9" s="653"/>
      <c r="SUU9" s="653"/>
      <c r="SUV9" s="653"/>
      <c r="SUW9" s="653"/>
      <c r="SUX9" s="653"/>
      <c r="SUY9" s="653"/>
      <c r="SUZ9" s="668"/>
      <c r="SVA9" s="670"/>
      <c r="SVB9" s="652"/>
      <c r="SVC9" s="652"/>
      <c r="SVD9" s="652"/>
      <c r="SVE9" s="652"/>
      <c r="SVF9" s="652"/>
      <c r="SVG9" s="652"/>
      <c r="SVH9" s="653"/>
      <c r="SVI9" s="653"/>
      <c r="SVJ9" s="653"/>
      <c r="SVK9" s="653"/>
      <c r="SVL9" s="653"/>
      <c r="SVM9" s="653"/>
      <c r="SVN9" s="653"/>
      <c r="SVO9" s="653"/>
      <c r="SVP9" s="668"/>
      <c r="SVQ9" s="670"/>
      <c r="SVR9" s="652"/>
      <c r="SVS9" s="652"/>
      <c r="SVT9" s="652"/>
      <c r="SVU9" s="652"/>
      <c r="SVV9" s="652"/>
      <c r="SVW9" s="652"/>
      <c r="SVX9" s="653"/>
      <c r="SVY9" s="653"/>
      <c r="SVZ9" s="653"/>
      <c r="SWA9" s="653"/>
      <c r="SWB9" s="653"/>
      <c r="SWC9" s="653"/>
      <c r="SWD9" s="653"/>
      <c r="SWE9" s="653"/>
      <c r="SWF9" s="668"/>
      <c r="SWG9" s="670"/>
      <c r="SWH9" s="652"/>
      <c r="SWI9" s="652"/>
      <c r="SWJ9" s="652"/>
      <c r="SWK9" s="652"/>
      <c r="SWL9" s="652"/>
      <c r="SWM9" s="652"/>
      <c r="SWN9" s="653"/>
      <c r="SWO9" s="653"/>
      <c r="SWP9" s="653"/>
      <c r="SWQ9" s="653"/>
      <c r="SWR9" s="653"/>
      <c r="SWS9" s="653"/>
      <c r="SWT9" s="653"/>
      <c r="SWU9" s="653"/>
      <c r="SWV9" s="668"/>
      <c r="SWW9" s="670"/>
      <c r="SWX9" s="652"/>
      <c r="SWY9" s="652"/>
      <c r="SWZ9" s="652"/>
      <c r="SXA9" s="652"/>
      <c r="SXB9" s="652"/>
      <c r="SXC9" s="652"/>
      <c r="SXD9" s="653"/>
      <c r="SXE9" s="653"/>
      <c r="SXF9" s="653"/>
      <c r="SXG9" s="653"/>
      <c r="SXH9" s="653"/>
      <c r="SXI9" s="653"/>
      <c r="SXJ9" s="653"/>
      <c r="SXK9" s="653"/>
      <c r="SXL9" s="668"/>
      <c r="SXM9" s="670"/>
      <c r="SXN9" s="652"/>
      <c r="SXO9" s="652"/>
      <c r="SXP9" s="652"/>
      <c r="SXQ9" s="652"/>
      <c r="SXR9" s="652"/>
      <c r="SXS9" s="652"/>
      <c r="SXT9" s="653"/>
      <c r="SXU9" s="653"/>
      <c r="SXV9" s="653"/>
      <c r="SXW9" s="653"/>
      <c r="SXX9" s="653"/>
      <c r="SXY9" s="653"/>
      <c r="SXZ9" s="653"/>
      <c r="SYA9" s="653"/>
      <c r="SYB9" s="668"/>
      <c r="SYC9" s="670"/>
      <c r="SYD9" s="652"/>
      <c r="SYE9" s="652"/>
      <c r="SYF9" s="652"/>
      <c r="SYG9" s="652"/>
      <c r="SYH9" s="652"/>
      <c r="SYI9" s="652"/>
      <c r="SYJ9" s="653"/>
      <c r="SYK9" s="653"/>
      <c r="SYL9" s="653"/>
      <c r="SYM9" s="653"/>
      <c r="SYN9" s="653"/>
      <c r="SYO9" s="653"/>
      <c r="SYP9" s="653"/>
      <c r="SYQ9" s="653"/>
      <c r="SYR9" s="668"/>
      <c r="SYS9" s="670"/>
      <c r="SYT9" s="652"/>
      <c r="SYU9" s="652"/>
      <c r="SYV9" s="652"/>
      <c r="SYW9" s="652"/>
      <c r="SYX9" s="652"/>
      <c r="SYY9" s="652"/>
      <c r="SYZ9" s="653"/>
      <c r="SZA9" s="653"/>
      <c r="SZB9" s="653"/>
      <c r="SZC9" s="653"/>
      <c r="SZD9" s="653"/>
      <c r="SZE9" s="653"/>
      <c r="SZF9" s="653"/>
      <c r="SZG9" s="653"/>
      <c r="SZH9" s="668"/>
      <c r="SZI9" s="670"/>
      <c r="SZJ9" s="652"/>
      <c r="SZK9" s="652"/>
      <c r="SZL9" s="652"/>
      <c r="SZM9" s="652"/>
      <c r="SZN9" s="652"/>
      <c r="SZO9" s="652"/>
      <c r="SZP9" s="653"/>
      <c r="SZQ9" s="653"/>
      <c r="SZR9" s="653"/>
      <c r="SZS9" s="653"/>
      <c r="SZT9" s="653"/>
      <c r="SZU9" s="653"/>
      <c r="SZV9" s="653"/>
      <c r="SZW9" s="653"/>
      <c r="SZX9" s="668"/>
      <c r="SZY9" s="670"/>
      <c r="SZZ9" s="652"/>
      <c r="TAA9" s="652"/>
      <c r="TAB9" s="652"/>
      <c r="TAC9" s="652"/>
      <c r="TAD9" s="652"/>
      <c r="TAE9" s="652"/>
      <c r="TAF9" s="653"/>
      <c r="TAG9" s="653"/>
      <c r="TAH9" s="653"/>
      <c r="TAI9" s="653"/>
      <c r="TAJ9" s="653"/>
      <c r="TAK9" s="653"/>
      <c r="TAL9" s="653"/>
      <c r="TAM9" s="653"/>
      <c r="TAN9" s="668"/>
      <c r="TAO9" s="670"/>
      <c r="TAP9" s="652"/>
      <c r="TAQ9" s="652"/>
      <c r="TAR9" s="652"/>
      <c r="TAS9" s="652"/>
      <c r="TAT9" s="652"/>
      <c r="TAU9" s="652"/>
      <c r="TAV9" s="653"/>
      <c r="TAW9" s="653"/>
      <c r="TAX9" s="653"/>
      <c r="TAY9" s="653"/>
      <c r="TAZ9" s="653"/>
      <c r="TBA9" s="653"/>
      <c r="TBB9" s="653"/>
      <c r="TBC9" s="653"/>
      <c r="TBD9" s="668"/>
      <c r="TBE9" s="670"/>
      <c r="TBF9" s="652"/>
      <c r="TBG9" s="652"/>
      <c r="TBH9" s="652"/>
      <c r="TBI9" s="652"/>
      <c r="TBJ9" s="652"/>
      <c r="TBK9" s="652"/>
      <c r="TBL9" s="653"/>
      <c r="TBM9" s="653"/>
      <c r="TBN9" s="653"/>
      <c r="TBO9" s="653"/>
      <c r="TBP9" s="653"/>
      <c r="TBQ9" s="653"/>
      <c r="TBR9" s="653"/>
      <c r="TBS9" s="653"/>
      <c r="TBT9" s="668"/>
      <c r="TBU9" s="670"/>
      <c r="TBV9" s="652"/>
      <c r="TBW9" s="652"/>
      <c r="TBX9" s="652"/>
      <c r="TBY9" s="652"/>
      <c r="TBZ9" s="652"/>
      <c r="TCA9" s="652"/>
      <c r="TCB9" s="653"/>
      <c r="TCC9" s="653"/>
      <c r="TCD9" s="653"/>
      <c r="TCE9" s="653"/>
      <c r="TCF9" s="653"/>
      <c r="TCG9" s="653"/>
      <c r="TCH9" s="653"/>
      <c r="TCI9" s="653"/>
      <c r="TCJ9" s="668"/>
      <c r="TCK9" s="670"/>
      <c r="TCL9" s="652"/>
      <c r="TCM9" s="652"/>
      <c r="TCN9" s="652"/>
      <c r="TCO9" s="652"/>
      <c r="TCP9" s="652"/>
      <c r="TCQ9" s="652"/>
      <c r="TCR9" s="653"/>
      <c r="TCS9" s="653"/>
      <c r="TCT9" s="653"/>
      <c r="TCU9" s="653"/>
      <c r="TCV9" s="653"/>
      <c r="TCW9" s="653"/>
      <c r="TCX9" s="653"/>
      <c r="TCY9" s="653"/>
      <c r="TCZ9" s="668"/>
      <c r="TDA9" s="670"/>
      <c r="TDB9" s="652"/>
      <c r="TDC9" s="652"/>
      <c r="TDD9" s="652"/>
      <c r="TDE9" s="652"/>
      <c r="TDF9" s="652"/>
      <c r="TDG9" s="652"/>
      <c r="TDH9" s="653"/>
      <c r="TDI9" s="653"/>
      <c r="TDJ9" s="653"/>
      <c r="TDK9" s="653"/>
      <c r="TDL9" s="653"/>
      <c r="TDM9" s="653"/>
      <c r="TDN9" s="653"/>
      <c r="TDO9" s="653"/>
      <c r="TDP9" s="668"/>
      <c r="TDQ9" s="670"/>
      <c r="TDR9" s="652"/>
      <c r="TDS9" s="652"/>
      <c r="TDT9" s="652"/>
      <c r="TDU9" s="652"/>
      <c r="TDV9" s="652"/>
      <c r="TDW9" s="652"/>
      <c r="TDX9" s="653"/>
      <c r="TDY9" s="653"/>
      <c r="TDZ9" s="653"/>
      <c r="TEA9" s="653"/>
      <c r="TEB9" s="653"/>
      <c r="TEC9" s="653"/>
      <c r="TED9" s="653"/>
      <c r="TEE9" s="653"/>
      <c r="TEF9" s="668"/>
      <c r="TEG9" s="670"/>
      <c r="TEH9" s="652"/>
      <c r="TEI9" s="652"/>
      <c r="TEJ9" s="652"/>
      <c r="TEK9" s="652"/>
      <c r="TEL9" s="652"/>
      <c r="TEM9" s="652"/>
      <c r="TEN9" s="653"/>
      <c r="TEO9" s="653"/>
      <c r="TEP9" s="653"/>
      <c r="TEQ9" s="653"/>
      <c r="TER9" s="653"/>
      <c r="TES9" s="653"/>
      <c r="TET9" s="653"/>
      <c r="TEU9" s="653"/>
      <c r="TEV9" s="668"/>
      <c r="TEW9" s="670"/>
      <c r="TEX9" s="652"/>
      <c r="TEY9" s="652"/>
      <c r="TEZ9" s="652"/>
      <c r="TFA9" s="652"/>
      <c r="TFB9" s="652"/>
      <c r="TFC9" s="652"/>
      <c r="TFD9" s="653"/>
      <c r="TFE9" s="653"/>
      <c r="TFF9" s="653"/>
      <c r="TFG9" s="653"/>
      <c r="TFH9" s="653"/>
      <c r="TFI9" s="653"/>
      <c r="TFJ9" s="653"/>
      <c r="TFK9" s="653"/>
      <c r="TFL9" s="668"/>
      <c r="TFM9" s="670"/>
      <c r="TFN9" s="652"/>
      <c r="TFO9" s="652"/>
      <c r="TFP9" s="652"/>
      <c r="TFQ9" s="652"/>
      <c r="TFR9" s="652"/>
      <c r="TFS9" s="652"/>
      <c r="TFT9" s="653"/>
      <c r="TFU9" s="653"/>
      <c r="TFV9" s="653"/>
      <c r="TFW9" s="653"/>
      <c r="TFX9" s="653"/>
      <c r="TFY9" s="653"/>
      <c r="TFZ9" s="653"/>
      <c r="TGA9" s="653"/>
      <c r="TGB9" s="668"/>
      <c r="TGC9" s="670"/>
      <c r="TGD9" s="652"/>
      <c r="TGE9" s="652"/>
      <c r="TGF9" s="652"/>
      <c r="TGG9" s="652"/>
      <c r="TGH9" s="652"/>
      <c r="TGI9" s="652"/>
      <c r="TGJ9" s="653"/>
      <c r="TGK9" s="653"/>
      <c r="TGL9" s="653"/>
      <c r="TGM9" s="653"/>
      <c r="TGN9" s="653"/>
      <c r="TGO9" s="653"/>
      <c r="TGP9" s="653"/>
      <c r="TGQ9" s="653"/>
      <c r="TGR9" s="668"/>
      <c r="TGS9" s="670"/>
      <c r="TGT9" s="652"/>
      <c r="TGU9" s="652"/>
      <c r="TGV9" s="652"/>
      <c r="TGW9" s="652"/>
      <c r="TGX9" s="652"/>
      <c r="TGY9" s="652"/>
      <c r="TGZ9" s="653"/>
      <c r="THA9" s="653"/>
      <c r="THB9" s="653"/>
      <c r="THC9" s="653"/>
      <c r="THD9" s="653"/>
      <c r="THE9" s="653"/>
      <c r="THF9" s="653"/>
      <c r="THG9" s="653"/>
      <c r="THH9" s="668"/>
      <c r="THI9" s="670"/>
      <c r="THJ9" s="652"/>
      <c r="THK9" s="652"/>
      <c r="THL9" s="652"/>
      <c r="THM9" s="652"/>
      <c r="THN9" s="652"/>
      <c r="THO9" s="652"/>
      <c r="THP9" s="653"/>
      <c r="THQ9" s="653"/>
      <c r="THR9" s="653"/>
      <c r="THS9" s="653"/>
      <c r="THT9" s="653"/>
      <c r="THU9" s="653"/>
      <c r="THV9" s="653"/>
      <c r="THW9" s="653"/>
      <c r="THX9" s="668"/>
      <c r="THY9" s="670"/>
      <c r="THZ9" s="652"/>
      <c r="TIA9" s="652"/>
      <c r="TIB9" s="652"/>
      <c r="TIC9" s="652"/>
      <c r="TID9" s="652"/>
      <c r="TIE9" s="652"/>
      <c r="TIF9" s="653"/>
      <c r="TIG9" s="653"/>
      <c r="TIH9" s="653"/>
      <c r="TII9" s="653"/>
      <c r="TIJ9" s="653"/>
      <c r="TIK9" s="653"/>
      <c r="TIL9" s="653"/>
      <c r="TIM9" s="653"/>
      <c r="TIN9" s="668"/>
      <c r="TIO9" s="670"/>
      <c r="TIP9" s="652"/>
      <c r="TIQ9" s="652"/>
      <c r="TIR9" s="652"/>
      <c r="TIS9" s="652"/>
      <c r="TIT9" s="652"/>
      <c r="TIU9" s="652"/>
      <c r="TIV9" s="653"/>
      <c r="TIW9" s="653"/>
      <c r="TIX9" s="653"/>
      <c r="TIY9" s="653"/>
      <c r="TIZ9" s="653"/>
      <c r="TJA9" s="653"/>
      <c r="TJB9" s="653"/>
      <c r="TJC9" s="653"/>
      <c r="TJD9" s="668"/>
      <c r="TJE9" s="670"/>
      <c r="TJF9" s="652"/>
      <c r="TJG9" s="652"/>
      <c r="TJH9" s="652"/>
      <c r="TJI9" s="652"/>
      <c r="TJJ9" s="652"/>
      <c r="TJK9" s="652"/>
      <c r="TJL9" s="653"/>
      <c r="TJM9" s="653"/>
      <c r="TJN9" s="653"/>
      <c r="TJO9" s="653"/>
      <c r="TJP9" s="653"/>
      <c r="TJQ9" s="653"/>
      <c r="TJR9" s="653"/>
      <c r="TJS9" s="653"/>
      <c r="TJT9" s="668"/>
      <c r="TJU9" s="670"/>
      <c r="TJV9" s="652"/>
      <c r="TJW9" s="652"/>
      <c r="TJX9" s="652"/>
      <c r="TJY9" s="652"/>
      <c r="TJZ9" s="652"/>
      <c r="TKA9" s="652"/>
      <c r="TKB9" s="653"/>
      <c r="TKC9" s="653"/>
      <c r="TKD9" s="653"/>
      <c r="TKE9" s="653"/>
      <c r="TKF9" s="653"/>
      <c r="TKG9" s="653"/>
      <c r="TKH9" s="653"/>
      <c r="TKI9" s="653"/>
      <c r="TKJ9" s="668"/>
      <c r="TKK9" s="670"/>
      <c r="TKL9" s="652"/>
      <c r="TKM9" s="652"/>
      <c r="TKN9" s="652"/>
      <c r="TKO9" s="652"/>
      <c r="TKP9" s="652"/>
      <c r="TKQ9" s="652"/>
      <c r="TKR9" s="653"/>
      <c r="TKS9" s="653"/>
      <c r="TKT9" s="653"/>
      <c r="TKU9" s="653"/>
      <c r="TKV9" s="653"/>
      <c r="TKW9" s="653"/>
      <c r="TKX9" s="653"/>
      <c r="TKY9" s="653"/>
      <c r="TKZ9" s="668"/>
      <c r="TLA9" s="670"/>
      <c r="TLB9" s="652"/>
      <c r="TLC9" s="652"/>
      <c r="TLD9" s="652"/>
      <c r="TLE9" s="652"/>
      <c r="TLF9" s="652"/>
      <c r="TLG9" s="652"/>
      <c r="TLH9" s="653"/>
      <c r="TLI9" s="653"/>
      <c r="TLJ9" s="653"/>
      <c r="TLK9" s="653"/>
      <c r="TLL9" s="653"/>
      <c r="TLM9" s="653"/>
      <c r="TLN9" s="653"/>
      <c r="TLO9" s="653"/>
      <c r="TLP9" s="668"/>
      <c r="TLQ9" s="670"/>
      <c r="TLR9" s="652"/>
      <c r="TLS9" s="652"/>
      <c r="TLT9" s="652"/>
      <c r="TLU9" s="652"/>
      <c r="TLV9" s="652"/>
      <c r="TLW9" s="652"/>
      <c r="TLX9" s="653"/>
      <c r="TLY9" s="653"/>
      <c r="TLZ9" s="653"/>
      <c r="TMA9" s="653"/>
      <c r="TMB9" s="653"/>
      <c r="TMC9" s="653"/>
      <c r="TMD9" s="653"/>
      <c r="TME9" s="653"/>
      <c r="TMF9" s="668"/>
      <c r="TMG9" s="670"/>
      <c r="TMH9" s="652"/>
      <c r="TMI9" s="652"/>
      <c r="TMJ9" s="652"/>
      <c r="TMK9" s="652"/>
      <c r="TML9" s="652"/>
      <c r="TMM9" s="652"/>
      <c r="TMN9" s="653"/>
      <c r="TMO9" s="653"/>
      <c r="TMP9" s="653"/>
      <c r="TMQ9" s="653"/>
      <c r="TMR9" s="653"/>
      <c r="TMS9" s="653"/>
      <c r="TMT9" s="653"/>
      <c r="TMU9" s="653"/>
      <c r="TMV9" s="668"/>
      <c r="TMW9" s="670"/>
      <c r="TMX9" s="652"/>
      <c r="TMY9" s="652"/>
      <c r="TMZ9" s="652"/>
      <c r="TNA9" s="652"/>
      <c r="TNB9" s="652"/>
      <c r="TNC9" s="652"/>
      <c r="TND9" s="653"/>
      <c r="TNE9" s="653"/>
      <c r="TNF9" s="653"/>
      <c r="TNG9" s="653"/>
      <c r="TNH9" s="653"/>
      <c r="TNI9" s="653"/>
      <c r="TNJ9" s="653"/>
      <c r="TNK9" s="653"/>
      <c r="TNL9" s="668"/>
      <c r="TNM9" s="670"/>
      <c r="TNN9" s="652"/>
      <c r="TNO9" s="652"/>
      <c r="TNP9" s="652"/>
      <c r="TNQ9" s="652"/>
      <c r="TNR9" s="652"/>
      <c r="TNS9" s="652"/>
      <c r="TNT9" s="653"/>
      <c r="TNU9" s="653"/>
      <c r="TNV9" s="653"/>
      <c r="TNW9" s="653"/>
      <c r="TNX9" s="653"/>
      <c r="TNY9" s="653"/>
      <c r="TNZ9" s="653"/>
      <c r="TOA9" s="653"/>
      <c r="TOB9" s="668"/>
      <c r="TOC9" s="670"/>
      <c r="TOD9" s="652"/>
      <c r="TOE9" s="652"/>
      <c r="TOF9" s="652"/>
      <c r="TOG9" s="652"/>
      <c r="TOH9" s="652"/>
      <c r="TOI9" s="652"/>
      <c r="TOJ9" s="653"/>
      <c r="TOK9" s="653"/>
      <c r="TOL9" s="653"/>
      <c r="TOM9" s="653"/>
      <c r="TON9" s="653"/>
      <c r="TOO9" s="653"/>
      <c r="TOP9" s="653"/>
      <c r="TOQ9" s="653"/>
      <c r="TOR9" s="668"/>
      <c r="TOS9" s="670"/>
      <c r="TOT9" s="652"/>
      <c r="TOU9" s="652"/>
      <c r="TOV9" s="652"/>
      <c r="TOW9" s="652"/>
      <c r="TOX9" s="652"/>
      <c r="TOY9" s="652"/>
      <c r="TOZ9" s="653"/>
      <c r="TPA9" s="653"/>
      <c r="TPB9" s="653"/>
      <c r="TPC9" s="653"/>
      <c r="TPD9" s="653"/>
      <c r="TPE9" s="653"/>
      <c r="TPF9" s="653"/>
      <c r="TPG9" s="653"/>
      <c r="TPH9" s="668"/>
      <c r="TPI9" s="670"/>
      <c r="TPJ9" s="652"/>
      <c r="TPK9" s="652"/>
      <c r="TPL9" s="652"/>
      <c r="TPM9" s="652"/>
      <c r="TPN9" s="652"/>
      <c r="TPO9" s="652"/>
      <c r="TPP9" s="653"/>
      <c r="TPQ9" s="653"/>
      <c r="TPR9" s="653"/>
      <c r="TPS9" s="653"/>
      <c r="TPT9" s="653"/>
      <c r="TPU9" s="653"/>
      <c r="TPV9" s="653"/>
      <c r="TPW9" s="653"/>
      <c r="TPX9" s="668"/>
      <c r="TPY9" s="670"/>
      <c r="TPZ9" s="652"/>
      <c r="TQA9" s="652"/>
      <c r="TQB9" s="652"/>
      <c r="TQC9" s="652"/>
      <c r="TQD9" s="652"/>
      <c r="TQE9" s="652"/>
      <c r="TQF9" s="653"/>
      <c r="TQG9" s="653"/>
      <c r="TQH9" s="653"/>
      <c r="TQI9" s="653"/>
      <c r="TQJ9" s="653"/>
      <c r="TQK9" s="653"/>
      <c r="TQL9" s="653"/>
      <c r="TQM9" s="653"/>
      <c r="TQN9" s="668"/>
      <c r="TQO9" s="670"/>
      <c r="TQP9" s="652"/>
      <c r="TQQ9" s="652"/>
      <c r="TQR9" s="652"/>
      <c r="TQS9" s="652"/>
      <c r="TQT9" s="652"/>
      <c r="TQU9" s="652"/>
      <c r="TQV9" s="653"/>
      <c r="TQW9" s="653"/>
      <c r="TQX9" s="653"/>
      <c r="TQY9" s="653"/>
      <c r="TQZ9" s="653"/>
      <c r="TRA9" s="653"/>
      <c r="TRB9" s="653"/>
      <c r="TRC9" s="653"/>
      <c r="TRD9" s="668"/>
      <c r="TRE9" s="670"/>
      <c r="TRF9" s="652"/>
      <c r="TRG9" s="652"/>
      <c r="TRH9" s="652"/>
      <c r="TRI9" s="652"/>
      <c r="TRJ9" s="652"/>
      <c r="TRK9" s="652"/>
      <c r="TRL9" s="653"/>
      <c r="TRM9" s="653"/>
      <c r="TRN9" s="653"/>
      <c r="TRO9" s="653"/>
      <c r="TRP9" s="653"/>
      <c r="TRQ9" s="653"/>
      <c r="TRR9" s="653"/>
      <c r="TRS9" s="653"/>
      <c r="TRT9" s="668"/>
      <c r="TRU9" s="670"/>
      <c r="TRV9" s="652"/>
      <c r="TRW9" s="652"/>
      <c r="TRX9" s="652"/>
      <c r="TRY9" s="652"/>
      <c r="TRZ9" s="652"/>
      <c r="TSA9" s="652"/>
      <c r="TSB9" s="653"/>
      <c r="TSC9" s="653"/>
      <c r="TSD9" s="653"/>
      <c r="TSE9" s="653"/>
      <c r="TSF9" s="653"/>
      <c r="TSG9" s="653"/>
      <c r="TSH9" s="653"/>
      <c r="TSI9" s="653"/>
      <c r="TSJ9" s="668"/>
      <c r="TSK9" s="670"/>
      <c r="TSL9" s="652"/>
      <c r="TSM9" s="652"/>
      <c r="TSN9" s="652"/>
      <c r="TSO9" s="652"/>
      <c r="TSP9" s="652"/>
      <c r="TSQ9" s="652"/>
      <c r="TSR9" s="653"/>
      <c r="TSS9" s="653"/>
      <c r="TST9" s="653"/>
      <c r="TSU9" s="653"/>
      <c r="TSV9" s="653"/>
      <c r="TSW9" s="653"/>
      <c r="TSX9" s="653"/>
      <c r="TSY9" s="653"/>
      <c r="TSZ9" s="668"/>
      <c r="TTA9" s="670"/>
      <c r="TTB9" s="652"/>
      <c r="TTC9" s="652"/>
      <c r="TTD9" s="652"/>
      <c r="TTE9" s="652"/>
      <c r="TTF9" s="652"/>
      <c r="TTG9" s="652"/>
      <c r="TTH9" s="653"/>
      <c r="TTI9" s="653"/>
      <c r="TTJ9" s="653"/>
      <c r="TTK9" s="653"/>
      <c r="TTL9" s="653"/>
      <c r="TTM9" s="653"/>
      <c r="TTN9" s="653"/>
      <c r="TTO9" s="653"/>
      <c r="TTP9" s="668"/>
      <c r="TTQ9" s="670"/>
      <c r="TTR9" s="652"/>
      <c r="TTS9" s="652"/>
      <c r="TTT9" s="652"/>
      <c r="TTU9" s="652"/>
      <c r="TTV9" s="652"/>
      <c r="TTW9" s="652"/>
      <c r="TTX9" s="653"/>
      <c r="TTY9" s="653"/>
      <c r="TTZ9" s="653"/>
      <c r="TUA9" s="653"/>
      <c r="TUB9" s="653"/>
      <c r="TUC9" s="653"/>
      <c r="TUD9" s="653"/>
      <c r="TUE9" s="653"/>
      <c r="TUF9" s="668"/>
      <c r="TUG9" s="670"/>
      <c r="TUH9" s="652"/>
      <c r="TUI9" s="652"/>
      <c r="TUJ9" s="652"/>
      <c r="TUK9" s="652"/>
      <c r="TUL9" s="652"/>
      <c r="TUM9" s="652"/>
      <c r="TUN9" s="653"/>
      <c r="TUO9" s="653"/>
      <c r="TUP9" s="653"/>
      <c r="TUQ9" s="653"/>
      <c r="TUR9" s="653"/>
      <c r="TUS9" s="653"/>
      <c r="TUT9" s="653"/>
      <c r="TUU9" s="653"/>
      <c r="TUV9" s="668"/>
      <c r="TUW9" s="670"/>
      <c r="TUX9" s="652"/>
      <c r="TUY9" s="652"/>
      <c r="TUZ9" s="652"/>
      <c r="TVA9" s="652"/>
      <c r="TVB9" s="652"/>
      <c r="TVC9" s="652"/>
      <c r="TVD9" s="653"/>
      <c r="TVE9" s="653"/>
      <c r="TVF9" s="653"/>
      <c r="TVG9" s="653"/>
      <c r="TVH9" s="653"/>
      <c r="TVI9" s="653"/>
      <c r="TVJ9" s="653"/>
      <c r="TVK9" s="653"/>
      <c r="TVL9" s="668"/>
      <c r="TVM9" s="670"/>
      <c r="TVN9" s="652"/>
      <c r="TVO9" s="652"/>
      <c r="TVP9" s="652"/>
      <c r="TVQ9" s="652"/>
      <c r="TVR9" s="652"/>
      <c r="TVS9" s="652"/>
      <c r="TVT9" s="653"/>
      <c r="TVU9" s="653"/>
      <c r="TVV9" s="653"/>
      <c r="TVW9" s="653"/>
      <c r="TVX9" s="653"/>
      <c r="TVY9" s="653"/>
      <c r="TVZ9" s="653"/>
      <c r="TWA9" s="653"/>
      <c r="TWB9" s="668"/>
      <c r="TWC9" s="670"/>
      <c r="TWD9" s="652"/>
      <c r="TWE9" s="652"/>
      <c r="TWF9" s="652"/>
      <c r="TWG9" s="652"/>
      <c r="TWH9" s="652"/>
      <c r="TWI9" s="652"/>
      <c r="TWJ9" s="653"/>
      <c r="TWK9" s="653"/>
      <c r="TWL9" s="653"/>
      <c r="TWM9" s="653"/>
      <c r="TWN9" s="653"/>
      <c r="TWO9" s="653"/>
      <c r="TWP9" s="653"/>
      <c r="TWQ9" s="653"/>
      <c r="TWR9" s="668"/>
      <c r="TWS9" s="670"/>
      <c r="TWT9" s="652"/>
      <c r="TWU9" s="652"/>
      <c r="TWV9" s="652"/>
      <c r="TWW9" s="652"/>
      <c r="TWX9" s="652"/>
      <c r="TWY9" s="652"/>
      <c r="TWZ9" s="653"/>
      <c r="TXA9" s="653"/>
      <c r="TXB9" s="653"/>
      <c r="TXC9" s="653"/>
      <c r="TXD9" s="653"/>
      <c r="TXE9" s="653"/>
      <c r="TXF9" s="653"/>
      <c r="TXG9" s="653"/>
      <c r="TXH9" s="668"/>
      <c r="TXI9" s="670"/>
      <c r="TXJ9" s="652"/>
      <c r="TXK9" s="652"/>
      <c r="TXL9" s="652"/>
      <c r="TXM9" s="652"/>
      <c r="TXN9" s="652"/>
      <c r="TXO9" s="652"/>
      <c r="TXP9" s="653"/>
      <c r="TXQ9" s="653"/>
      <c r="TXR9" s="653"/>
      <c r="TXS9" s="653"/>
      <c r="TXT9" s="653"/>
      <c r="TXU9" s="653"/>
      <c r="TXV9" s="653"/>
      <c r="TXW9" s="653"/>
      <c r="TXX9" s="668"/>
      <c r="TXY9" s="670"/>
      <c r="TXZ9" s="652"/>
      <c r="TYA9" s="652"/>
      <c r="TYB9" s="652"/>
      <c r="TYC9" s="652"/>
      <c r="TYD9" s="652"/>
      <c r="TYE9" s="652"/>
      <c r="TYF9" s="653"/>
      <c r="TYG9" s="653"/>
      <c r="TYH9" s="653"/>
      <c r="TYI9" s="653"/>
      <c r="TYJ9" s="653"/>
      <c r="TYK9" s="653"/>
      <c r="TYL9" s="653"/>
      <c r="TYM9" s="653"/>
      <c r="TYN9" s="668"/>
      <c r="TYO9" s="670"/>
      <c r="TYP9" s="652"/>
      <c r="TYQ9" s="652"/>
      <c r="TYR9" s="652"/>
      <c r="TYS9" s="652"/>
      <c r="TYT9" s="652"/>
      <c r="TYU9" s="652"/>
      <c r="TYV9" s="653"/>
      <c r="TYW9" s="653"/>
      <c r="TYX9" s="653"/>
      <c r="TYY9" s="653"/>
      <c r="TYZ9" s="653"/>
      <c r="TZA9" s="653"/>
      <c r="TZB9" s="653"/>
      <c r="TZC9" s="653"/>
      <c r="TZD9" s="668"/>
      <c r="TZE9" s="670"/>
      <c r="TZF9" s="652"/>
      <c r="TZG9" s="652"/>
      <c r="TZH9" s="652"/>
      <c r="TZI9" s="652"/>
      <c r="TZJ9" s="652"/>
      <c r="TZK9" s="652"/>
      <c r="TZL9" s="653"/>
      <c r="TZM9" s="653"/>
      <c r="TZN9" s="653"/>
      <c r="TZO9" s="653"/>
      <c r="TZP9" s="653"/>
      <c r="TZQ9" s="653"/>
      <c r="TZR9" s="653"/>
      <c r="TZS9" s="653"/>
      <c r="TZT9" s="668"/>
      <c r="TZU9" s="670"/>
      <c r="TZV9" s="652"/>
      <c r="TZW9" s="652"/>
      <c r="TZX9" s="652"/>
      <c r="TZY9" s="652"/>
      <c r="TZZ9" s="652"/>
      <c r="UAA9" s="652"/>
      <c r="UAB9" s="653"/>
      <c r="UAC9" s="653"/>
      <c r="UAD9" s="653"/>
      <c r="UAE9" s="653"/>
      <c r="UAF9" s="653"/>
      <c r="UAG9" s="653"/>
      <c r="UAH9" s="653"/>
      <c r="UAI9" s="653"/>
      <c r="UAJ9" s="668"/>
      <c r="UAK9" s="670"/>
      <c r="UAL9" s="652"/>
      <c r="UAM9" s="652"/>
      <c r="UAN9" s="652"/>
      <c r="UAO9" s="652"/>
      <c r="UAP9" s="652"/>
      <c r="UAQ9" s="652"/>
      <c r="UAR9" s="653"/>
      <c r="UAS9" s="653"/>
      <c r="UAT9" s="653"/>
      <c r="UAU9" s="653"/>
      <c r="UAV9" s="653"/>
      <c r="UAW9" s="653"/>
      <c r="UAX9" s="653"/>
      <c r="UAY9" s="653"/>
      <c r="UAZ9" s="668"/>
      <c r="UBA9" s="670"/>
      <c r="UBB9" s="652"/>
      <c r="UBC9" s="652"/>
      <c r="UBD9" s="652"/>
      <c r="UBE9" s="652"/>
      <c r="UBF9" s="652"/>
      <c r="UBG9" s="652"/>
      <c r="UBH9" s="653"/>
      <c r="UBI9" s="653"/>
      <c r="UBJ9" s="653"/>
      <c r="UBK9" s="653"/>
      <c r="UBL9" s="653"/>
      <c r="UBM9" s="653"/>
      <c r="UBN9" s="653"/>
      <c r="UBO9" s="653"/>
      <c r="UBP9" s="668"/>
      <c r="UBQ9" s="670"/>
      <c r="UBR9" s="652"/>
      <c r="UBS9" s="652"/>
      <c r="UBT9" s="652"/>
      <c r="UBU9" s="652"/>
      <c r="UBV9" s="652"/>
      <c r="UBW9" s="652"/>
      <c r="UBX9" s="653"/>
      <c r="UBY9" s="653"/>
      <c r="UBZ9" s="653"/>
      <c r="UCA9" s="653"/>
      <c r="UCB9" s="653"/>
      <c r="UCC9" s="653"/>
      <c r="UCD9" s="653"/>
      <c r="UCE9" s="653"/>
      <c r="UCF9" s="668"/>
      <c r="UCG9" s="670"/>
      <c r="UCH9" s="652"/>
      <c r="UCI9" s="652"/>
      <c r="UCJ9" s="652"/>
      <c r="UCK9" s="652"/>
      <c r="UCL9" s="652"/>
      <c r="UCM9" s="652"/>
      <c r="UCN9" s="653"/>
      <c r="UCO9" s="653"/>
      <c r="UCP9" s="653"/>
      <c r="UCQ9" s="653"/>
      <c r="UCR9" s="653"/>
      <c r="UCS9" s="653"/>
      <c r="UCT9" s="653"/>
      <c r="UCU9" s="653"/>
      <c r="UCV9" s="668"/>
      <c r="UCW9" s="670"/>
      <c r="UCX9" s="652"/>
      <c r="UCY9" s="652"/>
      <c r="UCZ9" s="652"/>
      <c r="UDA9" s="652"/>
      <c r="UDB9" s="652"/>
      <c r="UDC9" s="652"/>
      <c r="UDD9" s="653"/>
      <c r="UDE9" s="653"/>
      <c r="UDF9" s="653"/>
      <c r="UDG9" s="653"/>
      <c r="UDH9" s="653"/>
      <c r="UDI9" s="653"/>
      <c r="UDJ9" s="653"/>
      <c r="UDK9" s="653"/>
      <c r="UDL9" s="668"/>
      <c r="UDM9" s="670"/>
      <c r="UDN9" s="652"/>
      <c r="UDO9" s="652"/>
      <c r="UDP9" s="652"/>
      <c r="UDQ9" s="652"/>
      <c r="UDR9" s="652"/>
      <c r="UDS9" s="652"/>
      <c r="UDT9" s="653"/>
      <c r="UDU9" s="653"/>
      <c r="UDV9" s="653"/>
      <c r="UDW9" s="653"/>
      <c r="UDX9" s="653"/>
      <c r="UDY9" s="653"/>
      <c r="UDZ9" s="653"/>
      <c r="UEA9" s="653"/>
      <c r="UEB9" s="668"/>
      <c r="UEC9" s="670"/>
      <c r="UED9" s="652"/>
      <c r="UEE9" s="652"/>
      <c r="UEF9" s="652"/>
      <c r="UEG9" s="652"/>
      <c r="UEH9" s="652"/>
      <c r="UEI9" s="652"/>
      <c r="UEJ9" s="653"/>
      <c r="UEK9" s="653"/>
      <c r="UEL9" s="653"/>
      <c r="UEM9" s="653"/>
      <c r="UEN9" s="653"/>
      <c r="UEO9" s="653"/>
      <c r="UEP9" s="653"/>
      <c r="UEQ9" s="653"/>
      <c r="UER9" s="668"/>
      <c r="UES9" s="670"/>
      <c r="UET9" s="652"/>
      <c r="UEU9" s="652"/>
      <c r="UEV9" s="652"/>
      <c r="UEW9" s="652"/>
      <c r="UEX9" s="652"/>
      <c r="UEY9" s="652"/>
      <c r="UEZ9" s="653"/>
      <c r="UFA9" s="653"/>
      <c r="UFB9" s="653"/>
      <c r="UFC9" s="653"/>
      <c r="UFD9" s="653"/>
      <c r="UFE9" s="653"/>
      <c r="UFF9" s="653"/>
      <c r="UFG9" s="653"/>
      <c r="UFH9" s="668"/>
      <c r="UFI9" s="670"/>
      <c r="UFJ9" s="652"/>
      <c r="UFK9" s="652"/>
      <c r="UFL9" s="652"/>
      <c r="UFM9" s="652"/>
      <c r="UFN9" s="652"/>
      <c r="UFO9" s="652"/>
      <c r="UFP9" s="653"/>
      <c r="UFQ9" s="653"/>
      <c r="UFR9" s="653"/>
      <c r="UFS9" s="653"/>
      <c r="UFT9" s="653"/>
      <c r="UFU9" s="653"/>
      <c r="UFV9" s="653"/>
      <c r="UFW9" s="653"/>
      <c r="UFX9" s="668"/>
      <c r="UFY9" s="670"/>
      <c r="UFZ9" s="652"/>
      <c r="UGA9" s="652"/>
      <c r="UGB9" s="652"/>
      <c r="UGC9" s="652"/>
      <c r="UGD9" s="652"/>
      <c r="UGE9" s="652"/>
      <c r="UGF9" s="653"/>
      <c r="UGG9" s="653"/>
      <c r="UGH9" s="653"/>
      <c r="UGI9" s="653"/>
      <c r="UGJ9" s="653"/>
      <c r="UGK9" s="653"/>
      <c r="UGL9" s="653"/>
      <c r="UGM9" s="653"/>
      <c r="UGN9" s="668"/>
      <c r="UGO9" s="670"/>
      <c r="UGP9" s="652"/>
      <c r="UGQ9" s="652"/>
      <c r="UGR9" s="652"/>
      <c r="UGS9" s="652"/>
      <c r="UGT9" s="652"/>
      <c r="UGU9" s="652"/>
      <c r="UGV9" s="653"/>
      <c r="UGW9" s="653"/>
      <c r="UGX9" s="653"/>
      <c r="UGY9" s="653"/>
      <c r="UGZ9" s="653"/>
      <c r="UHA9" s="653"/>
      <c r="UHB9" s="653"/>
      <c r="UHC9" s="653"/>
      <c r="UHD9" s="668"/>
      <c r="UHE9" s="670"/>
      <c r="UHF9" s="652"/>
      <c r="UHG9" s="652"/>
      <c r="UHH9" s="652"/>
      <c r="UHI9" s="652"/>
      <c r="UHJ9" s="652"/>
      <c r="UHK9" s="652"/>
      <c r="UHL9" s="653"/>
      <c r="UHM9" s="653"/>
      <c r="UHN9" s="653"/>
      <c r="UHO9" s="653"/>
      <c r="UHP9" s="653"/>
      <c r="UHQ9" s="653"/>
      <c r="UHR9" s="653"/>
      <c r="UHS9" s="653"/>
      <c r="UHT9" s="668"/>
      <c r="UHU9" s="670"/>
      <c r="UHV9" s="652"/>
      <c r="UHW9" s="652"/>
      <c r="UHX9" s="652"/>
      <c r="UHY9" s="652"/>
      <c r="UHZ9" s="652"/>
      <c r="UIA9" s="652"/>
      <c r="UIB9" s="653"/>
      <c r="UIC9" s="653"/>
      <c r="UID9" s="653"/>
      <c r="UIE9" s="653"/>
      <c r="UIF9" s="653"/>
      <c r="UIG9" s="653"/>
      <c r="UIH9" s="653"/>
      <c r="UII9" s="653"/>
      <c r="UIJ9" s="668"/>
      <c r="UIK9" s="670"/>
      <c r="UIL9" s="652"/>
      <c r="UIM9" s="652"/>
      <c r="UIN9" s="652"/>
      <c r="UIO9" s="652"/>
      <c r="UIP9" s="652"/>
      <c r="UIQ9" s="652"/>
      <c r="UIR9" s="653"/>
      <c r="UIS9" s="653"/>
      <c r="UIT9" s="653"/>
      <c r="UIU9" s="653"/>
      <c r="UIV9" s="653"/>
      <c r="UIW9" s="653"/>
      <c r="UIX9" s="653"/>
      <c r="UIY9" s="653"/>
      <c r="UIZ9" s="668"/>
      <c r="UJA9" s="670"/>
      <c r="UJB9" s="652"/>
      <c r="UJC9" s="652"/>
      <c r="UJD9" s="652"/>
      <c r="UJE9" s="652"/>
      <c r="UJF9" s="652"/>
      <c r="UJG9" s="652"/>
      <c r="UJH9" s="653"/>
      <c r="UJI9" s="653"/>
      <c r="UJJ9" s="653"/>
      <c r="UJK9" s="653"/>
      <c r="UJL9" s="653"/>
      <c r="UJM9" s="653"/>
      <c r="UJN9" s="653"/>
      <c r="UJO9" s="653"/>
      <c r="UJP9" s="668"/>
      <c r="UJQ9" s="670"/>
      <c r="UJR9" s="652"/>
      <c r="UJS9" s="652"/>
      <c r="UJT9" s="652"/>
      <c r="UJU9" s="652"/>
      <c r="UJV9" s="652"/>
      <c r="UJW9" s="652"/>
      <c r="UJX9" s="653"/>
      <c r="UJY9" s="653"/>
      <c r="UJZ9" s="653"/>
      <c r="UKA9" s="653"/>
      <c r="UKB9" s="653"/>
      <c r="UKC9" s="653"/>
      <c r="UKD9" s="653"/>
      <c r="UKE9" s="653"/>
      <c r="UKF9" s="668"/>
      <c r="UKG9" s="670"/>
      <c r="UKH9" s="652"/>
      <c r="UKI9" s="652"/>
      <c r="UKJ9" s="652"/>
      <c r="UKK9" s="652"/>
      <c r="UKL9" s="652"/>
      <c r="UKM9" s="652"/>
      <c r="UKN9" s="653"/>
      <c r="UKO9" s="653"/>
      <c r="UKP9" s="653"/>
      <c r="UKQ9" s="653"/>
      <c r="UKR9" s="653"/>
      <c r="UKS9" s="653"/>
      <c r="UKT9" s="653"/>
      <c r="UKU9" s="653"/>
      <c r="UKV9" s="668"/>
      <c r="UKW9" s="670"/>
      <c r="UKX9" s="652"/>
      <c r="UKY9" s="652"/>
      <c r="UKZ9" s="652"/>
      <c r="ULA9" s="652"/>
      <c r="ULB9" s="652"/>
      <c r="ULC9" s="652"/>
      <c r="ULD9" s="653"/>
      <c r="ULE9" s="653"/>
      <c r="ULF9" s="653"/>
      <c r="ULG9" s="653"/>
      <c r="ULH9" s="653"/>
      <c r="ULI9" s="653"/>
      <c r="ULJ9" s="653"/>
      <c r="ULK9" s="653"/>
      <c r="ULL9" s="668"/>
      <c r="ULM9" s="670"/>
      <c r="ULN9" s="652"/>
      <c r="ULO9" s="652"/>
      <c r="ULP9" s="652"/>
      <c r="ULQ9" s="652"/>
      <c r="ULR9" s="652"/>
      <c r="ULS9" s="652"/>
      <c r="ULT9" s="653"/>
      <c r="ULU9" s="653"/>
      <c r="ULV9" s="653"/>
      <c r="ULW9" s="653"/>
      <c r="ULX9" s="653"/>
      <c r="ULY9" s="653"/>
      <c r="ULZ9" s="653"/>
      <c r="UMA9" s="653"/>
      <c r="UMB9" s="668"/>
      <c r="UMC9" s="670"/>
      <c r="UMD9" s="652"/>
      <c r="UME9" s="652"/>
      <c r="UMF9" s="652"/>
      <c r="UMG9" s="652"/>
      <c r="UMH9" s="652"/>
      <c r="UMI9" s="652"/>
      <c r="UMJ9" s="653"/>
      <c r="UMK9" s="653"/>
      <c r="UML9" s="653"/>
      <c r="UMM9" s="653"/>
      <c r="UMN9" s="653"/>
      <c r="UMO9" s="653"/>
      <c r="UMP9" s="653"/>
      <c r="UMQ9" s="653"/>
      <c r="UMR9" s="668"/>
      <c r="UMS9" s="670"/>
      <c r="UMT9" s="652"/>
      <c r="UMU9" s="652"/>
      <c r="UMV9" s="652"/>
      <c r="UMW9" s="652"/>
      <c r="UMX9" s="652"/>
      <c r="UMY9" s="652"/>
      <c r="UMZ9" s="653"/>
      <c r="UNA9" s="653"/>
      <c r="UNB9" s="653"/>
      <c r="UNC9" s="653"/>
      <c r="UND9" s="653"/>
      <c r="UNE9" s="653"/>
      <c r="UNF9" s="653"/>
      <c r="UNG9" s="653"/>
      <c r="UNH9" s="668"/>
      <c r="UNI9" s="670"/>
      <c r="UNJ9" s="652"/>
      <c r="UNK9" s="652"/>
      <c r="UNL9" s="652"/>
      <c r="UNM9" s="652"/>
      <c r="UNN9" s="652"/>
      <c r="UNO9" s="652"/>
      <c r="UNP9" s="653"/>
      <c r="UNQ9" s="653"/>
      <c r="UNR9" s="653"/>
      <c r="UNS9" s="653"/>
      <c r="UNT9" s="653"/>
      <c r="UNU9" s="653"/>
      <c r="UNV9" s="653"/>
      <c r="UNW9" s="653"/>
      <c r="UNX9" s="668"/>
      <c r="UNY9" s="670"/>
      <c r="UNZ9" s="652"/>
      <c r="UOA9" s="652"/>
      <c r="UOB9" s="652"/>
      <c r="UOC9" s="652"/>
      <c r="UOD9" s="652"/>
      <c r="UOE9" s="652"/>
      <c r="UOF9" s="653"/>
      <c r="UOG9" s="653"/>
      <c r="UOH9" s="653"/>
      <c r="UOI9" s="653"/>
      <c r="UOJ9" s="653"/>
      <c r="UOK9" s="653"/>
      <c r="UOL9" s="653"/>
      <c r="UOM9" s="653"/>
      <c r="UON9" s="668"/>
      <c r="UOO9" s="670"/>
      <c r="UOP9" s="652"/>
      <c r="UOQ9" s="652"/>
      <c r="UOR9" s="652"/>
      <c r="UOS9" s="652"/>
      <c r="UOT9" s="652"/>
      <c r="UOU9" s="652"/>
      <c r="UOV9" s="653"/>
      <c r="UOW9" s="653"/>
      <c r="UOX9" s="653"/>
      <c r="UOY9" s="653"/>
      <c r="UOZ9" s="653"/>
      <c r="UPA9" s="653"/>
      <c r="UPB9" s="653"/>
      <c r="UPC9" s="653"/>
      <c r="UPD9" s="668"/>
      <c r="UPE9" s="670"/>
      <c r="UPF9" s="652"/>
      <c r="UPG9" s="652"/>
      <c r="UPH9" s="652"/>
      <c r="UPI9" s="652"/>
      <c r="UPJ9" s="652"/>
      <c r="UPK9" s="652"/>
      <c r="UPL9" s="653"/>
      <c r="UPM9" s="653"/>
      <c r="UPN9" s="653"/>
      <c r="UPO9" s="653"/>
      <c r="UPP9" s="653"/>
      <c r="UPQ9" s="653"/>
      <c r="UPR9" s="653"/>
      <c r="UPS9" s="653"/>
      <c r="UPT9" s="668"/>
      <c r="UPU9" s="670"/>
      <c r="UPV9" s="652"/>
      <c r="UPW9" s="652"/>
      <c r="UPX9" s="652"/>
      <c r="UPY9" s="652"/>
      <c r="UPZ9" s="652"/>
      <c r="UQA9" s="652"/>
      <c r="UQB9" s="653"/>
      <c r="UQC9" s="653"/>
      <c r="UQD9" s="653"/>
      <c r="UQE9" s="653"/>
      <c r="UQF9" s="653"/>
      <c r="UQG9" s="653"/>
      <c r="UQH9" s="653"/>
      <c r="UQI9" s="653"/>
      <c r="UQJ9" s="668"/>
      <c r="UQK9" s="670"/>
      <c r="UQL9" s="652"/>
      <c r="UQM9" s="652"/>
      <c r="UQN9" s="652"/>
      <c r="UQO9" s="652"/>
      <c r="UQP9" s="652"/>
      <c r="UQQ9" s="652"/>
      <c r="UQR9" s="653"/>
      <c r="UQS9" s="653"/>
      <c r="UQT9" s="653"/>
      <c r="UQU9" s="653"/>
      <c r="UQV9" s="653"/>
      <c r="UQW9" s="653"/>
      <c r="UQX9" s="653"/>
      <c r="UQY9" s="653"/>
      <c r="UQZ9" s="668"/>
      <c r="URA9" s="670"/>
      <c r="URB9" s="652"/>
      <c r="URC9" s="652"/>
      <c r="URD9" s="652"/>
      <c r="URE9" s="652"/>
      <c r="URF9" s="652"/>
      <c r="URG9" s="652"/>
      <c r="URH9" s="653"/>
      <c r="URI9" s="653"/>
      <c r="URJ9" s="653"/>
      <c r="URK9" s="653"/>
      <c r="URL9" s="653"/>
      <c r="URM9" s="653"/>
      <c r="URN9" s="653"/>
      <c r="URO9" s="653"/>
      <c r="URP9" s="668"/>
      <c r="URQ9" s="670"/>
      <c r="URR9" s="652"/>
      <c r="URS9" s="652"/>
      <c r="URT9" s="652"/>
      <c r="URU9" s="652"/>
      <c r="URV9" s="652"/>
      <c r="URW9" s="652"/>
      <c r="URX9" s="653"/>
      <c r="URY9" s="653"/>
      <c r="URZ9" s="653"/>
      <c r="USA9" s="653"/>
      <c r="USB9" s="653"/>
      <c r="USC9" s="653"/>
      <c r="USD9" s="653"/>
      <c r="USE9" s="653"/>
      <c r="USF9" s="668"/>
      <c r="USG9" s="670"/>
      <c r="USH9" s="652"/>
      <c r="USI9" s="652"/>
      <c r="USJ9" s="652"/>
      <c r="USK9" s="652"/>
      <c r="USL9" s="652"/>
      <c r="USM9" s="652"/>
      <c r="USN9" s="653"/>
      <c r="USO9" s="653"/>
      <c r="USP9" s="653"/>
      <c r="USQ9" s="653"/>
      <c r="USR9" s="653"/>
      <c r="USS9" s="653"/>
      <c r="UST9" s="653"/>
      <c r="USU9" s="653"/>
      <c r="USV9" s="668"/>
      <c r="USW9" s="670"/>
      <c r="USX9" s="652"/>
      <c r="USY9" s="652"/>
      <c r="USZ9" s="652"/>
      <c r="UTA9" s="652"/>
      <c r="UTB9" s="652"/>
      <c r="UTC9" s="652"/>
      <c r="UTD9" s="653"/>
      <c r="UTE9" s="653"/>
      <c r="UTF9" s="653"/>
      <c r="UTG9" s="653"/>
      <c r="UTH9" s="653"/>
      <c r="UTI9" s="653"/>
      <c r="UTJ9" s="653"/>
      <c r="UTK9" s="653"/>
      <c r="UTL9" s="668"/>
      <c r="UTM9" s="670"/>
      <c r="UTN9" s="652"/>
      <c r="UTO9" s="652"/>
      <c r="UTP9" s="652"/>
      <c r="UTQ9" s="652"/>
      <c r="UTR9" s="652"/>
      <c r="UTS9" s="652"/>
      <c r="UTT9" s="653"/>
      <c r="UTU9" s="653"/>
      <c r="UTV9" s="653"/>
      <c r="UTW9" s="653"/>
      <c r="UTX9" s="653"/>
      <c r="UTY9" s="653"/>
      <c r="UTZ9" s="653"/>
      <c r="UUA9" s="653"/>
      <c r="UUB9" s="668"/>
      <c r="UUC9" s="670"/>
      <c r="UUD9" s="652"/>
      <c r="UUE9" s="652"/>
      <c r="UUF9" s="652"/>
      <c r="UUG9" s="652"/>
      <c r="UUH9" s="652"/>
      <c r="UUI9" s="652"/>
      <c r="UUJ9" s="653"/>
      <c r="UUK9" s="653"/>
      <c r="UUL9" s="653"/>
      <c r="UUM9" s="653"/>
      <c r="UUN9" s="653"/>
      <c r="UUO9" s="653"/>
      <c r="UUP9" s="653"/>
      <c r="UUQ9" s="653"/>
      <c r="UUR9" s="668"/>
      <c r="UUS9" s="670"/>
      <c r="UUT9" s="652"/>
      <c r="UUU9" s="652"/>
      <c r="UUV9" s="652"/>
      <c r="UUW9" s="652"/>
      <c r="UUX9" s="652"/>
      <c r="UUY9" s="652"/>
      <c r="UUZ9" s="653"/>
      <c r="UVA9" s="653"/>
      <c r="UVB9" s="653"/>
      <c r="UVC9" s="653"/>
      <c r="UVD9" s="653"/>
      <c r="UVE9" s="653"/>
      <c r="UVF9" s="653"/>
      <c r="UVG9" s="653"/>
      <c r="UVH9" s="668"/>
      <c r="UVI9" s="670"/>
      <c r="UVJ9" s="652"/>
      <c r="UVK9" s="652"/>
      <c r="UVL9" s="652"/>
      <c r="UVM9" s="652"/>
      <c r="UVN9" s="652"/>
      <c r="UVO9" s="652"/>
      <c r="UVP9" s="653"/>
      <c r="UVQ9" s="653"/>
      <c r="UVR9" s="653"/>
      <c r="UVS9" s="653"/>
      <c r="UVT9" s="653"/>
      <c r="UVU9" s="653"/>
      <c r="UVV9" s="653"/>
      <c r="UVW9" s="653"/>
      <c r="UVX9" s="668"/>
      <c r="UVY9" s="670"/>
      <c r="UVZ9" s="652"/>
      <c r="UWA9" s="652"/>
      <c r="UWB9" s="652"/>
      <c r="UWC9" s="652"/>
      <c r="UWD9" s="652"/>
      <c r="UWE9" s="652"/>
      <c r="UWF9" s="653"/>
      <c r="UWG9" s="653"/>
      <c r="UWH9" s="653"/>
      <c r="UWI9" s="653"/>
      <c r="UWJ9" s="653"/>
      <c r="UWK9" s="653"/>
      <c r="UWL9" s="653"/>
      <c r="UWM9" s="653"/>
      <c r="UWN9" s="668"/>
      <c r="UWO9" s="670"/>
      <c r="UWP9" s="652"/>
      <c r="UWQ9" s="652"/>
      <c r="UWR9" s="652"/>
      <c r="UWS9" s="652"/>
      <c r="UWT9" s="652"/>
      <c r="UWU9" s="652"/>
      <c r="UWV9" s="653"/>
      <c r="UWW9" s="653"/>
      <c r="UWX9" s="653"/>
      <c r="UWY9" s="653"/>
      <c r="UWZ9" s="653"/>
      <c r="UXA9" s="653"/>
      <c r="UXB9" s="653"/>
      <c r="UXC9" s="653"/>
      <c r="UXD9" s="668"/>
      <c r="UXE9" s="670"/>
      <c r="UXF9" s="652"/>
      <c r="UXG9" s="652"/>
      <c r="UXH9" s="652"/>
      <c r="UXI9" s="652"/>
      <c r="UXJ9" s="652"/>
      <c r="UXK9" s="652"/>
      <c r="UXL9" s="653"/>
      <c r="UXM9" s="653"/>
      <c r="UXN9" s="653"/>
      <c r="UXO9" s="653"/>
      <c r="UXP9" s="653"/>
      <c r="UXQ9" s="653"/>
      <c r="UXR9" s="653"/>
      <c r="UXS9" s="653"/>
      <c r="UXT9" s="668"/>
      <c r="UXU9" s="670"/>
      <c r="UXV9" s="652"/>
      <c r="UXW9" s="652"/>
      <c r="UXX9" s="652"/>
      <c r="UXY9" s="652"/>
      <c r="UXZ9" s="652"/>
      <c r="UYA9" s="652"/>
      <c r="UYB9" s="653"/>
      <c r="UYC9" s="653"/>
      <c r="UYD9" s="653"/>
      <c r="UYE9" s="653"/>
      <c r="UYF9" s="653"/>
      <c r="UYG9" s="653"/>
      <c r="UYH9" s="653"/>
      <c r="UYI9" s="653"/>
      <c r="UYJ9" s="668"/>
      <c r="UYK9" s="670"/>
      <c r="UYL9" s="652"/>
      <c r="UYM9" s="652"/>
      <c r="UYN9" s="652"/>
      <c r="UYO9" s="652"/>
      <c r="UYP9" s="652"/>
      <c r="UYQ9" s="652"/>
      <c r="UYR9" s="653"/>
      <c r="UYS9" s="653"/>
      <c r="UYT9" s="653"/>
      <c r="UYU9" s="653"/>
      <c r="UYV9" s="653"/>
      <c r="UYW9" s="653"/>
      <c r="UYX9" s="653"/>
      <c r="UYY9" s="653"/>
      <c r="UYZ9" s="668"/>
      <c r="UZA9" s="670"/>
      <c r="UZB9" s="652"/>
      <c r="UZC9" s="652"/>
      <c r="UZD9" s="652"/>
      <c r="UZE9" s="652"/>
      <c r="UZF9" s="652"/>
      <c r="UZG9" s="652"/>
      <c r="UZH9" s="653"/>
      <c r="UZI9" s="653"/>
      <c r="UZJ9" s="653"/>
      <c r="UZK9" s="653"/>
      <c r="UZL9" s="653"/>
      <c r="UZM9" s="653"/>
      <c r="UZN9" s="653"/>
      <c r="UZO9" s="653"/>
      <c r="UZP9" s="668"/>
      <c r="UZQ9" s="670"/>
      <c r="UZR9" s="652"/>
      <c r="UZS9" s="652"/>
      <c r="UZT9" s="652"/>
      <c r="UZU9" s="652"/>
      <c r="UZV9" s="652"/>
      <c r="UZW9" s="652"/>
      <c r="UZX9" s="653"/>
      <c r="UZY9" s="653"/>
      <c r="UZZ9" s="653"/>
      <c r="VAA9" s="653"/>
      <c r="VAB9" s="653"/>
      <c r="VAC9" s="653"/>
      <c r="VAD9" s="653"/>
      <c r="VAE9" s="653"/>
      <c r="VAF9" s="668"/>
      <c r="VAG9" s="670"/>
      <c r="VAH9" s="652"/>
      <c r="VAI9" s="652"/>
      <c r="VAJ9" s="652"/>
      <c r="VAK9" s="652"/>
      <c r="VAL9" s="652"/>
      <c r="VAM9" s="652"/>
      <c r="VAN9" s="653"/>
      <c r="VAO9" s="653"/>
      <c r="VAP9" s="653"/>
      <c r="VAQ9" s="653"/>
      <c r="VAR9" s="653"/>
      <c r="VAS9" s="653"/>
      <c r="VAT9" s="653"/>
      <c r="VAU9" s="653"/>
      <c r="VAV9" s="668"/>
      <c r="VAW9" s="670"/>
      <c r="VAX9" s="652"/>
      <c r="VAY9" s="652"/>
      <c r="VAZ9" s="652"/>
      <c r="VBA9" s="652"/>
      <c r="VBB9" s="652"/>
      <c r="VBC9" s="652"/>
      <c r="VBD9" s="653"/>
      <c r="VBE9" s="653"/>
      <c r="VBF9" s="653"/>
      <c r="VBG9" s="653"/>
      <c r="VBH9" s="653"/>
      <c r="VBI9" s="653"/>
      <c r="VBJ9" s="653"/>
      <c r="VBK9" s="653"/>
      <c r="VBL9" s="668"/>
      <c r="VBM9" s="670"/>
      <c r="VBN9" s="652"/>
      <c r="VBO9" s="652"/>
      <c r="VBP9" s="652"/>
      <c r="VBQ9" s="652"/>
      <c r="VBR9" s="652"/>
      <c r="VBS9" s="652"/>
      <c r="VBT9" s="653"/>
      <c r="VBU9" s="653"/>
      <c r="VBV9" s="653"/>
      <c r="VBW9" s="653"/>
      <c r="VBX9" s="653"/>
      <c r="VBY9" s="653"/>
      <c r="VBZ9" s="653"/>
      <c r="VCA9" s="653"/>
      <c r="VCB9" s="668"/>
      <c r="VCC9" s="670"/>
      <c r="VCD9" s="652"/>
      <c r="VCE9" s="652"/>
      <c r="VCF9" s="652"/>
      <c r="VCG9" s="652"/>
      <c r="VCH9" s="652"/>
      <c r="VCI9" s="652"/>
      <c r="VCJ9" s="653"/>
      <c r="VCK9" s="653"/>
      <c r="VCL9" s="653"/>
      <c r="VCM9" s="653"/>
      <c r="VCN9" s="653"/>
      <c r="VCO9" s="653"/>
      <c r="VCP9" s="653"/>
      <c r="VCQ9" s="653"/>
      <c r="VCR9" s="668"/>
      <c r="VCS9" s="670"/>
      <c r="VCT9" s="652"/>
      <c r="VCU9" s="652"/>
      <c r="VCV9" s="652"/>
      <c r="VCW9" s="652"/>
      <c r="VCX9" s="652"/>
      <c r="VCY9" s="652"/>
      <c r="VCZ9" s="653"/>
      <c r="VDA9" s="653"/>
      <c r="VDB9" s="653"/>
      <c r="VDC9" s="653"/>
      <c r="VDD9" s="653"/>
      <c r="VDE9" s="653"/>
      <c r="VDF9" s="653"/>
      <c r="VDG9" s="653"/>
      <c r="VDH9" s="668"/>
      <c r="VDI9" s="670"/>
      <c r="VDJ9" s="652"/>
      <c r="VDK9" s="652"/>
      <c r="VDL9" s="652"/>
      <c r="VDM9" s="652"/>
      <c r="VDN9" s="652"/>
      <c r="VDO9" s="652"/>
      <c r="VDP9" s="653"/>
      <c r="VDQ9" s="653"/>
      <c r="VDR9" s="653"/>
      <c r="VDS9" s="653"/>
      <c r="VDT9" s="653"/>
      <c r="VDU9" s="653"/>
      <c r="VDV9" s="653"/>
      <c r="VDW9" s="653"/>
      <c r="VDX9" s="668"/>
      <c r="VDY9" s="670"/>
      <c r="VDZ9" s="652"/>
      <c r="VEA9" s="652"/>
      <c r="VEB9" s="652"/>
      <c r="VEC9" s="652"/>
      <c r="VED9" s="652"/>
      <c r="VEE9" s="652"/>
      <c r="VEF9" s="653"/>
      <c r="VEG9" s="653"/>
      <c r="VEH9" s="653"/>
      <c r="VEI9" s="653"/>
      <c r="VEJ9" s="653"/>
      <c r="VEK9" s="653"/>
      <c r="VEL9" s="653"/>
      <c r="VEM9" s="653"/>
      <c r="VEN9" s="668"/>
      <c r="VEO9" s="670"/>
      <c r="VEP9" s="652"/>
      <c r="VEQ9" s="652"/>
      <c r="VER9" s="652"/>
      <c r="VES9" s="652"/>
      <c r="VET9" s="652"/>
      <c r="VEU9" s="652"/>
      <c r="VEV9" s="653"/>
      <c r="VEW9" s="653"/>
      <c r="VEX9" s="653"/>
      <c r="VEY9" s="653"/>
      <c r="VEZ9" s="653"/>
      <c r="VFA9" s="653"/>
      <c r="VFB9" s="653"/>
      <c r="VFC9" s="653"/>
      <c r="VFD9" s="668"/>
      <c r="VFE9" s="670"/>
      <c r="VFF9" s="652"/>
      <c r="VFG9" s="652"/>
      <c r="VFH9" s="652"/>
      <c r="VFI9" s="652"/>
      <c r="VFJ9" s="652"/>
      <c r="VFK9" s="652"/>
      <c r="VFL9" s="653"/>
      <c r="VFM9" s="653"/>
      <c r="VFN9" s="653"/>
      <c r="VFO9" s="653"/>
      <c r="VFP9" s="653"/>
      <c r="VFQ9" s="653"/>
      <c r="VFR9" s="653"/>
      <c r="VFS9" s="653"/>
      <c r="VFT9" s="668"/>
      <c r="VFU9" s="670"/>
      <c r="VFV9" s="652"/>
      <c r="VFW9" s="652"/>
      <c r="VFX9" s="652"/>
      <c r="VFY9" s="652"/>
      <c r="VFZ9" s="652"/>
      <c r="VGA9" s="652"/>
      <c r="VGB9" s="653"/>
      <c r="VGC9" s="653"/>
      <c r="VGD9" s="653"/>
      <c r="VGE9" s="653"/>
      <c r="VGF9" s="653"/>
      <c r="VGG9" s="653"/>
      <c r="VGH9" s="653"/>
      <c r="VGI9" s="653"/>
      <c r="VGJ9" s="668"/>
      <c r="VGK9" s="670"/>
      <c r="VGL9" s="652"/>
      <c r="VGM9" s="652"/>
      <c r="VGN9" s="652"/>
      <c r="VGO9" s="652"/>
      <c r="VGP9" s="652"/>
      <c r="VGQ9" s="652"/>
      <c r="VGR9" s="653"/>
      <c r="VGS9" s="653"/>
      <c r="VGT9" s="653"/>
      <c r="VGU9" s="653"/>
      <c r="VGV9" s="653"/>
      <c r="VGW9" s="653"/>
      <c r="VGX9" s="653"/>
      <c r="VGY9" s="653"/>
      <c r="VGZ9" s="668"/>
      <c r="VHA9" s="670"/>
      <c r="VHB9" s="652"/>
      <c r="VHC9" s="652"/>
      <c r="VHD9" s="652"/>
      <c r="VHE9" s="652"/>
      <c r="VHF9" s="652"/>
      <c r="VHG9" s="652"/>
      <c r="VHH9" s="653"/>
      <c r="VHI9" s="653"/>
      <c r="VHJ9" s="653"/>
      <c r="VHK9" s="653"/>
      <c r="VHL9" s="653"/>
      <c r="VHM9" s="653"/>
      <c r="VHN9" s="653"/>
      <c r="VHO9" s="653"/>
      <c r="VHP9" s="668"/>
      <c r="VHQ9" s="670"/>
      <c r="VHR9" s="652"/>
      <c r="VHS9" s="652"/>
      <c r="VHT9" s="652"/>
      <c r="VHU9" s="652"/>
      <c r="VHV9" s="652"/>
      <c r="VHW9" s="652"/>
      <c r="VHX9" s="653"/>
      <c r="VHY9" s="653"/>
      <c r="VHZ9" s="653"/>
      <c r="VIA9" s="653"/>
      <c r="VIB9" s="653"/>
      <c r="VIC9" s="653"/>
      <c r="VID9" s="653"/>
      <c r="VIE9" s="653"/>
      <c r="VIF9" s="668"/>
      <c r="VIG9" s="670"/>
      <c r="VIH9" s="652"/>
      <c r="VII9" s="652"/>
      <c r="VIJ9" s="652"/>
      <c r="VIK9" s="652"/>
      <c r="VIL9" s="652"/>
      <c r="VIM9" s="652"/>
      <c r="VIN9" s="653"/>
      <c r="VIO9" s="653"/>
      <c r="VIP9" s="653"/>
      <c r="VIQ9" s="653"/>
      <c r="VIR9" s="653"/>
      <c r="VIS9" s="653"/>
      <c r="VIT9" s="653"/>
      <c r="VIU9" s="653"/>
      <c r="VIV9" s="668"/>
      <c r="VIW9" s="670"/>
      <c r="VIX9" s="652"/>
      <c r="VIY9" s="652"/>
      <c r="VIZ9" s="652"/>
      <c r="VJA9" s="652"/>
      <c r="VJB9" s="652"/>
      <c r="VJC9" s="652"/>
      <c r="VJD9" s="653"/>
      <c r="VJE9" s="653"/>
      <c r="VJF9" s="653"/>
      <c r="VJG9" s="653"/>
      <c r="VJH9" s="653"/>
      <c r="VJI9" s="653"/>
      <c r="VJJ9" s="653"/>
      <c r="VJK9" s="653"/>
      <c r="VJL9" s="668"/>
      <c r="VJM9" s="670"/>
      <c r="VJN9" s="652"/>
      <c r="VJO9" s="652"/>
      <c r="VJP9" s="652"/>
      <c r="VJQ9" s="652"/>
      <c r="VJR9" s="652"/>
      <c r="VJS9" s="652"/>
      <c r="VJT9" s="653"/>
      <c r="VJU9" s="653"/>
      <c r="VJV9" s="653"/>
      <c r="VJW9" s="653"/>
      <c r="VJX9" s="653"/>
      <c r="VJY9" s="653"/>
      <c r="VJZ9" s="653"/>
      <c r="VKA9" s="653"/>
      <c r="VKB9" s="668"/>
      <c r="VKC9" s="670"/>
      <c r="VKD9" s="652"/>
      <c r="VKE9" s="652"/>
      <c r="VKF9" s="652"/>
      <c r="VKG9" s="652"/>
      <c r="VKH9" s="652"/>
      <c r="VKI9" s="652"/>
      <c r="VKJ9" s="653"/>
      <c r="VKK9" s="653"/>
      <c r="VKL9" s="653"/>
      <c r="VKM9" s="653"/>
      <c r="VKN9" s="653"/>
      <c r="VKO9" s="653"/>
      <c r="VKP9" s="653"/>
      <c r="VKQ9" s="653"/>
      <c r="VKR9" s="668"/>
      <c r="VKS9" s="670"/>
      <c r="VKT9" s="652"/>
      <c r="VKU9" s="652"/>
      <c r="VKV9" s="652"/>
      <c r="VKW9" s="652"/>
      <c r="VKX9" s="652"/>
      <c r="VKY9" s="652"/>
      <c r="VKZ9" s="653"/>
      <c r="VLA9" s="653"/>
      <c r="VLB9" s="653"/>
      <c r="VLC9" s="653"/>
      <c r="VLD9" s="653"/>
      <c r="VLE9" s="653"/>
      <c r="VLF9" s="653"/>
      <c r="VLG9" s="653"/>
      <c r="VLH9" s="668"/>
      <c r="VLI9" s="670"/>
      <c r="VLJ9" s="652"/>
      <c r="VLK9" s="652"/>
      <c r="VLL9" s="652"/>
      <c r="VLM9" s="652"/>
      <c r="VLN9" s="652"/>
      <c r="VLO9" s="652"/>
      <c r="VLP9" s="653"/>
      <c r="VLQ9" s="653"/>
      <c r="VLR9" s="653"/>
      <c r="VLS9" s="653"/>
      <c r="VLT9" s="653"/>
      <c r="VLU9" s="653"/>
      <c r="VLV9" s="653"/>
      <c r="VLW9" s="653"/>
      <c r="VLX9" s="668"/>
      <c r="VLY9" s="670"/>
      <c r="VLZ9" s="652"/>
      <c r="VMA9" s="652"/>
      <c r="VMB9" s="652"/>
      <c r="VMC9" s="652"/>
      <c r="VMD9" s="652"/>
      <c r="VME9" s="652"/>
      <c r="VMF9" s="653"/>
      <c r="VMG9" s="653"/>
      <c r="VMH9" s="653"/>
      <c r="VMI9" s="653"/>
      <c r="VMJ9" s="653"/>
      <c r="VMK9" s="653"/>
      <c r="VML9" s="653"/>
      <c r="VMM9" s="653"/>
      <c r="VMN9" s="668"/>
      <c r="VMO9" s="670"/>
      <c r="VMP9" s="652"/>
      <c r="VMQ9" s="652"/>
      <c r="VMR9" s="652"/>
      <c r="VMS9" s="652"/>
      <c r="VMT9" s="652"/>
      <c r="VMU9" s="652"/>
      <c r="VMV9" s="653"/>
      <c r="VMW9" s="653"/>
      <c r="VMX9" s="653"/>
      <c r="VMY9" s="653"/>
      <c r="VMZ9" s="653"/>
      <c r="VNA9" s="653"/>
      <c r="VNB9" s="653"/>
      <c r="VNC9" s="653"/>
      <c r="VND9" s="668"/>
      <c r="VNE9" s="670"/>
      <c r="VNF9" s="652"/>
      <c r="VNG9" s="652"/>
      <c r="VNH9" s="652"/>
      <c r="VNI9" s="652"/>
      <c r="VNJ9" s="652"/>
      <c r="VNK9" s="652"/>
      <c r="VNL9" s="653"/>
      <c r="VNM9" s="653"/>
      <c r="VNN9" s="653"/>
      <c r="VNO9" s="653"/>
      <c r="VNP9" s="653"/>
      <c r="VNQ9" s="653"/>
      <c r="VNR9" s="653"/>
      <c r="VNS9" s="653"/>
      <c r="VNT9" s="668"/>
      <c r="VNU9" s="670"/>
      <c r="VNV9" s="652"/>
      <c r="VNW9" s="652"/>
      <c r="VNX9" s="652"/>
      <c r="VNY9" s="652"/>
      <c r="VNZ9" s="652"/>
      <c r="VOA9" s="652"/>
      <c r="VOB9" s="653"/>
      <c r="VOC9" s="653"/>
      <c r="VOD9" s="653"/>
      <c r="VOE9" s="653"/>
      <c r="VOF9" s="653"/>
      <c r="VOG9" s="653"/>
      <c r="VOH9" s="653"/>
      <c r="VOI9" s="653"/>
      <c r="VOJ9" s="668"/>
      <c r="VOK9" s="670"/>
      <c r="VOL9" s="652"/>
      <c r="VOM9" s="652"/>
      <c r="VON9" s="652"/>
      <c r="VOO9" s="652"/>
      <c r="VOP9" s="652"/>
      <c r="VOQ9" s="652"/>
      <c r="VOR9" s="653"/>
      <c r="VOS9" s="653"/>
      <c r="VOT9" s="653"/>
      <c r="VOU9" s="653"/>
      <c r="VOV9" s="653"/>
      <c r="VOW9" s="653"/>
      <c r="VOX9" s="653"/>
      <c r="VOY9" s="653"/>
      <c r="VOZ9" s="668"/>
      <c r="VPA9" s="670"/>
      <c r="VPB9" s="652"/>
      <c r="VPC9" s="652"/>
      <c r="VPD9" s="652"/>
      <c r="VPE9" s="652"/>
      <c r="VPF9" s="652"/>
      <c r="VPG9" s="652"/>
      <c r="VPH9" s="653"/>
      <c r="VPI9" s="653"/>
      <c r="VPJ9" s="653"/>
      <c r="VPK9" s="653"/>
      <c r="VPL9" s="653"/>
      <c r="VPM9" s="653"/>
      <c r="VPN9" s="653"/>
      <c r="VPO9" s="653"/>
      <c r="VPP9" s="668"/>
      <c r="VPQ9" s="670"/>
      <c r="VPR9" s="652"/>
      <c r="VPS9" s="652"/>
      <c r="VPT9" s="652"/>
      <c r="VPU9" s="652"/>
      <c r="VPV9" s="652"/>
      <c r="VPW9" s="652"/>
      <c r="VPX9" s="653"/>
      <c r="VPY9" s="653"/>
      <c r="VPZ9" s="653"/>
      <c r="VQA9" s="653"/>
      <c r="VQB9" s="653"/>
      <c r="VQC9" s="653"/>
      <c r="VQD9" s="653"/>
      <c r="VQE9" s="653"/>
      <c r="VQF9" s="668"/>
      <c r="VQG9" s="670"/>
      <c r="VQH9" s="652"/>
      <c r="VQI9" s="652"/>
      <c r="VQJ9" s="652"/>
      <c r="VQK9" s="652"/>
      <c r="VQL9" s="652"/>
      <c r="VQM9" s="652"/>
      <c r="VQN9" s="653"/>
      <c r="VQO9" s="653"/>
      <c r="VQP9" s="653"/>
      <c r="VQQ9" s="653"/>
      <c r="VQR9" s="653"/>
      <c r="VQS9" s="653"/>
      <c r="VQT9" s="653"/>
      <c r="VQU9" s="653"/>
      <c r="VQV9" s="668"/>
      <c r="VQW9" s="670"/>
      <c r="VQX9" s="652"/>
      <c r="VQY9" s="652"/>
      <c r="VQZ9" s="652"/>
      <c r="VRA9" s="652"/>
      <c r="VRB9" s="652"/>
      <c r="VRC9" s="652"/>
      <c r="VRD9" s="653"/>
      <c r="VRE9" s="653"/>
      <c r="VRF9" s="653"/>
      <c r="VRG9" s="653"/>
      <c r="VRH9" s="653"/>
      <c r="VRI9" s="653"/>
      <c r="VRJ9" s="653"/>
      <c r="VRK9" s="653"/>
      <c r="VRL9" s="668"/>
      <c r="VRM9" s="670"/>
      <c r="VRN9" s="652"/>
      <c r="VRO9" s="652"/>
      <c r="VRP9" s="652"/>
      <c r="VRQ9" s="652"/>
      <c r="VRR9" s="652"/>
      <c r="VRS9" s="652"/>
      <c r="VRT9" s="653"/>
      <c r="VRU9" s="653"/>
      <c r="VRV9" s="653"/>
      <c r="VRW9" s="653"/>
      <c r="VRX9" s="653"/>
      <c r="VRY9" s="653"/>
      <c r="VRZ9" s="653"/>
      <c r="VSA9" s="653"/>
      <c r="VSB9" s="668"/>
      <c r="VSC9" s="670"/>
      <c r="VSD9" s="652"/>
      <c r="VSE9" s="652"/>
      <c r="VSF9" s="652"/>
      <c r="VSG9" s="652"/>
      <c r="VSH9" s="652"/>
      <c r="VSI9" s="652"/>
      <c r="VSJ9" s="653"/>
      <c r="VSK9" s="653"/>
      <c r="VSL9" s="653"/>
      <c r="VSM9" s="653"/>
      <c r="VSN9" s="653"/>
      <c r="VSO9" s="653"/>
      <c r="VSP9" s="653"/>
      <c r="VSQ9" s="653"/>
      <c r="VSR9" s="668"/>
      <c r="VSS9" s="670"/>
      <c r="VST9" s="652"/>
      <c r="VSU9" s="652"/>
      <c r="VSV9" s="652"/>
      <c r="VSW9" s="652"/>
      <c r="VSX9" s="652"/>
      <c r="VSY9" s="652"/>
      <c r="VSZ9" s="653"/>
      <c r="VTA9" s="653"/>
      <c r="VTB9" s="653"/>
      <c r="VTC9" s="653"/>
      <c r="VTD9" s="653"/>
      <c r="VTE9" s="653"/>
      <c r="VTF9" s="653"/>
      <c r="VTG9" s="653"/>
      <c r="VTH9" s="668"/>
      <c r="VTI9" s="670"/>
      <c r="VTJ9" s="652"/>
      <c r="VTK9" s="652"/>
      <c r="VTL9" s="652"/>
      <c r="VTM9" s="652"/>
      <c r="VTN9" s="652"/>
      <c r="VTO9" s="652"/>
      <c r="VTP9" s="653"/>
      <c r="VTQ9" s="653"/>
      <c r="VTR9" s="653"/>
      <c r="VTS9" s="653"/>
      <c r="VTT9" s="653"/>
      <c r="VTU9" s="653"/>
      <c r="VTV9" s="653"/>
      <c r="VTW9" s="653"/>
      <c r="VTX9" s="668"/>
      <c r="VTY9" s="670"/>
      <c r="VTZ9" s="652"/>
      <c r="VUA9" s="652"/>
      <c r="VUB9" s="652"/>
      <c r="VUC9" s="652"/>
      <c r="VUD9" s="652"/>
      <c r="VUE9" s="652"/>
      <c r="VUF9" s="653"/>
      <c r="VUG9" s="653"/>
      <c r="VUH9" s="653"/>
      <c r="VUI9" s="653"/>
      <c r="VUJ9" s="653"/>
      <c r="VUK9" s="653"/>
      <c r="VUL9" s="653"/>
      <c r="VUM9" s="653"/>
      <c r="VUN9" s="668"/>
      <c r="VUO9" s="670"/>
      <c r="VUP9" s="652"/>
      <c r="VUQ9" s="652"/>
      <c r="VUR9" s="652"/>
      <c r="VUS9" s="652"/>
      <c r="VUT9" s="652"/>
      <c r="VUU9" s="652"/>
      <c r="VUV9" s="653"/>
      <c r="VUW9" s="653"/>
      <c r="VUX9" s="653"/>
      <c r="VUY9" s="653"/>
      <c r="VUZ9" s="653"/>
      <c r="VVA9" s="653"/>
      <c r="VVB9" s="653"/>
      <c r="VVC9" s="653"/>
      <c r="VVD9" s="668"/>
      <c r="VVE9" s="670"/>
      <c r="VVF9" s="652"/>
      <c r="VVG9" s="652"/>
      <c r="VVH9" s="652"/>
      <c r="VVI9" s="652"/>
      <c r="VVJ9" s="652"/>
      <c r="VVK9" s="652"/>
      <c r="VVL9" s="653"/>
      <c r="VVM9" s="653"/>
      <c r="VVN9" s="653"/>
      <c r="VVO9" s="653"/>
      <c r="VVP9" s="653"/>
      <c r="VVQ9" s="653"/>
      <c r="VVR9" s="653"/>
      <c r="VVS9" s="653"/>
      <c r="VVT9" s="668"/>
      <c r="VVU9" s="670"/>
      <c r="VVV9" s="652"/>
      <c r="VVW9" s="652"/>
      <c r="VVX9" s="652"/>
      <c r="VVY9" s="652"/>
      <c r="VVZ9" s="652"/>
      <c r="VWA9" s="652"/>
      <c r="VWB9" s="653"/>
      <c r="VWC9" s="653"/>
      <c r="VWD9" s="653"/>
      <c r="VWE9" s="653"/>
      <c r="VWF9" s="653"/>
      <c r="VWG9" s="653"/>
      <c r="VWH9" s="653"/>
      <c r="VWI9" s="653"/>
      <c r="VWJ9" s="668"/>
      <c r="VWK9" s="670"/>
      <c r="VWL9" s="652"/>
      <c r="VWM9" s="652"/>
      <c r="VWN9" s="652"/>
      <c r="VWO9" s="652"/>
      <c r="VWP9" s="652"/>
      <c r="VWQ9" s="652"/>
      <c r="VWR9" s="653"/>
      <c r="VWS9" s="653"/>
      <c r="VWT9" s="653"/>
      <c r="VWU9" s="653"/>
      <c r="VWV9" s="653"/>
      <c r="VWW9" s="653"/>
      <c r="VWX9" s="653"/>
      <c r="VWY9" s="653"/>
      <c r="VWZ9" s="668"/>
      <c r="VXA9" s="670"/>
      <c r="VXB9" s="652"/>
      <c r="VXC9" s="652"/>
      <c r="VXD9" s="652"/>
      <c r="VXE9" s="652"/>
      <c r="VXF9" s="652"/>
      <c r="VXG9" s="652"/>
      <c r="VXH9" s="653"/>
      <c r="VXI9" s="653"/>
      <c r="VXJ9" s="653"/>
      <c r="VXK9" s="653"/>
      <c r="VXL9" s="653"/>
      <c r="VXM9" s="653"/>
      <c r="VXN9" s="653"/>
      <c r="VXO9" s="653"/>
      <c r="VXP9" s="668"/>
      <c r="VXQ9" s="670"/>
      <c r="VXR9" s="652"/>
      <c r="VXS9" s="652"/>
      <c r="VXT9" s="652"/>
      <c r="VXU9" s="652"/>
      <c r="VXV9" s="652"/>
      <c r="VXW9" s="652"/>
      <c r="VXX9" s="653"/>
      <c r="VXY9" s="653"/>
      <c r="VXZ9" s="653"/>
      <c r="VYA9" s="653"/>
      <c r="VYB9" s="653"/>
      <c r="VYC9" s="653"/>
      <c r="VYD9" s="653"/>
      <c r="VYE9" s="653"/>
      <c r="VYF9" s="668"/>
      <c r="VYG9" s="670"/>
      <c r="VYH9" s="652"/>
      <c r="VYI9" s="652"/>
      <c r="VYJ9" s="652"/>
      <c r="VYK9" s="652"/>
      <c r="VYL9" s="652"/>
      <c r="VYM9" s="652"/>
      <c r="VYN9" s="653"/>
      <c r="VYO9" s="653"/>
      <c r="VYP9" s="653"/>
      <c r="VYQ9" s="653"/>
      <c r="VYR9" s="653"/>
      <c r="VYS9" s="653"/>
      <c r="VYT9" s="653"/>
      <c r="VYU9" s="653"/>
      <c r="VYV9" s="668"/>
      <c r="VYW9" s="670"/>
      <c r="VYX9" s="652"/>
      <c r="VYY9" s="652"/>
      <c r="VYZ9" s="652"/>
      <c r="VZA9" s="652"/>
      <c r="VZB9" s="652"/>
      <c r="VZC9" s="652"/>
      <c r="VZD9" s="653"/>
      <c r="VZE9" s="653"/>
      <c r="VZF9" s="653"/>
      <c r="VZG9" s="653"/>
      <c r="VZH9" s="653"/>
      <c r="VZI9" s="653"/>
      <c r="VZJ9" s="653"/>
      <c r="VZK9" s="653"/>
      <c r="VZL9" s="668"/>
      <c r="VZM9" s="670"/>
      <c r="VZN9" s="652"/>
      <c r="VZO9" s="652"/>
      <c r="VZP9" s="652"/>
      <c r="VZQ9" s="652"/>
      <c r="VZR9" s="652"/>
      <c r="VZS9" s="652"/>
      <c r="VZT9" s="653"/>
      <c r="VZU9" s="653"/>
      <c r="VZV9" s="653"/>
      <c r="VZW9" s="653"/>
      <c r="VZX9" s="653"/>
      <c r="VZY9" s="653"/>
      <c r="VZZ9" s="653"/>
      <c r="WAA9" s="653"/>
      <c r="WAB9" s="668"/>
      <c r="WAC9" s="670"/>
      <c r="WAD9" s="652"/>
      <c r="WAE9" s="652"/>
      <c r="WAF9" s="652"/>
      <c r="WAG9" s="652"/>
      <c r="WAH9" s="652"/>
      <c r="WAI9" s="652"/>
      <c r="WAJ9" s="653"/>
      <c r="WAK9" s="653"/>
      <c r="WAL9" s="653"/>
      <c r="WAM9" s="653"/>
      <c r="WAN9" s="653"/>
      <c r="WAO9" s="653"/>
      <c r="WAP9" s="653"/>
      <c r="WAQ9" s="653"/>
      <c r="WAR9" s="668"/>
      <c r="WAS9" s="670"/>
      <c r="WAT9" s="652"/>
      <c r="WAU9" s="652"/>
      <c r="WAV9" s="652"/>
      <c r="WAW9" s="652"/>
      <c r="WAX9" s="652"/>
      <c r="WAY9" s="652"/>
      <c r="WAZ9" s="653"/>
      <c r="WBA9" s="653"/>
      <c r="WBB9" s="653"/>
      <c r="WBC9" s="653"/>
      <c r="WBD9" s="653"/>
      <c r="WBE9" s="653"/>
      <c r="WBF9" s="653"/>
      <c r="WBG9" s="653"/>
      <c r="WBH9" s="668"/>
      <c r="WBI9" s="670"/>
      <c r="WBJ9" s="652"/>
      <c r="WBK9" s="652"/>
      <c r="WBL9" s="652"/>
      <c r="WBM9" s="652"/>
      <c r="WBN9" s="652"/>
      <c r="WBO9" s="652"/>
      <c r="WBP9" s="653"/>
      <c r="WBQ9" s="653"/>
      <c r="WBR9" s="653"/>
      <c r="WBS9" s="653"/>
      <c r="WBT9" s="653"/>
      <c r="WBU9" s="653"/>
      <c r="WBV9" s="653"/>
      <c r="WBW9" s="653"/>
      <c r="WBX9" s="668"/>
      <c r="WBY9" s="670"/>
      <c r="WBZ9" s="652"/>
      <c r="WCA9" s="652"/>
      <c r="WCB9" s="652"/>
      <c r="WCC9" s="652"/>
      <c r="WCD9" s="652"/>
      <c r="WCE9" s="652"/>
      <c r="WCF9" s="653"/>
      <c r="WCG9" s="653"/>
      <c r="WCH9" s="653"/>
      <c r="WCI9" s="653"/>
      <c r="WCJ9" s="653"/>
      <c r="WCK9" s="653"/>
      <c r="WCL9" s="653"/>
      <c r="WCM9" s="653"/>
      <c r="WCN9" s="668"/>
      <c r="WCO9" s="670"/>
      <c r="WCP9" s="652"/>
      <c r="WCQ9" s="652"/>
      <c r="WCR9" s="652"/>
      <c r="WCS9" s="652"/>
      <c r="WCT9" s="652"/>
      <c r="WCU9" s="652"/>
      <c r="WCV9" s="653"/>
      <c r="WCW9" s="653"/>
      <c r="WCX9" s="653"/>
      <c r="WCY9" s="653"/>
      <c r="WCZ9" s="653"/>
      <c r="WDA9" s="653"/>
      <c r="WDB9" s="653"/>
      <c r="WDC9" s="653"/>
      <c r="WDD9" s="668"/>
      <c r="WDE9" s="670"/>
      <c r="WDF9" s="652"/>
      <c r="WDG9" s="652"/>
      <c r="WDH9" s="652"/>
      <c r="WDI9" s="652"/>
      <c r="WDJ9" s="652"/>
      <c r="WDK9" s="652"/>
      <c r="WDL9" s="653"/>
      <c r="WDM9" s="653"/>
      <c r="WDN9" s="653"/>
      <c r="WDO9" s="653"/>
      <c r="WDP9" s="653"/>
      <c r="WDQ9" s="653"/>
      <c r="WDR9" s="653"/>
      <c r="WDS9" s="653"/>
      <c r="WDT9" s="668"/>
      <c r="WDU9" s="670"/>
      <c r="WDV9" s="652"/>
      <c r="WDW9" s="652"/>
      <c r="WDX9" s="652"/>
      <c r="WDY9" s="652"/>
      <c r="WDZ9" s="652"/>
      <c r="WEA9" s="652"/>
      <c r="WEB9" s="653"/>
      <c r="WEC9" s="653"/>
      <c r="WED9" s="653"/>
      <c r="WEE9" s="653"/>
      <c r="WEF9" s="653"/>
      <c r="WEG9" s="653"/>
      <c r="WEH9" s="653"/>
      <c r="WEI9" s="653"/>
      <c r="WEJ9" s="668"/>
      <c r="WEK9" s="670"/>
      <c r="WEL9" s="652"/>
      <c r="WEM9" s="652"/>
      <c r="WEN9" s="652"/>
      <c r="WEO9" s="652"/>
      <c r="WEP9" s="652"/>
      <c r="WEQ9" s="652"/>
      <c r="WER9" s="653"/>
      <c r="WES9" s="653"/>
      <c r="WET9" s="653"/>
      <c r="WEU9" s="653"/>
      <c r="WEV9" s="653"/>
      <c r="WEW9" s="653"/>
      <c r="WEX9" s="653"/>
      <c r="WEY9" s="653"/>
      <c r="WEZ9" s="668"/>
      <c r="WFA9" s="670"/>
      <c r="WFB9" s="652"/>
      <c r="WFC9" s="652"/>
      <c r="WFD9" s="652"/>
      <c r="WFE9" s="652"/>
      <c r="WFF9" s="652"/>
      <c r="WFG9" s="652"/>
      <c r="WFH9" s="653"/>
      <c r="WFI9" s="653"/>
      <c r="WFJ9" s="653"/>
      <c r="WFK9" s="653"/>
      <c r="WFL9" s="653"/>
      <c r="WFM9" s="653"/>
      <c r="WFN9" s="653"/>
      <c r="WFO9" s="653"/>
      <c r="WFP9" s="668"/>
      <c r="WFQ9" s="670"/>
      <c r="WFR9" s="652"/>
      <c r="WFS9" s="652"/>
      <c r="WFT9" s="652"/>
      <c r="WFU9" s="652"/>
      <c r="WFV9" s="652"/>
      <c r="WFW9" s="652"/>
      <c r="WFX9" s="653"/>
      <c r="WFY9" s="653"/>
      <c r="WFZ9" s="653"/>
      <c r="WGA9" s="653"/>
      <c r="WGB9" s="653"/>
      <c r="WGC9" s="653"/>
      <c r="WGD9" s="653"/>
      <c r="WGE9" s="653"/>
      <c r="WGF9" s="668"/>
      <c r="WGG9" s="670"/>
      <c r="WGH9" s="652"/>
      <c r="WGI9" s="652"/>
      <c r="WGJ9" s="652"/>
      <c r="WGK9" s="652"/>
      <c r="WGL9" s="652"/>
      <c r="WGM9" s="652"/>
      <c r="WGN9" s="653"/>
      <c r="WGO9" s="653"/>
      <c r="WGP9" s="653"/>
      <c r="WGQ9" s="653"/>
      <c r="WGR9" s="653"/>
      <c r="WGS9" s="653"/>
      <c r="WGT9" s="653"/>
      <c r="WGU9" s="653"/>
      <c r="WGV9" s="668"/>
      <c r="WGW9" s="670"/>
      <c r="WGX9" s="652"/>
      <c r="WGY9" s="652"/>
      <c r="WGZ9" s="652"/>
      <c r="WHA9" s="652"/>
      <c r="WHB9" s="652"/>
      <c r="WHC9" s="652"/>
      <c r="WHD9" s="653"/>
      <c r="WHE9" s="653"/>
      <c r="WHF9" s="653"/>
      <c r="WHG9" s="653"/>
      <c r="WHH9" s="653"/>
      <c r="WHI9" s="653"/>
      <c r="WHJ9" s="653"/>
      <c r="WHK9" s="653"/>
      <c r="WHL9" s="668"/>
      <c r="WHM9" s="670"/>
      <c r="WHN9" s="652"/>
      <c r="WHO9" s="652"/>
      <c r="WHP9" s="652"/>
      <c r="WHQ9" s="652"/>
      <c r="WHR9" s="652"/>
      <c r="WHS9" s="652"/>
      <c r="WHT9" s="653"/>
      <c r="WHU9" s="653"/>
      <c r="WHV9" s="653"/>
      <c r="WHW9" s="653"/>
      <c r="WHX9" s="653"/>
      <c r="WHY9" s="653"/>
      <c r="WHZ9" s="653"/>
      <c r="WIA9" s="653"/>
      <c r="WIB9" s="668"/>
      <c r="WIC9" s="670"/>
      <c r="WID9" s="652"/>
      <c r="WIE9" s="652"/>
      <c r="WIF9" s="652"/>
      <c r="WIG9" s="652"/>
      <c r="WIH9" s="652"/>
      <c r="WII9" s="652"/>
      <c r="WIJ9" s="653"/>
      <c r="WIK9" s="653"/>
      <c r="WIL9" s="653"/>
      <c r="WIM9" s="653"/>
      <c r="WIN9" s="653"/>
      <c r="WIO9" s="653"/>
      <c r="WIP9" s="653"/>
      <c r="WIQ9" s="653"/>
      <c r="WIR9" s="668"/>
      <c r="WIS9" s="670"/>
      <c r="WIT9" s="652"/>
      <c r="WIU9" s="652"/>
      <c r="WIV9" s="652"/>
      <c r="WIW9" s="652"/>
      <c r="WIX9" s="652"/>
      <c r="WIY9" s="652"/>
      <c r="WIZ9" s="653"/>
      <c r="WJA9" s="653"/>
      <c r="WJB9" s="653"/>
      <c r="WJC9" s="653"/>
      <c r="WJD9" s="653"/>
      <c r="WJE9" s="653"/>
      <c r="WJF9" s="653"/>
      <c r="WJG9" s="653"/>
      <c r="WJH9" s="668"/>
      <c r="WJI9" s="670"/>
      <c r="WJJ9" s="652"/>
      <c r="WJK9" s="652"/>
      <c r="WJL9" s="652"/>
      <c r="WJM9" s="652"/>
      <c r="WJN9" s="652"/>
      <c r="WJO9" s="652"/>
      <c r="WJP9" s="653"/>
      <c r="WJQ9" s="653"/>
      <c r="WJR9" s="653"/>
      <c r="WJS9" s="653"/>
      <c r="WJT9" s="653"/>
      <c r="WJU9" s="653"/>
      <c r="WJV9" s="653"/>
      <c r="WJW9" s="653"/>
      <c r="WJX9" s="668"/>
      <c r="WJY9" s="670"/>
      <c r="WJZ9" s="652"/>
      <c r="WKA9" s="652"/>
      <c r="WKB9" s="652"/>
      <c r="WKC9" s="652"/>
      <c r="WKD9" s="652"/>
      <c r="WKE9" s="652"/>
      <c r="WKF9" s="653"/>
      <c r="WKG9" s="653"/>
      <c r="WKH9" s="653"/>
      <c r="WKI9" s="653"/>
      <c r="WKJ9" s="653"/>
      <c r="WKK9" s="653"/>
      <c r="WKL9" s="653"/>
      <c r="WKM9" s="653"/>
      <c r="WKN9" s="668"/>
      <c r="WKO9" s="670"/>
      <c r="WKP9" s="652"/>
      <c r="WKQ9" s="652"/>
      <c r="WKR9" s="652"/>
      <c r="WKS9" s="652"/>
      <c r="WKT9" s="652"/>
      <c r="WKU9" s="652"/>
      <c r="WKV9" s="653"/>
      <c r="WKW9" s="653"/>
      <c r="WKX9" s="653"/>
      <c r="WKY9" s="653"/>
      <c r="WKZ9" s="653"/>
      <c r="WLA9" s="653"/>
      <c r="WLB9" s="653"/>
      <c r="WLC9" s="653"/>
      <c r="WLD9" s="668"/>
      <c r="WLE9" s="670"/>
      <c r="WLF9" s="652"/>
      <c r="WLG9" s="652"/>
      <c r="WLH9" s="652"/>
      <c r="WLI9" s="652"/>
      <c r="WLJ9" s="652"/>
      <c r="WLK9" s="652"/>
      <c r="WLL9" s="653"/>
      <c r="WLM9" s="653"/>
      <c r="WLN9" s="653"/>
      <c r="WLO9" s="653"/>
      <c r="WLP9" s="653"/>
      <c r="WLQ9" s="653"/>
      <c r="WLR9" s="653"/>
      <c r="WLS9" s="653"/>
      <c r="WLT9" s="668"/>
      <c r="WLU9" s="670"/>
      <c r="WLV9" s="652"/>
      <c r="WLW9" s="652"/>
      <c r="WLX9" s="652"/>
      <c r="WLY9" s="652"/>
      <c r="WLZ9" s="652"/>
      <c r="WMA9" s="652"/>
      <c r="WMB9" s="653"/>
      <c r="WMC9" s="653"/>
      <c r="WMD9" s="653"/>
      <c r="WME9" s="653"/>
      <c r="WMF9" s="653"/>
      <c r="WMG9" s="653"/>
      <c r="WMH9" s="653"/>
      <c r="WMI9" s="653"/>
      <c r="WMJ9" s="668"/>
      <c r="WMK9" s="670"/>
      <c r="WML9" s="652"/>
      <c r="WMM9" s="652"/>
      <c r="WMN9" s="652"/>
      <c r="WMO9" s="652"/>
      <c r="WMP9" s="652"/>
      <c r="WMQ9" s="652"/>
      <c r="WMR9" s="653"/>
      <c r="WMS9" s="653"/>
      <c r="WMT9" s="653"/>
      <c r="WMU9" s="653"/>
      <c r="WMV9" s="653"/>
      <c r="WMW9" s="653"/>
      <c r="WMX9" s="653"/>
      <c r="WMY9" s="653"/>
      <c r="WMZ9" s="668"/>
      <c r="WNA9" s="670"/>
      <c r="WNB9" s="652"/>
      <c r="WNC9" s="652"/>
      <c r="WND9" s="652"/>
      <c r="WNE9" s="652"/>
      <c r="WNF9" s="652"/>
      <c r="WNG9" s="652"/>
      <c r="WNH9" s="653"/>
      <c r="WNI9" s="653"/>
      <c r="WNJ9" s="653"/>
      <c r="WNK9" s="653"/>
      <c r="WNL9" s="653"/>
      <c r="WNM9" s="653"/>
      <c r="WNN9" s="653"/>
      <c r="WNO9" s="653"/>
      <c r="WNP9" s="668"/>
      <c r="WNQ9" s="670"/>
      <c r="WNR9" s="652"/>
      <c r="WNS9" s="652"/>
      <c r="WNT9" s="652"/>
      <c r="WNU9" s="652"/>
      <c r="WNV9" s="652"/>
      <c r="WNW9" s="652"/>
      <c r="WNX9" s="653"/>
      <c r="WNY9" s="653"/>
      <c r="WNZ9" s="653"/>
      <c r="WOA9" s="653"/>
      <c r="WOB9" s="653"/>
      <c r="WOC9" s="653"/>
      <c r="WOD9" s="653"/>
      <c r="WOE9" s="653"/>
      <c r="WOF9" s="668"/>
      <c r="WOG9" s="670"/>
      <c r="WOH9" s="652"/>
      <c r="WOI9" s="652"/>
      <c r="WOJ9" s="652"/>
      <c r="WOK9" s="652"/>
      <c r="WOL9" s="652"/>
      <c r="WOM9" s="652"/>
      <c r="WON9" s="653"/>
      <c r="WOO9" s="653"/>
      <c r="WOP9" s="653"/>
      <c r="WOQ9" s="653"/>
      <c r="WOR9" s="653"/>
      <c r="WOS9" s="653"/>
      <c r="WOT9" s="653"/>
      <c r="WOU9" s="653"/>
      <c r="WOV9" s="668"/>
      <c r="WOW9" s="670"/>
      <c r="WOX9" s="652"/>
      <c r="WOY9" s="652"/>
      <c r="WOZ9" s="652"/>
      <c r="WPA9" s="652"/>
      <c r="WPB9" s="652"/>
      <c r="WPC9" s="652"/>
      <c r="WPD9" s="653"/>
      <c r="WPE9" s="653"/>
      <c r="WPF9" s="653"/>
      <c r="WPG9" s="653"/>
      <c r="WPH9" s="653"/>
      <c r="WPI9" s="653"/>
      <c r="WPJ9" s="653"/>
      <c r="WPK9" s="653"/>
      <c r="WPL9" s="668"/>
      <c r="WPM9" s="670"/>
      <c r="WPN9" s="652"/>
      <c r="WPO9" s="652"/>
      <c r="WPP9" s="652"/>
      <c r="WPQ9" s="652"/>
      <c r="WPR9" s="652"/>
      <c r="WPS9" s="652"/>
      <c r="WPT9" s="653"/>
      <c r="WPU9" s="653"/>
      <c r="WPV9" s="653"/>
      <c r="WPW9" s="653"/>
      <c r="WPX9" s="653"/>
      <c r="WPY9" s="653"/>
      <c r="WPZ9" s="653"/>
      <c r="WQA9" s="653"/>
      <c r="WQB9" s="668"/>
      <c r="WQC9" s="670"/>
      <c r="WQD9" s="652"/>
      <c r="WQE9" s="652"/>
      <c r="WQF9" s="652"/>
      <c r="WQG9" s="652"/>
      <c r="WQH9" s="652"/>
      <c r="WQI9" s="652"/>
      <c r="WQJ9" s="653"/>
      <c r="WQK9" s="653"/>
      <c r="WQL9" s="653"/>
      <c r="WQM9" s="653"/>
      <c r="WQN9" s="653"/>
      <c r="WQO9" s="653"/>
      <c r="WQP9" s="653"/>
      <c r="WQQ9" s="653"/>
      <c r="WQR9" s="668"/>
      <c r="WQS9" s="670"/>
      <c r="WQT9" s="652"/>
      <c r="WQU9" s="652"/>
      <c r="WQV9" s="652"/>
      <c r="WQW9" s="652"/>
      <c r="WQX9" s="652"/>
      <c r="WQY9" s="652"/>
      <c r="WQZ9" s="653"/>
      <c r="WRA9" s="653"/>
      <c r="WRB9" s="653"/>
      <c r="WRC9" s="653"/>
      <c r="WRD9" s="653"/>
      <c r="WRE9" s="653"/>
      <c r="WRF9" s="653"/>
      <c r="WRG9" s="653"/>
      <c r="WRH9" s="668"/>
      <c r="WRI9" s="670"/>
      <c r="WRJ9" s="652"/>
      <c r="WRK9" s="652"/>
      <c r="WRL9" s="652"/>
      <c r="WRM9" s="652"/>
      <c r="WRN9" s="652"/>
      <c r="WRO9" s="652"/>
      <c r="WRP9" s="653"/>
      <c r="WRQ9" s="653"/>
      <c r="WRR9" s="653"/>
      <c r="WRS9" s="653"/>
      <c r="WRT9" s="653"/>
      <c r="WRU9" s="653"/>
      <c r="WRV9" s="653"/>
      <c r="WRW9" s="653"/>
      <c r="WRX9" s="668"/>
      <c r="WRY9" s="670"/>
      <c r="WRZ9" s="652"/>
      <c r="WSA9" s="652"/>
      <c r="WSB9" s="652"/>
      <c r="WSC9" s="652"/>
      <c r="WSD9" s="652"/>
      <c r="WSE9" s="652"/>
      <c r="WSF9" s="653"/>
      <c r="WSG9" s="653"/>
      <c r="WSH9" s="653"/>
      <c r="WSI9" s="653"/>
      <c r="WSJ9" s="653"/>
      <c r="WSK9" s="653"/>
      <c r="WSL9" s="653"/>
      <c r="WSM9" s="653"/>
      <c r="WSN9" s="668"/>
      <c r="WSO9" s="670"/>
      <c r="WSP9" s="652"/>
      <c r="WSQ9" s="652"/>
      <c r="WSR9" s="652"/>
      <c r="WSS9" s="652"/>
      <c r="WST9" s="652"/>
      <c r="WSU9" s="652"/>
      <c r="WSV9" s="653"/>
      <c r="WSW9" s="653"/>
      <c r="WSX9" s="653"/>
      <c r="WSY9" s="653"/>
      <c r="WSZ9" s="653"/>
      <c r="WTA9" s="653"/>
      <c r="WTB9" s="653"/>
      <c r="WTC9" s="653"/>
      <c r="WTD9" s="668"/>
      <c r="WTE9" s="670"/>
      <c r="WTF9" s="652"/>
      <c r="WTG9" s="652"/>
      <c r="WTH9" s="652"/>
      <c r="WTI9" s="652"/>
      <c r="WTJ9" s="652"/>
      <c r="WTK9" s="652"/>
      <c r="WTL9" s="653"/>
      <c r="WTM9" s="653"/>
      <c r="WTN9" s="653"/>
      <c r="WTO9" s="653"/>
      <c r="WTP9" s="653"/>
      <c r="WTQ9" s="653"/>
      <c r="WTR9" s="653"/>
      <c r="WTS9" s="653"/>
      <c r="WTT9" s="668"/>
      <c r="WTU9" s="670"/>
      <c r="WTV9" s="652"/>
      <c r="WTW9" s="652"/>
      <c r="WTX9" s="652"/>
      <c r="WTY9" s="652"/>
      <c r="WTZ9" s="652"/>
      <c r="WUA9" s="652"/>
      <c r="WUB9" s="653"/>
      <c r="WUC9" s="653"/>
      <c r="WUD9" s="653"/>
      <c r="WUE9" s="653"/>
      <c r="WUF9" s="653"/>
      <c r="WUG9" s="653"/>
      <c r="WUH9" s="653"/>
      <c r="WUI9" s="653"/>
      <c r="WUJ9" s="668"/>
      <c r="WUK9" s="670"/>
      <c r="WUL9" s="652"/>
      <c r="WUM9" s="652"/>
      <c r="WUN9" s="652"/>
      <c r="WUO9" s="652"/>
      <c r="WUP9" s="652"/>
      <c r="WUQ9" s="652"/>
      <c r="WUR9" s="653"/>
      <c r="WUS9" s="653"/>
      <c r="WUT9" s="653"/>
      <c r="WUU9" s="653"/>
      <c r="WUV9" s="653"/>
      <c r="WUW9" s="653"/>
      <c r="WUX9" s="653"/>
      <c r="WUY9" s="653"/>
      <c r="WUZ9" s="668"/>
      <c r="WVA9" s="670"/>
      <c r="WVB9" s="652"/>
      <c r="WVC9" s="652"/>
      <c r="WVD9" s="652"/>
      <c r="WVE9" s="652"/>
      <c r="WVF9" s="652"/>
      <c r="WVG9" s="652"/>
      <c r="WVH9" s="653"/>
      <c r="WVI9" s="653"/>
      <c r="WVJ9" s="653"/>
      <c r="WVK9" s="653"/>
      <c r="WVL9" s="653"/>
      <c r="WVM9" s="653"/>
      <c r="WVN9" s="653"/>
      <c r="WVO9" s="653"/>
      <c r="WVP9" s="668"/>
      <c r="WVQ9" s="670"/>
      <c r="WVR9" s="652"/>
      <c r="WVS9" s="652"/>
      <c r="WVT9" s="652"/>
      <c r="WVU9" s="652"/>
      <c r="WVV9" s="652"/>
      <c r="WVW9" s="652"/>
      <c r="WVX9" s="653"/>
      <c r="WVY9" s="653"/>
      <c r="WVZ9" s="653"/>
      <c r="WWA9" s="653"/>
      <c r="WWB9" s="653"/>
      <c r="WWC9" s="653"/>
      <c r="WWD9" s="653"/>
      <c r="WWE9" s="653"/>
      <c r="WWF9" s="668"/>
      <c r="WWG9" s="670"/>
      <c r="WWH9" s="652"/>
      <c r="WWI9" s="652"/>
      <c r="WWJ9" s="652"/>
      <c r="WWK9" s="652"/>
      <c r="WWL9" s="652"/>
      <c r="WWM9" s="652"/>
      <c r="WWN9" s="653"/>
      <c r="WWO9" s="653"/>
      <c r="WWP9" s="653"/>
      <c r="WWQ9" s="653"/>
      <c r="WWR9" s="653"/>
      <c r="WWS9" s="653"/>
      <c r="WWT9" s="653"/>
      <c r="WWU9" s="653"/>
      <c r="WWV9" s="668"/>
      <c r="WWW9" s="670"/>
      <c r="WWX9" s="652"/>
      <c r="WWY9" s="652"/>
      <c r="WWZ9" s="652"/>
      <c r="WXA9" s="652"/>
      <c r="WXB9" s="652"/>
      <c r="WXC9" s="652"/>
      <c r="WXD9" s="653"/>
      <c r="WXE9" s="653"/>
      <c r="WXF9" s="653"/>
      <c r="WXG9" s="653"/>
      <c r="WXH9" s="653"/>
      <c r="WXI9" s="653"/>
      <c r="WXJ9" s="653"/>
      <c r="WXK9" s="653"/>
      <c r="WXL9" s="668"/>
      <c r="WXM9" s="670"/>
      <c r="WXN9" s="652"/>
      <c r="WXO9" s="652"/>
      <c r="WXP9" s="652"/>
      <c r="WXQ9" s="652"/>
      <c r="WXR9" s="652"/>
      <c r="WXS9" s="652"/>
      <c r="WXT9" s="653"/>
      <c r="WXU9" s="653"/>
      <c r="WXV9" s="653"/>
      <c r="WXW9" s="653"/>
      <c r="WXX9" s="653"/>
      <c r="WXY9" s="653"/>
      <c r="WXZ9" s="653"/>
      <c r="WYA9" s="653"/>
      <c r="WYB9" s="668"/>
      <c r="WYC9" s="670"/>
      <c r="WYD9" s="652"/>
      <c r="WYE9" s="652"/>
      <c r="WYF9" s="652"/>
      <c r="WYG9" s="652"/>
      <c r="WYH9" s="652"/>
      <c r="WYI9" s="652"/>
      <c r="WYJ9" s="653"/>
      <c r="WYK9" s="653"/>
      <c r="WYL9" s="653"/>
      <c r="WYM9" s="653"/>
      <c r="WYN9" s="653"/>
      <c r="WYO9" s="653"/>
      <c r="WYP9" s="653"/>
      <c r="WYQ9" s="653"/>
      <c r="WYR9" s="668"/>
      <c r="WYS9" s="670"/>
      <c r="WYT9" s="652"/>
      <c r="WYU9" s="652"/>
      <c r="WYV9" s="652"/>
      <c r="WYW9" s="652"/>
      <c r="WYX9" s="652"/>
      <c r="WYY9" s="652"/>
      <c r="WYZ9" s="653"/>
      <c r="WZA9" s="653"/>
      <c r="WZB9" s="653"/>
      <c r="WZC9" s="653"/>
      <c r="WZD9" s="653"/>
      <c r="WZE9" s="653"/>
      <c r="WZF9" s="653"/>
      <c r="WZG9" s="653"/>
      <c r="WZH9" s="668"/>
      <c r="WZI9" s="670"/>
      <c r="WZJ9" s="652"/>
      <c r="WZK9" s="652"/>
      <c r="WZL9" s="652"/>
      <c r="WZM9" s="652"/>
      <c r="WZN9" s="652"/>
      <c r="WZO9" s="652"/>
      <c r="WZP9" s="653"/>
      <c r="WZQ9" s="653"/>
      <c r="WZR9" s="653"/>
      <c r="WZS9" s="653"/>
      <c r="WZT9" s="653"/>
      <c r="WZU9" s="653"/>
      <c r="WZV9" s="653"/>
      <c r="WZW9" s="653"/>
      <c r="WZX9" s="668"/>
      <c r="WZY9" s="670"/>
      <c r="WZZ9" s="652"/>
      <c r="XAA9" s="652"/>
      <c r="XAB9" s="652"/>
      <c r="XAC9" s="652"/>
      <c r="XAD9" s="652"/>
      <c r="XAE9" s="652"/>
      <c r="XAF9" s="653"/>
      <c r="XAG9" s="653"/>
      <c r="XAH9" s="653"/>
      <c r="XAI9" s="653"/>
      <c r="XAJ9" s="653"/>
      <c r="XAK9" s="653"/>
      <c r="XAL9" s="653"/>
      <c r="XAM9" s="653"/>
      <c r="XAN9" s="668"/>
      <c r="XAO9" s="670"/>
      <c r="XAP9" s="652"/>
      <c r="XAQ9" s="652"/>
      <c r="XAR9" s="652"/>
      <c r="XAS9" s="652"/>
      <c r="XAT9" s="652"/>
      <c r="XAU9" s="652"/>
      <c r="XAV9" s="653"/>
      <c r="XAW9" s="653"/>
      <c r="XAX9" s="653"/>
      <c r="XAY9" s="653"/>
      <c r="XAZ9" s="653"/>
      <c r="XBA9" s="653"/>
      <c r="XBB9" s="653"/>
      <c r="XBC9" s="653"/>
      <c r="XBD9" s="668"/>
      <c r="XBE9" s="670"/>
      <c r="XBF9" s="652"/>
      <c r="XBG9" s="652"/>
      <c r="XBH9" s="652"/>
      <c r="XBI9" s="652"/>
      <c r="XBJ9" s="652"/>
      <c r="XBK9" s="652"/>
      <c r="XBL9" s="653"/>
      <c r="XBM9" s="653"/>
      <c r="XBN9" s="653"/>
      <c r="XBO9" s="653"/>
      <c r="XBP9" s="653"/>
      <c r="XBQ9" s="653"/>
      <c r="XBR9" s="653"/>
      <c r="XBS9" s="653"/>
      <c r="XBT9" s="668"/>
      <c r="XBU9" s="670"/>
      <c r="XBV9" s="652"/>
      <c r="XBW9" s="652"/>
      <c r="XBX9" s="652"/>
      <c r="XBY9" s="652"/>
      <c r="XBZ9" s="652"/>
      <c r="XCA9" s="652"/>
      <c r="XCB9" s="653"/>
      <c r="XCC9" s="653"/>
      <c r="XCD9" s="653"/>
      <c r="XCE9" s="653"/>
      <c r="XCF9" s="653"/>
      <c r="XCG9" s="653"/>
      <c r="XCH9" s="653"/>
      <c r="XCI9" s="653"/>
      <c r="XCJ9" s="668"/>
      <c r="XCK9" s="670"/>
      <c r="XCL9" s="652"/>
      <c r="XCM9" s="652"/>
      <c r="XCN9" s="652"/>
      <c r="XCO9" s="652"/>
      <c r="XCP9" s="652"/>
      <c r="XCQ9" s="652"/>
      <c r="XCR9" s="653"/>
      <c r="XCS9" s="653"/>
      <c r="XCT9" s="653"/>
      <c r="XCU9" s="653"/>
      <c r="XCV9" s="653"/>
      <c r="XCW9" s="653"/>
      <c r="XCX9" s="653"/>
      <c r="XCY9" s="653"/>
      <c r="XCZ9" s="668"/>
      <c r="XDA9" s="670"/>
      <c r="XDB9" s="652"/>
      <c r="XDC9" s="652"/>
      <c r="XDD9" s="652"/>
      <c r="XDE9" s="652"/>
      <c r="XDF9" s="652"/>
      <c r="XDG9" s="652"/>
      <c r="XDH9" s="653"/>
      <c r="XDI9" s="653"/>
      <c r="XDJ9" s="653"/>
      <c r="XDK9" s="653"/>
      <c r="XDL9" s="653"/>
      <c r="XDM9" s="653"/>
      <c r="XDN9" s="653"/>
      <c r="XDO9" s="653"/>
      <c r="XDP9" s="668"/>
      <c r="XDQ9" s="670"/>
      <c r="XDR9" s="652"/>
      <c r="XDS9" s="652"/>
      <c r="XDT9" s="652"/>
      <c r="XDU9" s="652"/>
      <c r="XDV9" s="652"/>
      <c r="XDW9" s="652"/>
      <c r="XDX9" s="653"/>
      <c r="XDY9" s="653"/>
      <c r="XDZ9" s="653"/>
      <c r="XEA9" s="653"/>
      <c r="XEB9" s="653"/>
      <c r="XEC9" s="653"/>
      <c r="XED9" s="653"/>
      <c r="XEE9" s="653"/>
      <c r="XEF9" s="668"/>
      <c r="XEG9" s="670"/>
      <c r="XEH9" s="652"/>
      <c r="XEI9" s="652"/>
      <c r="XEJ9" s="652"/>
      <c r="XEK9" s="652"/>
      <c r="XEL9" s="652"/>
      <c r="XEM9" s="652"/>
      <c r="XEN9" s="653"/>
      <c r="XEO9" s="653"/>
      <c r="XEP9" s="653"/>
      <c r="XEQ9" s="653"/>
      <c r="XER9" s="653"/>
      <c r="XES9" s="653"/>
      <c r="XET9" s="653"/>
      <c r="XEU9" s="653"/>
      <c r="XEV9" s="668"/>
      <c r="XEW9" s="670"/>
      <c r="XEX9" s="652"/>
      <c r="XEY9" s="652"/>
      <c r="XEZ9" s="652"/>
      <c r="XFA9" s="652"/>
      <c r="XFB9" s="652"/>
      <c r="XFC9" s="652"/>
      <c r="XFD9" s="653"/>
    </row>
    <row r="10" spans="1:16384" ht="21.75" customHeight="1">
      <c r="A10" s="585" t="s">
        <v>75</v>
      </c>
      <c r="B10" s="589"/>
      <c r="C10" s="589"/>
      <c r="D10" s="589"/>
      <c r="E10" s="589"/>
      <c r="F10" s="589"/>
      <c r="G10" s="589"/>
      <c r="H10" s="589"/>
      <c r="I10" s="589"/>
      <c r="J10" s="589"/>
      <c r="K10" s="589"/>
      <c r="L10" s="620"/>
      <c r="M10" s="620"/>
      <c r="N10" s="620"/>
      <c r="O10" s="620"/>
      <c r="P10" s="621"/>
      <c r="Q10" s="621"/>
      <c r="R10" s="621"/>
      <c r="S10" s="621"/>
      <c r="T10" s="621"/>
      <c r="U10" s="621"/>
      <c r="V10" s="621"/>
      <c r="W10" s="621"/>
      <c r="X10" s="621"/>
      <c r="Y10" s="655"/>
      <c r="Z10" s="652"/>
      <c r="AA10" s="652"/>
      <c r="AB10" s="652"/>
      <c r="AC10" s="652"/>
      <c r="AD10" s="652"/>
      <c r="AE10" s="652"/>
      <c r="AF10" s="653"/>
      <c r="AG10" s="653"/>
      <c r="AH10" s="653"/>
      <c r="AI10" s="653"/>
      <c r="AJ10" s="653"/>
      <c r="AK10" s="653"/>
      <c r="AL10" s="653"/>
      <c r="AM10" s="653"/>
      <c r="AN10" s="668"/>
      <c r="AO10" s="670"/>
      <c r="AP10" s="652"/>
      <c r="AQ10" s="652"/>
      <c r="AR10" s="652"/>
      <c r="AS10" s="652"/>
      <c r="AT10" s="652"/>
      <c r="AU10" s="652"/>
      <c r="AV10" s="653"/>
      <c r="AW10" s="653"/>
      <c r="AX10" s="653"/>
      <c r="AY10" s="653"/>
      <c r="AZ10" s="653"/>
      <c r="BA10" s="653"/>
      <c r="BB10" s="653"/>
      <c r="BC10" s="653"/>
      <c r="BD10" s="668"/>
      <c r="BE10" s="670"/>
      <c r="BF10" s="652"/>
      <c r="BG10" s="652"/>
      <c r="BH10" s="652"/>
      <c r="BI10" s="652"/>
      <c r="BJ10" s="652"/>
      <c r="BK10" s="652"/>
      <c r="BL10" s="653"/>
      <c r="BM10" s="653"/>
      <c r="BN10" s="653"/>
      <c r="BO10" s="653"/>
      <c r="BP10" s="653"/>
      <c r="BQ10" s="653"/>
      <c r="BR10" s="653"/>
      <c r="BS10" s="653"/>
      <c r="BT10" s="668"/>
      <c r="BU10" s="670"/>
      <c r="BV10" s="652"/>
      <c r="BW10" s="652"/>
      <c r="BX10" s="652"/>
      <c r="BY10" s="652"/>
      <c r="BZ10" s="652"/>
      <c r="CA10" s="652"/>
      <c r="CB10" s="653"/>
      <c r="CC10" s="653"/>
      <c r="CD10" s="653"/>
      <c r="CE10" s="653"/>
      <c r="CF10" s="653"/>
      <c r="CG10" s="653"/>
      <c r="CH10" s="653"/>
      <c r="CI10" s="653"/>
      <c r="CJ10" s="668"/>
      <c r="CK10" s="670"/>
      <c r="CL10" s="652"/>
      <c r="CM10" s="652"/>
      <c r="CN10" s="652"/>
      <c r="CO10" s="652"/>
      <c r="CP10" s="652"/>
      <c r="CQ10" s="652"/>
      <c r="CR10" s="653"/>
      <c r="CS10" s="653"/>
      <c r="CT10" s="653"/>
      <c r="CU10" s="653"/>
      <c r="CV10" s="653"/>
      <c r="CW10" s="653"/>
      <c r="CX10" s="653"/>
      <c r="CY10" s="653"/>
      <c r="CZ10" s="668"/>
      <c r="DA10" s="670"/>
      <c r="DB10" s="652"/>
      <c r="DC10" s="652"/>
      <c r="DD10" s="652"/>
      <c r="DE10" s="652"/>
      <c r="DF10" s="652"/>
      <c r="DG10" s="652"/>
      <c r="DH10" s="653"/>
      <c r="DI10" s="653"/>
      <c r="DJ10" s="653"/>
      <c r="DK10" s="653"/>
      <c r="DL10" s="653"/>
      <c r="DM10" s="653"/>
      <c r="DN10" s="653"/>
      <c r="DO10" s="653"/>
      <c r="DP10" s="668"/>
      <c r="DQ10" s="670"/>
      <c r="DR10" s="652"/>
      <c r="DS10" s="652"/>
      <c r="DT10" s="652"/>
      <c r="DU10" s="652"/>
      <c r="DV10" s="652"/>
      <c r="DW10" s="652"/>
      <c r="DX10" s="653"/>
      <c r="DY10" s="653"/>
      <c r="DZ10" s="653"/>
      <c r="EA10" s="653"/>
      <c r="EB10" s="653"/>
      <c r="EC10" s="653"/>
      <c r="ED10" s="653"/>
      <c r="EE10" s="653"/>
      <c r="EF10" s="668"/>
      <c r="EG10" s="670"/>
      <c r="EH10" s="652"/>
      <c r="EI10" s="652"/>
      <c r="EJ10" s="652"/>
      <c r="EK10" s="652"/>
      <c r="EL10" s="652"/>
      <c r="EM10" s="652"/>
      <c r="EN10" s="653"/>
      <c r="EO10" s="653"/>
      <c r="EP10" s="653"/>
      <c r="EQ10" s="653"/>
      <c r="ER10" s="653"/>
      <c r="ES10" s="653"/>
      <c r="ET10" s="653"/>
      <c r="EU10" s="653"/>
      <c r="EV10" s="668"/>
      <c r="EW10" s="670"/>
      <c r="EX10" s="652"/>
      <c r="EY10" s="652"/>
      <c r="EZ10" s="652"/>
      <c r="FA10" s="652"/>
      <c r="FB10" s="652"/>
      <c r="FC10" s="652"/>
      <c r="FD10" s="653"/>
      <c r="FE10" s="653"/>
      <c r="FF10" s="653"/>
      <c r="FG10" s="653"/>
      <c r="FH10" s="653"/>
      <c r="FI10" s="653"/>
      <c r="FJ10" s="653"/>
      <c r="FK10" s="653"/>
      <c r="FL10" s="668"/>
      <c r="FM10" s="670"/>
      <c r="FN10" s="652"/>
      <c r="FO10" s="652"/>
      <c r="FP10" s="652"/>
      <c r="FQ10" s="652"/>
      <c r="FR10" s="652"/>
      <c r="FS10" s="652"/>
      <c r="FT10" s="653"/>
      <c r="FU10" s="653"/>
      <c r="FV10" s="653"/>
      <c r="FW10" s="653"/>
      <c r="FX10" s="653"/>
      <c r="FY10" s="653"/>
      <c r="FZ10" s="653"/>
      <c r="GA10" s="653"/>
      <c r="GB10" s="668"/>
      <c r="GC10" s="670"/>
      <c r="GD10" s="652"/>
      <c r="GE10" s="652"/>
      <c r="GF10" s="652"/>
      <c r="GG10" s="652"/>
      <c r="GH10" s="652"/>
      <c r="GI10" s="652"/>
      <c r="GJ10" s="653"/>
      <c r="GK10" s="653"/>
      <c r="GL10" s="653"/>
      <c r="GM10" s="653"/>
      <c r="GN10" s="653"/>
      <c r="GO10" s="653"/>
      <c r="GP10" s="653"/>
      <c r="GQ10" s="653"/>
      <c r="GR10" s="668"/>
      <c r="GS10" s="670"/>
      <c r="GT10" s="652"/>
      <c r="GU10" s="652"/>
      <c r="GV10" s="652"/>
      <c r="GW10" s="652"/>
      <c r="GX10" s="652"/>
      <c r="GY10" s="652"/>
      <c r="GZ10" s="653"/>
      <c r="HA10" s="653"/>
      <c r="HB10" s="653"/>
      <c r="HC10" s="653"/>
      <c r="HD10" s="653"/>
      <c r="HE10" s="653"/>
      <c r="HF10" s="653"/>
      <c r="HG10" s="653"/>
      <c r="HH10" s="668"/>
      <c r="HI10" s="670"/>
      <c r="HJ10" s="652"/>
      <c r="HK10" s="652"/>
      <c r="HL10" s="652"/>
      <c r="HM10" s="652"/>
      <c r="HN10" s="652"/>
      <c r="HO10" s="652"/>
      <c r="HP10" s="653"/>
      <c r="HQ10" s="653"/>
      <c r="HR10" s="653"/>
      <c r="HS10" s="653"/>
      <c r="HT10" s="653"/>
      <c r="HU10" s="653"/>
      <c r="HV10" s="653"/>
      <c r="HW10" s="653"/>
      <c r="HX10" s="668"/>
      <c r="HY10" s="670"/>
      <c r="HZ10" s="652"/>
      <c r="IA10" s="652"/>
      <c r="IB10" s="652"/>
      <c r="IC10" s="652"/>
      <c r="ID10" s="652"/>
      <c r="IE10" s="652"/>
      <c r="IF10" s="653"/>
      <c r="IG10" s="653"/>
      <c r="IH10" s="653"/>
      <c r="II10" s="653"/>
      <c r="IJ10" s="653"/>
      <c r="IK10" s="653"/>
      <c r="IL10" s="653"/>
      <c r="IM10" s="653"/>
      <c r="IN10" s="668"/>
      <c r="IO10" s="670"/>
      <c r="IP10" s="652"/>
      <c r="IQ10" s="652"/>
      <c r="IR10" s="652"/>
      <c r="IS10" s="652"/>
      <c r="IT10" s="652"/>
      <c r="IU10" s="652"/>
      <c r="IV10" s="653"/>
      <c r="IW10" s="653"/>
      <c r="IX10" s="653"/>
      <c r="IY10" s="653"/>
      <c r="IZ10" s="653"/>
      <c r="JA10" s="653"/>
      <c r="JB10" s="653"/>
      <c r="JC10" s="653"/>
      <c r="JD10" s="668"/>
      <c r="JE10" s="670"/>
      <c r="JF10" s="652"/>
      <c r="JG10" s="652"/>
      <c r="JH10" s="652"/>
      <c r="JI10" s="652"/>
      <c r="JJ10" s="652"/>
      <c r="JK10" s="652"/>
      <c r="JL10" s="653"/>
      <c r="JM10" s="653"/>
      <c r="JN10" s="653"/>
      <c r="JO10" s="653"/>
      <c r="JP10" s="653"/>
      <c r="JQ10" s="653"/>
      <c r="JR10" s="653"/>
      <c r="JS10" s="653"/>
      <c r="JT10" s="668"/>
      <c r="JU10" s="670"/>
      <c r="JV10" s="652"/>
      <c r="JW10" s="652"/>
      <c r="JX10" s="652"/>
      <c r="JY10" s="652"/>
      <c r="JZ10" s="652"/>
      <c r="KA10" s="652"/>
      <c r="KB10" s="653"/>
      <c r="KC10" s="653"/>
      <c r="KD10" s="653"/>
      <c r="KE10" s="653"/>
      <c r="KF10" s="653"/>
      <c r="KG10" s="653"/>
      <c r="KH10" s="653"/>
      <c r="KI10" s="653"/>
      <c r="KJ10" s="668"/>
      <c r="KK10" s="670"/>
      <c r="KL10" s="652"/>
      <c r="KM10" s="652"/>
      <c r="KN10" s="652"/>
      <c r="KO10" s="652"/>
      <c r="KP10" s="652"/>
      <c r="KQ10" s="652"/>
      <c r="KR10" s="653"/>
      <c r="KS10" s="653"/>
      <c r="KT10" s="653"/>
      <c r="KU10" s="653"/>
      <c r="KV10" s="653"/>
      <c r="KW10" s="653"/>
      <c r="KX10" s="653"/>
      <c r="KY10" s="653"/>
      <c r="KZ10" s="668"/>
      <c r="LA10" s="670"/>
      <c r="LB10" s="652"/>
      <c r="LC10" s="652"/>
      <c r="LD10" s="652"/>
      <c r="LE10" s="652"/>
      <c r="LF10" s="652"/>
      <c r="LG10" s="652"/>
      <c r="LH10" s="653"/>
      <c r="LI10" s="653"/>
      <c r="LJ10" s="653"/>
      <c r="LK10" s="653"/>
      <c r="LL10" s="653"/>
      <c r="LM10" s="653"/>
      <c r="LN10" s="653"/>
      <c r="LO10" s="653"/>
      <c r="LP10" s="668"/>
      <c r="LQ10" s="670"/>
      <c r="LR10" s="652"/>
      <c r="LS10" s="652"/>
      <c r="LT10" s="652"/>
      <c r="LU10" s="652"/>
      <c r="LV10" s="652"/>
      <c r="LW10" s="652"/>
      <c r="LX10" s="653"/>
      <c r="LY10" s="653"/>
      <c r="LZ10" s="653"/>
      <c r="MA10" s="653"/>
      <c r="MB10" s="653"/>
      <c r="MC10" s="653"/>
      <c r="MD10" s="653"/>
      <c r="ME10" s="653"/>
      <c r="MF10" s="668"/>
      <c r="MG10" s="670"/>
      <c r="MH10" s="652"/>
      <c r="MI10" s="652"/>
      <c r="MJ10" s="652"/>
      <c r="MK10" s="652"/>
      <c r="ML10" s="652"/>
      <c r="MM10" s="652"/>
      <c r="MN10" s="653"/>
      <c r="MO10" s="653"/>
      <c r="MP10" s="653"/>
      <c r="MQ10" s="653"/>
      <c r="MR10" s="653"/>
      <c r="MS10" s="653"/>
      <c r="MT10" s="653"/>
      <c r="MU10" s="653"/>
      <c r="MV10" s="668"/>
      <c r="MW10" s="670"/>
      <c r="MX10" s="652"/>
      <c r="MY10" s="652"/>
      <c r="MZ10" s="652"/>
      <c r="NA10" s="652"/>
      <c r="NB10" s="652"/>
      <c r="NC10" s="652"/>
      <c r="ND10" s="653"/>
      <c r="NE10" s="653"/>
      <c r="NF10" s="653"/>
      <c r="NG10" s="653"/>
      <c r="NH10" s="653"/>
      <c r="NI10" s="653"/>
      <c r="NJ10" s="653"/>
      <c r="NK10" s="653"/>
      <c r="NL10" s="668"/>
      <c r="NM10" s="670"/>
      <c r="NN10" s="652"/>
      <c r="NO10" s="652"/>
      <c r="NP10" s="652"/>
      <c r="NQ10" s="652"/>
      <c r="NR10" s="652"/>
      <c r="NS10" s="652"/>
      <c r="NT10" s="653"/>
      <c r="NU10" s="653"/>
      <c r="NV10" s="653"/>
      <c r="NW10" s="653"/>
      <c r="NX10" s="653"/>
      <c r="NY10" s="653"/>
      <c r="NZ10" s="653"/>
      <c r="OA10" s="653"/>
      <c r="OB10" s="668"/>
      <c r="OC10" s="670"/>
      <c r="OD10" s="652"/>
      <c r="OE10" s="652"/>
      <c r="OF10" s="652"/>
      <c r="OG10" s="652"/>
      <c r="OH10" s="652"/>
      <c r="OI10" s="652"/>
      <c r="OJ10" s="653"/>
      <c r="OK10" s="653"/>
      <c r="OL10" s="653"/>
      <c r="OM10" s="653"/>
      <c r="ON10" s="653"/>
      <c r="OO10" s="653"/>
      <c r="OP10" s="653"/>
      <c r="OQ10" s="653"/>
      <c r="OR10" s="668"/>
      <c r="OS10" s="670"/>
      <c r="OT10" s="652"/>
      <c r="OU10" s="652"/>
      <c r="OV10" s="652"/>
      <c r="OW10" s="652"/>
      <c r="OX10" s="652"/>
      <c r="OY10" s="652"/>
      <c r="OZ10" s="653"/>
      <c r="PA10" s="653"/>
      <c r="PB10" s="653"/>
      <c r="PC10" s="653"/>
      <c r="PD10" s="653"/>
      <c r="PE10" s="653"/>
      <c r="PF10" s="653"/>
      <c r="PG10" s="653"/>
      <c r="PH10" s="668"/>
      <c r="PI10" s="670"/>
      <c r="PJ10" s="652"/>
      <c r="PK10" s="652"/>
      <c r="PL10" s="652"/>
      <c r="PM10" s="652"/>
      <c r="PN10" s="652"/>
      <c r="PO10" s="652"/>
      <c r="PP10" s="653"/>
      <c r="PQ10" s="653"/>
      <c r="PR10" s="653"/>
      <c r="PS10" s="653"/>
      <c r="PT10" s="653"/>
      <c r="PU10" s="653"/>
      <c r="PV10" s="653"/>
      <c r="PW10" s="653"/>
      <c r="PX10" s="668"/>
      <c r="PY10" s="670"/>
      <c r="PZ10" s="652"/>
      <c r="QA10" s="652"/>
      <c r="QB10" s="652"/>
      <c r="QC10" s="652"/>
      <c r="QD10" s="652"/>
      <c r="QE10" s="652"/>
      <c r="QF10" s="653"/>
      <c r="QG10" s="653"/>
      <c r="QH10" s="653"/>
      <c r="QI10" s="653"/>
      <c r="QJ10" s="653"/>
      <c r="QK10" s="653"/>
      <c r="QL10" s="653"/>
      <c r="QM10" s="653"/>
      <c r="QN10" s="668"/>
      <c r="QO10" s="670"/>
      <c r="QP10" s="652"/>
      <c r="QQ10" s="652"/>
      <c r="QR10" s="652"/>
      <c r="QS10" s="652"/>
      <c r="QT10" s="652"/>
      <c r="QU10" s="652"/>
      <c r="QV10" s="653"/>
      <c r="QW10" s="653"/>
      <c r="QX10" s="653"/>
      <c r="QY10" s="653"/>
      <c r="QZ10" s="653"/>
      <c r="RA10" s="653"/>
      <c r="RB10" s="653"/>
      <c r="RC10" s="653"/>
      <c r="RD10" s="668"/>
      <c r="RE10" s="670"/>
      <c r="RF10" s="652"/>
      <c r="RG10" s="652"/>
      <c r="RH10" s="652"/>
      <c r="RI10" s="652"/>
      <c r="RJ10" s="652"/>
      <c r="RK10" s="652"/>
      <c r="RL10" s="653"/>
      <c r="RM10" s="653"/>
      <c r="RN10" s="653"/>
      <c r="RO10" s="653"/>
      <c r="RP10" s="653"/>
      <c r="RQ10" s="653"/>
      <c r="RR10" s="653"/>
      <c r="RS10" s="653"/>
      <c r="RT10" s="668"/>
      <c r="RU10" s="670"/>
      <c r="RV10" s="652"/>
      <c r="RW10" s="652"/>
      <c r="RX10" s="652"/>
      <c r="RY10" s="652"/>
      <c r="RZ10" s="652"/>
      <c r="SA10" s="652"/>
      <c r="SB10" s="653"/>
      <c r="SC10" s="653"/>
      <c r="SD10" s="653"/>
      <c r="SE10" s="653"/>
      <c r="SF10" s="653"/>
      <c r="SG10" s="653"/>
      <c r="SH10" s="653"/>
      <c r="SI10" s="653"/>
      <c r="SJ10" s="668"/>
      <c r="SK10" s="670"/>
      <c r="SL10" s="652"/>
      <c r="SM10" s="652"/>
      <c r="SN10" s="652"/>
      <c r="SO10" s="652"/>
      <c r="SP10" s="652"/>
      <c r="SQ10" s="652"/>
      <c r="SR10" s="653"/>
      <c r="SS10" s="653"/>
      <c r="ST10" s="653"/>
      <c r="SU10" s="653"/>
      <c r="SV10" s="653"/>
      <c r="SW10" s="653"/>
      <c r="SX10" s="653"/>
      <c r="SY10" s="653"/>
      <c r="SZ10" s="668"/>
      <c r="TA10" s="670"/>
      <c r="TB10" s="652"/>
      <c r="TC10" s="652"/>
      <c r="TD10" s="652"/>
      <c r="TE10" s="652"/>
      <c r="TF10" s="652"/>
      <c r="TG10" s="652"/>
      <c r="TH10" s="653"/>
      <c r="TI10" s="653"/>
      <c r="TJ10" s="653"/>
      <c r="TK10" s="653"/>
      <c r="TL10" s="653"/>
      <c r="TM10" s="653"/>
      <c r="TN10" s="653"/>
      <c r="TO10" s="653"/>
      <c r="TP10" s="668"/>
      <c r="TQ10" s="670"/>
      <c r="TR10" s="652"/>
      <c r="TS10" s="652"/>
      <c r="TT10" s="652"/>
      <c r="TU10" s="652"/>
      <c r="TV10" s="652"/>
      <c r="TW10" s="652"/>
      <c r="TX10" s="653"/>
      <c r="TY10" s="653"/>
      <c r="TZ10" s="653"/>
      <c r="UA10" s="653"/>
      <c r="UB10" s="653"/>
      <c r="UC10" s="653"/>
      <c r="UD10" s="653"/>
      <c r="UE10" s="653"/>
      <c r="UF10" s="668"/>
      <c r="UG10" s="670"/>
      <c r="UH10" s="652"/>
      <c r="UI10" s="652"/>
      <c r="UJ10" s="652"/>
      <c r="UK10" s="652"/>
      <c r="UL10" s="652"/>
      <c r="UM10" s="652"/>
      <c r="UN10" s="653"/>
      <c r="UO10" s="653"/>
      <c r="UP10" s="653"/>
      <c r="UQ10" s="653"/>
      <c r="UR10" s="653"/>
      <c r="US10" s="653"/>
      <c r="UT10" s="653"/>
      <c r="UU10" s="653"/>
      <c r="UV10" s="668"/>
      <c r="UW10" s="670"/>
      <c r="UX10" s="652"/>
      <c r="UY10" s="652"/>
      <c r="UZ10" s="652"/>
      <c r="VA10" s="652"/>
      <c r="VB10" s="652"/>
      <c r="VC10" s="652"/>
      <c r="VD10" s="653"/>
      <c r="VE10" s="653"/>
      <c r="VF10" s="653"/>
      <c r="VG10" s="653"/>
      <c r="VH10" s="653"/>
      <c r="VI10" s="653"/>
      <c r="VJ10" s="653"/>
      <c r="VK10" s="653"/>
      <c r="VL10" s="668"/>
      <c r="VM10" s="670"/>
      <c r="VN10" s="652"/>
      <c r="VO10" s="652"/>
      <c r="VP10" s="652"/>
      <c r="VQ10" s="652"/>
      <c r="VR10" s="652"/>
      <c r="VS10" s="652"/>
      <c r="VT10" s="653"/>
      <c r="VU10" s="653"/>
      <c r="VV10" s="653"/>
      <c r="VW10" s="653"/>
      <c r="VX10" s="653"/>
      <c r="VY10" s="653"/>
      <c r="VZ10" s="653"/>
      <c r="WA10" s="653"/>
      <c r="WB10" s="668"/>
      <c r="WC10" s="670"/>
      <c r="WD10" s="652"/>
      <c r="WE10" s="652"/>
      <c r="WF10" s="652"/>
      <c r="WG10" s="652"/>
      <c r="WH10" s="652"/>
      <c r="WI10" s="652"/>
      <c r="WJ10" s="653"/>
      <c r="WK10" s="653"/>
      <c r="WL10" s="653"/>
      <c r="WM10" s="653"/>
      <c r="WN10" s="653"/>
      <c r="WO10" s="653"/>
      <c r="WP10" s="653"/>
      <c r="WQ10" s="653"/>
      <c r="WR10" s="668"/>
      <c r="WS10" s="670"/>
      <c r="WT10" s="652"/>
      <c r="WU10" s="652"/>
      <c r="WV10" s="652"/>
      <c r="WW10" s="652"/>
      <c r="WX10" s="652"/>
      <c r="WY10" s="652"/>
      <c r="WZ10" s="653"/>
      <c r="XA10" s="653"/>
      <c r="XB10" s="653"/>
      <c r="XC10" s="653"/>
      <c r="XD10" s="653"/>
      <c r="XE10" s="653"/>
      <c r="XF10" s="653"/>
      <c r="XG10" s="653"/>
      <c r="XH10" s="668"/>
      <c r="XI10" s="670"/>
      <c r="XJ10" s="652"/>
      <c r="XK10" s="652"/>
      <c r="XL10" s="652"/>
      <c r="XM10" s="652"/>
      <c r="XN10" s="652"/>
      <c r="XO10" s="652"/>
      <c r="XP10" s="653"/>
      <c r="XQ10" s="653"/>
      <c r="XR10" s="653"/>
      <c r="XS10" s="653"/>
      <c r="XT10" s="653"/>
      <c r="XU10" s="653"/>
      <c r="XV10" s="653"/>
      <c r="XW10" s="653"/>
      <c r="XX10" s="668"/>
      <c r="XY10" s="670"/>
      <c r="XZ10" s="652"/>
      <c r="YA10" s="652"/>
      <c r="YB10" s="652"/>
      <c r="YC10" s="652"/>
      <c r="YD10" s="652"/>
      <c r="YE10" s="652"/>
      <c r="YF10" s="653"/>
      <c r="YG10" s="653"/>
      <c r="YH10" s="653"/>
      <c r="YI10" s="653"/>
      <c r="YJ10" s="653"/>
      <c r="YK10" s="653"/>
      <c r="YL10" s="653"/>
      <c r="YM10" s="653"/>
      <c r="YN10" s="668"/>
      <c r="YO10" s="670"/>
      <c r="YP10" s="652"/>
      <c r="YQ10" s="652"/>
      <c r="YR10" s="652"/>
      <c r="YS10" s="652"/>
      <c r="YT10" s="652"/>
      <c r="YU10" s="652"/>
      <c r="YV10" s="653"/>
      <c r="YW10" s="653"/>
      <c r="YX10" s="653"/>
      <c r="YY10" s="653"/>
      <c r="YZ10" s="653"/>
      <c r="ZA10" s="653"/>
      <c r="ZB10" s="653"/>
      <c r="ZC10" s="653"/>
      <c r="ZD10" s="668"/>
      <c r="ZE10" s="670"/>
      <c r="ZF10" s="652"/>
      <c r="ZG10" s="652"/>
      <c r="ZH10" s="652"/>
      <c r="ZI10" s="652"/>
      <c r="ZJ10" s="652"/>
      <c r="ZK10" s="652"/>
      <c r="ZL10" s="653"/>
      <c r="ZM10" s="653"/>
      <c r="ZN10" s="653"/>
      <c r="ZO10" s="653"/>
      <c r="ZP10" s="653"/>
      <c r="ZQ10" s="653"/>
      <c r="ZR10" s="653"/>
      <c r="ZS10" s="653"/>
      <c r="ZT10" s="668"/>
      <c r="ZU10" s="670"/>
      <c r="ZV10" s="652"/>
      <c r="ZW10" s="652"/>
      <c r="ZX10" s="652"/>
      <c r="ZY10" s="652"/>
      <c r="ZZ10" s="652"/>
      <c r="AAA10" s="652"/>
      <c r="AAB10" s="653"/>
      <c r="AAC10" s="653"/>
      <c r="AAD10" s="653"/>
      <c r="AAE10" s="653"/>
      <c r="AAF10" s="653"/>
      <c r="AAG10" s="653"/>
      <c r="AAH10" s="653"/>
      <c r="AAI10" s="653"/>
      <c r="AAJ10" s="668"/>
      <c r="AAK10" s="670"/>
      <c r="AAL10" s="652"/>
      <c r="AAM10" s="652"/>
      <c r="AAN10" s="652"/>
      <c r="AAO10" s="652"/>
      <c r="AAP10" s="652"/>
      <c r="AAQ10" s="652"/>
      <c r="AAR10" s="653"/>
      <c r="AAS10" s="653"/>
      <c r="AAT10" s="653"/>
      <c r="AAU10" s="653"/>
      <c r="AAV10" s="653"/>
      <c r="AAW10" s="653"/>
      <c r="AAX10" s="653"/>
      <c r="AAY10" s="653"/>
      <c r="AAZ10" s="668"/>
      <c r="ABA10" s="670"/>
      <c r="ABB10" s="652"/>
      <c r="ABC10" s="652"/>
      <c r="ABD10" s="652"/>
      <c r="ABE10" s="652"/>
      <c r="ABF10" s="652"/>
      <c r="ABG10" s="652"/>
      <c r="ABH10" s="653"/>
      <c r="ABI10" s="653"/>
      <c r="ABJ10" s="653"/>
      <c r="ABK10" s="653"/>
      <c r="ABL10" s="653"/>
      <c r="ABM10" s="653"/>
      <c r="ABN10" s="653"/>
      <c r="ABO10" s="653"/>
      <c r="ABP10" s="668"/>
      <c r="ABQ10" s="670"/>
      <c r="ABR10" s="652"/>
      <c r="ABS10" s="652"/>
      <c r="ABT10" s="652"/>
      <c r="ABU10" s="652"/>
      <c r="ABV10" s="652"/>
      <c r="ABW10" s="652"/>
      <c r="ABX10" s="653"/>
      <c r="ABY10" s="653"/>
      <c r="ABZ10" s="653"/>
      <c r="ACA10" s="653"/>
      <c r="ACB10" s="653"/>
      <c r="ACC10" s="653"/>
      <c r="ACD10" s="653"/>
      <c r="ACE10" s="653"/>
      <c r="ACF10" s="668"/>
      <c r="ACG10" s="670"/>
      <c r="ACH10" s="652"/>
      <c r="ACI10" s="652"/>
      <c r="ACJ10" s="652"/>
      <c r="ACK10" s="652"/>
      <c r="ACL10" s="652"/>
      <c r="ACM10" s="652"/>
      <c r="ACN10" s="653"/>
      <c r="ACO10" s="653"/>
      <c r="ACP10" s="653"/>
      <c r="ACQ10" s="653"/>
      <c r="ACR10" s="653"/>
      <c r="ACS10" s="653"/>
      <c r="ACT10" s="653"/>
      <c r="ACU10" s="653"/>
      <c r="ACV10" s="668"/>
      <c r="ACW10" s="670"/>
      <c r="ACX10" s="652"/>
      <c r="ACY10" s="652"/>
      <c r="ACZ10" s="652"/>
      <c r="ADA10" s="652"/>
      <c r="ADB10" s="652"/>
      <c r="ADC10" s="652"/>
      <c r="ADD10" s="653"/>
      <c r="ADE10" s="653"/>
      <c r="ADF10" s="653"/>
      <c r="ADG10" s="653"/>
      <c r="ADH10" s="653"/>
      <c r="ADI10" s="653"/>
      <c r="ADJ10" s="653"/>
      <c r="ADK10" s="653"/>
      <c r="ADL10" s="668"/>
      <c r="ADM10" s="670"/>
      <c r="ADN10" s="652"/>
      <c r="ADO10" s="652"/>
      <c r="ADP10" s="652"/>
      <c r="ADQ10" s="652"/>
      <c r="ADR10" s="652"/>
      <c r="ADS10" s="652"/>
      <c r="ADT10" s="653"/>
      <c r="ADU10" s="653"/>
      <c r="ADV10" s="653"/>
      <c r="ADW10" s="653"/>
      <c r="ADX10" s="653"/>
      <c r="ADY10" s="653"/>
      <c r="ADZ10" s="653"/>
      <c r="AEA10" s="653"/>
      <c r="AEB10" s="668"/>
      <c r="AEC10" s="670"/>
      <c r="AED10" s="652"/>
      <c r="AEE10" s="652"/>
      <c r="AEF10" s="652"/>
      <c r="AEG10" s="652"/>
      <c r="AEH10" s="652"/>
      <c r="AEI10" s="652"/>
      <c r="AEJ10" s="653"/>
      <c r="AEK10" s="653"/>
      <c r="AEL10" s="653"/>
      <c r="AEM10" s="653"/>
      <c r="AEN10" s="653"/>
      <c r="AEO10" s="653"/>
      <c r="AEP10" s="653"/>
      <c r="AEQ10" s="653"/>
      <c r="AER10" s="668"/>
      <c r="AES10" s="670"/>
      <c r="AET10" s="652"/>
      <c r="AEU10" s="652"/>
      <c r="AEV10" s="652"/>
      <c r="AEW10" s="652"/>
      <c r="AEX10" s="652"/>
      <c r="AEY10" s="652"/>
      <c r="AEZ10" s="653"/>
      <c r="AFA10" s="653"/>
      <c r="AFB10" s="653"/>
      <c r="AFC10" s="653"/>
      <c r="AFD10" s="653"/>
      <c r="AFE10" s="653"/>
      <c r="AFF10" s="653"/>
      <c r="AFG10" s="653"/>
      <c r="AFH10" s="668"/>
      <c r="AFI10" s="670"/>
      <c r="AFJ10" s="652"/>
      <c r="AFK10" s="652"/>
      <c r="AFL10" s="652"/>
      <c r="AFM10" s="652"/>
      <c r="AFN10" s="652"/>
      <c r="AFO10" s="652"/>
      <c r="AFP10" s="653"/>
      <c r="AFQ10" s="653"/>
      <c r="AFR10" s="653"/>
      <c r="AFS10" s="653"/>
      <c r="AFT10" s="653"/>
      <c r="AFU10" s="653"/>
      <c r="AFV10" s="653"/>
      <c r="AFW10" s="653"/>
      <c r="AFX10" s="668"/>
      <c r="AFY10" s="670"/>
      <c r="AFZ10" s="652"/>
      <c r="AGA10" s="652"/>
      <c r="AGB10" s="652"/>
      <c r="AGC10" s="652"/>
      <c r="AGD10" s="652"/>
      <c r="AGE10" s="652"/>
      <c r="AGF10" s="653"/>
      <c r="AGG10" s="653"/>
      <c r="AGH10" s="653"/>
      <c r="AGI10" s="653"/>
      <c r="AGJ10" s="653"/>
      <c r="AGK10" s="653"/>
      <c r="AGL10" s="653"/>
      <c r="AGM10" s="653"/>
      <c r="AGN10" s="668"/>
      <c r="AGO10" s="670"/>
      <c r="AGP10" s="652"/>
      <c r="AGQ10" s="652"/>
      <c r="AGR10" s="652"/>
      <c r="AGS10" s="652"/>
      <c r="AGT10" s="652"/>
      <c r="AGU10" s="652"/>
      <c r="AGV10" s="653"/>
      <c r="AGW10" s="653"/>
      <c r="AGX10" s="653"/>
      <c r="AGY10" s="653"/>
      <c r="AGZ10" s="653"/>
      <c r="AHA10" s="653"/>
      <c r="AHB10" s="653"/>
      <c r="AHC10" s="653"/>
      <c r="AHD10" s="668"/>
      <c r="AHE10" s="670"/>
      <c r="AHF10" s="652"/>
      <c r="AHG10" s="652"/>
      <c r="AHH10" s="652"/>
      <c r="AHI10" s="652"/>
      <c r="AHJ10" s="652"/>
      <c r="AHK10" s="652"/>
      <c r="AHL10" s="653"/>
      <c r="AHM10" s="653"/>
      <c r="AHN10" s="653"/>
      <c r="AHO10" s="653"/>
      <c r="AHP10" s="653"/>
      <c r="AHQ10" s="653"/>
      <c r="AHR10" s="653"/>
      <c r="AHS10" s="653"/>
      <c r="AHT10" s="668"/>
      <c r="AHU10" s="670"/>
      <c r="AHV10" s="652"/>
      <c r="AHW10" s="652"/>
      <c r="AHX10" s="652"/>
      <c r="AHY10" s="652"/>
      <c r="AHZ10" s="652"/>
      <c r="AIA10" s="652"/>
      <c r="AIB10" s="653"/>
      <c r="AIC10" s="653"/>
      <c r="AID10" s="653"/>
      <c r="AIE10" s="653"/>
      <c r="AIF10" s="653"/>
      <c r="AIG10" s="653"/>
      <c r="AIH10" s="653"/>
      <c r="AII10" s="653"/>
      <c r="AIJ10" s="668"/>
      <c r="AIK10" s="670"/>
      <c r="AIL10" s="652"/>
      <c r="AIM10" s="652"/>
      <c r="AIN10" s="652"/>
      <c r="AIO10" s="652"/>
      <c r="AIP10" s="652"/>
      <c r="AIQ10" s="652"/>
      <c r="AIR10" s="653"/>
      <c r="AIS10" s="653"/>
      <c r="AIT10" s="653"/>
      <c r="AIU10" s="653"/>
      <c r="AIV10" s="653"/>
      <c r="AIW10" s="653"/>
      <c r="AIX10" s="653"/>
      <c r="AIY10" s="653"/>
      <c r="AIZ10" s="668"/>
      <c r="AJA10" s="670"/>
      <c r="AJB10" s="652"/>
      <c r="AJC10" s="652"/>
      <c r="AJD10" s="652"/>
      <c r="AJE10" s="652"/>
      <c r="AJF10" s="652"/>
      <c r="AJG10" s="652"/>
      <c r="AJH10" s="653"/>
      <c r="AJI10" s="653"/>
      <c r="AJJ10" s="653"/>
      <c r="AJK10" s="653"/>
      <c r="AJL10" s="653"/>
      <c r="AJM10" s="653"/>
      <c r="AJN10" s="653"/>
      <c r="AJO10" s="653"/>
      <c r="AJP10" s="668"/>
      <c r="AJQ10" s="670"/>
      <c r="AJR10" s="652"/>
      <c r="AJS10" s="652"/>
      <c r="AJT10" s="652"/>
      <c r="AJU10" s="652"/>
      <c r="AJV10" s="652"/>
      <c r="AJW10" s="652"/>
      <c r="AJX10" s="653"/>
      <c r="AJY10" s="653"/>
      <c r="AJZ10" s="653"/>
      <c r="AKA10" s="653"/>
      <c r="AKB10" s="653"/>
      <c r="AKC10" s="653"/>
      <c r="AKD10" s="653"/>
      <c r="AKE10" s="653"/>
      <c r="AKF10" s="668"/>
      <c r="AKG10" s="670"/>
      <c r="AKH10" s="652"/>
      <c r="AKI10" s="652"/>
      <c r="AKJ10" s="652"/>
      <c r="AKK10" s="652"/>
      <c r="AKL10" s="652"/>
      <c r="AKM10" s="652"/>
      <c r="AKN10" s="653"/>
      <c r="AKO10" s="653"/>
      <c r="AKP10" s="653"/>
      <c r="AKQ10" s="653"/>
      <c r="AKR10" s="653"/>
      <c r="AKS10" s="653"/>
      <c r="AKT10" s="653"/>
      <c r="AKU10" s="653"/>
      <c r="AKV10" s="668"/>
      <c r="AKW10" s="670"/>
      <c r="AKX10" s="652"/>
      <c r="AKY10" s="652"/>
      <c r="AKZ10" s="652"/>
      <c r="ALA10" s="652"/>
      <c r="ALB10" s="652"/>
      <c r="ALC10" s="652"/>
      <c r="ALD10" s="653"/>
      <c r="ALE10" s="653"/>
      <c r="ALF10" s="653"/>
      <c r="ALG10" s="653"/>
      <c r="ALH10" s="653"/>
      <c r="ALI10" s="653"/>
      <c r="ALJ10" s="653"/>
      <c r="ALK10" s="653"/>
      <c r="ALL10" s="668"/>
      <c r="ALM10" s="670"/>
      <c r="ALN10" s="652"/>
      <c r="ALO10" s="652"/>
      <c r="ALP10" s="652"/>
      <c r="ALQ10" s="652"/>
      <c r="ALR10" s="652"/>
      <c r="ALS10" s="652"/>
      <c r="ALT10" s="653"/>
      <c r="ALU10" s="653"/>
      <c r="ALV10" s="653"/>
      <c r="ALW10" s="653"/>
      <c r="ALX10" s="653"/>
      <c r="ALY10" s="653"/>
      <c r="ALZ10" s="653"/>
      <c r="AMA10" s="653"/>
      <c r="AMB10" s="668"/>
      <c r="AMC10" s="670"/>
      <c r="AMD10" s="652"/>
      <c r="AME10" s="652"/>
      <c r="AMF10" s="652"/>
      <c r="AMG10" s="652"/>
      <c r="AMH10" s="652"/>
      <c r="AMI10" s="652"/>
      <c r="AMJ10" s="653"/>
      <c r="AMK10" s="653"/>
      <c r="AML10" s="653"/>
      <c r="AMM10" s="653"/>
      <c r="AMN10" s="653"/>
      <c r="AMO10" s="653"/>
      <c r="AMP10" s="653"/>
      <c r="AMQ10" s="653"/>
      <c r="AMR10" s="668"/>
      <c r="AMS10" s="670"/>
      <c r="AMT10" s="652"/>
      <c r="AMU10" s="652"/>
      <c r="AMV10" s="652"/>
      <c r="AMW10" s="652"/>
      <c r="AMX10" s="652"/>
      <c r="AMY10" s="652"/>
      <c r="AMZ10" s="653"/>
      <c r="ANA10" s="653"/>
      <c r="ANB10" s="653"/>
      <c r="ANC10" s="653"/>
      <c r="AND10" s="653"/>
      <c r="ANE10" s="653"/>
      <c r="ANF10" s="653"/>
      <c r="ANG10" s="653"/>
      <c r="ANH10" s="668"/>
      <c r="ANI10" s="670"/>
      <c r="ANJ10" s="652"/>
      <c r="ANK10" s="652"/>
      <c r="ANL10" s="652"/>
      <c r="ANM10" s="652"/>
      <c r="ANN10" s="652"/>
      <c r="ANO10" s="652"/>
      <c r="ANP10" s="653"/>
      <c r="ANQ10" s="653"/>
      <c r="ANR10" s="653"/>
      <c r="ANS10" s="653"/>
      <c r="ANT10" s="653"/>
      <c r="ANU10" s="653"/>
      <c r="ANV10" s="653"/>
      <c r="ANW10" s="653"/>
      <c r="ANX10" s="668"/>
      <c r="ANY10" s="670"/>
      <c r="ANZ10" s="652"/>
      <c r="AOA10" s="652"/>
      <c r="AOB10" s="652"/>
      <c r="AOC10" s="652"/>
      <c r="AOD10" s="652"/>
      <c r="AOE10" s="652"/>
      <c r="AOF10" s="653"/>
      <c r="AOG10" s="653"/>
      <c r="AOH10" s="653"/>
      <c r="AOI10" s="653"/>
      <c r="AOJ10" s="653"/>
      <c r="AOK10" s="653"/>
      <c r="AOL10" s="653"/>
      <c r="AOM10" s="653"/>
      <c r="AON10" s="668"/>
      <c r="AOO10" s="670"/>
      <c r="AOP10" s="652"/>
      <c r="AOQ10" s="652"/>
      <c r="AOR10" s="652"/>
      <c r="AOS10" s="652"/>
      <c r="AOT10" s="652"/>
      <c r="AOU10" s="652"/>
      <c r="AOV10" s="653"/>
      <c r="AOW10" s="653"/>
      <c r="AOX10" s="653"/>
      <c r="AOY10" s="653"/>
      <c r="AOZ10" s="653"/>
      <c r="APA10" s="653"/>
      <c r="APB10" s="653"/>
      <c r="APC10" s="653"/>
      <c r="APD10" s="668"/>
      <c r="APE10" s="670"/>
      <c r="APF10" s="652"/>
      <c r="APG10" s="652"/>
      <c r="APH10" s="652"/>
      <c r="API10" s="652"/>
      <c r="APJ10" s="652"/>
      <c r="APK10" s="652"/>
      <c r="APL10" s="653"/>
      <c r="APM10" s="653"/>
      <c r="APN10" s="653"/>
      <c r="APO10" s="653"/>
      <c r="APP10" s="653"/>
      <c r="APQ10" s="653"/>
      <c r="APR10" s="653"/>
      <c r="APS10" s="653"/>
      <c r="APT10" s="668"/>
      <c r="APU10" s="670"/>
      <c r="APV10" s="652"/>
      <c r="APW10" s="652"/>
      <c r="APX10" s="652"/>
      <c r="APY10" s="652"/>
      <c r="APZ10" s="652"/>
      <c r="AQA10" s="652"/>
      <c r="AQB10" s="653"/>
      <c r="AQC10" s="653"/>
      <c r="AQD10" s="653"/>
      <c r="AQE10" s="653"/>
      <c r="AQF10" s="653"/>
      <c r="AQG10" s="653"/>
      <c r="AQH10" s="653"/>
      <c r="AQI10" s="653"/>
      <c r="AQJ10" s="668"/>
      <c r="AQK10" s="670"/>
      <c r="AQL10" s="652"/>
      <c r="AQM10" s="652"/>
      <c r="AQN10" s="652"/>
      <c r="AQO10" s="652"/>
      <c r="AQP10" s="652"/>
      <c r="AQQ10" s="652"/>
      <c r="AQR10" s="653"/>
      <c r="AQS10" s="653"/>
      <c r="AQT10" s="653"/>
      <c r="AQU10" s="653"/>
      <c r="AQV10" s="653"/>
      <c r="AQW10" s="653"/>
      <c r="AQX10" s="653"/>
      <c r="AQY10" s="653"/>
      <c r="AQZ10" s="668"/>
      <c r="ARA10" s="670"/>
      <c r="ARB10" s="652"/>
      <c r="ARC10" s="652"/>
      <c r="ARD10" s="652"/>
      <c r="ARE10" s="652"/>
      <c r="ARF10" s="652"/>
      <c r="ARG10" s="652"/>
      <c r="ARH10" s="653"/>
      <c r="ARI10" s="653"/>
      <c r="ARJ10" s="653"/>
      <c r="ARK10" s="653"/>
      <c r="ARL10" s="653"/>
      <c r="ARM10" s="653"/>
      <c r="ARN10" s="653"/>
      <c r="ARO10" s="653"/>
      <c r="ARP10" s="668"/>
      <c r="ARQ10" s="670"/>
      <c r="ARR10" s="652"/>
      <c r="ARS10" s="652"/>
      <c r="ART10" s="652"/>
      <c r="ARU10" s="652"/>
      <c r="ARV10" s="652"/>
      <c r="ARW10" s="652"/>
      <c r="ARX10" s="653"/>
      <c r="ARY10" s="653"/>
      <c r="ARZ10" s="653"/>
      <c r="ASA10" s="653"/>
      <c r="ASB10" s="653"/>
      <c r="ASC10" s="653"/>
      <c r="ASD10" s="653"/>
      <c r="ASE10" s="653"/>
      <c r="ASF10" s="668"/>
      <c r="ASG10" s="670"/>
      <c r="ASH10" s="652"/>
      <c r="ASI10" s="652"/>
      <c r="ASJ10" s="652"/>
      <c r="ASK10" s="652"/>
      <c r="ASL10" s="652"/>
      <c r="ASM10" s="652"/>
      <c r="ASN10" s="653"/>
      <c r="ASO10" s="653"/>
      <c r="ASP10" s="653"/>
      <c r="ASQ10" s="653"/>
      <c r="ASR10" s="653"/>
      <c r="ASS10" s="653"/>
      <c r="AST10" s="653"/>
      <c r="ASU10" s="653"/>
      <c r="ASV10" s="668"/>
      <c r="ASW10" s="670"/>
      <c r="ASX10" s="652"/>
      <c r="ASY10" s="652"/>
      <c r="ASZ10" s="652"/>
      <c r="ATA10" s="652"/>
      <c r="ATB10" s="652"/>
      <c r="ATC10" s="652"/>
      <c r="ATD10" s="653"/>
      <c r="ATE10" s="653"/>
      <c r="ATF10" s="653"/>
      <c r="ATG10" s="653"/>
      <c r="ATH10" s="653"/>
      <c r="ATI10" s="653"/>
      <c r="ATJ10" s="653"/>
      <c r="ATK10" s="653"/>
      <c r="ATL10" s="668"/>
      <c r="ATM10" s="670"/>
      <c r="ATN10" s="652"/>
      <c r="ATO10" s="652"/>
      <c r="ATP10" s="652"/>
      <c r="ATQ10" s="652"/>
      <c r="ATR10" s="652"/>
      <c r="ATS10" s="652"/>
      <c r="ATT10" s="653"/>
      <c r="ATU10" s="653"/>
      <c r="ATV10" s="653"/>
      <c r="ATW10" s="653"/>
      <c r="ATX10" s="653"/>
      <c r="ATY10" s="653"/>
      <c r="ATZ10" s="653"/>
      <c r="AUA10" s="653"/>
      <c r="AUB10" s="668"/>
      <c r="AUC10" s="670"/>
      <c r="AUD10" s="652"/>
      <c r="AUE10" s="652"/>
      <c r="AUF10" s="652"/>
      <c r="AUG10" s="652"/>
      <c r="AUH10" s="652"/>
      <c r="AUI10" s="652"/>
      <c r="AUJ10" s="653"/>
      <c r="AUK10" s="653"/>
      <c r="AUL10" s="653"/>
      <c r="AUM10" s="653"/>
      <c r="AUN10" s="653"/>
      <c r="AUO10" s="653"/>
      <c r="AUP10" s="653"/>
      <c r="AUQ10" s="653"/>
      <c r="AUR10" s="668"/>
      <c r="AUS10" s="670"/>
      <c r="AUT10" s="652"/>
      <c r="AUU10" s="652"/>
      <c r="AUV10" s="652"/>
      <c r="AUW10" s="652"/>
      <c r="AUX10" s="652"/>
      <c r="AUY10" s="652"/>
      <c r="AUZ10" s="653"/>
      <c r="AVA10" s="653"/>
      <c r="AVB10" s="653"/>
      <c r="AVC10" s="653"/>
      <c r="AVD10" s="653"/>
      <c r="AVE10" s="653"/>
      <c r="AVF10" s="653"/>
      <c r="AVG10" s="653"/>
      <c r="AVH10" s="668"/>
      <c r="AVI10" s="670"/>
      <c r="AVJ10" s="652"/>
      <c r="AVK10" s="652"/>
      <c r="AVL10" s="652"/>
      <c r="AVM10" s="652"/>
      <c r="AVN10" s="652"/>
      <c r="AVO10" s="652"/>
      <c r="AVP10" s="653"/>
      <c r="AVQ10" s="653"/>
      <c r="AVR10" s="653"/>
      <c r="AVS10" s="653"/>
      <c r="AVT10" s="653"/>
      <c r="AVU10" s="653"/>
      <c r="AVV10" s="653"/>
      <c r="AVW10" s="653"/>
      <c r="AVX10" s="668"/>
      <c r="AVY10" s="670"/>
      <c r="AVZ10" s="652"/>
      <c r="AWA10" s="652"/>
      <c r="AWB10" s="652"/>
      <c r="AWC10" s="652"/>
      <c r="AWD10" s="652"/>
      <c r="AWE10" s="652"/>
      <c r="AWF10" s="653"/>
      <c r="AWG10" s="653"/>
      <c r="AWH10" s="653"/>
      <c r="AWI10" s="653"/>
      <c r="AWJ10" s="653"/>
      <c r="AWK10" s="653"/>
      <c r="AWL10" s="653"/>
      <c r="AWM10" s="653"/>
      <c r="AWN10" s="668"/>
      <c r="AWO10" s="670"/>
      <c r="AWP10" s="652"/>
      <c r="AWQ10" s="652"/>
      <c r="AWR10" s="652"/>
      <c r="AWS10" s="652"/>
      <c r="AWT10" s="652"/>
      <c r="AWU10" s="652"/>
      <c r="AWV10" s="653"/>
      <c r="AWW10" s="653"/>
      <c r="AWX10" s="653"/>
      <c r="AWY10" s="653"/>
      <c r="AWZ10" s="653"/>
      <c r="AXA10" s="653"/>
      <c r="AXB10" s="653"/>
      <c r="AXC10" s="653"/>
      <c r="AXD10" s="668"/>
      <c r="AXE10" s="670"/>
      <c r="AXF10" s="652"/>
      <c r="AXG10" s="652"/>
      <c r="AXH10" s="652"/>
      <c r="AXI10" s="652"/>
      <c r="AXJ10" s="652"/>
      <c r="AXK10" s="652"/>
      <c r="AXL10" s="653"/>
      <c r="AXM10" s="653"/>
      <c r="AXN10" s="653"/>
      <c r="AXO10" s="653"/>
      <c r="AXP10" s="653"/>
      <c r="AXQ10" s="653"/>
      <c r="AXR10" s="653"/>
      <c r="AXS10" s="653"/>
      <c r="AXT10" s="668"/>
      <c r="AXU10" s="670"/>
      <c r="AXV10" s="652"/>
      <c r="AXW10" s="652"/>
      <c r="AXX10" s="652"/>
      <c r="AXY10" s="652"/>
      <c r="AXZ10" s="652"/>
      <c r="AYA10" s="652"/>
      <c r="AYB10" s="653"/>
      <c r="AYC10" s="653"/>
      <c r="AYD10" s="653"/>
      <c r="AYE10" s="653"/>
      <c r="AYF10" s="653"/>
      <c r="AYG10" s="653"/>
      <c r="AYH10" s="653"/>
      <c r="AYI10" s="653"/>
      <c r="AYJ10" s="668"/>
      <c r="AYK10" s="670"/>
      <c r="AYL10" s="652"/>
      <c r="AYM10" s="652"/>
      <c r="AYN10" s="652"/>
      <c r="AYO10" s="652"/>
      <c r="AYP10" s="652"/>
      <c r="AYQ10" s="652"/>
      <c r="AYR10" s="653"/>
      <c r="AYS10" s="653"/>
      <c r="AYT10" s="653"/>
      <c r="AYU10" s="653"/>
      <c r="AYV10" s="653"/>
      <c r="AYW10" s="653"/>
      <c r="AYX10" s="653"/>
      <c r="AYY10" s="653"/>
      <c r="AYZ10" s="668"/>
      <c r="AZA10" s="670"/>
      <c r="AZB10" s="652"/>
      <c r="AZC10" s="652"/>
      <c r="AZD10" s="652"/>
      <c r="AZE10" s="652"/>
      <c r="AZF10" s="652"/>
      <c r="AZG10" s="652"/>
      <c r="AZH10" s="653"/>
      <c r="AZI10" s="653"/>
      <c r="AZJ10" s="653"/>
      <c r="AZK10" s="653"/>
      <c r="AZL10" s="653"/>
      <c r="AZM10" s="653"/>
      <c r="AZN10" s="653"/>
      <c r="AZO10" s="653"/>
      <c r="AZP10" s="668"/>
      <c r="AZQ10" s="670"/>
      <c r="AZR10" s="652"/>
      <c r="AZS10" s="652"/>
      <c r="AZT10" s="652"/>
      <c r="AZU10" s="652"/>
      <c r="AZV10" s="652"/>
      <c r="AZW10" s="652"/>
      <c r="AZX10" s="653"/>
      <c r="AZY10" s="653"/>
      <c r="AZZ10" s="653"/>
      <c r="BAA10" s="653"/>
      <c r="BAB10" s="653"/>
      <c r="BAC10" s="653"/>
      <c r="BAD10" s="653"/>
      <c r="BAE10" s="653"/>
      <c r="BAF10" s="668"/>
      <c r="BAG10" s="670"/>
      <c r="BAH10" s="652"/>
      <c r="BAI10" s="652"/>
      <c r="BAJ10" s="652"/>
      <c r="BAK10" s="652"/>
      <c r="BAL10" s="652"/>
      <c r="BAM10" s="652"/>
      <c r="BAN10" s="653"/>
      <c r="BAO10" s="653"/>
      <c r="BAP10" s="653"/>
      <c r="BAQ10" s="653"/>
      <c r="BAR10" s="653"/>
      <c r="BAS10" s="653"/>
      <c r="BAT10" s="653"/>
      <c r="BAU10" s="653"/>
      <c r="BAV10" s="668"/>
      <c r="BAW10" s="670"/>
      <c r="BAX10" s="652"/>
      <c r="BAY10" s="652"/>
      <c r="BAZ10" s="652"/>
      <c r="BBA10" s="652"/>
      <c r="BBB10" s="652"/>
      <c r="BBC10" s="652"/>
      <c r="BBD10" s="653"/>
      <c r="BBE10" s="653"/>
      <c r="BBF10" s="653"/>
      <c r="BBG10" s="653"/>
      <c r="BBH10" s="653"/>
      <c r="BBI10" s="653"/>
      <c r="BBJ10" s="653"/>
      <c r="BBK10" s="653"/>
      <c r="BBL10" s="668"/>
      <c r="BBM10" s="670"/>
      <c r="BBN10" s="652"/>
      <c r="BBO10" s="652"/>
      <c r="BBP10" s="652"/>
      <c r="BBQ10" s="652"/>
      <c r="BBR10" s="652"/>
      <c r="BBS10" s="652"/>
      <c r="BBT10" s="653"/>
      <c r="BBU10" s="653"/>
      <c r="BBV10" s="653"/>
      <c r="BBW10" s="653"/>
      <c r="BBX10" s="653"/>
      <c r="BBY10" s="653"/>
      <c r="BBZ10" s="653"/>
      <c r="BCA10" s="653"/>
      <c r="BCB10" s="668"/>
      <c r="BCC10" s="670"/>
      <c r="BCD10" s="652"/>
      <c r="BCE10" s="652"/>
      <c r="BCF10" s="652"/>
      <c r="BCG10" s="652"/>
      <c r="BCH10" s="652"/>
      <c r="BCI10" s="652"/>
      <c r="BCJ10" s="653"/>
      <c r="BCK10" s="653"/>
      <c r="BCL10" s="653"/>
      <c r="BCM10" s="653"/>
      <c r="BCN10" s="653"/>
      <c r="BCO10" s="653"/>
      <c r="BCP10" s="653"/>
      <c r="BCQ10" s="653"/>
      <c r="BCR10" s="668"/>
      <c r="BCS10" s="670"/>
      <c r="BCT10" s="652"/>
      <c r="BCU10" s="652"/>
      <c r="BCV10" s="652"/>
      <c r="BCW10" s="652"/>
      <c r="BCX10" s="652"/>
      <c r="BCY10" s="652"/>
      <c r="BCZ10" s="653"/>
      <c r="BDA10" s="653"/>
      <c r="BDB10" s="653"/>
      <c r="BDC10" s="653"/>
      <c r="BDD10" s="653"/>
      <c r="BDE10" s="653"/>
      <c r="BDF10" s="653"/>
      <c r="BDG10" s="653"/>
      <c r="BDH10" s="668"/>
      <c r="BDI10" s="670"/>
      <c r="BDJ10" s="652"/>
      <c r="BDK10" s="652"/>
      <c r="BDL10" s="652"/>
      <c r="BDM10" s="652"/>
      <c r="BDN10" s="652"/>
      <c r="BDO10" s="652"/>
      <c r="BDP10" s="653"/>
      <c r="BDQ10" s="653"/>
      <c r="BDR10" s="653"/>
      <c r="BDS10" s="653"/>
      <c r="BDT10" s="653"/>
      <c r="BDU10" s="653"/>
      <c r="BDV10" s="653"/>
      <c r="BDW10" s="653"/>
      <c r="BDX10" s="668"/>
      <c r="BDY10" s="670"/>
      <c r="BDZ10" s="652"/>
      <c r="BEA10" s="652"/>
      <c r="BEB10" s="652"/>
      <c r="BEC10" s="652"/>
      <c r="BED10" s="652"/>
      <c r="BEE10" s="652"/>
      <c r="BEF10" s="653"/>
      <c r="BEG10" s="653"/>
      <c r="BEH10" s="653"/>
      <c r="BEI10" s="653"/>
      <c r="BEJ10" s="653"/>
      <c r="BEK10" s="653"/>
      <c r="BEL10" s="653"/>
      <c r="BEM10" s="653"/>
      <c r="BEN10" s="668"/>
      <c r="BEO10" s="670"/>
      <c r="BEP10" s="652"/>
      <c r="BEQ10" s="652"/>
      <c r="BER10" s="652"/>
      <c r="BES10" s="652"/>
      <c r="BET10" s="652"/>
      <c r="BEU10" s="652"/>
      <c r="BEV10" s="653"/>
      <c r="BEW10" s="653"/>
      <c r="BEX10" s="653"/>
      <c r="BEY10" s="653"/>
      <c r="BEZ10" s="653"/>
      <c r="BFA10" s="653"/>
      <c r="BFB10" s="653"/>
      <c r="BFC10" s="653"/>
      <c r="BFD10" s="668"/>
      <c r="BFE10" s="670"/>
      <c r="BFF10" s="652"/>
      <c r="BFG10" s="652"/>
      <c r="BFH10" s="652"/>
      <c r="BFI10" s="652"/>
      <c r="BFJ10" s="652"/>
      <c r="BFK10" s="652"/>
      <c r="BFL10" s="653"/>
      <c r="BFM10" s="653"/>
      <c r="BFN10" s="653"/>
      <c r="BFO10" s="653"/>
      <c r="BFP10" s="653"/>
      <c r="BFQ10" s="653"/>
      <c r="BFR10" s="653"/>
      <c r="BFS10" s="653"/>
      <c r="BFT10" s="668"/>
      <c r="BFU10" s="670"/>
      <c r="BFV10" s="652"/>
      <c r="BFW10" s="652"/>
      <c r="BFX10" s="652"/>
      <c r="BFY10" s="652"/>
      <c r="BFZ10" s="652"/>
      <c r="BGA10" s="652"/>
      <c r="BGB10" s="653"/>
      <c r="BGC10" s="653"/>
      <c r="BGD10" s="653"/>
      <c r="BGE10" s="653"/>
      <c r="BGF10" s="653"/>
      <c r="BGG10" s="653"/>
      <c r="BGH10" s="653"/>
      <c r="BGI10" s="653"/>
      <c r="BGJ10" s="668"/>
      <c r="BGK10" s="670"/>
      <c r="BGL10" s="652"/>
      <c r="BGM10" s="652"/>
      <c r="BGN10" s="652"/>
      <c r="BGO10" s="652"/>
      <c r="BGP10" s="652"/>
      <c r="BGQ10" s="652"/>
      <c r="BGR10" s="653"/>
      <c r="BGS10" s="653"/>
      <c r="BGT10" s="653"/>
      <c r="BGU10" s="653"/>
      <c r="BGV10" s="653"/>
      <c r="BGW10" s="653"/>
      <c r="BGX10" s="653"/>
      <c r="BGY10" s="653"/>
      <c r="BGZ10" s="668"/>
      <c r="BHA10" s="670"/>
      <c r="BHB10" s="652"/>
      <c r="BHC10" s="652"/>
      <c r="BHD10" s="652"/>
      <c r="BHE10" s="652"/>
      <c r="BHF10" s="652"/>
      <c r="BHG10" s="652"/>
      <c r="BHH10" s="653"/>
      <c r="BHI10" s="653"/>
      <c r="BHJ10" s="653"/>
      <c r="BHK10" s="653"/>
      <c r="BHL10" s="653"/>
      <c r="BHM10" s="653"/>
      <c r="BHN10" s="653"/>
      <c r="BHO10" s="653"/>
      <c r="BHP10" s="668"/>
      <c r="BHQ10" s="670"/>
      <c r="BHR10" s="652"/>
      <c r="BHS10" s="652"/>
      <c r="BHT10" s="652"/>
      <c r="BHU10" s="652"/>
      <c r="BHV10" s="652"/>
      <c r="BHW10" s="652"/>
      <c r="BHX10" s="653"/>
      <c r="BHY10" s="653"/>
      <c r="BHZ10" s="653"/>
      <c r="BIA10" s="653"/>
      <c r="BIB10" s="653"/>
      <c r="BIC10" s="653"/>
      <c r="BID10" s="653"/>
      <c r="BIE10" s="653"/>
      <c r="BIF10" s="668"/>
      <c r="BIG10" s="670"/>
      <c r="BIH10" s="652"/>
      <c r="BII10" s="652"/>
      <c r="BIJ10" s="652"/>
      <c r="BIK10" s="652"/>
      <c r="BIL10" s="652"/>
      <c r="BIM10" s="652"/>
      <c r="BIN10" s="653"/>
      <c r="BIO10" s="653"/>
      <c r="BIP10" s="653"/>
      <c r="BIQ10" s="653"/>
      <c r="BIR10" s="653"/>
      <c r="BIS10" s="653"/>
      <c r="BIT10" s="653"/>
      <c r="BIU10" s="653"/>
      <c r="BIV10" s="668"/>
      <c r="BIW10" s="670"/>
      <c r="BIX10" s="652"/>
      <c r="BIY10" s="652"/>
      <c r="BIZ10" s="652"/>
      <c r="BJA10" s="652"/>
      <c r="BJB10" s="652"/>
      <c r="BJC10" s="652"/>
      <c r="BJD10" s="653"/>
      <c r="BJE10" s="653"/>
      <c r="BJF10" s="653"/>
      <c r="BJG10" s="653"/>
      <c r="BJH10" s="653"/>
      <c r="BJI10" s="653"/>
      <c r="BJJ10" s="653"/>
      <c r="BJK10" s="653"/>
      <c r="BJL10" s="668"/>
      <c r="BJM10" s="670"/>
      <c r="BJN10" s="652"/>
      <c r="BJO10" s="652"/>
      <c r="BJP10" s="652"/>
      <c r="BJQ10" s="652"/>
      <c r="BJR10" s="652"/>
      <c r="BJS10" s="652"/>
      <c r="BJT10" s="653"/>
      <c r="BJU10" s="653"/>
      <c r="BJV10" s="653"/>
      <c r="BJW10" s="653"/>
      <c r="BJX10" s="653"/>
      <c r="BJY10" s="653"/>
      <c r="BJZ10" s="653"/>
      <c r="BKA10" s="653"/>
      <c r="BKB10" s="668"/>
      <c r="BKC10" s="670"/>
      <c r="BKD10" s="652"/>
      <c r="BKE10" s="652"/>
      <c r="BKF10" s="652"/>
      <c r="BKG10" s="652"/>
      <c r="BKH10" s="652"/>
      <c r="BKI10" s="652"/>
      <c r="BKJ10" s="653"/>
      <c r="BKK10" s="653"/>
      <c r="BKL10" s="653"/>
      <c r="BKM10" s="653"/>
      <c r="BKN10" s="653"/>
      <c r="BKO10" s="653"/>
      <c r="BKP10" s="653"/>
      <c r="BKQ10" s="653"/>
      <c r="BKR10" s="668"/>
      <c r="BKS10" s="670"/>
      <c r="BKT10" s="652"/>
      <c r="BKU10" s="652"/>
      <c r="BKV10" s="652"/>
      <c r="BKW10" s="652"/>
      <c r="BKX10" s="652"/>
      <c r="BKY10" s="652"/>
      <c r="BKZ10" s="653"/>
      <c r="BLA10" s="653"/>
      <c r="BLB10" s="653"/>
      <c r="BLC10" s="653"/>
      <c r="BLD10" s="653"/>
      <c r="BLE10" s="653"/>
      <c r="BLF10" s="653"/>
      <c r="BLG10" s="653"/>
      <c r="BLH10" s="668"/>
      <c r="BLI10" s="670"/>
      <c r="BLJ10" s="652"/>
      <c r="BLK10" s="652"/>
      <c r="BLL10" s="652"/>
      <c r="BLM10" s="652"/>
      <c r="BLN10" s="652"/>
      <c r="BLO10" s="652"/>
      <c r="BLP10" s="653"/>
      <c r="BLQ10" s="653"/>
      <c r="BLR10" s="653"/>
      <c r="BLS10" s="653"/>
      <c r="BLT10" s="653"/>
      <c r="BLU10" s="653"/>
      <c r="BLV10" s="653"/>
      <c r="BLW10" s="653"/>
      <c r="BLX10" s="668"/>
      <c r="BLY10" s="670"/>
      <c r="BLZ10" s="652"/>
      <c r="BMA10" s="652"/>
      <c r="BMB10" s="652"/>
      <c r="BMC10" s="652"/>
      <c r="BMD10" s="652"/>
      <c r="BME10" s="652"/>
      <c r="BMF10" s="653"/>
      <c r="BMG10" s="653"/>
      <c r="BMH10" s="653"/>
      <c r="BMI10" s="653"/>
      <c r="BMJ10" s="653"/>
      <c r="BMK10" s="653"/>
      <c r="BML10" s="653"/>
      <c r="BMM10" s="653"/>
      <c r="BMN10" s="668"/>
      <c r="BMO10" s="670"/>
      <c r="BMP10" s="652"/>
      <c r="BMQ10" s="652"/>
      <c r="BMR10" s="652"/>
      <c r="BMS10" s="652"/>
      <c r="BMT10" s="652"/>
      <c r="BMU10" s="652"/>
      <c r="BMV10" s="653"/>
      <c r="BMW10" s="653"/>
      <c r="BMX10" s="653"/>
      <c r="BMY10" s="653"/>
      <c r="BMZ10" s="653"/>
      <c r="BNA10" s="653"/>
      <c r="BNB10" s="653"/>
      <c r="BNC10" s="653"/>
      <c r="BND10" s="668"/>
      <c r="BNE10" s="670"/>
      <c r="BNF10" s="652"/>
      <c r="BNG10" s="652"/>
      <c r="BNH10" s="652"/>
      <c r="BNI10" s="652"/>
      <c r="BNJ10" s="652"/>
      <c r="BNK10" s="652"/>
      <c r="BNL10" s="653"/>
      <c r="BNM10" s="653"/>
      <c r="BNN10" s="653"/>
      <c r="BNO10" s="653"/>
      <c r="BNP10" s="653"/>
      <c r="BNQ10" s="653"/>
      <c r="BNR10" s="653"/>
      <c r="BNS10" s="653"/>
      <c r="BNT10" s="668"/>
      <c r="BNU10" s="670"/>
      <c r="BNV10" s="652"/>
      <c r="BNW10" s="652"/>
      <c r="BNX10" s="652"/>
      <c r="BNY10" s="652"/>
      <c r="BNZ10" s="652"/>
      <c r="BOA10" s="652"/>
      <c r="BOB10" s="653"/>
      <c r="BOC10" s="653"/>
      <c r="BOD10" s="653"/>
      <c r="BOE10" s="653"/>
      <c r="BOF10" s="653"/>
      <c r="BOG10" s="653"/>
      <c r="BOH10" s="653"/>
      <c r="BOI10" s="653"/>
      <c r="BOJ10" s="668"/>
      <c r="BOK10" s="670"/>
      <c r="BOL10" s="652"/>
      <c r="BOM10" s="652"/>
      <c r="BON10" s="652"/>
      <c r="BOO10" s="652"/>
      <c r="BOP10" s="652"/>
      <c r="BOQ10" s="652"/>
      <c r="BOR10" s="653"/>
      <c r="BOS10" s="653"/>
      <c r="BOT10" s="653"/>
      <c r="BOU10" s="653"/>
      <c r="BOV10" s="653"/>
      <c r="BOW10" s="653"/>
      <c r="BOX10" s="653"/>
      <c r="BOY10" s="653"/>
      <c r="BOZ10" s="668"/>
      <c r="BPA10" s="670"/>
      <c r="BPB10" s="652"/>
      <c r="BPC10" s="652"/>
      <c r="BPD10" s="652"/>
      <c r="BPE10" s="652"/>
      <c r="BPF10" s="652"/>
      <c r="BPG10" s="652"/>
      <c r="BPH10" s="653"/>
      <c r="BPI10" s="653"/>
      <c r="BPJ10" s="653"/>
      <c r="BPK10" s="653"/>
      <c r="BPL10" s="653"/>
      <c r="BPM10" s="653"/>
      <c r="BPN10" s="653"/>
      <c r="BPO10" s="653"/>
      <c r="BPP10" s="668"/>
      <c r="BPQ10" s="670"/>
      <c r="BPR10" s="652"/>
      <c r="BPS10" s="652"/>
      <c r="BPT10" s="652"/>
      <c r="BPU10" s="652"/>
      <c r="BPV10" s="652"/>
      <c r="BPW10" s="652"/>
      <c r="BPX10" s="653"/>
      <c r="BPY10" s="653"/>
      <c r="BPZ10" s="653"/>
      <c r="BQA10" s="653"/>
      <c r="BQB10" s="653"/>
      <c r="BQC10" s="653"/>
      <c r="BQD10" s="653"/>
      <c r="BQE10" s="653"/>
      <c r="BQF10" s="668"/>
      <c r="BQG10" s="670"/>
      <c r="BQH10" s="652"/>
      <c r="BQI10" s="652"/>
      <c r="BQJ10" s="652"/>
      <c r="BQK10" s="652"/>
      <c r="BQL10" s="652"/>
      <c r="BQM10" s="652"/>
      <c r="BQN10" s="653"/>
      <c r="BQO10" s="653"/>
      <c r="BQP10" s="653"/>
      <c r="BQQ10" s="653"/>
      <c r="BQR10" s="653"/>
      <c r="BQS10" s="653"/>
      <c r="BQT10" s="653"/>
      <c r="BQU10" s="653"/>
      <c r="BQV10" s="668"/>
      <c r="BQW10" s="670"/>
      <c r="BQX10" s="652"/>
      <c r="BQY10" s="652"/>
      <c r="BQZ10" s="652"/>
      <c r="BRA10" s="652"/>
      <c r="BRB10" s="652"/>
      <c r="BRC10" s="652"/>
      <c r="BRD10" s="653"/>
      <c r="BRE10" s="653"/>
      <c r="BRF10" s="653"/>
      <c r="BRG10" s="653"/>
      <c r="BRH10" s="653"/>
      <c r="BRI10" s="653"/>
      <c r="BRJ10" s="653"/>
      <c r="BRK10" s="653"/>
      <c r="BRL10" s="668"/>
      <c r="BRM10" s="670"/>
      <c r="BRN10" s="652"/>
      <c r="BRO10" s="652"/>
      <c r="BRP10" s="652"/>
      <c r="BRQ10" s="652"/>
      <c r="BRR10" s="652"/>
      <c r="BRS10" s="652"/>
      <c r="BRT10" s="653"/>
      <c r="BRU10" s="653"/>
      <c r="BRV10" s="653"/>
      <c r="BRW10" s="653"/>
      <c r="BRX10" s="653"/>
      <c r="BRY10" s="653"/>
      <c r="BRZ10" s="653"/>
      <c r="BSA10" s="653"/>
      <c r="BSB10" s="668"/>
      <c r="BSC10" s="670"/>
      <c r="BSD10" s="652"/>
      <c r="BSE10" s="652"/>
      <c r="BSF10" s="652"/>
      <c r="BSG10" s="652"/>
      <c r="BSH10" s="652"/>
      <c r="BSI10" s="652"/>
      <c r="BSJ10" s="653"/>
      <c r="BSK10" s="653"/>
      <c r="BSL10" s="653"/>
      <c r="BSM10" s="653"/>
      <c r="BSN10" s="653"/>
      <c r="BSO10" s="653"/>
      <c r="BSP10" s="653"/>
      <c r="BSQ10" s="653"/>
      <c r="BSR10" s="668"/>
      <c r="BSS10" s="670"/>
      <c r="BST10" s="652"/>
      <c r="BSU10" s="652"/>
      <c r="BSV10" s="652"/>
      <c r="BSW10" s="652"/>
      <c r="BSX10" s="652"/>
      <c r="BSY10" s="652"/>
      <c r="BSZ10" s="653"/>
      <c r="BTA10" s="653"/>
      <c r="BTB10" s="653"/>
      <c r="BTC10" s="653"/>
      <c r="BTD10" s="653"/>
      <c r="BTE10" s="653"/>
      <c r="BTF10" s="653"/>
      <c r="BTG10" s="653"/>
      <c r="BTH10" s="668"/>
      <c r="BTI10" s="670"/>
      <c r="BTJ10" s="652"/>
      <c r="BTK10" s="652"/>
      <c r="BTL10" s="652"/>
      <c r="BTM10" s="652"/>
      <c r="BTN10" s="652"/>
      <c r="BTO10" s="652"/>
      <c r="BTP10" s="653"/>
      <c r="BTQ10" s="653"/>
      <c r="BTR10" s="653"/>
      <c r="BTS10" s="653"/>
      <c r="BTT10" s="653"/>
      <c r="BTU10" s="653"/>
      <c r="BTV10" s="653"/>
      <c r="BTW10" s="653"/>
      <c r="BTX10" s="668"/>
      <c r="BTY10" s="670"/>
      <c r="BTZ10" s="652"/>
      <c r="BUA10" s="652"/>
      <c r="BUB10" s="652"/>
      <c r="BUC10" s="652"/>
      <c r="BUD10" s="652"/>
      <c r="BUE10" s="652"/>
      <c r="BUF10" s="653"/>
      <c r="BUG10" s="653"/>
      <c r="BUH10" s="653"/>
      <c r="BUI10" s="653"/>
      <c r="BUJ10" s="653"/>
      <c r="BUK10" s="653"/>
      <c r="BUL10" s="653"/>
      <c r="BUM10" s="653"/>
      <c r="BUN10" s="668"/>
      <c r="BUO10" s="670"/>
      <c r="BUP10" s="652"/>
      <c r="BUQ10" s="652"/>
      <c r="BUR10" s="652"/>
      <c r="BUS10" s="652"/>
      <c r="BUT10" s="652"/>
      <c r="BUU10" s="652"/>
      <c r="BUV10" s="653"/>
      <c r="BUW10" s="653"/>
      <c r="BUX10" s="653"/>
      <c r="BUY10" s="653"/>
      <c r="BUZ10" s="653"/>
      <c r="BVA10" s="653"/>
      <c r="BVB10" s="653"/>
      <c r="BVC10" s="653"/>
      <c r="BVD10" s="668"/>
      <c r="BVE10" s="670"/>
      <c r="BVF10" s="652"/>
      <c r="BVG10" s="652"/>
      <c r="BVH10" s="652"/>
      <c r="BVI10" s="652"/>
      <c r="BVJ10" s="652"/>
      <c r="BVK10" s="652"/>
      <c r="BVL10" s="653"/>
      <c r="BVM10" s="653"/>
      <c r="BVN10" s="653"/>
      <c r="BVO10" s="653"/>
      <c r="BVP10" s="653"/>
      <c r="BVQ10" s="653"/>
      <c r="BVR10" s="653"/>
      <c r="BVS10" s="653"/>
      <c r="BVT10" s="668"/>
      <c r="BVU10" s="670"/>
      <c r="BVV10" s="652"/>
      <c r="BVW10" s="652"/>
      <c r="BVX10" s="652"/>
      <c r="BVY10" s="652"/>
      <c r="BVZ10" s="652"/>
      <c r="BWA10" s="652"/>
      <c r="BWB10" s="653"/>
      <c r="BWC10" s="653"/>
      <c r="BWD10" s="653"/>
      <c r="BWE10" s="653"/>
      <c r="BWF10" s="653"/>
      <c r="BWG10" s="653"/>
      <c r="BWH10" s="653"/>
      <c r="BWI10" s="653"/>
      <c r="BWJ10" s="668"/>
      <c r="BWK10" s="670"/>
      <c r="BWL10" s="652"/>
      <c r="BWM10" s="652"/>
      <c r="BWN10" s="652"/>
      <c r="BWO10" s="652"/>
      <c r="BWP10" s="652"/>
      <c r="BWQ10" s="652"/>
      <c r="BWR10" s="653"/>
      <c r="BWS10" s="653"/>
      <c r="BWT10" s="653"/>
      <c r="BWU10" s="653"/>
      <c r="BWV10" s="653"/>
      <c r="BWW10" s="653"/>
      <c r="BWX10" s="653"/>
      <c r="BWY10" s="653"/>
      <c r="BWZ10" s="668"/>
      <c r="BXA10" s="670"/>
      <c r="BXB10" s="652"/>
      <c r="BXC10" s="652"/>
      <c r="BXD10" s="652"/>
      <c r="BXE10" s="652"/>
      <c r="BXF10" s="652"/>
      <c r="BXG10" s="652"/>
      <c r="BXH10" s="653"/>
      <c r="BXI10" s="653"/>
      <c r="BXJ10" s="653"/>
      <c r="BXK10" s="653"/>
      <c r="BXL10" s="653"/>
      <c r="BXM10" s="653"/>
      <c r="BXN10" s="653"/>
      <c r="BXO10" s="653"/>
      <c r="BXP10" s="668"/>
      <c r="BXQ10" s="670"/>
      <c r="BXR10" s="652"/>
      <c r="BXS10" s="652"/>
      <c r="BXT10" s="652"/>
      <c r="BXU10" s="652"/>
      <c r="BXV10" s="652"/>
      <c r="BXW10" s="652"/>
      <c r="BXX10" s="653"/>
      <c r="BXY10" s="653"/>
      <c r="BXZ10" s="653"/>
      <c r="BYA10" s="653"/>
      <c r="BYB10" s="653"/>
      <c r="BYC10" s="653"/>
      <c r="BYD10" s="653"/>
      <c r="BYE10" s="653"/>
      <c r="BYF10" s="668"/>
      <c r="BYG10" s="670"/>
      <c r="BYH10" s="652"/>
      <c r="BYI10" s="652"/>
      <c r="BYJ10" s="652"/>
      <c r="BYK10" s="652"/>
      <c r="BYL10" s="652"/>
      <c r="BYM10" s="652"/>
      <c r="BYN10" s="653"/>
      <c r="BYO10" s="653"/>
      <c r="BYP10" s="653"/>
      <c r="BYQ10" s="653"/>
      <c r="BYR10" s="653"/>
      <c r="BYS10" s="653"/>
      <c r="BYT10" s="653"/>
      <c r="BYU10" s="653"/>
      <c r="BYV10" s="668"/>
      <c r="BYW10" s="670"/>
      <c r="BYX10" s="652"/>
      <c r="BYY10" s="652"/>
      <c r="BYZ10" s="652"/>
      <c r="BZA10" s="652"/>
      <c r="BZB10" s="652"/>
      <c r="BZC10" s="652"/>
      <c r="BZD10" s="653"/>
      <c r="BZE10" s="653"/>
      <c r="BZF10" s="653"/>
      <c r="BZG10" s="653"/>
      <c r="BZH10" s="653"/>
      <c r="BZI10" s="653"/>
      <c r="BZJ10" s="653"/>
      <c r="BZK10" s="653"/>
      <c r="BZL10" s="668"/>
      <c r="BZM10" s="670"/>
      <c r="BZN10" s="652"/>
      <c r="BZO10" s="652"/>
      <c r="BZP10" s="652"/>
      <c r="BZQ10" s="652"/>
      <c r="BZR10" s="652"/>
      <c r="BZS10" s="652"/>
      <c r="BZT10" s="653"/>
      <c r="BZU10" s="653"/>
      <c r="BZV10" s="653"/>
      <c r="BZW10" s="653"/>
      <c r="BZX10" s="653"/>
      <c r="BZY10" s="653"/>
      <c r="BZZ10" s="653"/>
      <c r="CAA10" s="653"/>
      <c r="CAB10" s="668"/>
      <c r="CAC10" s="670"/>
      <c r="CAD10" s="652"/>
      <c r="CAE10" s="652"/>
      <c r="CAF10" s="652"/>
      <c r="CAG10" s="652"/>
      <c r="CAH10" s="652"/>
      <c r="CAI10" s="652"/>
      <c r="CAJ10" s="653"/>
      <c r="CAK10" s="653"/>
      <c r="CAL10" s="653"/>
      <c r="CAM10" s="653"/>
      <c r="CAN10" s="653"/>
      <c r="CAO10" s="653"/>
      <c r="CAP10" s="653"/>
      <c r="CAQ10" s="653"/>
      <c r="CAR10" s="668"/>
      <c r="CAS10" s="670"/>
      <c r="CAT10" s="652"/>
      <c r="CAU10" s="652"/>
      <c r="CAV10" s="652"/>
      <c r="CAW10" s="652"/>
      <c r="CAX10" s="652"/>
      <c r="CAY10" s="652"/>
      <c r="CAZ10" s="653"/>
      <c r="CBA10" s="653"/>
      <c r="CBB10" s="653"/>
      <c r="CBC10" s="653"/>
      <c r="CBD10" s="653"/>
      <c r="CBE10" s="653"/>
      <c r="CBF10" s="653"/>
      <c r="CBG10" s="653"/>
      <c r="CBH10" s="668"/>
      <c r="CBI10" s="670"/>
      <c r="CBJ10" s="652"/>
      <c r="CBK10" s="652"/>
      <c r="CBL10" s="652"/>
      <c r="CBM10" s="652"/>
      <c r="CBN10" s="652"/>
      <c r="CBO10" s="652"/>
      <c r="CBP10" s="653"/>
      <c r="CBQ10" s="653"/>
      <c r="CBR10" s="653"/>
      <c r="CBS10" s="653"/>
      <c r="CBT10" s="653"/>
      <c r="CBU10" s="653"/>
      <c r="CBV10" s="653"/>
      <c r="CBW10" s="653"/>
      <c r="CBX10" s="668"/>
      <c r="CBY10" s="670"/>
      <c r="CBZ10" s="652"/>
      <c r="CCA10" s="652"/>
      <c r="CCB10" s="652"/>
      <c r="CCC10" s="652"/>
      <c r="CCD10" s="652"/>
      <c r="CCE10" s="652"/>
      <c r="CCF10" s="653"/>
      <c r="CCG10" s="653"/>
      <c r="CCH10" s="653"/>
      <c r="CCI10" s="653"/>
      <c r="CCJ10" s="653"/>
      <c r="CCK10" s="653"/>
      <c r="CCL10" s="653"/>
      <c r="CCM10" s="653"/>
      <c r="CCN10" s="668"/>
      <c r="CCO10" s="670"/>
      <c r="CCP10" s="652"/>
      <c r="CCQ10" s="652"/>
      <c r="CCR10" s="652"/>
      <c r="CCS10" s="652"/>
      <c r="CCT10" s="652"/>
      <c r="CCU10" s="652"/>
      <c r="CCV10" s="653"/>
      <c r="CCW10" s="653"/>
      <c r="CCX10" s="653"/>
      <c r="CCY10" s="653"/>
      <c r="CCZ10" s="653"/>
      <c r="CDA10" s="653"/>
      <c r="CDB10" s="653"/>
      <c r="CDC10" s="653"/>
      <c r="CDD10" s="668"/>
      <c r="CDE10" s="670"/>
      <c r="CDF10" s="652"/>
      <c r="CDG10" s="652"/>
      <c r="CDH10" s="652"/>
      <c r="CDI10" s="652"/>
      <c r="CDJ10" s="652"/>
      <c r="CDK10" s="652"/>
      <c r="CDL10" s="653"/>
      <c r="CDM10" s="653"/>
      <c r="CDN10" s="653"/>
      <c r="CDO10" s="653"/>
      <c r="CDP10" s="653"/>
      <c r="CDQ10" s="653"/>
      <c r="CDR10" s="653"/>
      <c r="CDS10" s="653"/>
      <c r="CDT10" s="668"/>
      <c r="CDU10" s="670"/>
      <c r="CDV10" s="652"/>
      <c r="CDW10" s="652"/>
      <c r="CDX10" s="652"/>
      <c r="CDY10" s="652"/>
      <c r="CDZ10" s="652"/>
      <c r="CEA10" s="652"/>
      <c r="CEB10" s="653"/>
      <c r="CEC10" s="653"/>
      <c r="CED10" s="653"/>
      <c r="CEE10" s="653"/>
      <c r="CEF10" s="653"/>
      <c r="CEG10" s="653"/>
      <c r="CEH10" s="653"/>
      <c r="CEI10" s="653"/>
      <c r="CEJ10" s="668"/>
      <c r="CEK10" s="670"/>
      <c r="CEL10" s="652"/>
      <c r="CEM10" s="652"/>
      <c r="CEN10" s="652"/>
      <c r="CEO10" s="652"/>
      <c r="CEP10" s="652"/>
      <c r="CEQ10" s="652"/>
      <c r="CER10" s="653"/>
      <c r="CES10" s="653"/>
      <c r="CET10" s="653"/>
      <c r="CEU10" s="653"/>
      <c r="CEV10" s="653"/>
      <c r="CEW10" s="653"/>
      <c r="CEX10" s="653"/>
      <c r="CEY10" s="653"/>
      <c r="CEZ10" s="668"/>
      <c r="CFA10" s="670"/>
      <c r="CFB10" s="652"/>
      <c r="CFC10" s="652"/>
      <c r="CFD10" s="652"/>
      <c r="CFE10" s="652"/>
      <c r="CFF10" s="652"/>
      <c r="CFG10" s="652"/>
      <c r="CFH10" s="653"/>
      <c r="CFI10" s="653"/>
      <c r="CFJ10" s="653"/>
      <c r="CFK10" s="653"/>
      <c r="CFL10" s="653"/>
      <c r="CFM10" s="653"/>
      <c r="CFN10" s="653"/>
      <c r="CFO10" s="653"/>
      <c r="CFP10" s="668"/>
      <c r="CFQ10" s="670"/>
      <c r="CFR10" s="652"/>
      <c r="CFS10" s="652"/>
      <c r="CFT10" s="652"/>
      <c r="CFU10" s="652"/>
      <c r="CFV10" s="652"/>
      <c r="CFW10" s="652"/>
      <c r="CFX10" s="653"/>
      <c r="CFY10" s="653"/>
      <c r="CFZ10" s="653"/>
      <c r="CGA10" s="653"/>
      <c r="CGB10" s="653"/>
      <c r="CGC10" s="653"/>
      <c r="CGD10" s="653"/>
      <c r="CGE10" s="653"/>
      <c r="CGF10" s="668"/>
      <c r="CGG10" s="670"/>
      <c r="CGH10" s="652"/>
      <c r="CGI10" s="652"/>
      <c r="CGJ10" s="652"/>
      <c r="CGK10" s="652"/>
      <c r="CGL10" s="652"/>
      <c r="CGM10" s="652"/>
      <c r="CGN10" s="653"/>
      <c r="CGO10" s="653"/>
      <c r="CGP10" s="653"/>
      <c r="CGQ10" s="653"/>
      <c r="CGR10" s="653"/>
      <c r="CGS10" s="653"/>
      <c r="CGT10" s="653"/>
      <c r="CGU10" s="653"/>
      <c r="CGV10" s="668"/>
      <c r="CGW10" s="670"/>
      <c r="CGX10" s="652"/>
      <c r="CGY10" s="652"/>
      <c r="CGZ10" s="652"/>
      <c r="CHA10" s="652"/>
      <c r="CHB10" s="652"/>
      <c r="CHC10" s="652"/>
      <c r="CHD10" s="653"/>
      <c r="CHE10" s="653"/>
      <c r="CHF10" s="653"/>
      <c r="CHG10" s="653"/>
      <c r="CHH10" s="653"/>
      <c r="CHI10" s="653"/>
      <c r="CHJ10" s="653"/>
      <c r="CHK10" s="653"/>
      <c r="CHL10" s="668"/>
      <c r="CHM10" s="670"/>
      <c r="CHN10" s="652"/>
      <c r="CHO10" s="652"/>
      <c r="CHP10" s="652"/>
      <c r="CHQ10" s="652"/>
      <c r="CHR10" s="652"/>
      <c r="CHS10" s="652"/>
      <c r="CHT10" s="653"/>
      <c r="CHU10" s="653"/>
      <c r="CHV10" s="653"/>
      <c r="CHW10" s="653"/>
      <c r="CHX10" s="653"/>
      <c r="CHY10" s="653"/>
      <c r="CHZ10" s="653"/>
      <c r="CIA10" s="653"/>
      <c r="CIB10" s="668"/>
      <c r="CIC10" s="670"/>
      <c r="CID10" s="652"/>
      <c r="CIE10" s="652"/>
      <c r="CIF10" s="652"/>
      <c r="CIG10" s="652"/>
      <c r="CIH10" s="652"/>
      <c r="CII10" s="652"/>
      <c r="CIJ10" s="653"/>
      <c r="CIK10" s="653"/>
      <c r="CIL10" s="653"/>
      <c r="CIM10" s="653"/>
      <c r="CIN10" s="653"/>
      <c r="CIO10" s="653"/>
      <c r="CIP10" s="653"/>
      <c r="CIQ10" s="653"/>
      <c r="CIR10" s="668"/>
      <c r="CIS10" s="670"/>
      <c r="CIT10" s="652"/>
      <c r="CIU10" s="652"/>
      <c r="CIV10" s="652"/>
      <c r="CIW10" s="652"/>
      <c r="CIX10" s="652"/>
      <c r="CIY10" s="652"/>
      <c r="CIZ10" s="653"/>
      <c r="CJA10" s="653"/>
      <c r="CJB10" s="653"/>
      <c r="CJC10" s="653"/>
      <c r="CJD10" s="653"/>
      <c r="CJE10" s="653"/>
      <c r="CJF10" s="653"/>
      <c r="CJG10" s="653"/>
      <c r="CJH10" s="668"/>
      <c r="CJI10" s="670"/>
      <c r="CJJ10" s="652"/>
      <c r="CJK10" s="652"/>
      <c r="CJL10" s="652"/>
      <c r="CJM10" s="652"/>
      <c r="CJN10" s="652"/>
      <c r="CJO10" s="652"/>
      <c r="CJP10" s="653"/>
      <c r="CJQ10" s="653"/>
      <c r="CJR10" s="653"/>
      <c r="CJS10" s="653"/>
      <c r="CJT10" s="653"/>
      <c r="CJU10" s="653"/>
      <c r="CJV10" s="653"/>
      <c r="CJW10" s="653"/>
      <c r="CJX10" s="668"/>
      <c r="CJY10" s="670"/>
      <c r="CJZ10" s="652"/>
      <c r="CKA10" s="652"/>
      <c r="CKB10" s="652"/>
      <c r="CKC10" s="652"/>
      <c r="CKD10" s="652"/>
      <c r="CKE10" s="652"/>
      <c r="CKF10" s="653"/>
      <c r="CKG10" s="653"/>
      <c r="CKH10" s="653"/>
      <c r="CKI10" s="653"/>
      <c r="CKJ10" s="653"/>
      <c r="CKK10" s="653"/>
      <c r="CKL10" s="653"/>
      <c r="CKM10" s="653"/>
      <c r="CKN10" s="668"/>
      <c r="CKO10" s="670"/>
      <c r="CKP10" s="652"/>
      <c r="CKQ10" s="652"/>
      <c r="CKR10" s="652"/>
      <c r="CKS10" s="652"/>
      <c r="CKT10" s="652"/>
      <c r="CKU10" s="652"/>
      <c r="CKV10" s="653"/>
      <c r="CKW10" s="653"/>
      <c r="CKX10" s="653"/>
      <c r="CKY10" s="653"/>
      <c r="CKZ10" s="653"/>
      <c r="CLA10" s="653"/>
      <c r="CLB10" s="653"/>
      <c r="CLC10" s="653"/>
      <c r="CLD10" s="668"/>
      <c r="CLE10" s="670"/>
      <c r="CLF10" s="652"/>
      <c r="CLG10" s="652"/>
      <c r="CLH10" s="652"/>
      <c r="CLI10" s="652"/>
      <c r="CLJ10" s="652"/>
      <c r="CLK10" s="652"/>
      <c r="CLL10" s="653"/>
      <c r="CLM10" s="653"/>
      <c r="CLN10" s="653"/>
      <c r="CLO10" s="653"/>
      <c r="CLP10" s="653"/>
      <c r="CLQ10" s="653"/>
      <c r="CLR10" s="653"/>
      <c r="CLS10" s="653"/>
      <c r="CLT10" s="668"/>
      <c r="CLU10" s="670"/>
      <c r="CLV10" s="652"/>
      <c r="CLW10" s="652"/>
      <c r="CLX10" s="652"/>
      <c r="CLY10" s="652"/>
      <c r="CLZ10" s="652"/>
      <c r="CMA10" s="652"/>
      <c r="CMB10" s="653"/>
      <c r="CMC10" s="653"/>
      <c r="CMD10" s="653"/>
      <c r="CME10" s="653"/>
      <c r="CMF10" s="653"/>
      <c r="CMG10" s="653"/>
      <c r="CMH10" s="653"/>
      <c r="CMI10" s="653"/>
      <c r="CMJ10" s="668"/>
      <c r="CMK10" s="670"/>
      <c r="CML10" s="652"/>
      <c r="CMM10" s="652"/>
      <c r="CMN10" s="652"/>
      <c r="CMO10" s="652"/>
      <c r="CMP10" s="652"/>
      <c r="CMQ10" s="652"/>
      <c r="CMR10" s="653"/>
      <c r="CMS10" s="653"/>
      <c r="CMT10" s="653"/>
      <c r="CMU10" s="653"/>
      <c r="CMV10" s="653"/>
      <c r="CMW10" s="653"/>
      <c r="CMX10" s="653"/>
      <c r="CMY10" s="653"/>
      <c r="CMZ10" s="668"/>
      <c r="CNA10" s="670"/>
      <c r="CNB10" s="652"/>
      <c r="CNC10" s="652"/>
      <c r="CND10" s="652"/>
      <c r="CNE10" s="652"/>
      <c r="CNF10" s="652"/>
      <c r="CNG10" s="652"/>
      <c r="CNH10" s="653"/>
      <c r="CNI10" s="653"/>
      <c r="CNJ10" s="653"/>
      <c r="CNK10" s="653"/>
      <c r="CNL10" s="653"/>
      <c r="CNM10" s="653"/>
      <c r="CNN10" s="653"/>
      <c r="CNO10" s="653"/>
      <c r="CNP10" s="668"/>
      <c r="CNQ10" s="670"/>
      <c r="CNR10" s="652"/>
      <c r="CNS10" s="652"/>
      <c r="CNT10" s="652"/>
      <c r="CNU10" s="652"/>
      <c r="CNV10" s="652"/>
      <c r="CNW10" s="652"/>
      <c r="CNX10" s="653"/>
      <c r="CNY10" s="653"/>
      <c r="CNZ10" s="653"/>
      <c r="COA10" s="653"/>
      <c r="COB10" s="653"/>
      <c r="COC10" s="653"/>
      <c r="COD10" s="653"/>
      <c r="COE10" s="653"/>
      <c r="COF10" s="668"/>
      <c r="COG10" s="670"/>
      <c r="COH10" s="652"/>
      <c r="COI10" s="652"/>
      <c r="COJ10" s="652"/>
      <c r="COK10" s="652"/>
      <c r="COL10" s="652"/>
      <c r="COM10" s="652"/>
      <c r="CON10" s="653"/>
      <c r="COO10" s="653"/>
      <c r="COP10" s="653"/>
      <c r="COQ10" s="653"/>
      <c r="COR10" s="653"/>
      <c r="COS10" s="653"/>
      <c r="COT10" s="653"/>
      <c r="COU10" s="653"/>
      <c r="COV10" s="668"/>
      <c r="COW10" s="670"/>
      <c r="COX10" s="652"/>
      <c r="COY10" s="652"/>
      <c r="COZ10" s="652"/>
      <c r="CPA10" s="652"/>
      <c r="CPB10" s="652"/>
      <c r="CPC10" s="652"/>
      <c r="CPD10" s="653"/>
      <c r="CPE10" s="653"/>
      <c r="CPF10" s="653"/>
      <c r="CPG10" s="653"/>
      <c r="CPH10" s="653"/>
      <c r="CPI10" s="653"/>
      <c r="CPJ10" s="653"/>
      <c r="CPK10" s="653"/>
      <c r="CPL10" s="668"/>
      <c r="CPM10" s="670"/>
      <c r="CPN10" s="652"/>
      <c r="CPO10" s="652"/>
      <c r="CPP10" s="652"/>
      <c r="CPQ10" s="652"/>
      <c r="CPR10" s="652"/>
      <c r="CPS10" s="652"/>
      <c r="CPT10" s="653"/>
      <c r="CPU10" s="653"/>
      <c r="CPV10" s="653"/>
      <c r="CPW10" s="653"/>
      <c r="CPX10" s="653"/>
      <c r="CPY10" s="653"/>
      <c r="CPZ10" s="653"/>
      <c r="CQA10" s="653"/>
      <c r="CQB10" s="668"/>
      <c r="CQC10" s="670"/>
      <c r="CQD10" s="652"/>
      <c r="CQE10" s="652"/>
      <c r="CQF10" s="652"/>
      <c r="CQG10" s="652"/>
      <c r="CQH10" s="652"/>
      <c r="CQI10" s="652"/>
      <c r="CQJ10" s="653"/>
      <c r="CQK10" s="653"/>
      <c r="CQL10" s="653"/>
      <c r="CQM10" s="653"/>
      <c r="CQN10" s="653"/>
      <c r="CQO10" s="653"/>
      <c r="CQP10" s="653"/>
      <c r="CQQ10" s="653"/>
      <c r="CQR10" s="668"/>
      <c r="CQS10" s="670"/>
      <c r="CQT10" s="652"/>
      <c r="CQU10" s="652"/>
      <c r="CQV10" s="652"/>
      <c r="CQW10" s="652"/>
      <c r="CQX10" s="652"/>
      <c r="CQY10" s="652"/>
      <c r="CQZ10" s="653"/>
      <c r="CRA10" s="653"/>
      <c r="CRB10" s="653"/>
      <c r="CRC10" s="653"/>
      <c r="CRD10" s="653"/>
      <c r="CRE10" s="653"/>
      <c r="CRF10" s="653"/>
      <c r="CRG10" s="653"/>
      <c r="CRH10" s="668"/>
      <c r="CRI10" s="670"/>
      <c r="CRJ10" s="652"/>
      <c r="CRK10" s="652"/>
      <c r="CRL10" s="652"/>
      <c r="CRM10" s="652"/>
      <c r="CRN10" s="652"/>
      <c r="CRO10" s="652"/>
      <c r="CRP10" s="653"/>
      <c r="CRQ10" s="653"/>
      <c r="CRR10" s="653"/>
      <c r="CRS10" s="653"/>
      <c r="CRT10" s="653"/>
      <c r="CRU10" s="653"/>
      <c r="CRV10" s="653"/>
      <c r="CRW10" s="653"/>
      <c r="CRX10" s="668"/>
      <c r="CRY10" s="670"/>
      <c r="CRZ10" s="652"/>
      <c r="CSA10" s="652"/>
      <c r="CSB10" s="652"/>
      <c r="CSC10" s="652"/>
      <c r="CSD10" s="652"/>
      <c r="CSE10" s="652"/>
      <c r="CSF10" s="653"/>
      <c r="CSG10" s="653"/>
      <c r="CSH10" s="653"/>
      <c r="CSI10" s="653"/>
      <c r="CSJ10" s="653"/>
      <c r="CSK10" s="653"/>
      <c r="CSL10" s="653"/>
      <c r="CSM10" s="653"/>
      <c r="CSN10" s="668"/>
      <c r="CSO10" s="670"/>
      <c r="CSP10" s="652"/>
      <c r="CSQ10" s="652"/>
      <c r="CSR10" s="652"/>
      <c r="CSS10" s="652"/>
      <c r="CST10" s="652"/>
      <c r="CSU10" s="652"/>
      <c r="CSV10" s="653"/>
      <c r="CSW10" s="653"/>
      <c r="CSX10" s="653"/>
      <c r="CSY10" s="653"/>
      <c r="CSZ10" s="653"/>
      <c r="CTA10" s="653"/>
      <c r="CTB10" s="653"/>
      <c r="CTC10" s="653"/>
      <c r="CTD10" s="668"/>
      <c r="CTE10" s="670"/>
      <c r="CTF10" s="652"/>
      <c r="CTG10" s="652"/>
      <c r="CTH10" s="652"/>
      <c r="CTI10" s="652"/>
      <c r="CTJ10" s="652"/>
      <c r="CTK10" s="652"/>
      <c r="CTL10" s="653"/>
      <c r="CTM10" s="653"/>
      <c r="CTN10" s="653"/>
      <c r="CTO10" s="653"/>
      <c r="CTP10" s="653"/>
      <c r="CTQ10" s="653"/>
      <c r="CTR10" s="653"/>
      <c r="CTS10" s="653"/>
      <c r="CTT10" s="668"/>
      <c r="CTU10" s="670"/>
      <c r="CTV10" s="652"/>
      <c r="CTW10" s="652"/>
      <c r="CTX10" s="652"/>
      <c r="CTY10" s="652"/>
      <c r="CTZ10" s="652"/>
      <c r="CUA10" s="652"/>
      <c r="CUB10" s="653"/>
      <c r="CUC10" s="653"/>
      <c r="CUD10" s="653"/>
      <c r="CUE10" s="653"/>
      <c r="CUF10" s="653"/>
      <c r="CUG10" s="653"/>
      <c r="CUH10" s="653"/>
      <c r="CUI10" s="653"/>
      <c r="CUJ10" s="668"/>
      <c r="CUK10" s="670"/>
      <c r="CUL10" s="652"/>
      <c r="CUM10" s="652"/>
      <c r="CUN10" s="652"/>
      <c r="CUO10" s="652"/>
      <c r="CUP10" s="652"/>
      <c r="CUQ10" s="652"/>
      <c r="CUR10" s="653"/>
      <c r="CUS10" s="653"/>
      <c r="CUT10" s="653"/>
      <c r="CUU10" s="653"/>
      <c r="CUV10" s="653"/>
      <c r="CUW10" s="653"/>
      <c r="CUX10" s="653"/>
      <c r="CUY10" s="653"/>
      <c r="CUZ10" s="668"/>
      <c r="CVA10" s="670"/>
      <c r="CVB10" s="652"/>
      <c r="CVC10" s="652"/>
      <c r="CVD10" s="652"/>
      <c r="CVE10" s="652"/>
      <c r="CVF10" s="652"/>
      <c r="CVG10" s="652"/>
      <c r="CVH10" s="653"/>
      <c r="CVI10" s="653"/>
      <c r="CVJ10" s="653"/>
      <c r="CVK10" s="653"/>
      <c r="CVL10" s="653"/>
      <c r="CVM10" s="653"/>
      <c r="CVN10" s="653"/>
      <c r="CVO10" s="653"/>
      <c r="CVP10" s="668"/>
      <c r="CVQ10" s="670"/>
      <c r="CVR10" s="652"/>
      <c r="CVS10" s="652"/>
      <c r="CVT10" s="652"/>
      <c r="CVU10" s="652"/>
      <c r="CVV10" s="652"/>
      <c r="CVW10" s="652"/>
      <c r="CVX10" s="653"/>
      <c r="CVY10" s="653"/>
      <c r="CVZ10" s="653"/>
      <c r="CWA10" s="653"/>
      <c r="CWB10" s="653"/>
      <c r="CWC10" s="653"/>
      <c r="CWD10" s="653"/>
      <c r="CWE10" s="653"/>
      <c r="CWF10" s="668"/>
      <c r="CWG10" s="670"/>
      <c r="CWH10" s="652"/>
      <c r="CWI10" s="652"/>
      <c r="CWJ10" s="652"/>
      <c r="CWK10" s="652"/>
      <c r="CWL10" s="652"/>
      <c r="CWM10" s="652"/>
      <c r="CWN10" s="653"/>
      <c r="CWO10" s="653"/>
      <c r="CWP10" s="653"/>
      <c r="CWQ10" s="653"/>
      <c r="CWR10" s="653"/>
      <c r="CWS10" s="653"/>
      <c r="CWT10" s="653"/>
      <c r="CWU10" s="653"/>
      <c r="CWV10" s="668"/>
      <c r="CWW10" s="670"/>
      <c r="CWX10" s="652"/>
      <c r="CWY10" s="652"/>
      <c r="CWZ10" s="652"/>
      <c r="CXA10" s="652"/>
      <c r="CXB10" s="652"/>
      <c r="CXC10" s="652"/>
      <c r="CXD10" s="653"/>
      <c r="CXE10" s="653"/>
      <c r="CXF10" s="653"/>
      <c r="CXG10" s="653"/>
      <c r="CXH10" s="653"/>
      <c r="CXI10" s="653"/>
      <c r="CXJ10" s="653"/>
      <c r="CXK10" s="653"/>
      <c r="CXL10" s="668"/>
      <c r="CXM10" s="670"/>
      <c r="CXN10" s="652"/>
      <c r="CXO10" s="652"/>
      <c r="CXP10" s="652"/>
      <c r="CXQ10" s="652"/>
      <c r="CXR10" s="652"/>
      <c r="CXS10" s="652"/>
      <c r="CXT10" s="653"/>
      <c r="CXU10" s="653"/>
      <c r="CXV10" s="653"/>
      <c r="CXW10" s="653"/>
      <c r="CXX10" s="653"/>
      <c r="CXY10" s="653"/>
      <c r="CXZ10" s="653"/>
      <c r="CYA10" s="653"/>
      <c r="CYB10" s="668"/>
      <c r="CYC10" s="670"/>
      <c r="CYD10" s="652"/>
      <c r="CYE10" s="652"/>
      <c r="CYF10" s="652"/>
      <c r="CYG10" s="652"/>
      <c r="CYH10" s="652"/>
      <c r="CYI10" s="652"/>
      <c r="CYJ10" s="653"/>
      <c r="CYK10" s="653"/>
      <c r="CYL10" s="653"/>
      <c r="CYM10" s="653"/>
      <c r="CYN10" s="653"/>
      <c r="CYO10" s="653"/>
      <c r="CYP10" s="653"/>
      <c r="CYQ10" s="653"/>
      <c r="CYR10" s="668"/>
      <c r="CYS10" s="670"/>
      <c r="CYT10" s="652"/>
      <c r="CYU10" s="652"/>
      <c r="CYV10" s="652"/>
      <c r="CYW10" s="652"/>
      <c r="CYX10" s="652"/>
      <c r="CYY10" s="652"/>
      <c r="CYZ10" s="653"/>
      <c r="CZA10" s="653"/>
      <c r="CZB10" s="653"/>
      <c r="CZC10" s="653"/>
      <c r="CZD10" s="653"/>
      <c r="CZE10" s="653"/>
      <c r="CZF10" s="653"/>
      <c r="CZG10" s="653"/>
      <c r="CZH10" s="668"/>
      <c r="CZI10" s="670"/>
      <c r="CZJ10" s="652"/>
      <c r="CZK10" s="652"/>
      <c r="CZL10" s="652"/>
      <c r="CZM10" s="652"/>
      <c r="CZN10" s="652"/>
      <c r="CZO10" s="652"/>
      <c r="CZP10" s="653"/>
      <c r="CZQ10" s="653"/>
      <c r="CZR10" s="653"/>
      <c r="CZS10" s="653"/>
      <c r="CZT10" s="653"/>
      <c r="CZU10" s="653"/>
      <c r="CZV10" s="653"/>
      <c r="CZW10" s="653"/>
      <c r="CZX10" s="668"/>
      <c r="CZY10" s="670"/>
      <c r="CZZ10" s="652"/>
      <c r="DAA10" s="652"/>
      <c r="DAB10" s="652"/>
      <c r="DAC10" s="652"/>
      <c r="DAD10" s="652"/>
      <c r="DAE10" s="652"/>
      <c r="DAF10" s="653"/>
      <c r="DAG10" s="653"/>
      <c r="DAH10" s="653"/>
      <c r="DAI10" s="653"/>
      <c r="DAJ10" s="653"/>
      <c r="DAK10" s="653"/>
      <c r="DAL10" s="653"/>
      <c r="DAM10" s="653"/>
      <c r="DAN10" s="668"/>
      <c r="DAO10" s="670"/>
      <c r="DAP10" s="652"/>
      <c r="DAQ10" s="652"/>
      <c r="DAR10" s="652"/>
      <c r="DAS10" s="652"/>
      <c r="DAT10" s="652"/>
      <c r="DAU10" s="652"/>
      <c r="DAV10" s="653"/>
      <c r="DAW10" s="653"/>
      <c r="DAX10" s="653"/>
      <c r="DAY10" s="653"/>
      <c r="DAZ10" s="653"/>
      <c r="DBA10" s="653"/>
      <c r="DBB10" s="653"/>
      <c r="DBC10" s="653"/>
      <c r="DBD10" s="668"/>
      <c r="DBE10" s="670"/>
      <c r="DBF10" s="652"/>
      <c r="DBG10" s="652"/>
      <c r="DBH10" s="652"/>
      <c r="DBI10" s="652"/>
      <c r="DBJ10" s="652"/>
      <c r="DBK10" s="652"/>
      <c r="DBL10" s="653"/>
      <c r="DBM10" s="653"/>
      <c r="DBN10" s="653"/>
      <c r="DBO10" s="653"/>
      <c r="DBP10" s="653"/>
      <c r="DBQ10" s="653"/>
      <c r="DBR10" s="653"/>
      <c r="DBS10" s="653"/>
      <c r="DBT10" s="668"/>
      <c r="DBU10" s="670"/>
      <c r="DBV10" s="652"/>
      <c r="DBW10" s="652"/>
      <c r="DBX10" s="652"/>
      <c r="DBY10" s="652"/>
      <c r="DBZ10" s="652"/>
      <c r="DCA10" s="652"/>
      <c r="DCB10" s="653"/>
      <c r="DCC10" s="653"/>
      <c r="DCD10" s="653"/>
      <c r="DCE10" s="653"/>
      <c r="DCF10" s="653"/>
      <c r="DCG10" s="653"/>
      <c r="DCH10" s="653"/>
      <c r="DCI10" s="653"/>
      <c r="DCJ10" s="668"/>
      <c r="DCK10" s="670"/>
      <c r="DCL10" s="652"/>
      <c r="DCM10" s="652"/>
      <c r="DCN10" s="652"/>
      <c r="DCO10" s="652"/>
      <c r="DCP10" s="652"/>
      <c r="DCQ10" s="652"/>
      <c r="DCR10" s="653"/>
      <c r="DCS10" s="653"/>
      <c r="DCT10" s="653"/>
      <c r="DCU10" s="653"/>
      <c r="DCV10" s="653"/>
      <c r="DCW10" s="653"/>
      <c r="DCX10" s="653"/>
      <c r="DCY10" s="653"/>
      <c r="DCZ10" s="668"/>
      <c r="DDA10" s="670"/>
      <c r="DDB10" s="652"/>
      <c r="DDC10" s="652"/>
      <c r="DDD10" s="652"/>
      <c r="DDE10" s="652"/>
      <c r="DDF10" s="652"/>
      <c r="DDG10" s="652"/>
      <c r="DDH10" s="653"/>
      <c r="DDI10" s="653"/>
      <c r="DDJ10" s="653"/>
      <c r="DDK10" s="653"/>
      <c r="DDL10" s="653"/>
      <c r="DDM10" s="653"/>
      <c r="DDN10" s="653"/>
      <c r="DDO10" s="653"/>
      <c r="DDP10" s="668"/>
      <c r="DDQ10" s="670"/>
      <c r="DDR10" s="652"/>
      <c r="DDS10" s="652"/>
      <c r="DDT10" s="652"/>
      <c r="DDU10" s="652"/>
      <c r="DDV10" s="652"/>
      <c r="DDW10" s="652"/>
      <c r="DDX10" s="653"/>
      <c r="DDY10" s="653"/>
      <c r="DDZ10" s="653"/>
      <c r="DEA10" s="653"/>
      <c r="DEB10" s="653"/>
      <c r="DEC10" s="653"/>
      <c r="DED10" s="653"/>
      <c r="DEE10" s="653"/>
      <c r="DEF10" s="668"/>
      <c r="DEG10" s="670"/>
      <c r="DEH10" s="652"/>
      <c r="DEI10" s="652"/>
      <c r="DEJ10" s="652"/>
      <c r="DEK10" s="652"/>
      <c r="DEL10" s="652"/>
      <c r="DEM10" s="652"/>
      <c r="DEN10" s="653"/>
      <c r="DEO10" s="653"/>
      <c r="DEP10" s="653"/>
      <c r="DEQ10" s="653"/>
      <c r="DER10" s="653"/>
      <c r="DES10" s="653"/>
      <c r="DET10" s="653"/>
      <c r="DEU10" s="653"/>
      <c r="DEV10" s="668"/>
      <c r="DEW10" s="670"/>
      <c r="DEX10" s="652"/>
      <c r="DEY10" s="652"/>
      <c r="DEZ10" s="652"/>
      <c r="DFA10" s="652"/>
      <c r="DFB10" s="652"/>
      <c r="DFC10" s="652"/>
      <c r="DFD10" s="653"/>
      <c r="DFE10" s="653"/>
      <c r="DFF10" s="653"/>
      <c r="DFG10" s="653"/>
      <c r="DFH10" s="653"/>
      <c r="DFI10" s="653"/>
      <c r="DFJ10" s="653"/>
      <c r="DFK10" s="653"/>
      <c r="DFL10" s="668"/>
      <c r="DFM10" s="670"/>
      <c r="DFN10" s="652"/>
      <c r="DFO10" s="652"/>
      <c r="DFP10" s="652"/>
      <c r="DFQ10" s="652"/>
      <c r="DFR10" s="652"/>
      <c r="DFS10" s="652"/>
      <c r="DFT10" s="653"/>
      <c r="DFU10" s="653"/>
      <c r="DFV10" s="653"/>
      <c r="DFW10" s="653"/>
      <c r="DFX10" s="653"/>
      <c r="DFY10" s="653"/>
      <c r="DFZ10" s="653"/>
      <c r="DGA10" s="653"/>
      <c r="DGB10" s="668"/>
      <c r="DGC10" s="670"/>
      <c r="DGD10" s="652"/>
      <c r="DGE10" s="652"/>
      <c r="DGF10" s="652"/>
      <c r="DGG10" s="652"/>
      <c r="DGH10" s="652"/>
      <c r="DGI10" s="652"/>
      <c r="DGJ10" s="653"/>
      <c r="DGK10" s="653"/>
      <c r="DGL10" s="653"/>
      <c r="DGM10" s="653"/>
      <c r="DGN10" s="653"/>
      <c r="DGO10" s="653"/>
      <c r="DGP10" s="653"/>
      <c r="DGQ10" s="653"/>
      <c r="DGR10" s="668"/>
      <c r="DGS10" s="670"/>
      <c r="DGT10" s="652"/>
      <c r="DGU10" s="652"/>
      <c r="DGV10" s="652"/>
      <c r="DGW10" s="652"/>
      <c r="DGX10" s="652"/>
      <c r="DGY10" s="652"/>
      <c r="DGZ10" s="653"/>
      <c r="DHA10" s="653"/>
      <c r="DHB10" s="653"/>
      <c r="DHC10" s="653"/>
      <c r="DHD10" s="653"/>
      <c r="DHE10" s="653"/>
      <c r="DHF10" s="653"/>
      <c r="DHG10" s="653"/>
      <c r="DHH10" s="668"/>
      <c r="DHI10" s="670"/>
      <c r="DHJ10" s="652"/>
      <c r="DHK10" s="652"/>
      <c r="DHL10" s="652"/>
      <c r="DHM10" s="652"/>
      <c r="DHN10" s="652"/>
      <c r="DHO10" s="652"/>
      <c r="DHP10" s="653"/>
      <c r="DHQ10" s="653"/>
      <c r="DHR10" s="653"/>
      <c r="DHS10" s="653"/>
      <c r="DHT10" s="653"/>
      <c r="DHU10" s="653"/>
      <c r="DHV10" s="653"/>
      <c r="DHW10" s="653"/>
      <c r="DHX10" s="668"/>
      <c r="DHY10" s="670"/>
      <c r="DHZ10" s="652"/>
      <c r="DIA10" s="652"/>
      <c r="DIB10" s="652"/>
      <c r="DIC10" s="652"/>
      <c r="DID10" s="652"/>
      <c r="DIE10" s="652"/>
      <c r="DIF10" s="653"/>
      <c r="DIG10" s="653"/>
      <c r="DIH10" s="653"/>
      <c r="DII10" s="653"/>
      <c r="DIJ10" s="653"/>
      <c r="DIK10" s="653"/>
      <c r="DIL10" s="653"/>
      <c r="DIM10" s="653"/>
      <c r="DIN10" s="668"/>
      <c r="DIO10" s="670"/>
      <c r="DIP10" s="652"/>
      <c r="DIQ10" s="652"/>
      <c r="DIR10" s="652"/>
      <c r="DIS10" s="652"/>
      <c r="DIT10" s="652"/>
      <c r="DIU10" s="652"/>
      <c r="DIV10" s="653"/>
      <c r="DIW10" s="653"/>
      <c r="DIX10" s="653"/>
      <c r="DIY10" s="653"/>
      <c r="DIZ10" s="653"/>
      <c r="DJA10" s="653"/>
      <c r="DJB10" s="653"/>
      <c r="DJC10" s="653"/>
      <c r="DJD10" s="668"/>
      <c r="DJE10" s="670"/>
      <c r="DJF10" s="652"/>
      <c r="DJG10" s="652"/>
      <c r="DJH10" s="652"/>
      <c r="DJI10" s="652"/>
      <c r="DJJ10" s="652"/>
      <c r="DJK10" s="652"/>
      <c r="DJL10" s="653"/>
      <c r="DJM10" s="653"/>
      <c r="DJN10" s="653"/>
      <c r="DJO10" s="653"/>
      <c r="DJP10" s="653"/>
      <c r="DJQ10" s="653"/>
      <c r="DJR10" s="653"/>
      <c r="DJS10" s="653"/>
      <c r="DJT10" s="668"/>
      <c r="DJU10" s="670"/>
      <c r="DJV10" s="652"/>
      <c r="DJW10" s="652"/>
      <c r="DJX10" s="652"/>
      <c r="DJY10" s="652"/>
      <c r="DJZ10" s="652"/>
      <c r="DKA10" s="652"/>
      <c r="DKB10" s="653"/>
      <c r="DKC10" s="653"/>
      <c r="DKD10" s="653"/>
      <c r="DKE10" s="653"/>
      <c r="DKF10" s="653"/>
      <c r="DKG10" s="653"/>
      <c r="DKH10" s="653"/>
      <c r="DKI10" s="653"/>
      <c r="DKJ10" s="668"/>
      <c r="DKK10" s="670"/>
      <c r="DKL10" s="652"/>
      <c r="DKM10" s="652"/>
      <c r="DKN10" s="652"/>
      <c r="DKO10" s="652"/>
      <c r="DKP10" s="652"/>
      <c r="DKQ10" s="652"/>
      <c r="DKR10" s="653"/>
      <c r="DKS10" s="653"/>
      <c r="DKT10" s="653"/>
      <c r="DKU10" s="653"/>
      <c r="DKV10" s="653"/>
      <c r="DKW10" s="653"/>
      <c r="DKX10" s="653"/>
      <c r="DKY10" s="653"/>
      <c r="DKZ10" s="668"/>
      <c r="DLA10" s="670"/>
      <c r="DLB10" s="652"/>
      <c r="DLC10" s="652"/>
      <c r="DLD10" s="652"/>
      <c r="DLE10" s="652"/>
      <c r="DLF10" s="652"/>
      <c r="DLG10" s="652"/>
      <c r="DLH10" s="653"/>
      <c r="DLI10" s="653"/>
      <c r="DLJ10" s="653"/>
      <c r="DLK10" s="653"/>
      <c r="DLL10" s="653"/>
      <c r="DLM10" s="653"/>
      <c r="DLN10" s="653"/>
      <c r="DLO10" s="653"/>
      <c r="DLP10" s="668"/>
      <c r="DLQ10" s="670"/>
      <c r="DLR10" s="652"/>
      <c r="DLS10" s="652"/>
      <c r="DLT10" s="652"/>
      <c r="DLU10" s="652"/>
      <c r="DLV10" s="652"/>
      <c r="DLW10" s="652"/>
      <c r="DLX10" s="653"/>
      <c r="DLY10" s="653"/>
      <c r="DLZ10" s="653"/>
      <c r="DMA10" s="653"/>
      <c r="DMB10" s="653"/>
      <c r="DMC10" s="653"/>
      <c r="DMD10" s="653"/>
      <c r="DME10" s="653"/>
      <c r="DMF10" s="668"/>
      <c r="DMG10" s="670"/>
      <c r="DMH10" s="652"/>
      <c r="DMI10" s="652"/>
      <c r="DMJ10" s="652"/>
      <c r="DMK10" s="652"/>
      <c r="DML10" s="652"/>
      <c r="DMM10" s="652"/>
      <c r="DMN10" s="653"/>
      <c r="DMO10" s="653"/>
      <c r="DMP10" s="653"/>
      <c r="DMQ10" s="653"/>
      <c r="DMR10" s="653"/>
      <c r="DMS10" s="653"/>
      <c r="DMT10" s="653"/>
      <c r="DMU10" s="653"/>
      <c r="DMV10" s="668"/>
      <c r="DMW10" s="670"/>
      <c r="DMX10" s="652"/>
      <c r="DMY10" s="652"/>
      <c r="DMZ10" s="652"/>
      <c r="DNA10" s="652"/>
      <c r="DNB10" s="652"/>
      <c r="DNC10" s="652"/>
      <c r="DND10" s="653"/>
      <c r="DNE10" s="653"/>
      <c r="DNF10" s="653"/>
      <c r="DNG10" s="653"/>
      <c r="DNH10" s="653"/>
      <c r="DNI10" s="653"/>
      <c r="DNJ10" s="653"/>
      <c r="DNK10" s="653"/>
      <c r="DNL10" s="668"/>
      <c r="DNM10" s="670"/>
      <c r="DNN10" s="652"/>
      <c r="DNO10" s="652"/>
      <c r="DNP10" s="652"/>
      <c r="DNQ10" s="652"/>
      <c r="DNR10" s="652"/>
      <c r="DNS10" s="652"/>
      <c r="DNT10" s="653"/>
      <c r="DNU10" s="653"/>
      <c r="DNV10" s="653"/>
      <c r="DNW10" s="653"/>
      <c r="DNX10" s="653"/>
      <c r="DNY10" s="653"/>
      <c r="DNZ10" s="653"/>
      <c r="DOA10" s="653"/>
      <c r="DOB10" s="668"/>
      <c r="DOC10" s="670"/>
      <c r="DOD10" s="652"/>
      <c r="DOE10" s="652"/>
      <c r="DOF10" s="652"/>
      <c r="DOG10" s="652"/>
      <c r="DOH10" s="652"/>
      <c r="DOI10" s="652"/>
      <c r="DOJ10" s="653"/>
      <c r="DOK10" s="653"/>
      <c r="DOL10" s="653"/>
      <c r="DOM10" s="653"/>
      <c r="DON10" s="653"/>
      <c r="DOO10" s="653"/>
      <c r="DOP10" s="653"/>
      <c r="DOQ10" s="653"/>
      <c r="DOR10" s="668"/>
      <c r="DOS10" s="670"/>
      <c r="DOT10" s="652"/>
      <c r="DOU10" s="652"/>
      <c r="DOV10" s="652"/>
      <c r="DOW10" s="652"/>
      <c r="DOX10" s="652"/>
      <c r="DOY10" s="652"/>
      <c r="DOZ10" s="653"/>
      <c r="DPA10" s="653"/>
      <c r="DPB10" s="653"/>
      <c r="DPC10" s="653"/>
      <c r="DPD10" s="653"/>
      <c r="DPE10" s="653"/>
      <c r="DPF10" s="653"/>
      <c r="DPG10" s="653"/>
      <c r="DPH10" s="668"/>
      <c r="DPI10" s="670"/>
      <c r="DPJ10" s="652"/>
      <c r="DPK10" s="652"/>
      <c r="DPL10" s="652"/>
      <c r="DPM10" s="652"/>
      <c r="DPN10" s="652"/>
      <c r="DPO10" s="652"/>
      <c r="DPP10" s="653"/>
      <c r="DPQ10" s="653"/>
      <c r="DPR10" s="653"/>
      <c r="DPS10" s="653"/>
      <c r="DPT10" s="653"/>
      <c r="DPU10" s="653"/>
      <c r="DPV10" s="653"/>
      <c r="DPW10" s="653"/>
      <c r="DPX10" s="668"/>
      <c r="DPY10" s="670"/>
      <c r="DPZ10" s="652"/>
      <c r="DQA10" s="652"/>
      <c r="DQB10" s="652"/>
      <c r="DQC10" s="652"/>
      <c r="DQD10" s="652"/>
      <c r="DQE10" s="652"/>
      <c r="DQF10" s="653"/>
      <c r="DQG10" s="653"/>
      <c r="DQH10" s="653"/>
      <c r="DQI10" s="653"/>
      <c r="DQJ10" s="653"/>
      <c r="DQK10" s="653"/>
      <c r="DQL10" s="653"/>
      <c r="DQM10" s="653"/>
      <c r="DQN10" s="668"/>
      <c r="DQO10" s="670"/>
      <c r="DQP10" s="652"/>
      <c r="DQQ10" s="652"/>
      <c r="DQR10" s="652"/>
      <c r="DQS10" s="652"/>
      <c r="DQT10" s="652"/>
      <c r="DQU10" s="652"/>
      <c r="DQV10" s="653"/>
      <c r="DQW10" s="653"/>
      <c r="DQX10" s="653"/>
      <c r="DQY10" s="653"/>
      <c r="DQZ10" s="653"/>
      <c r="DRA10" s="653"/>
      <c r="DRB10" s="653"/>
      <c r="DRC10" s="653"/>
      <c r="DRD10" s="668"/>
      <c r="DRE10" s="670"/>
      <c r="DRF10" s="652"/>
      <c r="DRG10" s="652"/>
      <c r="DRH10" s="652"/>
      <c r="DRI10" s="652"/>
      <c r="DRJ10" s="652"/>
      <c r="DRK10" s="652"/>
      <c r="DRL10" s="653"/>
      <c r="DRM10" s="653"/>
      <c r="DRN10" s="653"/>
      <c r="DRO10" s="653"/>
      <c r="DRP10" s="653"/>
      <c r="DRQ10" s="653"/>
      <c r="DRR10" s="653"/>
      <c r="DRS10" s="653"/>
      <c r="DRT10" s="668"/>
      <c r="DRU10" s="670"/>
      <c r="DRV10" s="652"/>
      <c r="DRW10" s="652"/>
      <c r="DRX10" s="652"/>
      <c r="DRY10" s="652"/>
      <c r="DRZ10" s="652"/>
      <c r="DSA10" s="652"/>
      <c r="DSB10" s="653"/>
      <c r="DSC10" s="653"/>
      <c r="DSD10" s="653"/>
      <c r="DSE10" s="653"/>
      <c r="DSF10" s="653"/>
      <c r="DSG10" s="653"/>
      <c r="DSH10" s="653"/>
      <c r="DSI10" s="653"/>
      <c r="DSJ10" s="668"/>
      <c r="DSK10" s="670"/>
      <c r="DSL10" s="652"/>
      <c r="DSM10" s="652"/>
      <c r="DSN10" s="652"/>
      <c r="DSO10" s="652"/>
      <c r="DSP10" s="652"/>
      <c r="DSQ10" s="652"/>
      <c r="DSR10" s="653"/>
      <c r="DSS10" s="653"/>
      <c r="DST10" s="653"/>
      <c r="DSU10" s="653"/>
      <c r="DSV10" s="653"/>
      <c r="DSW10" s="653"/>
      <c r="DSX10" s="653"/>
      <c r="DSY10" s="653"/>
      <c r="DSZ10" s="668"/>
      <c r="DTA10" s="670"/>
      <c r="DTB10" s="652"/>
      <c r="DTC10" s="652"/>
      <c r="DTD10" s="652"/>
      <c r="DTE10" s="652"/>
      <c r="DTF10" s="652"/>
      <c r="DTG10" s="652"/>
      <c r="DTH10" s="653"/>
      <c r="DTI10" s="653"/>
      <c r="DTJ10" s="653"/>
      <c r="DTK10" s="653"/>
      <c r="DTL10" s="653"/>
      <c r="DTM10" s="653"/>
      <c r="DTN10" s="653"/>
      <c r="DTO10" s="653"/>
      <c r="DTP10" s="668"/>
      <c r="DTQ10" s="670"/>
      <c r="DTR10" s="652"/>
      <c r="DTS10" s="652"/>
      <c r="DTT10" s="652"/>
      <c r="DTU10" s="652"/>
      <c r="DTV10" s="652"/>
      <c r="DTW10" s="652"/>
      <c r="DTX10" s="653"/>
      <c r="DTY10" s="653"/>
      <c r="DTZ10" s="653"/>
      <c r="DUA10" s="653"/>
      <c r="DUB10" s="653"/>
      <c r="DUC10" s="653"/>
      <c r="DUD10" s="653"/>
      <c r="DUE10" s="653"/>
      <c r="DUF10" s="668"/>
      <c r="DUG10" s="670"/>
      <c r="DUH10" s="652"/>
      <c r="DUI10" s="652"/>
      <c r="DUJ10" s="652"/>
      <c r="DUK10" s="652"/>
      <c r="DUL10" s="652"/>
      <c r="DUM10" s="652"/>
      <c r="DUN10" s="653"/>
      <c r="DUO10" s="653"/>
      <c r="DUP10" s="653"/>
      <c r="DUQ10" s="653"/>
      <c r="DUR10" s="653"/>
      <c r="DUS10" s="653"/>
      <c r="DUT10" s="653"/>
      <c r="DUU10" s="653"/>
      <c r="DUV10" s="668"/>
      <c r="DUW10" s="670"/>
      <c r="DUX10" s="652"/>
      <c r="DUY10" s="652"/>
      <c r="DUZ10" s="652"/>
      <c r="DVA10" s="652"/>
      <c r="DVB10" s="652"/>
      <c r="DVC10" s="652"/>
      <c r="DVD10" s="653"/>
      <c r="DVE10" s="653"/>
      <c r="DVF10" s="653"/>
      <c r="DVG10" s="653"/>
      <c r="DVH10" s="653"/>
      <c r="DVI10" s="653"/>
      <c r="DVJ10" s="653"/>
      <c r="DVK10" s="653"/>
      <c r="DVL10" s="668"/>
      <c r="DVM10" s="670"/>
      <c r="DVN10" s="652"/>
      <c r="DVO10" s="652"/>
      <c r="DVP10" s="652"/>
      <c r="DVQ10" s="652"/>
      <c r="DVR10" s="652"/>
      <c r="DVS10" s="652"/>
      <c r="DVT10" s="653"/>
      <c r="DVU10" s="653"/>
      <c r="DVV10" s="653"/>
      <c r="DVW10" s="653"/>
      <c r="DVX10" s="653"/>
      <c r="DVY10" s="653"/>
      <c r="DVZ10" s="653"/>
      <c r="DWA10" s="653"/>
      <c r="DWB10" s="668"/>
      <c r="DWC10" s="670"/>
      <c r="DWD10" s="652"/>
      <c r="DWE10" s="652"/>
      <c r="DWF10" s="652"/>
      <c r="DWG10" s="652"/>
      <c r="DWH10" s="652"/>
      <c r="DWI10" s="652"/>
      <c r="DWJ10" s="653"/>
      <c r="DWK10" s="653"/>
      <c r="DWL10" s="653"/>
      <c r="DWM10" s="653"/>
      <c r="DWN10" s="653"/>
      <c r="DWO10" s="653"/>
      <c r="DWP10" s="653"/>
      <c r="DWQ10" s="653"/>
      <c r="DWR10" s="668"/>
      <c r="DWS10" s="670"/>
      <c r="DWT10" s="652"/>
      <c r="DWU10" s="652"/>
      <c r="DWV10" s="652"/>
      <c r="DWW10" s="652"/>
      <c r="DWX10" s="652"/>
      <c r="DWY10" s="652"/>
      <c r="DWZ10" s="653"/>
      <c r="DXA10" s="653"/>
      <c r="DXB10" s="653"/>
      <c r="DXC10" s="653"/>
      <c r="DXD10" s="653"/>
      <c r="DXE10" s="653"/>
      <c r="DXF10" s="653"/>
      <c r="DXG10" s="653"/>
      <c r="DXH10" s="668"/>
      <c r="DXI10" s="670"/>
      <c r="DXJ10" s="652"/>
      <c r="DXK10" s="652"/>
      <c r="DXL10" s="652"/>
      <c r="DXM10" s="652"/>
      <c r="DXN10" s="652"/>
      <c r="DXO10" s="652"/>
      <c r="DXP10" s="653"/>
      <c r="DXQ10" s="653"/>
      <c r="DXR10" s="653"/>
      <c r="DXS10" s="653"/>
      <c r="DXT10" s="653"/>
      <c r="DXU10" s="653"/>
      <c r="DXV10" s="653"/>
      <c r="DXW10" s="653"/>
      <c r="DXX10" s="668"/>
      <c r="DXY10" s="670"/>
      <c r="DXZ10" s="652"/>
      <c r="DYA10" s="652"/>
      <c r="DYB10" s="652"/>
      <c r="DYC10" s="652"/>
      <c r="DYD10" s="652"/>
      <c r="DYE10" s="652"/>
      <c r="DYF10" s="653"/>
      <c r="DYG10" s="653"/>
      <c r="DYH10" s="653"/>
      <c r="DYI10" s="653"/>
      <c r="DYJ10" s="653"/>
      <c r="DYK10" s="653"/>
      <c r="DYL10" s="653"/>
      <c r="DYM10" s="653"/>
      <c r="DYN10" s="668"/>
      <c r="DYO10" s="670"/>
      <c r="DYP10" s="652"/>
      <c r="DYQ10" s="652"/>
      <c r="DYR10" s="652"/>
      <c r="DYS10" s="652"/>
      <c r="DYT10" s="652"/>
      <c r="DYU10" s="652"/>
      <c r="DYV10" s="653"/>
      <c r="DYW10" s="653"/>
      <c r="DYX10" s="653"/>
      <c r="DYY10" s="653"/>
      <c r="DYZ10" s="653"/>
      <c r="DZA10" s="653"/>
      <c r="DZB10" s="653"/>
      <c r="DZC10" s="653"/>
      <c r="DZD10" s="668"/>
      <c r="DZE10" s="670"/>
      <c r="DZF10" s="652"/>
      <c r="DZG10" s="652"/>
      <c r="DZH10" s="652"/>
      <c r="DZI10" s="652"/>
      <c r="DZJ10" s="652"/>
      <c r="DZK10" s="652"/>
      <c r="DZL10" s="653"/>
      <c r="DZM10" s="653"/>
      <c r="DZN10" s="653"/>
      <c r="DZO10" s="653"/>
      <c r="DZP10" s="653"/>
      <c r="DZQ10" s="653"/>
      <c r="DZR10" s="653"/>
      <c r="DZS10" s="653"/>
      <c r="DZT10" s="668"/>
      <c r="DZU10" s="670"/>
      <c r="DZV10" s="652"/>
      <c r="DZW10" s="652"/>
      <c r="DZX10" s="652"/>
      <c r="DZY10" s="652"/>
      <c r="DZZ10" s="652"/>
      <c r="EAA10" s="652"/>
      <c r="EAB10" s="653"/>
      <c r="EAC10" s="653"/>
      <c r="EAD10" s="653"/>
      <c r="EAE10" s="653"/>
      <c r="EAF10" s="653"/>
      <c r="EAG10" s="653"/>
      <c r="EAH10" s="653"/>
      <c r="EAI10" s="653"/>
      <c r="EAJ10" s="668"/>
      <c r="EAK10" s="670"/>
      <c r="EAL10" s="652"/>
      <c r="EAM10" s="652"/>
      <c r="EAN10" s="652"/>
      <c r="EAO10" s="652"/>
      <c r="EAP10" s="652"/>
      <c r="EAQ10" s="652"/>
      <c r="EAR10" s="653"/>
      <c r="EAS10" s="653"/>
      <c r="EAT10" s="653"/>
      <c r="EAU10" s="653"/>
      <c r="EAV10" s="653"/>
      <c r="EAW10" s="653"/>
      <c r="EAX10" s="653"/>
      <c r="EAY10" s="653"/>
      <c r="EAZ10" s="668"/>
      <c r="EBA10" s="670"/>
      <c r="EBB10" s="652"/>
      <c r="EBC10" s="652"/>
      <c r="EBD10" s="652"/>
      <c r="EBE10" s="652"/>
      <c r="EBF10" s="652"/>
      <c r="EBG10" s="652"/>
      <c r="EBH10" s="653"/>
      <c r="EBI10" s="653"/>
      <c r="EBJ10" s="653"/>
      <c r="EBK10" s="653"/>
      <c r="EBL10" s="653"/>
      <c r="EBM10" s="653"/>
      <c r="EBN10" s="653"/>
      <c r="EBO10" s="653"/>
      <c r="EBP10" s="668"/>
      <c r="EBQ10" s="670"/>
      <c r="EBR10" s="652"/>
      <c r="EBS10" s="652"/>
      <c r="EBT10" s="652"/>
      <c r="EBU10" s="652"/>
      <c r="EBV10" s="652"/>
      <c r="EBW10" s="652"/>
      <c r="EBX10" s="653"/>
      <c r="EBY10" s="653"/>
      <c r="EBZ10" s="653"/>
      <c r="ECA10" s="653"/>
      <c r="ECB10" s="653"/>
      <c r="ECC10" s="653"/>
      <c r="ECD10" s="653"/>
      <c r="ECE10" s="653"/>
      <c r="ECF10" s="668"/>
      <c r="ECG10" s="670"/>
      <c r="ECH10" s="652"/>
      <c r="ECI10" s="652"/>
      <c r="ECJ10" s="652"/>
      <c r="ECK10" s="652"/>
      <c r="ECL10" s="652"/>
      <c r="ECM10" s="652"/>
      <c r="ECN10" s="653"/>
      <c r="ECO10" s="653"/>
      <c r="ECP10" s="653"/>
      <c r="ECQ10" s="653"/>
      <c r="ECR10" s="653"/>
      <c r="ECS10" s="653"/>
      <c r="ECT10" s="653"/>
      <c r="ECU10" s="653"/>
      <c r="ECV10" s="668"/>
      <c r="ECW10" s="670"/>
      <c r="ECX10" s="652"/>
      <c r="ECY10" s="652"/>
      <c r="ECZ10" s="652"/>
      <c r="EDA10" s="652"/>
      <c r="EDB10" s="652"/>
      <c r="EDC10" s="652"/>
      <c r="EDD10" s="653"/>
      <c r="EDE10" s="653"/>
      <c r="EDF10" s="653"/>
      <c r="EDG10" s="653"/>
      <c r="EDH10" s="653"/>
      <c r="EDI10" s="653"/>
      <c r="EDJ10" s="653"/>
      <c r="EDK10" s="653"/>
      <c r="EDL10" s="668"/>
      <c r="EDM10" s="670"/>
      <c r="EDN10" s="652"/>
      <c r="EDO10" s="652"/>
      <c r="EDP10" s="652"/>
      <c r="EDQ10" s="652"/>
      <c r="EDR10" s="652"/>
      <c r="EDS10" s="652"/>
      <c r="EDT10" s="653"/>
      <c r="EDU10" s="653"/>
      <c r="EDV10" s="653"/>
      <c r="EDW10" s="653"/>
      <c r="EDX10" s="653"/>
      <c r="EDY10" s="653"/>
      <c r="EDZ10" s="653"/>
      <c r="EEA10" s="653"/>
      <c r="EEB10" s="668"/>
      <c r="EEC10" s="670"/>
      <c r="EED10" s="652"/>
      <c r="EEE10" s="652"/>
      <c r="EEF10" s="652"/>
      <c r="EEG10" s="652"/>
      <c r="EEH10" s="652"/>
      <c r="EEI10" s="652"/>
      <c r="EEJ10" s="653"/>
      <c r="EEK10" s="653"/>
      <c r="EEL10" s="653"/>
      <c r="EEM10" s="653"/>
      <c r="EEN10" s="653"/>
      <c r="EEO10" s="653"/>
      <c r="EEP10" s="653"/>
      <c r="EEQ10" s="653"/>
      <c r="EER10" s="668"/>
      <c r="EES10" s="670"/>
      <c r="EET10" s="652"/>
      <c r="EEU10" s="652"/>
      <c r="EEV10" s="652"/>
      <c r="EEW10" s="652"/>
      <c r="EEX10" s="652"/>
      <c r="EEY10" s="652"/>
      <c r="EEZ10" s="653"/>
      <c r="EFA10" s="653"/>
      <c r="EFB10" s="653"/>
      <c r="EFC10" s="653"/>
      <c r="EFD10" s="653"/>
      <c r="EFE10" s="653"/>
      <c r="EFF10" s="653"/>
      <c r="EFG10" s="653"/>
      <c r="EFH10" s="668"/>
      <c r="EFI10" s="670"/>
      <c r="EFJ10" s="652"/>
      <c r="EFK10" s="652"/>
      <c r="EFL10" s="652"/>
      <c r="EFM10" s="652"/>
      <c r="EFN10" s="652"/>
      <c r="EFO10" s="652"/>
      <c r="EFP10" s="653"/>
      <c r="EFQ10" s="653"/>
      <c r="EFR10" s="653"/>
      <c r="EFS10" s="653"/>
      <c r="EFT10" s="653"/>
      <c r="EFU10" s="653"/>
      <c r="EFV10" s="653"/>
      <c r="EFW10" s="653"/>
      <c r="EFX10" s="668"/>
      <c r="EFY10" s="670"/>
      <c r="EFZ10" s="652"/>
      <c r="EGA10" s="652"/>
      <c r="EGB10" s="652"/>
      <c r="EGC10" s="652"/>
      <c r="EGD10" s="652"/>
      <c r="EGE10" s="652"/>
      <c r="EGF10" s="653"/>
      <c r="EGG10" s="653"/>
      <c r="EGH10" s="653"/>
      <c r="EGI10" s="653"/>
      <c r="EGJ10" s="653"/>
      <c r="EGK10" s="653"/>
      <c r="EGL10" s="653"/>
      <c r="EGM10" s="653"/>
      <c r="EGN10" s="668"/>
      <c r="EGO10" s="670"/>
      <c r="EGP10" s="652"/>
      <c r="EGQ10" s="652"/>
      <c r="EGR10" s="652"/>
      <c r="EGS10" s="652"/>
      <c r="EGT10" s="652"/>
      <c r="EGU10" s="652"/>
      <c r="EGV10" s="653"/>
      <c r="EGW10" s="653"/>
      <c r="EGX10" s="653"/>
      <c r="EGY10" s="653"/>
      <c r="EGZ10" s="653"/>
      <c r="EHA10" s="653"/>
      <c r="EHB10" s="653"/>
      <c r="EHC10" s="653"/>
      <c r="EHD10" s="668"/>
      <c r="EHE10" s="670"/>
      <c r="EHF10" s="652"/>
      <c r="EHG10" s="652"/>
      <c r="EHH10" s="652"/>
      <c r="EHI10" s="652"/>
      <c r="EHJ10" s="652"/>
      <c r="EHK10" s="652"/>
      <c r="EHL10" s="653"/>
      <c r="EHM10" s="653"/>
      <c r="EHN10" s="653"/>
      <c r="EHO10" s="653"/>
      <c r="EHP10" s="653"/>
      <c r="EHQ10" s="653"/>
      <c r="EHR10" s="653"/>
      <c r="EHS10" s="653"/>
      <c r="EHT10" s="668"/>
      <c r="EHU10" s="670"/>
      <c r="EHV10" s="652"/>
      <c r="EHW10" s="652"/>
      <c r="EHX10" s="652"/>
      <c r="EHY10" s="652"/>
      <c r="EHZ10" s="652"/>
      <c r="EIA10" s="652"/>
      <c r="EIB10" s="653"/>
      <c r="EIC10" s="653"/>
      <c r="EID10" s="653"/>
      <c r="EIE10" s="653"/>
      <c r="EIF10" s="653"/>
      <c r="EIG10" s="653"/>
      <c r="EIH10" s="653"/>
      <c r="EII10" s="653"/>
      <c r="EIJ10" s="668"/>
      <c r="EIK10" s="670"/>
      <c r="EIL10" s="652"/>
      <c r="EIM10" s="652"/>
      <c r="EIN10" s="652"/>
      <c r="EIO10" s="652"/>
      <c r="EIP10" s="652"/>
      <c r="EIQ10" s="652"/>
      <c r="EIR10" s="653"/>
      <c r="EIS10" s="653"/>
      <c r="EIT10" s="653"/>
      <c r="EIU10" s="653"/>
      <c r="EIV10" s="653"/>
      <c r="EIW10" s="653"/>
      <c r="EIX10" s="653"/>
      <c r="EIY10" s="653"/>
      <c r="EIZ10" s="668"/>
      <c r="EJA10" s="670"/>
      <c r="EJB10" s="652"/>
      <c r="EJC10" s="652"/>
      <c r="EJD10" s="652"/>
      <c r="EJE10" s="652"/>
      <c r="EJF10" s="652"/>
      <c r="EJG10" s="652"/>
      <c r="EJH10" s="653"/>
      <c r="EJI10" s="653"/>
      <c r="EJJ10" s="653"/>
      <c r="EJK10" s="653"/>
      <c r="EJL10" s="653"/>
      <c r="EJM10" s="653"/>
      <c r="EJN10" s="653"/>
      <c r="EJO10" s="653"/>
      <c r="EJP10" s="668"/>
      <c r="EJQ10" s="670"/>
      <c r="EJR10" s="652"/>
      <c r="EJS10" s="652"/>
      <c r="EJT10" s="652"/>
      <c r="EJU10" s="652"/>
      <c r="EJV10" s="652"/>
      <c r="EJW10" s="652"/>
      <c r="EJX10" s="653"/>
      <c r="EJY10" s="653"/>
      <c r="EJZ10" s="653"/>
      <c r="EKA10" s="653"/>
      <c r="EKB10" s="653"/>
      <c r="EKC10" s="653"/>
      <c r="EKD10" s="653"/>
      <c r="EKE10" s="653"/>
      <c r="EKF10" s="668"/>
      <c r="EKG10" s="670"/>
      <c r="EKH10" s="652"/>
      <c r="EKI10" s="652"/>
      <c r="EKJ10" s="652"/>
      <c r="EKK10" s="652"/>
      <c r="EKL10" s="652"/>
      <c r="EKM10" s="652"/>
      <c r="EKN10" s="653"/>
      <c r="EKO10" s="653"/>
      <c r="EKP10" s="653"/>
      <c r="EKQ10" s="653"/>
      <c r="EKR10" s="653"/>
      <c r="EKS10" s="653"/>
      <c r="EKT10" s="653"/>
      <c r="EKU10" s="653"/>
      <c r="EKV10" s="668"/>
      <c r="EKW10" s="670"/>
      <c r="EKX10" s="652"/>
      <c r="EKY10" s="652"/>
      <c r="EKZ10" s="652"/>
      <c r="ELA10" s="652"/>
      <c r="ELB10" s="652"/>
      <c r="ELC10" s="652"/>
      <c r="ELD10" s="653"/>
      <c r="ELE10" s="653"/>
      <c r="ELF10" s="653"/>
      <c r="ELG10" s="653"/>
      <c r="ELH10" s="653"/>
      <c r="ELI10" s="653"/>
      <c r="ELJ10" s="653"/>
      <c r="ELK10" s="653"/>
      <c r="ELL10" s="668"/>
      <c r="ELM10" s="670"/>
      <c r="ELN10" s="652"/>
      <c r="ELO10" s="652"/>
      <c r="ELP10" s="652"/>
      <c r="ELQ10" s="652"/>
      <c r="ELR10" s="652"/>
      <c r="ELS10" s="652"/>
      <c r="ELT10" s="653"/>
      <c r="ELU10" s="653"/>
      <c r="ELV10" s="653"/>
      <c r="ELW10" s="653"/>
      <c r="ELX10" s="653"/>
      <c r="ELY10" s="653"/>
      <c r="ELZ10" s="653"/>
      <c r="EMA10" s="653"/>
      <c r="EMB10" s="668"/>
      <c r="EMC10" s="670"/>
      <c r="EMD10" s="652"/>
      <c r="EME10" s="652"/>
      <c r="EMF10" s="652"/>
      <c r="EMG10" s="652"/>
      <c r="EMH10" s="652"/>
      <c r="EMI10" s="652"/>
      <c r="EMJ10" s="653"/>
      <c r="EMK10" s="653"/>
      <c r="EML10" s="653"/>
      <c r="EMM10" s="653"/>
      <c r="EMN10" s="653"/>
      <c r="EMO10" s="653"/>
      <c r="EMP10" s="653"/>
      <c r="EMQ10" s="653"/>
      <c r="EMR10" s="668"/>
      <c r="EMS10" s="670"/>
      <c r="EMT10" s="652"/>
      <c r="EMU10" s="652"/>
      <c r="EMV10" s="652"/>
      <c r="EMW10" s="652"/>
      <c r="EMX10" s="652"/>
      <c r="EMY10" s="652"/>
      <c r="EMZ10" s="653"/>
      <c r="ENA10" s="653"/>
      <c r="ENB10" s="653"/>
      <c r="ENC10" s="653"/>
      <c r="END10" s="653"/>
      <c r="ENE10" s="653"/>
      <c r="ENF10" s="653"/>
      <c r="ENG10" s="653"/>
      <c r="ENH10" s="668"/>
      <c r="ENI10" s="670"/>
      <c r="ENJ10" s="652"/>
      <c r="ENK10" s="652"/>
      <c r="ENL10" s="652"/>
      <c r="ENM10" s="652"/>
      <c r="ENN10" s="652"/>
      <c r="ENO10" s="652"/>
      <c r="ENP10" s="653"/>
      <c r="ENQ10" s="653"/>
      <c r="ENR10" s="653"/>
      <c r="ENS10" s="653"/>
      <c r="ENT10" s="653"/>
      <c r="ENU10" s="653"/>
      <c r="ENV10" s="653"/>
      <c r="ENW10" s="653"/>
      <c r="ENX10" s="668"/>
      <c r="ENY10" s="670"/>
      <c r="ENZ10" s="652"/>
      <c r="EOA10" s="652"/>
      <c r="EOB10" s="652"/>
      <c r="EOC10" s="652"/>
      <c r="EOD10" s="652"/>
      <c r="EOE10" s="652"/>
      <c r="EOF10" s="653"/>
      <c r="EOG10" s="653"/>
      <c r="EOH10" s="653"/>
      <c r="EOI10" s="653"/>
      <c r="EOJ10" s="653"/>
      <c r="EOK10" s="653"/>
      <c r="EOL10" s="653"/>
      <c r="EOM10" s="653"/>
      <c r="EON10" s="668"/>
      <c r="EOO10" s="670"/>
      <c r="EOP10" s="652"/>
      <c r="EOQ10" s="652"/>
      <c r="EOR10" s="652"/>
      <c r="EOS10" s="652"/>
      <c r="EOT10" s="652"/>
      <c r="EOU10" s="652"/>
      <c r="EOV10" s="653"/>
      <c r="EOW10" s="653"/>
      <c r="EOX10" s="653"/>
      <c r="EOY10" s="653"/>
      <c r="EOZ10" s="653"/>
      <c r="EPA10" s="653"/>
      <c r="EPB10" s="653"/>
      <c r="EPC10" s="653"/>
      <c r="EPD10" s="668"/>
      <c r="EPE10" s="670"/>
      <c r="EPF10" s="652"/>
      <c r="EPG10" s="652"/>
      <c r="EPH10" s="652"/>
      <c r="EPI10" s="652"/>
      <c r="EPJ10" s="652"/>
      <c r="EPK10" s="652"/>
      <c r="EPL10" s="653"/>
      <c r="EPM10" s="653"/>
      <c r="EPN10" s="653"/>
      <c r="EPO10" s="653"/>
      <c r="EPP10" s="653"/>
      <c r="EPQ10" s="653"/>
      <c r="EPR10" s="653"/>
      <c r="EPS10" s="653"/>
      <c r="EPT10" s="668"/>
      <c r="EPU10" s="670"/>
      <c r="EPV10" s="652"/>
      <c r="EPW10" s="652"/>
      <c r="EPX10" s="652"/>
      <c r="EPY10" s="652"/>
      <c r="EPZ10" s="652"/>
      <c r="EQA10" s="652"/>
      <c r="EQB10" s="653"/>
      <c r="EQC10" s="653"/>
      <c r="EQD10" s="653"/>
      <c r="EQE10" s="653"/>
      <c r="EQF10" s="653"/>
      <c r="EQG10" s="653"/>
      <c r="EQH10" s="653"/>
      <c r="EQI10" s="653"/>
      <c r="EQJ10" s="668"/>
      <c r="EQK10" s="670"/>
      <c r="EQL10" s="652"/>
      <c r="EQM10" s="652"/>
      <c r="EQN10" s="652"/>
      <c r="EQO10" s="652"/>
      <c r="EQP10" s="652"/>
      <c r="EQQ10" s="652"/>
      <c r="EQR10" s="653"/>
      <c r="EQS10" s="653"/>
      <c r="EQT10" s="653"/>
      <c r="EQU10" s="653"/>
      <c r="EQV10" s="653"/>
      <c r="EQW10" s="653"/>
      <c r="EQX10" s="653"/>
      <c r="EQY10" s="653"/>
      <c r="EQZ10" s="668"/>
      <c r="ERA10" s="670"/>
      <c r="ERB10" s="652"/>
      <c r="ERC10" s="652"/>
      <c r="ERD10" s="652"/>
      <c r="ERE10" s="652"/>
      <c r="ERF10" s="652"/>
      <c r="ERG10" s="652"/>
      <c r="ERH10" s="653"/>
      <c r="ERI10" s="653"/>
      <c r="ERJ10" s="653"/>
      <c r="ERK10" s="653"/>
      <c r="ERL10" s="653"/>
      <c r="ERM10" s="653"/>
      <c r="ERN10" s="653"/>
      <c r="ERO10" s="653"/>
      <c r="ERP10" s="668"/>
      <c r="ERQ10" s="670"/>
      <c r="ERR10" s="652"/>
      <c r="ERS10" s="652"/>
      <c r="ERT10" s="652"/>
      <c r="ERU10" s="652"/>
      <c r="ERV10" s="652"/>
      <c r="ERW10" s="652"/>
      <c r="ERX10" s="653"/>
      <c r="ERY10" s="653"/>
      <c r="ERZ10" s="653"/>
      <c r="ESA10" s="653"/>
      <c r="ESB10" s="653"/>
      <c r="ESC10" s="653"/>
      <c r="ESD10" s="653"/>
      <c r="ESE10" s="653"/>
      <c r="ESF10" s="668"/>
      <c r="ESG10" s="670"/>
      <c r="ESH10" s="652"/>
      <c r="ESI10" s="652"/>
      <c r="ESJ10" s="652"/>
      <c r="ESK10" s="652"/>
      <c r="ESL10" s="652"/>
      <c r="ESM10" s="652"/>
      <c r="ESN10" s="653"/>
      <c r="ESO10" s="653"/>
      <c r="ESP10" s="653"/>
      <c r="ESQ10" s="653"/>
      <c r="ESR10" s="653"/>
      <c r="ESS10" s="653"/>
      <c r="EST10" s="653"/>
      <c r="ESU10" s="653"/>
      <c r="ESV10" s="668"/>
      <c r="ESW10" s="670"/>
      <c r="ESX10" s="652"/>
      <c r="ESY10" s="652"/>
      <c r="ESZ10" s="652"/>
      <c r="ETA10" s="652"/>
      <c r="ETB10" s="652"/>
      <c r="ETC10" s="652"/>
      <c r="ETD10" s="653"/>
      <c r="ETE10" s="653"/>
      <c r="ETF10" s="653"/>
      <c r="ETG10" s="653"/>
      <c r="ETH10" s="653"/>
      <c r="ETI10" s="653"/>
      <c r="ETJ10" s="653"/>
      <c r="ETK10" s="653"/>
      <c r="ETL10" s="668"/>
      <c r="ETM10" s="670"/>
      <c r="ETN10" s="652"/>
      <c r="ETO10" s="652"/>
      <c r="ETP10" s="652"/>
      <c r="ETQ10" s="652"/>
      <c r="ETR10" s="652"/>
      <c r="ETS10" s="652"/>
      <c r="ETT10" s="653"/>
      <c r="ETU10" s="653"/>
      <c r="ETV10" s="653"/>
      <c r="ETW10" s="653"/>
      <c r="ETX10" s="653"/>
      <c r="ETY10" s="653"/>
      <c r="ETZ10" s="653"/>
      <c r="EUA10" s="653"/>
      <c r="EUB10" s="668"/>
      <c r="EUC10" s="670"/>
      <c r="EUD10" s="652"/>
      <c r="EUE10" s="652"/>
      <c r="EUF10" s="652"/>
      <c r="EUG10" s="652"/>
      <c r="EUH10" s="652"/>
      <c r="EUI10" s="652"/>
      <c r="EUJ10" s="653"/>
      <c r="EUK10" s="653"/>
      <c r="EUL10" s="653"/>
      <c r="EUM10" s="653"/>
      <c r="EUN10" s="653"/>
      <c r="EUO10" s="653"/>
      <c r="EUP10" s="653"/>
      <c r="EUQ10" s="653"/>
      <c r="EUR10" s="668"/>
      <c r="EUS10" s="670"/>
      <c r="EUT10" s="652"/>
      <c r="EUU10" s="652"/>
      <c r="EUV10" s="652"/>
      <c r="EUW10" s="652"/>
      <c r="EUX10" s="652"/>
      <c r="EUY10" s="652"/>
      <c r="EUZ10" s="653"/>
      <c r="EVA10" s="653"/>
      <c r="EVB10" s="653"/>
      <c r="EVC10" s="653"/>
      <c r="EVD10" s="653"/>
      <c r="EVE10" s="653"/>
      <c r="EVF10" s="653"/>
      <c r="EVG10" s="653"/>
      <c r="EVH10" s="668"/>
      <c r="EVI10" s="670"/>
      <c r="EVJ10" s="652"/>
      <c r="EVK10" s="652"/>
      <c r="EVL10" s="652"/>
      <c r="EVM10" s="652"/>
      <c r="EVN10" s="652"/>
      <c r="EVO10" s="652"/>
      <c r="EVP10" s="653"/>
      <c r="EVQ10" s="653"/>
      <c r="EVR10" s="653"/>
      <c r="EVS10" s="653"/>
      <c r="EVT10" s="653"/>
      <c r="EVU10" s="653"/>
      <c r="EVV10" s="653"/>
      <c r="EVW10" s="653"/>
      <c r="EVX10" s="668"/>
      <c r="EVY10" s="670"/>
      <c r="EVZ10" s="652"/>
      <c r="EWA10" s="652"/>
      <c r="EWB10" s="652"/>
      <c r="EWC10" s="652"/>
      <c r="EWD10" s="652"/>
      <c r="EWE10" s="652"/>
      <c r="EWF10" s="653"/>
      <c r="EWG10" s="653"/>
      <c r="EWH10" s="653"/>
      <c r="EWI10" s="653"/>
      <c r="EWJ10" s="653"/>
      <c r="EWK10" s="653"/>
      <c r="EWL10" s="653"/>
      <c r="EWM10" s="653"/>
      <c r="EWN10" s="668"/>
      <c r="EWO10" s="670"/>
      <c r="EWP10" s="652"/>
      <c r="EWQ10" s="652"/>
      <c r="EWR10" s="652"/>
      <c r="EWS10" s="652"/>
      <c r="EWT10" s="652"/>
      <c r="EWU10" s="652"/>
      <c r="EWV10" s="653"/>
      <c r="EWW10" s="653"/>
      <c r="EWX10" s="653"/>
      <c r="EWY10" s="653"/>
      <c r="EWZ10" s="653"/>
      <c r="EXA10" s="653"/>
      <c r="EXB10" s="653"/>
      <c r="EXC10" s="653"/>
      <c r="EXD10" s="668"/>
      <c r="EXE10" s="670"/>
      <c r="EXF10" s="652"/>
      <c r="EXG10" s="652"/>
      <c r="EXH10" s="652"/>
      <c r="EXI10" s="652"/>
      <c r="EXJ10" s="652"/>
      <c r="EXK10" s="652"/>
      <c r="EXL10" s="653"/>
      <c r="EXM10" s="653"/>
      <c r="EXN10" s="653"/>
      <c r="EXO10" s="653"/>
      <c r="EXP10" s="653"/>
      <c r="EXQ10" s="653"/>
      <c r="EXR10" s="653"/>
      <c r="EXS10" s="653"/>
      <c r="EXT10" s="668"/>
      <c r="EXU10" s="670"/>
      <c r="EXV10" s="652"/>
      <c r="EXW10" s="652"/>
      <c r="EXX10" s="652"/>
      <c r="EXY10" s="652"/>
      <c r="EXZ10" s="652"/>
      <c r="EYA10" s="652"/>
      <c r="EYB10" s="653"/>
      <c r="EYC10" s="653"/>
      <c r="EYD10" s="653"/>
      <c r="EYE10" s="653"/>
      <c r="EYF10" s="653"/>
      <c r="EYG10" s="653"/>
      <c r="EYH10" s="653"/>
      <c r="EYI10" s="653"/>
      <c r="EYJ10" s="668"/>
      <c r="EYK10" s="670"/>
      <c r="EYL10" s="652"/>
      <c r="EYM10" s="652"/>
      <c r="EYN10" s="652"/>
      <c r="EYO10" s="652"/>
      <c r="EYP10" s="652"/>
      <c r="EYQ10" s="652"/>
      <c r="EYR10" s="653"/>
      <c r="EYS10" s="653"/>
      <c r="EYT10" s="653"/>
      <c r="EYU10" s="653"/>
      <c r="EYV10" s="653"/>
      <c r="EYW10" s="653"/>
      <c r="EYX10" s="653"/>
      <c r="EYY10" s="653"/>
      <c r="EYZ10" s="668"/>
      <c r="EZA10" s="670"/>
      <c r="EZB10" s="652"/>
      <c r="EZC10" s="652"/>
      <c r="EZD10" s="652"/>
      <c r="EZE10" s="652"/>
      <c r="EZF10" s="652"/>
      <c r="EZG10" s="652"/>
      <c r="EZH10" s="653"/>
      <c r="EZI10" s="653"/>
      <c r="EZJ10" s="653"/>
      <c r="EZK10" s="653"/>
      <c r="EZL10" s="653"/>
      <c r="EZM10" s="653"/>
      <c r="EZN10" s="653"/>
      <c r="EZO10" s="653"/>
      <c r="EZP10" s="668"/>
      <c r="EZQ10" s="670"/>
      <c r="EZR10" s="652"/>
      <c r="EZS10" s="652"/>
      <c r="EZT10" s="652"/>
      <c r="EZU10" s="652"/>
      <c r="EZV10" s="652"/>
      <c r="EZW10" s="652"/>
      <c r="EZX10" s="653"/>
      <c r="EZY10" s="653"/>
      <c r="EZZ10" s="653"/>
      <c r="FAA10" s="653"/>
      <c r="FAB10" s="653"/>
      <c r="FAC10" s="653"/>
      <c r="FAD10" s="653"/>
      <c r="FAE10" s="653"/>
      <c r="FAF10" s="668"/>
      <c r="FAG10" s="670"/>
      <c r="FAH10" s="652"/>
      <c r="FAI10" s="652"/>
      <c r="FAJ10" s="652"/>
      <c r="FAK10" s="652"/>
      <c r="FAL10" s="652"/>
      <c r="FAM10" s="652"/>
      <c r="FAN10" s="653"/>
      <c r="FAO10" s="653"/>
      <c r="FAP10" s="653"/>
      <c r="FAQ10" s="653"/>
      <c r="FAR10" s="653"/>
      <c r="FAS10" s="653"/>
      <c r="FAT10" s="653"/>
      <c r="FAU10" s="653"/>
      <c r="FAV10" s="668"/>
      <c r="FAW10" s="670"/>
      <c r="FAX10" s="652"/>
      <c r="FAY10" s="652"/>
      <c r="FAZ10" s="652"/>
      <c r="FBA10" s="652"/>
      <c r="FBB10" s="652"/>
      <c r="FBC10" s="652"/>
      <c r="FBD10" s="653"/>
      <c r="FBE10" s="653"/>
      <c r="FBF10" s="653"/>
      <c r="FBG10" s="653"/>
      <c r="FBH10" s="653"/>
      <c r="FBI10" s="653"/>
      <c r="FBJ10" s="653"/>
      <c r="FBK10" s="653"/>
      <c r="FBL10" s="668"/>
      <c r="FBM10" s="670"/>
      <c r="FBN10" s="652"/>
      <c r="FBO10" s="652"/>
      <c r="FBP10" s="652"/>
      <c r="FBQ10" s="652"/>
      <c r="FBR10" s="652"/>
      <c r="FBS10" s="652"/>
      <c r="FBT10" s="653"/>
      <c r="FBU10" s="653"/>
      <c r="FBV10" s="653"/>
      <c r="FBW10" s="653"/>
      <c r="FBX10" s="653"/>
      <c r="FBY10" s="653"/>
      <c r="FBZ10" s="653"/>
      <c r="FCA10" s="653"/>
      <c r="FCB10" s="668"/>
      <c r="FCC10" s="670"/>
      <c r="FCD10" s="652"/>
      <c r="FCE10" s="652"/>
      <c r="FCF10" s="652"/>
      <c r="FCG10" s="652"/>
      <c r="FCH10" s="652"/>
      <c r="FCI10" s="652"/>
      <c r="FCJ10" s="653"/>
      <c r="FCK10" s="653"/>
      <c r="FCL10" s="653"/>
      <c r="FCM10" s="653"/>
      <c r="FCN10" s="653"/>
      <c r="FCO10" s="653"/>
      <c r="FCP10" s="653"/>
      <c r="FCQ10" s="653"/>
      <c r="FCR10" s="668"/>
      <c r="FCS10" s="670"/>
      <c r="FCT10" s="652"/>
      <c r="FCU10" s="652"/>
      <c r="FCV10" s="652"/>
      <c r="FCW10" s="652"/>
      <c r="FCX10" s="652"/>
      <c r="FCY10" s="652"/>
      <c r="FCZ10" s="653"/>
      <c r="FDA10" s="653"/>
      <c r="FDB10" s="653"/>
      <c r="FDC10" s="653"/>
      <c r="FDD10" s="653"/>
      <c r="FDE10" s="653"/>
      <c r="FDF10" s="653"/>
      <c r="FDG10" s="653"/>
      <c r="FDH10" s="668"/>
      <c r="FDI10" s="670"/>
      <c r="FDJ10" s="652"/>
      <c r="FDK10" s="652"/>
      <c r="FDL10" s="652"/>
      <c r="FDM10" s="652"/>
      <c r="FDN10" s="652"/>
      <c r="FDO10" s="652"/>
      <c r="FDP10" s="653"/>
      <c r="FDQ10" s="653"/>
      <c r="FDR10" s="653"/>
      <c r="FDS10" s="653"/>
      <c r="FDT10" s="653"/>
      <c r="FDU10" s="653"/>
      <c r="FDV10" s="653"/>
      <c r="FDW10" s="653"/>
      <c r="FDX10" s="668"/>
      <c r="FDY10" s="670"/>
      <c r="FDZ10" s="652"/>
      <c r="FEA10" s="652"/>
      <c r="FEB10" s="652"/>
      <c r="FEC10" s="652"/>
      <c r="FED10" s="652"/>
      <c r="FEE10" s="652"/>
      <c r="FEF10" s="653"/>
      <c r="FEG10" s="653"/>
      <c r="FEH10" s="653"/>
      <c r="FEI10" s="653"/>
      <c r="FEJ10" s="653"/>
      <c r="FEK10" s="653"/>
      <c r="FEL10" s="653"/>
      <c r="FEM10" s="653"/>
      <c r="FEN10" s="668"/>
      <c r="FEO10" s="670"/>
      <c r="FEP10" s="652"/>
      <c r="FEQ10" s="652"/>
      <c r="FER10" s="652"/>
      <c r="FES10" s="652"/>
      <c r="FET10" s="652"/>
      <c r="FEU10" s="652"/>
      <c r="FEV10" s="653"/>
      <c r="FEW10" s="653"/>
      <c r="FEX10" s="653"/>
      <c r="FEY10" s="653"/>
      <c r="FEZ10" s="653"/>
      <c r="FFA10" s="653"/>
      <c r="FFB10" s="653"/>
      <c r="FFC10" s="653"/>
      <c r="FFD10" s="668"/>
      <c r="FFE10" s="670"/>
      <c r="FFF10" s="652"/>
      <c r="FFG10" s="652"/>
      <c r="FFH10" s="652"/>
      <c r="FFI10" s="652"/>
      <c r="FFJ10" s="652"/>
      <c r="FFK10" s="652"/>
      <c r="FFL10" s="653"/>
      <c r="FFM10" s="653"/>
      <c r="FFN10" s="653"/>
      <c r="FFO10" s="653"/>
      <c r="FFP10" s="653"/>
      <c r="FFQ10" s="653"/>
      <c r="FFR10" s="653"/>
      <c r="FFS10" s="653"/>
      <c r="FFT10" s="668"/>
      <c r="FFU10" s="670"/>
      <c r="FFV10" s="652"/>
      <c r="FFW10" s="652"/>
      <c r="FFX10" s="652"/>
      <c r="FFY10" s="652"/>
      <c r="FFZ10" s="652"/>
      <c r="FGA10" s="652"/>
      <c r="FGB10" s="653"/>
      <c r="FGC10" s="653"/>
      <c r="FGD10" s="653"/>
      <c r="FGE10" s="653"/>
      <c r="FGF10" s="653"/>
      <c r="FGG10" s="653"/>
      <c r="FGH10" s="653"/>
      <c r="FGI10" s="653"/>
      <c r="FGJ10" s="668"/>
      <c r="FGK10" s="670"/>
      <c r="FGL10" s="652"/>
      <c r="FGM10" s="652"/>
      <c r="FGN10" s="652"/>
      <c r="FGO10" s="652"/>
      <c r="FGP10" s="652"/>
      <c r="FGQ10" s="652"/>
      <c r="FGR10" s="653"/>
      <c r="FGS10" s="653"/>
      <c r="FGT10" s="653"/>
      <c r="FGU10" s="653"/>
      <c r="FGV10" s="653"/>
      <c r="FGW10" s="653"/>
      <c r="FGX10" s="653"/>
      <c r="FGY10" s="653"/>
      <c r="FGZ10" s="668"/>
      <c r="FHA10" s="670"/>
      <c r="FHB10" s="652"/>
      <c r="FHC10" s="652"/>
      <c r="FHD10" s="652"/>
      <c r="FHE10" s="652"/>
      <c r="FHF10" s="652"/>
      <c r="FHG10" s="652"/>
      <c r="FHH10" s="653"/>
      <c r="FHI10" s="653"/>
      <c r="FHJ10" s="653"/>
      <c r="FHK10" s="653"/>
      <c r="FHL10" s="653"/>
      <c r="FHM10" s="653"/>
      <c r="FHN10" s="653"/>
      <c r="FHO10" s="653"/>
      <c r="FHP10" s="668"/>
      <c r="FHQ10" s="670"/>
      <c r="FHR10" s="652"/>
      <c r="FHS10" s="652"/>
      <c r="FHT10" s="652"/>
      <c r="FHU10" s="652"/>
      <c r="FHV10" s="652"/>
      <c r="FHW10" s="652"/>
      <c r="FHX10" s="653"/>
      <c r="FHY10" s="653"/>
      <c r="FHZ10" s="653"/>
      <c r="FIA10" s="653"/>
      <c r="FIB10" s="653"/>
      <c r="FIC10" s="653"/>
      <c r="FID10" s="653"/>
      <c r="FIE10" s="653"/>
      <c r="FIF10" s="668"/>
      <c r="FIG10" s="670"/>
      <c r="FIH10" s="652"/>
      <c r="FII10" s="652"/>
      <c r="FIJ10" s="652"/>
      <c r="FIK10" s="652"/>
      <c r="FIL10" s="652"/>
      <c r="FIM10" s="652"/>
      <c r="FIN10" s="653"/>
      <c r="FIO10" s="653"/>
      <c r="FIP10" s="653"/>
      <c r="FIQ10" s="653"/>
      <c r="FIR10" s="653"/>
      <c r="FIS10" s="653"/>
      <c r="FIT10" s="653"/>
      <c r="FIU10" s="653"/>
      <c r="FIV10" s="668"/>
      <c r="FIW10" s="670"/>
      <c r="FIX10" s="652"/>
      <c r="FIY10" s="652"/>
      <c r="FIZ10" s="652"/>
      <c r="FJA10" s="652"/>
      <c r="FJB10" s="652"/>
      <c r="FJC10" s="652"/>
      <c r="FJD10" s="653"/>
      <c r="FJE10" s="653"/>
      <c r="FJF10" s="653"/>
      <c r="FJG10" s="653"/>
      <c r="FJH10" s="653"/>
      <c r="FJI10" s="653"/>
      <c r="FJJ10" s="653"/>
      <c r="FJK10" s="653"/>
      <c r="FJL10" s="668"/>
      <c r="FJM10" s="670"/>
      <c r="FJN10" s="652"/>
      <c r="FJO10" s="652"/>
      <c r="FJP10" s="652"/>
      <c r="FJQ10" s="652"/>
      <c r="FJR10" s="652"/>
      <c r="FJS10" s="652"/>
      <c r="FJT10" s="653"/>
      <c r="FJU10" s="653"/>
      <c r="FJV10" s="653"/>
      <c r="FJW10" s="653"/>
      <c r="FJX10" s="653"/>
      <c r="FJY10" s="653"/>
      <c r="FJZ10" s="653"/>
      <c r="FKA10" s="653"/>
      <c r="FKB10" s="668"/>
      <c r="FKC10" s="670"/>
      <c r="FKD10" s="652"/>
      <c r="FKE10" s="652"/>
      <c r="FKF10" s="652"/>
      <c r="FKG10" s="652"/>
      <c r="FKH10" s="652"/>
      <c r="FKI10" s="652"/>
      <c r="FKJ10" s="653"/>
      <c r="FKK10" s="653"/>
      <c r="FKL10" s="653"/>
      <c r="FKM10" s="653"/>
      <c r="FKN10" s="653"/>
      <c r="FKO10" s="653"/>
      <c r="FKP10" s="653"/>
      <c r="FKQ10" s="653"/>
      <c r="FKR10" s="668"/>
      <c r="FKS10" s="670"/>
      <c r="FKT10" s="652"/>
      <c r="FKU10" s="652"/>
      <c r="FKV10" s="652"/>
      <c r="FKW10" s="652"/>
      <c r="FKX10" s="652"/>
      <c r="FKY10" s="652"/>
      <c r="FKZ10" s="653"/>
      <c r="FLA10" s="653"/>
      <c r="FLB10" s="653"/>
      <c r="FLC10" s="653"/>
      <c r="FLD10" s="653"/>
      <c r="FLE10" s="653"/>
      <c r="FLF10" s="653"/>
      <c r="FLG10" s="653"/>
      <c r="FLH10" s="668"/>
      <c r="FLI10" s="670"/>
      <c r="FLJ10" s="652"/>
      <c r="FLK10" s="652"/>
      <c r="FLL10" s="652"/>
      <c r="FLM10" s="652"/>
      <c r="FLN10" s="652"/>
      <c r="FLO10" s="652"/>
      <c r="FLP10" s="653"/>
      <c r="FLQ10" s="653"/>
      <c r="FLR10" s="653"/>
      <c r="FLS10" s="653"/>
      <c r="FLT10" s="653"/>
      <c r="FLU10" s="653"/>
      <c r="FLV10" s="653"/>
      <c r="FLW10" s="653"/>
      <c r="FLX10" s="668"/>
      <c r="FLY10" s="670"/>
      <c r="FLZ10" s="652"/>
      <c r="FMA10" s="652"/>
      <c r="FMB10" s="652"/>
      <c r="FMC10" s="652"/>
      <c r="FMD10" s="652"/>
      <c r="FME10" s="652"/>
      <c r="FMF10" s="653"/>
      <c r="FMG10" s="653"/>
      <c r="FMH10" s="653"/>
      <c r="FMI10" s="653"/>
      <c r="FMJ10" s="653"/>
      <c r="FMK10" s="653"/>
      <c r="FML10" s="653"/>
      <c r="FMM10" s="653"/>
      <c r="FMN10" s="668"/>
      <c r="FMO10" s="670"/>
      <c r="FMP10" s="652"/>
      <c r="FMQ10" s="652"/>
      <c r="FMR10" s="652"/>
      <c r="FMS10" s="652"/>
      <c r="FMT10" s="652"/>
      <c r="FMU10" s="652"/>
      <c r="FMV10" s="653"/>
      <c r="FMW10" s="653"/>
      <c r="FMX10" s="653"/>
      <c r="FMY10" s="653"/>
      <c r="FMZ10" s="653"/>
      <c r="FNA10" s="653"/>
      <c r="FNB10" s="653"/>
      <c r="FNC10" s="653"/>
      <c r="FND10" s="668"/>
      <c r="FNE10" s="670"/>
      <c r="FNF10" s="652"/>
      <c r="FNG10" s="652"/>
      <c r="FNH10" s="652"/>
      <c r="FNI10" s="652"/>
      <c r="FNJ10" s="652"/>
      <c r="FNK10" s="652"/>
      <c r="FNL10" s="653"/>
      <c r="FNM10" s="653"/>
      <c r="FNN10" s="653"/>
      <c r="FNO10" s="653"/>
      <c r="FNP10" s="653"/>
      <c r="FNQ10" s="653"/>
      <c r="FNR10" s="653"/>
      <c r="FNS10" s="653"/>
      <c r="FNT10" s="668"/>
      <c r="FNU10" s="670"/>
      <c r="FNV10" s="652"/>
      <c r="FNW10" s="652"/>
      <c r="FNX10" s="652"/>
      <c r="FNY10" s="652"/>
      <c r="FNZ10" s="652"/>
      <c r="FOA10" s="652"/>
      <c r="FOB10" s="653"/>
      <c r="FOC10" s="653"/>
      <c r="FOD10" s="653"/>
      <c r="FOE10" s="653"/>
      <c r="FOF10" s="653"/>
      <c r="FOG10" s="653"/>
      <c r="FOH10" s="653"/>
      <c r="FOI10" s="653"/>
      <c r="FOJ10" s="668"/>
      <c r="FOK10" s="670"/>
      <c r="FOL10" s="652"/>
      <c r="FOM10" s="652"/>
      <c r="FON10" s="652"/>
      <c r="FOO10" s="652"/>
      <c r="FOP10" s="652"/>
      <c r="FOQ10" s="652"/>
      <c r="FOR10" s="653"/>
      <c r="FOS10" s="653"/>
      <c r="FOT10" s="653"/>
      <c r="FOU10" s="653"/>
      <c r="FOV10" s="653"/>
      <c r="FOW10" s="653"/>
      <c r="FOX10" s="653"/>
      <c r="FOY10" s="653"/>
      <c r="FOZ10" s="668"/>
      <c r="FPA10" s="670"/>
      <c r="FPB10" s="652"/>
      <c r="FPC10" s="652"/>
      <c r="FPD10" s="652"/>
      <c r="FPE10" s="652"/>
      <c r="FPF10" s="652"/>
      <c r="FPG10" s="652"/>
      <c r="FPH10" s="653"/>
      <c r="FPI10" s="653"/>
      <c r="FPJ10" s="653"/>
      <c r="FPK10" s="653"/>
      <c r="FPL10" s="653"/>
      <c r="FPM10" s="653"/>
      <c r="FPN10" s="653"/>
      <c r="FPO10" s="653"/>
      <c r="FPP10" s="668"/>
      <c r="FPQ10" s="670"/>
      <c r="FPR10" s="652"/>
      <c r="FPS10" s="652"/>
      <c r="FPT10" s="652"/>
      <c r="FPU10" s="652"/>
      <c r="FPV10" s="652"/>
      <c r="FPW10" s="652"/>
      <c r="FPX10" s="653"/>
      <c r="FPY10" s="653"/>
      <c r="FPZ10" s="653"/>
      <c r="FQA10" s="653"/>
      <c r="FQB10" s="653"/>
      <c r="FQC10" s="653"/>
      <c r="FQD10" s="653"/>
      <c r="FQE10" s="653"/>
      <c r="FQF10" s="668"/>
      <c r="FQG10" s="670"/>
      <c r="FQH10" s="652"/>
      <c r="FQI10" s="652"/>
      <c r="FQJ10" s="652"/>
      <c r="FQK10" s="652"/>
      <c r="FQL10" s="652"/>
      <c r="FQM10" s="652"/>
      <c r="FQN10" s="653"/>
      <c r="FQO10" s="653"/>
      <c r="FQP10" s="653"/>
      <c r="FQQ10" s="653"/>
      <c r="FQR10" s="653"/>
      <c r="FQS10" s="653"/>
      <c r="FQT10" s="653"/>
      <c r="FQU10" s="653"/>
      <c r="FQV10" s="668"/>
      <c r="FQW10" s="670"/>
      <c r="FQX10" s="652"/>
      <c r="FQY10" s="652"/>
      <c r="FQZ10" s="652"/>
      <c r="FRA10" s="652"/>
      <c r="FRB10" s="652"/>
      <c r="FRC10" s="652"/>
      <c r="FRD10" s="653"/>
      <c r="FRE10" s="653"/>
      <c r="FRF10" s="653"/>
      <c r="FRG10" s="653"/>
      <c r="FRH10" s="653"/>
      <c r="FRI10" s="653"/>
      <c r="FRJ10" s="653"/>
      <c r="FRK10" s="653"/>
      <c r="FRL10" s="668"/>
      <c r="FRM10" s="670"/>
      <c r="FRN10" s="652"/>
      <c r="FRO10" s="652"/>
      <c r="FRP10" s="652"/>
      <c r="FRQ10" s="652"/>
      <c r="FRR10" s="652"/>
      <c r="FRS10" s="652"/>
      <c r="FRT10" s="653"/>
      <c r="FRU10" s="653"/>
      <c r="FRV10" s="653"/>
      <c r="FRW10" s="653"/>
      <c r="FRX10" s="653"/>
      <c r="FRY10" s="653"/>
      <c r="FRZ10" s="653"/>
      <c r="FSA10" s="653"/>
      <c r="FSB10" s="668"/>
      <c r="FSC10" s="670"/>
      <c r="FSD10" s="652"/>
      <c r="FSE10" s="652"/>
      <c r="FSF10" s="652"/>
      <c r="FSG10" s="652"/>
      <c r="FSH10" s="652"/>
      <c r="FSI10" s="652"/>
      <c r="FSJ10" s="653"/>
      <c r="FSK10" s="653"/>
      <c r="FSL10" s="653"/>
      <c r="FSM10" s="653"/>
      <c r="FSN10" s="653"/>
      <c r="FSO10" s="653"/>
      <c r="FSP10" s="653"/>
      <c r="FSQ10" s="653"/>
      <c r="FSR10" s="668"/>
      <c r="FSS10" s="670"/>
      <c r="FST10" s="652"/>
      <c r="FSU10" s="652"/>
      <c r="FSV10" s="652"/>
      <c r="FSW10" s="652"/>
      <c r="FSX10" s="652"/>
      <c r="FSY10" s="652"/>
      <c r="FSZ10" s="653"/>
      <c r="FTA10" s="653"/>
      <c r="FTB10" s="653"/>
      <c r="FTC10" s="653"/>
      <c r="FTD10" s="653"/>
      <c r="FTE10" s="653"/>
      <c r="FTF10" s="653"/>
      <c r="FTG10" s="653"/>
      <c r="FTH10" s="668"/>
      <c r="FTI10" s="670"/>
      <c r="FTJ10" s="652"/>
      <c r="FTK10" s="652"/>
      <c r="FTL10" s="652"/>
      <c r="FTM10" s="652"/>
      <c r="FTN10" s="652"/>
      <c r="FTO10" s="652"/>
      <c r="FTP10" s="653"/>
      <c r="FTQ10" s="653"/>
      <c r="FTR10" s="653"/>
      <c r="FTS10" s="653"/>
      <c r="FTT10" s="653"/>
      <c r="FTU10" s="653"/>
      <c r="FTV10" s="653"/>
      <c r="FTW10" s="653"/>
      <c r="FTX10" s="668"/>
      <c r="FTY10" s="670"/>
      <c r="FTZ10" s="652"/>
      <c r="FUA10" s="652"/>
      <c r="FUB10" s="652"/>
      <c r="FUC10" s="652"/>
      <c r="FUD10" s="652"/>
      <c r="FUE10" s="652"/>
      <c r="FUF10" s="653"/>
      <c r="FUG10" s="653"/>
      <c r="FUH10" s="653"/>
      <c r="FUI10" s="653"/>
      <c r="FUJ10" s="653"/>
      <c r="FUK10" s="653"/>
      <c r="FUL10" s="653"/>
      <c r="FUM10" s="653"/>
      <c r="FUN10" s="668"/>
      <c r="FUO10" s="670"/>
      <c r="FUP10" s="652"/>
      <c r="FUQ10" s="652"/>
      <c r="FUR10" s="652"/>
      <c r="FUS10" s="652"/>
      <c r="FUT10" s="652"/>
      <c r="FUU10" s="652"/>
      <c r="FUV10" s="653"/>
      <c r="FUW10" s="653"/>
      <c r="FUX10" s="653"/>
      <c r="FUY10" s="653"/>
      <c r="FUZ10" s="653"/>
      <c r="FVA10" s="653"/>
      <c r="FVB10" s="653"/>
      <c r="FVC10" s="653"/>
      <c r="FVD10" s="668"/>
      <c r="FVE10" s="670"/>
      <c r="FVF10" s="652"/>
      <c r="FVG10" s="652"/>
      <c r="FVH10" s="652"/>
      <c r="FVI10" s="652"/>
      <c r="FVJ10" s="652"/>
      <c r="FVK10" s="652"/>
      <c r="FVL10" s="653"/>
      <c r="FVM10" s="653"/>
      <c r="FVN10" s="653"/>
      <c r="FVO10" s="653"/>
      <c r="FVP10" s="653"/>
      <c r="FVQ10" s="653"/>
      <c r="FVR10" s="653"/>
      <c r="FVS10" s="653"/>
      <c r="FVT10" s="668"/>
      <c r="FVU10" s="670"/>
      <c r="FVV10" s="652"/>
      <c r="FVW10" s="652"/>
      <c r="FVX10" s="652"/>
      <c r="FVY10" s="652"/>
      <c r="FVZ10" s="652"/>
      <c r="FWA10" s="652"/>
      <c r="FWB10" s="653"/>
      <c r="FWC10" s="653"/>
      <c r="FWD10" s="653"/>
      <c r="FWE10" s="653"/>
      <c r="FWF10" s="653"/>
      <c r="FWG10" s="653"/>
      <c r="FWH10" s="653"/>
      <c r="FWI10" s="653"/>
      <c r="FWJ10" s="668"/>
      <c r="FWK10" s="670"/>
      <c r="FWL10" s="652"/>
      <c r="FWM10" s="652"/>
      <c r="FWN10" s="652"/>
      <c r="FWO10" s="652"/>
      <c r="FWP10" s="652"/>
      <c r="FWQ10" s="652"/>
      <c r="FWR10" s="653"/>
      <c r="FWS10" s="653"/>
      <c r="FWT10" s="653"/>
      <c r="FWU10" s="653"/>
      <c r="FWV10" s="653"/>
      <c r="FWW10" s="653"/>
      <c r="FWX10" s="653"/>
      <c r="FWY10" s="653"/>
      <c r="FWZ10" s="668"/>
      <c r="FXA10" s="670"/>
      <c r="FXB10" s="652"/>
      <c r="FXC10" s="652"/>
      <c r="FXD10" s="652"/>
      <c r="FXE10" s="652"/>
      <c r="FXF10" s="652"/>
      <c r="FXG10" s="652"/>
      <c r="FXH10" s="653"/>
      <c r="FXI10" s="653"/>
      <c r="FXJ10" s="653"/>
      <c r="FXK10" s="653"/>
      <c r="FXL10" s="653"/>
      <c r="FXM10" s="653"/>
      <c r="FXN10" s="653"/>
      <c r="FXO10" s="653"/>
      <c r="FXP10" s="668"/>
      <c r="FXQ10" s="670"/>
      <c r="FXR10" s="652"/>
      <c r="FXS10" s="652"/>
      <c r="FXT10" s="652"/>
      <c r="FXU10" s="652"/>
      <c r="FXV10" s="652"/>
      <c r="FXW10" s="652"/>
      <c r="FXX10" s="653"/>
      <c r="FXY10" s="653"/>
      <c r="FXZ10" s="653"/>
      <c r="FYA10" s="653"/>
      <c r="FYB10" s="653"/>
      <c r="FYC10" s="653"/>
      <c r="FYD10" s="653"/>
      <c r="FYE10" s="653"/>
      <c r="FYF10" s="668"/>
      <c r="FYG10" s="670"/>
      <c r="FYH10" s="652"/>
      <c r="FYI10" s="652"/>
      <c r="FYJ10" s="652"/>
      <c r="FYK10" s="652"/>
      <c r="FYL10" s="652"/>
      <c r="FYM10" s="652"/>
      <c r="FYN10" s="653"/>
      <c r="FYO10" s="653"/>
      <c r="FYP10" s="653"/>
      <c r="FYQ10" s="653"/>
      <c r="FYR10" s="653"/>
      <c r="FYS10" s="653"/>
      <c r="FYT10" s="653"/>
      <c r="FYU10" s="653"/>
      <c r="FYV10" s="668"/>
      <c r="FYW10" s="670"/>
      <c r="FYX10" s="652"/>
      <c r="FYY10" s="652"/>
      <c r="FYZ10" s="652"/>
      <c r="FZA10" s="652"/>
      <c r="FZB10" s="652"/>
      <c r="FZC10" s="652"/>
      <c r="FZD10" s="653"/>
      <c r="FZE10" s="653"/>
      <c r="FZF10" s="653"/>
      <c r="FZG10" s="653"/>
      <c r="FZH10" s="653"/>
      <c r="FZI10" s="653"/>
      <c r="FZJ10" s="653"/>
      <c r="FZK10" s="653"/>
      <c r="FZL10" s="668"/>
      <c r="FZM10" s="670"/>
      <c r="FZN10" s="652"/>
      <c r="FZO10" s="652"/>
      <c r="FZP10" s="652"/>
      <c r="FZQ10" s="652"/>
      <c r="FZR10" s="652"/>
      <c r="FZS10" s="652"/>
      <c r="FZT10" s="653"/>
      <c r="FZU10" s="653"/>
      <c r="FZV10" s="653"/>
      <c r="FZW10" s="653"/>
      <c r="FZX10" s="653"/>
      <c r="FZY10" s="653"/>
      <c r="FZZ10" s="653"/>
      <c r="GAA10" s="653"/>
      <c r="GAB10" s="668"/>
      <c r="GAC10" s="670"/>
      <c r="GAD10" s="652"/>
      <c r="GAE10" s="652"/>
      <c r="GAF10" s="652"/>
      <c r="GAG10" s="652"/>
      <c r="GAH10" s="652"/>
      <c r="GAI10" s="652"/>
      <c r="GAJ10" s="653"/>
      <c r="GAK10" s="653"/>
      <c r="GAL10" s="653"/>
      <c r="GAM10" s="653"/>
      <c r="GAN10" s="653"/>
      <c r="GAO10" s="653"/>
      <c r="GAP10" s="653"/>
      <c r="GAQ10" s="653"/>
      <c r="GAR10" s="668"/>
      <c r="GAS10" s="670"/>
      <c r="GAT10" s="652"/>
      <c r="GAU10" s="652"/>
      <c r="GAV10" s="652"/>
      <c r="GAW10" s="652"/>
      <c r="GAX10" s="652"/>
      <c r="GAY10" s="652"/>
      <c r="GAZ10" s="653"/>
      <c r="GBA10" s="653"/>
      <c r="GBB10" s="653"/>
      <c r="GBC10" s="653"/>
      <c r="GBD10" s="653"/>
      <c r="GBE10" s="653"/>
      <c r="GBF10" s="653"/>
      <c r="GBG10" s="653"/>
      <c r="GBH10" s="668"/>
      <c r="GBI10" s="670"/>
      <c r="GBJ10" s="652"/>
      <c r="GBK10" s="652"/>
      <c r="GBL10" s="652"/>
      <c r="GBM10" s="652"/>
      <c r="GBN10" s="652"/>
      <c r="GBO10" s="652"/>
      <c r="GBP10" s="653"/>
      <c r="GBQ10" s="653"/>
      <c r="GBR10" s="653"/>
      <c r="GBS10" s="653"/>
      <c r="GBT10" s="653"/>
      <c r="GBU10" s="653"/>
      <c r="GBV10" s="653"/>
      <c r="GBW10" s="653"/>
      <c r="GBX10" s="668"/>
      <c r="GBY10" s="670"/>
      <c r="GBZ10" s="652"/>
      <c r="GCA10" s="652"/>
      <c r="GCB10" s="652"/>
      <c r="GCC10" s="652"/>
      <c r="GCD10" s="652"/>
      <c r="GCE10" s="652"/>
      <c r="GCF10" s="653"/>
      <c r="GCG10" s="653"/>
      <c r="GCH10" s="653"/>
      <c r="GCI10" s="653"/>
      <c r="GCJ10" s="653"/>
      <c r="GCK10" s="653"/>
      <c r="GCL10" s="653"/>
      <c r="GCM10" s="653"/>
      <c r="GCN10" s="668"/>
      <c r="GCO10" s="670"/>
      <c r="GCP10" s="652"/>
      <c r="GCQ10" s="652"/>
      <c r="GCR10" s="652"/>
      <c r="GCS10" s="652"/>
      <c r="GCT10" s="652"/>
      <c r="GCU10" s="652"/>
      <c r="GCV10" s="653"/>
      <c r="GCW10" s="653"/>
      <c r="GCX10" s="653"/>
      <c r="GCY10" s="653"/>
      <c r="GCZ10" s="653"/>
      <c r="GDA10" s="653"/>
      <c r="GDB10" s="653"/>
      <c r="GDC10" s="653"/>
      <c r="GDD10" s="668"/>
      <c r="GDE10" s="670"/>
      <c r="GDF10" s="652"/>
      <c r="GDG10" s="652"/>
      <c r="GDH10" s="652"/>
      <c r="GDI10" s="652"/>
      <c r="GDJ10" s="652"/>
      <c r="GDK10" s="652"/>
      <c r="GDL10" s="653"/>
      <c r="GDM10" s="653"/>
      <c r="GDN10" s="653"/>
      <c r="GDO10" s="653"/>
      <c r="GDP10" s="653"/>
      <c r="GDQ10" s="653"/>
      <c r="GDR10" s="653"/>
      <c r="GDS10" s="653"/>
      <c r="GDT10" s="668"/>
      <c r="GDU10" s="670"/>
      <c r="GDV10" s="652"/>
      <c r="GDW10" s="652"/>
      <c r="GDX10" s="652"/>
      <c r="GDY10" s="652"/>
      <c r="GDZ10" s="652"/>
      <c r="GEA10" s="652"/>
      <c r="GEB10" s="653"/>
      <c r="GEC10" s="653"/>
      <c r="GED10" s="653"/>
      <c r="GEE10" s="653"/>
      <c r="GEF10" s="653"/>
      <c r="GEG10" s="653"/>
      <c r="GEH10" s="653"/>
      <c r="GEI10" s="653"/>
      <c r="GEJ10" s="668"/>
      <c r="GEK10" s="670"/>
      <c r="GEL10" s="652"/>
      <c r="GEM10" s="652"/>
      <c r="GEN10" s="652"/>
      <c r="GEO10" s="652"/>
      <c r="GEP10" s="652"/>
      <c r="GEQ10" s="652"/>
      <c r="GER10" s="653"/>
      <c r="GES10" s="653"/>
      <c r="GET10" s="653"/>
      <c r="GEU10" s="653"/>
      <c r="GEV10" s="653"/>
      <c r="GEW10" s="653"/>
      <c r="GEX10" s="653"/>
      <c r="GEY10" s="653"/>
      <c r="GEZ10" s="668"/>
      <c r="GFA10" s="670"/>
      <c r="GFB10" s="652"/>
      <c r="GFC10" s="652"/>
      <c r="GFD10" s="652"/>
      <c r="GFE10" s="652"/>
      <c r="GFF10" s="652"/>
      <c r="GFG10" s="652"/>
      <c r="GFH10" s="653"/>
      <c r="GFI10" s="653"/>
      <c r="GFJ10" s="653"/>
      <c r="GFK10" s="653"/>
      <c r="GFL10" s="653"/>
      <c r="GFM10" s="653"/>
      <c r="GFN10" s="653"/>
      <c r="GFO10" s="653"/>
      <c r="GFP10" s="668"/>
      <c r="GFQ10" s="670"/>
      <c r="GFR10" s="652"/>
      <c r="GFS10" s="652"/>
      <c r="GFT10" s="652"/>
      <c r="GFU10" s="652"/>
      <c r="GFV10" s="652"/>
      <c r="GFW10" s="652"/>
      <c r="GFX10" s="653"/>
      <c r="GFY10" s="653"/>
      <c r="GFZ10" s="653"/>
      <c r="GGA10" s="653"/>
      <c r="GGB10" s="653"/>
      <c r="GGC10" s="653"/>
      <c r="GGD10" s="653"/>
      <c r="GGE10" s="653"/>
      <c r="GGF10" s="668"/>
      <c r="GGG10" s="670"/>
      <c r="GGH10" s="652"/>
      <c r="GGI10" s="652"/>
      <c r="GGJ10" s="652"/>
      <c r="GGK10" s="652"/>
      <c r="GGL10" s="652"/>
      <c r="GGM10" s="652"/>
      <c r="GGN10" s="653"/>
      <c r="GGO10" s="653"/>
      <c r="GGP10" s="653"/>
      <c r="GGQ10" s="653"/>
      <c r="GGR10" s="653"/>
      <c r="GGS10" s="653"/>
      <c r="GGT10" s="653"/>
      <c r="GGU10" s="653"/>
      <c r="GGV10" s="668"/>
      <c r="GGW10" s="670"/>
      <c r="GGX10" s="652"/>
      <c r="GGY10" s="652"/>
      <c r="GGZ10" s="652"/>
      <c r="GHA10" s="652"/>
      <c r="GHB10" s="652"/>
      <c r="GHC10" s="652"/>
      <c r="GHD10" s="653"/>
      <c r="GHE10" s="653"/>
      <c r="GHF10" s="653"/>
      <c r="GHG10" s="653"/>
      <c r="GHH10" s="653"/>
      <c r="GHI10" s="653"/>
      <c r="GHJ10" s="653"/>
      <c r="GHK10" s="653"/>
      <c r="GHL10" s="668"/>
      <c r="GHM10" s="670"/>
      <c r="GHN10" s="652"/>
      <c r="GHO10" s="652"/>
      <c r="GHP10" s="652"/>
      <c r="GHQ10" s="652"/>
      <c r="GHR10" s="652"/>
      <c r="GHS10" s="652"/>
      <c r="GHT10" s="653"/>
      <c r="GHU10" s="653"/>
      <c r="GHV10" s="653"/>
      <c r="GHW10" s="653"/>
      <c r="GHX10" s="653"/>
      <c r="GHY10" s="653"/>
      <c r="GHZ10" s="653"/>
      <c r="GIA10" s="653"/>
      <c r="GIB10" s="668"/>
      <c r="GIC10" s="670"/>
      <c r="GID10" s="652"/>
      <c r="GIE10" s="652"/>
      <c r="GIF10" s="652"/>
      <c r="GIG10" s="652"/>
      <c r="GIH10" s="652"/>
      <c r="GII10" s="652"/>
      <c r="GIJ10" s="653"/>
      <c r="GIK10" s="653"/>
      <c r="GIL10" s="653"/>
      <c r="GIM10" s="653"/>
      <c r="GIN10" s="653"/>
      <c r="GIO10" s="653"/>
      <c r="GIP10" s="653"/>
      <c r="GIQ10" s="653"/>
      <c r="GIR10" s="668"/>
      <c r="GIS10" s="670"/>
      <c r="GIT10" s="652"/>
      <c r="GIU10" s="652"/>
      <c r="GIV10" s="652"/>
      <c r="GIW10" s="652"/>
      <c r="GIX10" s="652"/>
      <c r="GIY10" s="652"/>
      <c r="GIZ10" s="653"/>
      <c r="GJA10" s="653"/>
      <c r="GJB10" s="653"/>
      <c r="GJC10" s="653"/>
      <c r="GJD10" s="653"/>
      <c r="GJE10" s="653"/>
      <c r="GJF10" s="653"/>
      <c r="GJG10" s="653"/>
      <c r="GJH10" s="668"/>
      <c r="GJI10" s="670"/>
      <c r="GJJ10" s="652"/>
      <c r="GJK10" s="652"/>
      <c r="GJL10" s="652"/>
      <c r="GJM10" s="652"/>
      <c r="GJN10" s="652"/>
      <c r="GJO10" s="652"/>
      <c r="GJP10" s="653"/>
      <c r="GJQ10" s="653"/>
      <c r="GJR10" s="653"/>
      <c r="GJS10" s="653"/>
      <c r="GJT10" s="653"/>
      <c r="GJU10" s="653"/>
      <c r="GJV10" s="653"/>
      <c r="GJW10" s="653"/>
      <c r="GJX10" s="668"/>
      <c r="GJY10" s="670"/>
      <c r="GJZ10" s="652"/>
      <c r="GKA10" s="652"/>
      <c r="GKB10" s="652"/>
      <c r="GKC10" s="652"/>
      <c r="GKD10" s="652"/>
      <c r="GKE10" s="652"/>
      <c r="GKF10" s="653"/>
      <c r="GKG10" s="653"/>
      <c r="GKH10" s="653"/>
      <c r="GKI10" s="653"/>
      <c r="GKJ10" s="653"/>
      <c r="GKK10" s="653"/>
      <c r="GKL10" s="653"/>
      <c r="GKM10" s="653"/>
      <c r="GKN10" s="668"/>
      <c r="GKO10" s="670"/>
      <c r="GKP10" s="652"/>
      <c r="GKQ10" s="652"/>
      <c r="GKR10" s="652"/>
      <c r="GKS10" s="652"/>
      <c r="GKT10" s="652"/>
      <c r="GKU10" s="652"/>
      <c r="GKV10" s="653"/>
      <c r="GKW10" s="653"/>
      <c r="GKX10" s="653"/>
      <c r="GKY10" s="653"/>
      <c r="GKZ10" s="653"/>
      <c r="GLA10" s="653"/>
      <c r="GLB10" s="653"/>
      <c r="GLC10" s="653"/>
      <c r="GLD10" s="668"/>
      <c r="GLE10" s="670"/>
      <c r="GLF10" s="652"/>
      <c r="GLG10" s="652"/>
      <c r="GLH10" s="652"/>
      <c r="GLI10" s="652"/>
      <c r="GLJ10" s="652"/>
      <c r="GLK10" s="652"/>
      <c r="GLL10" s="653"/>
      <c r="GLM10" s="653"/>
      <c r="GLN10" s="653"/>
      <c r="GLO10" s="653"/>
      <c r="GLP10" s="653"/>
      <c r="GLQ10" s="653"/>
      <c r="GLR10" s="653"/>
      <c r="GLS10" s="653"/>
      <c r="GLT10" s="668"/>
      <c r="GLU10" s="670"/>
      <c r="GLV10" s="652"/>
      <c r="GLW10" s="652"/>
      <c r="GLX10" s="652"/>
      <c r="GLY10" s="652"/>
      <c r="GLZ10" s="652"/>
      <c r="GMA10" s="652"/>
      <c r="GMB10" s="653"/>
      <c r="GMC10" s="653"/>
      <c r="GMD10" s="653"/>
      <c r="GME10" s="653"/>
      <c r="GMF10" s="653"/>
      <c r="GMG10" s="653"/>
      <c r="GMH10" s="653"/>
      <c r="GMI10" s="653"/>
      <c r="GMJ10" s="668"/>
      <c r="GMK10" s="670"/>
      <c r="GML10" s="652"/>
      <c r="GMM10" s="652"/>
      <c r="GMN10" s="652"/>
      <c r="GMO10" s="652"/>
      <c r="GMP10" s="652"/>
      <c r="GMQ10" s="652"/>
      <c r="GMR10" s="653"/>
      <c r="GMS10" s="653"/>
      <c r="GMT10" s="653"/>
      <c r="GMU10" s="653"/>
      <c r="GMV10" s="653"/>
      <c r="GMW10" s="653"/>
      <c r="GMX10" s="653"/>
      <c r="GMY10" s="653"/>
      <c r="GMZ10" s="668"/>
      <c r="GNA10" s="670"/>
      <c r="GNB10" s="652"/>
      <c r="GNC10" s="652"/>
      <c r="GND10" s="652"/>
      <c r="GNE10" s="652"/>
      <c r="GNF10" s="652"/>
      <c r="GNG10" s="652"/>
      <c r="GNH10" s="653"/>
      <c r="GNI10" s="653"/>
      <c r="GNJ10" s="653"/>
      <c r="GNK10" s="653"/>
      <c r="GNL10" s="653"/>
      <c r="GNM10" s="653"/>
      <c r="GNN10" s="653"/>
      <c r="GNO10" s="653"/>
      <c r="GNP10" s="668"/>
      <c r="GNQ10" s="670"/>
      <c r="GNR10" s="652"/>
      <c r="GNS10" s="652"/>
      <c r="GNT10" s="652"/>
      <c r="GNU10" s="652"/>
      <c r="GNV10" s="652"/>
      <c r="GNW10" s="652"/>
      <c r="GNX10" s="653"/>
      <c r="GNY10" s="653"/>
      <c r="GNZ10" s="653"/>
      <c r="GOA10" s="653"/>
      <c r="GOB10" s="653"/>
      <c r="GOC10" s="653"/>
      <c r="GOD10" s="653"/>
      <c r="GOE10" s="653"/>
      <c r="GOF10" s="668"/>
      <c r="GOG10" s="670"/>
      <c r="GOH10" s="652"/>
      <c r="GOI10" s="652"/>
      <c r="GOJ10" s="652"/>
      <c r="GOK10" s="652"/>
      <c r="GOL10" s="652"/>
      <c r="GOM10" s="652"/>
      <c r="GON10" s="653"/>
      <c r="GOO10" s="653"/>
      <c r="GOP10" s="653"/>
      <c r="GOQ10" s="653"/>
      <c r="GOR10" s="653"/>
      <c r="GOS10" s="653"/>
      <c r="GOT10" s="653"/>
      <c r="GOU10" s="653"/>
      <c r="GOV10" s="668"/>
      <c r="GOW10" s="670"/>
      <c r="GOX10" s="652"/>
      <c r="GOY10" s="652"/>
      <c r="GOZ10" s="652"/>
      <c r="GPA10" s="652"/>
      <c r="GPB10" s="652"/>
      <c r="GPC10" s="652"/>
      <c r="GPD10" s="653"/>
      <c r="GPE10" s="653"/>
      <c r="GPF10" s="653"/>
      <c r="GPG10" s="653"/>
      <c r="GPH10" s="653"/>
      <c r="GPI10" s="653"/>
      <c r="GPJ10" s="653"/>
      <c r="GPK10" s="653"/>
      <c r="GPL10" s="668"/>
      <c r="GPM10" s="670"/>
      <c r="GPN10" s="652"/>
      <c r="GPO10" s="652"/>
      <c r="GPP10" s="652"/>
      <c r="GPQ10" s="652"/>
      <c r="GPR10" s="652"/>
      <c r="GPS10" s="652"/>
      <c r="GPT10" s="653"/>
      <c r="GPU10" s="653"/>
      <c r="GPV10" s="653"/>
      <c r="GPW10" s="653"/>
      <c r="GPX10" s="653"/>
      <c r="GPY10" s="653"/>
      <c r="GPZ10" s="653"/>
      <c r="GQA10" s="653"/>
      <c r="GQB10" s="668"/>
      <c r="GQC10" s="670"/>
      <c r="GQD10" s="652"/>
      <c r="GQE10" s="652"/>
      <c r="GQF10" s="652"/>
      <c r="GQG10" s="652"/>
      <c r="GQH10" s="652"/>
      <c r="GQI10" s="652"/>
      <c r="GQJ10" s="653"/>
      <c r="GQK10" s="653"/>
      <c r="GQL10" s="653"/>
      <c r="GQM10" s="653"/>
      <c r="GQN10" s="653"/>
      <c r="GQO10" s="653"/>
      <c r="GQP10" s="653"/>
      <c r="GQQ10" s="653"/>
      <c r="GQR10" s="668"/>
      <c r="GQS10" s="670"/>
      <c r="GQT10" s="652"/>
      <c r="GQU10" s="652"/>
      <c r="GQV10" s="652"/>
      <c r="GQW10" s="652"/>
      <c r="GQX10" s="652"/>
      <c r="GQY10" s="652"/>
      <c r="GQZ10" s="653"/>
      <c r="GRA10" s="653"/>
      <c r="GRB10" s="653"/>
      <c r="GRC10" s="653"/>
      <c r="GRD10" s="653"/>
      <c r="GRE10" s="653"/>
      <c r="GRF10" s="653"/>
      <c r="GRG10" s="653"/>
      <c r="GRH10" s="668"/>
      <c r="GRI10" s="670"/>
      <c r="GRJ10" s="652"/>
      <c r="GRK10" s="652"/>
      <c r="GRL10" s="652"/>
      <c r="GRM10" s="652"/>
      <c r="GRN10" s="652"/>
      <c r="GRO10" s="652"/>
      <c r="GRP10" s="653"/>
      <c r="GRQ10" s="653"/>
      <c r="GRR10" s="653"/>
      <c r="GRS10" s="653"/>
      <c r="GRT10" s="653"/>
      <c r="GRU10" s="653"/>
      <c r="GRV10" s="653"/>
      <c r="GRW10" s="653"/>
      <c r="GRX10" s="668"/>
      <c r="GRY10" s="670"/>
      <c r="GRZ10" s="652"/>
      <c r="GSA10" s="652"/>
      <c r="GSB10" s="652"/>
      <c r="GSC10" s="652"/>
      <c r="GSD10" s="652"/>
      <c r="GSE10" s="652"/>
      <c r="GSF10" s="653"/>
      <c r="GSG10" s="653"/>
      <c r="GSH10" s="653"/>
      <c r="GSI10" s="653"/>
      <c r="GSJ10" s="653"/>
      <c r="GSK10" s="653"/>
      <c r="GSL10" s="653"/>
      <c r="GSM10" s="653"/>
      <c r="GSN10" s="668"/>
      <c r="GSO10" s="670"/>
      <c r="GSP10" s="652"/>
      <c r="GSQ10" s="652"/>
      <c r="GSR10" s="652"/>
      <c r="GSS10" s="652"/>
      <c r="GST10" s="652"/>
      <c r="GSU10" s="652"/>
      <c r="GSV10" s="653"/>
      <c r="GSW10" s="653"/>
      <c r="GSX10" s="653"/>
      <c r="GSY10" s="653"/>
      <c r="GSZ10" s="653"/>
      <c r="GTA10" s="653"/>
      <c r="GTB10" s="653"/>
      <c r="GTC10" s="653"/>
      <c r="GTD10" s="668"/>
      <c r="GTE10" s="670"/>
      <c r="GTF10" s="652"/>
      <c r="GTG10" s="652"/>
      <c r="GTH10" s="652"/>
      <c r="GTI10" s="652"/>
      <c r="GTJ10" s="652"/>
      <c r="GTK10" s="652"/>
      <c r="GTL10" s="653"/>
      <c r="GTM10" s="653"/>
      <c r="GTN10" s="653"/>
      <c r="GTO10" s="653"/>
      <c r="GTP10" s="653"/>
      <c r="GTQ10" s="653"/>
      <c r="GTR10" s="653"/>
      <c r="GTS10" s="653"/>
      <c r="GTT10" s="668"/>
      <c r="GTU10" s="670"/>
      <c r="GTV10" s="652"/>
      <c r="GTW10" s="652"/>
      <c r="GTX10" s="652"/>
      <c r="GTY10" s="652"/>
      <c r="GTZ10" s="652"/>
      <c r="GUA10" s="652"/>
      <c r="GUB10" s="653"/>
      <c r="GUC10" s="653"/>
      <c r="GUD10" s="653"/>
      <c r="GUE10" s="653"/>
      <c r="GUF10" s="653"/>
      <c r="GUG10" s="653"/>
      <c r="GUH10" s="653"/>
      <c r="GUI10" s="653"/>
      <c r="GUJ10" s="668"/>
      <c r="GUK10" s="670"/>
      <c r="GUL10" s="652"/>
      <c r="GUM10" s="652"/>
      <c r="GUN10" s="652"/>
      <c r="GUO10" s="652"/>
      <c r="GUP10" s="652"/>
      <c r="GUQ10" s="652"/>
      <c r="GUR10" s="653"/>
      <c r="GUS10" s="653"/>
      <c r="GUT10" s="653"/>
      <c r="GUU10" s="653"/>
      <c r="GUV10" s="653"/>
      <c r="GUW10" s="653"/>
      <c r="GUX10" s="653"/>
      <c r="GUY10" s="653"/>
      <c r="GUZ10" s="668"/>
      <c r="GVA10" s="670"/>
      <c r="GVB10" s="652"/>
      <c r="GVC10" s="652"/>
      <c r="GVD10" s="652"/>
      <c r="GVE10" s="652"/>
      <c r="GVF10" s="652"/>
      <c r="GVG10" s="652"/>
      <c r="GVH10" s="653"/>
      <c r="GVI10" s="653"/>
      <c r="GVJ10" s="653"/>
      <c r="GVK10" s="653"/>
      <c r="GVL10" s="653"/>
      <c r="GVM10" s="653"/>
      <c r="GVN10" s="653"/>
      <c r="GVO10" s="653"/>
      <c r="GVP10" s="668"/>
      <c r="GVQ10" s="670"/>
      <c r="GVR10" s="652"/>
      <c r="GVS10" s="652"/>
      <c r="GVT10" s="652"/>
      <c r="GVU10" s="652"/>
      <c r="GVV10" s="652"/>
      <c r="GVW10" s="652"/>
      <c r="GVX10" s="653"/>
      <c r="GVY10" s="653"/>
      <c r="GVZ10" s="653"/>
      <c r="GWA10" s="653"/>
      <c r="GWB10" s="653"/>
      <c r="GWC10" s="653"/>
      <c r="GWD10" s="653"/>
      <c r="GWE10" s="653"/>
      <c r="GWF10" s="668"/>
      <c r="GWG10" s="670"/>
      <c r="GWH10" s="652"/>
      <c r="GWI10" s="652"/>
      <c r="GWJ10" s="652"/>
      <c r="GWK10" s="652"/>
      <c r="GWL10" s="652"/>
      <c r="GWM10" s="652"/>
      <c r="GWN10" s="653"/>
      <c r="GWO10" s="653"/>
      <c r="GWP10" s="653"/>
      <c r="GWQ10" s="653"/>
      <c r="GWR10" s="653"/>
      <c r="GWS10" s="653"/>
      <c r="GWT10" s="653"/>
      <c r="GWU10" s="653"/>
      <c r="GWV10" s="668"/>
      <c r="GWW10" s="670"/>
      <c r="GWX10" s="652"/>
      <c r="GWY10" s="652"/>
      <c r="GWZ10" s="652"/>
      <c r="GXA10" s="652"/>
      <c r="GXB10" s="652"/>
      <c r="GXC10" s="652"/>
      <c r="GXD10" s="653"/>
      <c r="GXE10" s="653"/>
      <c r="GXF10" s="653"/>
      <c r="GXG10" s="653"/>
      <c r="GXH10" s="653"/>
      <c r="GXI10" s="653"/>
      <c r="GXJ10" s="653"/>
      <c r="GXK10" s="653"/>
      <c r="GXL10" s="668"/>
      <c r="GXM10" s="670"/>
      <c r="GXN10" s="652"/>
      <c r="GXO10" s="652"/>
      <c r="GXP10" s="652"/>
      <c r="GXQ10" s="652"/>
      <c r="GXR10" s="652"/>
      <c r="GXS10" s="652"/>
      <c r="GXT10" s="653"/>
      <c r="GXU10" s="653"/>
      <c r="GXV10" s="653"/>
      <c r="GXW10" s="653"/>
      <c r="GXX10" s="653"/>
      <c r="GXY10" s="653"/>
      <c r="GXZ10" s="653"/>
      <c r="GYA10" s="653"/>
      <c r="GYB10" s="668"/>
      <c r="GYC10" s="670"/>
      <c r="GYD10" s="652"/>
      <c r="GYE10" s="652"/>
      <c r="GYF10" s="652"/>
      <c r="GYG10" s="652"/>
      <c r="GYH10" s="652"/>
      <c r="GYI10" s="652"/>
      <c r="GYJ10" s="653"/>
      <c r="GYK10" s="653"/>
      <c r="GYL10" s="653"/>
      <c r="GYM10" s="653"/>
      <c r="GYN10" s="653"/>
      <c r="GYO10" s="653"/>
      <c r="GYP10" s="653"/>
      <c r="GYQ10" s="653"/>
      <c r="GYR10" s="668"/>
      <c r="GYS10" s="670"/>
      <c r="GYT10" s="652"/>
      <c r="GYU10" s="652"/>
      <c r="GYV10" s="652"/>
      <c r="GYW10" s="652"/>
      <c r="GYX10" s="652"/>
      <c r="GYY10" s="652"/>
      <c r="GYZ10" s="653"/>
      <c r="GZA10" s="653"/>
      <c r="GZB10" s="653"/>
      <c r="GZC10" s="653"/>
      <c r="GZD10" s="653"/>
      <c r="GZE10" s="653"/>
      <c r="GZF10" s="653"/>
      <c r="GZG10" s="653"/>
      <c r="GZH10" s="668"/>
      <c r="GZI10" s="670"/>
      <c r="GZJ10" s="652"/>
      <c r="GZK10" s="652"/>
      <c r="GZL10" s="652"/>
      <c r="GZM10" s="652"/>
      <c r="GZN10" s="652"/>
      <c r="GZO10" s="652"/>
      <c r="GZP10" s="653"/>
      <c r="GZQ10" s="653"/>
      <c r="GZR10" s="653"/>
      <c r="GZS10" s="653"/>
      <c r="GZT10" s="653"/>
      <c r="GZU10" s="653"/>
      <c r="GZV10" s="653"/>
      <c r="GZW10" s="653"/>
      <c r="GZX10" s="668"/>
      <c r="GZY10" s="670"/>
      <c r="GZZ10" s="652"/>
      <c r="HAA10" s="652"/>
      <c r="HAB10" s="652"/>
      <c r="HAC10" s="652"/>
      <c r="HAD10" s="652"/>
      <c r="HAE10" s="652"/>
      <c r="HAF10" s="653"/>
      <c r="HAG10" s="653"/>
      <c r="HAH10" s="653"/>
      <c r="HAI10" s="653"/>
      <c r="HAJ10" s="653"/>
      <c r="HAK10" s="653"/>
      <c r="HAL10" s="653"/>
      <c r="HAM10" s="653"/>
      <c r="HAN10" s="668"/>
      <c r="HAO10" s="670"/>
      <c r="HAP10" s="652"/>
      <c r="HAQ10" s="652"/>
      <c r="HAR10" s="652"/>
      <c r="HAS10" s="652"/>
      <c r="HAT10" s="652"/>
      <c r="HAU10" s="652"/>
      <c r="HAV10" s="653"/>
      <c r="HAW10" s="653"/>
      <c r="HAX10" s="653"/>
      <c r="HAY10" s="653"/>
      <c r="HAZ10" s="653"/>
      <c r="HBA10" s="653"/>
      <c r="HBB10" s="653"/>
      <c r="HBC10" s="653"/>
      <c r="HBD10" s="668"/>
      <c r="HBE10" s="670"/>
      <c r="HBF10" s="652"/>
      <c r="HBG10" s="652"/>
      <c r="HBH10" s="652"/>
      <c r="HBI10" s="652"/>
      <c r="HBJ10" s="652"/>
      <c r="HBK10" s="652"/>
      <c r="HBL10" s="653"/>
      <c r="HBM10" s="653"/>
      <c r="HBN10" s="653"/>
      <c r="HBO10" s="653"/>
      <c r="HBP10" s="653"/>
      <c r="HBQ10" s="653"/>
      <c r="HBR10" s="653"/>
      <c r="HBS10" s="653"/>
      <c r="HBT10" s="668"/>
      <c r="HBU10" s="670"/>
      <c r="HBV10" s="652"/>
      <c r="HBW10" s="652"/>
      <c r="HBX10" s="652"/>
      <c r="HBY10" s="652"/>
      <c r="HBZ10" s="652"/>
      <c r="HCA10" s="652"/>
      <c r="HCB10" s="653"/>
      <c r="HCC10" s="653"/>
      <c r="HCD10" s="653"/>
      <c r="HCE10" s="653"/>
      <c r="HCF10" s="653"/>
      <c r="HCG10" s="653"/>
      <c r="HCH10" s="653"/>
      <c r="HCI10" s="653"/>
      <c r="HCJ10" s="668"/>
      <c r="HCK10" s="670"/>
      <c r="HCL10" s="652"/>
      <c r="HCM10" s="652"/>
      <c r="HCN10" s="652"/>
      <c r="HCO10" s="652"/>
      <c r="HCP10" s="652"/>
      <c r="HCQ10" s="652"/>
      <c r="HCR10" s="653"/>
      <c r="HCS10" s="653"/>
      <c r="HCT10" s="653"/>
      <c r="HCU10" s="653"/>
      <c r="HCV10" s="653"/>
      <c r="HCW10" s="653"/>
      <c r="HCX10" s="653"/>
      <c r="HCY10" s="653"/>
      <c r="HCZ10" s="668"/>
      <c r="HDA10" s="670"/>
      <c r="HDB10" s="652"/>
      <c r="HDC10" s="652"/>
      <c r="HDD10" s="652"/>
      <c r="HDE10" s="652"/>
      <c r="HDF10" s="652"/>
      <c r="HDG10" s="652"/>
      <c r="HDH10" s="653"/>
      <c r="HDI10" s="653"/>
      <c r="HDJ10" s="653"/>
      <c r="HDK10" s="653"/>
      <c r="HDL10" s="653"/>
      <c r="HDM10" s="653"/>
      <c r="HDN10" s="653"/>
      <c r="HDO10" s="653"/>
      <c r="HDP10" s="668"/>
      <c r="HDQ10" s="670"/>
      <c r="HDR10" s="652"/>
      <c r="HDS10" s="652"/>
      <c r="HDT10" s="652"/>
      <c r="HDU10" s="652"/>
      <c r="HDV10" s="652"/>
      <c r="HDW10" s="652"/>
      <c r="HDX10" s="653"/>
      <c r="HDY10" s="653"/>
      <c r="HDZ10" s="653"/>
      <c r="HEA10" s="653"/>
      <c r="HEB10" s="653"/>
      <c r="HEC10" s="653"/>
      <c r="HED10" s="653"/>
      <c r="HEE10" s="653"/>
      <c r="HEF10" s="668"/>
      <c r="HEG10" s="670"/>
      <c r="HEH10" s="652"/>
      <c r="HEI10" s="652"/>
      <c r="HEJ10" s="652"/>
      <c r="HEK10" s="652"/>
      <c r="HEL10" s="652"/>
      <c r="HEM10" s="652"/>
      <c r="HEN10" s="653"/>
      <c r="HEO10" s="653"/>
      <c r="HEP10" s="653"/>
      <c r="HEQ10" s="653"/>
      <c r="HER10" s="653"/>
      <c r="HES10" s="653"/>
      <c r="HET10" s="653"/>
      <c r="HEU10" s="653"/>
      <c r="HEV10" s="668"/>
      <c r="HEW10" s="670"/>
      <c r="HEX10" s="652"/>
      <c r="HEY10" s="652"/>
      <c r="HEZ10" s="652"/>
      <c r="HFA10" s="652"/>
      <c r="HFB10" s="652"/>
      <c r="HFC10" s="652"/>
      <c r="HFD10" s="653"/>
      <c r="HFE10" s="653"/>
      <c r="HFF10" s="653"/>
      <c r="HFG10" s="653"/>
      <c r="HFH10" s="653"/>
      <c r="HFI10" s="653"/>
      <c r="HFJ10" s="653"/>
      <c r="HFK10" s="653"/>
      <c r="HFL10" s="668"/>
      <c r="HFM10" s="670"/>
      <c r="HFN10" s="652"/>
      <c r="HFO10" s="652"/>
      <c r="HFP10" s="652"/>
      <c r="HFQ10" s="652"/>
      <c r="HFR10" s="652"/>
      <c r="HFS10" s="652"/>
      <c r="HFT10" s="653"/>
      <c r="HFU10" s="653"/>
      <c r="HFV10" s="653"/>
      <c r="HFW10" s="653"/>
      <c r="HFX10" s="653"/>
      <c r="HFY10" s="653"/>
      <c r="HFZ10" s="653"/>
      <c r="HGA10" s="653"/>
      <c r="HGB10" s="668"/>
      <c r="HGC10" s="670"/>
      <c r="HGD10" s="652"/>
      <c r="HGE10" s="652"/>
      <c r="HGF10" s="652"/>
      <c r="HGG10" s="652"/>
      <c r="HGH10" s="652"/>
      <c r="HGI10" s="652"/>
      <c r="HGJ10" s="653"/>
      <c r="HGK10" s="653"/>
      <c r="HGL10" s="653"/>
      <c r="HGM10" s="653"/>
      <c r="HGN10" s="653"/>
      <c r="HGO10" s="653"/>
      <c r="HGP10" s="653"/>
      <c r="HGQ10" s="653"/>
      <c r="HGR10" s="668"/>
      <c r="HGS10" s="670"/>
      <c r="HGT10" s="652"/>
      <c r="HGU10" s="652"/>
      <c r="HGV10" s="652"/>
      <c r="HGW10" s="652"/>
      <c r="HGX10" s="652"/>
      <c r="HGY10" s="652"/>
      <c r="HGZ10" s="653"/>
      <c r="HHA10" s="653"/>
      <c r="HHB10" s="653"/>
      <c r="HHC10" s="653"/>
      <c r="HHD10" s="653"/>
      <c r="HHE10" s="653"/>
      <c r="HHF10" s="653"/>
      <c r="HHG10" s="653"/>
      <c r="HHH10" s="668"/>
      <c r="HHI10" s="670"/>
      <c r="HHJ10" s="652"/>
      <c r="HHK10" s="652"/>
      <c r="HHL10" s="652"/>
      <c r="HHM10" s="652"/>
      <c r="HHN10" s="652"/>
      <c r="HHO10" s="652"/>
      <c r="HHP10" s="653"/>
      <c r="HHQ10" s="653"/>
      <c r="HHR10" s="653"/>
      <c r="HHS10" s="653"/>
      <c r="HHT10" s="653"/>
      <c r="HHU10" s="653"/>
      <c r="HHV10" s="653"/>
      <c r="HHW10" s="653"/>
      <c r="HHX10" s="668"/>
      <c r="HHY10" s="670"/>
      <c r="HHZ10" s="652"/>
      <c r="HIA10" s="652"/>
      <c r="HIB10" s="652"/>
      <c r="HIC10" s="652"/>
      <c r="HID10" s="652"/>
      <c r="HIE10" s="652"/>
      <c r="HIF10" s="653"/>
      <c r="HIG10" s="653"/>
      <c r="HIH10" s="653"/>
      <c r="HII10" s="653"/>
      <c r="HIJ10" s="653"/>
      <c r="HIK10" s="653"/>
      <c r="HIL10" s="653"/>
      <c r="HIM10" s="653"/>
      <c r="HIN10" s="668"/>
      <c r="HIO10" s="670"/>
      <c r="HIP10" s="652"/>
      <c r="HIQ10" s="652"/>
      <c r="HIR10" s="652"/>
      <c r="HIS10" s="652"/>
      <c r="HIT10" s="652"/>
      <c r="HIU10" s="652"/>
      <c r="HIV10" s="653"/>
      <c r="HIW10" s="653"/>
      <c r="HIX10" s="653"/>
      <c r="HIY10" s="653"/>
      <c r="HIZ10" s="653"/>
      <c r="HJA10" s="653"/>
      <c r="HJB10" s="653"/>
      <c r="HJC10" s="653"/>
      <c r="HJD10" s="668"/>
      <c r="HJE10" s="670"/>
      <c r="HJF10" s="652"/>
      <c r="HJG10" s="652"/>
      <c r="HJH10" s="652"/>
      <c r="HJI10" s="652"/>
      <c r="HJJ10" s="652"/>
      <c r="HJK10" s="652"/>
      <c r="HJL10" s="653"/>
      <c r="HJM10" s="653"/>
      <c r="HJN10" s="653"/>
      <c r="HJO10" s="653"/>
      <c r="HJP10" s="653"/>
      <c r="HJQ10" s="653"/>
      <c r="HJR10" s="653"/>
      <c r="HJS10" s="653"/>
      <c r="HJT10" s="668"/>
      <c r="HJU10" s="670"/>
      <c r="HJV10" s="652"/>
      <c r="HJW10" s="652"/>
      <c r="HJX10" s="652"/>
      <c r="HJY10" s="652"/>
      <c r="HJZ10" s="652"/>
      <c r="HKA10" s="652"/>
      <c r="HKB10" s="653"/>
      <c r="HKC10" s="653"/>
      <c r="HKD10" s="653"/>
      <c r="HKE10" s="653"/>
      <c r="HKF10" s="653"/>
      <c r="HKG10" s="653"/>
      <c r="HKH10" s="653"/>
      <c r="HKI10" s="653"/>
      <c r="HKJ10" s="668"/>
      <c r="HKK10" s="670"/>
      <c r="HKL10" s="652"/>
      <c r="HKM10" s="652"/>
      <c r="HKN10" s="652"/>
      <c r="HKO10" s="652"/>
      <c r="HKP10" s="652"/>
      <c r="HKQ10" s="652"/>
      <c r="HKR10" s="653"/>
      <c r="HKS10" s="653"/>
      <c r="HKT10" s="653"/>
      <c r="HKU10" s="653"/>
      <c r="HKV10" s="653"/>
      <c r="HKW10" s="653"/>
      <c r="HKX10" s="653"/>
      <c r="HKY10" s="653"/>
      <c r="HKZ10" s="668"/>
      <c r="HLA10" s="670"/>
      <c r="HLB10" s="652"/>
      <c r="HLC10" s="652"/>
      <c r="HLD10" s="652"/>
      <c r="HLE10" s="652"/>
      <c r="HLF10" s="652"/>
      <c r="HLG10" s="652"/>
      <c r="HLH10" s="653"/>
      <c r="HLI10" s="653"/>
      <c r="HLJ10" s="653"/>
      <c r="HLK10" s="653"/>
      <c r="HLL10" s="653"/>
      <c r="HLM10" s="653"/>
      <c r="HLN10" s="653"/>
      <c r="HLO10" s="653"/>
      <c r="HLP10" s="668"/>
      <c r="HLQ10" s="670"/>
      <c r="HLR10" s="652"/>
      <c r="HLS10" s="652"/>
      <c r="HLT10" s="652"/>
      <c r="HLU10" s="652"/>
      <c r="HLV10" s="652"/>
      <c r="HLW10" s="652"/>
      <c r="HLX10" s="653"/>
      <c r="HLY10" s="653"/>
      <c r="HLZ10" s="653"/>
      <c r="HMA10" s="653"/>
      <c r="HMB10" s="653"/>
      <c r="HMC10" s="653"/>
      <c r="HMD10" s="653"/>
      <c r="HME10" s="653"/>
      <c r="HMF10" s="668"/>
      <c r="HMG10" s="670"/>
      <c r="HMH10" s="652"/>
      <c r="HMI10" s="652"/>
      <c r="HMJ10" s="652"/>
      <c r="HMK10" s="652"/>
      <c r="HML10" s="652"/>
      <c r="HMM10" s="652"/>
      <c r="HMN10" s="653"/>
      <c r="HMO10" s="653"/>
      <c r="HMP10" s="653"/>
      <c r="HMQ10" s="653"/>
      <c r="HMR10" s="653"/>
      <c r="HMS10" s="653"/>
      <c r="HMT10" s="653"/>
      <c r="HMU10" s="653"/>
      <c r="HMV10" s="668"/>
      <c r="HMW10" s="670"/>
      <c r="HMX10" s="652"/>
      <c r="HMY10" s="652"/>
      <c r="HMZ10" s="652"/>
      <c r="HNA10" s="652"/>
      <c r="HNB10" s="652"/>
      <c r="HNC10" s="652"/>
      <c r="HND10" s="653"/>
      <c r="HNE10" s="653"/>
      <c r="HNF10" s="653"/>
      <c r="HNG10" s="653"/>
      <c r="HNH10" s="653"/>
      <c r="HNI10" s="653"/>
      <c r="HNJ10" s="653"/>
      <c r="HNK10" s="653"/>
      <c r="HNL10" s="668"/>
      <c r="HNM10" s="670"/>
      <c r="HNN10" s="652"/>
      <c r="HNO10" s="652"/>
      <c r="HNP10" s="652"/>
      <c r="HNQ10" s="652"/>
      <c r="HNR10" s="652"/>
      <c r="HNS10" s="652"/>
      <c r="HNT10" s="653"/>
      <c r="HNU10" s="653"/>
      <c r="HNV10" s="653"/>
      <c r="HNW10" s="653"/>
      <c r="HNX10" s="653"/>
      <c r="HNY10" s="653"/>
      <c r="HNZ10" s="653"/>
      <c r="HOA10" s="653"/>
      <c r="HOB10" s="668"/>
      <c r="HOC10" s="670"/>
      <c r="HOD10" s="652"/>
      <c r="HOE10" s="652"/>
      <c r="HOF10" s="652"/>
      <c r="HOG10" s="652"/>
      <c r="HOH10" s="652"/>
      <c r="HOI10" s="652"/>
      <c r="HOJ10" s="653"/>
      <c r="HOK10" s="653"/>
      <c r="HOL10" s="653"/>
      <c r="HOM10" s="653"/>
      <c r="HON10" s="653"/>
      <c r="HOO10" s="653"/>
      <c r="HOP10" s="653"/>
      <c r="HOQ10" s="653"/>
      <c r="HOR10" s="668"/>
      <c r="HOS10" s="670"/>
      <c r="HOT10" s="652"/>
      <c r="HOU10" s="652"/>
      <c r="HOV10" s="652"/>
      <c r="HOW10" s="652"/>
      <c r="HOX10" s="652"/>
      <c r="HOY10" s="652"/>
      <c r="HOZ10" s="653"/>
      <c r="HPA10" s="653"/>
      <c r="HPB10" s="653"/>
      <c r="HPC10" s="653"/>
      <c r="HPD10" s="653"/>
      <c r="HPE10" s="653"/>
      <c r="HPF10" s="653"/>
      <c r="HPG10" s="653"/>
      <c r="HPH10" s="668"/>
      <c r="HPI10" s="670"/>
      <c r="HPJ10" s="652"/>
      <c r="HPK10" s="652"/>
      <c r="HPL10" s="652"/>
      <c r="HPM10" s="652"/>
      <c r="HPN10" s="652"/>
      <c r="HPO10" s="652"/>
      <c r="HPP10" s="653"/>
      <c r="HPQ10" s="653"/>
      <c r="HPR10" s="653"/>
      <c r="HPS10" s="653"/>
      <c r="HPT10" s="653"/>
      <c r="HPU10" s="653"/>
      <c r="HPV10" s="653"/>
      <c r="HPW10" s="653"/>
      <c r="HPX10" s="668"/>
      <c r="HPY10" s="670"/>
      <c r="HPZ10" s="652"/>
      <c r="HQA10" s="652"/>
      <c r="HQB10" s="652"/>
      <c r="HQC10" s="652"/>
      <c r="HQD10" s="652"/>
      <c r="HQE10" s="652"/>
      <c r="HQF10" s="653"/>
      <c r="HQG10" s="653"/>
      <c r="HQH10" s="653"/>
      <c r="HQI10" s="653"/>
      <c r="HQJ10" s="653"/>
      <c r="HQK10" s="653"/>
      <c r="HQL10" s="653"/>
      <c r="HQM10" s="653"/>
      <c r="HQN10" s="668"/>
      <c r="HQO10" s="670"/>
      <c r="HQP10" s="652"/>
      <c r="HQQ10" s="652"/>
      <c r="HQR10" s="652"/>
      <c r="HQS10" s="652"/>
      <c r="HQT10" s="652"/>
      <c r="HQU10" s="652"/>
      <c r="HQV10" s="653"/>
      <c r="HQW10" s="653"/>
      <c r="HQX10" s="653"/>
      <c r="HQY10" s="653"/>
      <c r="HQZ10" s="653"/>
      <c r="HRA10" s="653"/>
      <c r="HRB10" s="653"/>
      <c r="HRC10" s="653"/>
      <c r="HRD10" s="668"/>
      <c r="HRE10" s="670"/>
      <c r="HRF10" s="652"/>
      <c r="HRG10" s="652"/>
      <c r="HRH10" s="652"/>
      <c r="HRI10" s="652"/>
      <c r="HRJ10" s="652"/>
      <c r="HRK10" s="652"/>
      <c r="HRL10" s="653"/>
      <c r="HRM10" s="653"/>
      <c r="HRN10" s="653"/>
      <c r="HRO10" s="653"/>
      <c r="HRP10" s="653"/>
      <c r="HRQ10" s="653"/>
      <c r="HRR10" s="653"/>
      <c r="HRS10" s="653"/>
      <c r="HRT10" s="668"/>
      <c r="HRU10" s="670"/>
      <c r="HRV10" s="652"/>
      <c r="HRW10" s="652"/>
      <c r="HRX10" s="652"/>
      <c r="HRY10" s="652"/>
      <c r="HRZ10" s="652"/>
      <c r="HSA10" s="652"/>
      <c r="HSB10" s="653"/>
      <c r="HSC10" s="653"/>
      <c r="HSD10" s="653"/>
      <c r="HSE10" s="653"/>
      <c r="HSF10" s="653"/>
      <c r="HSG10" s="653"/>
      <c r="HSH10" s="653"/>
      <c r="HSI10" s="653"/>
      <c r="HSJ10" s="668"/>
      <c r="HSK10" s="670"/>
      <c r="HSL10" s="652"/>
      <c r="HSM10" s="652"/>
      <c r="HSN10" s="652"/>
      <c r="HSO10" s="652"/>
      <c r="HSP10" s="652"/>
      <c r="HSQ10" s="652"/>
      <c r="HSR10" s="653"/>
      <c r="HSS10" s="653"/>
      <c r="HST10" s="653"/>
      <c r="HSU10" s="653"/>
      <c r="HSV10" s="653"/>
      <c r="HSW10" s="653"/>
      <c r="HSX10" s="653"/>
      <c r="HSY10" s="653"/>
      <c r="HSZ10" s="668"/>
      <c r="HTA10" s="670"/>
      <c r="HTB10" s="652"/>
      <c r="HTC10" s="652"/>
      <c r="HTD10" s="652"/>
      <c r="HTE10" s="652"/>
      <c r="HTF10" s="652"/>
      <c r="HTG10" s="652"/>
      <c r="HTH10" s="653"/>
      <c r="HTI10" s="653"/>
      <c r="HTJ10" s="653"/>
      <c r="HTK10" s="653"/>
      <c r="HTL10" s="653"/>
      <c r="HTM10" s="653"/>
      <c r="HTN10" s="653"/>
      <c r="HTO10" s="653"/>
      <c r="HTP10" s="668"/>
      <c r="HTQ10" s="670"/>
      <c r="HTR10" s="652"/>
      <c r="HTS10" s="652"/>
      <c r="HTT10" s="652"/>
      <c r="HTU10" s="652"/>
      <c r="HTV10" s="652"/>
      <c r="HTW10" s="652"/>
      <c r="HTX10" s="653"/>
      <c r="HTY10" s="653"/>
      <c r="HTZ10" s="653"/>
      <c r="HUA10" s="653"/>
      <c r="HUB10" s="653"/>
      <c r="HUC10" s="653"/>
      <c r="HUD10" s="653"/>
      <c r="HUE10" s="653"/>
      <c r="HUF10" s="668"/>
      <c r="HUG10" s="670"/>
      <c r="HUH10" s="652"/>
      <c r="HUI10" s="652"/>
      <c r="HUJ10" s="652"/>
      <c r="HUK10" s="652"/>
      <c r="HUL10" s="652"/>
      <c r="HUM10" s="652"/>
      <c r="HUN10" s="653"/>
      <c r="HUO10" s="653"/>
      <c r="HUP10" s="653"/>
      <c r="HUQ10" s="653"/>
      <c r="HUR10" s="653"/>
      <c r="HUS10" s="653"/>
      <c r="HUT10" s="653"/>
      <c r="HUU10" s="653"/>
      <c r="HUV10" s="668"/>
      <c r="HUW10" s="670"/>
      <c r="HUX10" s="652"/>
      <c r="HUY10" s="652"/>
      <c r="HUZ10" s="652"/>
      <c r="HVA10" s="652"/>
      <c r="HVB10" s="652"/>
      <c r="HVC10" s="652"/>
      <c r="HVD10" s="653"/>
      <c r="HVE10" s="653"/>
      <c r="HVF10" s="653"/>
      <c r="HVG10" s="653"/>
      <c r="HVH10" s="653"/>
      <c r="HVI10" s="653"/>
      <c r="HVJ10" s="653"/>
      <c r="HVK10" s="653"/>
      <c r="HVL10" s="668"/>
      <c r="HVM10" s="670"/>
      <c r="HVN10" s="652"/>
      <c r="HVO10" s="652"/>
      <c r="HVP10" s="652"/>
      <c r="HVQ10" s="652"/>
      <c r="HVR10" s="652"/>
      <c r="HVS10" s="652"/>
      <c r="HVT10" s="653"/>
      <c r="HVU10" s="653"/>
      <c r="HVV10" s="653"/>
      <c r="HVW10" s="653"/>
      <c r="HVX10" s="653"/>
      <c r="HVY10" s="653"/>
      <c r="HVZ10" s="653"/>
      <c r="HWA10" s="653"/>
      <c r="HWB10" s="668"/>
      <c r="HWC10" s="670"/>
      <c r="HWD10" s="652"/>
      <c r="HWE10" s="652"/>
      <c r="HWF10" s="652"/>
      <c r="HWG10" s="652"/>
      <c r="HWH10" s="652"/>
      <c r="HWI10" s="652"/>
      <c r="HWJ10" s="653"/>
      <c r="HWK10" s="653"/>
      <c r="HWL10" s="653"/>
      <c r="HWM10" s="653"/>
      <c r="HWN10" s="653"/>
      <c r="HWO10" s="653"/>
      <c r="HWP10" s="653"/>
      <c r="HWQ10" s="653"/>
      <c r="HWR10" s="668"/>
      <c r="HWS10" s="670"/>
      <c r="HWT10" s="652"/>
      <c r="HWU10" s="652"/>
      <c r="HWV10" s="652"/>
      <c r="HWW10" s="652"/>
      <c r="HWX10" s="652"/>
      <c r="HWY10" s="652"/>
      <c r="HWZ10" s="653"/>
      <c r="HXA10" s="653"/>
      <c r="HXB10" s="653"/>
      <c r="HXC10" s="653"/>
      <c r="HXD10" s="653"/>
      <c r="HXE10" s="653"/>
      <c r="HXF10" s="653"/>
      <c r="HXG10" s="653"/>
      <c r="HXH10" s="668"/>
      <c r="HXI10" s="670"/>
      <c r="HXJ10" s="652"/>
      <c r="HXK10" s="652"/>
      <c r="HXL10" s="652"/>
      <c r="HXM10" s="652"/>
      <c r="HXN10" s="652"/>
      <c r="HXO10" s="652"/>
      <c r="HXP10" s="653"/>
      <c r="HXQ10" s="653"/>
      <c r="HXR10" s="653"/>
      <c r="HXS10" s="653"/>
      <c r="HXT10" s="653"/>
      <c r="HXU10" s="653"/>
      <c r="HXV10" s="653"/>
      <c r="HXW10" s="653"/>
      <c r="HXX10" s="668"/>
      <c r="HXY10" s="670"/>
      <c r="HXZ10" s="652"/>
      <c r="HYA10" s="652"/>
      <c r="HYB10" s="652"/>
      <c r="HYC10" s="652"/>
      <c r="HYD10" s="652"/>
      <c r="HYE10" s="652"/>
      <c r="HYF10" s="653"/>
      <c r="HYG10" s="653"/>
      <c r="HYH10" s="653"/>
      <c r="HYI10" s="653"/>
      <c r="HYJ10" s="653"/>
      <c r="HYK10" s="653"/>
      <c r="HYL10" s="653"/>
      <c r="HYM10" s="653"/>
      <c r="HYN10" s="668"/>
      <c r="HYO10" s="670"/>
      <c r="HYP10" s="652"/>
      <c r="HYQ10" s="652"/>
      <c r="HYR10" s="652"/>
      <c r="HYS10" s="652"/>
      <c r="HYT10" s="652"/>
      <c r="HYU10" s="652"/>
      <c r="HYV10" s="653"/>
      <c r="HYW10" s="653"/>
      <c r="HYX10" s="653"/>
      <c r="HYY10" s="653"/>
      <c r="HYZ10" s="653"/>
      <c r="HZA10" s="653"/>
      <c r="HZB10" s="653"/>
      <c r="HZC10" s="653"/>
      <c r="HZD10" s="668"/>
      <c r="HZE10" s="670"/>
      <c r="HZF10" s="652"/>
      <c r="HZG10" s="652"/>
      <c r="HZH10" s="652"/>
      <c r="HZI10" s="652"/>
      <c r="HZJ10" s="652"/>
      <c r="HZK10" s="652"/>
      <c r="HZL10" s="653"/>
      <c r="HZM10" s="653"/>
      <c r="HZN10" s="653"/>
      <c r="HZO10" s="653"/>
      <c r="HZP10" s="653"/>
      <c r="HZQ10" s="653"/>
      <c r="HZR10" s="653"/>
      <c r="HZS10" s="653"/>
      <c r="HZT10" s="668"/>
      <c r="HZU10" s="670"/>
      <c r="HZV10" s="652"/>
      <c r="HZW10" s="652"/>
      <c r="HZX10" s="652"/>
      <c r="HZY10" s="652"/>
      <c r="HZZ10" s="652"/>
      <c r="IAA10" s="652"/>
      <c r="IAB10" s="653"/>
      <c r="IAC10" s="653"/>
      <c r="IAD10" s="653"/>
      <c r="IAE10" s="653"/>
      <c r="IAF10" s="653"/>
      <c r="IAG10" s="653"/>
      <c r="IAH10" s="653"/>
      <c r="IAI10" s="653"/>
      <c r="IAJ10" s="668"/>
      <c r="IAK10" s="670"/>
      <c r="IAL10" s="652"/>
      <c r="IAM10" s="652"/>
      <c r="IAN10" s="652"/>
      <c r="IAO10" s="652"/>
      <c r="IAP10" s="652"/>
      <c r="IAQ10" s="652"/>
      <c r="IAR10" s="653"/>
      <c r="IAS10" s="653"/>
      <c r="IAT10" s="653"/>
      <c r="IAU10" s="653"/>
      <c r="IAV10" s="653"/>
      <c r="IAW10" s="653"/>
      <c r="IAX10" s="653"/>
      <c r="IAY10" s="653"/>
      <c r="IAZ10" s="668"/>
      <c r="IBA10" s="670"/>
      <c r="IBB10" s="652"/>
      <c r="IBC10" s="652"/>
      <c r="IBD10" s="652"/>
      <c r="IBE10" s="652"/>
      <c r="IBF10" s="652"/>
      <c r="IBG10" s="652"/>
      <c r="IBH10" s="653"/>
      <c r="IBI10" s="653"/>
      <c r="IBJ10" s="653"/>
      <c r="IBK10" s="653"/>
      <c r="IBL10" s="653"/>
      <c r="IBM10" s="653"/>
      <c r="IBN10" s="653"/>
      <c r="IBO10" s="653"/>
      <c r="IBP10" s="668"/>
      <c r="IBQ10" s="670"/>
      <c r="IBR10" s="652"/>
      <c r="IBS10" s="652"/>
      <c r="IBT10" s="652"/>
      <c r="IBU10" s="652"/>
      <c r="IBV10" s="652"/>
      <c r="IBW10" s="652"/>
      <c r="IBX10" s="653"/>
      <c r="IBY10" s="653"/>
      <c r="IBZ10" s="653"/>
      <c r="ICA10" s="653"/>
      <c r="ICB10" s="653"/>
      <c r="ICC10" s="653"/>
      <c r="ICD10" s="653"/>
      <c r="ICE10" s="653"/>
      <c r="ICF10" s="668"/>
      <c r="ICG10" s="670"/>
      <c r="ICH10" s="652"/>
      <c r="ICI10" s="652"/>
      <c r="ICJ10" s="652"/>
      <c r="ICK10" s="652"/>
      <c r="ICL10" s="652"/>
      <c r="ICM10" s="652"/>
      <c r="ICN10" s="653"/>
      <c r="ICO10" s="653"/>
      <c r="ICP10" s="653"/>
      <c r="ICQ10" s="653"/>
      <c r="ICR10" s="653"/>
      <c r="ICS10" s="653"/>
      <c r="ICT10" s="653"/>
      <c r="ICU10" s="653"/>
      <c r="ICV10" s="668"/>
      <c r="ICW10" s="670"/>
      <c r="ICX10" s="652"/>
      <c r="ICY10" s="652"/>
      <c r="ICZ10" s="652"/>
      <c r="IDA10" s="652"/>
      <c r="IDB10" s="652"/>
      <c r="IDC10" s="652"/>
      <c r="IDD10" s="653"/>
      <c r="IDE10" s="653"/>
      <c r="IDF10" s="653"/>
      <c r="IDG10" s="653"/>
      <c r="IDH10" s="653"/>
      <c r="IDI10" s="653"/>
      <c r="IDJ10" s="653"/>
      <c r="IDK10" s="653"/>
      <c r="IDL10" s="668"/>
      <c r="IDM10" s="670"/>
      <c r="IDN10" s="652"/>
      <c r="IDO10" s="652"/>
      <c r="IDP10" s="652"/>
      <c r="IDQ10" s="652"/>
      <c r="IDR10" s="652"/>
      <c r="IDS10" s="652"/>
      <c r="IDT10" s="653"/>
      <c r="IDU10" s="653"/>
      <c r="IDV10" s="653"/>
      <c r="IDW10" s="653"/>
      <c r="IDX10" s="653"/>
      <c r="IDY10" s="653"/>
      <c r="IDZ10" s="653"/>
      <c r="IEA10" s="653"/>
      <c r="IEB10" s="668"/>
      <c r="IEC10" s="670"/>
      <c r="IED10" s="652"/>
      <c r="IEE10" s="652"/>
      <c r="IEF10" s="652"/>
      <c r="IEG10" s="652"/>
      <c r="IEH10" s="652"/>
      <c r="IEI10" s="652"/>
      <c r="IEJ10" s="653"/>
      <c r="IEK10" s="653"/>
      <c r="IEL10" s="653"/>
      <c r="IEM10" s="653"/>
      <c r="IEN10" s="653"/>
      <c r="IEO10" s="653"/>
      <c r="IEP10" s="653"/>
      <c r="IEQ10" s="653"/>
      <c r="IER10" s="668"/>
      <c r="IES10" s="670"/>
      <c r="IET10" s="652"/>
      <c r="IEU10" s="652"/>
      <c r="IEV10" s="652"/>
      <c r="IEW10" s="652"/>
      <c r="IEX10" s="652"/>
      <c r="IEY10" s="652"/>
      <c r="IEZ10" s="653"/>
      <c r="IFA10" s="653"/>
      <c r="IFB10" s="653"/>
      <c r="IFC10" s="653"/>
      <c r="IFD10" s="653"/>
      <c r="IFE10" s="653"/>
      <c r="IFF10" s="653"/>
      <c r="IFG10" s="653"/>
      <c r="IFH10" s="668"/>
      <c r="IFI10" s="670"/>
      <c r="IFJ10" s="652"/>
      <c r="IFK10" s="652"/>
      <c r="IFL10" s="652"/>
      <c r="IFM10" s="652"/>
      <c r="IFN10" s="652"/>
      <c r="IFO10" s="652"/>
      <c r="IFP10" s="653"/>
      <c r="IFQ10" s="653"/>
      <c r="IFR10" s="653"/>
      <c r="IFS10" s="653"/>
      <c r="IFT10" s="653"/>
      <c r="IFU10" s="653"/>
      <c r="IFV10" s="653"/>
      <c r="IFW10" s="653"/>
      <c r="IFX10" s="668"/>
      <c r="IFY10" s="670"/>
      <c r="IFZ10" s="652"/>
      <c r="IGA10" s="652"/>
      <c r="IGB10" s="652"/>
      <c r="IGC10" s="652"/>
      <c r="IGD10" s="652"/>
      <c r="IGE10" s="652"/>
      <c r="IGF10" s="653"/>
      <c r="IGG10" s="653"/>
      <c r="IGH10" s="653"/>
      <c r="IGI10" s="653"/>
      <c r="IGJ10" s="653"/>
      <c r="IGK10" s="653"/>
      <c r="IGL10" s="653"/>
      <c r="IGM10" s="653"/>
      <c r="IGN10" s="668"/>
      <c r="IGO10" s="670"/>
      <c r="IGP10" s="652"/>
      <c r="IGQ10" s="652"/>
      <c r="IGR10" s="652"/>
      <c r="IGS10" s="652"/>
      <c r="IGT10" s="652"/>
      <c r="IGU10" s="652"/>
      <c r="IGV10" s="653"/>
      <c r="IGW10" s="653"/>
      <c r="IGX10" s="653"/>
      <c r="IGY10" s="653"/>
      <c r="IGZ10" s="653"/>
      <c r="IHA10" s="653"/>
      <c r="IHB10" s="653"/>
      <c r="IHC10" s="653"/>
      <c r="IHD10" s="668"/>
      <c r="IHE10" s="670"/>
      <c r="IHF10" s="652"/>
      <c r="IHG10" s="652"/>
      <c r="IHH10" s="652"/>
      <c r="IHI10" s="652"/>
      <c r="IHJ10" s="652"/>
      <c r="IHK10" s="652"/>
      <c r="IHL10" s="653"/>
      <c r="IHM10" s="653"/>
      <c r="IHN10" s="653"/>
      <c r="IHO10" s="653"/>
      <c r="IHP10" s="653"/>
      <c r="IHQ10" s="653"/>
      <c r="IHR10" s="653"/>
      <c r="IHS10" s="653"/>
      <c r="IHT10" s="668"/>
      <c r="IHU10" s="670"/>
      <c r="IHV10" s="652"/>
      <c r="IHW10" s="652"/>
      <c r="IHX10" s="652"/>
      <c r="IHY10" s="652"/>
      <c r="IHZ10" s="652"/>
      <c r="IIA10" s="652"/>
      <c r="IIB10" s="653"/>
      <c r="IIC10" s="653"/>
      <c r="IID10" s="653"/>
      <c r="IIE10" s="653"/>
      <c r="IIF10" s="653"/>
      <c r="IIG10" s="653"/>
      <c r="IIH10" s="653"/>
      <c r="III10" s="653"/>
      <c r="IIJ10" s="668"/>
      <c r="IIK10" s="670"/>
      <c r="IIL10" s="652"/>
      <c r="IIM10" s="652"/>
      <c r="IIN10" s="652"/>
      <c r="IIO10" s="652"/>
      <c r="IIP10" s="652"/>
      <c r="IIQ10" s="652"/>
      <c r="IIR10" s="653"/>
      <c r="IIS10" s="653"/>
      <c r="IIT10" s="653"/>
      <c r="IIU10" s="653"/>
      <c r="IIV10" s="653"/>
      <c r="IIW10" s="653"/>
      <c r="IIX10" s="653"/>
      <c r="IIY10" s="653"/>
      <c r="IIZ10" s="668"/>
      <c r="IJA10" s="670"/>
      <c r="IJB10" s="652"/>
      <c r="IJC10" s="652"/>
      <c r="IJD10" s="652"/>
      <c r="IJE10" s="652"/>
      <c r="IJF10" s="652"/>
      <c r="IJG10" s="652"/>
      <c r="IJH10" s="653"/>
      <c r="IJI10" s="653"/>
      <c r="IJJ10" s="653"/>
      <c r="IJK10" s="653"/>
      <c r="IJL10" s="653"/>
      <c r="IJM10" s="653"/>
      <c r="IJN10" s="653"/>
      <c r="IJO10" s="653"/>
      <c r="IJP10" s="668"/>
      <c r="IJQ10" s="670"/>
      <c r="IJR10" s="652"/>
      <c r="IJS10" s="652"/>
      <c r="IJT10" s="652"/>
      <c r="IJU10" s="652"/>
      <c r="IJV10" s="652"/>
      <c r="IJW10" s="652"/>
      <c r="IJX10" s="653"/>
      <c r="IJY10" s="653"/>
      <c r="IJZ10" s="653"/>
      <c r="IKA10" s="653"/>
      <c r="IKB10" s="653"/>
      <c r="IKC10" s="653"/>
      <c r="IKD10" s="653"/>
      <c r="IKE10" s="653"/>
      <c r="IKF10" s="668"/>
      <c r="IKG10" s="670"/>
      <c r="IKH10" s="652"/>
      <c r="IKI10" s="652"/>
      <c r="IKJ10" s="652"/>
      <c r="IKK10" s="652"/>
      <c r="IKL10" s="652"/>
      <c r="IKM10" s="652"/>
      <c r="IKN10" s="653"/>
      <c r="IKO10" s="653"/>
      <c r="IKP10" s="653"/>
      <c r="IKQ10" s="653"/>
      <c r="IKR10" s="653"/>
      <c r="IKS10" s="653"/>
      <c r="IKT10" s="653"/>
      <c r="IKU10" s="653"/>
      <c r="IKV10" s="668"/>
      <c r="IKW10" s="670"/>
      <c r="IKX10" s="652"/>
      <c r="IKY10" s="652"/>
      <c r="IKZ10" s="652"/>
      <c r="ILA10" s="652"/>
      <c r="ILB10" s="652"/>
      <c r="ILC10" s="652"/>
      <c r="ILD10" s="653"/>
      <c r="ILE10" s="653"/>
      <c r="ILF10" s="653"/>
      <c r="ILG10" s="653"/>
      <c r="ILH10" s="653"/>
      <c r="ILI10" s="653"/>
      <c r="ILJ10" s="653"/>
      <c r="ILK10" s="653"/>
      <c r="ILL10" s="668"/>
      <c r="ILM10" s="670"/>
      <c r="ILN10" s="652"/>
      <c r="ILO10" s="652"/>
      <c r="ILP10" s="652"/>
      <c r="ILQ10" s="652"/>
      <c r="ILR10" s="652"/>
      <c r="ILS10" s="652"/>
      <c r="ILT10" s="653"/>
      <c r="ILU10" s="653"/>
      <c r="ILV10" s="653"/>
      <c r="ILW10" s="653"/>
      <c r="ILX10" s="653"/>
      <c r="ILY10" s="653"/>
      <c r="ILZ10" s="653"/>
      <c r="IMA10" s="653"/>
      <c r="IMB10" s="668"/>
      <c r="IMC10" s="670"/>
      <c r="IMD10" s="652"/>
      <c r="IME10" s="652"/>
      <c r="IMF10" s="652"/>
      <c r="IMG10" s="652"/>
      <c r="IMH10" s="652"/>
      <c r="IMI10" s="652"/>
      <c r="IMJ10" s="653"/>
      <c r="IMK10" s="653"/>
      <c r="IML10" s="653"/>
      <c r="IMM10" s="653"/>
      <c r="IMN10" s="653"/>
      <c r="IMO10" s="653"/>
      <c r="IMP10" s="653"/>
      <c r="IMQ10" s="653"/>
      <c r="IMR10" s="668"/>
      <c r="IMS10" s="670"/>
      <c r="IMT10" s="652"/>
      <c r="IMU10" s="652"/>
      <c r="IMV10" s="652"/>
      <c r="IMW10" s="652"/>
      <c r="IMX10" s="652"/>
      <c r="IMY10" s="652"/>
      <c r="IMZ10" s="653"/>
      <c r="INA10" s="653"/>
      <c r="INB10" s="653"/>
      <c r="INC10" s="653"/>
      <c r="IND10" s="653"/>
      <c r="INE10" s="653"/>
      <c r="INF10" s="653"/>
      <c r="ING10" s="653"/>
      <c r="INH10" s="668"/>
      <c r="INI10" s="670"/>
      <c r="INJ10" s="652"/>
      <c r="INK10" s="652"/>
      <c r="INL10" s="652"/>
      <c r="INM10" s="652"/>
      <c r="INN10" s="652"/>
      <c r="INO10" s="652"/>
      <c r="INP10" s="653"/>
      <c r="INQ10" s="653"/>
      <c r="INR10" s="653"/>
      <c r="INS10" s="653"/>
      <c r="INT10" s="653"/>
      <c r="INU10" s="653"/>
      <c r="INV10" s="653"/>
      <c r="INW10" s="653"/>
      <c r="INX10" s="668"/>
      <c r="INY10" s="670"/>
      <c r="INZ10" s="652"/>
      <c r="IOA10" s="652"/>
      <c r="IOB10" s="652"/>
      <c r="IOC10" s="652"/>
      <c r="IOD10" s="652"/>
      <c r="IOE10" s="652"/>
      <c r="IOF10" s="653"/>
      <c r="IOG10" s="653"/>
      <c r="IOH10" s="653"/>
      <c r="IOI10" s="653"/>
      <c r="IOJ10" s="653"/>
      <c r="IOK10" s="653"/>
      <c r="IOL10" s="653"/>
      <c r="IOM10" s="653"/>
      <c r="ION10" s="668"/>
      <c r="IOO10" s="670"/>
      <c r="IOP10" s="652"/>
      <c r="IOQ10" s="652"/>
      <c r="IOR10" s="652"/>
      <c r="IOS10" s="652"/>
      <c r="IOT10" s="652"/>
      <c r="IOU10" s="652"/>
      <c r="IOV10" s="653"/>
      <c r="IOW10" s="653"/>
      <c r="IOX10" s="653"/>
      <c r="IOY10" s="653"/>
      <c r="IOZ10" s="653"/>
      <c r="IPA10" s="653"/>
      <c r="IPB10" s="653"/>
      <c r="IPC10" s="653"/>
      <c r="IPD10" s="668"/>
      <c r="IPE10" s="670"/>
      <c r="IPF10" s="652"/>
      <c r="IPG10" s="652"/>
      <c r="IPH10" s="652"/>
      <c r="IPI10" s="652"/>
      <c r="IPJ10" s="652"/>
      <c r="IPK10" s="652"/>
      <c r="IPL10" s="653"/>
      <c r="IPM10" s="653"/>
      <c r="IPN10" s="653"/>
      <c r="IPO10" s="653"/>
      <c r="IPP10" s="653"/>
      <c r="IPQ10" s="653"/>
      <c r="IPR10" s="653"/>
      <c r="IPS10" s="653"/>
      <c r="IPT10" s="668"/>
      <c r="IPU10" s="670"/>
      <c r="IPV10" s="652"/>
      <c r="IPW10" s="652"/>
      <c r="IPX10" s="652"/>
      <c r="IPY10" s="652"/>
      <c r="IPZ10" s="652"/>
      <c r="IQA10" s="652"/>
      <c r="IQB10" s="653"/>
      <c r="IQC10" s="653"/>
      <c r="IQD10" s="653"/>
      <c r="IQE10" s="653"/>
      <c r="IQF10" s="653"/>
      <c r="IQG10" s="653"/>
      <c r="IQH10" s="653"/>
      <c r="IQI10" s="653"/>
      <c r="IQJ10" s="668"/>
      <c r="IQK10" s="670"/>
      <c r="IQL10" s="652"/>
      <c r="IQM10" s="652"/>
      <c r="IQN10" s="652"/>
      <c r="IQO10" s="652"/>
      <c r="IQP10" s="652"/>
      <c r="IQQ10" s="652"/>
      <c r="IQR10" s="653"/>
      <c r="IQS10" s="653"/>
      <c r="IQT10" s="653"/>
      <c r="IQU10" s="653"/>
      <c r="IQV10" s="653"/>
      <c r="IQW10" s="653"/>
      <c r="IQX10" s="653"/>
      <c r="IQY10" s="653"/>
      <c r="IQZ10" s="668"/>
      <c r="IRA10" s="670"/>
      <c r="IRB10" s="652"/>
      <c r="IRC10" s="652"/>
      <c r="IRD10" s="652"/>
      <c r="IRE10" s="652"/>
      <c r="IRF10" s="652"/>
      <c r="IRG10" s="652"/>
      <c r="IRH10" s="653"/>
      <c r="IRI10" s="653"/>
      <c r="IRJ10" s="653"/>
      <c r="IRK10" s="653"/>
      <c r="IRL10" s="653"/>
      <c r="IRM10" s="653"/>
      <c r="IRN10" s="653"/>
      <c r="IRO10" s="653"/>
      <c r="IRP10" s="668"/>
      <c r="IRQ10" s="670"/>
      <c r="IRR10" s="652"/>
      <c r="IRS10" s="652"/>
      <c r="IRT10" s="652"/>
      <c r="IRU10" s="652"/>
      <c r="IRV10" s="652"/>
      <c r="IRW10" s="652"/>
      <c r="IRX10" s="653"/>
      <c r="IRY10" s="653"/>
      <c r="IRZ10" s="653"/>
      <c r="ISA10" s="653"/>
      <c r="ISB10" s="653"/>
      <c r="ISC10" s="653"/>
      <c r="ISD10" s="653"/>
      <c r="ISE10" s="653"/>
      <c r="ISF10" s="668"/>
      <c r="ISG10" s="670"/>
      <c r="ISH10" s="652"/>
      <c r="ISI10" s="652"/>
      <c r="ISJ10" s="652"/>
      <c r="ISK10" s="652"/>
      <c r="ISL10" s="652"/>
      <c r="ISM10" s="652"/>
      <c r="ISN10" s="653"/>
      <c r="ISO10" s="653"/>
      <c r="ISP10" s="653"/>
      <c r="ISQ10" s="653"/>
      <c r="ISR10" s="653"/>
      <c r="ISS10" s="653"/>
      <c r="IST10" s="653"/>
      <c r="ISU10" s="653"/>
      <c r="ISV10" s="668"/>
      <c r="ISW10" s="670"/>
      <c r="ISX10" s="652"/>
      <c r="ISY10" s="652"/>
      <c r="ISZ10" s="652"/>
      <c r="ITA10" s="652"/>
      <c r="ITB10" s="652"/>
      <c r="ITC10" s="652"/>
      <c r="ITD10" s="653"/>
      <c r="ITE10" s="653"/>
      <c r="ITF10" s="653"/>
      <c r="ITG10" s="653"/>
      <c r="ITH10" s="653"/>
      <c r="ITI10" s="653"/>
      <c r="ITJ10" s="653"/>
      <c r="ITK10" s="653"/>
      <c r="ITL10" s="668"/>
      <c r="ITM10" s="670"/>
      <c r="ITN10" s="652"/>
      <c r="ITO10" s="652"/>
      <c r="ITP10" s="652"/>
      <c r="ITQ10" s="652"/>
      <c r="ITR10" s="652"/>
      <c r="ITS10" s="652"/>
      <c r="ITT10" s="653"/>
      <c r="ITU10" s="653"/>
      <c r="ITV10" s="653"/>
      <c r="ITW10" s="653"/>
      <c r="ITX10" s="653"/>
      <c r="ITY10" s="653"/>
      <c r="ITZ10" s="653"/>
      <c r="IUA10" s="653"/>
      <c r="IUB10" s="668"/>
      <c r="IUC10" s="670"/>
      <c r="IUD10" s="652"/>
      <c r="IUE10" s="652"/>
      <c r="IUF10" s="652"/>
      <c r="IUG10" s="652"/>
      <c r="IUH10" s="652"/>
      <c r="IUI10" s="652"/>
      <c r="IUJ10" s="653"/>
      <c r="IUK10" s="653"/>
      <c r="IUL10" s="653"/>
      <c r="IUM10" s="653"/>
      <c r="IUN10" s="653"/>
      <c r="IUO10" s="653"/>
      <c r="IUP10" s="653"/>
      <c r="IUQ10" s="653"/>
      <c r="IUR10" s="668"/>
      <c r="IUS10" s="670"/>
      <c r="IUT10" s="652"/>
      <c r="IUU10" s="652"/>
      <c r="IUV10" s="652"/>
      <c r="IUW10" s="652"/>
      <c r="IUX10" s="652"/>
      <c r="IUY10" s="652"/>
      <c r="IUZ10" s="653"/>
      <c r="IVA10" s="653"/>
      <c r="IVB10" s="653"/>
      <c r="IVC10" s="653"/>
      <c r="IVD10" s="653"/>
      <c r="IVE10" s="653"/>
      <c r="IVF10" s="653"/>
      <c r="IVG10" s="653"/>
      <c r="IVH10" s="668"/>
      <c r="IVI10" s="670"/>
      <c r="IVJ10" s="652"/>
      <c r="IVK10" s="652"/>
      <c r="IVL10" s="652"/>
      <c r="IVM10" s="652"/>
      <c r="IVN10" s="652"/>
      <c r="IVO10" s="652"/>
      <c r="IVP10" s="653"/>
      <c r="IVQ10" s="653"/>
      <c r="IVR10" s="653"/>
      <c r="IVS10" s="653"/>
      <c r="IVT10" s="653"/>
      <c r="IVU10" s="653"/>
      <c r="IVV10" s="653"/>
      <c r="IVW10" s="653"/>
      <c r="IVX10" s="668"/>
      <c r="IVY10" s="670"/>
      <c r="IVZ10" s="652"/>
      <c r="IWA10" s="652"/>
      <c r="IWB10" s="652"/>
      <c r="IWC10" s="652"/>
      <c r="IWD10" s="652"/>
      <c r="IWE10" s="652"/>
      <c r="IWF10" s="653"/>
      <c r="IWG10" s="653"/>
      <c r="IWH10" s="653"/>
      <c r="IWI10" s="653"/>
      <c r="IWJ10" s="653"/>
      <c r="IWK10" s="653"/>
      <c r="IWL10" s="653"/>
      <c r="IWM10" s="653"/>
      <c r="IWN10" s="668"/>
      <c r="IWO10" s="670"/>
      <c r="IWP10" s="652"/>
      <c r="IWQ10" s="652"/>
      <c r="IWR10" s="652"/>
      <c r="IWS10" s="652"/>
      <c r="IWT10" s="652"/>
      <c r="IWU10" s="652"/>
      <c r="IWV10" s="653"/>
      <c r="IWW10" s="653"/>
      <c r="IWX10" s="653"/>
      <c r="IWY10" s="653"/>
      <c r="IWZ10" s="653"/>
      <c r="IXA10" s="653"/>
      <c r="IXB10" s="653"/>
      <c r="IXC10" s="653"/>
      <c r="IXD10" s="668"/>
      <c r="IXE10" s="670"/>
      <c r="IXF10" s="652"/>
      <c r="IXG10" s="652"/>
      <c r="IXH10" s="652"/>
      <c r="IXI10" s="652"/>
      <c r="IXJ10" s="652"/>
      <c r="IXK10" s="652"/>
      <c r="IXL10" s="653"/>
      <c r="IXM10" s="653"/>
      <c r="IXN10" s="653"/>
      <c r="IXO10" s="653"/>
      <c r="IXP10" s="653"/>
      <c r="IXQ10" s="653"/>
      <c r="IXR10" s="653"/>
      <c r="IXS10" s="653"/>
      <c r="IXT10" s="668"/>
      <c r="IXU10" s="670"/>
      <c r="IXV10" s="652"/>
      <c r="IXW10" s="652"/>
      <c r="IXX10" s="652"/>
      <c r="IXY10" s="652"/>
      <c r="IXZ10" s="652"/>
      <c r="IYA10" s="652"/>
      <c r="IYB10" s="653"/>
      <c r="IYC10" s="653"/>
      <c r="IYD10" s="653"/>
      <c r="IYE10" s="653"/>
      <c r="IYF10" s="653"/>
      <c r="IYG10" s="653"/>
      <c r="IYH10" s="653"/>
      <c r="IYI10" s="653"/>
      <c r="IYJ10" s="668"/>
      <c r="IYK10" s="670"/>
      <c r="IYL10" s="652"/>
      <c r="IYM10" s="652"/>
      <c r="IYN10" s="652"/>
      <c r="IYO10" s="652"/>
      <c r="IYP10" s="652"/>
      <c r="IYQ10" s="652"/>
      <c r="IYR10" s="653"/>
      <c r="IYS10" s="653"/>
      <c r="IYT10" s="653"/>
      <c r="IYU10" s="653"/>
      <c r="IYV10" s="653"/>
      <c r="IYW10" s="653"/>
      <c r="IYX10" s="653"/>
      <c r="IYY10" s="653"/>
      <c r="IYZ10" s="668"/>
      <c r="IZA10" s="670"/>
      <c r="IZB10" s="652"/>
      <c r="IZC10" s="652"/>
      <c r="IZD10" s="652"/>
      <c r="IZE10" s="652"/>
      <c r="IZF10" s="652"/>
      <c r="IZG10" s="652"/>
      <c r="IZH10" s="653"/>
      <c r="IZI10" s="653"/>
      <c r="IZJ10" s="653"/>
      <c r="IZK10" s="653"/>
      <c r="IZL10" s="653"/>
      <c r="IZM10" s="653"/>
      <c r="IZN10" s="653"/>
      <c r="IZO10" s="653"/>
      <c r="IZP10" s="668"/>
      <c r="IZQ10" s="670"/>
      <c r="IZR10" s="652"/>
      <c r="IZS10" s="652"/>
      <c r="IZT10" s="652"/>
      <c r="IZU10" s="652"/>
      <c r="IZV10" s="652"/>
      <c r="IZW10" s="652"/>
      <c r="IZX10" s="653"/>
      <c r="IZY10" s="653"/>
      <c r="IZZ10" s="653"/>
      <c r="JAA10" s="653"/>
      <c r="JAB10" s="653"/>
      <c r="JAC10" s="653"/>
      <c r="JAD10" s="653"/>
      <c r="JAE10" s="653"/>
      <c r="JAF10" s="668"/>
      <c r="JAG10" s="670"/>
      <c r="JAH10" s="652"/>
      <c r="JAI10" s="652"/>
      <c r="JAJ10" s="652"/>
      <c r="JAK10" s="652"/>
      <c r="JAL10" s="652"/>
      <c r="JAM10" s="652"/>
      <c r="JAN10" s="653"/>
      <c r="JAO10" s="653"/>
      <c r="JAP10" s="653"/>
      <c r="JAQ10" s="653"/>
      <c r="JAR10" s="653"/>
      <c r="JAS10" s="653"/>
      <c r="JAT10" s="653"/>
      <c r="JAU10" s="653"/>
      <c r="JAV10" s="668"/>
      <c r="JAW10" s="670"/>
      <c r="JAX10" s="652"/>
      <c r="JAY10" s="652"/>
      <c r="JAZ10" s="652"/>
      <c r="JBA10" s="652"/>
      <c r="JBB10" s="652"/>
      <c r="JBC10" s="652"/>
      <c r="JBD10" s="653"/>
      <c r="JBE10" s="653"/>
      <c r="JBF10" s="653"/>
      <c r="JBG10" s="653"/>
      <c r="JBH10" s="653"/>
      <c r="JBI10" s="653"/>
      <c r="JBJ10" s="653"/>
      <c r="JBK10" s="653"/>
      <c r="JBL10" s="668"/>
      <c r="JBM10" s="670"/>
      <c r="JBN10" s="652"/>
      <c r="JBO10" s="652"/>
      <c r="JBP10" s="652"/>
      <c r="JBQ10" s="652"/>
      <c r="JBR10" s="652"/>
      <c r="JBS10" s="652"/>
      <c r="JBT10" s="653"/>
      <c r="JBU10" s="653"/>
      <c r="JBV10" s="653"/>
      <c r="JBW10" s="653"/>
      <c r="JBX10" s="653"/>
      <c r="JBY10" s="653"/>
      <c r="JBZ10" s="653"/>
      <c r="JCA10" s="653"/>
      <c r="JCB10" s="668"/>
      <c r="JCC10" s="670"/>
      <c r="JCD10" s="652"/>
      <c r="JCE10" s="652"/>
      <c r="JCF10" s="652"/>
      <c r="JCG10" s="652"/>
      <c r="JCH10" s="652"/>
      <c r="JCI10" s="652"/>
      <c r="JCJ10" s="653"/>
      <c r="JCK10" s="653"/>
      <c r="JCL10" s="653"/>
      <c r="JCM10" s="653"/>
      <c r="JCN10" s="653"/>
      <c r="JCO10" s="653"/>
      <c r="JCP10" s="653"/>
      <c r="JCQ10" s="653"/>
      <c r="JCR10" s="668"/>
      <c r="JCS10" s="670"/>
      <c r="JCT10" s="652"/>
      <c r="JCU10" s="652"/>
      <c r="JCV10" s="652"/>
      <c r="JCW10" s="652"/>
      <c r="JCX10" s="652"/>
      <c r="JCY10" s="652"/>
      <c r="JCZ10" s="653"/>
      <c r="JDA10" s="653"/>
      <c r="JDB10" s="653"/>
      <c r="JDC10" s="653"/>
      <c r="JDD10" s="653"/>
      <c r="JDE10" s="653"/>
      <c r="JDF10" s="653"/>
      <c r="JDG10" s="653"/>
      <c r="JDH10" s="668"/>
      <c r="JDI10" s="670"/>
      <c r="JDJ10" s="652"/>
      <c r="JDK10" s="652"/>
      <c r="JDL10" s="652"/>
      <c r="JDM10" s="652"/>
      <c r="JDN10" s="652"/>
      <c r="JDO10" s="652"/>
      <c r="JDP10" s="653"/>
      <c r="JDQ10" s="653"/>
      <c r="JDR10" s="653"/>
      <c r="JDS10" s="653"/>
      <c r="JDT10" s="653"/>
      <c r="JDU10" s="653"/>
      <c r="JDV10" s="653"/>
      <c r="JDW10" s="653"/>
      <c r="JDX10" s="668"/>
      <c r="JDY10" s="670"/>
      <c r="JDZ10" s="652"/>
      <c r="JEA10" s="652"/>
      <c r="JEB10" s="652"/>
      <c r="JEC10" s="652"/>
      <c r="JED10" s="652"/>
      <c r="JEE10" s="652"/>
      <c r="JEF10" s="653"/>
      <c r="JEG10" s="653"/>
      <c r="JEH10" s="653"/>
      <c r="JEI10" s="653"/>
      <c r="JEJ10" s="653"/>
      <c r="JEK10" s="653"/>
      <c r="JEL10" s="653"/>
      <c r="JEM10" s="653"/>
      <c r="JEN10" s="668"/>
      <c r="JEO10" s="670"/>
      <c r="JEP10" s="652"/>
      <c r="JEQ10" s="652"/>
      <c r="JER10" s="652"/>
      <c r="JES10" s="652"/>
      <c r="JET10" s="652"/>
      <c r="JEU10" s="652"/>
      <c r="JEV10" s="653"/>
      <c r="JEW10" s="653"/>
      <c r="JEX10" s="653"/>
      <c r="JEY10" s="653"/>
      <c r="JEZ10" s="653"/>
      <c r="JFA10" s="653"/>
      <c r="JFB10" s="653"/>
      <c r="JFC10" s="653"/>
      <c r="JFD10" s="668"/>
      <c r="JFE10" s="670"/>
      <c r="JFF10" s="652"/>
      <c r="JFG10" s="652"/>
      <c r="JFH10" s="652"/>
      <c r="JFI10" s="652"/>
      <c r="JFJ10" s="652"/>
      <c r="JFK10" s="652"/>
      <c r="JFL10" s="653"/>
      <c r="JFM10" s="653"/>
      <c r="JFN10" s="653"/>
      <c r="JFO10" s="653"/>
      <c r="JFP10" s="653"/>
      <c r="JFQ10" s="653"/>
      <c r="JFR10" s="653"/>
      <c r="JFS10" s="653"/>
      <c r="JFT10" s="668"/>
      <c r="JFU10" s="670"/>
      <c r="JFV10" s="652"/>
      <c r="JFW10" s="652"/>
      <c r="JFX10" s="652"/>
      <c r="JFY10" s="652"/>
      <c r="JFZ10" s="652"/>
      <c r="JGA10" s="652"/>
      <c r="JGB10" s="653"/>
      <c r="JGC10" s="653"/>
      <c r="JGD10" s="653"/>
      <c r="JGE10" s="653"/>
      <c r="JGF10" s="653"/>
      <c r="JGG10" s="653"/>
      <c r="JGH10" s="653"/>
      <c r="JGI10" s="653"/>
      <c r="JGJ10" s="668"/>
      <c r="JGK10" s="670"/>
      <c r="JGL10" s="652"/>
      <c r="JGM10" s="652"/>
      <c r="JGN10" s="652"/>
      <c r="JGO10" s="652"/>
      <c r="JGP10" s="652"/>
      <c r="JGQ10" s="652"/>
      <c r="JGR10" s="653"/>
      <c r="JGS10" s="653"/>
      <c r="JGT10" s="653"/>
      <c r="JGU10" s="653"/>
      <c r="JGV10" s="653"/>
      <c r="JGW10" s="653"/>
      <c r="JGX10" s="653"/>
      <c r="JGY10" s="653"/>
      <c r="JGZ10" s="668"/>
      <c r="JHA10" s="670"/>
      <c r="JHB10" s="652"/>
      <c r="JHC10" s="652"/>
      <c r="JHD10" s="652"/>
      <c r="JHE10" s="652"/>
      <c r="JHF10" s="652"/>
      <c r="JHG10" s="652"/>
      <c r="JHH10" s="653"/>
      <c r="JHI10" s="653"/>
      <c r="JHJ10" s="653"/>
      <c r="JHK10" s="653"/>
      <c r="JHL10" s="653"/>
      <c r="JHM10" s="653"/>
      <c r="JHN10" s="653"/>
      <c r="JHO10" s="653"/>
      <c r="JHP10" s="668"/>
      <c r="JHQ10" s="670"/>
      <c r="JHR10" s="652"/>
      <c r="JHS10" s="652"/>
      <c r="JHT10" s="652"/>
      <c r="JHU10" s="652"/>
      <c r="JHV10" s="652"/>
      <c r="JHW10" s="652"/>
      <c r="JHX10" s="653"/>
      <c r="JHY10" s="653"/>
      <c r="JHZ10" s="653"/>
      <c r="JIA10" s="653"/>
      <c r="JIB10" s="653"/>
      <c r="JIC10" s="653"/>
      <c r="JID10" s="653"/>
      <c r="JIE10" s="653"/>
      <c r="JIF10" s="668"/>
      <c r="JIG10" s="670"/>
      <c r="JIH10" s="652"/>
      <c r="JII10" s="652"/>
      <c r="JIJ10" s="652"/>
      <c r="JIK10" s="652"/>
      <c r="JIL10" s="652"/>
      <c r="JIM10" s="652"/>
      <c r="JIN10" s="653"/>
      <c r="JIO10" s="653"/>
      <c r="JIP10" s="653"/>
      <c r="JIQ10" s="653"/>
      <c r="JIR10" s="653"/>
      <c r="JIS10" s="653"/>
      <c r="JIT10" s="653"/>
      <c r="JIU10" s="653"/>
      <c r="JIV10" s="668"/>
      <c r="JIW10" s="670"/>
      <c r="JIX10" s="652"/>
      <c r="JIY10" s="652"/>
      <c r="JIZ10" s="652"/>
      <c r="JJA10" s="652"/>
      <c r="JJB10" s="652"/>
      <c r="JJC10" s="652"/>
      <c r="JJD10" s="653"/>
      <c r="JJE10" s="653"/>
      <c r="JJF10" s="653"/>
      <c r="JJG10" s="653"/>
      <c r="JJH10" s="653"/>
      <c r="JJI10" s="653"/>
      <c r="JJJ10" s="653"/>
      <c r="JJK10" s="653"/>
      <c r="JJL10" s="668"/>
      <c r="JJM10" s="670"/>
      <c r="JJN10" s="652"/>
      <c r="JJO10" s="652"/>
      <c r="JJP10" s="652"/>
      <c r="JJQ10" s="652"/>
      <c r="JJR10" s="652"/>
      <c r="JJS10" s="652"/>
      <c r="JJT10" s="653"/>
      <c r="JJU10" s="653"/>
      <c r="JJV10" s="653"/>
      <c r="JJW10" s="653"/>
      <c r="JJX10" s="653"/>
      <c r="JJY10" s="653"/>
      <c r="JJZ10" s="653"/>
      <c r="JKA10" s="653"/>
      <c r="JKB10" s="668"/>
      <c r="JKC10" s="670"/>
      <c r="JKD10" s="652"/>
      <c r="JKE10" s="652"/>
      <c r="JKF10" s="652"/>
      <c r="JKG10" s="652"/>
      <c r="JKH10" s="652"/>
      <c r="JKI10" s="652"/>
      <c r="JKJ10" s="653"/>
      <c r="JKK10" s="653"/>
      <c r="JKL10" s="653"/>
      <c r="JKM10" s="653"/>
      <c r="JKN10" s="653"/>
      <c r="JKO10" s="653"/>
      <c r="JKP10" s="653"/>
      <c r="JKQ10" s="653"/>
      <c r="JKR10" s="668"/>
      <c r="JKS10" s="670"/>
      <c r="JKT10" s="652"/>
      <c r="JKU10" s="652"/>
      <c r="JKV10" s="652"/>
      <c r="JKW10" s="652"/>
      <c r="JKX10" s="652"/>
      <c r="JKY10" s="652"/>
      <c r="JKZ10" s="653"/>
      <c r="JLA10" s="653"/>
      <c r="JLB10" s="653"/>
      <c r="JLC10" s="653"/>
      <c r="JLD10" s="653"/>
      <c r="JLE10" s="653"/>
      <c r="JLF10" s="653"/>
      <c r="JLG10" s="653"/>
      <c r="JLH10" s="668"/>
      <c r="JLI10" s="670"/>
      <c r="JLJ10" s="652"/>
      <c r="JLK10" s="652"/>
      <c r="JLL10" s="652"/>
      <c r="JLM10" s="652"/>
      <c r="JLN10" s="652"/>
      <c r="JLO10" s="652"/>
      <c r="JLP10" s="653"/>
      <c r="JLQ10" s="653"/>
      <c r="JLR10" s="653"/>
      <c r="JLS10" s="653"/>
      <c r="JLT10" s="653"/>
      <c r="JLU10" s="653"/>
      <c r="JLV10" s="653"/>
      <c r="JLW10" s="653"/>
      <c r="JLX10" s="668"/>
      <c r="JLY10" s="670"/>
      <c r="JLZ10" s="652"/>
      <c r="JMA10" s="652"/>
      <c r="JMB10" s="652"/>
      <c r="JMC10" s="652"/>
      <c r="JMD10" s="652"/>
      <c r="JME10" s="652"/>
      <c r="JMF10" s="653"/>
      <c r="JMG10" s="653"/>
      <c r="JMH10" s="653"/>
      <c r="JMI10" s="653"/>
      <c r="JMJ10" s="653"/>
      <c r="JMK10" s="653"/>
      <c r="JML10" s="653"/>
      <c r="JMM10" s="653"/>
      <c r="JMN10" s="668"/>
      <c r="JMO10" s="670"/>
      <c r="JMP10" s="652"/>
      <c r="JMQ10" s="652"/>
      <c r="JMR10" s="652"/>
      <c r="JMS10" s="652"/>
      <c r="JMT10" s="652"/>
      <c r="JMU10" s="652"/>
      <c r="JMV10" s="653"/>
      <c r="JMW10" s="653"/>
      <c r="JMX10" s="653"/>
      <c r="JMY10" s="653"/>
      <c r="JMZ10" s="653"/>
      <c r="JNA10" s="653"/>
      <c r="JNB10" s="653"/>
      <c r="JNC10" s="653"/>
      <c r="JND10" s="668"/>
      <c r="JNE10" s="670"/>
      <c r="JNF10" s="652"/>
      <c r="JNG10" s="652"/>
      <c r="JNH10" s="652"/>
      <c r="JNI10" s="652"/>
      <c r="JNJ10" s="652"/>
      <c r="JNK10" s="652"/>
      <c r="JNL10" s="653"/>
      <c r="JNM10" s="653"/>
      <c r="JNN10" s="653"/>
      <c r="JNO10" s="653"/>
      <c r="JNP10" s="653"/>
      <c r="JNQ10" s="653"/>
      <c r="JNR10" s="653"/>
      <c r="JNS10" s="653"/>
      <c r="JNT10" s="668"/>
      <c r="JNU10" s="670"/>
      <c r="JNV10" s="652"/>
      <c r="JNW10" s="652"/>
      <c r="JNX10" s="652"/>
      <c r="JNY10" s="652"/>
      <c r="JNZ10" s="652"/>
      <c r="JOA10" s="652"/>
      <c r="JOB10" s="653"/>
      <c r="JOC10" s="653"/>
      <c r="JOD10" s="653"/>
      <c r="JOE10" s="653"/>
      <c r="JOF10" s="653"/>
      <c r="JOG10" s="653"/>
      <c r="JOH10" s="653"/>
      <c r="JOI10" s="653"/>
      <c r="JOJ10" s="668"/>
      <c r="JOK10" s="670"/>
      <c r="JOL10" s="652"/>
      <c r="JOM10" s="652"/>
      <c r="JON10" s="652"/>
      <c r="JOO10" s="652"/>
      <c r="JOP10" s="652"/>
      <c r="JOQ10" s="652"/>
      <c r="JOR10" s="653"/>
      <c r="JOS10" s="653"/>
      <c r="JOT10" s="653"/>
      <c r="JOU10" s="653"/>
      <c r="JOV10" s="653"/>
      <c r="JOW10" s="653"/>
      <c r="JOX10" s="653"/>
      <c r="JOY10" s="653"/>
      <c r="JOZ10" s="668"/>
      <c r="JPA10" s="670"/>
      <c r="JPB10" s="652"/>
      <c r="JPC10" s="652"/>
      <c r="JPD10" s="652"/>
      <c r="JPE10" s="652"/>
      <c r="JPF10" s="652"/>
      <c r="JPG10" s="652"/>
      <c r="JPH10" s="653"/>
      <c r="JPI10" s="653"/>
      <c r="JPJ10" s="653"/>
      <c r="JPK10" s="653"/>
      <c r="JPL10" s="653"/>
      <c r="JPM10" s="653"/>
      <c r="JPN10" s="653"/>
      <c r="JPO10" s="653"/>
      <c r="JPP10" s="668"/>
      <c r="JPQ10" s="670"/>
      <c r="JPR10" s="652"/>
      <c r="JPS10" s="652"/>
      <c r="JPT10" s="652"/>
      <c r="JPU10" s="652"/>
      <c r="JPV10" s="652"/>
      <c r="JPW10" s="652"/>
      <c r="JPX10" s="653"/>
      <c r="JPY10" s="653"/>
      <c r="JPZ10" s="653"/>
      <c r="JQA10" s="653"/>
      <c r="JQB10" s="653"/>
      <c r="JQC10" s="653"/>
      <c r="JQD10" s="653"/>
      <c r="JQE10" s="653"/>
      <c r="JQF10" s="668"/>
      <c r="JQG10" s="670"/>
      <c r="JQH10" s="652"/>
      <c r="JQI10" s="652"/>
      <c r="JQJ10" s="652"/>
      <c r="JQK10" s="652"/>
      <c r="JQL10" s="652"/>
      <c r="JQM10" s="652"/>
      <c r="JQN10" s="653"/>
      <c r="JQO10" s="653"/>
      <c r="JQP10" s="653"/>
      <c r="JQQ10" s="653"/>
      <c r="JQR10" s="653"/>
      <c r="JQS10" s="653"/>
      <c r="JQT10" s="653"/>
      <c r="JQU10" s="653"/>
      <c r="JQV10" s="668"/>
      <c r="JQW10" s="670"/>
      <c r="JQX10" s="652"/>
      <c r="JQY10" s="652"/>
      <c r="JQZ10" s="652"/>
      <c r="JRA10" s="652"/>
      <c r="JRB10" s="652"/>
      <c r="JRC10" s="652"/>
      <c r="JRD10" s="653"/>
      <c r="JRE10" s="653"/>
      <c r="JRF10" s="653"/>
      <c r="JRG10" s="653"/>
      <c r="JRH10" s="653"/>
      <c r="JRI10" s="653"/>
      <c r="JRJ10" s="653"/>
      <c r="JRK10" s="653"/>
      <c r="JRL10" s="668"/>
      <c r="JRM10" s="670"/>
      <c r="JRN10" s="652"/>
      <c r="JRO10" s="652"/>
      <c r="JRP10" s="652"/>
      <c r="JRQ10" s="652"/>
      <c r="JRR10" s="652"/>
      <c r="JRS10" s="652"/>
      <c r="JRT10" s="653"/>
      <c r="JRU10" s="653"/>
      <c r="JRV10" s="653"/>
      <c r="JRW10" s="653"/>
      <c r="JRX10" s="653"/>
      <c r="JRY10" s="653"/>
      <c r="JRZ10" s="653"/>
      <c r="JSA10" s="653"/>
      <c r="JSB10" s="668"/>
      <c r="JSC10" s="670"/>
      <c r="JSD10" s="652"/>
      <c r="JSE10" s="652"/>
      <c r="JSF10" s="652"/>
      <c r="JSG10" s="652"/>
      <c r="JSH10" s="652"/>
      <c r="JSI10" s="652"/>
      <c r="JSJ10" s="653"/>
      <c r="JSK10" s="653"/>
      <c r="JSL10" s="653"/>
      <c r="JSM10" s="653"/>
      <c r="JSN10" s="653"/>
      <c r="JSO10" s="653"/>
      <c r="JSP10" s="653"/>
      <c r="JSQ10" s="653"/>
      <c r="JSR10" s="668"/>
      <c r="JSS10" s="670"/>
      <c r="JST10" s="652"/>
      <c r="JSU10" s="652"/>
      <c r="JSV10" s="652"/>
      <c r="JSW10" s="652"/>
      <c r="JSX10" s="652"/>
      <c r="JSY10" s="652"/>
      <c r="JSZ10" s="653"/>
      <c r="JTA10" s="653"/>
      <c r="JTB10" s="653"/>
      <c r="JTC10" s="653"/>
      <c r="JTD10" s="653"/>
      <c r="JTE10" s="653"/>
      <c r="JTF10" s="653"/>
      <c r="JTG10" s="653"/>
      <c r="JTH10" s="668"/>
      <c r="JTI10" s="670"/>
      <c r="JTJ10" s="652"/>
      <c r="JTK10" s="652"/>
      <c r="JTL10" s="652"/>
      <c r="JTM10" s="652"/>
      <c r="JTN10" s="652"/>
      <c r="JTO10" s="652"/>
      <c r="JTP10" s="653"/>
      <c r="JTQ10" s="653"/>
      <c r="JTR10" s="653"/>
      <c r="JTS10" s="653"/>
      <c r="JTT10" s="653"/>
      <c r="JTU10" s="653"/>
      <c r="JTV10" s="653"/>
      <c r="JTW10" s="653"/>
      <c r="JTX10" s="668"/>
      <c r="JTY10" s="670"/>
      <c r="JTZ10" s="652"/>
      <c r="JUA10" s="652"/>
      <c r="JUB10" s="652"/>
      <c r="JUC10" s="652"/>
      <c r="JUD10" s="652"/>
      <c r="JUE10" s="652"/>
      <c r="JUF10" s="653"/>
      <c r="JUG10" s="653"/>
      <c r="JUH10" s="653"/>
      <c r="JUI10" s="653"/>
      <c r="JUJ10" s="653"/>
      <c r="JUK10" s="653"/>
      <c r="JUL10" s="653"/>
      <c r="JUM10" s="653"/>
      <c r="JUN10" s="668"/>
      <c r="JUO10" s="670"/>
      <c r="JUP10" s="652"/>
      <c r="JUQ10" s="652"/>
      <c r="JUR10" s="652"/>
      <c r="JUS10" s="652"/>
      <c r="JUT10" s="652"/>
      <c r="JUU10" s="652"/>
      <c r="JUV10" s="653"/>
      <c r="JUW10" s="653"/>
      <c r="JUX10" s="653"/>
      <c r="JUY10" s="653"/>
      <c r="JUZ10" s="653"/>
      <c r="JVA10" s="653"/>
      <c r="JVB10" s="653"/>
      <c r="JVC10" s="653"/>
      <c r="JVD10" s="668"/>
      <c r="JVE10" s="670"/>
      <c r="JVF10" s="652"/>
      <c r="JVG10" s="652"/>
      <c r="JVH10" s="652"/>
      <c r="JVI10" s="652"/>
      <c r="JVJ10" s="652"/>
      <c r="JVK10" s="652"/>
      <c r="JVL10" s="653"/>
      <c r="JVM10" s="653"/>
      <c r="JVN10" s="653"/>
      <c r="JVO10" s="653"/>
      <c r="JVP10" s="653"/>
      <c r="JVQ10" s="653"/>
      <c r="JVR10" s="653"/>
      <c r="JVS10" s="653"/>
      <c r="JVT10" s="668"/>
      <c r="JVU10" s="670"/>
      <c r="JVV10" s="652"/>
      <c r="JVW10" s="652"/>
      <c r="JVX10" s="652"/>
      <c r="JVY10" s="652"/>
      <c r="JVZ10" s="652"/>
      <c r="JWA10" s="652"/>
      <c r="JWB10" s="653"/>
      <c r="JWC10" s="653"/>
      <c r="JWD10" s="653"/>
      <c r="JWE10" s="653"/>
      <c r="JWF10" s="653"/>
      <c r="JWG10" s="653"/>
      <c r="JWH10" s="653"/>
      <c r="JWI10" s="653"/>
      <c r="JWJ10" s="668"/>
      <c r="JWK10" s="670"/>
      <c r="JWL10" s="652"/>
      <c r="JWM10" s="652"/>
      <c r="JWN10" s="652"/>
      <c r="JWO10" s="652"/>
      <c r="JWP10" s="652"/>
      <c r="JWQ10" s="652"/>
      <c r="JWR10" s="653"/>
      <c r="JWS10" s="653"/>
      <c r="JWT10" s="653"/>
      <c r="JWU10" s="653"/>
      <c r="JWV10" s="653"/>
      <c r="JWW10" s="653"/>
      <c r="JWX10" s="653"/>
      <c r="JWY10" s="653"/>
      <c r="JWZ10" s="668"/>
      <c r="JXA10" s="670"/>
      <c r="JXB10" s="652"/>
      <c r="JXC10" s="652"/>
      <c r="JXD10" s="652"/>
      <c r="JXE10" s="652"/>
      <c r="JXF10" s="652"/>
      <c r="JXG10" s="652"/>
      <c r="JXH10" s="653"/>
      <c r="JXI10" s="653"/>
      <c r="JXJ10" s="653"/>
      <c r="JXK10" s="653"/>
      <c r="JXL10" s="653"/>
      <c r="JXM10" s="653"/>
      <c r="JXN10" s="653"/>
      <c r="JXO10" s="653"/>
      <c r="JXP10" s="668"/>
      <c r="JXQ10" s="670"/>
      <c r="JXR10" s="652"/>
      <c r="JXS10" s="652"/>
      <c r="JXT10" s="652"/>
      <c r="JXU10" s="652"/>
      <c r="JXV10" s="652"/>
      <c r="JXW10" s="652"/>
      <c r="JXX10" s="653"/>
      <c r="JXY10" s="653"/>
      <c r="JXZ10" s="653"/>
      <c r="JYA10" s="653"/>
      <c r="JYB10" s="653"/>
      <c r="JYC10" s="653"/>
      <c r="JYD10" s="653"/>
      <c r="JYE10" s="653"/>
      <c r="JYF10" s="668"/>
      <c r="JYG10" s="670"/>
      <c r="JYH10" s="652"/>
      <c r="JYI10" s="652"/>
      <c r="JYJ10" s="652"/>
      <c r="JYK10" s="652"/>
      <c r="JYL10" s="652"/>
      <c r="JYM10" s="652"/>
      <c r="JYN10" s="653"/>
      <c r="JYO10" s="653"/>
      <c r="JYP10" s="653"/>
      <c r="JYQ10" s="653"/>
      <c r="JYR10" s="653"/>
      <c r="JYS10" s="653"/>
      <c r="JYT10" s="653"/>
      <c r="JYU10" s="653"/>
      <c r="JYV10" s="668"/>
      <c r="JYW10" s="670"/>
      <c r="JYX10" s="652"/>
      <c r="JYY10" s="652"/>
      <c r="JYZ10" s="652"/>
      <c r="JZA10" s="652"/>
      <c r="JZB10" s="652"/>
      <c r="JZC10" s="652"/>
      <c r="JZD10" s="653"/>
      <c r="JZE10" s="653"/>
      <c r="JZF10" s="653"/>
      <c r="JZG10" s="653"/>
      <c r="JZH10" s="653"/>
      <c r="JZI10" s="653"/>
      <c r="JZJ10" s="653"/>
      <c r="JZK10" s="653"/>
      <c r="JZL10" s="668"/>
      <c r="JZM10" s="670"/>
      <c r="JZN10" s="652"/>
      <c r="JZO10" s="652"/>
      <c r="JZP10" s="652"/>
      <c r="JZQ10" s="652"/>
      <c r="JZR10" s="652"/>
      <c r="JZS10" s="652"/>
      <c r="JZT10" s="653"/>
      <c r="JZU10" s="653"/>
      <c r="JZV10" s="653"/>
      <c r="JZW10" s="653"/>
      <c r="JZX10" s="653"/>
      <c r="JZY10" s="653"/>
      <c r="JZZ10" s="653"/>
      <c r="KAA10" s="653"/>
      <c r="KAB10" s="668"/>
      <c r="KAC10" s="670"/>
      <c r="KAD10" s="652"/>
      <c r="KAE10" s="652"/>
      <c r="KAF10" s="652"/>
      <c r="KAG10" s="652"/>
      <c r="KAH10" s="652"/>
      <c r="KAI10" s="652"/>
      <c r="KAJ10" s="653"/>
      <c r="KAK10" s="653"/>
      <c r="KAL10" s="653"/>
      <c r="KAM10" s="653"/>
      <c r="KAN10" s="653"/>
      <c r="KAO10" s="653"/>
      <c r="KAP10" s="653"/>
      <c r="KAQ10" s="653"/>
      <c r="KAR10" s="668"/>
      <c r="KAS10" s="670"/>
      <c r="KAT10" s="652"/>
      <c r="KAU10" s="652"/>
      <c r="KAV10" s="652"/>
      <c r="KAW10" s="652"/>
      <c r="KAX10" s="652"/>
      <c r="KAY10" s="652"/>
      <c r="KAZ10" s="653"/>
      <c r="KBA10" s="653"/>
      <c r="KBB10" s="653"/>
      <c r="KBC10" s="653"/>
      <c r="KBD10" s="653"/>
      <c r="KBE10" s="653"/>
      <c r="KBF10" s="653"/>
      <c r="KBG10" s="653"/>
      <c r="KBH10" s="668"/>
      <c r="KBI10" s="670"/>
      <c r="KBJ10" s="652"/>
      <c r="KBK10" s="652"/>
      <c r="KBL10" s="652"/>
      <c r="KBM10" s="652"/>
      <c r="KBN10" s="652"/>
      <c r="KBO10" s="652"/>
      <c r="KBP10" s="653"/>
      <c r="KBQ10" s="653"/>
      <c r="KBR10" s="653"/>
      <c r="KBS10" s="653"/>
      <c r="KBT10" s="653"/>
      <c r="KBU10" s="653"/>
      <c r="KBV10" s="653"/>
      <c r="KBW10" s="653"/>
      <c r="KBX10" s="668"/>
      <c r="KBY10" s="670"/>
      <c r="KBZ10" s="652"/>
      <c r="KCA10" s="652"/>
      <c r="KCB10" s="652"/>
      <c r="KCC10" s="652"/>
      <c r="KCD10" s="652"/>
      <c r="KCE10" s="652"/>
      <c r="KCF10" s="653"/>
      <c r="KCG10" s="653"/>
      <c r="KCH10" s="653"/>
      <c r="KCI10" s="653"/>
      <c r="KCJ10" s="653"/>
      <c r="KCK10" s="653"/>
      <c r="KCL10" s="653"/>
      <c r="KCM10" s="653"/>
      <c r="KCN10" s="668"/>
      <c r="KCO10" s="670"/>
      <c r="KCP10" s="652"/>
      <c r="KCQ10" s="652"/>
      <c r="KCR10" s="652"/>
      <c r="KCS10" s="652"/>
      <c r="KCT10" s="652"/>
      <c r="KCU10" s="652"/>
      <c r="KCV10" s="653"/>
      <c r="KCW10" s="653"/>
      <c r="KCX10" s="653"/>
      <c r="KCY10" s="653"/>
      <c r="KCZ10" s="653"/>
      <c r="KDA10" s="653"/>
      <c r="KDB10" s="653"/>
      <c r="KDC10" s="653"/>
      <c r="KDD10" s="668"/>
      <c r="KDE10" s="670"/>
      <c r="KDF10" s="652"/>
      <c r="KDG10" s="652"/>
      <c r="KDH10" s="652"/>
      <c r="KDI10" s="652"/>
      <c r="KDJ10" s="652"/>
      <c r="KDK10" s="652"/>
      <c r="KDL10" s="653"/>
      <c r="KDM10" s="653"/>
      <c r="KDN10" s="653"/>
      <c r="KDO10" s="653"/>
      <c r="KDP10" s="653"/>
      <c r="KDQ10" s="653"/>
      <c r="KDR10" s="653"/>
      <c r="KDS10" s="653"/>
      <c r="KDT10" s="668"/>
      <c r="KDU10" s="670"/>
      <c r="KDV10" s="652"/>
      <c r="KDW10" s="652"/>
      <c r="KDX10" s="652"/>
      <c r="KDY10" s="652"/>
      <c r="KDZ10" s="652"/>
      <c r="KEA10" s="652"/>
      <c r="KEB10" s="653"/>
      <c r="KEC10" s="653"/>
      <c r="KED10" s="653"/>
      <c r="KEE10" s="653"/>
      <c r="KEF10" s="653"/>
      <c r="KEG10" s="653"/>
      <c r="KEH10" s="653"/>
      <c r="KEI10" s="653"/>
      <c r="KEJ10" s="668"/>
      <c r="KEK10" s="670"/>
      <c r="KEL10" s="652"/>
      <c r="KEM10" s="652"/>
      <c r="KEN10" s="652"/>
      <c r="KEO10" s="652"/>
      <c r="KEP10" s="652"/>
      <c r="KEQ10" s="652"/>
      <c r="KER10" s="653"/>
      <c r="KES10" s="653"/>
      <c r="KET10" s="653"/>
      <c r="KEU10" s="653"/>
      <c r="KEV10" s="653"/>
      <c r="KEW10" s="653"/>
      <c r="KEX10" s="653"/>
      <c r="KEY10" s="653"/>
      <c r="KEZ10" s="668"/>
      <c r="KFA10" s="670"/>
      <c r="KFB10" s="652"/>
      <c r="KFC10" s="652"/>
      <c r="KFD10" s="652"/>
      <c r="KFE10" s="652"/>
      <c r="KFF10" s="652"/>
      <c r="KFG10" s="652"/>
      <c r="KFH10" s="653"/>
      <c r="KFI10" s="653"/>
      <c r="KFJ10" s="653"/>
      <c r="KFK10" s="653"/>
      <c r="KFL10" s="653"/>
      <c r="KFM10" s="653"/>
      <c r="KFN10" s="653"/>
      <c r="KFO10" s="653"/>
      <c r="KFP10" s="668"/>
      <c r="KFQ10" s="670"/>
      <c r="KFR10" s="652"/>
      <c r="KFS10" s="652"/>
      <c r="KFT10" s="652"/>
      <c r="KFU10" s="652"/>
      <c r="KFV10" s="652"/>
      <c r="KFW10" s="652"/>
      <c r="KFX10" s="653"/>
      <c r="KFY10" s="653"/>
      <c r="KFZ10" s="653"/>
      <c r="KGA10" s="653"/>
      <c r="KGB10" s="653"/>
      <c r="KGC10" s="653"/>
      <c r="KGD10" s="653"/>
      <c r="KGE10" s="653"/>
      <c r="KGF10" s="668"/>
      <c r="KGG10" s="670"/>
      <c r="KGH10" s="652"/>
      <c r="KGI10" s="652"/>
      <c r="KGJ10" s="652"/>
      <c r="KGK10" s="652"/>
      <c r="KGL10" s="652"/>
      <c r="KGM10" s="652"/>
      <c r="KGN10" s="653"/>
      <c r="KGO10" s="653"/>
      <c r="KGP10" s="653"/>
      <c r="KGQ10" s="653"/>
      <c r="KGR10" s="653"/>
      <c r="KGS10" s="653"/>
      <c r="KGT10" s="653"/>
      <c r="KGU10" s="653"/>
      <c r="KGV10" s="668"/>
      <c r="KGW10" s="670"/>
      <c r="KGX10" s="652"/>
      <c r="KGY10" s="652"/>
      <c r="KGZ10" s="652"/>
      <c r="KHA10" s="652"/>
      <c r="KHB10" s="652"/>
      <c r="KHC10" s="652"/>
      <c r="KHD10" s="653"/>
      <c r="KHE10" s="653"/>
      <c r="KHF10" s="653"/>
      <c r="KHG10" s="653"/>
      <c r="KHH10" s="653"/>
      <c r="KHI10" s="653"/>
      <c r="KHJ10" s="653"/>
      <c r="KHK10" s="653"/>
      <c r="KHL10" s="668"/>
      <c r="KHM10" s="670"/>
      <c r="KHN10" s="652"/>
      <c r="KHO10" s="652"/>
      <c r="KHP10" s="652"/>
      <c r="KHQ10" s="652"/>
      <c r="KHR10" s="652"/>
      <c r="KHS10" s="652"/>
      <c r="KHT10" s="653"/>
      <c r="KHU10" s="653"/>
      <c r="KHV10" s="653"/>
      <c r="KHW10" s="653"/>
      <c r="KHX10" s="653"/>
      <c r="KHY10" s="653"/>
      <c r="KHZ10" s="653"/>
      <c r="KIA10" s="653"/>
      <c r="KIB10" s="668"/>
      <c r="KIC10" s="670"/>
      <c r="KID10" s="652"/>
      <c r="KIE10" s="652"/>
      <c r="KIF10" s="652"/>
      <c r="KIG10" s="652"/>
      <c r="KIH10" s="652"/>
      <c r="KII10" s="652"/>
      <c r="KIJ10" s="653"/>
      <c r="KIK10" s="653"/>
      <c r="KIL10" s="653"/>
      <c r="KIM10" s="653"/>
      <c r="KIN10" s="653"/>
      <c r="KIO10" s="653"/>
      <c r="KIP10" s="653"/>
      <c r="KIQ10" s="653"/>
      <c r="KIR10" s="668"/>
      <c r="KIS10" s="670"/>
      <c r="KIT10" s="652"/>
      <c r="KIU10" s="652"/>
      <c r="KIV10" s="652"/>
      <c r="KIW10" s="652"/>
      <c r="KIX10" s="652"/>
      <c r="KIY10" s="652"/>
      <c r="KIZ10" s="653"/>
      <c r="KJA10" s="653"/>
      <c r="KJB10" s="653"/>
      <c r="KJC10" s="653"/>
      <c r="KJD10" s="653"/>
      <c r="KJE10" s="653"/>
      <c r="KJF10" s="653"/>
      <c r="KJG10" s="653"/>
      <c r="KJH10" s="668"/>
      <c r="KJI10" s="670"/>
      <c r="KJJ10" s="652"/>
      <c r="KJK10" s="652"/>
      <c r="KJL10" s="652"/>
      <c r="KJM10" s="652"/>
      <c r="KJN10" s="652"/>
      <c r="KJO10" s="652"/>
      <c r="KJP10" s="653"/>
      <c r="KJQ10" s="653"/>
      <c r="KJR10" s="653"/>
      <c r="KJS10" s="653"/>
      <c r="KJT10" s="653"/>
      <c r="KJU10" s="653"/>
      <c r="KJV10" s="653"/>
      <c r="KJW10" s="653"/>
      <c r="KJX10" s="668"/>
      <c r="KJY10" s="670"/>
      <c r="KJZ10" s="652"/>
      <c r="KKA10" s="652"/>
      <c r="KKB10" s="652"/>
      <c r="KKC10" s="652"/>
      <c r="KKD10" s="652"/>
      <c r="KKE10" s="652"/>
      <c r="KKF10" s="653"/>
      <c r="KKG10" s="653"/>
      <c r="KKH10" s="653"/>
      <c r="KKI10" s="653"/>
      <c r="KKJ10" s="653"/>
      <c r="KKK10" s="653"/>
      <c r="KKL10" s="653"/>
      <c r="KKM10" s="653"/>
      <c r="KKN10" s="668"/>
      <c r="KKO10" s="670"/>
      <c r="KKP10" s="652"/>
      <c r="KKQ10" s="652"/>
      <c r="KKR10" s="652"/>
      <c r="KKS10" s="652"/>
      <c r="KKT10" s="652"/>
      <c r="KKU10" s="652"/>
      <c r="KKV10" s="653"/>
      <c r="KKW10" s="653"/>
      <c r="KKX10" s="653"/>
      <c r="KKY10" s="653"/>
      <c r="KKZ10" s="653"/>
      <c r="KLA10" s="653"/>
      <c r="KLB10" s="653"/>
      <c r="KLC10" s="653"/>
      <c r="KLD10" s="668"/>
      <c r="KLE10" s="670"/>
      <c r="KLF10" s="652"/>
      <c r="KLG10" s="652"/>
      <c r="KLH10" s="652"/>
      <c r="KLI10" s="652"/>
      <c r="KLJ10" s="652"/>
      <c r="KLK10" s="652"/>
      <c r="KLL10" s="653"/>
      <c r="KLM10" s="653"/>
      <c r="KLN10" s="653"/>
      <c r="KLO10" s="653"/>
      <c r="KLP10" s="653"/>
      <c r="KLQ10" s="653"/>
      <c r="KLR10" s="653"/>
      <c r="KLS10" s="653"/>
      <c r="KLT10" s="668"/>
      <c r="KLU10" s="670"/>
      <c r="KLV10" s="652"/>
      <c r="KLW10" s="652"/>
      <c r="KLX10" s="652"/>
      <c r="KLY10" s="652"/>
      <c r="KLZ10" s="652"/>
      <c r="KMA10" s="652"/>
      <c r="KMB10" s="653"/>
      <c r="KMC10" s="653"/>
      <c r="KMD10" s="653"/>
      <c r="KME10" s="653"/>
      <c r="KMF10" s="653"/>
      <c r="KMG10" s="653"/>
      <c r="KMH10" s="653"/>
      <c r="KMI10" s="653"/>
      <c r="KMJ10" s="668"/>
      <c r="KMK10" s="670"/>
      <c r="KML10" s="652"/>
      <c r="KMM10" s="652"/>
      <c r="KMN10" s="652"/>
      <c r="KMO10" s="652"/>
      <c r="KMP10" s="652"/>
      <c r="KMQ10" s="652"/>
      <c r="KMR10" s="653"/>
      <c r="KMS10" s="653"/>
      <c r="KMT10" s="653"/>
      <c r="KMU10" s="653"/>
      <c r="KMV10" s="653"/>
      <c r="KMW10" s="653"/>
      <c r="KMX10" s="653"/>
      <c r="KMY10" s="653"/>
      <c r="KMZ10" s="668"/>
      <c r="KNA10" s="670"/>
      <c r="KNB10" s="652"/>
      <c r="KNC10" s="652"/>
      <c r="KND10" s="652"/>
      <c r="KNE10" s="652"/>
      <c r="KNF10" s="652"/>
      <c r="KNG10" s="652"/>
      <c r="KNH10" s="653"/>
      <c r="KNI10" s="653"/>
      <c r="KNJ10" s="653"/>
      <c r="KNK10" s="653"/>
      <c r="KNL10" s="653"/>
      <c r="KNM10" s="653"/>
      <c r="KNN10" s="653"/>
      <c r="KNO10" s="653"/>
      <c r="KNP10" s="668"/>
      <c r="KNQ10" s="670"/>
      <c r="KNR10" s="652"/>
      <c r="KNS10" s="652"/>
      <c r="KNT10" s="652"/>
      <c r="KNU10" s="652"/>
      <c r="KNV10" s="652"/>
      <c r="KNW10" s="652"/>
      <c r="KNX10" s="653"/>
      <c r="KNY10" s="653"/>
      <c r="KNZ10" s="653"/>
      <c r="KOA10" s="653"/>
      <c r="KOB10" s="653"/>
      <c r="KOC10" s="653"/>
      <c r="KOD10" s="653"/>
      <c r="KOE10" s="653"/>
      <c r="KOF10" s="668"/>
      <c r="KOG10" s="670"/>
      <c r="KOH10" s="652"/>
      <c r="KOI10" s="652"/>
      <c r="KOJ10" s="652"/>
      <c r="KOK10" s="652"/>
      <c r="KOL10" s="652"/>
      <c r="KOM10" s="652"/>
      <c r="KON10" s="653"/>
      <c r="KOO10" s="653"/>
      <c r="KOP10" s="653"/>
      <c r="KOQ10" s="653"/>
      <c r="KOR10" s="653"/>
      <c r="KOS10" s="653"/>
      <c r="KOT10" s="653"/>
      <c r="KOU10" s="653"/>
      <c r="KOV10" s="668"/>
      <c r="KOW10" s="670"/>
      <c r="KOX10" s="652"/>
      <c r="KOY10" s="652"/>
      <c r="KOZ10" s="652"/>
      <c r="KPA10" s="652"/>
      <c r="KPB10" s="652"/>
      <c r="KPC10" s="652"/>
      <c r="KPD10" s="653"/>
      <c r="KPE10" s="653"/>
      <c r="KPF10" s="653"/>
      <c r="KPG10" s="653"/>
      <c r="KPH10" s="653"/>
      <c r="KPI10" s="653"/>
      <c r="KPJ10" s="653"/>
      <c r="KPK10" s="653"/>
      <c r="KPL10" s="668"/>
      <c r="KPM10" s="670"/>
      <c r="KPN10" s="652"/>
      <c r="KPO10" s="652"/>
      <c r="KPP10" s="652"/>
      <c r="KPQ10" s="652"/>
      <c r="KPR10" s="652"/>
      <c r="KPS10" s="652"/>
      <c r="KPT10" s="653"/>
      <c r="KPU10" s="653"/>
      <c r="KPV10" s="653"/>
      <c r="KPW10" s="653"/>
      <c r="KPX10" s="653"/>
      <c r="KPY10" s="653"/>
      <c r="KPZ10" s="653"/>
      <c r="KQA10" s="653"/>
      <c r="KQB10" s="668"/>
      <c r="KQC10" s="670"/>
      <c r="KQD10" s="652"/>
      <c r="KQE10" s="652"/>
      <c r="KQF10" s="652"/>
      <c r="KQG10" s="652"/>
      <c r="KQH10" s="652"/>
      <c r="KQI10" s="652"/>
      <c r="KQJ10" s="653"/>
      <c r="KQK10" s="653"/>
      <c r="KQL10" s="653"/>
      <c r="KQM10" s="653"/>
      <c r="KQN10" s="653"/>
      <c r="KQO10" s="653"/>
      <c r="KQP10" s="653"/>
      <c r="KQQ10" s="653"/>
      <c r="KQR10" s="668"/>
      <c r="KQS10" s="670"/>
      <c r="KQT10" s="652"/>
      <c r="KQU10" s="652"/>
      <c r="KQV10" s="652"/>
      <c r="KQW10" s="652"/>
      <c r="KQX10" s="652"/>
      <c r="KQY10" s="652"/>
      <c r="KQZ10" s="653"/>
      <c r="KRA10" s="653"/>
      <c r="KRB10" s="653"/>
      <c r="KRC10" s="653"/>
      <c r="KRD10" s="653"/>
      <c r="KRE10" s="653"/>
      <c r="KRF10" s="653"/>
      <c r="KRG10" s="653"/>
      <c r="KRH10" s="668"/>
      <c r="KRI10" s="670"/>
      <c r="KRJ10" s="652"/>
      <c r="KRK10" s="652"/>
      <c r="KRL10" s="652"/>
      <c r="KRM10" s="652"/>
      <c r="KRN10" s="652"/>
      <c r="KRO10" s="652"/>
      <c r="KRP10" s="653"/>
      <c r="KRQ10" s="653"/>
      <c r="KRR10" s="653"/>
      <c r="KRS10" s="653"/>
      <c r="KRT10" s="653"/>
      <c r="KRU10" s="653"/>
      <c r="KRV10" s="653"/>
      <c r="KRW10" s="653"/>
      <c r="KRX10" s="668"/>
      <c r="KRY10" s="670"/>
      <c r="KRZ10" s="652"/>
      <c r="KSA10" s="652"/>
      <c r="KSB10" s="652"/>
      <c r="KSC10" s="652"/>
      <c r="KSD10" s="652"/>
      <c r="KSE10" s="652"/>
      <c r="KSF10" s="653"/>
      <c r="KSG10" s="653"/>
      <c r="KSH10" s="653"/>
      <c r="KSI10" s="653"/>
      <c r="KSJ10" s="653"/>
      <c r="KSK10" s="653"/>
      <c r="KSL10" s="653"/>
      <c r="KSM10" s="653"/>
      <c r="KSN10" s="668"/>
      <c r="KSO10" s="670"/>
      <c r="KSP10" s="652"/>
      <c r="KSQ10" s="652"/>
      <c r="KSR10" s="652"/>
      <c r="KSS10" s="652"/>
      <c r="KST10" s="652"/>
      <c r="KSU10" s="652"/>
      <c r="KSV10" s="653"/>
      <c r="KSW10" s="653"/>
      <c r="KSX10" s="653"/>
      <c r="KSY10" s="653"/>
      <c r="KSZ10" s="653"/>
      <c r="KTA10" s="653"/>
      <c r="KTB10" s="653"/>
      <c r="KTC10" s="653"/>
      <c r="KTD10" s="668"/>
      <c r="KTE10" s="670"/>
      <c r="KTF10" s="652"/>
      <c r="KTG10" s="652"/>
      <c r="KTH10" s="652"/>
      <c r="KTI10" s="652"/>
      <c r="KTJ10" s="652"/>
      <c r="KTK10" s="652"/>
      <c r="KTL10" s="653"/>
      <c r="KTM10" s="653"/>
      <c r="KTN10" s="653"/>
      <c r="KTO10" s="653"/>
      <c r="KTP10" s="653"/>
      <c r="KTQ10" s="653"/>
      <c r="KTR10" s="653"/>
      <c r="KTS10" s="653"/>
      <c r="KTT10" s="668"/>
      <c r="KTU10" s="670"/>
      <c r="KTV10" s="652"/>
      <c r="KTW10" s="652"/>
      <c r="KTX10" s="652"/>
      <c r="KTY10" s="652"/>
      <c r="KTZ10" s="652"/>
      <c r="KUA10" s="652"/>
      <c r="KUB10" s="653"/>
      <c r="KUC10" s="653"/>
      <c r="KUD10" s="653"/>
      <c r="KUE10" s="653"/>
      <c r="KUF10" s="653"/>
      <c r="KUG10" s="653"/>
      <c r="KUH10" s="653"/>
      <c r="KUI10" s="653"/>
      <c r="KUJ10" s="668"/>
      <c r="KUK10" s="670"/>
      <c r="KUL10" s="652"/>
      <c r="KUM10" s="652"/>
      <c r="KUN10" s="652"/>
      <c r="KUO10" s="652"/>
      <c r="KUP10" s="652"/>
      <c r="KUQ10" s="652"/>
      <c r="KUR10" s="653"/>
      <c r="KUS10" s="653"/>
      <c r="KUT10" s="653"/>
      <c r="KUU10" s="653"/>
      <c r="KUV10" s="653"/>
      <c r="KUW10" s="653"/>
      <c r="KUX10" s="653"/>
      <c r="KUY10" s="653"/>
      <c r="KUZ10" s="668"/>
      <c r="KVA10" s="670"/>
      <c r="KVB10" s="652"/>
      <c r="KVC10" s="652"/>
      <c r="KVD10" s="652"/>
      <c r="KVE10" s="652"/>
      <c r="KVF10" s="652"/>
      <c r="KVG10" s="652"/>
      <c r="KVH10" s="653"/>
      <c r="KVI10" s="653"/>
      <c r="KVJ10" s="653"/>
      <c r="KVK10" s="653"/>
      <c r="KVL10" s="653"/>
      <c r="KVM10" s="653"/>
      <c r="KVN10" s="653"/>
      <c r="KVO10" s="653"/>
      <c r="KVP10" s="668"/>
      <c r="KVQ10" s="670"/>
      <c r="KVR10" s="652"/>
      <c r="KVS10" s="652"/>
      <c r="KVT10" s="652"/>
      <c r="KVU10" s="652"/>
      <c r="KVV10" s="652"/>
      <c r="KVW10" s="652"/>
      <c r="KVX10" s="653"/>
      <c r="KVY10" s="653"/>
      <c r="KVZ10" s="653"/>
      <c r="KWA10" s="653"/>
      <c r="KWB10" s="653"/>
      <c r="KWC10" s="653"/>
      <c r="KWD10" s="653"/>
      <c r="KWE10" s="653"/>
      <c r="KWF10" s="668"/>
      <c r="KWG10" s="670"/>
      <c r="KWH10" s="652"/>
      <c r="KWI10" s="652"/>
      <c r="KWJ10" s="652"/>
      <c r="KWK10" s="652"/>
      <c r="KWL10" s="652"/>
      <c r="KWM10" s="652"/>
      <c r="KWN10" s="653"/>
      <c r="KWO10" s="653"/>
      <c r="KWP10" s="653"/>
      <c r="KWQ10" s="653"/>
      <c r="KWR10" s="653"/>
      <c r="KWS10" s="653"/>
      <c r="KWT10" s="653"/>
      <c r="KWU10" s="653"/>
      <c r="KWV10" s="668"/>
      <c r="KWW10" s="670"/>
      <c r="KWX10" s="652"/>
      <c r="KWY10" s="652"/>
      <c r="KWZ10" s="652"/>
      <c r="KXA10" s="652"/>
      <c r="KXB10" s="652"/>
      <c r="KXC10" s="652"/>
      <c r="KXD10" s="653"/>
      <c r="KXE10" s="653"/>
      <c r="KXF10" s="653"/>
      <c r="KXG10" s="653"/>
      <c r="KXH10" s="653"/>
      <c r="KXI10" s="653"/>
      <c r="KXJ10" s="653"/>
      <c r="KXK10" s="653"/>
      <c r="KXL10" s="668"/>
      <c r="KXM10" s="670"/>
      <c r="KXN10" s="652"/>
      <c r="KXO10" s="652"/>
      <c r="KXP10" s="652"/>
      <c r="KXQ10" s="652"/>
      <c r="KXR10" s="652"/>
      <c r="KXS10" s="652"/>
      <c r="KXT10" s="653"/>
      <c r="KXU10" s="653"/>
      <c r="KXV10" s="653"/>
      <c r="KXW10" s="653"/>
      <c r="KXX10" s="653"/>
      <c r="KXY10" s="653"/>
      <c r="KXZ10" s="653"/>
      <c r="KYA10" s="653"/>
      <c r="KYB10" s="668"/>
      <c r="KYC10" s="670"/>
      <c r="KYD10" s="652"/>
      <c r="KYE10" s="652"/>
      <c r="KYF10" s="652"/>
      <c r="KYG10" s="652"/>
      <c r="KYH10" s="652"/>
      <c r="KYI10" s="652"/>
      <c r="KYJ10" s="653"/>
      <c r="KYK10" s="653"/>
      <c r="KYL10" s="653"/>
      <c r="KYM10" s="653"/>
      <c r="KYN10" s="653"/>
      <c r="KYO10" s="653"/>
      <c r="KYP10" s="653"/>
      <c r="KYQ10" s="653"/>
      <c r="KYR10" s="668"/>
      <c r="KYS10" s="670"/>
      <c r="KYT10" s="652"/>
      <c r="KYU10" s="652"/>
      <c r="KYV10" s="652"/>
      <c r="KYW10" s="652"/>
      <c r="KYX10" s="652"/>
      <c r="KYY10" s="652"/>
      <c r="KYZ10" s="653"/>
      <c r="KZA10" s="653"/>
      <c r="KZB10" s="653"/>
      <c r="KZC10" s="653"/>
      <c r="KZD10" s="653"/>
      <c r="KZE10" s="653"/>
      <c r="KZF10" s="653"/>
      <c r="KZG10" s="653"/>
      <c r="KZH10" s="668"/>
      <c r="KZI10" s="670"/>
      <c r="KZJ10" s="652"/>
      <c r="KZK10" s="652"/>
      <c r="KZL10" s="652"/>
      <c r="KZM10" s="652"/>
      <c r="KZN10" s="652"/>
      <c r="KZO10" s="652"/>
      <c r="KZP10" s="653"/>
      <c r="KZQ10" s="653"/>
      <c r="KZR10" s="653"/>
      <c r="KZS10" s="653"/>
      <c r="KZT10" s="653"/>
      <c r="KZU10" s="653"/>
      <c r="KZV10" s="653"/>
      <c r="KZW10" s="653"/>
      <c r="KZX10" s="668"/>
      <c r="KZY10" s="670"/>
      <c r="KZZ10" s="652"/>
      <c r="LAA10" s="652"/>
      <c r="LAB10" s="652"/>
      <c r="LAC10" s="652"/>
      <c r="LAD10" s="652"/>
      <c r="LAE10" s="652"/>
      <c r="LAF10" s="653"/>
      <c r="LAG10" s="653"/>
      <c r="LAH10" s="653"/>
      <c r="LAI10" s="653"/>
      <c r="LAJ10" s="653"/>
      <c r="LAK10" s="653"/>
      <c r="LAL10" s="653"/>
      <c r="LAM10" s="653"/>
      <c r="LAN10" s="668"/>
      <c r="LAO10" s="670"/>
      <c r="LAP10" s="652"/>
      <c r="LAQ10" s="652"/>
      <c r="LAR10" s="652"/>
      <c r="LAS10" s="652"/>
      <c r="LAT10" s="652"/>
      <c r="LAU10" s="652"/>
      <c r="LAV10" s="653"/>
      <c r="LAW10" s="653"/>
      <c r="LAX10" s="653"/>
      <c r="LAY10" s="653"/>
      <c r="LAZ10" s="653"/>
      <c r="LBA10" s="653"/>
      <c r="LBB10" s="653"/>
      <c r="LBC10" s="653"/>
      <c r="LBD10" s="668"/>
      <c r="LBE10" s="670"/>
      <c r="LBF10" s="652"/>
      <c r="LBG10" s="652"/>
      <c r="LBH10" s="652"/>
      <c r="LBI10" s="652"/>
      <c r="LBJ10" s="652"/>
      <c r="LBK10" s="652"/>
      <c r="LBL10" s="653"/>
      <c r="LBM10" s="653"/>
      <c r="LBN10" s="653"/>
      <c r="LBO10" s="653"/>
      <c r="LBP10" s="653"/>
      <c r="LBQ10" s="653"/>
      <c r="LBR10" s="653"/>
      <c r="LBS10" s="653"/>
      <c r="LBT10" s="668"/>
      <c r="LBU10" s="670"/>
      <c r="LBV10" s="652"/>
      <c r="LBW10" s="652"/>
      <c r="LBX10" s="652"/>
      <c r="LBY10" s="652"/>
      <c r="LBZ10" s="652"/>
      <c r="LCA10" s="652"/>
      <c r="LCB10" s="653"/>
      <c r="LCC10" s="653"/>
      <c r="LCD10" s="653"/>
      <c r="LCE10" s="653"/>
      <c r="LCF10" s="653"/>
      <c r="LCG10" s="653"/>
      <c r="LCH10" s="653"/>
      <c r="LCI10" s="653"/>
      <c r="LCJ10" s="668"/>
      <c r="LCK10" s="670"/>
      <c r="LCL10" s="652"/>
      <c r="LCM10" s="652"/>
      <c r="LCN10" s="652"/>
      <c r="LCO10" s="652"/>
      <c r="LCP10" s="652"/>
      <c r="LCQ10" s="652"/>
      <c r="LCR10" s="653"/>
      <c r="LCS10" s="653"/>
      <c r="LCT10" s="653"/>
      <c r="LCU10" s="653"/>
      <c r="LCV10" s="653"/>
      <c r="LCW10" s="653"/>
      <c r="LCX10" s="653"/>
      <c r="LCY10" s="653"/>
      <c r="LCZ10" s="668"/>
      <c r="LDA10" s="670"/>
      <c r="LDB10" s="652"/>
      <c r="LDC10" s="652"/>
      <c r="LDD10" s="652"/>
      <c r="LDE10" s="652"/>
      <c r="LDF10" s="652"/>
      <c r="LDG10" s="652"/>
      <c r="LDH10" s="653"/>
      <c r="LDI10" s="653"/>
      <c r="LDJ10" s="653"/>
      <c r="LDK10" s="653"/>
      <c r="LDL10" s="653"/>
      <c r="LDM10" s="653"/>
      <c r="LDN10" s="653"/>
      <c r="LDO10" s="653"/>
      <c r="LDP10" s="668"/>
      <c r="LDQ10" s="670"/>
      <c r="LDR10" s="652"/>
      <c r="LDS10" s="652"/>
      <c r="LDT10" s="652"/>
      <c r="LDU10" s="652"/>
      <c r="LDV10" s="652"/>
      <c r="LDW10" s="652"/>
      <c r="LDX10" s="653"/>
      <c r="LDY10" s="653"/>
      <c r="LDZ10" s="653"/>
      <c r="LEA10" s="653"/>
      <c r="LEB10" s="653"/>
      <c r="LEC10" s="653"/>
      <c r="LED10" s="653"/>
      <c r="LEE10" s="653"/>
      <c r="LEF10" s="668"/>
      <c r="LEG10" s="670"/>
      <c r="LEH10" s="652"/>
      <c r="LEI10" s="652"/>
      <c r="LEJ10" s="652"/>
      <c r="LEK10" s="652"/>
      <c r="LEL10" s="652"/>
      <c r="LEM10" s="652"/>
      <c r="LEN10" s="653"/>
      <c r="LEO10" s="653"/>
      <c r="LEP10" s="653"/>
      <c r="LEQ10" s="653"/>
      <c r="LER10" s="653"/>
      <c r="LES10" s="653"/>
      <c r="LET10" s="653"/>
      <c r="LEU10" s="653"/>
      <c r="LEV10" s="668"/>
      <c r="LEW10" s="670"/>
      <c r="LEX10" s="652"/>
      <c r="LEY10" s="652"/>
      <c r="LEZ10" s="652"/>
      <c r="LFA10" s="652"/>
      <c r="LFB10" s="652"/>
      <c r="LFC10" s="652"/>
      <c r="LFD10" s="653"/>
      <c r="LFE10" s="653"/>
      <c r="LFF10" s="653"/>
      <c r="LFG10" s="653"/>
      <c r="LFH10" s="653"/>
      <c r="LFI10" s="653"/>
      <c r="LFJ10" s="653"/>
      <c r="LFK10" s="653"/>
      <c r="LFL10" s="668"/>
      <c r="LFM10" s="670"/>
      <c r="LFN10" s="652"/>
      <c r="LFO10" s="652"/>
      <c r="LFP10" s="652"/>
      <c r="LFQ10" s="652"/>
      <c r="LFR10" s="652"/>
      <c r="LFS10" s="652"/>
      <c r="LFT10" s="653"/>
      <c r="LFU10" s="653"/>
      <c r="LFV10" s="653"/>
      <c r="LFW10" s="653"/>
      <c r="LFX10" s="653"/>
      <c r="LFY10" s="653"/>
      <c r="LFZ10" s="653"/>
      <c r="LGA10" s="653"/>
      <c r="LGB10" s="668"/>
      <c r="LGC10" s="670"/>
      <c r="LGD10" s="652"/>
      <c r="LGE10" s="652"/>
      <c r="LGF10" s="652"/>
      <c r="LGG10" s="652"/>
      <c r="LGH10" s="652"/>
      <c r="LGI10" s="652"/>
      <c r="LGJ10" s="653"/>
      <c r="LGK10" s="653"/>
      <c r="LGL10" s="653"/>
      <c r="LGM10" s="653"/>
      <c r="LGN10" s="653"/>
      <c r="LGO10" s="653"/>
      <c r="LGP10" s="653"/>
      <c r="LGQ10" s="653"/>
      <c r="LGR10" s="668"/>
      <c r="LGS10" s="670"/>
      <c r="LGT10" s="652"/>
      <c r="LGU10" s="652"/>
      <c r="LGV10" s="652"/>
      <c r="LGW10" s="652"/>
      <c r="LGX10" s="652"/>
      <c r="LGY10" s="652"/>
      <c r="LGZ10" s="653"/>
      <c r="LHA10" s="653"/>
      <c r="LHB10" s="653"/>
      <c r="LHC10" s="653"/>
      <c r="LHD10" s="653"/>
      <c r="LHE10" s="653"/>
      <c r="LHF10" s="653"/>
      <c r="LHG10" s="653"/>
      <c r="LHH10" s="668"/>
      <c r="LHI10" s="670"/>
      <c r="LHJ10" s="652"/>
      <c r="LHK10" s="652"/>
      <c r="LHL10" s="652"/>
      <c r="LHM10" s="652"/>
      <c r="LHN10" s="652"/>
      <c r="LHO10" s="652"/>
      <c r="LHP10" s="653"/>
      <c r="LHQ10" s="653"/>
      <c r="LHR10" s="653"/>
      <c r="LHS10" s="653"/>
      <c r="LHT10" s="653"/>
      <c r="LHU10" s="653"/>
      <c r="LHV10" s="653"/>
      <c r="LHW10" s="653"/>
      <c r="LHX10" s="668"/>
      <c r="LHY10" s="670"/>
      <c r="LHZ10" s="652"/>
      <c r="LIA10" s="652"/>
      <c r="LIB10" s="652"/>
      <c r="LIC10" s="652"/>
      <c r="LID10" s="652"/>
      <c r="LIE10" s="652"/>
      <c r="LIF10" s="653"/>
      <c r="LIG10" s="653"/>
      <c r="LIH10" s="653"/>
      <c r="LII10" s="653"/>
      <c r="LIJ10" s="653"/>
      <c r="LIK10" s="653"/>
      <c r="LIL10" s="653"/>
      <c r="LIM10" s="653"/>
      <c r="LIN10" s="668"/>
      <c r="LIO10" s="670"/>
      <c r="LIP10" s="652"/>
      <c r="LIQ10" s="652"/>
      <c r="LIR10" s="652"/>
      <c r="LIS10" s="652"/>
      <c r="LIT10" s="652"/>
      <c r="LIU10" s="652"/>
      <c r="LIV10" s="653"/>
      <c r="LIW10" s="653"/>
      <c r="LIX10" s="653"/>
      <c r="LIY10" s="653"/>
      <c r="LIZ10" s="653"/>
      <c r="LJA10" s="653"/>
      <c r="LJB10" s="653"/>
      <c r="LJC10" s="653"/>
      <c r="LJD10" s="668"/>
      <c r="LJE10" s="670"/>
      <c r="LJF10" s="652"/>
      <c r="LJG10" s="652"/>
      <c r="LJH10" s="652"/>
      <c r="LJI10" s="652"/>
      <c r="LJJ10" s="652"/>
      <c r="LJK10" s="652"/>
      <c r="LJL10" s="653"/>
      <c r="LJM10" s="653"/>
      <c r="LJN10" s="653"/>
      <c r="LJO10" s="653"/>
      <c r="LJP10" s="653"/>
      <c r="LJQ10" s="653"/>
      <c r="LJR10" s="653"/>
      <c r="LJS10" s="653"/>
      <c r="LJT10" s="668"/>
      <c r="LJU10" s="670"/>
      <c r="LJV10" s="652"/>
      <c r="LJW10" s="652"/>
      <c r="LJX10" s="652"/>
      <c r="LJY10" s="652"/>
      <c r="LJZ10" s="652"/>
      <c r="LKA10" s="652"/>
      <c r="LKB10" s="653"/>
      <c r="LKC10" s="653"/>
      <c r="LKD10" s="653"/>
      <c r="LKE10" s="653"/>
      <c r="LKF10" s="653"/>
      <c r="LKG10" s="653"/>
      <c r="LKH10" s="653"/>
      <c r="LKI10" s="653"/>
      <c r="LKJ10" s="668"/>
      <c r="LKK10" s="670"/>
      <c r="LKL10" s="652"/>
      <c r="LKM10" s="652"/>
      <c r="LKN10" s="652"/>
      <c r="LKO10" s="652"/>
      <c r="LKP10" s="652"/>
      <c r="LKQ10" s="652"/>
      <c r="LKR10" s="653"/>
      <c r="LKS10" s="653"/>
      <c r="LKT10" s="653"/>
      <c r="LKU10" s="653"/>
      <c r="LKV10" s="653"/>
      <c r="LKW10" s="653"/>
      <c r="LKX10" s="653"/>
      <c r="LKY10" s="653"/>
      <c r="LKZ10" s="668"/>
      <c r="LLA10" s="670"/>
      <c r="LLB10" s="652"/>
      <c r="LLC10" s="652"/>
      <c r="LLD10" s="652"/>
      <c r="LLE10" s="652"/>
      <c r="LLF10" s="652"/>
      <c r="LLG10" s="652"/>
      <c r="LLH10" s="653"/>
      <c r="LLI10" s="653"/>
      <c r="LLJ10" s="653"/>
      <c r="LLK10" s="653"/>
      <c r="LLL10" s="653"/>
      <c r="LLM10" s="653"/>
      <c r="LLN10" s="653"/>
      <c r="LLO10" s="653"/>
      <c r="LLP10" s="668"/>
      <c r="LLQ10" s="670"/>
      <c r="LLR10" s="652"/>
      <c r="LLS10" s="652"/>
      <c r="LLT10" s="652"/>
      <c r="LLU10" s="652"/>
      <c r="LLV10" s="652"/>
      <c r="LLW10" s="652"/>
      <c r="LLX10" s="653"/>
      <c r="LLY10" s="653"/>
      <c r="LLZ10" s="653"/>
      <c r="LMA10" s="653"/>
      <c r="LMB10" s="653"/>
      <c r="LMC10" s="653"/>
      <c r="LMD10" s="653"/>
      <c r="LME10" s="653"/>
      <c r="LMF10" s="668"/>
      <c r="LMG10" s="670"/>
      <c r="LMH10" s="652"/>
      <c r="LMI10" s="652"/>
      <c r="LMJ10" s="652"/>
      <c r="LMK10" s="652"/>
      <c r="LML10" s="652"/>
      <c r="LMM10" s="652"/>
      <c r="LMN10" s="653"/>
      <c r="LMO10" s="653"/>
      <c r="LMP10" s="653"/>
      <c r="LMQ10" s="653"/>
      <c r="LMR10" s="653"/>
      <c r="LMS10" s="653"/>
      <c r="LMT10" s="653"/>
      <c r="LMU10" s="653"/>
      <c r="LMV10" s="668"/>
      <c r="LMW10" s="670"/>
      <c r="LMX10" s="652"/>
      <c r="LMY10" s="652"/>
      <c r="LMZ10" s="652"/>
      <c r="LNA10" s="652"/>
      <c r="LNB10" s="652"/>
      <c r="LNC10" s="652"/>
      <c r="LND10" s="653"/>
      <c r="LNE10" s="653"/>
      <c r="LNF10" s="653"/>
      <c r="LNG10" s="653"/>
      <c r="LNH10" s="653"/>
      <c r="LNI10" s="653"/>
      <c r="LNJ10" s="653"/>
      <c r="LNK10" s="653"/>
      <c r="LNL10" s="668"/>
      <c r="LNM10" s="670"/>
      <c r="LNN10" s="652"/>
      <c r="LNO10" s="652"/>
      <c r="LNP10" s="652"/>
      <c r="LNQ10" s="652"/>
      <c r="LNR10" s="652"/>
      <c r="LNS10" s="652"/>
      <c r="LNT10" s="653"/>
      <c r="LNU10" s="653"/>
      <c r="LNV10" s="653"/>
      <c r="LNW10" s="653"/>
      <c r="LNX10" s="653"/>
      <c r="LNY10" s="653"/>
      <c r="LNZ10" s="653"/>
      <c r="LOA10" s="653"/>
      <c r="LOB10" s="668"/>
      <c r="LOC10" s="670"/>
      <c r="LOD10" s="652"/>
      <c r="LOE10" s="652"/>
      <c r="LOF10" s="652"/>
      <c r="LOG10" s="652"/>
      <c r="LOH10" s="652"/>
      <c r="LOI10" s="652"/>
      <c r="LOJ10" s="653"/>
      <c r="LOK10" s="653"/>
      <c r="LOL10" s="653"/>
      <c r="LOM10" s="653"/>
      <c r="LON10" s="653"/>
      <c r="LOO10" s="653"/>
      <c r="LOP10" s="653"/>
      <c r="LOQ10" s="653"/>
      <c r="LOR10" s="668"/>
      <c r="LOS10" s="670"/>
      <c r="LOT10" s="652"/>
      <c r="LOU10" s="652"/>
      <c r="LOV10" s="652"/>
      <c r="LOW10" s="652"/>
      <c r="LOX10" s="652"/>
      <c r="LOY10" s="652"/>
      <c r="LOZ10" s="653"/>
      <c r="LPA10" s="653"/>
      <c r="LPB10" s="653"/>
      <c r="LPC10" s="653"/>
      <c r="LPD10" s="653"/>
      <c r="LPE10" s="653"/>
      <c r="LPF10" s="653"/>
      <c r="LPG10" s="653"/>
      <c r="LPH10" s="668"/>
      <c r="LPI10" s="670"/>
      <c r="LPJ10" s="652"/>
      <c r="LPK10" s="652"/>
      <c r="LPL10" s="652"/>
      <c r="LPM10" s="652"/>
      <c r="LPN10" s="652"/>
      <c r="LPO10" s="652"/>
      <c r="LPP10" s="653"/>
      <c r="LPQ10" s="653"/>
      <c r="LPR10" s="653"/>
      <c r="LPS10" s="653"/>
      <c r="LPT10" s="653"/>
      <c r="LPU10" s="653"/>
      <c r="LPV10" s="653"/>
      <c r="LPW10" s="653"/>
      <c r="LPX10" s="668"/>
      <c r="LPY10" s="670"/>
      <c r="LPZ10" s="652"/>
      <c r="LQA10" s="652"/>
      <c r="LQB10" s="652"/>
      <c r="LQC10" s="652"/>
      <c r="LQD10" s="652"/>
      <c r="LQE10" s="652"/>
      <c r="LQF10" s="653"/>
      <c r="LQG10" s="653"/>
      <c r="LQH10" s="653"/>
      <c r="LQI10" s="653"/>
      <c r="LQJ10" s="653"/>
      <c r="LQK10" s="653"/>
      <c r="LQL10" s="653"/>
      <c r="LQM10" s="653"/>
      <c r="LQN10" s="668"/>
      <c r="LQO10" s="670"/>
      <c r="LQP10" s="652"/>
      <c r="LQQ10" s="652"/>
      <c r="LQR10" s="652"/>
      <c r="LQS10" s="652"/>
      <c r="LQT10" s="652"/>
      <c r="LQU10" s="652"/>
      <c r="LQV10" s="653"/>
      <c r="LQW10" s="653"/>
      <c r="LQX10" s="653"/>
      <c r="LQY10" s="653"/>
      <c r="LQZ10" s="653"/>
      <c r="LRA10" s="653"/>
      <c r="LRB10" s="653"/>
      <c r="LRC10" s="653"/>
      <c r="LRD10" s="668"/>
      <c r="LRE10" s="670"/>
      <c r="LRF10" s="652"/>
      <c r="LRG10" s="652"/>
      <c r="LRH10" s="652"/>
      <c r="LRI10" s="652"/>
      <c r="LRJ10" s="652"/>
      <c r="LRK10" s="652"/>
      <c r="LRL10" s="653"/>
      <c r="LRM10" s="653"/>
      <c r="LRN10" s="653"/>
      <c r="LRO10" s="653"/>
      <c r="LRP10" s="653"/>
      <c r="LRQ10" s="653"/>
      <c r="LRR10" s="653"/>
      <c r="LRS10" s="653"/>
      <c r="LRT10" s="668"/>
      <c r="LRU10" s="670"/>
      <c r="LRV10" s="652"/>
      <c r="LRW10" s="652"/>
      <c r="LRX10" s="652"/>
      <c r="LRY10" s="652"/>
      <c r="LRZ10" s="652"/>
      <c r="LSA10" s="652"/>
      <c r="LSB10" s="653"/>
      <c r="LSC10" s="653"/>
      <c r="LSD10" s="653"/>
      <c r="LSE10" s="653"/>
      <c r="LSF10" s="653"/>
      <c r="LSG10" s="653"/>
      <c r="LSH10" s="653"/>
      <c r="LSI10" s="653"/>
      <c r="LSJ10" s="668"/>
      <c r="LSK10" s="670"/>
      <c r="LSL10" s="652"/>
      <c r="LSM10" s="652"/>
      <c r="LSN10" s="652"/>
      <c r="LSO10" s="652"/>
      <c r="LSP10" s="652"/>
      <c r="LSQ10" s="652"/>
      <c r="LSR10" s="653"/>
      <c r="LSS10" s="653"/>
      <c r="LST10" s="653"/>
      <c r="LSU10" s="653"/>
      <c r="LSV10" s="653"/>
      <c r="LSW10" s="653"/>
      <c r="LSX10" s="653"/>
      <c r="LSY10" s="653"/>
      <c r="LSZ10" s="668"/>
      <c r="LTA10" s="670"/>
      <c r="LTB10" s="652"/>
      <c r="LTC10" s="652"/>
      <c r="LTD10" s="652"/>
      <c r="LTE10" s="652"/>
      <c r="LTF10" s="652"/>
      <c r="LTG10" s="652"/>
      <c r="LTH10" s="653"/>
      <c r="LTI10" s="653"/>
      <c r="LTJ10" s="653"/>
      <c r="LTK10" s="653"/>
      <c r="LTL10" s="653"/>
      <c r="LTM10" s="653"/>
      <c r="LTN10" s="653"/>
      <c r="LTO10" s="653"/>
      <c r="LTP10" s="668"/>
      <c r="LTQ10" s="670"/>
      <c r="LTR10" s="652"/>
      <c r="LTS10" s="652"/>
      <c r="LTT10" s="652"/>
      <c r="LTU10" s="652"/>
      <c r="LTV10" s="652"/>
      <c r="LTW10" s="652"/>
      <c r="LTX10" s="653"/>
      <c r="LTY10" s="653"/>
      <c r="LTZ10" s="653"/>
      <c r="LUA10" s="653"/>
      <c r="LUB10" s="653"/>
      <c r="LUC10" s="653"/>
      <c r="LUD10" s="653"/>
      <c r="LUE10" s="653"/>
      <c r="LUF10" s="668"/>
      <c r="LUG10" s="670"/>
      <c r="LUH10" s="652"/>
      <c r="LUI10" s="652"/>
      <c r="LUJ10" s="652"/>
      <c r="LUK10" s="652"/>
      <c r="LUL10" s="652"/>
      <c r="LUM10" s="652"/>
      <c r="LUN10" s="653"/>
      <c r="LUO10" s="653"/>
      <c r="LUP10" s="653"/>
      <c r="LUQ10" s="653"/>
      <c r="LUR10" s="653"/>
      <c r="LUS10" s="653"/>
      <c r="LUT10" s="653"/>
      <c r="LUU10" s="653"/>
      <c r="LUV10" s="668"/>
      <c r="LUW10" s="670"/>
      <c r="LUX10" s="652"/>
      <c r="LUY10" s="652"/>
      <c r="LUZ10" s="652"/>
      <c r="LVA10" s="652"/>
      <c r="LVB10" s="652"/>
      <c r="LVC10" s="652"/>
      <c r="LVD10" s="653"/>
      <c r="LVE10" s="653"/>
      <c r="LVF10" s="653"/>
      <c r="LVG10" s="653"/>
      <c r="LVH10" s="653"/>
      <c r="LVI10" s="653"/>
      <c r="LVJ10" s="653"/>
      <c r="LVK10" s="653"/>
      <c r="LVL10" s="668"/>
      <c r="LVM10" s="670"/>
      <c r="LVN10" s="652"/>
      <c r="LVO10" s="652"/>
      <c r="LVP10" s="652"/>
      <c r="LVQ10" s="652"/>
      <c r="LVR10" s="652"/>
      <c r="LVS10" s="652"/>
      <c r="LVT10" s="653"/>
      <c r="LVU10" s="653"/>
      <c r="LVV10" s="653"/>
      <c r="LVW10" s="653"/>
      <c r="LVX10" s="653"/>
      <c r="LVY10" s="653"/>
      <c r="LVZ10" s="653"/>
      <c r="LWA10" s="653"/>
      <c r="LWB10" s="668"/>
      <c r="LWC10" s="670"/>
      <c r="LWD10" s="652"/>
      <c r="LWE10" s="652"/>
      <c r="LWF10" s="652"/>
      <c r="LWG10" s="652"/>
      <c r="LWH10" s="652"/>
      <c r="LWI10" s="652"/>
      <c r="LWJ10" s="653"/>
      <c r="LWK10" s="653"/>
      <c r="LWL10" s="653"/>
      <c r="LWM10" s="653"/>
      <c r="LWN10" s="653"/>
      <c r="LWO10" s="653"/>
      <c r="LWP10" s="653"/>
      <c r="LWQ10" s="653"/>
      <c r="LWR10" s="668"/>
      <c r="LWS10" s="670"/>
      <c r="LWT10" s="652"/>
      <c r="LWU10" s="652"/>
      <c r="LWV10" s="652"/>
      <c r="LWW10" s="652"/>
      <c r="LWX10" s="652"/>
      <c r="LWY10" s="652"/>
      <c r="LWZ10" s="653"/>
      <c r="LXA10" s="653"/>
      <c r="LXB10" s="653"/>
      <c r="LXC10" s="653"/>
      <c r="LXD10" s="653"/>
      <c r="LXE10" s="653"/>
      <c r="LXF10" s="653"/>
      <c r="LXG10" s="653"/>
      <c r="LXH10" s="668"/>
      <c r="LXI10" s="670"/>
      <c r="LXJ10" s="652"/>
      <c r="LXK10" s="652"/>
      <c r="LXL10" s="652"/>
      <c r="LXM10" s="652"/>
      <c r="LXN10" s="652"/>
      <c r="LXO10" s="652"/>
      <c r="LXP10" s="653"/>
      <c r="LXQ10" s="653"/>
      <c r="LXR10" s="653"/>
      <c r="LXS10" s="653"/>
      <c r="LXT10" s="653"/>
      <c r="LXU10" s="653"/>
      <c r="LXV10" s="653"/>
      <c r="LXW10" s="653"/>
      <c r="LXX10" s="668"/>
      <c r="LXY10" s="670"/>
      <c r="LXZ10" s="652"/>
      <c r="LYA10" s="652"/>
      <c r="LYB10" s="652"/>
      <c r="LYC10" s="652"/>
      <c r="LYD10" s="652"/>
      <c r="LYE10" s="652"/>
      <c r="LYF10" s="653"/>
      <c r="LYG10" s="653"/>
      <c r="LYH10" s="653"/>
      <c r="LYI10" s="653"/>
      <c r="LYJ10" s="653"/>
      <c r="LYK10" s="653"/>
      <c r="LYL10" s="653"/>
      <c r="LYM10" s="653"/>
      <c r="LYN10" s="668"/>
      <c r="LYO10" s="670"/>
      <c r="LYP10" s="652"/>
      <c r="LYQ10" s="652"/>
      <c r="LYR10" s="652"/>
      <c r="LYS10" s="652"/>
      <c r="LYT10" s="652"/>
      <c r="LYU10" s="652"/>
      <c r="LYV10" s="653"/>
      <c r="LYW10" s="653"/>
      <c r="LYX10" s="653"/>
      <c r="LYY10" s="653"/>
      <c r="LYZ10" s="653"/>
      <c r="LZA10" s="653"/>
      <c r="LZB10" s="653"/>
      <c r="LZC10" s="653"/>
      <c r="LZD10" s="668"/>
      <c r="LZE10" s="670"/>
      <c r="LZF10" s="652"/>
      <c r="LZG10" s="652"/>
      <c r="LZH10" s="652"/>
      <c r="LZI10" s="652"/>
      <c r="LZJ10" s="652"/>
      <c r="LZK10" s="652"/>
      <c r="LZL10" s="653"/>
      <c r="LZM10" s="653"/>
      <c r="LZN10" s="653"/>
      <c r="LZO10" s="653"/>
      <c r="LZP10" s="653"/>
      <c r="LZQ10" s="653"/>
      <c r="LZR10" s="653"/>
      <c r="LZS10" s="653"/>
      <c r="LZT10" s="668"/>
      <c r="LZU10" s="670"/>
      <c r="LZV10" s="652"/>
      <c r="LZW10" s="652"/>
      <c r="LZX10" s="652"/>
      <c r="LZY10" s="652"/>
      <c r="LZZ10" s="652"/>
      <c r="MAA10" s="652"/>
      <c r="MAB10" s="653"/>
      <c r="MAC10" s="653"/>
      <c r="MAD10" s="653"/>
      <c r="MAE10" s="653"/>
      <c r="MAF10" s="653"/>
      <c r="MAG10" s="653"/>
      <c r="MAH10" s="653"/>
      <c r="MAI10" s="653"/>
      <c r="MAJ10" s="668"/>
      <c r="MAK10" s="670"/>
      <c r="MAL10" s="652"/>
      <c r="MAM10" s="652"/>
      <c r="MAN10" s="652"/>
      <c r="MAO10" s="652"/>
      <c r="MAP10" s="652"/>
      <c r="MAQ10" s="652"/>
      <c r="MAR10" s="653"/>
      <c r="MAS10" s="653"/>
      <c r="MAT10" s="653"/>
      <c r="MAU10" s="653"/>
      <c r="MAV10" s="653"/>
      <c r="MAW10" s="653"/>
      <c r="MAX10" s="653"/>
      <c r="MAY10" s="653"/>
      <c r="MAZ10" s="668"/>
      <c r="MBA10" s="670"/>
      <c r="MBB10" s="652"/>
      <c r="MBC10" s="652"/>
      <c r="MBD10" s="652"/>
      <c r="MBE10" s="652"/>
      <c r="MBF10" s="652"/>
      <c r="MBG10" s="652"/>
      <c r="MBH10" s="653"/>
      <c r="MBI10" s="653"/>
      <c r="MBJ10" s="653"/>
      <c r="MBK10" s="653"/>
      <c r="MBL10" s="653"/>
      <c r="MBM10" s="653"/>
      <c r="MBN10" s="653"/>
      <c r="MBO10" s="653"/>
      <c r="MBP10" s="668"/>
      <c r="MBQ10" s="670"/>
      <c r="MBR10" s="652"/>
      <c r="MBS10" s="652"/>
      <c r="MBT10" s="652"/>
      <c r="MBU10" s="652"/>
      <c r="MBV10" s="652"/>
      <c r="MBW10" s="652"/>
      <c r="MBX10" s="653"/>
      <c r="MBY10" s="653"/>
      <c r="MBZ10" s="653"/>
      <c r="MCA10" s="653"/>
      <c r="MCB10" s="653"/>
      <c r="MCC10" s="653"/>
      <c r="MCD10" s="653"/>
      <c r="MCE10" s="653"/>
      <c r="MCF10" s="668"/>
      <c r="MCG10" s="670"/>
      <c r="MCH10" s="652"/>
      <c r="MCI10" s="652"/>
      <c r="MCJ10" s="652"/>
      <c r="MCK10" s="652"/>
      <c r="MCL10" s="652"/>
      <c r="MCM10" s="652"/>
      <c r="MCN10" s="653"/>
      <c r="MCO10" s="653"/>
      <c r="MCP10" s="653"/>
      <c r="MCQ10" s="653"/>
      <c r="MCR10" s="653"/>
      <c r="MCS10" s="653"/>
      <c r="MCT10" s="653"/>
      <c r="MCU10" s="653"/>
      <c r="MCV10" s="668"/>
      <c r="MCW10" s="670"/>
      <c r="MCX10" s="652"/>
      <c r="MCY10" s="652"/>
      <c r="MCZ10" s="652"/>
      <c r="MDA10" s="652"/>
      <c r="MDB10" s="652"/>
      <c r="MDC10" s="652"/>
      <c r="MDD10" s="653"/>
      <c r="MDE10" s="653"/>
      <c r="MDF10" s="653"/>
      <c r="MDG10" s="653"/>
      <c r="MDH10" s="653"/>
      <c r="MDI10" s="653"/>
      <c r="MDJ10" s="653"/>
      <c r="MDK10" s="653"/>
      <c r="MDL10" s="668"/>
      <c r="MDM10" s="670"/>
      <c r="MDN10" s="652"/>
      <c r="MDO10" s="652"/>
      <c r="MDP10" s="652"/>
      <c r="MDQ10" s="652"/>
      <c r="MDR10" s="652"/>
      <c r="MDS10" s="652"/>
      <c r="MDT10" s="653"/>
      <c r="MDU10" s="653"/>
      <c r="MDV10" s="653"/>
      <c r="MDW10" s="653"/>
      <c r="MDX10" s="653"/>
      <c r="MDY10" s="653"/>
      <c r="MDZ10" s="653"/>
      <c r="MEA10" s="653"/>
      <c r="MEB10" s="668"/>
      <c r="MEC10" s="670"/>
      <c r="MED10" s="652"/>
      <c r="MEE10" s="652"/>
      <c r="MEF10" s="652"/>
      <c r="MEG10" s="652"/>
      <c r="MEH10" s="652"/>
      <c r="MEI10" s="652"/>
      <c r="MEJ10" s="653"/>
      <c r="MEK10" s="653"/>
      <c r="MEL10" s="653"/>
      <c r="MEM10" s="653"/>
      <c r="MEN10" s="653"/>
      <c r="MEO10" s="653"/>
      <c r="MEP10" s="653"/>
      <c r="MEQ10" s="653"/>
      <c r="MER10" s="668"/>
      <c r="MES10" s="670"/>
      <c r="MET10" s="652"/>
      <c r="MEU10" s="652"/>
      <c r="MEV10" s="652"/>
      <c r="MEW10" s="652"/>
      <c r="MEX10" s="652"/>
      <c r="MEY10" s="652"/>
      <c r="MEZ10" s="653"/>
      <c r="MFA10" s="653"/>
      <c r="MFB10" s="653"/>
      <c r="MFC10" s="653"/>
      <c r="MFD10" s="653"/>
      <c r="MFE10" s="653"/>
      <c r="MFF10" s="653"/>
      <c r="MFG10" s="653"/>
      <c r="MFH10" s="668"/>
      <c r="MFI10" s="670"/>
      <c r="MFJ10" s="652"/>
      <c r="MFK10" s="652"/>
      <c r="MFL10" s="652"/>
      <c r="MFM10" s="652"/>
      <c r="MFN10" s="652"/>
      <c r="MFO10" s="652"/>
      <c r="MFP10" s="653"/>
      <c r="MFQ10" s="653"/>
      <c r="MFR10" s="653"/>
      <c r="MFS10" s="653"/>
      <c r="MFT10" s="653"/>
      <c r="MFU10" s="653"/>
      <c r="MFV10" s="653"/>
      <c r="MFW10" s="653"/>
      <c r="MFX10" s="668"/>
      <c r="MFY10" s="670"/>
      <c r="MFZ10" s="652"/>
      <c r="MGA10" s="652"/>
      <c r="MGB10" s="652"/>
      <c r="MGC10" s="652"/>
      <c r="MGD10" s="652"/>
      <c r="MGE10" s="652"/>
      <c r="MGF10" s="653"/>
      <c r="MGG10" s="653"/>
      <c r="MGH10" s="653"/>
      <c r="MGI10" s="653"/>
      <c r="MGJ10" s="653"/>
      <c r="MGK10" s="653"/>
      <c r="MGL10" s="653"/>
      <c r="MGM10" s="653"/>
      <c r="MGN10" s="668"/>
      <c r="MGO10" s="670"/>
      <c r="MGP10" s="652"/>
      <c r="MGQ10" s="652"/>
      <c r="MGR10" s="652"/>
      <c r="MGS10" s="652"/>
      <c r="MGT10" s="652"/>
      <c r="MGU10" s="652"/>
      <c r="MGV10" s="653"/>
      <c r="MGW10" s="653"/>
      <c r="MGX10" s="653"/>
      <c r="MGY10" s="653"/>
      <c r="MGZ10" s="653"/>
      <c r="MHA10" s="653"/>
      <c r="MHB10" s="653"/>
      <c r="MHC10" s="653"/>
      <c r="MHD10" s="668"/>
      <c r="MHE10" s="670"/>
      <c r="MHF10" s="652"/>
      <c r="MHG10" s="652"/>
      <c r="MHH10" s="652"/>
      <c r="MHI10" s="652"/>
      <c r="MHJ10" s="652"/>
      <c r="MHK10" s="652"/>
      <c r="MHL10" s="653"/>
      <c r="MHM10" s="653"/>
      <c r="MHN10" s="653"/>
      <c r="MHO10" s="653"/>
      <c r="MHP10" s="653"/>
      <c r="MHQ10" s="653"/>
      <c r="MHR10" s="653"/>
      <c r="MHS10" s="653"/>
      <c r="MHT10" s="668"/>
      <c r="MHU10" s="670"/>
      <c r="MHV10" s="652"/>
      <c r="MHW10" s="652"/>
      <c r="MHX10" s="652"/>
      <c r="MHY10" s="652"/>
      <c r="MHZ10" s="652"/>
      <c r="MIA10" s="652"/>
      <c r="MIB10" s="653"/>
      <c r="MIC10" s="653"/>
      <c r="MID10" s="653"/>
      <c r="MIE10" s="653"/>
      <c r="MIF10" s="653"/>
      <c r="MIG10" s="653"/>
      <c r="MIH10" s="653"/>
      <c r="MII10" s="653"/>
      <c r="MIJ10" s="668"/>
      <c r="MIK10" s="670"/>
      <c r="MIL10" s="652"/>
      <c r="MIM10" s="652"/>
      <c r="MIN10" s="652"/>
      <c r="MIO10" s="652"/>
      <c r="MIP10" s="652"/>
      <c r="MIQ10" s="652"/>
      <c r="MIR10" s="653"/>
      <c r="MIS10" s="653"/>
      <c r="MIT10" s="653"/>
      <c r="MIU10" s="653"/>
      <c r="MIV10" s="653"/>
      <c r="MIW10" s="653"/>
      <c r="MIX10" s="653"/>
      <c r="MIY10" s="653"/>
      <c r="MIZ10" s="668"/>
      <c r="MJA10" s="670"/>
      <c r="MJB10" s="652"/>
      <c r="MJC10" s="652"/>
      <c r="MJD10" s="652"/>
      <c r="MJE10" s="652"/>
      <c r="MJF10" s="652"/>
      <c r="MJG10" s="652"/>
      <c r="MJH10" s="653"/>
      <c r="MJI10" s="653"/>
      <c r="MJJ10" s="653"/>
      <c r="MJK10" s="653"/>
      <c r="MJL10" s="653"/>
      <c r="MJM10" s="653"/>
      <c r="MJN10" s="653"/>
      <c r="MJO10" s="653"/>
      <c r="MJP10" s="668"/>
      <c r="MJQ10" s="670"/>
      <c r="MJR10" s="652"/>
      <c r="MJS10" s="652"/>
      <c r="MJT10" s="652"/>
      <c r="MJU10" s="652"/>
      <c r="MJV10" s="652"/>
      <c r="MJW10" s="652"/>
      <c r="MJX10" s="653"/>
      <c r="MJY10" s="653"/>
      <c r="MJZ10" s="653"/>
      <c r="MKA10" s="653"/>
      <c r="MKB10" s="653"/>
      <c r="MKC10" s="653"/>
      <c r="MKD10" s="653"/>
      <c r="MKE10" s="653"/>
      <c r="MKF10" s="668"/>
      <c r="MKG10" s="670"/>
      <c r="MKH10" s="652"/>
      <c r="MKI10" s="652"/>
      <c r="MKJ10" s="652"/>
      <c r="MKK10" s="652"/>
      <c r="MKL10" s="652"/>
      <c r="MKM10" s="652"/>
      <c r="MKN10" s="653"/>
      <c r="MKO10" s="653"/>
      <c r="MKP10" s="653"/>
      <c r="MKQ10" s="653"/>
      <c r="MKR10" s="653"/>
      <c r="MKS10" s="653"/>
      <c r="MKT10" s="653"/>
      <c r="MKU10" s="653"/>
      <c r="MKV10" s="668"/>
      <c r="MKW10" s="670"/>
      <c r="MKX10" s="652"/>
      <c r="MKY10" s="652"/>
      <c r="MKZ10" s="652"/>
      <c r="MLA10" s="652"/>
      <c r="MLB10" s="652"/>
      <c r="MLC10" s="652"/>
      <c r="MLD10" s="653"/>
      <c r="MLE10" s="653"/>
      <c r="MLF10" s="653"/>
      <c r="MLG10" s="653"/>
      <c r="MLH10" s="653"/>
      <c r="MLI10" s="653"/>
      <c r="MLJ10" s="653"/>
      <c r="MLK10" s="653"/>
      <c r="MLL10" s="668"/>
      <c r="MLM10" s="670"/>
      <c r="MLN10" s="652"/>
      <c r="MLO10" s="652"/>
      <c r="MLP10" s="652"/>
      <c r="MLQ10" s="652"/>
      <c r="MLR10" s="652"/>
      <c r="MLS10" s="652"/>
      <c r="MLT10" s="653"/>
      <c r="MLU10" s="653"/>
      <c r="MLV10" s="653"/>
      <c r="MLW10" s="653"/>
      <c r="MLX10" s="653"/>
      <c r="MLY10" s="653"/>
      <c r="MLZ10" s="653"/>
      <c r="MMA10" s="653"/>
      <c r="MMB10" s="668"/>
      <c r="MMC10" s="670"/>
      <c r="MMD10" s="652"/>
      <c r="MME10" s="652"/>
      <c r="MMF10" s="652"/>
      <c r="MMG10" s="652"/>
      <c r="MMH10" s="652"/>
      <c r="MMI10" s="652"/>
      <c r="MMJ10" s="653"/>
      <c r="MMK10" s="653"/>
      <c r="MML10" s="653"/>
      <c r="MMM10" s="653"/>
      <c r="MMN10" s="653"/>
      <c r="MMO10" s="653"/>
      <c r="MMP10" s="653"/>
      <c r="MMQ10" s="653"/>
      <c r="MMR10" s="668"/>
      <c r="MMS10" s="670"/>
      <c r="MMT10" s="652"/>
      <c r="MMU10" s="652"/>
      <c r="MMV10" s="652"/>
      <c r="MMW10" s="652"/>
      <c r="MMX10" s="652"/>
      <c r="MMY10" s="652"/>
      <c r="MMZ10" s="653"/>
      <c r="MNA10" s="653"/>
      <c r="MNB10" s="653"/>
      <c r="MNC10" s="653"/>
      <c r="MND10" s="653"/>
      <c r="MNE10" s="653"/>
      <c r="MNF10" s="653"/>
      <c r="MNG10" s="653"/>
      <c r="MNH10" s="668"/>
      <c r="MNI10" s="670"/>
      <c r="MNJ10" s="652"/>
      <c r="MNK10" s="652"/>
      <c r="MNL10" s="652"/>
      <c r="MNM10" s="652"/>
      <c r="MNN10" s="652"/>
      <c r="MNO10" s="652"/>
      <c r="MNP10" s="653"/>
      <c r="MNQ10" s="653"/>
      <c r="MNR10" s="653"/>
      <c r="MNS10" s="653"/>
      <c r="MNT10" s="653"/>
      <c r="MNU10" s="653"/>
      <c r="MNV10" s="653"/>
      <c r="MNW10" s="653"/>
      <c r="MNX10" s="668"/>
      <c r="MNY10" s="670"/>
      <c r="MNZ10" s="652"/>
      <c r="MOA10" s="652"/>
      <c r="MOB10" s="652"/>
      <c r="MOC10" s="652"/>
      <c r="MOD10" s="652"/>
      <c r="MOE10" s="652"/>
      <c r="MOF10" s="653"/>
      <c r="MOG10" s="653"/>
      <c r="MOH10" s="653"/>
      <c r="MOI10" s="653"/>
      <c r="MOJ10" s="653"/>
      <c r="MOK10" s="653"/>
      <c r="MOL10" s="653"/>
      <c r="MOM10" s="653"/>
      <c r="MON10" s="668"/>
      <c r="MOO10" s="670"/>
      <c r="MOP10" s="652"/>
      <c r="MOQ10" s="652"/>
      <c r="MOR10" s="652"/>
      <c r="MOS10" s="652"/>
      <c r="MOT10" s="652"/>
      <c r="MOU10" s="652"/>
      <c r="MOV10" s="653"/>
      <c r="MOW10" s="653"/>
      <c r="MOX10" s="653"/>
      <c r="MOY10" s="653"/>
      <c r="MOZ10" s="653"/>
      <c r="MPA10" s="653"/>
      <c r="MPB10" s="653"/>
      <c r="MPC10" s="653"/>
      <c r="MPD10" s="668"/>
      <c r="MPE10" s="670"/>
      <c r="MPF10" s="652"/>
      <c r="MPG10" s="652"/>
      <c r="MPH10" s="652"/>
      <c r="MPI10" s="652"/>
      <c r="MPJ10" s="652"/>
      <c r="MPK10" s="652"/>
      <c r="MPL10" s="653"/>
      <c r="MPM10" s="653"/>
      <c r="MPN10" s="653"/>
      <c r="MPO10" s="653"/>
      <c r="MPP10" s="653"/>
      <c r="MPQ10" s="653"/>
      <c r="MPR10" s="653"/>
      <c r="MPS10" s="653"/>
      <c r="MPT10" s="668"/>
      <c r="MPU10" s="670"/>
      <c r="MPV10" s="652"/>
      <c r="MPW10" s="652"/>
      <c r="MPX10" s="652"/>
      <c r="MPY10" s="652"/>
      <c r="MPZ10" s="652"/>
      <c r="MQA10" s="652"/>
      <c r="MQB10" s="653"/>
      <c r="MQC10" s="653"/>
      <c r="MQD10" s="653"/>
      <c r="MQE10" s="653"/>
      <c r="MQF10" s="653"/>
      <c r="MQG10" s="653"/>
      <c r="MQH10" s="653"/>
      <c r="MQI10" s="653"/>
      <c r="MQJ10" s="668"/>
      <c r="MQK10" s="670"/>
      <c r="MQL10" s="652"/>
      <c r="MQM10" s="652"/>
      <c r="MQN10" s="652"/>
      <c r="MQO10" s="652"/>
      <c r="MQP10" s="652"/>
      <c r="MQQ10" s="652"/>
      <c r="MQR10" s="653"/>
      <c r="MQS10" s="653"/>
      <c r="MQT10" s="653"/>
      <c r="MQU10" s="653"/>
      <c r="MQV10" s="653"/>
      <c r="MQW10" s="653"/>
      <c r="MQX10" s="653"/>
      <c r="MQY10" s="653"/>
      <c r="MQZ10" s="668"/>
      <c r="MRA10" s="670"/>
      <c r="MRB10" s="652"/>
      <c r="MRC10" s="652"/>
      <c r="MRD10" s="652"/>
      <c r="MRE10" s="652"/>
      <c r="MRF10" s="652"/>
      <c r="MRG10" s="652"/>
      <c r="MRH10" s="653"/>
      <c r="MRI10" s="653"/>
      <c r="MRJ10" s="653"/>
      <c r="MRK10" s="653"/>
      <c r="MRL10" s="653"/>
      <c r="MRM10" s="653"/>
      <c r="MRN10" s="653"/>
      <c r="MRO10" s="653"/>
      <c r="MRP10" s="668"/>
      <c r="MRQ10" s="670"/>
      <c r="MRR10" s="652"/>
      <c r="MRS10" s="652"/>
      <c r="MRT10" s="652"/>
      <c r="MRU10" s="652"/>
      <c r="MRV10" s="652"/>
      <c r="MRW10" s="652"/>
      <c r="MRX10" s="653"/>
      <c r="MRY10" s="653"/>
      <c r="MRZ10" s="653"/>
      <c r="MSA10" s="653"/>
      <c r="MSB10" s="653"/>
      <c r="MSC10" s="653"/>
      <c r="MSD10" s="653"/>
      <c r="MSE10" s="653"/>
      <c r="MSF10" s="668"/>
      <c r="MSG10" s="670"/>
      <c r="MSH10" s="652"/>
      <c r="MSI10" s="652"/>
      <c r="MSJ10" s="652"/>
      <c r="MSK10" s="652"/>
      <c r="MSL10" s="652"/>
      <c r="MSM10" s="652"/>
      <c r="MSN10" s="653"/>
      <c r="MSO10" s="653"/>
      <c r="MSP10" s="653"/>
      <c r="MSQ10" s="653"/>
      <c r="MSR10" s="653"/>
      <c r="MSS10" s="653"/>
      <c r="MST10" s="653"/>
      <c r="MSU10" s="653"/>
      <c r="MSV10" s="668"/>
      <c r="MSW10" s="670"/>
      <c r="MSX10" s="652"/>
      <c r="MSY10" s="652"/>
      <c r="MSZ10" s="652"/>
      <c r="MTA10" s="652"/>
      <c r="MTB10" s="652"/>
      <c r="MTC10" s="652"/>
      <c r="MTD10" s="653"/>
      <c r="MTE10" s="653"/>
      <c r="MTF10" s="653"/>
      <c r="MTG10" s="653"/>
      <c r="MTH10" s="653"/>
      <c r="MTI10" s="653"/>
      <c r="MTJ10" s="653"/>
      <c r="MTK10" s="653"/>
      <c r="MTL10" s="668"/>
      <c r="MTM10" s="670"/>
      <c r="MTN10" s="652"/>
      <c r="MTO10" s="652"/>
      <c r="MTP10" s="652"/>
      <c r="MTQ10" s="652"/>
      <c r="MTR10" s="652"/>
      <c r="MTS10" s="652"/>
      <c r="MTT10" s="653"/>
      <c r="MTU10" s="653"/>
      <c r="MTV10" s="653"/>
      <c r="MTW10" s="653"/>
      <c r="MTX10" s="653"/>
      <c r="MTY10" s="653"/>
      <c r="MTZ10" s="653"/>
      <c r="MUA10" s="653"/>
      <c r="MUB10" s="668"/>
      <c r="MUC10" s="670"/>
      <c r="MUD10" s="652"/>
      <c r="MUE10" s="652"/>
      <c r="MUF10" s="652"/>
      <c r="MUG10" s="652"/>
      <c r="MUH10" s="652"/>
      <c r="MUI10" s="652"/>
      <c r="MUJ10" s="653"/>
      <c r="MUK10" s="653"/>
      <c r="MUL10" s="653"/>
      <c r="MUM10" s="653"/>
      <c r="MUN10" s="653"/>
      <c r="MUO10" s="653"/>
      <c r="MUP10" s="653"/>
      <c r="MUQ10" s="653"/>
      <c r="MUR10" s="668"/>
      <c r="MUS10" s="670"/>
      <c r="MUT10" s="652"/>
      <c r="MUU10" s="652"/>
      <c r="MUV10" s="652"/>
      <c r="MUW10" s="652"/>
      <c r="MUX10" s="652"/>
      <c r="MUY10" s="652"/>
      <c r="MUZ10" s="653"/>
      <c r="MVA10" s="653"/>
      <c r="MVB10" s="653"/>
      <c r="MVC10" s="653"/>
      <c r="MVD10" s="653"/>
      <c r="MVE10" s="653"/>
      <c r="MVF10" s="653"/>
      <c r="MVG10" s="653"/>
      <c r="MVH10" s="668"/>
      <c r="MVI10" s="670"/>
      <c r="MVJ10" s="652"/>
      <c r="MVK10" s="652"/>
      <c r="MVL10" s="652"/>
      <c r="MVM10" s="652"/>
      <c r="MVN10" s="652"/>
      <c r="MVO10" s="652"/>
      <c r="MVP10" s="653"/>
      <c r="MVQ10" s="653"/>
      <c r="MVR10" s="653"/>
      <c r="MVS10" s="653"/>
      <c r="MVT10" s="653"/>
      <c r="MVU10" s="653"/>
      <c r="MVV10" s="653"/>
      <c r="MVW10" s="653"/>
      <c r="MVX10" s="668"/>
      <c r="MVY10" s="670"/>
      <c r="MVZ10" s="652"/>
      <c r="MWA10" s="652"/>
      <c r="MWB10" s="652"/>
      <c r="MWC10" s="652"/>
      <c r="MWD10" s="652"/>
      <c r="MWE10" s="652"/>
      <c r="MWF10" s="653"/>
      <c r="MWG10" s="653"/>
      <c r="MWH10" s="653"/>
      <c r="MWI10" s="653"/>
      <c r="MWJ10" s="653"/>
      <c r="MWK10" s="653"/>
      <c r="MWL10" s="653"/>
      <c r="MWM10" s="653"/>
      <c r="MWN10" s="668"/>
      <c r="MWO10" s="670"/>
      <c r="MWP10" s="652"/>
      <c r="MWQ10" s="652"/>
      <c r="MWR10" s="652"/>
      <c r="MWS10" s="652"/>
      <c r="MWT10" s="652"/>
      <c r="MWU10" s="652"/>
      <c r="MWV10" s="653"/>
      <c r="MWW10" s="653"/>
      <c r="MWX10" s="653"/>
      <c r="MWY10" s="653"/>
      <c r="MWZ10" s="653"/>
      <c r="MXA10" s="653"/>
      <c r="MXB10" s="653"/>
      <c r="MXC10" s="653"/>
      <c r="MXD10" s="668"/>
      <c r="MXE10" s="670"/>
      <c r="MXF10" s="652"/>
      <c r="MXG10" s="652"/>
      <c r="MXH10" s="652"/>
      <c r="MXI10" s="652"/>
      <c r="MXJ10" s="652"/>
      <c r="MXK10" s="652"/>
      <c r="MXL10" s="653"/>
      <c r="MXM10" s="653"/>
      <c r="MXN10" s="653"/>
      <c r="MXO10" s="653"/>
      <c r="MXP10" s="653"/>
      <c r="MXQ10" s="653"/>
      <c r="MXR10" s="653"/>
      <c r="MXS10" s="653"/>
      <c r="MXT10" s="668"/>
      <c r="MXU10" s="670"/>
      <c r="MXV10" s="652"/>
      <c r="MXW10" s="652"/>
      <c r="MXX10" s="652"/>
      <c r="MXY10" s="652"/>
      <c r="MXZ10" s="652"/>
      <c r="MYA10" s="652"/>
      <c r="MYB10" s="653"/>
      <c r="MYC10" s="653"/>
      <c r="MYD10" s="653"/>
      <c r="MYE10" s="653"/>
      <c r="MYF10" s="653"/>
      <c r="MYG10" s="653"/>
      <c r="MYH10" s="653"/>
      <c r="MYI10" s="653"/>
      <c r="MYJ10" s="668"/>
      <c r="MYK10" s="670"/>
      <c r="MYL10" s="652"/>
      <c r="MYM10" s="652"/>
      <c r="MYN10" s="652"/>
      <c r="MYO10" s="652"/>
      <c r="MYP10" s="652"/>
      <c r="MYQ10" s="652"/>
      <c r="MYR10" s="653"/>
      <c r="MYS10" s="653"/>
      <c r="MYT10" s="653"/>
      <c r="MYU10" s="653"/>
      <c r="MYV10" s="653"/>
      <c r="MYW10" s="653"/>
      <c r="MYX10" s="653"/>
      <c r="MYY10" s="653"/>
      <c r="MYZ10" s="668"/>
      <c r="MZA10" s="670"/>
      <c r="MZB10" s="652"/>
      <c r="MZC10" s="652"/>
      <c r="MZD10" s="652"/>
      <c r="MZE10" s="652"/>
      <c r="MZF10" s="652"/>
      <c r="MZG10" s="652"/>
      <c r="MZH10" s="653"/>
      <c r="MZI10" s="653"/>
      <c r="MZJ10" s="653"/>
      <c r="MZK10" s="653"/>
      <c r="MZL10" s="653"/>
      <c r="MZM10" s="653"/>
      <c r="MZN10" s="653"/>
      <c r="MZO10" s="653"/>
      <c r="MZP10" s="668"/>
      <c r="MZQ10" s="670"/>
      <c r="MZR10" s="652"/>
      <c r="MZS10" s="652"/>
      <c r="MZT10" s="652"/>
      <c r="MZU10" s="652"/>
      <c r="MZV10" s="652"/>
      <c r="MZW10" s="652"/>
      <c r="MZX10" s="653"/>
      <c r="MZY10" s="653"/>
      <c r="MZZ10" s="653"/>
      <c r="NAA10" s="653"/>
      <c r="NAB10" s="653"/>
      <c r="NAC10" s="653"/>
      <c r="NAD10" s="653"/>
      <c r="NAE10" s="653"/>
      <c r="NAF10" s="668"/>
      <c r="NAG10" s="670"/>
      <c r="NAH10" s="652"/>
      <c r="NAI10" s="652"/>
      <c r="NAJ10" s="652"/>
      <c r="NAK10" s="652"/>
      <c r="NAL10" s="652"/>
      <c r="NAM10" s="652"/>
      <c r="NAN10" s="653"/>
      <c r="NAO10" s="653"/>
      <c r="NAP10" s="653"/>
      <c r="NAQ10" s="653"/>
      <c r="NAR10" s="653"/>
      <c r="NAS10" s="653"/>
      <c r="NAT10" s="653"/>
      <c r="NAU10" s="653"/>
      <c r="NAV10" s="668"/>
      <c r="NAW10" s="670"/>
      <c r="NAX10" s="652"/>
      <c r="NAY10" s="652"/>
      <c r="NAZ10" s="652"/>
      <c r="NBA10" s="652"/>
      <c r="NBB10" s="652"/>
      <c r="NBC10" s="652"/>
      <c r="NBD10" s="653"/>
      <c r="NBE10" s="653"/>
      <c r="NBF10" s="653"/>
      <c r="NBG10" s="653"/>
      <c r="NBH10" s="653"/>
      <c r="NBI10" s="653"/>
      <c r="NBJ10" s="653"/>
      <c r="NBK10" s="653"/>
      <c r="NBL10" s="668"/>
      <c r="NBM10" s="670"/>
      <c r="NBN10" s="652"/>
      <c r="NBO10" s="652"/>
      <c r="NBP10" s="652"/>
      <c r="NBQ10" s="652"/>
      <c r="NBR10" s="652"/>
      <c r="NBS10" s="652"/>
      <c r="NBT10" s="653"/>
      <c r="NBU10" s="653"/>
      <c r="NBV10" s="653"/>
      <c r="NBW10" s="653"/>
      <c r="NBX10" s="653"/>
      <c r="NBY10" s="653"/>
      <c r="NBZ10" s="653"/>
      <c r="NCA10" s="653"/>
      <c r="NCB10" s="668"/>
      <c r="NCC10" s="670"/>
      <c r="NCD10" s="652"/>
      <c r="NCE10" s="652"/>
      <c r="NCF10" s="652"/>
      <c r="NCG10" s="652"/>
      <c r="NCH10" s="652"/>
      <c r="NCI10" s="652"/>
      <c r="NCJ10" s="653"/>
      <c r="NCK10" s="653"/>
      <c r="NCL10" s="653"/>
      <c r="NCM10" s="653"/>
      <c r="NCN10" s="653"/>
      <c r="NCO10" s="653"/>
      <c r="NCP10" s="653"/>
      <c r="NCQ10" s="653"/>
      <c r="NCR10" s="668"/>
      <c r="NCS10" s="670"/>
      <c r="NCT10" s="652"/>
      <c r="NCU10" s="652"/>
      <c r="NCV10" s="652"/>
      <c r="NCW10" s="652"/>
      <c r="NCX10" s="652"/>
      <c r="NCY10" s="652"/>
      <c r="NCZ10" s="653"/>
      <c r="NDA10" s="653"/>
      <c r="NDB10" s="653"/>
      <c r="NDC10" s="653"/>
      <c r="NDD10" s="653"/>
      <c r="NDE10" s="653"/>
      <c r="NDF10" s="653"/>
      <c r="NDG10" s="653"/>
      <c r="NDH10" s="668"/>
      <c r="NDI10" s="670"/>
      <c r="NDJ10" s="652"/>
      <c r="NDK10" s="652"/>
      <c r="NDL10" s="652"/>
      <c r="NDM10" s="652"/>
      <c r="NDN10" s="652"/>
      <c r="NDO10" s="652"/>
      <c r="NDP10" s="653"/>
      <c r="NDQ10" s="653"/>
      <c r="NDR10" s="653"/>
      <c r="NDS10" s="653"/>
      <c r="NDT10" s="653"/>
      <c r="NDU10" s="653"/>
      <c r="NDV10" s="653"/>
      <c r="NDW10" s="653"/>
      <c r="NDX10" s="668"/>
      <c r="NDY10" s="670"/>
      <c r="NDZ10" s="652"/>
      <c r="NEA10" s="652"/>
      <c r="NEB10" s="652"/>
      <c r="NEC10" s="652"/>
      <c r="NED10" s="652"/>
      <c r="NEE10" s="652"/>
      <c r="NEF10" s="653"/>
      <c r="NEG10" s="653"/>
      <c r="NEH10" s="653"/>
      <c r="NEI10" s="653"/>
      <c r="NEJ10" s="653"/>
      <c r="NEK10" s="653"/>
      <c r="NEL10" s="653"/>
      <c r="NEM10" s="653"/>
      <c r="NEN10" s="668"/>
      <c r="NEO10" s="670"/>
      <c r="NEP10" s="652"/>
      <c r="NEQ10" s="652"/>
      <c r="NER10" s="652"/>
      <c r="NES10" s="652"/>
      <c r="NET10" s="652"/>
      <c r="NEU10" s="652"/>
      <c r="NEV10" s="653"/>
      <c r="NEW10" s="653"/>
      <c r="NEX10" s="653"/>
      <c r="NEY10" s="653"/>
      <c r="NEZ10" s="653"/>
      <c r="NFA10" s="653"/>
      <c r="NFB10" s="653"/>
      <c r="NFC10" s="653"/>
      <c r="NFD10" s="668"/>
      <c r="NFE10" s="670"/>
      <c r="NFF10" s="652"/>
      <c r="NFG10" s="652"/>
      <c r="NFH10" s="652"/>
      <c r="NFI10" s="652"/>
      <c r="NFJ10" s="652"/>
      <c r="NFK10" s="652"/>
      <c r="NFL10" s="653"/>
      <c r="NFM10" s="653"/>
      <c r="NFN10" s="653"/>
      <c r="NFO10" s="653"/>
      <c r="NFP10" s="653"/>
      <c r="NFQ10" s="653"/>
      <c r="NFR10" s="653"/>
      <c r="NFS10" s="653"/>
      <c r="NFT10" s="668"/>
      <c r="NFU10" s="670"/>
      <c r="NFV10" s="652"/>
      <c r="NFW10" s="652"/>
      <c r="NFX10" s="652"/>
      <c r="NFY10" s="652"/>
      <c r="NFZ10" s="652"/>
      <c r="NGA10" s="652"/>
      <c r="NGB10" s="653"/>
      <c r="NGC10" s="653"/>
      <c r="NGD10" s="653"/>
      <c r="NGE10" s="653"/>
      <c r="NGF10" s="653"/>
      <c r="NGG10" s="653"/>
      <c r="NGH10" s="653"/>
      <c r="NGI10" s="653"/>
      <c r="NGJ10" s="668"/>
      <c r="NGK10" s="670"/>
      <c r="NGL10" s="652"/>
      <c r="NGM10" s="652"/>
      <c r="NGN10" s="652"/>
      <c r="NGO10" s="652"/>
      <c r="NGP10" s="652"/>
      <c r="NGQ10" s="652"/>
      <c r="NGR10" s="653"/>
      <c r="NGS10" s="653"/>
      <c r="NGT10" s="653"/>
      <c r="NGU10" s="653"/>
      <c r="NGV10" s="653"/>
      <c r="NGW10" s="653"/>
      <c r="NGX10" s="653"/>
      <c r="NGY10" s="653"/>
      <c r="NGZ10" s="668"/>
      <c r="NHA10" s="670"/>
      <c r="NHB10" s="652"/>
      <c r="NHC10" s="652"/>
      <c r="NHD10" s="652"/>
      <c r="NHE10" s="652"/>
      <c r="NHF10" s="652"/>
      <c r="NHG10" s="652"/>
      <c r="NHH10" s="653"/>
      <c r="NHI10" s="653"/>
      <c r="NHJ10" s="653"/>
      <c r="NHK10" s="653"/>
      <c r="NHL10" s="653"/>
      <c r="NHM10" s="653"/>
      <c r="NHN10" s="653"/>
      <c r="NHO10" s="653"/>
      <c r="NHP10" s="668"/>
      <c r="NHQ10" s="670"/>
      <c r="NHR10" s="652"/>
      <c r="NHS10" s="652"/>
      <c r="NHT10" s="652"/>
      <c r="NHU10" s="652"/>
      <c r="NHV10" s="652"/>
      <c r="NHW10" s="652"/>
      <c r="NHX10" s="653"/>
      <c r="NHY10" s="653"/>
      <c r="NHZ10" s="653"/>
      <c r="NIA10" s="653"/>
      <c r="NIB10" s="653"/>
      <c r="NIC10" s="653"/>
      <c r="NID10" s="653"/>
      <c r="NIE10" s="653"/>
      <c r="NIF10" s="668"/>
      <c r="NIG10" s="670"/>
      <c r="NIH10" s="652"/>
      <c r="NII10" s="652"/>
      <c r="NIJ10" s="652"/>
      <c r="NIK10" s="652"/>
      <c r="NIL10" s="652"/>
      <c r="NIM10" s="652"/>
      <c r="NIN10" s="653"/>
      <c r="NIO10" s="653"/>
      <c r="NIP10" s="653"/>
      <c r="NIQ10" s="653"/>
      <c r="NIR10" s="653"/>
      <c r="NIS10" s="653"/>
      <c r="NIT10" s="653"/>
      <c r="NIU10" s="653"/>
      <c r="NIV10" s="668"/>
      <c r="NIW10" s="670"/>
      <c r="NIX10" s="652"/>
      <c r="NIY10" s="652"/>
      <c r="NIZ10" s="652"/>
      <c r="NJA10" s="652"/>
      <c r="NJB10" s="652"/>
      <c r="NJC10" s="652"/>
      <c r="NJD10" s="653"/>
      <c r="NJE10" s="653"/>
      <c r="NJF10" s="653"/>
      <c r="NJG10" s="653"/>
      <c r="NJH10" s="653"/>
      <c r="NJI10" s="653"/>
      <c r="NJJ10" s="653"/>
      <c r="NJK10" s="653"/>
      <c r="NJL10" s="668"/>
      <c r="NJM10" s="670"/>
      <c r="NJN10" s="652"/>
      <c r="NJO10" s="652"/>
      <c r="NJP10" s="652"/>
      <c r="NJQ10" s="652"/>
      <c r="NJR10" s="652"/>
      <c r="NJS10" s="652"/>
      <c r="NJT10" s="653"/>
      <c r="NJU10" s="653"/>
      <c r="NJV10" s="653"/>
      <c r="NJW10" s="653"/>
      <c r="NJX10" s="653"/>
      <c r="NJY10" s="653"/>
      <c r="NJZ10" s="653"/>
      <c r="NKA10" s="653"/>
      <c r="NKB10" s="668"/>
      <c r="NKC10" s="670"/>
      <c r="NKD10" s="652"/>
      <c r="NKE10" s="652"/>
      <c r="NKF10" s="652"/>
      <c r="NKG10" s="652"/>
      <c r="NKH10" s="652"/>
      <c r="NKI10" s="652"/>
      <c r="NKJ10" s="653"/>
      <c r="NKK10" s="653"/>
      <c r="NKL10" s="653"/>
      <c r="NKM10" s="653"/>
      <c r="NKN10" s="653"/>
      <c r="NKO10" s="653"/>
      <c r="NKP10" s="653"/>
      <c r="NKQ10" s="653"/>
      <c r="NKR10" s="668"/>
      <c r="NKS10" s="670"/>
      <c r="NKT10" s="652"/>
      <c r="NKU10" s="652"/>
      <c r="NKV10" s="652"/>
      <c r="NKW10" s="652"/>
      <c r="NKX10" s="652"/>
      <c r="NKY10" s="652"/>
      <c r="NKZ10" s="653"/>
      <c r="NLA10" s="653"/>
      <c r="NLB10" s="653"/>
      <c r="NLC10" s="653"/>
      <c r="NLD10" s="653"/>
      <c r="NLE10" s="653"/>
      <c r="NLF10" s="653"/>
      <c r="NLG10" s="653"/>
      <c r="NLH10" s="668"/>
      <c r="NLI10" s="670"/>
      <c r="NLJ10" s="652"/>
      <c r="NLK10" s="652"/>
      <c r="NLL10" s="652"/>
      <c r="NLM10" s="652"/>
      <c r="NLN10" s="652"/>
      <c r="NLO10" s="652"/>
      <c r="NLP10" s="653"/>
      <c r="NLQ10" s="653"/>
      <c r="NLR10" s="653"/>
      <c r="NLS10" s="653"/>
      <c r="NLT10" s="653"/>
      <c r="NLU10" s="653"/>
      <c r="NLV10" s="653"/>
      <c r="NLW10" s="653"/>
      <c r="NLX10" s="668"/>
      <c r="NLY10" s="670"/>
      <c r="NLZ10" s="652"/>
      <c r="NMA10" s="652"/>
      <c r="NMB10" s="652"/>
      <c r="NMC10" s="652"/>
      <c r="NMD10" s="652"/>
      <c r="NME10" s="652"/>
      <c r="NMF10" s="653"/>
      <c r="NMG10" s="653"/>
      <c r="NMH10" s="653"/>
      <c r="NMI10" s="653"/>
      <c r="NMJ10" s="653"/>
      <c r="NMK10" s="653"/>
      <c r="NML10" s="653"/>
      <c r="NMM10" s="653"/>
      <c r="NMN10" s="668"/>
      <c r="NMO10" s="670"/>
      <c r="NMP10" s="652"/>
      <c r="NMQ10" s="652"/>
      <c r="NMR10" s="652"/>
      <c r="NMS10" s="652"/>
      <c r="NMT10" s="652"/>
      <c r="NMU10" s="652"/>
      <c r="NMV10" s="653"/>
      <c r="NMW10" s="653"/>
      <c r="NMX10" s="653"/>
      <c r="NMY10" s="653"/>
      <c r="NMZ10" s="653"/>
      <c r="NNA10" s="653"/>
      <c r="NNB10" s="653"/>
      <c r="NNC10" s="653"/>
      <c r="NND10" s="668"/>
      <c r="NNE10" s="670"/>
      <c r="NNF10" s="652"/>
      <c r="NNG10" s="652"/>
      <c r="NNH10" s="652"/>
      <c r="NNI10" s="652"/>
      <c r="NNJ10" s="652"/>
      <c r="NNK10" s="652"/>
      <c r="NNL10" s="653"/>
      <c r="NNM10" s="653"/>
      <c r="NNN10" s="653"/>
      <c r="NNO10" s="653"/>
      <c r="NNP10" s="653"/>
      <c r="NNQ10" s="653"/>
      <c r="NNR10" s="653"/>
      <c r="NNS10" s="653"/>
      <c r="NNT10" s="668"/>
      <c r="NNU10" s="670"/>
      <c r="NNV10" s="652"/>
      <c r="NNW10" s="652"/>
      <c r="NNX10" s="652"/>
      <c r="NNY10" s="652"/>
      <c r="NNZ10" s="652"/>
      <c r="NOA10" s="652"/>
      <c r="NOB10" s="653"/>
      <c r="NOC10" s="653"/>
      <c r="NOD10" s="653"/>
      <c r="NOE10" s="653"/>
      <c r="NOF10" s="653"/>
      <c r="NOG10" s="653"/>
      <c r="NOH10" s="653"/>
      <c r="NOI10" s="653"/>
      <c r="NOJ10" s="668"/>
      <c r="NOK10" s="670"/>
      <c r="NOL10" s="652"/>
      <c r="NOM10" s="652"/>
      <c r="NON10" s="652"/>
      <c r="NOO10" s="652"/>
      <c r="NOP10" s="652"/>
      <c r="NOQ10" s="652"/>
      <c r="NOR10" s="653"/>
      <c r="NOS10" s="653"/>
      <c r="NOT10" s="653"/>
      <c r="NOU10" s="653"/>
      <c r="NOV10" s="653"/>
      <c r="NOW10" s="653"/>
      <c r="NOX10" s="653"/>
      <c r="NOY10" s="653"/>
      <c r="NOZ10" s="668"/>
      <c r="NPA10" s="670"/>
      <c r="NPB10" s="652"/>
      <c r="NPC10" s="652"/>
      <c r="NPD10" s="652"/>
      <c r="NPE10" s="652"/>
      <c r="NPF10" s="652"/>
      <c r="NPG10" s="652"/>
      <c r="NPH10" s="653"/>
      <c r="NPI10" s="653"/>
      <c r="NPJ10" s="653"/>
      <c r="NPK10" s="653"/>
      <c r="NPL10" s="653"/>
      <c r="NPM10" s="653"/>
      <c r="NPN10" s="653"/>
      <c r="NPO10" s="653"/>
      <c r="NPP10" s="668"/>
      <c r="NPQ10" s="670"/>
      <c r="NPR10" s="652"/>
      <c r="NPS10" s="652"/>
      <c r="NPT10" s="652"/>
      <c r="NPU10" s="652"/>
      <c r="NPV10" s="652"/>
      <c r="NPW10" s="652"/>
      <c r="NPX10" s="653"/>
      <c r="NPY10" s="653"/>
      <c r="NPZ10" s="653"/>
      <c r="NQA10" s="653"/>
      <c r="NQB10" s="653"/>
      <c r="NQC10" s="653"/>
      <c r="NQD10" s="653"/>
      <c r="NQE10" s="653"/>
      <c r="NQF10" s="668"/>
      <c r="NQG10" s="670"/>
      <c r="NQH10" s="652"/>
      <c r="NQI10" s="652"/>
      <c r="NQJ10" s="652"/>
      <c r="NQK10" s="652"/>
      <c r="NQL10" s="652"/>
      <c r="NQM10" s="652"/>
      <c r="NQN10" s="653"/>
      <c r="NQO10" s="653"/>
      <c r="NQP10" s="653"/>
      <c r="NQQ10" s="653"/>
      <c r="NQR10" s="653"/>
      <c r="NQS10" s="653"/>
      <c r="NQT10" s="653"/>
      <c r="NQU10" s="653"/>
      <c r="NQV10" s="668"/>
      <c r="NQW10" s="670"/>
      <c r="NQX10" s="652"/>
      <c r="NQY10" s="652"/>
      <c r="NQZ10" s="652"/>
      <c r="NRA10" s="652"/>
      <c r="NRB10" s="652"/>
      <c r="NRC10" s="652"/>
      <c r="NRD10" s="653"/>
      <c r="NRE10" s="653"/>
      <c r="NRF10" s="653"/>
      <c r="NRG10" s="653"/>
      <c r="NRH10" s="653"/>
      <c r="NRI10" s="653"/>
      <c r="NRJ10" s="653"/>
      <c r="NRK10" s="653"/>
      <c r="NRL10" s="668"/>
      <c r="NRM10" s="670"/>
      <c r="NRN10" s="652"/>
      <c r="NRO10" s="652"/>
      <c r="NRP10" s="652"/>
      <c r="NRQ10" s="652"/>
      <c r="NRR10" s="652"/>
      <c r="NRS10" s="652"/>
      <c r="NRT10" s="653"/>
      <c r="NRU10" s="653"/>
      <c r="NRV10" s="653"/>
      <c r="NRW10" s="653"/>
      <c r="NRX10" s="653"/>
      <c r="NRY10" s="653"/>
      <c r="NRZ10" s="653"/>
      <c r="NSA10" s="653"/>
      <c r="NSB10" s="668"/>
      <c r="NSC10" s="670"/>
      <c r="NSD10" s="652"/>
      <c r="NSE10" s="652"/>
      <c r="NSF10" s="652"/>
      <c r="NSG10" s="652"/>
      <c r="NSH10" s="652"/>
      <c r="NSI10" s="652"/>
      <c r="NSJ10" s="653"/>
      <c r="NSK10" s="653"/>
      <c r="NSL10" s="653"/>
      <c r="NSM10" s="653"/>
      <c r="NSN10" s="653"/>
      <c r="NSO10" s="653"/>
      <c r="NSP10" s="653"/>
      <c r="NSQ10" s="653"/>
      <c r="NSR10" s="668"/>
      <c r="NSS10" s="670"/>
      <c r="NST10" s="652"/>
      <c r="NSU10" s="652"/>
      <c r="NSV10" s="652"/>
      <c r="NSW10" s="652"/>
      <c r="NSX10" s="652"/>
      <c r="NSY10" s="652"/>
      <c r="NSZ10" s="653"/>
      <c r="NTA10" s="653"/>
      <c r="NTB10" s="653"/>
      <c r="NTC10" s="653"/>
      <c r="NTD10" s="653"/>
      <c r="NTE10" s="653"/>
      <c r="NTF10" s="653"/>
      <c r="NTG10" s="653"/>
      <c r="NTH10" s="668"/>
      <c r="NTI10" s="670"/>
      <c r="NTJ10" s="652"/>
      <c r="NTK10" s="652"/>
      <c r="NTL10" s="652"/>
      <c r="NTM10" s="652"/>
      <c r="NTN10" s="652"/>
      <c r="NTO10" s="652"/>
      <c r="NTP10" s="653"/>
      <c r="NTQ10" s="653"/>
      <c r="NTR10" s="653"/>
      <c r="NTS10" s="653"/>
      <c r="NTT10" s="653"/>
      <c r="NTU10" s="653"/>
      <c r="NTV10" s="653"/>
      <c r="NTW10" s="653"/>
      <c r="NTX10" s="668"/>
      <c r="NTY10" s="670"/>
      <c r="NTZ10" s="652"/>
      <c r="NUA10" s="652"/>
      <c r="NUB10" s="652"/>
      <c r="NUC10" s="652"/>
      <c r="NUD10" s="652"/>
      <c r="NUE10" s="652"/>
      <c r="NUF10" s="653"/>
      <c r="NUG10" s="653"/>
      <c r="NUH10" s="653"/>
      <c r="NUI10" s="653"/>
      <c r="NUJ10" s="653"/>
      <c r="NUK10" s="653"/>
      <c r="NUL10" s="653"/>
      <c r="NUM10" s="653"/>
      <c r="NUN10" s="668"/>
      <c r="NUO10" s="670"/>
      <c r="NUP10" s="652"/>
      <c r="NUQ10" s="652"/>
      <c r="NUR10" s="652"/>
      <c r="NUS10" s="652"/>
      <c r="NUT10" s="652"/>
      <c r="NUU10" s="652"/>
      <c r="NUV10" s="653"/>
      <c r="NUW10" s="653"/>
      <c r="NUX10" s="653"/>
      <c r="NUY10" s="653"/>
      <c r="NUZ10" s="653"/>
      <c r="NVA10" s="653"/>
      <c r="NVB10" s="653"/>
      <c r="NVC10" s="653"/>
      <c r="NVD10" s="668"/>
      <c r="NVE10" s="670"/>
      <c r="NVF10" s="652"/>
      <c r="NVG10" s="652"/>
      <c r="NVH10" s="652"/>
      <c r="NVI10" s="652"/>
      <c r="NVJ10" s="652"/>
      <c r="NVK10" s="652"/>
      <c r="NVL10" s="653"/>
      <c r="NVM10" s="653"/>
      <c r="NVN10" s="653"/>
      <c r="NVO10" s="653"/>
      <c r="NVP10" s="653"/>
      <c r="NVQ10" s="653"/>
      <c r="NVR10" s="653"/>
      <c r="NVS10" s="653"/>
      <c r="NVT10" s="668"/>
      <c r="NVU10" s="670"/>
      <c r="NVV10" s="652"/>
      <c r="NVW10" s="652"/>
      <c r="NVX10" s="652"/>
      <c r="NVY10" s="652"/>
      <c r="NVZ10" s="652"/>
      <c r="NWA10" s="652"/>
      <c r="NWB10" s="653"/>
      <c r="NWC10" s="653"/>
      <c r="NWD10" s="653"/>
      <c r="NWE10" s="653"/>
      <c r="NWF10" s="653"/>
      <c r="NWG10" s="653"/>
      <c r="NWH10" s="653"/>
      <c r="NWI10" s="653"/>
      <c r="NWJ10" s="668"/>
      <c r="NWK10" s="670"/>
      <c r="NWL10" s="652"/>
      <c r="NWM10" s="652"/>
      <c r="NWN10" s="652"/>
      <c r="NWO10" s="652"/>
      <c r="NWP10" s="652"/>
      <c r="NWQ10" s="652"/>
      <c r="NWR10" s="653"/>
      <c r="NWS10" s="653"/>
      <c r="NWT10" s="653"/>
      <c r="NWU10" s="653"/>
      <c r="NWV10" s="653"/>
      <c r="NWW10" s="653"/>
      <c r="NWX10" s="653"/>
      <c r="NWY10" s="653"/>
      <c r="NWZ10" s="668"/>
      <c r="NXA10" s="670"/>
      <c r="NXB10" s="652"/>
      <c r="NXC10" s="652"/>
      <c r="NXD10" s="652"/>
      <c r="NXE10" s="652"/>
      <c r="NXF10" s="652"/>
      <c r="NXG10" s="652"/>
      <c r="NXH10" s="653"/>
      <c r="NXI10" s="653"/>
      <c r="NXJ10" s="653"/>
      <c r="NXK10" s="653"/>
      <c r="NXL10" s="653"/>
      <c r="NXM10" s="653"/>
      <c r="NXN10" s="653"/>
      <c r="NXO10" s="653"/>
      <c r="NXP10" s="668"/>
      <c r="NXQ10" s="670"/>
      <c r="NXR10" s="652"/>
      <c r="NXS10" s="652"/>
      <c r="NXT10" s="652"/>
      <c r="NXU10" s="652"/>
      <c r="NXV10" s="652"/>
      <c r="NXW10" s="652"/>
      <c r="NXX10" s="653"/>
      <c r="NXY10" s="653"/>
      <c r="NXZ10" s="653"/>
      <c r="NYA10" s="653"/>
      <c r="NYB10" s="653"/>
      <c r="NYC10" s="653"/>
      <c r="NYD10" s="653"/>
      <c r="NYE10" s="653"/>
      <c r="NYF10" s="668"/>
      <c r="NYG10" s="670"/>
      <c r="NYH10" s="652"/>
      <c r="NYI10" s="652"/>
      <c r="NYJ10" s="652"/>
      <c r="NYK10" s="652"/>
      <c r="NYL10" s="652"/>
      <c r="NYM10" s="652"/>
      <c r="NYN10" s="653"/>
      <c r="NYO10" s="653"/>
      <c r="NYP10" s="653"/>
      <c r="NYQ10" s="653"/>
      <c r="NYR10" s="653"/>
      <c r="NYS10" s="653"/>
      <c r="NYT10" s="653"/>
      <c r="NYU10" s="653"/>
      <c r="NYV10" s="668"/>
      <c r="NYW10" s="670"/>
      <c r="NYX10" s="652"/>
      <c r="NYY10" s="652"/>
      <c r="NYZ10" s="652"/>
      <c r="NZA10" s="652"/>
      <c r="NZB10" s="652"/>
      <c r="NZC10" s="652"/>
      <c r="NZD10" s="653"/>
      <c r="NZE10" s="653"/>
      <c r="NZF10" s="653"/>
      <c r="NZG10" s="653"/>
      <c r="NZH10" s="653"/>
      <c r="NZI10" s="653"/>
      <c r="NZJ10" s="653"/>
      <c r="NZK10" s="653"/>
      <c r="NZL10" s="668"/>
      <c r="NZM10" s="670"/>
      <c r="NZN10" s="652"/>
      <c r="NZO10" s="652"/>
      <c r="NZP10" s="652"/>
      <c r="NZQ10" s="652"/>
      <c r="NZR10" s="652"/>
      <c r="NZS10" s="652"/>
      <c r="NZT10" s="653"/>
      <c r="NZU10" s="653"/>
      <c r="NZV10" s="653"/>
      <c r="NZW10" s="653"/>
      <c r="NZX10" s="653"/>
      <c r="NZY10" s="653"/>
      <c r="NZZ10" s="653"/>
      <c r="OAA10" s="653"/>
      <c r="OAB10" s="668"/>
      <c r="OAC10" s="670"/>
      <c r="OAD10" s="652"/>
      <c r="OAE10" s="652"/>
      <c r="OAF10" s="652"/>
      <c r="OAG10" s="652"/>
      <c r="OAH10" s="652"/>
      <c r="OAI10" s="652"/>
      <c r="OAJ10" s="653"/>
      <c r="OAK10" s="653"/>
      <c r="OAL10" s="653"/>
      <c r="OAM10" s="653"/>
      <c r="OAN10" s="653"/>
      <c r="OAO10" s="653"/>
      <c r="OAP10" s="653"/>
      <c r="OAQ10" s="653"/>
      <c r="OAR10" s="668"/>
      <c r="OAS10" s="670"/>
      <c r="OAT10" s="652"/>
      <c r="OAU10" s="652"/>
      <c r="OAV10" s="652"/>
      <c r="OAW10" s="652"/>
      <c r="OAX10" s="652"/>
      <c r="OAY10" s="652"/>
      <c r="OAZ10" s="653"/>
      <c r="OBA10" s="653"/>
      <c r="OBB10" s="653"/>
      <c r="OBC10" s="653"/>
      <c r="OBD10" s="653"/>
      <c r="OBE10" s="653"/>
      <c r="OBF10" s="653"/>
      <c r="OBG10" s="653"/>
      <c r="OBH10" s="668"/>
      <c r="OBI10" s="670"/>
      <c r="OBJ10" s="652"/>
      <c r="OBK10" s="652"/>
      <c r="OBL10" s="652"/>
      <c r="OBM10" s="652"/>
      <c r="OBN10" s="652"/>
      <c r="OBO10" s="652"/>
      <c r="OBP10" s="653"/>
      <c r="OBQ10" s="653"/>
      <c r="OBR10" s="653"/>
      <c r="OBS10" s="653"/>
      <c r="OBT10" s="653"/>
      <c r="OBU10" s="653"/>
      <c r="OBV10" s="653"/>
      <c r="OBW10" s="653"/>
      <c r="OBX10" s="668"/>
      <c r="OBY10" s="670"/>
      <c r="OBZ10" s="652"/>
      <c r="OCA10" s="652"/>
      <c r="OCB10" s="652"/>
      <c r="OCC10" s="652"/>
      <c r="OCD10" s="652"/>
      <c r="OCE10" s="652"/>
      <c r="OCF10" s="653"/>
      <c r="OCG10" s="653"/>
      <c r="OCH10" s="653"/>
      <c r="OCI10" s="653"/>
      <c r="OCJ10" s="653"/>
      <c r="OCK10" s="653"/>
      <c r="OCL10" s="653"/>
      <c r="OCM10" s="653"/>
      <c r="OCN10" s="668"/>
      <c r="OCO10" s="670"/>
      <c r="OCP10" s="652"/>
      <c r="OCQ10" s="652"/>
      <c r="OCR10" s="652"/>
      <c r="OCS10" s="652"/>
      <c r="OCT10" s="652"/>
      <c r="OCU10" s="652"/>
      <c r="OCV10" s="653"/>
      <c r="OCW10" s="653"/>
      <c r="OCX10" s="653"/>
      <c r="OCY10" s="653"/>
      <c r="OCZ10" s="653"/>
      <c r="ODA10" s="653"/>
      <c r="ODB10" s="653"/>
      <c r="ODC10" s="653"/>
      <c r="ODD10" s="668"/>
      <c r="ODE10" s="670"/>
      <c r="ODF10" s="652"/>
      <c r="ODG10" s="652"/>
      <c r="ODH10" s="652"/>
      <c r="ODI10" s="652"/>
      <c r="ODJ10" s="652"/>
      <c r="ODK10" s="652"/>
      <c r="ODL10" s="653"/>
      <c r="ODM10" s="653"/>
      <c r="ODN10" s="653"/>
      <c r="ODO10" s="653"/>
      <c r="ODP10" s="653"/>
      <c r="ODQ10" s="653"/>
      <c r="ODR10" s="653"/>
      <c r="ODS10" s="653"/>
      <c r="ODT10" s="668"/>
      <c r="ODU10" s="670"/>
      <c r="ODV10" s="652"/>
      <c r="ODW10" s="652"/>
      <c r="ODX10" s="652"/>
      <c r="ODY10" s="652"/>
      <c r="ODZ10" s="652"/>
      <c r="OEA10" s="652"/>
      <c r="OEB10" s="653"/>
      <c r="OEC10" s="653"/>
      <c r="OED10" s="653"/>
      <c r="OEE10" s="653"/>
      <c r="OEF10" s="653"/>
      <c r="OEG10" s="653"/>
      <c r="OEH10" s="653"/>
      <c r="OEI10" s="653"/>
      <c r="OEJ10" s="668"/>
      <c r="OEK10" s="670"/>
      <c r="OEL10" s="652"/>
      <c r="OEM10" s="652"/>
      <c r="OEN10" s="652"/>
      <c r="OEO10" s="652"/>
      <c r="OEP10" s="652"/>
      <c r="OEQ10" s="652"/>
      <c r="OER10" s="653"/>
      <c r="OES10" s="653"/>
      <c r="OET10" s="653"/>
      <c r="OEU10" s="653"/>
      <c r="OEV10" s="653"/>
      <c r="OEW10" s="653"/>
      <c r="OEX10" s="653"/>
      <c r="OEY10" s="653"/>
      <c r="OEZ10" s="668"/>
      <c r="OFA10" s="670"/>
      <c r="OFB10" s="652"/>
      <c r="OFC10" s="652"/>
      <c r="OFD10" s="652"/>
      <c r="OFE10" s="652"/>
      <c r="OFF10" s="652"/>
      <c r="OFG10" s="652"/>
      <c r="OFH10" s="653"/>
      <c r="OFI10" s="653"/>
      <c r="OFJ10" s="653"/>
      <c r="OFK10" s="653"/>
      <c r="OFL10" s="653"/>
      <c r="OFM10" s="653"/>
      <c r="OFN10" s="653"/>
      <c r="OFO10" s="653"/>
      <c r="OFP10" s="668"/>
      <c r="OFQ10" s="670"/>
      <c r="OFR10" s="652"/>
      <c r="OFS10" s="652"/>
      <c r="OFT10" s="652"/>
      <c r="OFU10" s="652"/>
      <c r="OFV10" s="652"/>
      <c r="OFW10" s="652"/>
      <c r="OFX10" s="653"/>
      <c r="OFY10" s="653"/>
      <c r="OFZ10" s="653"/>
      <c r="OGA10" s="653"/>
      <c r="OGB10" s="653"/>
      <c r="OGC10" s="653"/>
      <c r="OGD10" s="653"/>
      <c r="OGE10" s="653"/>
      <c r="OGF10" s="668"/>
      <c r="OGG10" s="670"/>
      <c r="OGH10" s="652"/>
      <c r="OGI10" s="652"/>
      <c r="OGJ10" s="652"/>
      <c r="OGK10" s="652"/>
      <c r="OGL10" s="652"/>
      <c r="OGM10" s="652"/>
      <c r="OGN10" s="653"/>
      <c r="OGO10" s="653"/>
      <c r="OGP10" s="653"/>
      <c r="OGQ10" s="653"/>
      <c r="OGR10" s="653"/>
      <c r="OGS10" s="653"/>
      <c r="OGT10" s="653"/>
      <c r="OGU10" s="653"/>
      <c r="OGV10" s="668"/>
      <c r="OGW10" s="670"/>
      <c r="OGX10" s="652"/>
      <c r="OGY10" s="652"/>
      <c r="OGZ10" s="652"/>
      <c r="OHA10" s="652"/>
      <c r="OHB10" s="652"/>
      <c r="OHC10" s="652"/>
      <c r="OHD10" s="653"/>
      <c r="OHE10" s="653"/>
      <c r="OHF10" s="653"/>
      <c r="OHG10" s="653"/>
      <c r="OHH10" s="653"/>
      <c r="OHI10" s="653"/>
      <c r="OHJ10" s="653"/>
      <c r="OHK10" s="653"/>
      <c r="OHL10" s="668"/>
      <c r="OHM10" s="670"/>
      <c r="OHN10" s="652"/>
      <c r="OHO10" s="652"/>
      <c r="OHP10" s="652"/>
      <c r="OHQ10" s="652"/>
      <c r="OHR10" s="652"/>
      <c r="OHS10" s="652"/>
      <c r="OHT10" s="653"/>
      <c r="OHU10" s="653"/>
      <c r="OHV10" s="653"/>
      <c r="OHW10" s="653"/>
      <c r="OHX10" s="653"/>
      <c r="OHY10" s="653"/>
      <c r="OHZ10" s="653"/>
      <c r="OIA10" s="653"/>
      <c r="OIB10" s="668"/>
      <c r="OIC10" s="670"/>
      <c r="OID10" s="652"/>
      <c r="OIE10" s="652"/>
      <c r="OIF10" s="652"/>
      <c r="OIG10" s="652"/>
      <c r="OIH10" s="652"/>
      <c r="OII10" s="652"/>
      <c r="OIJ10" s="653"/>
      <c r="OIK10" s="653"/>
      <c r="OIL10" s="653"/>
      <c r="OIM10" s="653"/>
      <c r="OIN10" s="653"/>
      <c r="OIO10" s="653"/>
      <c r="OIP10" s="653"/>
      <c r="OIQ10" s="653"/>
      <c r="OIR10" s="668"/>
      <c r="OIS10" s="670"/>
      <c r="OIT10" s="652"/>
      <c r="OIU10" s="652"/>
      <c r="OIV10" s="652"/>
      <c r="OIW10" s="652"/>
      <c r="OIX10" s="652"/>
      <c r="OIY10" s="652"/>
      <c r="OIZ10" s="653"/>
      <c r="OJA10" s="653"/>
      <c r="OJB10" s="653"/>
      <c r="OJC10" s="653"/>
      <c r="OJD10" s="653"/>
      <c r="OJE10" s="653"/>
      <c r="OJF10" s="653"/>
      <c r="OJG10" s="653"/>
      <c r="OJH10" s="668"/>
      <c r="OJI10" s="670"/>
      <c r="OJJ10" s="652"/>
      <c r="OJK10" s="652"/>
      <c r="OJL10" s="652"/>
      <c r="OJM10" s="652"/>
      <c r="OJN10" s="652"/>
      <c r="OJO10" s="652"/>
      <c r="OJP10" s="653"/>
      <c r="OJQ10" s="653"/>
      <c r="OJR10" s="653"/>
      <c r="OJS10" s="653"/>
      <c r="OJT10" s="653"/>
      <c r="OJU10" s="653"/>
      <c r="OJV10" s="653"/>
      <c r="OJW10" s="653"/>
      <c r="OJX10" s="668"/>
      <c r="OJY10" s="670"/>
      <c r="OJZ10" s="652"/>
      <c r="OKA10" s="652"/>
      <c r="OKB10" s="652"/>
      <c r="OKC10" s="652"/>
      <c r="OKD10" s="652"/>
      <c r="OKE10" s="652"/>
      <c r="OKF10" s="653"/>
      <c r="OKG10" s="653"/>
      <c r="OKH10" s="653"/>
      <c r="OKI10" s="653"/>
      <c r="OKJ10" s="653"/>
      <c r="OKK10" s="653"/>
      <c r="OKL10" s="653"/>
      <c r="OKM10" s="653"/>
      <c r="OKN10" s="668"/>
      <c r="OKO10" s="670"/>
      <c r="OKP10" s="652"/>
      <c r="OKQ10" s="652"/>
      <c r="OKR10" s="652"/>
      <c r="OKS10" s="652"/>
      <c r="OKT10" s="652"/>
      <c r="OKU10" s="652"/>
      <c r="OKV10" s="653"/>
      <c r="OKW10" s="653"/>
      <c r="OKX10" s="653"/>
      <c r="OKY10" s="653"/>
      <c r="OKZ10" s="653"/>
      <c r="OLA10" s="653"/>
      <c r="OLB10" s="653"/>
      <c r="OLC10" s="653"/>
      <c r="OLD10" s="668"/>
      <c r="OLE10" s="670"/>
      <c r="OLF10" s="652"/>
      <c r="OLG10" s="652"/>
      <c r="OLH10" s="652"/>
      <c r="OLI10" s="652"/>
      <c r="OLJ10" s="652"/>
      <c r="OLK10" s="652"/>
      <c r="OLL10" s="653"/>
      <c r="OLM10" s="653"/>
      <c r="OLN10" s="653"/>
      <c r="OLO10" s="653"/>
      <c r="OLP10" s="653"/>
      <c r="OLQ10" s="653"/>
      <c r="OLR10" s="653"/>
      <c r="OLS10" s="653"/>
      <c r="OLT10" s="668"/>
      <c r="OLU10" s="670"/>
      <c r="OLV10" s="652"/>
      <c r="OLW10" s="652"/>
      <c r="OLX10" s="652"/>
      <c r="OLY10" s="652"/>
      <c r="OLZ10" s="652"/>
      <c r="OMA10" s="652"/>
      <c r="OMB10" s="653"/>
      <c r="OMC10" s="653"/>
      <c r="OMD10" s="653"/>
      <c r="OME10" s="653"/>
      <c r="OMF10" s="653"/>
      <c r="OMG10" s="653"/>
      <c r="OMH10" s="653"/>
      <c r="OMI10" s="653"/>
      <c r="OMJ10" s="668"/>
      <c r="OMK10" s="670"/>
      <c r="OML10" s="652"/>
      <c r="OMM10" s="652"/>
      <c r="OMN10" s="652"/>
      <c r="OMO10" s="652"/>
      <c r="OMP10" s="652"/>
      <c r="OMQ10" s="652"/>
      <c r="OMR10" s="653"/>
      <c r="OMS10" s="653"/>
      <c r="OMT10" s="653"/>
      <c r="OMU10" s="653"/>
      <c r="OMV10" s="653"/>
      <c r="OMW10" s="653"/>
      <c r="OMX10" s="653"/>
      <c r="OMY10" s="653"/>
      <c r="OMZ10" s="668"/>
      <c r="ONA10" s="670"/>
      <c r="ONB10" s="652"/>
      <c r="ONC10" s="652"/>
      <c r="OND10" s="652"/>
      <c r="ONE10" s="652"/>
      <c r="ONF10" s="652"/>
      <c r="ONG10" s="652"/>
      <c r="ONH10" s="653"/>
      <c r="ONI10" s="653"/>
      <c r="ONJ10" s="653"/>
      <c r="ONK10" s="653"/>
      <c r="ONL10" s="653"/>
      <c r="ONM10" s="653"/>
      <c r="ONN10" s="653"/>
      <c r="ONO10" s="653"/>
      <c r="ONP10" s="668"/>
      <c r="ONQ10" s="670"/>
      <c r="ONR10" s="652"/>
      <c r="ONS10" s="652"/>
      <c r="ONT10" s="652"/>
      <c r="ONU10" s="652"/>
      <c r="ONV10" s="652"/>
      <c r="ONW10" s="652"/>
      <c r="ONX10" s="653"/>
      <c r="ONY10" s="653"/>
      <c r="ONZ10" s="653"/>
      <c r="OOA10" s="653"/>
      <c r="OOB10" s="653"/>
      <c r="OOC10" s="653"/>
      <c r="OOD10" s="653"/>
      <c r="OOE10" s="653"/>
      <c r="OOF10" s="668"/>
      <c r="OOG10" s="670"/>
      <c r="OOH10" s="652"/>
      <c r="OOI10" s="652"/>
      <c r="OOJ10" s="652"/>
      <c r="OOK10" s="652"/>
      <c r="OOL10" s="652"/>
      <c r="OOM10" s="652"/>
      <c r="OON10" s="653"/>
      <c r="OOO10" s="653"/>
      <c r="OOP10" s="653"/>
      <c r="OOQ10" s="653"/>
      <c r="OOR10" s="653"/>
      <c r="OOS10" s="653"/>
      <c r="OOT10" s="653"/>
      <c r="OOU10" s="653"/>
      <c r="OOV10" s="668"/>
      <c r="OOW10" s="670"/>
      <c r="OOX10" s="652"/>
      <c r="OOY10" s="652"/>
      <c r="OOZ10" s="652"/>
      <c r="OPA10" s="652"/>
      <c r="OPB10" s="652"/>
      <c r="OPC10" s="652"/>
      <c r="OPD10" s="653"/>
      <c r="OPE10" s="653"/>
      <c r="OPF10" s="653"/>
      <c r="OPG10" s="653"/>
      <c r="OPH10" s="653"/>
      <c r="OPI10" s="653"/>
      <c r="OPJ10" s="653"/>
      <c r="OPK10" s="653"/>
      <c r="OPL10" s="668"/>
      <c r="OPM10" s="670"/>
      <c r="OPN10" s="652"/>
      <c r="OPO10" s="652"/>
      <c r="OPP10" s="652"/>
      <c r="OPQ10" s="652"/>
      <c r="OPR10" s="652"/>
      <c r="OPS10" s="652"/>
      <c r="OPT10" s="653"/>
      <c r="OPU10" s="653"/>
      <c r="OPV10" s="653"/>
      <c r="OPW10" s="653"/>
      <c r="OPX10" s="653"/>
      <c r="OPY10" s="653"/>
      <c r="OPZ10" s="653"/>
      <c r="OQA10" s="653"/>
      <c r="OQB10" s="668"/>
      <c r="OQC10" s="670"/>
      <c r="OQD10" s="652"/>
      <c r="OQE10" s="652"/>
      <c r="OQF10" s="652"/>
      <c r="OQG10" s="652"/>
      <c r="OQH10" s="652"/>
      <c r="OQI10" s="652"/>
      <c r="OQJ10" s="653"/>
      <c r="OQK10" s="653"/>
      <c r="OQL10" s="653"/>
      <c r="OQM10" s="653"/>
      <c r="OQN10" s="653"/>
      <c r="OQO10" s="653"/>
      <c r="OQP10" s="653"/>
      <c r="OQQ10" s="653"/>
      <c r="OQR10" s="668"/>
      <c r="OQS10" s="670"/>
      <c r="OQT10" s="652"/>
      <c r="OQU10" s="652"/>
      <c r="OQV10" s="652"/>
      <c r="OQW10" s="652"/>
      <c r="OQX10" s="652"/>
      <c r="OQY10" s="652"/>
      <c r="OQZ10" s="653"/>
      <c r="ORA10" s="653"/>
      <c r="ORB10" s="653"/>
      <c r="ORC10" s="653"/>
      <c r="ORD10" s="653"/>
      <c r="ORE10" s="653"/>
      <c r="ORF10" s="653"/>
      <c r="ORG10" s="653"/>
      <c r="ORH10" s="668"/>
      <c r="ORI10" s="670"/>
      <c r="ORJ10" s="652"/>
      <c r="ORK10" s="652"/>
      <c r="ORL10" s="652"/>
      <c r="ORM10" s="652"/>
      <c r="ORN10" s="652"/>
      <c r="ORO10" s="652"/>
      <c r="ORP10" s="653"/>
      <c r="ORQ10" s="653"/>
      <c r="ORR10" s="653"/>
      <c r="ORS10" s="653"/>
      <c r="ORT10" s="653"/>
      <c r="ORU10" s="653"/>
      <c r="ORV10" s="653"/>
      <c r="ORW10" s="653"/>
      <c r="ORX10" s="668"/>
      <c r="ORY10" s="670"/>
      <c r="ORZ10" s="652"/>
      <c r="OSA10" s="652"/>
      <c r="OSB10" s="652"/>
      <c r="OSC10" s="652"/>
      <c r="OSD10" s="652"/>
      <c r="OSE10" s="652"/>
      <c r="OSF10" s="653"/>
      <c r="OSG10" s="653"/>
      <c r="OSH10" s="653"/>
      <c r="OSI10" s="653"/>
      <c r="OSJ10" s="653"/>
      <c r="OSK10" s="653"/>
      <c r="OSL10" s="653"/>
      <c r="OSM10" s="653"/>
      <c r="OSN10" s="668"/>
      <c r="OSO10" s="670"/>
      <c r="OSP10" s="652"/>
      <c r="OSQ10" s="652"/>
      <c r="OSR10" s="652"/>
      <c r="OSS10" s="652"/>
      <c r="OST10" s="652"/>
      <c r="OSU10" s="652"/>
      <c r="OSV10" s="653"/>
      <c r="OSW10" s="653"/>
      <c r="OSX10" s="653"/>
      <c r="OSY10" s="653"/>
      <c r="OSZ10" s="653"/>
      <c r="OTA10" s="653"/>
      <c r="OTB10" s="653"/>
      <c r="OTC10" s="653"/>
      <c r="OTD10" s="668"/>
      <c r="OTE10" s="670"/>
      <c r="OTF10" s="652"/>
      <c r="OTG10" s="652"/>
      <c r="OTH10" s="652"/>
      <c r="OTI10" s="652"/>
      <c r="OTJ10" s="652"/>
      <c r="OTK10" s="652"/>
      <c r="OTL10" s="653"/>
      <c r="OTM10" s="653"/>
      <c r="OTN10" s="653"/>
      <c r="OTO10" s="653"/>
      <c r="OTP10" s="653"/>
      <c r="OTQ10" s="653"/>
      <c r="OTR10" s="653"/>
      <c r="OTS10" s="653"/>
      <c r="OTT10" s="668"/>
      <c r="OTU10" s="670"/>
      <c r="OTV10" s="652"/>
      <c r="OTW10" s="652"/>
      <c r="OTX10" s="652"/>
      <c r="OTY10" s="652"/>
      <c r="OTZ10" s="652"/>
      <c r="OUA10" s="652"/>
      <c r="OUB10" s="653"/>
      <c r="OUC10" s="653"/>
      <c r="OUD10" s="653"/>
      <c r="OUE10" s="653"/>
      <c r="OUF10" s="653"/>
      <c r="OUG10" s="653"/>
      <c r="OUH10" s="653"/>
      <c r="OUI10" s="653"/>
      <c r="OUJ10" s="668"/>
      <c r="OUK10" s="670"/>
      <c r="OUL10" s="652"/>
      <c r="OUM10" s="652"/>
      <c r="OUN10" s="652"/>
      <c r="OUO10" s="652"/>
      <c r="OUP10" s="652"/>
      <c r="OUQ10" s="652"/>
      <c r="OUR10" s="653"/>
      <c r="OUS10" s="653"/>
      <c r="OUT10" s="653"/>
      <c r="OUU10" s="653"/>
      <c r="OUV10" s="653"/>
      <c r="OUW10" s="653"/>
      <c r="OUX10" s="653"/>
      <c r="OUY10" s="653"/>
      <c r="OUZ10" s="668"/>
      <c r="OVA10" s="670"/>
      <c r="OVB10" s="652"/>
      <c r="OVC10" s="652"/>
      <c r="OVD10" s="652"/>
      <c r="OVE10" s="652"/>
      <c r="OVF10" s="652"/>
      <c r="OVG10" s="652"/>
      <c r="OVH10" s="653"/>
      <c r="OVI10" s="653"/>
      <c r="OVJ10" s="653"/>
      <c r="OVK10" s="653"/>
      <c r="OVL10" s="653"/>
      <c r="OVM10" s="653"/>
      <c r="OVN10" s="653"/>
      <c r="OVO10" s="653"/>
      <c r="OVP10" s="668"/>
      <c r="OVQ10" s="670"/>
      <c r="OVR10" s="652"/>
      <c r="OVS10" s="652"/>
      <c r="OVT10" s="652"/>
      <c r="OVU10" s="652"/>
      <c r="OVV10" s="652"/>
      <c r="OVW10" s="652"/>
      <c r="OVX10" s="653"/>
      <c r="OVY10" s="653"/>
      <c r="OVZ10" s="653"/>
      <c r="OWA10" s="653"/>
      <c r="OWB10" s="653"/>
      <c r="OWC10" s="653"/>
      <c r="OWD10" s="653"/>
      <c r="OWE10" s="653"/>
      <c r="OWF10" s="668"/>
      <c r="OWG10" s="670"/>
      <c r="OWH10" s="652"/>
      <c r="OWI10" s="652"/>
      <c r="OWJ10" s="652"/>
      <c r="OWK10" s="652"/>
      <c r="OWL10" s="652"/>
      <c r="OWM10" s="652"/>
      <c r="OWN10" s="653"/>
      <c r="OWO10" s="653"/>
      <c r="OWP10" s="653"/>
      <c r="OWQ10" s="653"/>
      <c r="OWR10" s="653"/>
      <c r="OWS10" s="653"/>
      <c r="OWT10" s="653"/>
      <c r="OWU10" s="653"/>
      <c r="OWV10" s="668"/>
      <c r="OWW10" s="670"/>
      <c r="OWX10" s="652"/>
      <c r="OWY10" s="652"/>
      <c r="OWZ10" s="652"/>
      <c r="OXA10" s="652"/>
      <c r="OXB10" s="652"/>
      <c r="OXC10" s="652"/>
      <c r="OXD10" s="653"/>
      <c r="OXE10" s="653"/>
      <c r="OXF10" s="653"/>
      <c r="OXG10" s="653"/>
      <c r="OXH10" s="653"/>
      <c r="OXI10" s="653"/>
      <c r="OXJ10" s="653"/>
      <c r="OXK10" s="653"/>
      <c r="OXL10" s="668"/>
      <c r="OXM10" s="670"/>
      <c r="OXN10" s="652"/>
      <c r="OXO10" s="652"/>
      <c r="OXP10" s="652"/>
      <c r="OXQ10" s="652"/>
      <c r="OXR10" s="652"/>
      <c r="OXS10" s="652"/>
      <c r="OXT10" s="653"/>
      <c r="OXU10" s="653"/>
      <c r="OXV10" s="653"/>
      <c r="OXW10" s="653"/>
      <c r="OXX10" s="653"/>
      <c r="OXY10" s="653"/>
      <c r="OXZ10" s="653"/>
      <c r="OYA10" s="653"/>
      <c r="OYB10" s="668"/>
      <c r="OYC10" s="670"/>
      <c r="OYD10" s="652"/>
      <c r="OYE10" s="652"/>
      <c r="OYF10" s="652"/>
      <c r="OYG10" s="652"/>
      <c r="OYH10" s="652"/>
      <c r="OYI10" s="652"/>
      <c r="OYJ10" s="653"/>
      <c r="OYK10" s="653"/>
      <c r="OYL10" s="653"/>
      <c r="OYM10" s="653"/>
      <c r="OYN10" s="653"/>
      <c r="OYO10" s="653"/>
      <c r="OYP10" s="653"/>
      <c r="OYQ10" s="653"/>
      <c r="OYR10" s="668"/>
      <c r="OYS10" s="670"/>
      <c r="OYT10" s="652"/>
      <c r="OYU10" s="652"/>
      <c r="OYV10" s="652"/>
      <c r="OYW10" s="652"/>
      <c r="OYX10" s="652"/>
      <c r="OYY10" s="652"/>
      <c r="OYZ10" s="653"/>
      <c r="OZA10" s="653"/>
      <c r="OZB10" s="653"/>
      <c r="OZC10" s="653"/>
      <c r="OZD10" s="653"/>
      <c r="OZE10" s="653"/>
      <c r="OZF10" s="653"/>
      <c r="OZG10" s="653"/>
      <c r="OZH10" s="668"/>
      <c r="OZI10" s="670"/>
      <c r="OZJ10" s="652"/>
      <c r="OZK10" s="652"/>
      <c r="OZL10" s="652"/>
      <c r="OZM10" s="652"/>
      <c r="OZN10" s="652"/>
      <c r="OZO10" s="652"/>
      <c r="OZP10" s="653"/>
      <c r="OZQ10" s="653"/>
      <c r="OZR10" s="653"/>
      <c r="OZS10" s="653"/>
      <c r="OZT10" s="653"/>
      <c r="OZU10" s="653"/>
      <c r="OZV10" s="653"/>
      <c r="OZW10" s="653"/>
      <c r="OZX10" s="668"/>
      <c r="OZY10" s="670"/>
      <c r="OZZ10" s="652"/>
      <c r="PAA10" s="652"/>
      <c r="PAB10" s="652"/>
      <c r="PAC10" s="652"/>
      <c r="PAD10" s="652"/>
      <c r="PAE10" s="652"/>
      <c r="PAF10" s="653"/>
      <c r="PAG10" s="653"/>
      <c r="PAH10" s="653"/>
      <c r="PAI10" s="653"/>
      <c r="PAJ10" s="653"/>
      <c r="PAK10" s="653"/>
      <c r="PAL10" s="653"/>
      <c r="PAM10" s="653"/>
      <c r="PAN10" s="668"/>
      <c r="PAO10" s="670"/>
      <c r="PAP10" s="652"/>
      <c r="PAQ10" s="652"/>
      <c r="PAR10" s="652"/>
      <c r="PAS10" s="652"/>
      <c r="PAT10" s="652"/>
      <c r="PAU10" s="652"/>
      <c r="PAV10" s="653"/>
      <c r="PAW10" s="653"/>
      <c r="PAX10" s="653"/>
      <c r="PAY10" s="653"/>
      <c r="PAZ10" s="653"/>
      <c r="PBA10" s="653"/>
      <c r="PBB10" s="653"/>
      <c r="PBC10" s="653"/>
      <c r="PBD10" s="668"/>
      <c r="PBE10" s="670"/>
      <c r="PBF10" s="652"/>
      <c r="PBG10" s="652"/>
      <c r="PBH10" s="652"/>
      <c r="PBI10" s="652"/>
      <c r="PBJ10" s="652"/>
      <c r="PBK10" s="652"/>
      <c r="PBL10" s="653"/>
      <c r="PBM10" s="653"/>
      <c r="PBN10" s="653"/>
      <c r="PBO10" s="653"/>
      <c r="PBP10" s="653"/>
      <c r="PBQ10" s="653"/>
      <c r="PBR10" s="653"/>
      <c r="PBS10" s="653"/>
      <c r="PBT10" s="668"/>
      <c r="PBU10" s="670"/>
      <c r="PBV10" s="652"/>
      <c r="PBW10" s="652"/>
      <c r="PBX10" s="652"/>
      <c r="PBY10" s="652"/>
      <c r="PBZ10" s="652"/>
      <c r="PCA10" s="652"/>
      <c r="PCB10" s="653"/>
      <c r="PCC10" s="653"/>
      <c r="PCD10" s="653"/>
      <c r="PCE10" s="653"/>
      <c r="PCF10" s="653"/>
      <c r="PCG10" s="653"/>
      <c r="PCH10" s="653"/>
      <c r="PCI10" s="653"/>
      <c r="PCJ10" s="668"/>
      <c r="PCK10" s="670"/>
      <c r="PCL10" s="652"/>
      <c r="PCM10" s="652"/>
      <c r="PCN10" s="652"/>
      <c r="PCO10" s="652"/>
      <c r="PCP10" s="652"/>
      <c r="PCQ10" s="652"/>
      <c r="PCR10" s="653"/>
      <c r="PCS10" s="653"/>
      <c r="PCT10" s="653"/>
      <c r="PCU10" s="653"/>
      <c r="PCV10" s="653"/>
      <c r="PCW10" s="653"/>
      <c r="PCX10" s="653"/>
      <c r="PCY10" s="653"/>
      <c r="PCZ10" s="668"/>
      <c r="PDA10" s="670"/>
      <c r="PDB10" s="652"/>
      <c r="PDC10" s="652"/>
      <c r="PDD10" s="652"/>
      <c r="PDE10" s="652"/>
      <c r="PDF10" s="652"/>
      <c r="PDG10" s="652"/>
      <c r="PDH10" s="653"/>
      <c r="PDI10" s="653"/>
      <c r="PDJ10" s="653"/>
      <c r="PDK10" s="653"/>
      <c r="PDL10" s="653"/>
      <c r="PDM10" s="653"/>
      <c r="PDN10" s="653"/>
      <c r="PDO10" s="653"/>
      <c r="PDP10" s="668"/>
      <c r="PDQ10" s="670"/>
      <c r="PDR10" s="652"/>
      <c r="PDS10" s="652"/>
      <c r="PDT10" s="652"/>
      <c r="PDU10" s="652"/>
      <c r="PDV10" s="652"/>
      <c r="PDW10" s="652"/>
      <c r="PDX10" s="653"/>
      <c r="PDY10" s="653"/>
      <c r="PDZ10" s="653"/>
      <c r="PEA10" s="653"/>
      <c r="PEB10" s="653"/>
      <c r="PEC10" s="653"/>
      <c r="PED10" s="653"/>
      <c r="PEE10" s="653"/>
      <c r="PEF10" s="668"/>
      <c r="PEG10" s="670"/>
      <c r="PEH10" s="652"/>
      <c r="PEI10" s="652"/>
      <c r="PEJ10" s="652"/>
      <c r="PEK10" s="652"/>
      <c r="PEL10" s="652"/>
      <c r="PEM10" s="652"/>
      <c r="PEN10" s="653"/>
      <c r="PEO10" s="653"/>
      <c r="PEP10" s="653"/>
      <c r="PEQ10" s="653"/>
      <c r="PER10" s="653"/>
      <c r="PES10" s="653"/>
      <c r="PET10" s="653"/>
      <c r="PEU10" s="653"/>
      <c r="PEV10" s="668"/>
      <c r="PEW10" s="670"/>
      <c r="PEX10" s="652"/>
      <c r="PEY10" s="652"/>
      <c r="PEZ10" s="652"/>
      <c r="PFA10" s="652"/>
      <c r="PFB10" s="652"/>
      <c r="PFC10" s="652"/>
      <c r="PFD10" s="653"/>
      <c r="PFE10" s="653"/>
      <c r="PFF10" s="653"/>
      <c r="PFG10" s="653"/>
      <c r="PFH10" s="653"/>
      <c r="PFI10" s="653"/>
      <c r="PFJ10" s="653"/>
      <c r="PFK10" s="653"/>
      <c r="PFL10" s="668"/>
      <c r="PFM10" s="670"/>
      <c r="PFN10" s="652"/>
      <c r="PFO10" s="652"/>
      <c r="PFP10" s="652"/>
      <c r="PFQ10" s="652"/>
      <c r="PFR10" s="652"/>
      <c r="PFS10" s="652"/>
      <c r="PFT10" s="653"/>
      <c r="PFU10" s="653"/>
      <c r="PFV10" s="653"/>
      <c r="PFW10" s="653"/>
      <c r="PFX10" s="653"/>
      <c r="PFY10" s="653"/>
      <c r="PFZ10" s="653"/>
      <c r="PGA10" s="653"/>
      <c r="PGB10" s="668"/>
      <c r="PGC10" s="670"/>
      <c r="PGD10" s="652"/>
      <c r="PGE10" s="652"/>
      <c r="PGF10" s="652"/>
      <c r="PGG10" s="652"/>
      <c r="PGH10" s="652"/>
      <c r="PGI10" s="652"/>
      <c r="PGJ10" s="653"/>
      <c r="PGK10" s="653"/>
      <c r="PGL10" s="653"/>
      <c r="PGM10" s="653"/>
      <c r="PGN10" s="653"/>
      <c r="PGO10" s="653"/>
      <c r="PGP10" s="653"/>
      <c r="PGQ10" s="653"/>
      <c r="PGR10" s="668"/>
      <c r="PGS10" s="670"/>
      <c r="PGT10" s="652"/>
      <c r="PGU10" s="652"/>
      <c r="PGV10" s="652"/>
      <c r="PGW10" s="652"/>
      <c r="PGX10" s="652"/>
      <c r="PGY10" s="652"/>
      <c r="PGZ10" s="653"/>
      <c r="PHA10" s="653"/>
      <c r="PHB10" s="653"/>
      <c r="PHC10" s="653"/>
      <c r="PHD10" s="653"/>
      <c r="PHE10" s="653"/>
      <c r="PHF10" s="653"/>
      <c r="PHG10" s="653"/>
      <c r="PHH10" s="668"/>
      <c r="PHI10" s="670"/>
      <c r="PHJ10" s="652"/>
      <c r="PHK10" s="652"/>
      <c r="PHL10" s="652"/>
      <c r="PHM10" s="652"/>
      <c r="PHN10" s="652"/>
      <c r="PHO10" s="652"/>
      <c r="PHP10" s="653"/>
      <c r="PHQ10" s="653"/>
      <c r="PHR10" s="653"/>
      <c r="PHS10" s="653"/>
      <c r="PHT10" s="653"/>
      <c r="PHU10" s="653"/>
      <c r="PHV10" s="653"/>
      <c r="PHW10" s="653"/>
      <c r="PHX10" s="668"/>
      <c r="PHY10" s="670"/>
      <c r="PHZ10" s="652"/>
      <c r="PIA10" s="652"/>
      <c r="PIB10" s="652"/>
      <c r="PIC10" s="652"/>
      <c r="PID10" s="652"/>
      <c r="PIE10" s="652"/>
      <c r="PIF10" s="653"/>
      <c r="PIG10" s="653"/>
      <c r="PIH10" s="653"/>
      <c r="PII10" s="653"/>
      <c r="PIJ10" s="653"/>
      <c r="PIK10" s="653"/>
      <c r="PIL10" s="653"/>
      <c r="PIM10" s="653"/>
      <c r="PIN10" s="668"/>
      <c r="PIO10" s="670"/>
      <c r="PIP10" s="652"/>
      <c r="PIQ10" s="652"/>
      <c r="PIR10" s="652"/>
      <c r="PIS10" s="652"/>
      <c r="PIT10" s="652"/>
      <c r="PIU10" s="652"/>
      <c r="PIV10" s="653"/>
      <c r="PIW10" s="653"/>
      <c r="PIX10" s="653"/>
      <c r="PIY10" s="653"/>
      <c r="PIZ10" s="653"/>
      <c r="PJA10" s="653"/>
      <c r="PJB10" s="653"/>
      <c r="PJC10" s="653"/>
      <c r="PJD10" s="668"/>
      <c r="PJE10" s="670"/>
      <c r="PJF10" s="652"/>
      <c r="PJG10" s="652"/>
      <c r="PJH10" s="652"/>
      <c r="PJI10" s="652"/>
      <c r="PJJ10" s="652"/>
      <c r="PJK10" s="652"/>
      <c r="PJL10" s="653"/>
      <c r="PJM10" s="653"/>
      <c r="PJN10" s="653"/>
      <c r="PJO10" s="653"/>
      <c r="PJP10" s="653"/>
      <c r="PJQ10" s="653"/>
      <c r="PJR10" s="653"/>
      <c r="PJS10" s="653"/>
      <c r="PJT10" s="668"/>
      <c r="PJU10" s="670"/>
      <c r="PJV10" s="652"/>
      <c r="PJW10" s="652"/>
      <c r="PJX10" s="652"/>
      <c r="PJY10" s="652"/>
      <c r="PJZ10" s="652"/>
      <c r="PKA10" s="652"/>
      <c r="PKB10" s="653"/>
      <c r="PKC10" s="653"/>
      <c r="PKD10" s="653"/>
      <c r="PKE10" s="653"/>
      <c r="PKF10" s="653"/>
      <c r="PKG10" s="653"/>
      <c r="PKH10" s="653"/>
      <c r="PKI10" s="653"/>
      <c r="PKJ10" s="668"/>
      <c r="PKK10" s="670"/>
      <c r="PKL10" s="652"/>
      <c r="PKM10" s="652"/>
      <c r="PKN10" s="652"/>
      <c r="PKO10" s="652"/>
      <c r="PKP10" s="652"/>
      <c r="PKQ10" s="652"/>
      <c r="PKR10" s="653"/>
      <c r="PKS10" s="653"/>
      <c r="PKT10" s="653"/>
      <c r="PKU10" s="653"/>
      <c r="PKV10" s="653"/>
      <c r="PKW10" s="653"/>
      <c r="PKX10" s="653"/>
      <c r="PKY10" s="653"/>
      <c r="PKZ10" s="668"/>
      <c r="PLA10" s="670"/>
      <c r="PLB10" s="652"/>
      <c r="PLC10" s="652"/>
      <c r="PLD10" s="652"/>
      <c r="PLE10" s="652"/>
      <c r="PLF10" s="652"/>
      <c r="PLG10" s="652"/>
      <c r="PLH10" s="653"/>
      <c r="PLI10" s="653"/>
      <c r="PLJ10" s="653"/>
      <c r="PLK10" s="653"/>
      <c r="PLL10" s="653"/>
      <c r="PLM10" s="653"/>
      <c r="PLN10" s="653"/>
      <c r="PLO10" s="653"/>
      <c r="PLP10" s="668"/>
      <c r="PLQ10" s="670"/>
      <c r="PLR10" s="652"/>
      <c r="PLS10" s="652"/>
      <c r="PLT10" s="652"/>
      <c r="PLU10" s="652"/>
      <c r="PLV10" s="652"/>
      <c r="PLW10" s="652"/>
      <c r="PLX10" s="653"/>
      <c r="PLY10" s="653"/>
      <c r="PLZ10" s="653"/>
      <c r="PMA10" s="653"/>
      <c r="PMB10" s="653"/>
      <c r="PMC10" s="653"/>
      <c r="PMD10" s="653"/>
      <c r="PME10" s="653"/>
      <c r="PMF10" s="668"/>
      <c r="PMG10" s="670"/>
      <c r="PMH10" s="652"/>
      <c r="PMI10" s="652"/>
      <c r="PMJ10" s="652"/>
      <c r="PMK10" s="652"/>
      <c r="PML10" s="652"/>
      <c r="PMM10" s="652"/>
      <c r="PMN10" s="653"/>
      <c r="PMO10" s="653"/>
      <c r="PMP10" s="653"/>
      <c r="PMQ10" s="653"/>
      <c r="PMR10" s="653"/>
      <c r="PMS10" s="653"/>
      <c r="PMT10" s="653"/>
      <c r="PMU10" s="653"/>
      <c r="PMV10" s="668"/>
      <c r="PMW10" s="670"/>
      <c r="PMX10" s="652"/>
      <c r="PMY10" s="652"/>
      <c r="PMZ10" s="652"/>
      <c r="PNA10" s="652"/>
      <c r="PNB10" s="652"/>
      <c r="PNC10" s="652"/>
      <c r="PND10" s="653"/>
      <c r="PNE10" s="653"/>
      <c r="PNF10" s="653"/>
      <c r="PNG10" s="653"/>
      <c r="PNH10" s="653"/>
      <c r="PNI10" s="653"/>
      <c r="PNJ10" s="653"/>
      <c r="PNK10" s="653"/>
      <c r="PNL10" s="668"/>
      <c r="PNM10" s="670"/>
      <c r="PNN10" s="652"/>
      <c r="PNO10" s="652"/>
      <c r="PNP10" s="652"/>
      <c r="PNQ10" s="652"/>
      <c r="PNR10" s="652"/>
      <c r="PNS10" s="652"/>
      <c r="PNT10" s="653"/>
      <c r="PNU10" s="653"/>
      <c r="PNV10" s="653"/>
      <c r="PNW10" s="653"/>
      <c r="PNX10" s="653"/>
      <c r="PNY10" s="653"/>
      <c r="PNZ10" s="653"/>
      <c r="POA10" s="653"/>
      <c r="POB10" s="668"/>
      <c r="POC10" s="670"/>
      <c r="POD10" s="652"/>
      <c r="POE10" s="652"/>
      <c r="POF10" s="652"/>
      <c r="POG10" s="652"/>
      <c r="POH10" s="652"/>
      <c r="POI10" s="652"/>
      <c r="POJ10" s="653"/>
      <c r="POK10" s="653"/>
      <c r="POL10" s="653"/>
      <c r="POM10" s="653"/>
      <c r="PON10" s="653"/>
      <c r="POO10" s="653"/>
      <c r="POP10" s="653"/>
      <c r="POQ10" s="653"/>
      <c r="POR10" s="668"/>
      <c r="POS10" s="670"/>
      <c r="POT10" s="652"/>
      <c r="POU10" s="652"/>
      <c r="POV10" s="652"/>
      <c r="POW10" s="652"/>
      <c r="POX10" s="652"/>
      <c r="POY10" s="652"/>
      <c r="POZ10" s="653"/>
      <c r="PPA10" s="653"/>
      <c r="PPB10" s="653"/>
      <c r="PPC10" s="653"/>
      <c r="PPD10" s="653"/>
      <c r="PPE10" s="653"/>
      <c r="PPF10" s="653"/>
      <c r="PPG10" s="653"/>
      <c r="PPH10" s="668"/>
      <c r="PPI10" s="670"/>
      <c r="PPJ10" s="652"/>
      <c r="PPK10" s="652"/>
      <c r="PPL10" s="652"/>
      <c r="PPM10" s="652"/>
      <c r="PPN10" s="652"/>
      <c r="PPO10" s="652"/>
      <c r="PPP10" s="653"/>
      <c r="PPQ10" s="653"/>
      <c r="PPR10" s="653"/>
      <c r="PPS10" s="653"/>
      <c r="PPT10" s="653"/>
      <c r="PPU10" s="653"/>
      <c r="PPV10" s="653"/>
      <c r="PPW10" s="653"/>
      <c r="PPX10" s="668"/>
      <c r="PPY10" s="670"/>
      <c r="PPZ10" s="652"/>
      <c r="PQA10" s="652"/>
      <c r="PQB10" s="652"/>
      <c r="PQC10" s="652"/>
      <c r="PQD10" s="652"/>
      <c r="PQE10" s="652"/>
      <c r="PQF10" s="653"/>
      <c r="PQG10" s="653"/>
      <c r="PQH10" s="653"/>
      <c r="PQI10" s="653"/>
      <c r="PQJ10" s="653"/>
      <c r="PQK10" s="653"/>
      <c r="PQL10" s="653"/>
      <c r="PQM10" s="653"/>
      <c r="PQN10" s="668"/>
      <c r="PQO10" s="670"/>
      <c r="PQP10" s="652"/>
      <c r="PQQ10" s="652"/>
      <c r="PQR10" s="652"/>
      <c r="PQS10" s="652"/>
      <c r="PQT10" s="652"/>
      <c r="PQU10" s="652"/>
      <c r="PQV10" s="653"/>
      <c r="PQW10" s="653"/>
      <c r="PQX10" s="653"/>
      <c r="PQY10" s="653"/>
      <c r="PQZ10" s="653"/>
      <c r="PRA10" s="653"/>
      <c r="PRB10" s="653"/>
      <c r="PRC10" s="653"/>
      <c r="PRD10" s="668"/>
      <c r="PRE10" s="670"/>
      <c r="PRF10" s="652"/>
      <c r="PRG10" s="652"/>
      <c r="PRH10" s="652"/>
      <c r="PRI10" s="652"/>
      <c r="PRJ10" s="652"/>
      <c r="PRK10" s="652"/>
      <c r="PRL10" s="653"/>
      <c r="PRM10" s="653"/>
      <c r="PRN10" s="653"/>
      <c r="PRO10" s="653"/>
      <c r="PRP10" s="653"/>
      <c r="PRQ10" s="653"/>
      <c r="PRR10" s="653"/>
      <c r="PRS10" s="653"/>
      <c r="PRT10" s="668"/>
      <c r="PRU10" s="670"/>
      <c r="PRV10" s="652"/>
      <c r="PRW10" s="652"/>
      <c r="PRX10" s="652"/>
      <c r="PRY10" s="652"/>
      <c r="PRZ10" s="652"/>
      <c r="PSA10" s="652"/>
      <c r="PSB10" s="653"/>
      <c r="PSC10" s="653"/>
      <c r="PSD10" s="653"/>
      <c r="PSE10" s="653"/>
      <c r="PSF10" s="653"/>
      <c r="PSG10" s="653"/>
      <c r="PSH10" s="653"/>
      <c r="PSI10" s="653"/>
      <c r="PSJ10" s="668"/>
      <c r="PSK10" s="670"/>
      <c r="PSL10" s="652"/>
      <c r="PSM10" s="652"/>
      <c r="PSN10" s="652"/>
      <c r="PSO10" s="652"/>
      <c r="PSP10" s="652"/>
      <c r="PSQ10" s="652"/>
      <c r="PSR10" s="653"/>
      <c r="PSS10" s="653"/>
      <c r="PST10" s="653"/>
      <c r="PSU10" s="653"/>
      <c r="PSV10" s="653"/>
      <c r="PSW10" s="653"/>
      <c r="PSX10" s="653"/>
      <c r="PSY10" s="653"/>
      <c r="PSZ10" s="668"/>
      <c r="PTA10" s="670"/>
      <c r="PTB10" s="652"/>
      <c r="PTC10" s="652"/>
      <c r="PTD10" s="652"/>
      <c r="PTE10" s="652"/>
      <c r="PTF10" s="652"/>
      <c r="PTG10" s="652"/>
      <c r="PTH10" s="653"/>
      <c r="PTI10" s="653"/>
      <c r="PTJ10" s="653"/>
      <c r="PTK10" s="653"/>
      <c r="PTL10" s="653"/>
      <c r="PTM10" s="653"/>
      <c r="PTN10" s="653"/>
      <c r="PTO10" s="653"/>
      <c r="PTP10" s="668"/>
      <c r="PTQ10" s="670"/>
      <c r="PTR10" s="652"/>
      <c r="PTS10" s="652"/>
      <c r="PTT10" s="652"/>
      <c r="PTU10" s="652"/>
      <c r="PTV10" s="652"/>
      <c r="PTW10" s="652"/>
      <c r="PTX10" s="653"/>
      <c r="PTY10" s="653"/>
      <c r="PTZ10" s="653"/>
      <c r="PUA10" s="653"/>
      <c r="PUB10" s="653"/>
      <c r="PUC10" s="653"/>
      <c r="PUD10" s="653"/>
      <c r="PUE10" s="653"/>
      <c r="PUF10" s="668"/>
      <c r="PUG10" s="670"/>
      <c r="PUH10" s="652"/>
      <c r="PUI10" s="652"/>
      <c r="PUJ10" s="652"/>
      <c r="PUK10" s="652"/>
      <c r="PUL10" s="652"/>
      <c r="PUM10" s="652"/>
      <c r="PUN10" s="653"/>
      <c r="PUO10" s="653"/>
      <c r="PUP10" s="653"/>
      <c r="PUQ10" s="653"/>
      <c r="PUR10" s="653"/>
      <c r="PUS10" s="653"/>
      <c r="PUT10" s="653"/>
      <c r="PUU10" s="653"/>
      <c r="PUV10" s="668"/>
      <c r="PUW10" s="670"/>
      <c r="PUX10" s="652"/>
      <c r="PUY10" s="652"/>
      <c r="PUZ10" s="652"/>
      <c r="PVA10" s="652"/>
      <c r="PVB10" s="652"/>
      <c r="PVC10" s="652"/>
      <c r="PVD10" s="653"/>
      <c r="PVE10" s="653"/>
      <c r="PVF10" s="653"/>
      <c r="PVG10" s="653"/>
      <c r="PVH10" s="653"/>
      <c r="PVI10" s="653"/>
      <c r="PVJ10" s="653"/>
      <c r="PVK10" s="653"/>
      <c r="PVL10" s="668"/>
      <c r="PVM10" s="670"/>
      <c r="PVN10" s="652"/>
      <c r="PVO10" s="652"/>
      <c r="PVP10" s="652"/>
      <c r="PVQ10" s="652"/>
      <c r="PVR10" s="652"/>
      <c r="PVS10" s="652"/>
      <c r="PVT10" s="653"/>
      <c r="PVU10" s="653"/>
      <c r="PVV10" s="653"/>
      <c r="PVW10" s="653"/>
      <c r="PVX10" s="653"/>
      <c r="PVY10" s="653"/>
      <c r="PVZ10" s="653"/>
      <c r="PWA10" s="653"/>
      <c r="PWB10" s="668"/>
      <c r="PWC10" s="670"/>
      <c r="PWD10" s="652"/>
      <c r="PWE10" s="652"/>
      <c r="PWF10" s="652"/>
      <c r="PWG10" s="652"/>
      <c r="PWH10" s="652"/>
      <c r="PWI10" s="652"/>
      <c r="PWJ10" s="653"/>
      <c r="PWK10" s="653"/>
      <c r="PWL10" s="653"/>
      <c r="PWM10" s="653"/>
      <c r="PWN10" s="653"/>
      <c r="PWO10" s="653"/>
      <c r="PWP10" s="653"/>
      <c r="PWQ10" s="653"/>
      <c r="PWR10" s="668"/>
      <c r="PWS10" s="670"/>
      <c r="PWT10" s="652"/>
      <c r="PWU10" s="652"/>
      <c r="PWV10" s="652"/>
      <c r="PWW10" s="652"/>
      <c r="PWX10" s="652"/>
      <c r="PWY10" s="652"/>
      <c r="PWZ10" s="653"/>
      <c r="PXA10" s="653"/>
      <c r="PXB10" s="653"/>
      <c r="PXC10" s="653"/>
      <c r="PXD10" s="653"/>
      <c r="PXE10" s="653"/>
      <c r="PXF10" s="653"/>
      <c r="PXG10" s="653"/>
      <c r="PXH10" s="668"/>
      <c r="PXI10" s="670"/>
      <c r="PXJ10" s="652"/>
      <c r="PXK10" s="652"/>
      <c r="PXL10" s="652"/>
      <c r="PXM10" s="652"/>
      <c r="PXN10" s="652"/>
      <c r="PXO10" s="652"/>
      <c r="PXP10" s="653"/>
      <c r="PXQ10" s="653"/>
      <c r="PXR10" s="653"/>
      <c r="PXS10" s="653"/>
      <c r="PXT10" s="653"/>
      <c r="PXU10" s="653"/>
      <c r="PXV10" s="653"/>
      <c r="PXW10" s="653"/>
      <c r="PXX10" s="668"/>
      <c r="PXY10" s="670"/>
      <c r="PXZ10" s="652"/>
      <c r="PYA10" s="652"/>
      <c r="PYB10" s="652"/>
      <c r="PYC10" s="652"/>
      <c r="PYD10" s="652"/>
      <c r="PYE10" s="652"/>
      <c r="PYF10" s="653"/>
      <c r="PYG10" s="653"/>
      <c r="PYH10" s="653"/>
      <c r="PYI10" s="653"/>
      <c r="PYJ10" s="653"/>
      <c r="PYK10" s="653"/>
      <c r="PYL10" s="653"/>
      <c r="PYM10" s="653"/>
      <c r="PYN10" s="668"/>
      <c r="PYO10" s="670"/>
      <c r="PYP10" s="652"/>
      <c r="PYQ10" s="652"/>
      <c r="PYR10" s="652"/>
      <c r="PYS10" s="652"/>
      <c r="PYT10" s="652"/>
      <c r="PYU10" s="652"/>
      <c r="PYV10" s="653"/>
      <c r="PYW10" s="653"/>
      <c r="PYX10" s="653"/>
      <c r="PYY10" s="653"/>
      <c r="PYZ10" s="653"/>
      <c r="PZA10" s="653"/>
      <c r="PZB10" s="653"/>
      <c r="PZC10" s="653"/>
      <c r="PZD10" s="668"/>
      <c r="PZE10" s="670"/>
      <c r="PZF10" s="652"/>
      <c r="PZG10" s="652"/>
      <c r="PZH10" s="652"/>
      <c r="PZI10" s="652"/>
      <c r="PZJ10" s="652"/>
      <c r="PZK10" s="652"/>
      <c r="PZL10" s="653"/>
      <c r="PZM10" s="653"/>
      <c r="PZN10" s="653"/>
      <c r="PZO10" s="653"/>
      <c r="PZP10" s="653"/>
      <c r="PZQ10" s="653"/>
      <c r="PZR10" s="653"/>
      <c r="PZS10" s="653"/>
      <c r="PZT10" s="668"/>
      <c r="PZU10" s="670"/>
      <c r="PZV10" s="652"/>
      <c r="PZW10" s="652"/>
      <c r="PZX10" s="652"/>
      <c r="PZY10" s="652"/>
      <c r="PZZ10" s="652"/>
      <c r="QAA10" s="652"/>
      <c r="QAB10" s="653"/>
      <c r="QAC10" s="653"/>
      <c r="QAD10" s="653"/>
      <c r="QAE10" s="653"/>
      <c r="QAF10" s="653"/>
      <c r="QAG10" s="653"/>
      <c r="QAH10" s="653"/>
      <c r="QAI10" s="653"/>
      <c r="QAJ10" s="668"/>
      <c r="QAK10" s="670"/>
      <c r="QAL10" s="652"/>
      <c r="QAM10" s="652"/>
      <c r="QAN10" s="652"/>
      <c r="QAO10" s="652"/>
      <c r="QAP10" s="652"/>
      <c r="QAQ10" s="652"/>
      <c r="QAR10" s="653"/>
      <c r="QAS10" s="653"/>
      <c r="QAT10" s="653"/>
      <c r="QAU10" s="653"/>
      <c r="QAV10" s="653"/>
      <c r="QAW10" s="653"/>
      <c r="QAX10" s="653"/>
      <c r="QAY10" s="653"/>
      <c r="QAZ10" s="668"/>
      <c r="QBA10" s="670"/>
      <c r="QBB10" s="652"/>
      <c r="QBC10" s="652"/>
      <c r="QBD10" s="652"/>
      <c r="QBE10" s="652"/>
      <c r="QBF10" s="652"/>
      <c r="QBG10" s="652"/>
      <c r="QBH10" s="653"/>
      <c r="QBI10" s="653"/>
      <c r="QBJ10" s="653"/>
      <c r="QBK10" s="653"/>
      <c r="QBL10" s="653"/>
      <c r="QBM10" s="653"/>
      <c r="QBN10" s="653"/>
      <c r="QBO10" s="653"/>
      <c r="QBP10" s="668"/>
      <c r="QBQ10" s="670"/>
      <c r="QBR10" s="652"/>
      <c r="QBS10" s="652"/>
      <c r="QBT10" s="652"/>
      <c r="QBU10" s="652"/>
      <c r="QBV10" s="652"/>
      <c r="QBW10" s="652"/>
      <c r="QBX10" s="653"/>
      <c r="QBY10" s="653"/>
      <c r="QBZ10" s="653"/>
      <c r="QCA10" s="653"/>
      <c r="QCB10" s="653"/>
      <c r="QCC10" s="653"/>
      <c r="QCD10" s="653"/>
      <c r="QCE10" s="653"/>
      <c r="QCF10" s="668"/>
      <c r="QCG10" s="670"/>
      <c r="QCH10" s="652"/>
      <c r="QCI10" s="652"/>
      <c r="QCJ10" s="652"/>
      <c r="QCK10" s="652"/>
      <c r="QCL10" s="652"/>
      <c r="QCM10" s="652"/>
      <c r="QCN10" s="653"/>
      <c r="QCO10" s="653"/>
      <c r="QCP10" s="653"/>
      <c r="QCQ10" s="653"/>
      <c r="QCR10" s="653"/>
      <c r="QCS10" s="653"/>
      <c r="QCT10" s="653"/>
      <c r="QCU10" s="653"/>
      <c r="QCV10" s="668"/>
      <c r="QCW10" s="670"/>
      <c r="QCX10" s="652"/>
      <c r="QCY10" s="652"/>
      <c r="QCZ10" s="652"/>
      <c r="QDA10" s="652"/>
      <c r="QDB10" s="652"/>
      <c r="QDC10" s="652"/>
      <c r="QDD10" s="653"/>
      <c r="QDE10" s="653"/>
      <c r="QDF10" s="653"/>
      <c r="QDG10" s="653"/>
      <c r="QDH10" s="653"/>
      <c r="QDI10" s="653"/>
      <c r="QDJ10" s="653"/>
      <c r="QDK10" s="653"/>
      <c r="QDL10" s="668"/>
      <c r="QDM10" s="670"/>
      <c r="QDN10" s="652"/>
      <c r="QDO10" s="652"/>
      <c r="QDP10" s="652"/>
      <c r="QDQ10" s="652"/>
      <c r="QDR10" s="652"/>
      <c r="QDS10" s="652"/>
      <c r="QDT10" s="653"/>
      <c r="QDU10" s="653"/>
      <c r="QDV10" s="653"/>
      <c r="QDW10" s="653"/>
      <c r="QDX10" s="653"/>
      <c r="QDY10" s="653"/>
      <c r="QDZ10" s="653"/>
      <c r="QEA10" s="653"/>
      <c r="QEB10" s="668"/>
      <c r="QEC10" s="670"/>
      <c r="QED10" s="652"/>
      <c r="QEE10" s="652"/>
      <c r="QEF10" s="652"/>
      <c r="QEG10" s="652"/>
      <c r="QEH10" s="652"/>
      <c r="QEI10" s="652"/>
      <c r="QEJ10" s="653"/>
      <c r="QEK10" s="653"/>
      <c r="QEL10" s="653"/>
      <c r="QEM10" s="653"/>
      <c r="QEN10" s="653"/>
      <c r="QEO10" s="653"/>
      <c r="QEP10" s="653"/>
      <c r="QEQ10" s="653"/>
      <c r="QER10" s="668"/>
      <c r="QES10" s="670"/>
      <c r="QET10" s="652"/>
      <c r="QEU10" s="652"/>
      <c r="QEV10" s="652"/>
      <c r="QEW10" s="652"/>
      <c r="QEX10" s="652"/>
      <c r="QEY10" s="652"/>
      <c r="QEZ10" s="653"/>
      <c r="QFA10" s="653"/>
      <c r="QFB10" s="653"/>
      <c r="QFC10" s="653"/>
      <c r="QFD10" s="653"/>
      <c r="QFE10" s="653"/>
      <c r="QFF10" s="653"/>
      <c r="QFG10" s="653"/>
      <c r="QFH10" s="668"/>
      <c r="QFI10" s="670"/>
      <c r="QFJ10" s="652"/>
      <c r="QFK10" s="652"/>
      <c r="QFL10" s="652"/>
      <c r="QFM10" s="652"/>
      <c r="QFN10" s="652"/>
      <c r="QFO10" s="652"/>
      <c r="QFP10" s="653"/>
      <c r="QFQ10" s="653"/>
      <c r="QFR10" s="653"/>
      <c r="QFS10" s="653"/>
      <c r="QFT10" s="653"/>
      <c r="QFU10" s="653"/>
      <c r="QFV10" s="653"/>
      <c r="QFW10" s="653"/>
      <c r="QFX10" s="668"/>
      <c r="QFY10" s="670"/>
      <c r="QFZ10" s="652"/>
      <c r="QGA10" s="652"/>
      <c r="QGB10" s="652"/>
      <c r="QGC10" s="652"/>
      <c r="QGD10" s="652"/>
      <c r="QGE10" s="652"/>
      <c r="QGF10" s="653"/>
      <c r="QGG10" s="653"/>
      <c r="QGH10" s="653"/>
      <c r="QGI10" s="653"/>
      <c r="QGJ10" s="653"/>
      <c r="QGK10" s="653"/>
      <c r="QGL10" s="653"/>
      <c r="QGM10" s="653"/>
      <c r="QGN10" s="668"/>
      <c r="QGO10" s="670"/>
      <c r="QGP10" s="652"/>
      <c r="QGQ10" s="652"/>
      <c r="QGR10" s="652"/>
      <c r="QGS10" s="652"/>
      <c r="QGT10" s="652"/>
      <c r="QGU10" s="652"/>
      <c r="QGV10" s="653"/>
      <c r="QGW10" s="653"/>
      <c r="QGX10" s="653"/>
      <c r="QGY10" s="653"/>
      <c r="QGZ10" s="653"/>
      <c r="QHA10" s="653"/>
      <c r="QHB10" s="653"/>
      <c r="QHC10" s="653"/>
      <c r="QHD10" s="668"/>
      <c r="QHE10" s="670"/>
      <c r="QHF10" s="652"/>
      <c r="QHG10" s="652"/>
      <c r="QHH10" s="652"/>
      <c r="QHI10" s="652"/>
      <c r="QHJ10" s="652"/>
      <c r="QHK10" s="652"/>
      <c r="QHL10" s="653"/>
      <c r="QHM10" s="653"/>
      <c r="QHN10" s="653"/>
      <c r="QHO10" s="653"/>
      <c r="QHP10" s="653"/>
      <c r="QHQ10" s="653"/>
      <c r="QHR10" s="653"/>
      <c r="QHS10" s="653"/>
      <c r="QHT10" s="668"/>
      <c r="QHU10" s="670"/>
      <c r="QHV10" s="652"/>
      <c r="QHW10" s="652"/>
      <c r="QHX10" s="652"/>
      <c r="QHY10" s="652"/>
      <c r="QHZ10" s="652"/>
      <c r="QIA10" s="652"/>
      <c r="QIB10" s="653"/>
      <c r="QIC10" s="653"/>
      <c r="QID10" s="653"/>
      <c r="QIE10" s="653"/>
      <c r="QIF10" s="653"/>
      <c r="QIG10" s="653"/>
      <c r="QIH10" s="653"/>
      <c r="QII10" s="653"/>
      <c r="QIJ10" s="668"/>
      <c r="QIK10" s="670"/>
      <c r="QIL10" s="652"/>
      <c r="QIM10" s="652"/>
      <c r="QIN10" s="652"/>
      <c r="QIO10" s="652"/>
      <c r="QIP10" s="652"/>
      <c r="QIQ10" s="652"/>
      <c r="QIR10" s="653"/>
      <c r="QIS10" s="653"/>
      <c r="QIT10" s="653"/>
      <c r="QIU10" s="653"/>
      <c r="QIV10" s="653"/>
      <c r="QIW10" s="653"/>
      <c r="QIX10" s="653"/>
      <c r="QIY10" s="653"/>
      <c r="QIZ10" s="668"/>
      <c r="QJA10" s="670"/>
      <c r="QJB10" s="652"/>
      <c r="QJC10" s="652"/>
      <c r="QJD10" s="652"/>
      <c r="QJE10" s="652"/>
      <c r="QJF10" s="652"/>
      <c r="QJG10" s="652"/>
      <c r="QJH10" s="653"/>
      <c r="QJI10" s="653"/>
      <c r="QJJ10" s="653"/>
      <c r="QJK10" s="653"/>
      <c r="QJL10" s="653"/>
      <c r="QJM10" s="653"/>
      <c r="QJN10" s="653"/>
      <c r="QJO10" s="653"/>
      <c r="QJP10" s="668"/>
      <c r="QJQ10" s="670"/>
      <c r="QJR10" s="652"/>
      <c r="QJS10" s="652"/>
      <c r="QJT10" s="652"/>
      <c r="QJU10" s="652"/>
      <c r="QJV10" s="652"/>
      <c r="QJW10" s="652"/>
      <c r="QJX10" s="653"/>
      <c r="QJY10" s="653"/>
      <c r="QJZ10" s="653"/>
      <c r="QKA10" s="653"/>
      <c r="QKB10" s="653"/>
      <c r="QKC10" s="653"/>
      <c r="QKD10" s="653"/>
      <c r="QKE10" s="653"/>
      <c r="QKF10" s="668"/>
      <c r="QKG10" s="670"/>
      <c r="QKH10" s="652"/>
      <c r="QKI10" s="652"/>
      <c r="QKJ10" s="652"/>
      <c r="QKK10" s="652"/>
      <c r="QKL10" s="652"/>
      <c r="QKM10" s="652"/>
      <c r="QKN10" s="653"/>
      <c r="QKO10" s="653"/>
      <c r="QKP10" s="653"/>
      <c r="QKQ10" s="653"/>
      <c r="QKR10" s="653"/>
      <c r="QKS10" s="653"/>
      <c r="QKT10" s="653"/>
      <c r="QKU10" s="653"/>
      <c r="QKV10" s="668"/>
      <c r="QKW10" s="670"/>
      <c r="QKX10" s="652"/>
      <c r="QKY10" s="652"/>
      <c r="QKZ10" s="652"/>
      <c r="QLA10" s="652"/>
      <c r="QLB10" s="652"/>
      <c r="QLC10" s="652"/>
      <c r="QLD10" s="653"/>
      <c r="QLE10" s="653"/>
      <c r="QLF10" s="653"/>
      <c r="QLG10" s="653"/>
      <c r="QLH10" s="653"/>
      <c r="QLI10" s="653"/>
      <c r="QLJ10" s="653"/>
      <c r="QLK10" s="653"/>
      <c r="QLL10" s="668"/>
      <c r="QLM10" s="670"/>
      <c r="QLN10" s="652"/>
      <c r="QLO10" s="652"/>
      <c r="QLP10" s="652"/>
      <c r="QLQ10" s="652"/>
      <c r="QLR10" s="652"/>
      <c r="QLS10" s="652"/>
      <c r="QLT10" s="653"/>
      <c r="QLU10" s="653"/>
      <c r="QLV10" s="653"/>
      <c r="QLW10" s="653"/>
      <c r="QLX10" s="653"/>
      <c r="QLY10" s="653"/>
      <c r="QLZ10" s="653"/>
      <c r="QMA10" s="653"/>
      <c r="QMB10" s="668"/>
      <c r="QMC10" s="670"/>
      <c r="QMD10" s="652"/>
      <c r="QME10" s="652"/>
      <c r="QMF10" s="652"/>
      <c r="QMG10" s="652"/>
      <c r="QMH10" s="652"/>
      <c r="QMI10" s="652"/>
      <c r="QMJ10" s="653"/>
      <c r="QMK10" s="653"/>
      <c r="QML10" s="653"/>
      <c r="QMM10" s="653"/>
      <c r="QMN10" s="653"/>
      <c r="QMO10" s="653"/>
      <c r="QMP10" s="653"/>
      <c r="QMQ10" s="653"/>
      <c r="QMR10" s="668"/>
      <c r="QMS10" s="670"/>
      <c r="QMT10" s="652"/>
      <c r="QMU10" s="652"/>
      <c r="QMV10" s="652"/>
      <c r="QMW10" s="652"/>
      <c r="QMX10" s="652"/>
      <c r="QMY10" s="652"/>
      <c r="QMZ10" s="653"/>
      <c r="QNA10" s="653"/>
      <c r="QNB10" s="653"/>
      <c r="QNC10" s="653"/>
      <c r="QND10" s="653"/>
      <c r="QNE10" s="653"/>
      <c r="QNF10" s="653"/>
      <c r="QNG10" s="653"/>
      <c r="QNH10" s="668"/>
      <c r="QNI10" s="670"/>
      <c r="QNJ10" s="652"/>
      <c r="QNK10" s="652"/>
      <c r="QNL10" s="652"/>
      <c r="QNM10" s="652"/>
      <c r="QNN10" s="652"/>
      <c r="QNO10" s="652"/>
      <c r="QNP10" s="653"/>
      <c r="QNQ10" s="653"/>
      <c r="QNR10" s="653"/>
      <c r="QNS10" s="653"/>
      <c r="QNT10" s="653"/>
      <c r="QNU10" s="653"/>
      <c r="QNV10" s="653"/>
      <c r="QNW10" s="653"/>
      <c r="QNX10" s="668"/>
      <c r="QNY10" s="670"/>
      <c r="QNZ10" s="652"/>
      <c r="QOA10" s="652"/>
      <c r="QOB10" s="652"/>
      <c r="QOC10" s="652"/>
      <c r="QOD10" s="652"/>
      <c r="QOE10" s="652"/>
      <c r="QOF10" s="653"/>
      <c r="QOG10" s="653"/>
      <c r="QOH10" s="653"/>
      <c r="QOI10" s="653"/>
      <c r="QOJ10" s="653"/>
      <c r="QOK10" s="653"/>
      <c r="QOL10" s="653"/>
      <c r="QOM10" s="653"/>
      <c r="QON10" s="668"/>
      <c r="QOO10" s="670"/>
      <c r="QOP10" s="652"/>
      <c r="QOQ10" s="652"/>
      <c r="QOR10" s="652"/>
      <c r="QOS10" s="652"/>
      <c r="QOT10" s="652"/>
      <c r="QOU10" s="652"/>
      <c r="QOV10" s="653"/>
      <c r="QOW10" s="653"/>
      <c r="QOX10" s="653"/>
      <c r="QOY10" s="653"/>
      <c r="QOZ10" s="653"/>
      <c r="QPA10" s="653"/>
      <c r="QPB10" s="653"/>
      <c r="QPC10" s="653"/>
      <c r="QPD10" s="668"/>
      <c r="QPE10" s="670"/>
      <c r="QPF10" s="652"/>
      <c r="QPG10" s="652"/>
      <c r="QPH10" s="652"/>
      <c r="QPI10" s="652"/>
      <c r="QPJ10" s="652"/>
      <c r="QPK10" s="652"/>
      <c r="QPL10" s="653"/>
      <c r="QPM10" s="653"/>
      <c r="QPN10" s="653"/>
      <c r="QPO10" s="653"/>
      <c r="QPP10" s="653"/>
      <c r="QPQ10" s="653"/>
      <c r="QPR10" s="653"/>
      <c r="QPS10" s="653"/>
      <c r="QPT10" s="668"/>
      <c r="QPU10" s="670"/>
      <c r="QPV10" s="652"/>
      <c r="QPW10" s="652"/>
      <c r="QPX10" s="652"/>
      <c r="QPY10" s="652"/>
      <c r="QPZ10" s="652"/>
      <c r="QQA10" s="652"/>
      <c r="QQB10" s="653"/>
      <c r="QQC10" s="653"/>
      <c r="QQD10" s="653"/>
      <c r="QQE10" s="653"/>
      <c r="QQF10" s="653"/>
      <c r="QQG10" s="653"/>
      <c r="QQH10" s="653"/>
      <c r="QQI10" s="653"/>
      <c r="QQJ10" s="668"/>
      <c r="QQK10" s="670"/>
      <c r="QQL10" s="652"/>
      <c r="QQM10" s="652"/>
      <c r="QQN10" s="652"/>
      <c r="QQO10" s="652"/>
      <c r="QQP10" s="652"/>
      <c r="QQQ10" s="652"/>
      <c r="QQR10" s="653"/>
      <c r="QQS10" s="653"/>
      <c r="QQT10" s="653"/>
      <c r="QQU10" s="653"/>
      <c r="QQV10" s="653"/>
      <c r="QQW10" s="653"/>
      <c r="QQX10" s="653"/>
      <c r="QQY10" s="653"/>
      <c r="QQZ10" s="668"/>
      <c r="QRA10" s="670"/>
      <c r="QRB10" s="652"/>
      <c r="QRC10" s="652"/>
      <c r="QRD10" s="652"/>
      <c r="QRE10" s="652"/>
      <c r="QRF10" s="652"/>
      <c r="QRG10" s="652"/>
      <c r="QRH10" s="653"/>
      <c r="QRI10" s="653"/>
      <c r="QRJ10" s="653"/>
      <c r="QRK10" s="653"/>
      <c r="QRL10" s="653"/>
      <c r="QRM10" s="653"/>
      <c r="QRN10" s="653"/>
      <c r="QRO10" s="653"/>
      <c r="QRP10" s="668"/>
      <c r="QRQ10" s="670"/>
      <c r="QRR10" s="652"/>
      <c r="QRS10" s="652"/>
      <c r="QRT10" s="652"/>
      <c r="QRU10" s="652"/>
      <c r="QRV10" s="652"/>
      <c r="QRW10" s="652"/>
      <c r="QRX10" s="653"/>
      <c r="QRY10" s="653"/>
      <c r="QRZ10" s="653"/>
      <c r="QSA10" s="653"/>
      <c r="QSB10" s="653"/>
      <c r="QSC10" s="653"/>
      <c r="QSD10" s="653"/>
      <c r="QSE10" s="653"/>
      <c r="QSF10" s="668"/>
      <c r="QSG10" s="670"/>
      <c r="QSH10" s="652"/>
      <c r="QSI10" s="652"/>
      <c r="QSJ10" s="652"/>
      <c r="QSK10" s="652"/>
      <c r="QSL10" s="652"/>
      <c r="QSM10" s="652"/>
      <c r="QSN10" s="653"/>
      <c r="QSO10" s="653"/>
      <c r="QSP10" s="653"/>
      <c r="QSQ10" s="653"/>
      <c r="QSR10" s="653"/>
      <c r="QSS10" s="653"/>
      <c r="QST10" s="653"/>
      <c r="QSU10" s="653"/>
      <c r="QSV10" s="668"/>
      <c r="QSW10" s="670"/>
      <c r="QSX10" s="652"/>
      <c r="QSY10" s="652"/>
      <c r="QSZ10" s="652"/>
      <c r="QTA10" s="652"/>
      <c r="QTB10" s="652"/>
      <c r="QTC10" s="652"/>
      <c r="QTD10" s="653"/>
      <c r="QTE10" s="653"/>
      <c r="QTF10" s="653"/>
      <c r="QTG10" s="653"/>
      <c r="QTH10" s="653"/>
      <c r="QTI10" s="653"/>
      <c r="QTJ10" s="653"/>
      <c r="QTK10" s="653"/>
      <c r="QTL10" s="668"/>
      <c r="QTM10" s="670"/>
      <c r="QTN10" s="652"/>
      <c r="QTO10" s="652"/>
      <c r="QTP10" s="652"/>
      <c r="QTQ10" s="652"/>
      <c r="QTR10" s="652"/>
      <c r="QTS10" s="652"/>
      <c r="QTT10" s="653"/>
      <c r="QTU10" s="653"/>
      <c r="QTV10" s="653"/>
      <c r="QTW10" s="653"/>
      <c r="QTX10" s="653"/>
      <c r="QTY10" s="653"/>
      <c r="QTZ10" s="653"/>
      <c r="QUA10" s="653"/>
      <c r="QUB10" s="668"/>
      <c r="QUC10" s="670"/>
      <c r="QUD10" s="652"/>
      <c r="QUE10" s="652"/>
      <c r="QUF10" s="652"/>
      <c r="QUG10" s="652"/>
      <c r="QUH10" s="652"/>
      <c r="QUI10" s="652"/>
      <c r="QUJ10" s="653"/>
      <c r="QUK10" s="653"/>
      <c r="QUL10" s="653"/>
      <c r="QUM10" s="653"/>
      <c r="QUN10" s="653"/>
      <c r="QUO10" s="653"/>
      <c r="QUP10" s="653"/>
      <c r="QUQ10" s="653"/>
      <c r="QUR10" s="668"/>
      <c r="QUS10" s="670"/>
      <c r="QUT10" s="652"/>
      <c r="QUU10" s="652"/>
      <c r="QUV10" s="652"/>
      <c r="QUW10" s="652"/>
      <c r="QUX10" s="652"/>
      <c r="QUY10" s="652"/>
      <c r="QUZ10" s="653"/>
      <c r="QVA10" s="653"/>
      <c r="QVB10" s="653"/>
      <c r="QVC10" s="653"/>
      <c r="QVD10" s="653"/>
      <c r="QVE10" s="653"/>
      <c r="QVF10" s="653"/>
      <c r="QVG10" s="653"/>
      <c r="QVH10" s="668"/>
      <c r="QVI10" s="670"/>
      <c r="QVJ10" s="652"/>
      <c r="QVK10" s="652"/>
      <c r="QVL10" s="652"/>
      <c r="QVM10" s="652"/>
      <c r="QVN10" s="652"/>
      <c r="QVO10" s="652"/>
      <c r="QVP10" s="653"/>
      <c r="QVQ10" s="653"/>
      <c r="QVR10" s="653"/>
      <c r="QVS10" s="653"/>
      <c r="QVT10" s="653"/>
      <c r="QVU10" s="653"/>
      <c r="QVV10" s="653"/>
      <c r="QVW10" s="653"/>
      <c r="QVX10" s="668"/>
      <c r="QVY10" s="670"/>
      <c r="QVZ10" s="652"/>
      <c r="QWA10" s="652"/>
      <c r="QWB10" s="652"/>
      <c r="QWC10" s="652"/>
      <c r="QWD10" s="652"/>
      <c r="QWE10" s="652"/>
      <c r="QWF10" s="653"/>
      <c r="QWG10" s="653"/>
      <c r="QWH10" s="653"/>
      <c r="QWI10" s="653"/>
      <c r="QWJ10" s="653"/>
      <c r="QWK10" s="653"/>
      <c r="QWL10" s="653"/>
      <c r="QWM10" s="653"/>
      <c r="QWN10" s="668"/>
      <c r="QWO10" s="670"/>
      <c r="QWP10" s="652"/>
      <c r="QWQ10" s="652"/>
      <c r="QWR10" s="652"/>
      <c r="QWS10" s="652"/>
      <c r="QWT10" s="652"/>
      <c r="QWU10" s="652"/>
      <c r="QWV10" s="653"/>
      <c r="QWW10" s="653"/>
      <c r="QWX10" s="653"/>
      <c r="QWY10" s="653"/>
      <c r="QWZ10" s="653"/>
      <c r="QXA10" s="653"/>
      <c r="QXB10" s="653"/>
      <c r="QXC10" s="653"/>
      <c r="QXD10" s="668"/>
      <c r="QXE10" s="670"/>
      <c r="QXF10" s="652"/>
      <c r="QXG10" s="652"/>
      <c r="QXH10" s="652"/>
      <c r="QXI10" s="652"/>
      <c r="QXJ10" s="652"/>
      <c r="QXK10" s="652"/>
      <c r="QXL10" s="653"/>
      <c r="QXM10" s="653"/>
      <c r="QXN10" s="653"/>
      <c r="QXO10" s="653"/>
      <c r="QXP10" s="653"/>
      <c r="QXQ10" s="653"/>
      <c r="QXR10" s="653"/>
      <c r="QXS10" s="653"/>
      <c r="QXT10" s="668"/>
      <c r="QXU10" s="670"/>
      <c r="QXV10" s="652"/>
      <c r="QXW10" s="652"/>
      <c r="QXX10" s="652"/>
      <c r="QXY10" s="652"/>
      <c r="QXZ10" s="652"/>
      <c r="QYA10" s="652"/>
      <c r="QYB10" s="653"/>
      <c r="QYC10" s="653"/>
      <c r="QYD10" s="653"/>
      <c r="QYE10" s="653"/>
      <c r="QYF10" s="653"/>
      <c r="QYG10" s="653"/>
      <c r="QYH10" s="653"/>
      <c r="QYI10" s="653"/>
      <c r="QYJ10" s="668"/>
      <c r="QYK10" s="670"/>
      <c r="QYL10" s="652"/>
      <c r="QYM10" s="652"/>
      <c r="QYN10" s="652"/>
      <c r="QYO10" s="652"/>
      <c r="QYP10" s="652"/>
      <c r="QYQ10" s="652"/>
      <c r="QYR10" s="653"/>
      <c r="QYS10" s="653"/>
      <c r="QYT10" s="653"/>
      <c r="QYU10" s="653"/>
      <c r="QYV10" s="653"/>
      <c r="QYW10" s="653"/>
      <c r="QYX10" s="653"/>
      <c r="QYY10" s="653"/>
      <c r="QYZ10" s="668"/>
      <c r="QZA10" s="670"/>
      <c r="QZB10" s="652"/>
      <c r="QZC10" s="652"/>
      <c r="QZD10" s="652"/>
      <c r="QZE10" s="652"/>
      <c r="QZF10" s="652"/>
      <c r="QZG10" s="652"/>
      <c r="QZH10" s="653"/>
      <c r="QZI10" s="653"/>
      <c r="QZJ10" s="653"/>
      <c r="QZK10" s="653"/>
      <c r="QZL10" s="653"/>
      <c r="QZM10" s="653"/>
      <c r="QZN10" s="653"/>
      <c r="QZO10" s="653"/>
      <c r="QZP10" s="668"/>
      <c r="QZQ10" s="670"/>
      <c r="QZR10" s="652"/>
      <c r="QZS10" s="652"/>
      <c r="QZT10" s="652"/>
      <c r="QZU10" s="652"/>
      <c r="QZV10" s="652"/>
      <c r="QZW10" s="652"/>
      <c r="QZX10" s="653"/>
      <c r="QZY10" s="653"/>
      <c r="QZZ10" s="653"/>
      <c r="RAA10" s="653"/>
      <c r="RAB10" s="653"/>
      <c r="RAC10" s="653"/>
      <c r="RAD10" s="653"/>
      <c r="RAE10" s="653"/>
      <c r="RAF10" s="668"/>
      <c r="RAG10" s="670"/>
      <c r="RAH10" s="652"/>
      <c r="RAI10" s="652"/>
      <c r="RAJ10" s="652"/>
      <c r="RAK10" s="652"/>
      <c r="RAL10" s="652"/>
      <c r="RAM10" s="652"/>
      <c r="RAN10" s="653"/>
      <c r="RAO10" s="653"/>
      <c r="RAP10" s="653"/>
      <c r="RAQ10" s="653"/>
      <c r="RAR10" s="653"/>
      <c r="RAS10" s="653"/>
      <c r="RAT10" s="653"/>
      <c r="RAU10" s="653"/>
      <c r="RAV10" s="668"/>
      <c r="RAW10" s="670"/>
      <c r="RAX10" s="652"/>
      <c r="RAY10" s="652"/>
      <c r="RAZ10" s="652"/>
      <c r="RBA10" s="652"/>
      <c r="RBB10" s="652"/>
      <c r="RBC10" s="652"/>
      <c r="RBD10" s="653"/>
      <c r="RBE10" s="653"/>
      <c r="RBF10" s="653"/>
      <c r="RBG10" s="653"/>
      <c r="RBH10" s="653"/>
      <c r="RBI10" s="653"/>
      <c r="RBJ10" s="653"/>
      <c r="RBK10" s="653"/>
      <c r="RBL10" s="668"/>
      <c r="RBM10" s="670"/>
      <c r="RBN10" s="652"/>
      <c r="RBO10" s="652"/>
      <c r="RBP10" s="652"/>
      <c r="RBQ10" s="652"/>
      <c r="RBR10" s="652"/>
      <c r="RBS10" s="652"/>
      <c r="RBT10" s="653"/>
      <c r="RBU10" s="653"/>
      <c r="RBV10" s="653"/>
      <c r="RBW10" s="653"/>
      <c r="RBX10" s="653"/>
      <c r="RBY10" s="653"/>
      <c r="RBZ10" s="653"/>
      <c r="RCA10" s="653"/>
      <c r="RCB10" s="668"/>
      <c r="RCC10" s="670"/>
      <c r="RCD10" s="652"/>
      <c r="RCE10" s="652"/>
      <c r="RCF10" s="652"/>
      <c r="RCG10" s="652"/>
      <c r="RCH10" s="652"/>
      <c r="RCI10" s="652"/>
      <c r="RCJ10" s="653"/>
      <c r="RCK10" s="653"/>
      <c r="RCL10" s="653"/>
      <c r="RCM10" s="653"/>
      <c r="RCN10" s="653"/>
      <c r="RCO10" s="653"/>
      <c r="RCP10" s="653"/>
      <c r="RCQ10" s="653"/>
      <c r="RCR10" s="668"/>
      <c r="RCS10" s="670"/>
      <c r="RCT10" s="652"/>
      <c r="RCU10" s="652"/>
      <c r="RCV10" s="652"/>
      <c r="RCW10" s="652"/>
      <c r="RCX10" s="652"/>
      <c r="RCY10" s="652"/>
      <c r="RCZ10" s="653"/>
      <c r="RDA10" s="653"/>
      <c r="RDB10" s="653"/>
      <c r="RDC10" s="653"/>
      <c r="RDD10" s="653"/>
      <c r="RDE10" s="653"/>
      <c r="RDF10" s="653"/>
      <c r="RDG10" s="653"/>
      <c r="RDH10" s="668"/>
      <c r="RDI10" s="670"/>
      <c r="RDJ10" s="652"/>
      <c r="RDK10" s="652"/>
      <c r="RDL10" s="652"/>
      <c r="RDM10" s="652"/>
      <c r="RDN10" s="652"/>
      <c r="RDO10" s="652"/>
      <c r="RDP10" s="653"/>
      <c r="RDQ10" s="653"/>
      <c r="RDR10" s="653"/>
      <c r="RDS10" s="653"/>
      <c r="RDT10" s="653"/>
      <c r="RDU10" s="653"/>
      <c r="RDV10" s="653"/>
      <c r="RDW10" s="653"/>
      <c r="RDX10" s="668"/>
      <c r="RDY10" s="670"/>
      <c r="RDZ10" s="652"/>
      <c r="REA10" s="652"/>
      <c r="REB10" s="652"/>
      <c r="REC10" s="652"/>
      <c r="RED10" s="652"/>
      <c r="REE10" s="652"/>
      <c r="REF10" s="653"/>
      <c r="REG10" s="653"/>
      <c r="REH10" s="653"/>
      <c r="REI10" s="653"/>
      <c r="REJ10" s="653"/>
      <c r="REK10" s="653"/>
      <c r="REL10" s="653"/>
      <c r="REM10" s="653"/>
      <c r="REN10" s="668"/>
      <c r="REO10" s="670"/>
      <c r="REP10" s="652"/>
      <c r="REQ10" s="652"/>
      <c r="RER10" s="652"/>
      <c r="RES10" s="652"/>
      <c r="RET10" s="652"/>
      <c r="REU10" s="652"/>
      <c r="REV10" s="653"/>
      <c r="REW10" s="653"/>
      <c r="REX10" s="653"/>
      <c r="REY10" s="653"/>
      <c r="REZ10" s="653"/>
      <c r="RFA10" s="653"/>
      <c r="RFB10" s="653"/>
      <c r="RFC10" s="653"/>
      <c r="RFD10" s="668"/>
      <c r="RFE10" s="670"/>
      <c r="RFF10" s="652"/>
      <c r="RFG10" s="652"/>
      <c r="RFH10" s="652"/>
      <c r="RFI10" s="652"/>
      <c r="RFJ10" s="652"/>
      <c r="RFK10" s="652"/>
      <c r="RFL10" s="653"/>
      <c r="RFM10" s="653"/>
      <c r="RFN10" s="653"/>
      <c r="RFO10" s="653"/>
      <c r="RFP10" s="653"/>
      <c r="RFQ10" s="653"/>
      <c r="RFR10" s="653"/>
      <c r="RFS10" s="653"/>
      <c r="RFT10" s="668"/>
      <c r="RFU10" s="670"/>
      <c r="RFV10" s="652"/>
      <c r="RFW10" s="652"/>
      <c r="RFX10" s="652"/>
      <c r="RFY10" s="652"/>
      <c r="RFZ10" s="652"/>
      <c r="RGA10" s="652"/>
      <c r="RGB10" s="653"/>
      <c r="RGC10" s="653"/>
      <c r="RGD10" s="653"/>
      <c r="RGE10" s="653"/>
      <c r="RGF10" s="653"/>
      <c r="RGG10" s="653"/>
      <c r="RGH10" s="653"/>
      <c r="RGI10" s="653"/>
      <c r="RGJ10" s="668"/>
      <c r="RGK10" s="670"/>
      <c r="RGL10" s="652"/>
      <c r="RGM10" s="652"/>
      <c r="RGN10" s="652"/>
      <c r="RGO10" s="652"/>
      <c r="RGP10" s="652"/>
      <c r="RGQ10" s="652"/>
      <c r="RGR10" s="653"/>
      <c r="RGS10" s="653"/>
      <c r="RGT10" s="653"/>
      <c r="RGU10" s="653"/>
      <c r="RGV10" s="653"/>
      <c r="RGW10" s="653"/>
      <c r="RGX10" s="653"/>
      <c r="RGY10" s="653"/>
      <c r="RGZ10" s="668"/>
      <c r="RHA10" s="670"/>
      <c r="RHB10" s="652"/>
      <c r="RHC10" s="652"/>
      <c r="RHD10" s="652"/>
      <c r="RHE10" s="652"/>
      <c r="RHF10" s="652"/>
      <c r="RHG10" s="652"/>
      <c r="RHH10" s="653"/>
      <c r="RHI10" s="653"/>
      <c r="RHJ10" s="653"/>
      <c r="RHK10" s="653"/>
      <c r="RHL10" s="653"/>
      <c r="RHM10" s="653"/>
      <c r="RHN10" s="653"/>
      <c r="RHO10" s="653"/>
      <c r="RHP10" s="668"/>
      <c r="RHQ10" s="670"/>
      <c r="RHR10" s="652"/>
      <c r="RHS10" s="652"/>
      <c r="RHT10" s="652"/>
      <c r="RHU10" s="652"/>
      <c r="RHV10" s="652"/>
      <c r="RHW10" s="652"/>
      <c r="RHX10" s="653"/>
      <c r="RHY10" s="653"/>
      <c r="RHZ10" s="653"/>
      <c r="RIA10" s="653"/>
      <c r="RIB10" s="653"/>
      <c r="RIC10" s="653"/>
      <c r="RID10" s="653"/>
      <c r="RIE10" s="653"/>
      <c r="RIF10" s="668"/>
      <c r="RIG10" s="670"/>
      <c r="RIH10" s="652"/>
      <c r="RII10" s="652"/>
      <c r="RIJ10" s="652"/>
      <c r="RIK10" s="652"/>
      <c r="RIL10" s="652"/>
      <c r="RIM10" s="652"/>
      <c r="RIN10" s="653"/>
      <c r="RIO10" s="653"/>
      <c r="RIP10" s="653"/>
      <c r="RIQ10" s="653"/>
      <c r="RIR10" s="653"/>
      <c r="RIS10" s="653"/>
      <c r="RIT10" s="653"/>
      <c r="RIU10" s="653"/>
      <c r="RIV10" s="668"/>
      <c r="RIW10" s="670"/>
      <c r="RIX10" s="652"/>
      <c r="RIY10" s="652"/>
      <c r="RIZ10" s="652"/>
      <c r="RJA10" s="652"/>
      <c r="RJB10" s="652"/>
      <c r="RJC10" s="652"/>
      <c r="RJD10" s="653"/>
      <c r="RJE10" s="653"/>
      <c r="RJF10" s="653"/>
      <c r="RJG10" s="653"/>
      <c r="RJH10" s="653"/>
      <c r="RJI10" s="653"/>
      <c r="RJJ10" s="653"/>
      <c r="RJK10" s="653"/>
      <c r="RJL10" s="668"/>
      <c r="RJM10" s="670"/>
      <c r="RJN10" s="652"/>
      <c r="RJO10" s="652"/>
      <c r="RJP10" s="652"/>
      <c r="RJQ10" s="652"/>
      <c r="RJR10" s="652"/>
      <c r="RJS10" s="652"/>
      <c r="RJT10" s="653"/>
      <c r="RJU10" s="653"/>
      <c r="RJV10" s="653"/>
      <c r="RJW10" s="653"/>
      <c r="RJX10" s="653"/>
      <c r="RJY10" s="653"/>
      <c r="RJZ10" s="653"/>
      <c r="RKA10" s="653"/>
      <c r="RKB10" s="668"/>
      <c r="RKC10" s="670"/>
      <c r="RKD10" s="652"/>
      <c r="RKE10" s="652"/>
      <c r="RKF10" s="652"/>
      <c r="RKG10" s="652"/>
      <c r="RKH10" s="652"/>
      <c r="RKI10" s="652"/>
      <c r="RKJ10" s="653"/>
      <c r="RKK10" s="653"/>
      <c r="RKL10" s="653"/>
      <c r="RKM10" s="653"/>
      <c r="RKN10" s="653"/>
      <c r="RKO10" s="653"/>
      <c r="RKP10" s="653"/>
      <c r="RKQ10" s="653"/>
      <c r="RKR10" s="668"/>
      <c r="RKS10" s="670"/>
      <c r="RKT10" s="652"/>
      <c r="RKU10" s="652"/>
      <c r="RKV10" s="652"/>
      <c r="RKW10" s="652"/>
      <c r="RKX10" s="652"/>
      <c r="RKY10" s="652"/>
      <c r="RKZ10" s="653"/>
      <c r="RLA10" s="653"/>
      <c r="RLB10" s="653"/>
      <c r="RLC10" s="653"/>
      <c r="RLD10" s="653"/>
      <c r="RLE10" s="653"/>
      <c r="RLF10" s="653"/>
      <c r="RLG10" s="653"/>
      <c r="RLH10" s="668"/>
      <c r="RLI10" s="670"/>
      <c r="RLJ10" s="652"/>
      <c r="RLK10" s="652"/>
      <c r="RLL10" s="652"/>
      <c r="RLM10" s="652"/>
      <c r="RLN10" s="652"/>
      <c r="RLO10" s="652"/>
      <c r="RLP10" s="653"/>
      <c r="RLQ10" s="653"/>
      <c r="RLR10" s="653"/>
      <c r="RLS10" s="653"/>
      <c r="RLT10" s="653"/>
      <c r="RLU10" s="653"/>
      <c r="RLV10" s="653"/>
      <c r="RLW10" s="653"/>
      <c r="RLX10" s="668"/>
      <c r="RLY10" s="670"/>
      <c r="RLZ10" s="652"/>
      <c r="RMA10" s="652"/>
      <c r="RMB10" s="652"/>
      <c r="RMC10" s="652"/>
      <c r="RMD10" s="652"/>
      <c r="RME10" s="652"/>
      <c r="RMF10" s="653"/>
      <c r="RMG10" s="653"/>
      <c r="RMH10" s="653"/>
      <c r="RMI10" s="653"/>
      <c r="RMJ10" s="653"/>
      <c r="RMK10" s="653"/>
      <c r="RML10" s="653"/>
      <c r="RMM10" s="653"/>
      <c r="RMN10" s="668"/>
      <c r="RMO10" s="670"/>
      <c r="RMP10" s="652"/>
      <c r="RMQ10" s="652"/>
      <c r="RMR10" s="652"/>
      <c r="RMS10" s="652"/>
      <c r="RMT10" s="652"/>
      <c r="RMU10" s="652"/>
      <c r="RMV10" s="653"/>
      <c r="RMW10" s="653"/>
      <c r="RMX10" s="653"/>
      <c r="RMY10" s="653"/>
      <c r="RMZ10" s="653"/>
      <c r="RNA10" s="653"/>
      <c r="RNB10" s="653"/>
      <c r="RNC10" s="653"/>
      <c r="RND10" s="668"/>
      <c r="RNE10" s="670"/>
      <c r="RNF10" s="652"/>
      <c r="RNG10" s="652"/>
      <c r="RNH10" s="652"/>
      <c r="RNI10" s="652"/>
      <c r="RNJ10" s="652"/>
      <c r="RNK10" s="652"/>
      <c r="RNL10" s="653"/>
      <c r="RNM10" s="653"/>
      <c r="RNN10" s="653"/>
      <c r="RNO10" s="653"/>
      <c r="RNP10" s="653"/>
      <c r="RNQ10" s="653"/>
      <c r="RNR10" s="653"/>
      <c r="RNS10" s="653"/>
      <c r="RNT10" s="668"/>
      <c r="RNU10" s="670"/>
      <c r="RNV10" s="652"/>
      <c r="RNW10" s="652"/>
      <c r="RNX10" s="652"/>
      <c r="RNY10" s="652"/>
      <c r="RNZ10" s="652"/>
      <c r="ROA10" s="652"/>
      <c r="ROB10" s="653"/>
      <c r="ROC10" s="653"/>
      <c r="ROD10" s="653"/>
      <c r="ROE10" s="653"/>
      <c r="ROF10" s="653"/>
      <c r="ROG10" s="653"/>
      <c r="ROH10" s="653"/>
      <c r="ROI10" s="653"/>
      <c r="ROJ10" s="668"/>
      <c r="ROK10" s="670"/>
      <c r="ROL10" s="652"/>
      <c r="ROM10" s="652"/>
      <c r="RON10" s="652"/>
      <c r="ROO10" s="652"/>
      <c r="ROP10" s="652"/>
      <c r="ROQ10" s="652"/>
      <c r="ROR10" s="653"/>
      <c r="ROS10" s="653"/>
      <c r="ROT10" s="653"/>
      <c r="ROU10" s="653"/>
      <c r="ROV10" s="653"/>
      <c r="ROW10" s="653"/>
      <c r="ROX10" s="653"/>
      <c r="ROY10" s="653"/>
      <c r="ROZ10" s="668"/>
      <c r="RPA10" s="670"/>
      <c r="RPB10" s="652"/>
      <c r="RPC10" s="652"/>
      <c r="RPD10" s="652"/>
      <c r="RPE10" s="652"/>
      <c r="RPF10" s="652"/>
      <c r="RPG10" s="652"/>
      <c r="RPH10" s="653"/>
      <c r="RPI10" s="653"/>
      <c r="RPJ10" s="653"/>
      <c r="RPK10" s="653"/>
      <c r="RPL10" s="653"/>
      <c r="RPM10" s="653"/>
      <c r="RPN10" s="653"/>
      <c r="RPO10" s="653"/>
      <c r="RPP10" s="668"/>
      <c r="RPQ10" s="670"/>
      <c r="RPR10" s="652"/>
      <c r="RPS10" s="652"/>
      <c r="RPT10" s="652"/>
      <c r="RPU10" s="652"/>
      <c r="RPV10" s="652"/>
      <c r="RPW10" s="652"/>
      <c r="RPX10" s="653"/>
      <c r="RPY10" s="653"/>
      <c r="RPZ10" s="653"/>
      <c r="RQA10" s="653"/>
      <c r="RQB10" s="653"/>
      <c r="RQC10" s="653"/>
      <c r="RQD10" s="653"/>
      <c r="RQE10" s="653"/>
      <c r="RQF10" s="668"/>
      <c r="RQG10" s="670"/>
      <c r="RQH10" s="652"/>
      <c r="RQI10" s="652"/>
      <c r="RQJ10" s="652"/>
      <c r="RQK10" s="652"/>
      <c r="RQL10" s="652"/>
      <c r="RQM10" s="652"/>
      <c r="RQN10" s="653"/>
      <c r="RQO10" s="653"/>
      <c r="RQP10" s="653"/>
      <c r="RQQ10" s="653"/>
      <c r="RQR10" s="653"/>
      <c r="RQS10" s="653"/>
      <c r="RQT10" s="653"/>
      <c r="RQU10" s="653"/>
      <c r="RQV10" s="668"/>
      <c r="RQW10" s="670"/>
      <c r="RQX10" s="652"/>
      <c r="RQY10" s="652"/>
      <c r="RQZ10" s="652"/>
      <c r="RRA10" s="652"/>
      <c r="RRB10" s="652"/>
      <c r="RRC10" s="652"/>
      <c r="RRD10" s="653"/>
      <c r="RRE10" s="653"/>
      <c r="RRF10" s="653"/>
      <c r="RRG10" s="653"/>
      <c r="RRH10" s="653"/>
      <c r="RRI10" s="653"/>
      <c r="RRJ10" s="653"/>
      <c r="RRK10" s="653"/>
      <c r="RRL10" s="668"/>
      <c r="RRM10" s="670"/>
      <c r="RRN10" s="652"/>
      <c r="RRO10" s="652"/>
      <c r="RRP10" s="652"/>
      <c r="RRQ10" s="652"/>
      <c r="RRR10" s="652"/>
      <c r="RRS10" s="652"/>
      <c r="RRT10" s="653"/>
      <c r="RRU10" s="653"/>
      <c r="RRV10" s="653"/>
      <c r="RRW10" s="653"/>
      <c r="RRX10" s="653"/>
      <c r="RRY10" s="653"/>
      <c r="RRZ10" s="653"/>
      <c r="RSA10" s="653"/>
      <c r="RSB10" s="668"/>
      <c r="RSC10" s="670"/>
      <c r="RSD10" s="652"/>
      <c r="RSE10" s="652"/>
      <c r="RSF10" s="652"/>
      <c r="RSG10" s="652"/>
      <c r="RSH10" s="652"/>
      <c r="RSI10" s="652"/>
      <c r="RSJ10" s="653"/>
      <c r="RSK10" s="653"/>
      <c r="RSL10" s="653"/>
      <c r="RSM10" s="653"/>
      <c r="RSN10" s="653"/>
      <c r="RSO10" s="653"/>
      <c r="RSP10" s="653"/>
      <c r="RSQ10" s="653"/>
      <c r="RSR10" s="668"/>
      <c r="RSS10" s="670"/>
      <c r="RST10" s="652"/>
      <c r="RSU10" s="652"/>
      <c r="RSV10" s="652"/>
      <c r="RSW10" s="652"/>
      <c r="RSX10" s="652"/>
      <c r="RSY10" s="652"/>
      <c r="RSZ10" s="653"/>
      <c r="RTA10" s="653"/>
      <c r="RTB10" s="653"/>
      <c r="RTC10" s="653"/>
      <c r="RTD10" s="653"/>
      <c r="RTE10" s="653"/>
      <c r="RTF10" s="653"/>
      <c r="RTG10" s="653"/>
      <c r="RTH10" s="668"/>
      <c r="RTI10" s="670"/>
      <c r="RTJ10" s="652"/>
      <c r="RTK10" s="652"/>
      <c r="RTL10" s="652"/>
      <c r="RTM10" s="652"/>
      <c r="RTN10" s="652"/>
      <c r="RTO10" s="652"/>
      <c r="RTP10" s="653"/>
      <c r="RTQ10" s="653"/>
      <c r="RTR10" s="653"/>
      <c r="RTS10" s="653"/>
      <c r="RTT10" s="653"/>
      <c r="RTU10" s="653"/>
      <c r="RTV10" s="653"/>
      <c r="RTW10" s="653"/>
      <c r="RTX10" s="668"/>
      <c r="RTY10" s="670"/>
      <c r="RTZ10" s="652"/>
      <c r="RUA10" s="652"/>
      <c r="RUB10" s="652"/>
      <c r="RUC10" s="652"/>
      <c r="RUD10" s="652"/>
      <c r="RUE10" s="652"/>
      <c r="RUF10" s="653"/>
      <c r="RUG10" s="653"/>
      <c r="RUH10" s="653"/>
      <c r="RUI10" s="653"/>
      <c r="RUJ10" s="653"/>
      <c r="RUK10" s="653"/>
      <c r="RUL10" s="653"/>
      <c r="RUM10" s="653"/>
      <c r="RUN10" s="668"/>
      <c r="RUO10" s="670"/>
      <c r="RUP10" s="652"/>
      <c r="RUQ10" s="652"/>
      <c r="RUR10" s="652"/>
      <c r="RUS10" s="652"/>
      <c r="RUT10" s="652"/>
      <c r="RUU10" s="652"/>
      <c r="RUV10" s="653"/>
      <c r="RUW10" s="653"/>
      <c r="RUX10" s="653"/>
      <c r="RUY10" s="653"/>
      <c r="RUZ10" s="653"/>
      <c r="RVA10" s="653"/>
      <c r="RVB10" s="653"/>
      <c r="RVC10" s="653"/>
      <c r="RVD10" s="668"/>
      <c r="RVE10" s="670"/>
      <c r="RVF10" s="652"/>
      <c r="RVG10" s="652"/>
      <c r="RVH10" s="652"/>
      <c r="RVI10" s="652"/>
      <c r="RVJ10" s="652"/>
      <c r="RVK10" s="652"/>
      <c r="RVL10" s="653"/>
      <c r="RVM10" s="653"/>
      <c r="RVN10" s="653"/>
      <c r="RVO10" s="653"/>
      <c r="RVP10" s="653"/>
      <c r="RVQ10" s="653"/>
      <c r="RVR10" s="653"/>
      <c r="RVS10" s="653"/>
      <c r="RVT10" s="668"/>
      <c r="RVU10" s="670"/>
      <c r="RVV10" s="652"/>
      <c r="RVW10" s="652"/>
      <c r="RVX10" s="652"/>
      <c r="RVY10" s="652"/>
      <c r="RVZ10" s="652"/>
      <c r="RWA10" s="652"/>
      <c r="RWB10" s="653"/>
      <c r="RWC10" s="653"/>
      <c r="RWD10" s="653"/>
      <c r="RWE10" s="653"/>
      <c r="RWF10" s="653"/>
      <c r="RWG10" s="653"/>
      <c r="RWH10" s="653"/>
      <c r="RWI10" s="653"/>
      <c r="RWJ10" s="668"/>
      <c r="RWK10" s="670"/>
      <c r="RWL10" s="652"/>
      <c r="RWM10" s="652"/>
      <c r="RWN10" s="652"/>
      <c r="RWO10" s="652"/>
      <c r="RWP10" s="652"/>
      <c r="RWQ10" s="652"/>
      <c r="RWR10" s="653"/>
      <c r="RWS10" s="653"/>
      <c r="RWT10" s="653"/>
      <c r="RWU10" s="653"/>
      <c r="RWV10" s="653"/>
      <c r="RWW10" s="653"/>
      <c r="RWX10" s="653"/>
      <c r="RWY10" s="653"/>
      <c r="RWZ10" s="668"/>
      <c r="RXA10" s="670"/>
      <c r="RXB10" s="652"/>
      <c r="RXC10" s="652"/>
      <c r="RXD10" s="652"/>
      <c r="RXE10" s="652"/>
      <c r="RXF10" s="652"/>
      <c r="RXG10" s="652"/>
      <c r="RXH10" s="653"/>
      <c r="RXI10" s="653"/>
      <c r="RXJ10" s="653"/>
      <c r="RXK10" s="653"/>
      <c r="RXL10" s="653"/>
      <c r="RXM10" s="653"/>
      <c r="RXN10" s="653"/>
      <c r="RXO10" s="653"/>
      <c r="RXP10" s="668"/>
      <c r="RXQ10" s="670"/>
      <c r="RXR10" s="652"/>
      <c r="RXS10" s="652"/>
      <c r="RXT10" s="652"/>
      <c r="RXU10" s="652"/>
      <c r="RXV10" s="652"/>
      <c r="RXW10" s="652"/>
      <c r="RXX10" s="653"/>
      <c r="RXY10" s="653"/>
      <c r="RXZ10" s="653"/>
      <c r="RYA10" s="653"/>
      <c r="RYB10" s="653"/>
      <c r="RYC10" s="653"/>
      <c r="RYD10" s="653"/>
      <c r="RYE10" s="653"/>
      <c r="RYF10" s="668"/>
      <c r="RYG10" s="670"/>
      <c r="RYH10" s="652"/>
      <c r="RYI10" s="652"/>
      <c r="RYJ10" s="652"/>
      <c r="RYK10" s="652"/>
      <c r="RYL10" s="652"/>
      <c r="RYM10" s="652"/>
      <c r="RYN10" s="653"/>
      <c r="RYO10" s="653"/>
      <c r="RYP10" s="653"/>
      <c r="RYQ10" s="653"/>
      <c r="RYR10" s="653"/>
      <c r="RYS10" s="653"/>
      <c r="RYT10" s="653"/>
      <c r="RYU10" s="653"/>
      <c r="RYV10" s="668"/>
      <c r="RYW10" s="670"/>
      <c r="RYX10" s="652"/>
      <c r="RYY10" s="652"/>
      <c r="RYZ10" s="652"/>
      <c r="RZA10" s="652"/>
      <c r="RZB10" s="652"/>
      <c r="RZC10" s="652"/>
      <c r="RZD10" s="653"/>
      <c r="RZE10" s="653"/>
      <c r="RZF10" s="653"/>
      <c r="RZG10" s="653"/>
      <c r="RZH10" s="653"/>
      <c r="RZI10" s="653"/>
      <c r="RZJ10" s="653"/>
      <c r="RZK10" s="653"/>
      <c r="RZL10" s="668"/>
      <c r="RZM10" s="670"/>
      <c r="RZN10" s="652"/>
      <c r="RZO10" s="652"/>
      <c r="RZP10" s="652"/>
      <c r="RZQ10" s="652"/>
      <c r="RZR10" s="652"/>
      <c r="RZS10" s="652"/>
      <c r="RZT10" s="653"/>
      <c r="RZU10" s="653"/>
      <c r="RZV10" s="653"/>
      <c r="RZW10" s="653"/>
      <c r="RZX10" s="653"/>
      <c r="RZY10" s="653"/>
      <c r="RZZ10" s="653"/>
      <c r="SAA10" s="653"/>
      <c r="SAB10" s="668"/>
      <c r="SAC10" s="670"/>
      <c r="SAD10" s="652"/>
      <c r="SAE10" s="652"/>
      <c r="SAF10" s="652"/>
      <c r="SAG10" s="652"/>
      <c r="SAH10" s="652"/>
      <c r="SAI10" s="652"/>
      <c r="SAJ10" s="653"/>
      <c r="SAK10" s="653"/>
      <c r="SAL10" s="653"/>
      <c r="SAM10" s="653"/>
      <c r="SAN10" s="653"/>
      <c r="SAO10" s="653"/>
      <c r="SAP10" s="653"/>
      <c r="SAQ10" s="653"/>
      <c r="SAR10" s="668"/>
      <c r="SAS10" s="670"/>
      <c r="SAT10" s="652"/>
      <c r="SAU10" s="652"/>
      <c r="SAV10" s="652"/>
      <c r="SAW10" s="652"/>
      <c r="SAX10" s="652"/>
      <c r="SAY10" s="652"/>
      <c r="SAZ10" s="653"/>
      <c r="SBA10" s="653"/>
      <c r="SBB10" s="653"/>
      <c r="SBC10" s="653"/>
      <c r="SBD10" s="653"/>
      <c r="SBE10" s="653"/>
      <c r="SBF10" s="653"/>
      <c r="SBG10" s="653"/>
      <c r="SBH10" s="668"/>
      <c r="SBI10" s="670"/>
      <c r="SBJ10" s="652"/>
      <c r="SBK10" s="652"/>
      <c r="SBL10" s="652"/>
      <c r="SBM10" s="652"/>
      <c r="SBN10" s="652"/>
      <c r="SBO10" s="652"/>
      <c r="SBP10" s="653"/>
      <c r="SBQ10" s="653"/>
      <c r="SBR10" s="653"/>
      <c r="SBS10" s="653"/>
      <c r="SBT10" s="653"/>
      <c r="SBU10" s="653"/>
      <c r="SBV10" s="653"/>
      <c r="SBW10" s="653"/>
      <c r="SBX10" s="668"/>
      <c r="SBY10" s="670"/>
      <c r="SBZ10" s="652"/>
      <c r="SCA10" s="652"/>
      <c r="SCB10" s="652"/>
      <c r="SCC10" s="652"/>
      <c r="SCD10" s="652"/>
      <c r="SCE10" s="652"/>
      <c r="SCF10" s="653"/>
      <c r="SCG10" s="653"/>
      <c r="SCH10" s="653"/>
      <c r="SCI10" s="653"/>
      <c r="SCJ10" s="653"/>
      <c r="SCK10" s="653"/>
      <c r="SCL10" s="653"/>
      <c r="SCM10" s="653"/>
      <c r="SCN10" s="668"/>
      <c r="SCO10" s="670"/>
      <c r="SCP10" s="652"/>
      <c r="SCQ10" s="652"/>
      <c r="SCR10" s="652"/>
      <c r="SCS10" s="652"/>
      <c r="SCT10" s="652"/>
      <c r="SCU10" s="652"/>
      <c r="SCV10" s="653"/>
      <c r="SCW10" s="653"/>
      <c r="SCX10" s="653"/>
      <c r="SCY10" s="653"/>
      <c r="SCZ10" s="653"/>
      <c r="SDA10" s="653"/>
      <c r="SDB10" s="653"/>
      <c r="SDC10" s="653"/>
      <c r="SDD10" s="668"/>
      <c r="SDE10" s="670"/>
      <c r="SDF10" s="652"/>
      <c r="SDG10" s="652"/>
      <c r="SDH10" s="652"/>
      <c r="SDI10" s="652"/>
      <c r="SDJ10" s="652"/>
      <c r="SDK10" s="652"/>
      <c r="SDL10" s="653"/>
      <c r="SDM10" s="653"/>
      <c r="SDN10" s="653"/>
      <c r="SDO10" s="653"/>
      <c r="SDP10" s="653"/>
      <c r="SDQ10" s="653"/>
      <c r="SDR10" s="653"/>
      <c r="SDS10" s="653"/>
      <c r="SDT10" s="668"/>
      <c r="SDU10" s="670"/>
      <c r="SDV10" s="652"/>
      <c r="SDW10" s="652"/>
      <c r="SDX10" s="652"/>
      <c r="SDY10" s="652"/>
      <c r="SDZ10" s="652"/>
      <c r="SEA10" s="652"/>
      <c r="SEB10" s="653"/>
      <c r="SEC10" s="653"/>
      <c r="SED10" s="653"/>
      <c r="SEE10" s="653"/>
      <c r="SEF10" s="653"/>
      <c r="SEG10" s="653"/>
      <c r="SEH10" s="653"/>
      <c r="SEI10" s="653"/>
      <c r="SEJ10" s="668"/>
      <c r="SEK10" s="670"/>
      <c r="SEL10" s="652"/>
      <c r="SEM10" s="652"/>
      <c r="SEN10" s="652"/>
      <c r="SEO10" s="652"/>
      <c r="SEP10" s="652"/>
      <c r="SEQ10" s="652"/>
      <c r="SER10" s="653"/>
      <c r="SES10" s="653"/>
      <c r="SET10" s="653"/>
      <c r="SEU10" s="653"/>
      <c r="SEV10" s="653"/>
      <c r="SEW10" s="653"/>
      <c r="SEX10" s="653"/>
      <c r="SEY10" s="653"/>
      <c r="SEZ10" s="668"/>
      <c r="SFA10" s="670"/>
      <c r="SFB10" s="652"/>
      <c r="SFC10" s="652"/>
      <c r="SFD10" s="652"/>
      <c r="SFE10" s="652"/>
      <c r="SFF10" s="652"/>
      <c r="SFG10" s="652"/>
      <c r="SFH10" s="653"/>
      <c r="SFI10" s="653"/>
      <c r="SFJ10" s="653"/>
      <c r="SFK10" s="653"/>
      <c r="SFL10" s="653"/>
      <c r="SFM10" s="653"/>
      <c r="SFN10" s="653"/>
      <c r="SFO10" s="653"/>
      <c r="SFP10" s="668"/>
      <c r="SFQ10" s="670"/>
      <c r="SFR10" s="652"/>
      <c r="SFS10" s="652"/>
      <c r="SFT10" s="652"/>
      <c r="SFU10" s="652"/>
      <c r="SFV10" s="652"/>
      <c r="SFW10" s="652"/>
      <c r="SFX10" s="653"/>
      <c r="SFY10" s="653"/>
      <c r="SFZ10" s="653"/>
      <c r="SGA10" s="653"/>
      <c r="SGB10" s="653"/>
      <c r="SGC10" s="653"/>
      <c r="SGD10" s="653"/>
      <c r="SGE10" s="653"/>
      <c r="SGF10" s="668"/>
      <c r="SGG10" s="670"/>
      <c r="SGH10" s="652"/>
      <c r="SGI10" s="652"/>
      <c r="SGJ10" s="652"/>
      <c r="SGK10" s="652"/>
      <c r="SGL10" s="652"/>
      <c r="SGM10" s="652"/>
      <c r="SGN10" s="653"/>
      <c r="SGO10" s="653"/>
      <c r="SGP10" s="653"/>
      <c r="SGQ10" s="653"/>
      <c r="SGR10" s="653"/>
      <c r="SGS10" s="653"/>
      <c r="SGT10" s="653"/>
      <c r="SGU10" s="653"/>
      <c r="SGV10" s="668"/>
      <c r="SGW10" s="670"/>
      <c r="SGX10" s="652"/>
      <c r="SGY10" s="652"/>
      <c r="SGZ10" s="652"/>
      <c r="SHA10" s="652"/>
      <c r="SHB10" s="652"/>
      <c r="SHC10" s="652"/>
      <c r="SHD10" s="653"/>
      <c r="SHE10" s="653"/>
      <c r="SHF10" s="653"/>
      <c r="SHG10" s="653"/>
      <c r="SHH10" s="653"/>
      <c r="SHI10" s="653"/>
      <c r="SHJ10" s="653"/>
      <c r="SHK10" s="653"/>
      <c r="SHL10" s="668"/>
      <c r="SHM10" s="670"/>
      <c r="SHN10" s="652"/>
      <c r="SHO10" s="652"/>
      <c r="SHP10" s="652"/>
      <c r="SHQ10" s="652"/>
      <c r="SHR10" s="652"/>
      <c r="SHS10" s="652"/>
      <c r="SHT10" s="653"/>
      <c r="SHU10" s="653"/>
      <c r="SHV10" s="653"/>
      <c r="SHW10" s="653"/>
      <c r="SHX10" s="653"/>
      <c r="SHY10" s="653"/>
      <c r="SHZ10" s="653"/>
      <c r="SIA10" s="653"/>
      <c r="SIB10" s="668"/>
      <c r="SIC10" s="670"/>
      <c r="SID10" s="652"/>
      <c r="SIE10" s="652"/>
      <c r="SIF10" s="652"/>
      <c r="SIG10" s="652"/>
      <c r="SIH10" s="652"/>
      <c r="SII10" s="652"/>
      <c r="SIJ10" s="653"/>
      <c r="SIK10" s="653"/>
      <c r="SIL10" s="653"/>
      <c r="SIM10" s="653"/>
      <c r="SIN10" s="653"/>
      <c r="SIO10" s="653"/>
      <c r="SIP10" s="653"/>
      <c r="SIQ10" s="653"/>
      <c r="SIR10" s="668"/>
      <c r="SIS10" s="670"/>
      <c r="SIT10" s="652"/>
      <c r="SIU10" s="652"/>
      <c r="SIV10" s="652"/>
      <c r="SIW10" s="652"/>
      <c r="SIX10" s="652"/>
      <c r="SIY10" s="652"/>
      <c r="SIZ10" s="653"/>
      <c r="SJA10" s="653"/>
      <c r="SJB10" s="653"/>
      <c r="SJC10" s="653"/>
      <c r="SJD10" s="653"/>
      <c r="SJE10" s="653"/>
      <c r="SJF10" s="653"/>
      <c r="SJG10" s="653"/>
      <c r="SJH10" s="668"/>
      <c r="SJI10" s="670"/>
      <c r="SJJ10" s="652"/>
      <c r="SJK10" s="652"/>
      <c r="SJL10" s="652"/>
      <c r="SJM10" s="652"/>
      <c r="SJN10" s="652"/>
      <c r="SJO10" s="652"/>
      <c r="SJP10" s="653"/>
      <c r="SJQ10" s="653"/>
      <c r="SJR10" s="653"/>
      <c r="SJS10" s="653"/>
      <c r="SJT10" s="653"/>
      <c r="SJU10" s="653"/>
      <c r="SJV10" s="653"/>
      <c r="SJW10" s="653"/>
      <c r="SJX10" s="668"/>
      <c r="SJY10" s="670"/>
      <c r="SJZ10" s="652"/>
      <c r="SKA10" s="652"/>
      <c r="SKB10" s="652"/>
      <c r="SKC10" s="652"/>
      <c r="SKD10" s="652"/>
      <c r="SKE10" s="652"/>
      <c r="SKF10" s="653"/>
      <c r="SKG10" s="653"/>
      <c r="SKH10" s="653"/>
      <c r="SKI10" s="653"/>
      <c r="SKJ10" s="653"/>
      <c r="SKK10" s="653"/>
      <c r="SKL10" s="653"/>
      <c r="SKM10" s="653"/>
      <c r="SKN10" s="668"/>
      <c r="SKO10" s="670"/>
      <c r="SKP10" s="652"/>
      <c r="SKQ10" s="652"/>
      <c r="SKR10" s="652"/>
      <c r="SKS10" s="652"/>
      <c r="SKT10" s="652"/>
      <c r="SKU10" s="652"/>
      <c r="SKV10" s="653"/>
      <c r="SKW10" s="653"/>
      <c r="SKX10" s="653"/>
      <c r="SKY10" s="653"/>
      <c r="SKZ10" s="653"/>
      <c r="SLA10" s="653"/>
      <c r="SLB10" s="653"/>
      <c r="SLC10" s="653"/>
      <c r="SLD10" s="668"/>
      <c r="SLE10" s="670"/>
      <c r="SLF10" s="652"/>
      <c r="SLG10" s="652"/>
      <c r="SLH10" s="652"/>
      <c r="SLI10" s="652"/>
      <c r="SLJ10" s="652"/>
      <c r="SLK10" s="652"/>
      <c r="SLL10" s="653"/>
      <c r="SLM10" s="653"/>
      <c r="SLN10" s="653"/>
      <c r="SLO10" s="653"/>
      <c r="SLP10" s="653"/>
      <c r="SLQ10" s="653"/>
      <c r="SLR10" s="653"/>
      <c r="SLS10" s="653"/>
      <c r="SLT10" s="668"/>
      <c r="SLU10" s="670"/>
      <c r="SLV10" s="652"/>
      <c r="SLW10" s="652"/>
      <c r="SLX10" s="652"/>
      <c r="SLY10" s="652"/>
      <c r="SLZ10" s="652"/>
      <c r="SMA10" s="652"/>
      <c r="SMB10" s="653"/>
      <c r="SMC10" s="653"/>
      <c r="SMD10" s="653"/>
      <c r="SME10" s="653"/>
      <c r="SMF10" s="653"/>
      <c r="SMG10" s="653"/>
      <c r="SMH10" s="653"/>
      <c r="SMI10" s="653"/>
      <c r="SMJ10" s="668"/>
      <c r="SMK10" s="670"/>
      <c r="SML10" s="652"/>
      <c r="SMM10" s="652"/>
      <c r="SMN10" s="652"/>
      <c r="SMO10" s="652"/>
      <c r="SMP10" s="652"/>
      <c r="SMQ10" s="652"/>
      <c r="SMR10" s="653"/>
      <c r="SMS10" s="653"/>
      <c r="SMT10" s="653"/>
      <c r="SMU10" s="653"/>
      <c r="SMV10" s="653"/>
      <c r="SMW10" s="653"/>
      <c r="SMX10" s="653"/>
      <c r="SMY10" s="653"/>
      <c r="SMZ10" s="668"/>
      <c r="SNA10" s="670"/>
      <c r="SNB10" s="652"/>
      <c r="SNC10" s="652"/>
      <c r="SND10" s="652"/>
      <c r="SNE10" s="652"/>
      <c r="SNF10" s="652"/>
      <c r="SNG10" s="652"/>
      <c r="SNH10" s="653"/>
      <c r="SNI10" s="653"/>
      <c r="SNJ10" s="653"/>
      <c r="SNK10" s="653"/>
      <c r="SNL10" s="653"/>
      <c r="SNM10" s="653"/>
      <c r="SNN10" s="653"/>
      <c r="SNO10" s="653"/>
      <c r="SNP10" s="668"/>
      <c r="SNQ10" s="670"/>
      <c r="SNR10" s="652"/>
      <c r="SNS10" s="652"/>
      <c r="SNT10" s="652"/>
      <c r="SNU10" s="652"/>
      <c r="SNV10" s="652"/>
      <c r="SNW10" s="652"/>
      <c r="SNX10" s="653"/>
      <c r="SNY10" s="653"/>
      <c r="SNZ10" s="653"/>
      <c r="SOA10" s="653"/>
      <c r="SOB10" s="653"/>
      <c r="SOC10" s="653"/>
      <c r="SOD10" s="653"/>
      <c r="SOE10" s="653"/>
      <c r="SOF10" s="668"/>
      <c r="SOG10" s="670"/>
      <c r="SOH10" s="652"/>
      <c r="SOI10" s="652"/>
      <c r="SOJ10" s="652"/>
      <c r="SOK10" s="652"/>
      <c r="SOL10" s="652"/>
      <c r="SOM10" s="652"/>
      <c r="SON10" s="653"/>
      <c r="SOO10" s="653"/>
      <c r="SOP10" s="653"/>
      <c r="SOQ10" s="653"/>
      <c r="SOR10" s="653"/>
      <c r="SOS10" s="653"/>
      <c r="SOT10" s="653"/>
      <c r="SOU10" s="653"/>
      <c r="SOV10" s="668"/>
      <c r="SOW10" s="670"/>
      <c r="SOX10" s="652"/>
      <c r="SOY10" s="652"/>
      <c r="SOZ10" s="652"/>
      <c r="SPA10" s="652"/>
      <c r="SPB10" s="652"/>
      <c r="SPC10" s="652"/>
      <c r="SPD10" s="653"/>
      <c r="SPE10" s="653"/>
      <c r="SPF10" s="653"/>
      <c r="SPG10" s="653"/>
      <c r="SPH10" s="653"/>
      <c r="SPI10" s="653"/>
      <c r="SPJ10" s="653"/>
      <c r="SPK10" s="653"/>
      <c r="SPL10" s="668"/>
      <c r="SPM10" s="670"/>
      <c r="SPN10" s="652"/>
      <c r="SPO10" s="652"/>
      <c r="SPP10" s="652"/>
      <c r="SPQ10" s="652"/>
      <c r="SPR10" s="652"/>
      <c r="SPS10" s="652"/>
      <c r="SPT10" s="653"/>
      <c r="SPU10" s="653"/>
      <c r="SPV10" s="653"/>
      <c r="SPW10" s="653"/>
      <c r="SPX10" s="653"/>
      <c r="SPY10" s="653"/>
      <c r="SPZ10" s="653"/>
      <c r="SQA10" s="653"/>
      <c r="SQB10" s="668"/>
      <c r="SQC10" s="670"/>
      <c r="SQD10" s="652"/>
      <c r="SQE10" s="652"/>
      <c r="SQF10" s="652"/>
      <c r="SQG10" s="652"/>
      <c r="SQH10" s="652"/>
      <c r="SQI10" s="652"/>
      <c r="SQJ10" s="653"/>
      <c r="SQK10" s="653"/>
      <c r="SQL10" s="653"/>
      <c r="SQM10" s="653"/>
      <c r="SQN10" s="653"/>
      <c r="SQO10" s="653"/>
      <c r="SQP10" s="653"/>
      <c r="SQQ10" s="653"/>
      <c r="SQR10" s="668"/>
      <c r="SQS10" s="670"/>
      <c r="SQT10" s="652"/>
      <c r="SQU10" s="652"/>
      <c r="SQV10" s="652"/>
      <c r="SQW10" s="652"/>
      <c r="SQX10" s="652"/>
      <c r="SQY10" s="652"/>
      <c r="SQZ10" s="653"/>
      <c r="SRA10" s="653"/>
      <c r="SRB10" s="653"/>
      <c r="SRC10" s="653"/>
      <c r="SRD10" s="653"/>
      <c r="SRE10" s="653"/>
      <c r="SRF10" s="653"/>
      <c r="SRG10" s="653"/>
      <c r="SRH10" s="668"/>
      <c r="SRI10" s="670"/>
      <c r="SRJ10" s="652"/>
      <c r="SRK10" s="652"/>
      <c r="SRL10" s="652"/>
      <c r="SRM10" s="652"/>
      <c r="SRN10" s="652"/>
      <c r="SRO10" s="652"/>
      <c r="SRP10" s="653"/>
      <c r="SRQ10" s="653"/>
      <c r="SRR10" s="653"/>
      <c r="SRS10" s="653"/>
      <c r="SRT10" s="653"/>
      <c r="SRU10" s="653"/>
      <c r="SRV10" s="653"/>
      <c r="SRW10" s="653"/>
      <c r="SRX10" s="668"/>
      <c r="SRY10" s="670"/>
      <c r="SRZ10" s="652"/>
      <c r="SSA10" s="652"/>
      <c r="SSB10" s="652"/>
      <c r="SSC10" s="652"/>
      <c r="SSD10" s="652"/>
      <c r="SSE10" s="652"/>
      <c r="SSF10" s="653"/>
      <c r="SSG10" s="653"/>
      <c r="SSH10" s="653"/>
      <c r="SSI10" s="653"/>
      <c r="SSJ10" s="653"/>
      <c r="SSK10" s="653"/>
      <c r="SSL10" s="653"/>
      <c r="SSM10" s="653"/>
      <c r="SSN10" s="668"/>
      <c r="SSO10" s="670"/>
      <c r="SSP10" s="652"/>
      <c r="SSQ10" s="652"/>
      <c r="SSR10" s="652"/>
      <c r="SSS10" s="652"/>
      <c r="SST10" s="652"/>
      <c r="SSU10" s="652"/>
      <c r="SSV10" s="653"/>
      <c r="SSW10" s="653"/>
      <c r="SSX10" s="653"/>
      <c r="SSY10" s="653"/>
      <c r="SSZ10" s="653"/>
      <c r="STA10" s="653"/>
      <c r="STB10" s="653"/>
      <c r="STC10" s="653"/>
      <c r="STD10" s="668"/>
      <c r="STE10" s="670"/>
      <c r="STF10" s="652"/>
      <c r="STG10" s="652"/>
      <c r="STH10" s="652"/>
      <c r="STI10" s="652"/>
      <c r="STJ10" s="652"/>
      <c r="STK10" s="652"/>
      <c r="STL10" s="653"/>
      <c r="STM10" s="653"/>
      <c r="STN10" s="653"/>
      <c r="STO10" s="653"/>
      <c r="STP10" s="653"/>
      <c r="STQ10" s="653"/>
      <c r="STR10" s="653"/>
      <c r="STS10" s="653"/>
      <c r="STT10" s="668"/>
      <c r="STU10" s="670"/>
      <c r="STV10" s="652"/>
      <c r="STW10" s="652"/>
      <c r="STX10" s="652"/>
      <c r="STY10" s="652"/>
      <c r="STZ10" s="652"/>
      <c r="SUA10" s="652"/>
      <c r="SUB10" s="653"/>
      <c r="SUC10" s="653"/>
      <c r="SUD10" s="653"/>
      <c r="SUE10" s="653"/>
      <c r="SUF10" s="653"/>
      <c r="SUG10" s="653"/>
      <c r="SUH10" s="653"/>
      <c r="SUI10" s="653"/>
      <c r="SUJ10" s="668"/>
      <c r="SUK10" s="670"/>
      <c r="SUL10" s="652"/>
      <c r="SUM10" s="652"/>
      <c r="SUN10" s="652"/>
      <c r="SUO10" s="652"/>
      <c r="SUP10" s="652"/>
      <c r="SUQ10" s="652"/>
      <c r="SUR10" s="653"/>
      <c r="SUS10" s="653"/>
      <c r="SUT10" s="653"/>
      <c r="SUU10" s="653"/>
      <c r="SUV10" s="653"/>
      <c r="SUW10" s="653"/>
      <c r="SUX10" s="653"/>
      <c r="SUY10" s="653"/>
      <c r="SUZ10" s="668"/>
      <c r="SVA10" s="670"/>
      <c r="SVB10" s="652"/>
      <c r="SVC10" s="652"/>
      <c r="SVD10" s="652"/>
      <c r="SVE10" s="652"/>
      <c r="SVF10" s="652"/>
      <c r="SVG10" s="652"/>
      <c r="SVH10" s="653"/>
      <c r="SVI10" s="653"/>
      <c r="SVJ10" s="653"/>
      <c r="SVK10" s="653"/>
      <c r="SVL10" s="653"/>
      <c r="SVM10" s="653"/>
      <c r="SVN10" s="653"/>
      <c r="SVO10" s="653"/>
      <c r="SVP10" s="668"/>
      <c r="SVQ10" s="670"/>
      <c r="SVR10" s="652"/>
      <c r="SVS10" s="652"/>
      <c r="SVT10" s="652"/>
      <c r="SVU10" s="652"/>
      <c r="SVV10" s="652"/>
      <c r="SVW10" s="652"/>
      <c r="SVX10" s="653"/>
      <c r="SVY10" s="653"/>
      <c r="SVZ10" s="653"/>
      <c r="SWA10" s="653"/>
      <c r="SWB10" s="653"/>
      <c r="SWC10" s="653"/>
      <c r="SWD10" s="653"/>
      <c r="SWE10" s="653"/>
      <c r="SWF10" s="668"/>
      <c r="SWG10" s="670"/>
      <c r="SWH10" s="652"/>
      <c r="SWI10" s="652"/>
      <c r="SWJ10" s="652"/>
      <c r="SWK10" s="652"/>
      <c r="SWL10" s="652"/>
      <c r="SWM10" s="652"/>
      <c r="SWN10" s="653"/>
      <c r="SWO10" s="653"/>
      <c r="SWP10" s="653"/>
      <c r="SWQ10" s="653"/>
      <c r="SWR10" s="653"/>
      <c r="SWS10" s="653"/>
      <c r="SWT10" s="653"/>
      <c r="SWU10" s="653"/>
      <c r="SWV10" s="668"/>
      <c r="SWW10" s="670"/>
      <c r="SWX10" s="652"/>
      <c r="SWY10" s="652"/>
      <c r="SWZ10" s="652"/>
      <c r="SXA10" s="652"/>
      <c r="SXB10" s="652"/>
      <c r="SXC10" s="652"/>
      <c r="SXD10" s="653"/>
      <c r="SXE10" s="653"/>
      <c r="SXF10" s="653"/>
      <c r="SXG10" s="653"/>
      <c r="SXH10" s="653"/>
      <c r="SXI10" s="653"/>
      <c r="SXJ10" s="653"/>
      <c r="SXK10" s="653"/>
      <c r="SXL10" s="668"/>
      <c r="SXM10" s="670"/>
      <c r="SXN10" s="652"/>
      <c r="SXO10" s="652"/>
      <c r="SXP10" s="652"/>
      <c r="SXQ10" s="652"/>
      <c r="SXR10" s="652"/>
      <c r="SXS10" s="652"/>
      <c r="SXT10" s="653"/>
      <c r="SXU10" s="653"/>
      <c r="SXV10" s="653"/>
      <c r="SXW10" s="653"/>
      <c r="SXX10" s="653"/>
      <c r="SXY10" s="653"/>
      <c r="SXZ10" s="653"/>
      <c r="SYA10" s="653"/>
      <c r="SYB10" s="668"/>
      <c r="SYC10" s="670"/>
      <c r="SYD10" s="652"/>
      <c r="SYE10" s="652"/>
      <c r="SYF10" s="652"/>
      <c r="SYG10" s="652"/>
      <c r="SYH10" s="652"/>
      <c r="SYI10" s="652"/>
      <c r="SYJ10" s="653"/>
      <c r="SYK10" s="653"/>
      <c r="SYL10" s="653"/>
      <c r="SYM10" s="653"/>
      <c r="SYN10" s="653"/>
      <c r="SYO10" s="653"/>
      <c r="SYP10" s="653"/>
      <c r="SYQ10" s="653"/>
      <c r="SYR10" s="668"/>
      <c r="SYS10" s="670"/>
      <c r="SYT10" s="652"/>
      <c r="SYU10" s="652"/>
      <c r="SYV10" s="652"/>
      <c r="SYW10" s="652"/>
      <c r="SYX10" s="652"/>
      <c r="SYY10" s="652"/>
      <c r="SYZ10" s="653"/>
      <c r="SZA10" s="653"/>
      <c r="SZB10" s="653"/>
      <c r="SZC10" s="653"/>
      <c r="SZD10" s="653"/>
      <c r="SZE10" s="653"/>
      <c r="SZF10" s="653"/>
      <c r="SZG10" s="653"/>
      <c r="SZH10" s="668"/>
      <c r="SZI10" s="670"/>
      <c r="SZJ10" s="652"/>
      <c r="SZK10" s="652"/>
      <c r="SZL10" s="652"/>
      <c r="SZM10" s="652"/>
      <c r="SZN10" s="652"/>
      <c r="SZO10" s="652"/>
      <c r="SZP10" s="653"/>
      <c r="SZQ10" s="653"/>
      <c r="SZR10" s="653"/>
      <c r="SZS10" s="653"/>
      <c r="SZT10" s="653"/>
      <c r="SZU10" s="653"/>
      <c r="SZV10" s="653"/>
      <c r="SZW10" s="653"/>
      <c r="SZX10" s="668"/>
      <c r="SZY10" s="670"/>
      <c r="SZZ10" s="652"/>
      <c r="TAA10" s="652"/>
      <c r="TAB10" s="652"/>
      <c r="TAC10" s="652"/>
      <c r="TAD10" s="652"/>
      <c r="TAE10" s="652"/>
      <c r="TAF10" s="653"/>
      <c r="TAG10" s="653"/>
      <c r="TAH10" s="653"/>
      <c r="TAI10" s="653"/>
      <c r="TAJ10" s="653"/>
      <c r="TAK10" s="653"/>
      <c r="TAL10" s="653"/>
      <c r="TAM10" s="653"/>
      <c r="TAN10" s="668"/>
      <c r="TAO10" s="670"/>
      <c r="TAP10" s="652"/>
      <c r="TAQ10" s="652"/>
      <c r="TAR10" s="652"/>
      <c r="TAS10" s="652"/>
      <c r="TAT10" s="652"/>
      <c r="TAU10" s="652"/>
      <c r="TAV10" s="653"/>
      <c r="TAW10" s="653"/>
      <c r="TAX10" s="653"/>
      <c r="TAY10" s="653"/>
      <c r="TAZ10" s="653"/>
      <c r="TBA10" s="653"/>
      <c r="TBB10" s="653"/>
      <c r="TBC10" s="653"/>
      <c r="TBD10" s="668"/>
      <c r="TBE10" s="670"/>
      <c r="TBF10" s="652"/>
      <c r="TBG10" s="652"/>
      <c r="TBH10" s="652"/>
      <c r="TBI10" s="652"/>
      <c r="TBJ10" s="652"/>
      <c r="TBK10" s="652"/>
      <c r="TBL10" s="653"/>
      <c r="TBM10" s="653"/>
      <c r="TBN10" s="653"/>
      <c r="TBO10" s="653"/>
      <c r="TBP10" s="653"/>
      <c r="TBQ10" s="653"/>
      <c r="TBR10" s="653"/>
      <c r="TBS10" s="653"/>
      <c r="TBT10" s="668"/>
      <c r="TBU10" s="670"/>
      <c r="TBV10" s="652"/>
      <c r="TBW10" s="652"/>
      <c r="TBX10" s="652"/>
      <c r="TBY10" s="652"/>
      <c r="TBZ10" s="652"/>
      <c r="TCA10" s="652"/>
      <c r="TCB10" s="653"/>
      <c r="TCC10" s="653"/>
      <c r="TCD10" s="653"/>
      <c r="TCE10" s="653"/>
      <c r="TCF10" s="653"/>
      <c r="TCG10" s="653"/>
      <c r="TCH10" s="653"/>
      <c r="TCI10" s="653"/>
      <c r="TCJ10" s="668"/>
      <c r="TCK10" s="670"/>
      <c r="TCL10" s="652"/>
      <c r="TCM10" s="652"/>
      <c r="TCN10" s="652"/>
      <c r="TCO10" s="652"/>
      <c r="TCP10" s="652"/>
      <c r="TCQ10" s="652"/>
      <c r="TCR10" s="653"/>
      <c r="TCS10" s="653"/>
      <c r="TCT10" s="653"/>
      <c r="TCU10" s="653"/>
      <c r="TCV10" s="653"/>
      <c r="TCW10" s="653"/>
      <c r="TCX10" s="653"/>
      <c r="TCY10" s="653"/>
      <c r="TCZ10" s="668"/>
      <c r="TDA10" s="670"/>
      <c r="TDB10" s="652"/>
      <c r="TDC10" s="652"/>
      <c r="TDD10" s="652"/>
      <c r="TDE10" s="652"/>
      <c r="TDF10" s="652"/>
      <c r="TDG10" s="652"/>
      <c r="TDH10" s="653"/>
      <c r="TDI10" s="653"/>
      <c r="TDJ10" s="653"/>
      <c r="TDK10" s="653"/>
      <c r="TDL10" s="653"/>
      <c r="TDM10" s="653"/>
      <c r="TDN10" s="653"/>
      <c r="TDO10" s="653"/>
      <c r="TDP10" s="668"/>
      <c r="TDQ10" s="670"/>
      <c r="TDR10" s="652"/>
      <c r="TDS10" s="652"/>
      <c r="TDT10" s="652"/>
      <c r="TDU10" s="652"/>
      <c r="TDV10" s="652"/>
      <c r="TDW10" s="652"/>
      <c r="TDX10" s="653"/>
      <c r="TDY10" s="653"/>
      <c r="TDZ10" s="653"/>
      <c r="TEA10" s="653"/>
      <c r="TEB10" s="653"/>
      <c r="TEC10" s="653"/>
      <c r="TED10" s="653"/>
      <c r="TEE10" s="653"/>
      <c r="TEF10" s="668"/>
      <c r="TEG10" s="670"/>
      <c r="TEH10" s="652"/>
      <c r="TEI10" s="652"/>
      <c r="TEJ10" s="652"/>
      <c r="TEK10" s="652"/>
      <c r="TEL10" s="652"/>
      <c r="TEM10" s="652"/>
      <c r="TEN10" s="653"/>
      <c r="TEO10" s="653"/>
      <c r="TEP10" s="653"/>
      <c r="TEQ10" s="653"/>
      <c r="TER10" s="653"/>
      <c r="TES10" s="653"/>
      <c r="TET10" s="653"/>
      <c r="TEU10" s="653"/>
      <c r="TEV10" s="668"/>
      <c r="TEW10" s="670"/>
      <c r="TEX10" s="652"/>
      <c r="TEY10" s="652"/>
      <c r="TEZ10" s="652"/>
      <c r="TFA10" s="652"/>
      <c r="TFB10" s="652"/>
      <c r="TFC10" s="652"/>
      <c r="TFD10" s="653"/>
      <c r="TFE10" s="653"/>
      <c r="TFF10" s="653"/>
      <c r="TFG10" s="653"/>
      <c r="TFH10" s="653"/>
      <c r="TFI10" s="653"/>
      <c r="TFJ10" s="653"/>
      <c r="TFK10" s="653"/>
      <c r="TFL10" s="668"/>
      <c r="TFM10" s="670"/>
      <c r="TFN10" s="652"/>
      <c r="TFO10" s="652"/>
      <c r="TFP10" s="652"/>
      <c r="TFQ10" s="652"/>
      <c r="TFR10" s="652"/>
      <c r="TFS10" s="652"/>
      <c r="TFT10" s="653"/>
      <c r="TFU10" s="653"/>
      <c r="TFV10" s="653"/>
      <c r="TFW10" s="653"/>
      <c r="TFX10" s="653"/>
      <c r="TFY10" s="653"/>
      <c r="TFZ10" s="653"/>
      <c r="TGA10" s="653"/>
      <c r="TGB10" s="668"/>
      <c r="TGC10" s="670"/>
      <c r="TGD10" s="652"/>
      <c r="TGE10" s="652"/>
      <c r="TGF10" s="652"/>
      <c r="TGG10" s="652"/>
      <c r="TGH10" s="652"/>
      <c r="TGI10" s="652"/>
      <c r="TGJ10" s="653"/>
      <c r="TGK10" s="653"/>
      <c r="TGL10" s="653"/>
      <c r="TGM10" s="653"/>
      <c r="TGN10" s="653"/>
      <c r="TGO10" s="653"/>
      <c r="TGP10" s="653"/>
      <c r="TGQ10" s="653"/>
      <c r="TGR10" s="668"/>
      <c r="TGS10" s="670"/>
      <c r="TGT10" s="652"/>
      <c r="TGU10" s="652"/>
      <c r="TGV10" s="652"/>
      <c r="TGW10" s="652"/>
      <c r="TGX10" s="652"/>
      <c r="TGY10" s="652"/>
      <c r="TGZ10" s="653"/>
      <c r="THA10" s="653"/>
      <c r="THB10" s="653"/>
      <c r="THC10" s="653"/>
      <c r="THD10" s="653"/>
      <c r="THE10" s="653"/>
      <c r="THF10" s="653"/>
      <c r="THG10" s="653"/>
      <c r="THH10" s="668"/>
      <c r="THI10" s="670"/>
      <c r="THJ10" s="652"/>
      <c r="THK10" s="652"/>
      <c r="THL10" s="652"/>
      <c r="THM10" s="652"/>
      <c r="THN10" s="652"/>
      <c r="THO10" s="652"/>
      <c r="THP10" s="653"/>
      <c r="THQ10" s="653"/>
      <c r="THR10" s="653"/>
      <c r="THS10" s="653"/>
      <c r="THT10" s="653"/>
      <c r="THU10" s="653"/>
      <c r="THV10" s="653"/>
      <c r="THW10" s="653"/>
      <c r="THX10" s="668"/>
      <c r="THY10" s="670"/>
      <c r="THZ10" s="652"/>
      <c r="TIA10" s="652"/>
      <c r="TIB10" s="652"/>
      <c r="TIC10" s="652"/>
      <c r="TID10" s="652"/>
      <c r="TIE10" s="652"/>
      <c r="TIF10" s="653"/>
      <c r="TIG10" s="653"/>
      <c r="TIH10" s="653"/>
      <c r="TII10" s="653"/>
      <c r="TIJ10" s="653"/>
      <c r="TIK10" s="653"/>
      <c r="TIL10" s="653"/>
      <c r="TIM10" s="653"/>
      <c r="TIN10" s="668"/>
      <c r="TIO10" s="670"/>
      <c r="TIP10" s="652"/>
      <c r="TIQ10" s="652"/>
      <c r="TIR10" s="652"/>
      <c r="TIS10" s="652"/>
      <c r="TIT10" s="652"/>
      <c r="TIU10" s="652"/>
      <c r="TIV10" s="653"/>
      <c r="TIW10" s="653"/>
      <c r="TIX10" s="653"/>
      <c r="TIY10" s="653"/>
      <c r="TIZ10" s="653"/>
      <c r="TJA10" s="653"/>
      <c r="TJB10" s="653"/>
      <c r="TJC10" s="653"/>
      <c r="TJD10" s="668"/>
      <c r="TJE10" s="670"/>
      <c r="TJF10" s="652"/>
      <c r="TJG10" s="652"/>
      <c r="TJH10" s="652"/>
      <c r="TJI10" s="652"/>
      <c r="TJJ10" s="652"/>
      <c r="TJK10" s="652"/>
      <c r="TJL10" s="653"/>
      <c r="TJM10" s="653"/>
      <c r="TJN10" s="653"/>
      <c r="TJO10" s="653"/>
      <c r="TJP10" s="653"/>
      <c r="TJQ10" s="653"/>
      <c r="TJR10" s="653"/>
      <c r="TJS10" s="653"/>
      <c r="TJT10" s="668"/>
      <c r="TJU10" s="670"/>
      <c r="TJV10" s="652"/>
      <c r="TJW10" s="652"/>
      <c r="TJX10" s="652"/>
      <c r="TJY10" s="652"/>
      <c r="TJZ10" s="652"/>
      <c r="TKA10" s="652"/>
      <c r="TKB10" s="653"/>
      <c r="TKC10" s="653"/>
      <c r="TKD10" s="653"/>
      <c r="TKE10" s="653"/>
      <c r="TKF10" s="653"/>
      <c r="TKG10" s="653"/>
      <c r="TKH10" s="653"/>
      <c r="TKI10" s="653"/>
      <c r="TKJ10" s="668"/>
      <c r="TKK10" s="670"/>
      <c r="TKL10" s="652"/>
      <c r="TKM10" s="652"/>
      <c r="TKN10" s="652"/>
      <c r="TKO10" s="652"/>
      <c r="TKP10" s="652"/>
      <c r="TKQ10" s="652"/>
      <c r="TKR10" s="653"/>
      <c r="TKS10" s="653"/>
      <c r="TKT10" s="653"/>
      <c r="TKU10" s="653"/>
      <c r="TKV10" s="653"/>
      <c r="TKW10" s="653"/>
      <c r="TKX10" s="653"/>
      <c r="TKY10" s="653"/>
      <c r="TKZ10" s="668"/>
      <c r="TLA10" s="670"/>
      <c r="TLB10" s="652"/>
      <c r="TLC10" s="652"/>
      <c r="TLD10" s="652"/>
      <c r="TLE10" s="652"/>
      <c r="TLF10" s="652"/>
      <c r="TLG10" s="652"/>
      <c r="TLH10" s="653"/>
      <c r="TLI10" s="653"/>
      <c r="TLJ10" s="653"/>
      <c r="TLK10" s="653"/>
      <c r="TLL10" s="653"/>
      <c r="TLM10" s="653"/>
      <c r="TLN10" s="653"/>
      <c r="TLO10" s="653"/>
      <c r="TLP10" s="668"/>
      <c r="TLQ10" s="670"/>
      <c r="TLR10" s="652"/>
      <c r="TLS10" s="652"/>
      <c r="TLT10" s="652"/>
      <c r="TLU10" s="652"/>
      <c r="TLV10" s="652"/>
      <c r="TLW10" s="652"/>
      <c r="TLX10" s="653"/>
      <c r="TLY10" s="653"/>
      <c r="TLZ10" s="653"/>
      <c r="TMA10" s="653"/>
      <c r="TMB10" s="653"/>
      <c r="TMC10" s="653"/>
      <c r="TMD10" s="653"/>
      <c r="TME10" s="653"/>
      <c r="TMF10" s="668"/>
      <c r="TMG10" s="670"/>
      <c r="TMH10" s="652"/>
      <c r="TMI10" s="652"/>
      <c r="TMJ10" s="652"/>
      <c r="TMK10" s="652"/>
      <c r="TML10" s="652"/>
      <c r="TMM10" s="652"/>
      <c r="TMN10" s="653"/>
      <c r="TMO10" s="653"/>
      <c r="TMP10" s="653"/>
      <c r="TMQ10" s="653"/>
      <c r="TMR10" s="653"/>
      <c r="TMS10" s="653"/>
      <c r="TMT10" s="653"/>
      <c r="TMU10" s="653"/>
      <c r="TMV10" s="668"/>
      <c r="TMW10" s="670"/>
      <c r="TMX10" s="652"/>
      <c r="TMY10" s="652"/>
      <c r="TMZ10" s="652"/>
      <c r="TNA10" s="652"/>
      <c r="TNB10" s="652"/>
      <c r="TNC10" s="652"/>
      <c r="TND10" s="653"/>
      <c r="TNE10" s="653"/>
      <c r="TNF10" s="653"/>
      <c r="TNG10" s="653"/>
      <c r="TNH10" s="653"/>
      <c r="TNI10" s="653"/>
      <c r="TNJ10" s="653"/>
      <c r="TNK10" s="653"/>
      <c r="TNL10" s="668"/>
      <c r="TNM10" s="670"/>
      <c r="TNN10" s="652"/>
      <c r="TNO10" s="652"/>
      <c r="TNP10" s="652"/>
      <c r="TNQ10" s="652"/>
      <c r="TNR10" s="652"/>
      <c r="TNS10" s="652"/>
      <c r="TNT10" s="653"/>
      <c r="TNU10" s="653"/>
      <c r="TNV10" s="653"/>
      <c r="TNW10" s="653"/>
      <c r="TNX10" s="653"/>
      <c r="TNY10" s="653"/>
      <c r="TNZ10" s="653"/>
      <c r="TOA10" s="653"/>
      <c r="TOB10" s="668"/>
      <c r="TOC10" s="670"/>
      <c r="TOD10" s="652"/>
      <c r="TOE10" s="652"/>
      <c r="TOF10" s="652"/>
      <c r="TOG10" s="652"/>
      <c r="TOH10" s="652"/>
      <c r="TOI10" s="652"/>
      <c r="TOJ10" s="653"/>
      <c r="TOK10" s="653"/>
      <c r="TOL10" s="653"/>
      <c r="TOM10" s="653"/>
      <c r="TON10" s="653"/>
      <c r="TOO10" s="653"/>
      <c r="TOP10" s="653"/>
      <c r="TOQ10" s="653"/>
      <c r="TOR10" s="668"/>
      <c r="TOS10" s="670"/>
      <c r="TOT10" s="652"/>
      <c r="TOU10" s="652"/>
      <c r="TOV10" s="652"/>
      <c r="TOW10" s="652"/>
      <c r="TOX10" s="652"/>
      <c r="TOY10" s="652"/>
      <c r="TOZ10" s="653"/>
      <c r="TPA10" s="653"/>
      <c r="TPB10" s="653"/>
      <c r="TPC10" s="653"/>
      <c r="TPD10" s="653"/>
      <c r="TPE10" s="653"/>
      <c r="TPF10" s="653"/>
      <c r="TPG10" s="653"/>
      <c r="TPH10" s="668"/>
      <c r="TPI10" s="670"/>
      <c r="TPJ10" s="652"/>
      <c r="TPK10" s="652"/>
      <c r="TPL10" s="652"/>
      <c r="TPM10" s="652"/>
      <c r="TPN10" s="652"/>
      <c r="TPO10" s="652"/>
      <c r="TPP10" s="653"/>
      <c r="TPQ10" s="653"/>
      <c r="TPR10" s="653"/>
      <c r="TPS10" s="653"/>
      <c r="TPT10" s="653"/>
      <c r="TPU10" s="653"/>
      <c r="TPV10" s="653"/>
      <c r="TPW10" s="653"/>
      <c r="TPX10" s="668"/>
      <c r="TPY10" s="670"/>
      <c r="TPZ10" s="652"/>
      <c r="TQA10" s="652"/>
      <c r="TQB10" s="652"/>
      <c r="TQC10" s="652"/>
      <c r="TQD10" s="652"/>
      <c r="TQE10" s="652"/>
      <c r="TQF10" s="653"/>
      <c r="TQG10" s="653"/>
      <c r="TQH10" s="653"/>
      <c r="TQI10" s="653"/>
      <c r="TQJ10" s="653"/>
      <c r="TQK10" s="653"/>
      <c r="TQL10" s="653"/>
      <c r="TQM10" s="653"/>
      <c r="TQN10" s="668"/>
      <c r="TQO10" s="670"/>
      <c r="TQP10" s="652"/>
      <c r="TQQ10" s="652"/>
      <c r="TQR10" s="652"/>
      <c r="TQS10" s="652"/>
      <c r="TQT10" s="652"/>
      <c r="TQU10" s="652"/>
      <c r="TQV10" s="653"/>
      <c r="TQW10" s="653"/>
      <c r="TQX10" s="653"/>
      <c r="TQY10" s="653"/>
      <c r="TQZ10" s="653"/>
      <c r="TRA10" s="653"/>
      <c r="TRB10" s="653"/>
      <c r="TRC10" s="653"/>
      <c r="TRD10" s="668"/>
      <c r="TRE10" s="670"/>
      <c r="TRF10" s="652"/>
      <c r="TRG10" s="652"/>
      <c r="TRH10" s="652"/>
      <c r="TRI10" s="652"/>
      <c r="TRJ10" s="652"/>
      <c r="TRK10" s="652"/>
      <c r="TRL10" s="653"/>
      <c r="TRM10" s="653"/>
      <c r="TRN10" s="653"/>
      <c r="TRO10" s="653"/>
      <c r="TRP10" s="653"/>
      <c r="TRQ10" s="653"/>
      <c r="TRR10" s="653"/>
      <c r="TRS10" s="653"/>
      <c r="TRT10" s="668"/>
      <c r="TRU10" s="670"/>
      <c r="TRV10" s="652"/>
      <c r="TRW10" s="652"/>
      <c r="TRX10" s="652"/>
      <c r="TRY10" s="652"/>
      <c r="TRZ10" s="652"/>
      <c r="TSA10" s="652"/>
      <c r="TSB10" s="653"/>
      <c r="TSC10" s="653"/>
      <c r="TSD10" s="653"/>
      <c r="TSE10" s="653"/>
      <c r="TSF10" s="653"/>
      <c r="TSG10" s="653"/>
      <c r="TSH10" s="653"/>
      <c r="TSI10" s="653"/>
      <c r="TSJ10" s="668"/>
      <c r="TSK10" s="670"/>
      <c r="TSL10" s="652"/>
      <c r="TSM10" s="652"/>
      <c r="TSN10" s="652"/>
      <c r="TSO10" s="652"/>
      <c r="TSP10" s="652"/>
      <c r="TSQ10" s="652"/>
      <c r="TSR10" s="653"/>
      <c r="TSS10" s="653"/>
      <c r="TST10" s="653"/>
      <c r="TSU10" s="653"/>
      <c r="TSV10" s="653"/>
      <c r="TSW10" s="653"/>
      <c r="TSX10" s="653"/>
      <c r="TSY10" s="653"/>
      <c r="TSZ10" s="668"/>
      <c r="TTA10" s="670"/>
      <c r="TTB10" s="652"/>
      <c r="TTC10" s="652"/>
      <c r="TTD10" s="652"/>
      <c r="TTE10" s="652"/>
      <c r="TTF10" s="652"/>
      <c r="TTG10" s="652"/>
      <c r="TTH10" s="653"/>
      <c r="TTI10" s="653"/>
      <c r="TTJ10" s="653"/>
      <c r="TTK10" s="653"/>
      <c r="TTL10" s="653"/>
      <c r="TTM10" s="653"/>
      <c r="TTN10" s="653"/>
      <c r="TTO10" s="653"/>
      <c r="TTP10" s="668"/>
      <c r="TTQ10" s="670"/>
      <c r="TTR10" s="652"/>
      <c r="TTS10" s="652"/>
      <c r="TTT10" s="652"/>
      <c r="TTU10" s="652"/>
      <c r="TTV10" s="652"/>
      <c r="TTW10" s="652"/>
      <c r="TTX10" s="653"/>
      <c r="TTY10" s="653"/>
      <c r="TTZ10" s="653"/>
      <c r="TUA10" s="653"/>
      <c r="TUB10" s="653"/>
      <c r="TUC10" s="653"/>
      <c r="TUD10" s="653"/>
      <c r="TUE10" s="653"/>
      <c r="TUF10" s="668"/>
      <c r="TUG10" s="670"/>
      <c r="TUH10" s="652"/>
      <c r="TUI10" s="652"/>
      <c r="TUJ10" s="652"/>
      <c r="TUK10" s="652"/>
      <c r="TUL10" s="652"/>
      <c r="TUM10" s="652"/>
      <c r="TUN10" s="653"/>
      <c r="TUO10" s="653"/>
      <c r="TUP10" s="653"/>
      <c r="TUQ10" s="653"/>
      <c r="TUR10" s="653"/>
      <c r="TUS10" s="653"/>
      <c r="TUT10" s="653"/>
      <c r="TUU10" s="653"/>
      <c r="TUV10" s="668"/>
      <c r="TUW10" s="670"/>
      <c r="TUX10" s="652"/>
      <c r="TUY10" s="652"/>
      <c r="TUZ10" s="652"/>
      <c r="TVA10" s="652"/>
      <c r="TVB10" s="652"/>
      <c r="TVC10" s="652"/>
      <c r="TVD10" s="653"/>
      <c r="TVE10" s="653"/>
      <c r="TVF10" s="653"/>
      <c r="TVG10" s="653"/>
      <c r="TVH10" s="653"/>
      <c r="TVI10" s="653"/>
      <c r="TVJ10" s="653"/>
      <c r="TVK10" s="653"/>
      <c r="TVL10" s="668"/>
      <c r="TVM10" s="670"/>
      <c r="TVN10" s="652"/>
      <c r="TVO10" s="652"/>
      <c r="TVP10" s="652"/>
      <c r="TVQ10" s="652"/>
      <c r="TVR10" s="652"/>
      <c r="TVS10" s="652"/>
      <c r="TVT10" s="653"/>
      <c r="TVU10" s="653"/>
      <c r="TVV10" s="653"/>
      <c r="TVW10" s="653"/>
      <c r="TVX10" s="653"/>
      <c r="TVY10" s="653"/>
      <c r="TVZ10" s="653"/>
      <c r="TWA10" s="653"/>
      <c r="TWB10" s="668"/>
      <c r="TWC10" s="670"/>
      <c r="TWD10" s="652"/>
      <c r="TWE10" s="652"/>
      <c r="TWF10" s="652"/>
      <c r="TWG10" s="652"/>
      <c r="TWH10" s="652"/>
      <c r="TWI10" s="652"/>
      <c r="TWJ10" s="653"/>
      <c r="TWK10" s="653"/>
      <c r="TWL10" s="653"/>
      <c r="TWM10" s="653"/>
      <c r="TWN10" s="653"/>
      <c r="TWO10" s="653"/>
      <c r="TWP10" s="653"/>
      <c r="TWQ10" s="653"/>
      <c r="TWR10" s="668"/>
      <c r="TWS10" s="670"/>
      <c r="TWT10" s="652"/>
      <c r="TWU10" s="652"/>
      <c r="TWV10" s="652"/>
      <c r="TWW10" s="652"/>
      <c r="TWX10" s="652"/>
      <c r="TWY10" s="652"/>
      <c r="TWZ10" s="653"/>
      <c r="TXA10" s="653"/>
      <c r="TXB10" s="653"/>
      <c r="TXC10" s="653"/>
      <c r="TXD10" s="653"/>
      <c r="TXE10" s="653"/>
      <c r="TXF10" s="653"/>
      <c r="TXG10" s="653"/>
      <c r="TXH10" s="668"/>
      <c r="TXI10" s="670"/>
      <c r="TXJ10" s="652"/>
      <c r="TXK10" s="652"/>
      <c r="TXL10" s="652"/>
      <c r="TXM10" s="652"/>
      <c r="TXN10" s="652"/>
      <c r="TXO10" s="652"/>
      <c r="TXP10" s="653"/>
      <c r="TXQ10" s="653"/>
      <c r="TXR10" s="653"/>
      <c r="TXS10" s="653"/>
      <c r="TXT10" s="653"/>
      <c r="TXU10" s="653"/>
      <c r="TXV10" s="653"/>
      <c r="TXW10" s="653"/>
      <c r="TXX10" s="668"/>
      <c r="TXY10" s="670"/>
      <c r="TXZ10" s="652"/>
      <c r="TYA10" s="652"/>
      <c r="TYB10" s="652"/>
      <c r="TYC10" s="652"/>
      <c r="TYD10" s="652"/>
      <c r="TYE10" s="652"/>
      <c r="TYF10" s="653"/>
      <c r="TYG10" s="653"/>
      <c r="TYH10" s="653"/>
      <c r="TYI10" s="653"/>
      <c r="TYJ10" s="653"/>
      <c r="TYK10" s="653"/>
      <c r="TYL10" s="653"/>
      <c r="TYM10" s="653"/>
      <c r="TYN10" s="668"/>
      <c r="TYO10" s="670"/>
      <c r="TYP10" s="652"/>
      <c r="TYQ10" s="652"/>
      <c r="TYR10" s="652"/>
      <c r="TYS10" s="652"/>
      <c r="TYT10" s="652"/>
      <c r="TYU10" s="652"/>
      <c r="TYV10" s="653"/>
      <c r="TYW10" s="653"/>
      <c r="TYX10" s="653"/>
      <c r="TYY10" s="653"/>
      <c r="TYZ10" s="653"/>
      <c r="TZA10" s="653"/>
      <c r="TZB10" s="653"/>
      <c r="TZC10" s="653"/>
      <c r="TZD10" s="668"/>
      <c r="TZE10" s="670"/>
      <c r="TZF10" s="652"/>
      <c r="TZG10" s="652"/>
      <c r="TZH10" s="652"/>
      <c r="TZI10" s="652"/>
      <c r="TZJ10" s="652"/>
      <c r="TZK10" s="652"/>
      <c r="TZL10" s="653"/>
      <c r="TZM10" s="653"/>
      <c r="TZN10" s="653"/>
      <c r="TZO10" s="653"/>
      <c r="TZP10" s="653"/>
      <c r="TZQ10" s="653"/>
      <c r="TZR10" s="653"/>
      <c r="TZS10" s="653"/>
      <c r="TZT10" s="668"/>
      <c r="TZU10" s="670"/>
      <c r="TZV10" s="652"/>
      <c r="TZW10" s="652"/>
      <c r="TZX10" s="652"/>
      <c r="TZY10" s="652"/>
      <c r="TZZ10" s="652"/>
      <c r="UAA10" s="652"/>
      <c r="UAB10" s="653"/>
      <c r="UAC10" s="653"/>
      <c r="UAD10" s="653"/>
      <c r="UAE10" s="653"/>
      <c r="UAF10" s="653"/>
      <c r="UAG10" s="653"/>
      <c r="UAH10" s="653"/>
      <c r="UAI10" s="653"/>
      <c r="UAJ10" s="668"/>
      <c r="UAK10" s="670"/>
      <c r="UAL10" s="652"/>
      <c r="UAM10" s="652"/>
      <c r="UAN10" s="652"/>
      <c r="UAO10" s="652"/>
      <c r="UAP10" s="652"/>
      <c r="UAQ10" s="652"/>
      <c r="UAR10" s="653"/>
      <c r="UAS10" s="653"/>
      <c r="UAT10" s="653"/>
      <c r="UAU10" s="653"/>
      <c r="UAV10" s="653"/>
      <c r="UAW10" s="653"/>
      <c r="UAX10" s="653"/>
      <c r="UAY10" s="653"/>
      <c r="UAZ10" s="668"/>
      <c r="UBA10" s="670"/>
      <c r="UBB10" s="652"/>
      <c r="UBC10" s="652"/>
      <c r="UBD10" s="652"/>
      <c r="UBE10" s="652"/>
      <c r="UBF10" s="652"/>
      <c r="UBG10" s="652"/>
      <c r="UBH10" s="653"/>
      <c r="UBI10" s="653"/>
      <c r="UBJ10" s="653"/>
      <c r="UBK10" s="653"/>
      <c r="UBL10" s="653"/>
      <c r="UBM10" s="653"/>
      <c r="UBN10" s="653"/>
      <c r="UBO10" s="653"/>
      <c r="UBP10" s="668"/>
      <c r="UBQ10" s="670"/>
      <c r="UBR10" s="652"/>
      <c r="UBS10" s="652"/>
      <c r="UBT10" s="652"/>
      <c r="UBU10" s="652"/>
      <c r="UBV10" s="652"/>
      <c r="UBW10" s="652"/>
      <c r="UBX10" s="653"/>
      <c r="UBY10" s="653"/>
      <c r="UBZ10" s="653"/>
      <c r="UCA10" s="653"/>
      <c r="UCB10" s="653"/>
      <c r="UCC10" s="653"/>
      <c r="UCD10" s="653"/>
      <c r="UCE10" s="653"/>
      <c r="UCF10" s="668"/>
      <c r="UCG10" s="670"/>
      <c r="UCH10" s="652"/>
      <c r="UCI10" s="652"/>
      <c r="UCJ10" s="652"/>
      <c r="UCK10" s="652"/>
      <c r="UCL10" s="652"/>
      <c r="UCM10" s="652"/>
      <c r="UCN10" s="653"/>
      <c r="UCO10" s="653"/>
      <c r="UCP10" s="653"/>
      <c r="UCQ10" s="653"/>
      <c r="UCR10" s="653"/>
      <c r="UCS10" s="653"/>
      <c r="UCT10" s="653"/>
      <c r="UCU10" s="653"/>
      <c r="UCV10" s="668"/>
      <c r="UCW10" s="670"/>
      <c r="UCX10" s="652"/>
      <c r="UCY10" s="652"/>
      <c r="UCZ10" s="652"/>
      <c r="UDA10" s="652"/>
      <c r="UDB10" s="652"/>
      <c r="UDC10" s="652"/>
      <c r="UDD10" s="653"/>
      <c r="UDE10" s="653"/>
      <c r="UDF10" s="653"/>
      <c r="UDG10" s="653"/>
      <c r="UDH10" s="653"/>
      <c r="UDI10" s="653"/>
      <c r="UDJ10" s="653"/>
      <c r="UDK10" s="653"/>
      <c r="UDL10" s="668"/>
      <c r="UDM10" s="670"/>
      <c r="UDN10" s="652"/>
      <c r="UDO10" s="652"/>
      <c r="UDP10" s="652"/>
      <c r="UDQ10" s="652"/>
      <c r="UDR10" s="652"/>
      <c r="UDS10" s="652"/>
      <c r="UDT10" s="653"/>
      <c r="UDU10" s="653"/>
      <c r="UDV10" s="653"/>
      <c r="UDW10" s="653"/>
      <c r="UDX10" s="653"/>
      <c r="UDY10" s="653"/>
      <c r="UDZ10" s="653"/>
      <c r="UEA10" s="653"/>
      <c r="UEB10" s="668"/>
      <c r="UEC10" s="670"/>
      <c r="UED10" s="652"/>
      <c r="UEE10" s="652"/>
      <c r="UEF10" s="652"/>
      <c r="UEG10" s="652"/>
      <c r="UEH10" s="652"/>
      <c r="UEI10" s="652"/>
      <c r="UEJ10" s="653"/>
      <c r="UEK10" s="653"/>
      <c r="UEL10" s="653"/>
      <c r="UEM10" s="653"/>
      <c r="UEN10" s="653"/>
      <c r="UEO10" s="653"/>
      <c r="UEP10" s="653"/>
      <c r="UEQ10" s="653"/>
      <c r="UER10" s="668"/>
      <c r="UES10" s="670"/>
      <c r="UET10" s="652"/>
      <c r="UEU10" s="652"/>
      <c r="UEV10" s="652"/>
      <c r="UEW10" s="652"/>
      <c r="UEX10" s="652"/>
      <c r="UEY10" s="652"/>
      <c r="UEZ10" s="653"/>
      <c r="UFA10" s="653"/>
      <c r="UFB10" s="653"/>
      <c r="UFC10" s="653"/>
      <c r="UFD10" s="653"/>
      <c r="UFE10" s="653"/>
      <c r="UFF10" s="653"/>
      <c r="UFG10" s="653"/>
      <c r="UFH10" s="668"/>
      <c r="UFI10" s="670"/>
      <c r="UFJ10" s="652"/>
      <c r="UFK10" s="652"/>
      <c r="UFL10" s="652"/>
      <c r="UFM10" s="652"/>
      <c r="UFN10" s="652"/>
      <c r="UFO10" s="652"/>
      <c r="UFP10" s="653"/>
      <c r="UFQ10" s="653"/>
      <c r="UFR10" s="653"/>
      <c r="UFS10" s="653"/>
      <c r="UFT10" s="653"/>
      <c r="UFU10" s="653"/>
      <c r="UFV10" s="653"/>
      <c r="UFW10" s="653"/>
      <c r="UFX10" s="668"/>
      <c r="UFY10" s="670"/>
      <c r="UFZ10" s="652"/>
      <c r="UGA10" s="652"/>
      <c r="UGB10" s="652"/>
      <c r="UGC10" s="652"/>
      <c r="UGD10" s="652"/>
      <c r="UGE10" s="652"/>
      <c r="UGF10" s="653"/>
      <c r="UGG10" s="653"/>
      <c r="UGH10" s="653"/>
      <c r="UGI10" s="653"/>
      <c r="UGJ10" s="653"/>
      <c r="UGK10" s="653"/>
      <c r="UGL10" s="653"/>
      <c r="UGM10" s="653"/>
      <c r="UGN10" s="668"/>
      <c r="UGO10" s="670"/>
      <c r="UGP10" s="652"/>
      <c r="UGQ10" s="652"/>
      <c r="UGR10" s="652"/>
      <c r="UGS10" s="652"/>
      <c r="UGT10" s="652"/>
      <c r="UGU10" s="652"/>
      <c r="UGV10" s="653"/>
      <c r="UGW10" s="653"/>
      <c r="UGX10" s="653"/>
      <c r="UGY10" s="653"/>
      <c r="UGZ10" s="653"/>
      <c r="UHA10" s="653"/>
      <c r="UHB10" s="653"/>
      <c r="UHC10" s="653"/>
      <c r="UHD10" s="668"/>
      <c r="UHE10" s="670"/>
      <c r="UHF10" s="652"/>
      <c r="UHG10" s="652"/>
      <c r="UHH10" s="652"/>
      <c r="UHI10" s="652"/>
      <c r="UHJ10" s="652"/>
      <c r="UHK10" s="652"/>
      <c r="UHL10" s="653"/>
      <c r="UHM10" s="653"/>
      <c r="UHN10" s="653"/>
      <c r="UHO10" s="653"/>
      <c r="UHP10" s="653"/>
      <c r="UHQ10" s="653"/>
      <c r="UHR10" s="653"/>
      <c r="UHS10" s="653"/>
      <c r="UHT10" s="668"/>
      <c r="UHU10" s="670"/>
      <c r="UHV10" s="652"/>
      <c r="UHW10" s="652"/>
      <c r="UHX10" s="652"/>
      <c r="UHY10" s="652"/>
      <c r="UHZ10" s="652"/>
      <c r="UIA10" s="652"/>
      <c r="UIB10" s="653"/>
      <c r="UIC10" s="653"/>
      <c r="UID10" s="653"/>
      <c r="UIE10" s="653"/>
      <c r="UIF10" s="653"/>
      <c r="UIG10" s="653"/>
      <c r="UIH10" s="653"/>
      <c r="UII10" s="653"/>
      <c r="UIJ10" s="668"/>
      <c r="UIK10" s="670"/>
      <c r="UIL10" s="652"/>
      <c r="UIM10" s="652"/>
      <c r="UIN10" s="652"/>
      <c r="UIO10" s="652"/>
      <c r="UIP10" s="652"/>
      <c r="UIQ10" s="652"/>
      <c r="UIR10" s="653"/>
      <c r="UIS10" s="653"/>
      <c r="UIT10" s="653"/>
      <c r="UIU10" s="653"/>
      <c r="UIV10" s="653"/>
      <c r="UIW10" s="653"/>
      <c r="UIX10" s="653"/>
      <c r="UIY10" s="653"/>
      <c r="UIZ10" s="668"/>
      <c r="UJA10" s="670"/>
      <c r="UJB10" s="652"/>
      <c r="UJC10" s="652"/>
      <c r="UJD10" s="652"/>
      <c r="UJE10" s="652"/>
      <c r="UJF10" s="652"/>
      <c r="UJG10" s="652"/>
      <c r="UJH10" s="653"/>
      <c r="UJI10" s="653"/>
      <c r="UJJ10" s="653"/>
      <c r="UJK10" s="653"/>
      <c r="UJL10" s="653"/>
      <c r="UJM10" s="653"/>
      <c r="UJN10" s="653"/>
      <c r="UJO10" s="653"/>
      <c r="UJP10" s="668"/>
      <c r="UJQ10" s="670"/>
      <c r="UJR10" s="652"/>
      <c r="UJS10" s="652"/>
      <c r="UJT10" s="652"/>
      <c r="UJU10" s="652"/>
      <c r="UJV10" s="652"/>
      <c r="UJW10" s="652"/>
      <c r="UJX10" s="653"/>
      <c r="UJY10" s="653"/>
      <c r="UJZ10" s="653"/>
      <c r="UKA10" s="653"/>
      <c r="UKB10" s="653"/>
      <c r="UKC10" s="653"/>
      <c r="UKD10" s="653"/>
      <c r="UKE10" s="653"/>
      <c r="UKF10" s="668"/>
      <c r="UKG10" s="670"/>
      <c r="UKH10" s="652"/>
      <c r="UKI10" s="652"/>
      <c r="UKJ10" s="652"/>
      <c r="UKK10" s="652"/>
      <c r="UKL10" s="652"/>
      <c r="UKM10" s="652"/>
      <c r="UKN10" s="653"/>
      <c r="UKO10" s="653"/>
      <c r="UKP10" s="653"/>
      <c r="UKQ10" s="653"/>
      <c r="UKR10" s="653"/>
      <c r="UKS10" s="653"/>
      <c r="UKT10" s="653"/>
      <c r="UKU10" s="653"/>
      <c r="UKV10" s="668"/>
      <c r="UKW10" s="670"/>
      <c r="UKX10" s="652"/>
      <c r="UKY10" s="652"/>
      <c r="UKZ10" s="652"/>
      <c r="ULA10" s="652"/>
      <c r="ULB10" s="652"/>
      <c r="ULC10" s="652"/>
      <c r="ULD10" s="653"/>
      <c r="ULE10" s="653"/>
      <c r="ULF10" s="653"/>
      <c r="ULG10" s="653"/>
      <c r="ULH10" s="653"/>
      <c r="ULI10" s="653"/>
      <c r="ULJ10" s="653"/>
      <c r="ULK10" s="653"/>
      <c r="ULL10" s="668"/>
      <c r="ULM10" s="670"/>
      <c r="ULN10" s="652"/>
      <c r="ULO10" s="652"/>
      <c r="ULP10" s="652"/>
      <c r="ULQ10" s="652"/>
      <c r="ULR10" s="652"/>
      <c r="ULS10" s="652"/>
      <c r="ULT10" s="653"/>
      <c r="ULU10" s="653"/>
      <c r="ULV10" s="653"/>
      <c r="ULW10" s="653"/>
      <c r="ULX10" s="653"/>
      <c r="ULY10" s="653"/>
      <c r="ULZ10" s="653"/>
      <c r="UMA10" s="653"/>
      <c r="UMB10" s="668"/>
      <c r="UMC10" s="670"/>
      <c r="UMD10" s="652"/>
      <c r="UME10" s="652"/>
      <c r="UMF10" s="652"/>
      <c r="UMG10" s="652"/>
      <c r="UMH10" s="652"/>
      <c r="UMI10" s="652"/>
      <c r="UMJ10" s="653"/>
      <c r="UMK10" s="653"/>
      <c r="UML10" s="653"/>
      <c r="UMM10" s="653"/>
      <c r="UMN10" s="653"/>
      <c r="UMO10" s="653"/>
      <c r="UMP10" s="653"/>
      <c r="UMQ10" s="653"/>
      <c r="UMR10" s="668"/>
      <c r="UMS10" s="670"/>
      <c r="UMT10" s="652"/>
      <c r="UMU10" s="652"/>
      <c r="UMV10" s="652"/>
      <c r="UMW10" s="652"/>
      <c r="UMX10" s="652"/>
      <c r="UMY10" s="652"/>
      <c r="UMZ10" s="653"/>
      <c r="UNA10" s="653"/>
      <c r="UNB10" s="653"/>
      <c r="UNC10" s="653"/>
      <c r="UND10" s="653"/>
      <c r="UNE10" s="653"/>
      <c r="UNF10" s="653"/>
      <c r="UNG10" s="653"/>
      <c r="UNH10" s="668"/>
      <c r="UNI10" s="670"/>
      <c r="UNJ10" s="652"/>
      <c r="UNK10" s="652"/>
      <c r="UNL10" s="652"/>
      <c r="UNM10" s="652"/>
      <c r="UNN10" s="652"/>
      <c r="UNO10" s="652"/>
      <c r="UNP10" s="653"/>
      <c r="UNQ10" s="653"/>
      <c r="UNR10" s="653"/>
      <c r="UNS10" s="653"/>
      <c r="UNT10" s="653"/>
      <c r="UNU10" s="653"/>
      <c r="UNV10" s="653"/>
      <c r="UNW10" s="653"/>
      <c r="UNX10" s="668"/>
      <c r="UNY10" s="670"/>
      <c r="UNZ10" s="652"/>
      <c r="UOA10" s="652"/>
      <c r="UOB10" s="652"/>
      <c r="UOC10" s="652"/>
      <c r="UOD10" s="652"/>
      <c r="UOE10" s="652"/>
      <c r="UOF10" s="653"/>
      <c r="UOG10" s="653"/>
      <c r="UOH10" s="653"/>
      <c r="UOI10" s="653"/>
      <c r="UOJ10" s="653"/>
      <c r="UOK10" s="653"/>
      <c r="UOL10" s="653"/>
      <c r="UOM10" s="653"/>
      <c r="UON10" s="668"/>
      <c r="UOO10" s="670"/>
      <c r="UOP10" s="652"/>
      <c r="UOQ10" s="652"/>
      <c r="UOR10" s="652"/>
      <c r="UOS10" s="652"/>
      <c r="UOT10" s="652"/>
      <c r="UOU10" s="652"/>
      <c r="UOV10" s="653"/>
      <c r="UOW10" s="653"/>
      <c r="UOX10" s="653"/>
      <c r="UOY10" s="653"/>
      <c r="UOZ10" s="653"/>
      <c r="UPA10" s="653"/>
      <c r="UPB10" s="653"/>
      <c r="UPC10" s="653"/>
      <c r="UPD10" s="668"/>
      <c r="UPE10" s="670"/>
      <c r="UPF10" s="652"/>
      <c r="UPG10" s="652"/>
      <c r="UPH10" s="652"/>
      <c r="UPI10" s="652"/>
      <c r="UPJ10" s="652"/>
      <c r="UPK10" s="652"/>
      <c r="UPL10" s="653"/>
      <c r="UPM10" s="653"/>
      <c r="UPN10" s="653"/>
      <c r="UPO10" s="653"/>
      <c r="UPP10" s="653"/>
      <c r="UPQ10" s="653"/>
      <c r="UPR10" s="653"/>
      <c r="UPS10" s="653"/>
      <c r="UPT10" s="668"/>
      <c r="UPU10" s="670"/>
      <c r="UPV10" s="652"/>
      <c r="UPW10" s="652"/>
      <c r="UPX10" s="652"/>
      <c r="UPY10" s="652"/>
      <c r="UPZ10" s="652"/>
      <c r="UQA10" s="652"/>
      <c r="UQB10" s="653"/>
      <c r="UQC10" s="653"/>
      <c r="UQD10" s="653"/>
      <c r="UQE10" s="653"/>
      <c r="UQF10" s="653"/>
      <c r="UQG10" s="653"/>
      <c r="UQH10" s="653"/>
      <c r="UQI10" s="653"/>
      <c r="UQJ10" s="668"/>
      <c r="UQK10" s="670"/>
      <c r="UQL10" s="652"/>
      <c r="UQM10" s="652"/>
      <c r="UQN10" s="652"/>
      <c r="UQO10" s="652"/>
      <c r="UQP10" s="652"/>
      <c r="UQQ10" s="652"/>
      <c r="UQR10" s="653"/>
      <c r="UQS10" s="653"/>
      <c r="UQT10" s="653"/>
      <c r="UQU10" s="653"/>
      <c r="UQV10" s="653"/>
      <c r="UQW10" s="653"/>
      <c r="UQX10" s="653"/>
      <c r="UQY10" s="653"/>
      <c r="UQZ10" s="668"/>
      <c r="URA10" s="670"/>
      <c r="URB10" s="652"/>
      <c r="URC10" s="652"/>
      <c r="URD10" s="652"/>
      <c r="URE10" s="652"/>
      <c r="URF10" s="652"/>
      <c r="URG10" s="652"/>
      <c r="URH10" s="653"/>
      <c r="URI10" s="653"/>
      <c r="URJ10" s="653"/>
      <c r="URK10" s="653"/>
      <c r="URL10" s="653"/>
      <c r="URM10" s="653"/>
      <c r="URN10" s="653"/>
      <c r="URO10" s="653"/>
      <c r="URP10" s="668"/>
      <c r="URQ10" s="670"/>
      <c r="URR10" s="652"/>
      <c r="URS10" s="652"/>
      <c r="URT10" s="652"/>
      <c r="URU10" s="652"/>
      <c r="URV10" s="652"/>
      <c r="URW10" s="652"/>
      <c r="URX10" s="653"/>
      <c r="URY10" s="653"/>
      <c r="URZ10" s="653"/>
      <c r="USA10" s="653"/>
      <c r="USB10" s="653"/>
      <c r="USC10" s="653"/>
      <c r="USD10" s="653"/>
      <c r="USE10" s="653"/>
      <c r="USF10" s="668"/>
      <c r="USG10" s="670"/>
      <c r="USH10" s="652"/>
      <c r="USI10" s="652"/>
      <c r="USJ10" s="652"/>
      <c r="USK10" s="652"/>
      <c r="USL10" s="652"/>
      <c r="USM10" s="652"/>
      <c r="USN10" s="653"/>
      <c r="USO10" s="653"/>
      <c r="USP10" s="653"/>
      <c r="USQ10" s="653"/>
      <c r="USR10" s="653"/>
      <c r="USS10" s="653"/>
      <c r="UST10" s="653"/>
      <c r="USU10" s="653"/>
      <c r="USV10" s="668"/>
      <c r="USW10" s="670"/>
      <c r="USX10" s="652"/>
      <c r="USY10" s="652"/>
      <c r="USZ10" s="652"/>
      <c r="UTA10" s="652"/>
      <c r="UTB10" s="652"/>
      <c r="UTC10" s="652"/>
      <c r="UTD10" s="653"/>
      <c r="UTE10" s="653"/>
      <c r="UTF10" s="653"/>
      <c r="UTG10" s="653"/>
      <c r="UTH10" s="653"/>
      <c r="UTI10" s="653"/>
      <c r="UTJ10" s="653"/>
      <c r="UTK10" s="653"/>
      <c r="UTL10" s="668"/>
      <c r="UTM10" s="670"/>
      <c r="UTN10" s="652"/>
      <c r="UTO10" s="652"/>
      <c r="UTP10" s="652"/>
      <c r="UTQ10" s="652"/>
      <c r="UTR10" s="652"/>
      <c r="UTS10" s="652"/>
      <c r="UTT10" s="653"/>
      <c r="UTU10" s="653"/>
      <c r="UTV10" s="653"/>
      <c r="UTW10" s="653"/>
      <c r="UTX10" s="653"/>
      <c r="UTY10" s="653"/>
      <c r="UTZ10" s="653"/>
      <c r="UUA10" s="653"/>
      <c r="UUB10" s="668"/>
      <c r="UUC10" s="670"/>
      <c r="UUD10" s="652"/>
      <c r="UUE10" s="652"/>
      <c r="UUF10" s="652"/>
      <c r="UUG10" s="652"/>
      <c r="UUH10" s="652"/>
      <c r="UUI10" s="652"/>
      <c r="UUJ10" s="653"/>
      <c r="UUK10" s="653"/>
      <c r="UUL10" s="653"/>
      <c r="UUM10" s="653"/>
      <c r="UUN10" s="653"/>
      <c r="UUO10" s="653"/>
      <c r="UUP10" s="653"/>
      <c r="UUQ10" s="653"/>
      <c r="UUR10" s="668"/>
      <c r="UUS10" s="670"/>
      <c r="UUT10" s="652"/>
      <c r="UUU10" s="652"/>
      <c r="UUV10" s="652"/>
      <c r="UUW10" s="652"/>
      <c r="UUX10" s="652"/>
      <c r="UUY10" s="652"/>
      <c r="UUZ10" s="653"/>
      <c r="UVA10" s="653"/>
      <c r="UVB10" s="653"/>
      <c r="UVC10" s="653"/>
      <c r="UVD10" s="653"/>
      <c r="UVE10" s="653"/>
      <c r="UVF10" s="653"/>
      <c r="UVG10" s="653"/>
      <c r="UVH10" s="668"/>
      <c r="UVI10" s="670"/>
      <c r="UVJ10" s="652"/>
      <c r="UVK10" s="652"/>
      <c r="UVL10" s="652"/>
      <c r="UVM10" s="652"/>
      <c r="UVN10" s="652"/>
      <c r="UVO10" s="652"/>
      <c r="UVP10" s="653"/>
      <c r="UVQ10" s="653"/>
      <c r="UVR10" s="653"/>
      <c r="UVS10" s="653"/>
      <c r="UVT10" s="653"/>
      <c r="UVU10" s="653"/>
      <c r="UVV10" s="653"/>
      <c r="UVW10" s="653"/>
      <c r="UVX10" s="668"/>
      <c r="UVY10" s="670"/>
      <c r="UVZ10" s="652"/>
      <c r="UWA10" s="652"/>
      <c r="UWB10" s="652"/>
      <c r="UWC10" s="652"/>
      <c r="UWD10" s="652"/>
      <c r="UWE10" s="652"/>
      <c r="UWF10" s="653"/>
      <c r="UWG10" s="653"/>
      <c r="UWH10" s="653"/>
      <c r="UWI10" s="653"/>
      <c r="UWJ10" s="653"/>
      <c r="UWK10" s="653"/>
      <c r="UWL10" s="653"/>
      <c r="UWM10" s="653"/>
      <c r="UWN10" s="668"/>
      <c r="UWO10" s="670"/>
      <c r="UWP10" s="652"/>
      <c r="UWQ10" s="652"/>
      <c r="UWR10" s="652"/>
      <c r="UWS10" s="652"/>
      <c r="UWT10" s="652"/>
      <c r="UWU10" s="652"/>
      <c r="UWV10" s="653"/>
      <c r="UWW10" s="653"/>
      <c r="UWX10" s="653"/>
      <c r="UWY10" s="653"/>
      <c r="UWZ10" s="653"/>
      <c r="UXA10" s="653"/>
      <c r="UXB10" s="653"/>
      <c r="UXC10" s="653"/>
      <c r="UXD10" s="668"/>
      <c r="UXE10" s="670"/>
      <c r="UXF10" s="652"/>
      <c r="UXG10" s="652"/>
      <c r="UXH10" s="652"/>
      <c r="UXI10" s="652"/>
      <c r="UXJ10" s="652"/>
      <c r="UXK10" s="652"/>
      <c r="UXL10" s="653"/>
      <c r="UXM10" s="653"/>
      <c r="UXN10" s="653"/>
      <c r="UXO10" s="653"/>
      <c r="UXP10" s="653"/>
      <c r="UXQ10" s="653"/>
      <c r="UXR10" s="653"/>
      <c r="UXS10" s="653"/>
      <c r="UXT10" s="668"/>
      <c r="UXU10" s="670"/>
      <c r="UXV10" s="652"/>
      <c r="UXW10" s="652"/>
      <c r="UXX10" s="652"/>
      <c r="UXY10" s="652"/>
      <c r="UXZ10" s="652"/>
      <c r="UYA10" s="652"/>
      <c r="UYB10" s="653"/>
      <c r="UYC10" s="653"/>
      <c r="UYD10" s="653"/>
      <c r="UYE10" s="653"/>
      <c r="UYF10" s="653"/>
      <c r="UYG10" s="653"/>
      <c r="UYH10" s="653"/>
      <c r="UYI10" s="653"/>
      <c r="UYJ10" s="668"/>
      <c r="UYK10" s="670"/>
      <c r="UYL10" s="652"/>
      <c r="UYM10" s="652"/>
      <c r="UYN10" s="652"/>
      <c r="UYO10" s="652"/>
      <c r="UYP10" s="652"/>
      <c r="UYQ10" s="652"/>
      <c r="UYR10" s="653"/>
      <c r="UYS10" s="653"/>
      <c r="UYT10" s="653"/>
      <c r="UYU10" s="653"/>
      <c r="UYV10" s="653"/>
      <c r="UYW10" s="653"/>
      <c r="UYX10" s="653"/>
      <c r="UYY10" s="653"/>
      <c r="UYZ10" s="668"/>
      <c r="UZA10" s="670"/>
      <c r="UZB10" s="652"/>
      <c r="UZC10" s="652"/>
      <c r="UZD10" s="652"/>
      <c r="UZE10" s="652"/>
      <c r="UZF10" s="652"/>
      <c r="UZG10" s="652"/>
      <c r="UZH10" s="653"/>
      <c r="UZI10" s="653"/>
      <c r="UZJ10" s="653"/>
      <c r="UZK10" s="653"/>
      <c r="UZL10" s="653"/>
      <c r="UZM10" s="653"/>
      <c r="UZN10" s="653"/>
      <c r="UZO10" s="653"/>
      <c r="UZP10" s="668"/>
      <c r="UZQ10" s="670"/>
      <c r="UZR10" s="652"/>
      <c r="UZS10" s="652"/>
      <c r="UZT10" s="652"/>
      <c r="UZU10" s="652"/>
      <c r="UZV10" s="652"/>
      <c r="UZW10" s="652"/>
      <c r="UZX10" s="653"/>
      <c r="UZY10" s="653"/>
      <c r="UZZ10" s="653"/>
      <c r="VAA10" s="653"/>
      <c r="VAB10" s="653"/>
      <c r="VAC10" s="653"/>
      <c r="VAD10" s="653"/>
      <c r="VAE10" s="653"/>
      <c r="VAF10" s="668"/>
      <c r="VAG10" s="670"/>
      <c r="VAH10" s="652"/>
      <c r="VAI10" s="652"/>
      <c r="VAJ10" s="652"/>
      <c r="VAK10" s="652"/>
      <c r="VAL10" s="652"/>
      <c r="VAM10" s="652"/>
      <c r="VAN10" s="653"/>
      <c r="VAO10" s="653"/>
      <c r="VAP10" s="653"/>
      <c r="VAQ10" s="653"/>
      <c r="VAR10" s="653"/>
      <c r="VAS10" s="653"/>
      <c r="VAT10" s="653"/>
      <c r="VAU10" s="653"/>
      <c r="VAV10" s="668"/>
      <c r="VAW10" s="670"/>
      <c r="VAX10" s="652"/>
      <c r="VAY10" s="652"/>
      <c r="VAZ10" s="652"/>
      <c r="VBA10" s="652"/>
      <c r="VBB10" s="652"/>
      <c r="VBC10" s="652"/>
      <c r="VBD10" s="653"/>
      <c r="VBE10" s="653"/>
      <c r="VBF10" s="653"/>
      <c r="VBG10" s="653"/>
      <c r="VBH10" s="653"/>
      <c r="VBI10" s="653"/>
      <c r="VBJ10" s="653"/>
      <c r="VBK10" s="653"/>
      <c r="VBL10" s="668"/>
      <c r="VBM10" s="670"/>
      <c r="VBN10" s="652"/>
      <c r="VBO10" s="652"/>
      <c r="VBP10" s="652"/>
      <c r="VBQ10" s="652"/>
      <c r="VBR10" s="652"/>
      <c r="VBS10" s="652"/>
      <c r="VBT10" s="653"/>
      <c r="VBU10" s="653"/>
      <c r="VBV10" s="653"/>
      <c r="VBW10" s="653"/>
      <c r="VBX10" s="653"/>
      <c r="VBY10" s="653"/>
      <c r="VBZ10" s="653"/>
      <c r="VCA10" s="653"/>
      <c r="VCB10" s="668"/>
      <c r="VCC10" s="670"/>
      <c r="VCD10" s="652"/>
      <c r="VCE10" s="652"/>
      <c r="VCF10" s="652"/>
      <c r="VCG10" s="652"/>
      <c r="VCH10" s="652"/>
      <c r="VCI10" s="652"/>
      <c r="VCJ10" s="653"/>
      <c r="VCK10" s="653"/>
      <c r="VCL10" s="653"/>
      <c r="VCM10" s="653"/>
      <c r="VCN10" s="653"/>
      <c r="VCO10" s="653"/>
      <c r="VCP10" s="653"/>
      <c r="VCQ10" s="653"/>
      <c r="VCR10" s="668"/>
      <c r="VCS10" s="670"/>
      <c r="VCT10" s="652"/>
      <c r="VCU10" s="652"/>
      <c r="VCV10" s="652"/>
      <c r="VCW10" s="652"/>
      <c r="VCX10" s="652"/>
      <c r="VCY10" s="652"/>
      <c r="VCZ10" s="653"/>
      <c r="VDA10" s="653"/>
      <c r="VDB10" s="653"/>
      <c r="VDC10" s="653"/>
      <c r="VDD10" s="653"/>
      <c r="VDE10" s="653"/>
      <c r="VDF10" s="653"/>
      <c r="VDG10" s="653"/>
      <c r="VDH10" s="668"/>
      <c r="VDI10" s="670"/>
      <c r="VDJ10" s="652"/>
      <c r="VDK10" s="652"/>
      <c r="VDL10" s="652"/>
      <c r="VDM10" s="652"/>
      <c r="VDN10" s="652"/>
      <c r="VDO10" s="652"/>
      <c r="VDP10" s="653"/>
      <c r="VDQ10" s="653"/>
      <c r="VDR10" s="653"/>
      <c r="VDS10" s="653"/>
      <c r="VDT10" s="653"/>
      <c r="VDU10" s="653"/>
      <c r="VDV10" s="653"/>
      <c r="VDW10" s="653"/>
      <c r="VDX10" s="668"/>
      <c r="VDY10" s="670"/>
      <c r="VDZ10" s="652"/>
      <c r="VEA10" s="652"/>
      <c r="VEB10" s="652"/>
      <c r="VEC10" s="652"/>
      <c r="VED10" s="652"/>
      <c r="VEE10" s="652"/>
      <c r="VEF10" s="653"/>
      <c r="VEG10" s="653"/>
      <c r="VEH10" s="653"/>
      <c r="VEI10" s="653"/>
      <c r="VEJ10" s="653"/>
      <c r="VEK10" s="653"/>
      <c r="VEL10" s="653"/>
      <c r="VEM10" s="653"/>
      <c r="VEN10" s="668"/>
      <c r="VEO10" s="670"/>
      <c r="VEP10" s="652"/>
      <c r="VEQ10" s="652"/>
      <c r="VER10" s="652"/>
      <c r="VES10" s="652"/>
      <c r="VET10" s="652"/>
      <c r="VEU10" s="652"/>
      <c r="VEV10" s="653"/>
      <c r="VEW10" s="653"/>
      <c r="VEX10" s="653"/>
      <c r="VEY10" s="653"/>
      <c r="VEZ10" s="653"/>
      <c r="VFA10" s="653"/>
      <c r="VFB10" s="653"/>
      <c r="VFC10" s="653"/>
      <c r="VFD10" s="668"/>
      <c r="VFE10" s="670"/>
      <c r="VFF10" s="652"/>
      <c r="VFG10" s="652"/>
      <c r="VFH10" s="652"/>
      <c r="VFI10" s="652"/>
      <c r="VFJ10" s="652"/>
      <c r="VFK10" s="652"/>
      <c r="VFL10" s="653"/>
      <c r="VFM10" s="653"/>
      <c r="VFN10" s="653"/>
      <c r="VFO10" s="653"/>
      <c r="VFP10" s="653"/>
      <c r="VFQ10" s="653"/>
      <c r="VFR10" s="653"/>
      <c r="VFS10" s="653"/>
      <c r="VFT10" s="668"/>
      <c r="VFU10" s="670"/>
      <c r="VFV10" s="652"/>
      <c r="VFW10" s="652"/>
      <c r="VFX10" s="652"/>
      <c r="VFY10" s="652"/>
      <c r="VFZ10" s="652"/>
      <c r="VGA10" s="652"/>
      <c r="VGB10" s="653"/>
      <c r="VGC10" s="653"/>
      <c r="VGD10" s="653"/>
      <c r="VGE10" s="653"/>
      <c r="VGF10" s="653"/>
      <c r="VGG10" s="653"/>
      <c r="VGH10" s="653"/>
      <c r="VGI10" s="653"/>
      <c r="VGJ10" s="668"/>
      <c r="VGK10" s="670"/>
      <c r="VGL10" s="652"/>
      <c r="VGM10" s="652"/>
      <c r="VGN10" s="652"/>
      <c r="VGO10" s="652"/>
      <c r="VGP10" s="652"/>
      <c r="VGQ10" s="652"/>
      <c r="VGR10" s="653"/>
      <c r="VGS10" s="653"/>
      <c r="VGT10" s="653"/>
      <c r="VGU10" s="653"/>
      <c r="VGV10" s="653"/>
      <c r="VGW10" s="653"/>
      <c r="VGX10" s="653"/>
      <c r="VGY10" s="653"/>
      <c r="VGZ10" s="668"/>
      <c r="VHA10" s="670"/>
      <c r="VHB10" s="652"/>
      <c r="VHC10" s="652"/>
      <c r="VHD10" s="652"/>
      <c r="VHE10" s="652"/>
      <c r="VHF10" s="652"/>
      <c r="VHG10" s="652"/>
      <c r="VHH10" s="653"/>
      <c r="VHI10" s="653"/>
      <c r="VHJ10" s="653"/>
      <c r="VHK10" s="653"/>
      <c r="VHL10" s="653"/>
      <c r="VHM10" s="653"/>
      <c r="VHN10" s="653"/>
      <c r="VHO10" s="653"/>
      <c r="VHP10" s="668"/>
      <c r="VHQ10" s="670"/>
      <c r="VHR10" s="652"/>
      <c r="VHS10" s="652"/>
      <c r="VHT10" s="652"/>
      <c r="VHU10" s="652"/>
      <c r="VHV10" s="652"/>
      <c r="VHW10" s="652"/>
      <c r="VHX10" s="653"/>
      <c r="VHY10" s="653"/>
      <c r="VHZ10" s="653"/>
      <c r="VIA10" s="653"/>
      <c r="VIB10" s="653"/>
      <c r="VIC10" s="653"/>
      <c r="VID10" s="653"/>
      <c r="VIE10" s="653"/>
      <c r="VIF10" s="668"/>
      <c r="VIG10" s="670"/>
      <c r="VIH10" s="652"/>
      <c r="VII10" s="652"/>
      <c r="VIJ10" s="652"/>
      <c r="VIK10" s="652"/>
      <c r="VIL10" s="652"/>
      <c r="VIM10" s="652"/>
      <c r="VIN10" s="653"/>
      <c r="VIO10" s="653"/>
      <c r="VIP10" s="653"/>
      <c r="VIQ10" s="653"/>
      <c r="VIR10" s="653"/>
      <c r="VIS10" s="653"/>
      <c r="VIT10" s="653"/>
      <c r="VIU10" s="653"/>
      <c r="VIV10" s="668"/>
      <c r="VIW10" s="670"/>
      <c r="VIX10" s="652"/>
      <c r="VIY10" s="652"/>
      <c r="VIZ10" s="652"/>
      <c r="VJA10" s="652"/>
      <c r="VJB10" s="652"/>
      <c r="VJC10" s="652"/>
      <c r="VJD10" s="653"/>
      <c r="VJE10" s="653"/>
      <c r="VJF10" s="653"/>
      <c r="VJG10" s="653"/>
      <c r="VJH10" s="653"/>
      <c r="VJI10" s="653"/>
      <c r="VJJ10" s="653"/>
      <c r="VJK10" s="653"/>
      <c r="VJL10" s="668"/>
      <c r="VJM10" s="670"/>
      <c r="VJN10" s="652"/>
      <c r="VJO10" s="652"/>
      <c r="VJP10" s="652"/>
      <c r="VJQ10" s="652"/>
      <c r="VJR10" s="652"/>
      <c r="VJS10" s="652"/>
      <c r="VJT10" s="653"/>
      <c r="VJU10" s="653"/>
      <c r="VJV10" s="653"/>
      <c r="VJW10" s="653"/>
      <c r="VJX10" s="653"/>
      <c r="VJY10" s="653"/>
      <c r="VJZ10" s="653"/>
      <c r="VKA10" s="653"/>
      <c r="VKB10" s="668"/>
      <c r="VKC10" s="670"/>
      <c r="VKD10" s="652"/>
      <c r="VKE10" s="652"/>
      <c r="VKF10" s="652"/>
      <c r="VKG10" s="652"/>
      <c r="VKH10" s="652"/>
      <c r="VKI10" s="652"/>
      <c r="VKJ10" s="653"/>
      <c r="VKK10" s="653"/>
      <c r="VKL10" s="653"/>
      <c r="VKM10" s="653"/>
      <c r="VKN10" s="653"/>
      <c r="VKO10" s="653"/>
      <c r="VKP10" s="653"/>
      <c r="VKQ10" s="653"/>
      <c r="VKR10" s="668"/>
      <c r="VKS10" s="670"/>
      <c r="VKT10" s="652"/>
      <c r="VKU10" s="652"/>
      <c r="VKV10" s="652"/>
      <c r="VKW10" s="652"/>
      <c r="VKX10" s="652"/>
      <c r="VKY10" s="652"/>
      <c r="VKZ10" s="653"/>
      <c r="VLA10" s="653"/>
      <c r="VLB10" s="653"/>
      <c r="VLC10" s="653"/>
      <c r="VLD10" s="653"/>
      <c r="VLE10" s="653"/>
      <c r="VLF10" s="653"/>
      <c r="VLG10" s="653"/>
      <c r="VLH10" s="668"/>
      <c r="VLI10" s="670"/>
      <c r="VLJ10" s="652"/>
      <c r="VLK10" s="652"/>
      <c r="VLL10" s="652"/>
      <c r="VLM10" s="652"/>
      <c r="VLN10" s="652"/>
      <c r="VLO10" s="652"/>
      <c r="VLP10" s="653"/>
      <c r="VLQ10" s="653"/>
      <c r="VLR10" s="653"/>
      <c r="VLS10" s="653"/>
      <c r="VLT10" s="653"/>
      <c r="VLU10" s="653"/>
      <c r="VLV10" s="653"/>
      <c r="VLW10" s="653"/>
      <c r="VLX10" s="668"/>
      <c r="VLY10" s="670"/>
      <c r="VLZ10" s="652"/>
      <c r="VMA10" s="652"/>
      <c r="VMB10" s="652"/>
      <c r="VMC10" s="652"/>
      <c r="VMD10" s="652"/>
      <c r="VME10" s="652"/>
      <c r="VMF10" s="653"/>
      <c r="VMG10" s="653"/>
      <c r="VMH10" s="653"/>
      <c r="VMI10" s="653"/>
      <c r="VMJ10" s="653"/>
      <c r="VMK10" s="653"/>
      <c r="VML10" s="653"/>
      <c r="VMM10" s="653"/>
      <c r="VMN10" s="668"/>
      <c r="VMO10" s="670"/>
      <c r="VMP10" s="652"/>
      <c r="VMQ10" s="652"/>
      <c r="VMR10" s="652"/>
      <c r="VMS10" s="652"/>
      <c r="VMT10" s="652"/>
      <c r="VMU10" s="652"/>
      <c r="VMV10" s="653"/>
      <c r="VMW10" s="653"/>
      <c r="VMX10" s="653"/>
      <c r="VMY10" s="653"/>
      <c r="VMZ10" s="653"/>
      <c r="VNA10" s="653"/>
      <c r="VNB10" s="653"/>
      <c r="VNC10" s="653"/>
      <c r="VND10" s="668"/>
      <c r="VNE10" s="670"/>
      <c r="VNF10" s="652"/>
      <c r="VNG10" s="652"/>
      <c r="VNH10" s="652"/>
      <c r="VNI10" s="652"/>
      <c r="VNJ10" s="652"/>
      <c r="VNK10" s="652"/>
      <c r="VNL10" s="653"/>
      <c r="VNM10" s="653"/>
      <c r="VNN10" s="653"/>
      <c r="VNO10" s="653"/>
      <c r="VNP10" s="653"/>
      <c r="VNQ10" s="653"/>
      <c r="VNR10" s="653"/>
      <c r="VNS10" s="653"/>
      <c r="VNT10" s="668"/>
      <c r="VNU10" s="670"/>
      <c r="VNV10" s="652"/>
      <c r="VNW10" s="652"/>
      <c r="VNX10" s="652"/>
      <c r="VNY10" s="652"/>
      <c r="VNZ10" s="652"/>
      <c r="VOA10" s="652"/>
      <c r="VOB10" s="653"/>
      <c r="VOC10" s="653"/>
      <c r="VOD10" s="653"/>
      <c r="VOE10" s="653"/>
      <c r="VOF10" s="653"/>
      <c r="VOG10" s="653"/>
      <c r="VOH10" s="653"/>
      <c r="VOI10" s="653"/>
      <c r="VOJ10" s="668"/>
      <c r="VOK10" s="670"/>
      <c r="VOL10" s="652"/>
      <c r="VOM10" s="652"/>
      <c r="VON10" s="652"/>
      <c r="VOO10" s="652"/>
      <c r="VOP10" s="652"/>
      <c r="VOQ10" s="652"/>
      <c r="VOR10" s="653"/>
      <c r="VOS10" s="653"/>
      <c r="VOT10" s="653"/>
      <c r="VOU10" s="653"/>
      <c r="VOV10" s="653"/>
      <c r="VOW10" s="653"/>
      <c r="VOX10" s="653"/>
      <c r="VOY10" s="653"/>
      <c r="VOZ10" s="668"/>
      <c r="VPA10" s="670"/>
      <c r="VPB10" s="652"/>
      <c r="VPC10" s="652"/>
      <c r="VPD10" s="652"/>
      <c r="VPE10" s="652"/>
      <c r="VPF10" s="652"/>
      <c r="VPG10" s="652"/>
      <c r="VPH10" s="653"/>
      <c r="VPI10" s="653"/>
      <c r="VPJ10" s="653"/>
      <c r="VPK10" s="653"/>
      <c r="VPL10" s="653"/>
      <c r="VPM10" s="653"/>
      <c r="VPN10" s="653"/>
      <c r="VPO10" s="653"/>
      <c r="VPP10" s="668"/>
      <c r="VPQ10" s="670"/>
      <c r="VPR10" s="652"/>
      <c r="VPS10" s="652"/>
      <c r="VPT10" s="652"/>
      <c r="VPU10" s="652"/>
      <c r="VPV10" s="652"/>
      <c r="VPW10" s="652"/>
      <c r="VPX10" s="653"/>
      <c r="VPY10" s="653"/>
      <c r="VPZ10" s="653"/>
      <c r="VQA10" s="653"/>
      <c r="VQB10" s="653"/>
      <c r="VQC10" s="653"/>
      <c r="VQD10" s="653"/>
      <c r="VQE10" s="653"/>
      <c r="VQF10" s="668"/>
      <c r="VQG10" s="670"/>
      <c r="VQH10" s="652"/>
      <c r="VQI10" s="652"/>
      <c r="VQJ10" s="652"/>
      <c r="VQK10" s="652"/>
      <c r="VQL10" s="652"/>
      <c r="VQM10" s="652"/>
      <c r="VQN10" s="653"/>
      <c r="VQO10" s="653"/>
      <c r="VQP10" s="653"/>
      <c r="VQQ10" s="653"/>
      <c r="VQR10" s="653"/>
      <c r="VQS10" s="653"/>
      <c r="VQT10" s="653"/>
      <c r="VQU10" s="653"/>
      <c r="VQV10" s="668"/>
      <c r="VQW10" s="670"/>
      <c r="VQX10" s="652"/>
      <c r="VQY10" s="652"/>
      <c r="VQZ10" s="652"/>
      <c r="VRA10" s="652"/>
      <c r="VRB10" s="652"/>
      <c r="VRC10" s="652"/>
      <c r="VRD10" s="653"/>
      <c r="VRE10" s="653"/>
      <c r="VRF10" s="653"/>
      <c r="VRG10" s="653"/>
      <c r="VRH10" s="653"/>
      <c r="VRI10" s="653"/>
      <c r="VRJ10" s="653"/>
      <c r="VRK10" s="653"/>
      <c r="VRL10" s="668"/>
      <c r="VRM10" s="670"/>
      <c r="VRN10" s="652"/>
      <c r="VRO10" s="652"/>
      <c r="VRP10" s="652"/>
      <c r="VRQ10" s="652"/>
      <c r="VRR10" s="652"/>
      <c r="VRS10" s="652"/>
      <c r="VRT10" s="653"/>
      <c r="VRU10" s="653"/>
      <c r="VRV10" s="653"/>
      <c r="VRW10" s="653"/>
      <c r="VRX10" s="653"/>
      <c r="VRY10" s="653"/>
      <c r="VRZ10" s="653"/>
      <c r="VSA10" s="653"/>
      <c r="VSB10" s="668"/>
      <c r="VSC10" s="670"/>
      <c r="VSD10" s="652"/>
      <c r="VSE10" s="652"/>
      <c r="VSF10" s="652"/>
      <c r="VSG10" s="652"/>
      <c r="VSH10" s="652"/>
      <c r="VSI10" s="652"/>
      <c r="VSJ10" s="653"/>
      <c r="VSK10" s="653"/>
      <c r="VSL10" s="653"/>
      <c r="VSM10" s="653"/>
      <c r="VSN10" s="653"/>
      <c r="VSO10" s="653"/>
      <c r="VSP10" s="653"/>
      <c r="VSQ10" s="653"/>
      <c r="VSR10" s="668"/>
      <c r="VSS10" s="670"/>
      <c r="VST10" s="652"/>
      <c r="VSU10" s="652"/>
      <c r="VSV10" s="652"/>
      <c r="VSW10" s="652"/>
      <c r="VSX10" s="652"/>
      <c r="VSY10" s="652"/>
      <c r="VSZ10" s="653"/>
      <c r="VTA10" s="653"/>
      <c r="VTB10" s="653"/>
      <c r="VTC10" s="653"/>
      <c r="VTD10" s="653"/>
      <c r="VTE10" s="653"/>
      <c r="VTF10" s="653"/>
      <c r="VTG10" s="653"/>
      <c r="VTH10" s="668"/>
      <c r="VTI10" s="670"/>
      <c r="VTJ10" s="652"/>
      <c r="VTK10" s="652"/>
      <c r="VTL10" s="652"/>
      <c r="VTM10" s="652"/>
      <c r="VTN10" s="652"/>
      <c r="VTO10" s="652"/>
      <c r="VTP10" s="653"/>
      <c r="VTQ10" s="653"/>
      <c r="VTR10" s="653"/>
      <c r="VTS10" s="653"/>
      <c r="VTT10" s="653"/>
      <c r="VTU10" s="653"/>
      <c r="VTV10" s="653"/>
      <c r="VTW10" s="653"/>
      <c r="VTX10" s="668"/>
      <c r="VTY10" s="670"/>
      <c r="VTZ10" s="652"/>
      <c r="VUA10" s="652"/>
      <c r="VUB10" s="652"/>
      <c r="VUC10" s="652"/>
      <c r="VUD10" s="652"/>
      <c r="VUE10" s="652"/>
      <c r="VUF10" s="653"/>
      <c r="VUG10" s="653"/>
      <c r="VUH10" s="653"/>
      <c r="VUI10" s="653"/>
      <c r="VUJ10" s="653"/>
      <c r="VUK10" s="653"/>
      <c r="VUL10" s="653"/>
      <c r="VUM10" s="653"/>
      <c r="VUN10" s="668"/>
      <c r="VUO10" s="670"/>
      <c r="VUP10" s="652"/>
      <c r="VUQ10" s="652"/>
      <c r="VUR10" s="652"/>
      <c r="VUS10" s="652"/>
      <c r="VUT10" s="652"/>
      <c r="VUU10" s="652"/>
      <c r="VUV10" s="653"/>
      <c r="VUW10" s="653"/>
      <c r="VUX10" s="653"/>
      <c r="VUY10" s="653"/>
      <c r="VUZ10" s="653"/>
      <c r="VVA10" s="653"/>
      <c r="VVB10" s="653"/>
      <c r="VVC10" s="653"/>
      <c r="VVD10" s="668"/>
      <c r="VVE10" s="670"/>
      <c r="VVF10" s="652"/>
      <c r="VVG10" s="652"/>
      <c r="VVH10" s="652"/>
      <c r="VVI10" s="652"/>
      <c r="VVJ10" s="652"/>
      <c r="VVK10" s="652"/>
      <c r="VVL10" s="653"/>
      <c r="VVM10" s="653"/>
      <c r="VVN10" s="653"/>
      <c r="VVO10" s="653"/>
      <c r="VVP10" s="653"/>
      <c r="VVQ10" s="653"/>
      <c r="VVR10" s="653"/>
      <c r="VVS10" s="653"/>
      <c r="VVT10" s="668"/>
      <c r="VVU10" s="670"/>
      <c r="VVV10" s="652"/>
      <c r="VVW10" s="652"/>
      <c r="VVX10" s="652"/>
      <c r="VVY10" s="652"/>
      <c r="VVZ10" s="652"/>
      <c r="VWA10" s="652"/>
      <c r="VWB10" s="653"/>
      <c r="VWC10" s="653"/>
      <c r="VWD10" s="653"/>
      <c r="VWE10" s="653"/>
      <c r="VWF10" s="653"/>
      <c r="VWG10" s="653"/>
      <c r="VWH10" s="653"/>
      <c r="VWI10" s="653"/>
      <c r="VWJ10" s="668"/>
      <c r="VWK10" s="670"/>
      <c r="VWL10" s="652"/>
      <c r="VWM10" s="652"/>
      <c r="VWN10" s="652"/>
      <c r="VWO10" s="652"/>
      <c r="VWP10" s="652"/>
      <c r="VWQ10" s="652"/>
      <c r="VWR10" s="653"/>
      <c r="VWS10" s="653"/>
      <c r="VWT10" s="653"/>
      <c r="VWU10" s="653"/>
      <c r="VWV10" s="653"/>
      <c r="VWW10" s="653"/>
      <c r="VWX10" s="653"/>
      <c r="VWY10" s="653"/>
      <c r="VWZ10" s="668"/>
      <c r="VXA10" s="670"/>
      <c r="VXB10" s="652"/>
      <c r="VXC10" s="652"/>
      <c r="VXD10" s="652"/>
      <c r="VXE10" s="652"/>
      <c r="VXF10" s="652"/>
      <c r="VXG10" s="652"/>
      <c r="VXH10" s="653"/>
      <c r="VXI10" s="653"/>
      <c r="VXJ10" s="653"/>
      <c r="VXK10" s="653"/>
      <c r="VXL10" s="653"/>
      <c r="VXM10" s="653"/>
      <c r="VXN10" s="653"/>
      <c r="VXO10" s="653"/>
      <c r="VXP10" s="668"/>
      <c r="VXQ10" s="670"/>
      <c r="VXR10" s="652"/>
      <c r="VXS10" s="652"/>
      <c r="VXT10" s="652"/>
      <c r="VXU10" s="652"/>
      <c r="VXV10" s="652"/>
      <c r="VXW10" s="652"/>
      <c r="VXX10" s="653"/>
      <c r="VXY10" s="653"/>
      <c r="VXZ10" s="653"/>
      <c r="VYA10" s="653"/>
      <c r="VYB10" s="653"/>
      <c r="VYC10" s="653"/>
      <c r="VYD10" s="653"/>
      <c r="VYE10" s="653"/>
      <c r="VYF10" s="668"/>
      <c r="VYG10" s="670"/>
      <c r="VYH10" s="652"/>
      <c r="VYI10" s="652"/>
      <c r="VYJ10" s="652"/>
      <c r="VYK10" s="652"/>
      <c r="VYL10" s="652"/>
      <c r="VYM10" s="652"/>
      <c r="VYN10" s="653"/>
      <c r="VYO10" s="653"/>
      <c r="VYP10" s="653"/>
      <c r="VYQ10" s="653"/>
      <c r="VYR10" s="653"/>
      <c r="VYS10" s="653"/>
      <c r="VYT10" s="653"/>
      <c r="VYU10" s="653"/>
      <c r="VYV10" s="668"/>
      <c r="VYW10" s="670"/>
      <c r="VYX10" s="652"/>
      <c r="VYY10" s="652"/>
      <c r="VYZ10" s="652"/>
      <c r="VZA10" s="652"/>
      <c r="VZB10" s="652"/>
      <c r="VZC10" s="652"/>
      <c r="VZD10" s="653"/>
      <c r="VZE10" s="653"/>
      <c r="VZF10" s="653"/>
      <c r="VZG10" s="653"/>
      <c r="VZH10" s="653"/>
      <c r="VZI10" s="653"/>
      <c r="VZJ10" s="653"/>
      <c r="VZK10" s="653"/>
      <c r="VZL10" s="668"/>
      <c r="VZM10" s="670"/>
      <c r="VZN10" s="652"/>
      <c r="VZO10" s="652"/>
      <c r="VZP10" s="652"/>
      <c r="VZQ10" s="652"/>
      <c r="VZR10" s="652"/>
      <c r="VZS10" s="652"/>
      <c r="VZT10" s="653"/>
      <c r="VZU10" s="653"/>
      <c r="VZV10" s="653"/>
      <c r="VZW10" s="653"/>
      <c r="VZX10" s="653"/>
      <c r="VZY10" s="653"/>
      <c r="VZZ10" s="653"/>
      <c r="WAA10" s="653"/>
      <c r="WAB10" s="668"/>
      <c r="WAC10" s="670"/>
      <c r="WAD10" s="652"/>
      <c r="WAE10" s="652"/>
      <c r="WAF10" s="652"/>
      <c r="WAG10" s="652"/>
      <c r="WAH10" s="652"/>
      <c r="WAI10" s="652"/>
      <c r="WAJ10" s="653"/>
      <c r="WAK10" s="653"/>
      <c r="WAL10" s="653"/>
      <c r="WAM10" s="653"/>
      <c r="WAN10" s="653"/>
      <c r="WAO10" s="653"/>
      <c r="WAP10" s="653"/>
      <c r="WAQ10" s="653"/>
      <c r="WAR10" s="668"/>
      <c r="WAS10" s="670"/>
      <c r="WAT10" s="652"/>
      <c r="WAU10" s="652"/>
      <c r="WAV10" s="652"/>
      <c r="WAW10" s="652"/>
      <c r="WAX10" s="652"/>
      <c r="WAY10" s="652"/>
      <c r="WAZ10" s="653"/>
      <c r="WBA10" s="653"/>
      <c r="WBB10" s="653"/>
      <c r="WBC10" s="653"/>
      <c r="WBD10" s="653"/>
      <c r="WBE10" s="653"/>
      <c r="WBF10" s="653"/>
      <c r="WBG10" s="653"/>
      <c r="WBH10" s="668"/>
      <c r="WBI10" s="670"/>
      <c r="WBJ10" s="652"/>
      <c r="WBK10" s="652"/>
      <c r="WBL10" s="652"/>
      <c r="WBM10" s="652"/>
      <c r="WBN10" s="652"/>
      <c r="WBO10" s="652"/>
      <c r="WBP10" s="653"/>
      <c r="WBQ10" s="653"/>
      <c r="WBR10" s="653"/>
      <c r="WBS10" s="653"/>
      <c r="WBT10" s="653"/>
      <c r="WBU10" s="653"/>
      <c r="WBV10" s="653"/>
      <c r="WBW10" s="653"/>
      <c r="WBX10" s="668"/>
      <c r="WBY10" s="670"/>
      <c r="WBZ10" s="652"/>
      <c r="WCA10" s="652"/>
      <c r="WCB10" s="652"/>
      <c r="WCC10" s="652"/>
      <c r="WCD10" s="652"/>
      <c r="WCE10" s="652"/>
      <c r="WCF10" s="653"/>
      <c r="WCG10" s="653"/>
      <c r="WCH10" s="653"/>
      <c r="WCI10" s="653"/>
      <c r="WCJ10" s="653"/>
      <c r="WCK10" s="653"/>
      <c r="WCL10" s="653"/>
      <c r="WCM10" s="653"/>
      <c r="WCN10" s="668"/>
      <c r="WCO10" s="670"/>
      <c r="WCP10" s="652"/>
      <c r="WCQ10" s="652"/>
      <c r="WCR10" s="652"/>
      <c r="WCS10" s="652"/>
      <c r="WCT10" s="652"/>
      <c r="WCU10" s="652"/>
      <c r="WCV10" s="653"/>
      <c r="WCW10" s="653"/>
      <c r="WCX10" s="653"/>
      <c r="WCY10" s="653"/>
      <c r="WCZ10" s="653"/>
      <c r="WDA10" s="653"/>
      <c r="WDB10" s="653"/>
      <c r="WDC10" s="653"/>
      <c r="WDD10" s="668"/>
      <c r="WDE10" s="670"/>
      <c r="WDF10" s="652"/>
      <c r="WDG10" s="652"/>
      <c r="WDH10" s="652"/>
      <c r="WDI10" s="652"/>
      <c r="WDJ10" s="652"/>
      <c r="WDK10" s="652"/>
      <c r="WDL10" s="653"/>
      <c r="WDM10" s="653"/>
      <c r="WDN10" s="653"/>
      <c r="WDO10" s="653"/>
      <c r="WDP10" s="653"/>
      <c r="WDQ10" s="653"/>
      <c r="WDR10" s="653"/>
      <c r="WDS10" s="653"/>
      <c r="WDT10" s="668"/>
      <c r="WDU10" s="670"/>
      <c r="WDV10" s="652"/>
      <c r="WDW10" s="652"/>
      <c r="WDX10" s="652"/>
      <c r="WDY10" s="652"/>
      <c r="WDZ10" s="652"/>
      <c r="WEA10" s="652"/>
      <c r="WEB10" s="653"/>
      <c r="WEC10" s="653"/>
      <c r="WED10" s="653"/>
      <c r="WEE10" s="653"/>
      <c r="WEF10" s="653"/>
      <c r="WEG10" s="653"/>
      <c r="WEH10" s="653"/>
      <c r="WEI10" s="653"/>
      <c r="WEJ10" s="668"/>
      <c r="WEK10" s="670"/>
      <c r="WEL10" s="652"/>
      <c r="WEM10" s="652"/>
      <c r="WEN10" s="652"/>
      <c r="WEO10" s="652"/>
      <c r="WEP10" s="652"/>
      <c r="WEQ10" s="652"/>
      <c r="WER10" s="653"/>
      <c r="WES10" s="653"/>
      <c r="WET10" s="653"/>
      <c r="WEU10" s="653"/>
      <c r="WEV10" s="653"/>
      <c r="WEW10" s="653"/>
      <c r="WEX10" s="653"/>
      <c r="WEY10" s="653"/>
      <c r="WEZ10" s="668"/>
      <c r="WFA10" s="670"/>
      <c r="WFB10" s="652"/>
      <c r="WFC10" s="652"/>
      <c r="WFD10" s="652"/>
      <c r="WFE10" s="652"/>
      <c r="WFF10" s="652"/>
      <c r="WFG10" s="652"/>
      <c r="WFH10" s="653"/>
      <c r="WFI10" s="653"/>
      <c r="WFJ10" s="653"/>
      <c r="WFK10" s="653"/>
      <c r="WFL10" s="653"/>
      <c r="WFM10" s="653"/>
      <c r="WFN10" s="653"/>
      <c r="WFO10" s="653"/>
      <c r="WFP10" s="668"/>
      <c r="WFQ10" s="670"/>
      <c r="WFR10" s="652"/>
      <c r="WFS10" s="652"/>
      <c r="WFT10" s="652"/>
      <c r="WFU10" s="652"/>
      <c r="WFV10" s="652"/>
      <c r="WFW10" s="652"/>
      <c r="WFX10" s="653"/>
      <c r="WFY10" s="653"/>
      <c r="WFZ10" s="653"/>
      <c r="WGA10" s="653"/>
      <c r="WGB10" s="653"/>
      <c r="WGC10" s="653"/>
      <c r="WGD10" s="653"/>
      <c r="WGE10" s="653"/>
      <c r="WGF10" s="668"/>
      <c r="WGG10" s="670"/>
      <c r="WGH10" s="652"/>
      <c r="WGI10" s="652"/>
      <c r="WGJ10" s="652"/>
      <c r="WGK10" s="652"/>
      <c r="WGL10" s="652"/>
      <c r="WGM10" s="652"/>
      <c r="WGN10" s="653"/>
      <c r="WGO10" s="653"/>
      <c r="WGP10" s="653"/>
      <c r="WGQ10" s="653"/>
      <c r="WGR10" s="653"/>
      <c r="WGS10" s="653"/>
      <c r="WGT10" s="653"/>
      <c r="WGU10" s="653"/>
      <c r="WGV10" s="668"/>
      <c r="WGW10" s="670"/>
      <c r="WGX10" s="652"/>
      <c r="WGY10" s="652"/>
      <c r="WGZ10" s="652"/>
      <c r="WHA10" s="652"/>
      <c r="WHB10" s="652"/>
      <c r="WHC10" s="652"/>
      <c r="WHD10" s="653"/>
      <c r="WHE10" s="653"/>
      <c r="WHF10" s="653"/>
      <c r="WHG10" s="653"/>
      <c r="WHH10" s="653"/>
      <c r="WHI10" s="653"/>
      <c r="WHJ10" s="653"/>
      <c r="WHK10" s="653"/>
      <c r="WHL10" s="668"/>
      <c r="WHM10" s="670"/>
      <c r="WHN10" s="652"/>
      <c r="WHO10" s="652"/>
      <c r="WHP10" s="652"/>
      <c r="WHQ10" s="652"/>
      <c r="WHR10" s="652"/>
      <c r="WHS10" s="652"/>
      <c r="WHT10" s="653"/>
      <c r="WHU10" s="653"/>
      <c r="WHV10" s="653"/>
      <c r="WHW10" s="653"/>
      <c r="WHX10" s="653"/>
      <c r="WHY10" s="653"/>
      <c r="WHZ10" s="653"/>
      <c r="WIA10" s="653"/>
      <c r="WIB10" s="668"/>
      <c r="WIC10" s="670"/>
      <c r="WID10" s="652"/>
      <c r="WIE10" s="652"/>
      <c r="WIF10" s="652"/>
      <c r="WIG10" s="652"/>
      <c r="WIH10" s="652"/>
      <c r="WII10" s="652"/>
      <c r="WIJ10" s="653"/>
      <c r="WIK10" s="653"/>
      <c r="WIL10" s="653"/>
      <c r="WIM10" s="653"/>
      <c r="WIN10" s="653"/>
      <c r="WIO10" s="653"/>
      <c r="WIP10" s="653"/>
      <c r="WIQ10" s="653"/>
      <c r="WIR10" s="668"/>
      <c r="WIS10" s="670"/>
      <c r="WIT10" s="652"/>
      <c r="WIU10" s="652"/>
      <c r="WIV10" s="652"/>
      <c r="WIW10" s="652"/>
      <c r="WIX10" s="652"/>
      <c r="WIY10" s="652"/>
      <c r="WIZ10" s="653"/>
      <c r="WJA10" s="653"/>
      <c r="WJB10" s="653"/>
      <c r="WJC10" s="653"/>
      <c r="WJD10" s="653"/>
      <c r="WJE10" s="653"/>
      <c r="WJF10" s="653"/>
      <c r="WJG10" s="653"/>
      <c r="WJH10" s="668"/>
      <c r="WJI10" s="670"/>
      <c r="WJJ10" s="652"/>
      <c r="WJK10" s="652"/>
      <c r="WJL10" s="652"/>
      <c r="WJM10" s="652"/>
      <c r="WJN10" s="652"/>
      <c r="WJO10" s="652"/>
      <c r="WJP10" s="653"/>
      <c r="WJQ10" s="653"/>
      <c r="WJR10" s="653"/>
      <c r="WJS10" s="653"/>
      <c r="WJT10" s="653"/>
      <c r="WJU10" s="653"/>
      <c r="WJV10" s="653"/>
      <c r="WJW10" s="653"/>
      <c r="WJX10" s="668"/>
      <c r="WJY10" s="670"/>
      <c r="WJZ10" s="652"/>
      <c r="WKA10" s="652"/>
      <c r="WKB10" s="652"/>
      <c r="WKC10" s="652"/>
      <c r="WKD10" s="652"/>
      <c r="WKE10" s="652"/>
      <c r="WKF10" s="653"/>
      <c r="WKG10" s="653"/>
      <c r="WKH10" s="653"/>
      <c r="WKI10" s="653"/>
      <c r="WKJ10" s="653"/>
      <c r="WKK10" s="653"/>
      <c r="WKL10" s="653"/>
      <c r="WKM10" s="653"/>
      <c r="WKN10" s="668"/>
      <c r="WKO10" s="670"/>
      <c r="WKP10" s="652"/>
      <c r="WKQ10" s="652"/>
      <c r="WKR10" s="652"/>
      <c r="WKS10" s="652"/>
      <c r="WKT10" s="652"/>
      <c r="WKU10" s="652"/>
      <c r="WKV10" s="653"/>
      <c r="WKW10" s="653"/>
      <c r="WKX10" s="653"/>
      <c r="WKY10" s="653"/>
      <c r="WKZ10" s="653"/>
      <c r="WLA10" s="653"/>
      <c r="WLB10" s="653"/>
      <c r="WLC10" s="653"/>
      <c r="WLD10" s="668"/>
      <c r="WLE10" s="670"/>
      <c r="WLF10" s="652"/>
      <c r="WLG10" s="652"/>
      <c r="WLH10" s="652"/>
      <c r="WLI10" s="652"/>
      <c r="WLJ10" s="652"/>
      <c r="WLK10" s="652"/>
      <c r="WLL10" s="653"/>
      <c r="WLM10" s="653"/>
      <c r="WLN10" s="653"/>
      <c r="WLO10" s="653"/>
      <c r="WLP10" s="653"/>
      <c r="WLQ10" s="653"/>
      <c r="WLR10" s="653"/>
      <c r="WLS10" s="653"/>
      <c r="WLT10" s="668"/>
      <c r="WLU10" s="670"/>
      <c r="WLV10" s="652"/>
      <c r="WLW10" s="652"/>
      <c r="WLX10" s="652"/>
      <c r="WLY10" s="652"/>
      <c r="WLZ10" s="652"/>
      <c r="WMA10" s="652"/>
      <c r="WMB10" s="653"/>
      <c r="WMC10" s="653"/>
      <c r="WMD10" s="653"/>
      <c r="WME10" s="653"/>
      <c r="WMF10" s="653"/>
      <c r="WMG10" s="653"/>
      <c r="WMH10" s="653"/>
      <c r="WMI10" s="653"/>
      <c r="WMJ10" s="668"/>
      <c r="WMK10" s="670"/>
      <c r="WML10" s="652"/>
      <c r="WMM10" s="652"/>
      <c r="WMN10" s="652"/>
      <c r="WMO10" s="652"/>
      <c r="WMP10" s="652"/>
      <c r="WMQ10" s="652"/>
      <c r="WMR10" s="653"/>
      <c r="WMS10" s="653"/>
      <c r="WMT10" s="653"/>
      <c r="WMU10" s="653"/>
      <c r="WMV10" s="653"/>
      <c r="WMW10" s="653"/>
      <c r="WMX10" s="653"/>
      <c r="WMY10" s="653"/>
      <c r="WMZ10" s="668"/>
      <c r="WNA10" s="670"/>
      <c r="WNB10" s="652"/>
      <c r="WNC10" s="652"/>
      <c r="WND10" s="652"/>
      <c r="WNE10" s="652"/>
      <c r="WNF10" s="652"/>
      <c r="WNG10" s="652"/>
      <c r="WNH10" s="653"/>
      <c r="WNI10" s="653"/>
      <c r="WNJ10" s="653"/>
      <c r="WNK10" s="653"/>
      <c r="WNL10" s="653"/>
      <c r="WNM10" s="653"/>
      <c r="WNN10" s="653"/>
      <c r="WNO10" s="653"/>
      <c r="WNP10" s="668"/>
      <c r="WNQ10" s="670"/>
      <c r="WNR10" s="652"/>
      <c r="WNS10" s="652"/>
      <c r="WNT10" s="652"/>
      <c r="WNU10" s="652"/>
      <c r="WNV10" s="652"/>
      <c r="WNW10" s="652"/>
      <c r="WNX10" s="653"/>
      <c r="WNY10" s="653"/>
      <c r="WNZ10" s="653"/>
      <c r="WOA10" s="653"/>
      <c r="WOB10" s="653"/>
      <c r="WOC10" s="653"/>
      <c r="WOD10" s="653"/>
      <c r="WOE10" s="653"/>
      <c r="WOF10" s="668"/>
      <c r="WOG10" s="670"/>
      <c r="WOH10" s="652"/>
      <c r="WOI10" s="652"/>
      <c r="WOJ10" s="652"/>
      <c r="WOK10" s="652"/>
      <c r="WOL10" s="652"/>
      <c r="WOM10" s="652"/>
      <c r="WON10" s="653"/>
      <c r="WOO10" s="653"/>
      <c r="WOP10" s="653"/>
      <c r="WOQ10" s="653"/>
      <c r="WOR10" s="653"/>
      <c r="WOS10" s="653"/>
      <c r="WOT10" s="653"/>
      <c r="WOU10" s="653"/>
      <c r="WOV10" s="668"/>
      <c r="WOW10" s="670"/>
      <c r="WOX10" s="652"/>
      <c r="WOY10" s="652"/>
      <c r="WOZ10" s="652"/>
      <c r="WPA10" s="652"/>
      <c r="WPB10" s="652"/>
      <c r="WPC10" s="652"/>
      <c r="WPD10" s="653"/>
      <c r="WPE10" s="653"/>
      <c r="WPF10" s="653"/>
      <c r="WPG10" s="653"/>
      <c r="WPH10" s="653"/>
      <c r="WPI10" s="653"/>
      <c r="WPJ10" s="653"/>
      <c r="WPK10" s="653"/>
      <c r="WPL10" s="668"/>
      <c r="WPM10" s="670"/>
      <c r="WPN10" s="652"/>
      <c r="WPO10" s="652"/>
      <c r="WPP10" s="652"/>
      <c r="WPQ10" s="652"/>
      <c r="WPR10" s="652"/>
      <c r="WPS10" s="652"/>
      <c r="WPT10" s="653"/>
      <c r="WPU10" s="653"/>
      <c r="WPV10" s="653"/>
      <c r="WPW10" s="653"/>
      <c r="WPX10" s="653"/>
      <c r="WPY10" s="653"/>
      <c r="WPZ10" s="653"/>
      <c r="WQA10" s="653"/>
      <c r="WQB10" s="668"/>
      <c r="WQC10" s="670"/>
      <c r="WQD10" s="652"/>
      <c r="WQE10" s="652"/>
      <c r="WQF10" s="652"/>
      <c r="WQG10" s="652"/>
      <c r="WQH10" s="652"/>
      <c r="WQI10" s="652"/>
      <c r="WQJ10" s="653"/>
      <c r="WQK10" s="653"/>
      <c r="WQL10" s="653"/>
      <c r="WQM10" s="653"/>
      <c r="WQN10" s="653"/>
      <c r="WQO10" s="653"/>
      <c r="WQP10" s="653"/>
      <c r="WQQ10" s="653"/>
      <c r="WQR10" s="668"/>
      <c r="WQS10" s="670"/>
      <c r="WQT10" s="652"/>
      <c r="WQU10" s="652"/>
      <c r="WQV10" s="652"/>
      <c r="WQW10" s="652"/>
      <c r="WQX10" s="652"/>
      <c r="WQY10" s="652"/>
      <c r="WQZ10" s="653"/>
      <c r="WRA10" s="653"/>
      <c r="WRB10" s="653"/>
      <c r="WRC10" s="653"/>
      <c r="WRD10" s="653"/>
      <c r="WRE10" s="653"/>
      <c r="WRF10" s="653"/>
      <c r="WRG10" s="653"/>
      <c r="WRH10" s="668"/>
      <c r="WRI10" s="670"/>
      <c r="WRJ10" s="652"/>
      <c r="WRK10" s="652"/>
      <c r="WRL10" s="652"/>
      <c r="WRM10" s="652"/>
      <c r="WRN10" s="652"/>
      <c r="WRO10" s="652"/>
      <c r="WRP10" s="653"/>
      <c r="WRQ10" s="653"/>
      <c r="WRR10" s="653"/>
      <c r="WRS10" s="653"/>
      <c r="WRT10" s="653"/>
      <c r="WRU10" s="653"/>
      <c r="WRV10" s="653"/>
      <c r="WRW10" s="653"/>
      <c r="WRX10" s="668"/>
      <c r="WRY10" s="670"/>
      <c r="WRZ10" s="652"/>
      <c r="WSA10" s="652"/>
      <c r="WSB10" s="652"/>
      <c r="WSC10" s="652"/>
      <c r="WSD10" s="652"/>
      <c r="WSE10" s="652"/>
      <c r="WSF10" s="653"/>
      <c r="WSG10" s="653"/>
      <c r="WSH10" s="653"/>
      <c r="WSI10" s="653"/>
      <c r="WSJ10" s="653"/>
      <c r="WSK10" s="653"/>
      <c r="WSL10" s="653"/>
      <c r="WSM10" s="653"/>
      <c r="WSN10" s="668"/>
      <c r="WSO10" s="670"/>
      <c r="WSP10" s="652"/>
      <c r="WSQ10" s="652"/>
      <c r="WSR10" s="652"/>
      <c r="WSS10" s="652"/>
      <c r="WST10" s="652"/>
      <c r="WSU10" s="652"/>
      <c r="WSV10" s="653"/>
      <c r="WSW10" s="653"/>
      <c r="WSX10" s="653"/>
      <c r="WSY10" s="653"/>
      <c r="WSZ10" s="653"/>
      <c r="WTA10" s="653"/>
      <c r="WTB10" s="653"/>
      <c r="WTC10" s="653"/>
      <c r="WTD10" s="668"/>
      <c r="WTE10" s="670"/>
      <c r="WTF10" s="652"/>
      <c r="WTG10" s="652"/>
      <c r="WTH10" s="652"/>
      <c r="WTI10" s="652"/>
      <c r="WTJ10" s="652"/>
      <c r="WTK10" s="652"/>
      <c r="WTL10" s="653"/>
      <c r="WTM10" s="653"/>
      <c r="WTN10" s="653"/>
      <c r="WTO10" s="653"/>
      <c r="WTP10" s="653"/>
      <c r="WTQ10" s="653"/>
      <c r="WTR10" s="653"/>
      <c r="WTS10" s="653"/>
      <c r="WTT10" s="668"/>
      <c r="WTU10" s="670"/>
      <c r="WTV10" s="652"/>
      <c r="WTW10" s="652"/>
      <c r="WTX10" s="652"/>
      <c r="WTY10" s="652"/>
      <c r="WTZ10" s="652"/>
      <c r="WUA10" s="652"/>
      <c r="WUB10" s="653"/>
      <c r="WUC10" s="653"/>
      <c r="WUD10" s="653"/>
      <c r="WUE10" s="653"/>
      <c r="WUF10" s="653"/>
      <c r="WUG10" s="653"/>
      <c r="WUH10" s="653"/>
      <c r="WUI10" s="653"/>
      <c r="WUJ10" s="668"/>
      <c r="WUK10" s="670"/>
      <c r="WUL10" s="652"/>
      <c r="WUM10" s="652"/>
      <c r="WUN10" s="652"/>
      <c r="WUO10" s="652"/>
      <c r="WUP10" s="652"/>
      <c r="WUQ10" s="652"/>
      <c r="WUR10" s="653"/>
      <c r="WUS10" s="653"/>
      <c r="WUT10" s="653"/>
      <c r="WUU10" s="653"/>
      <c r="WUV10" s="653"/>
      <c r="WUW10" s="653"/>
      <c r="WUX10" s="653"/>
      <c r="WUY10" s="653"/>
      <c r="WUZ10" s="668"/>
      <c r="WVA10" s="670"/>
      <c r="WVB10" s="652"/>
      <c r="WVC10" s="652"/>
      <c r="WVD10" s="652"/>
      <c r="WVE10" s="652"/>
      <c r="WVF10" s="652"/>
      <c r="WVG10" s="652"/>
      <c r="WVH10" s="653"/>
      <c r="WVI10" s="653"/>
      <c r="WVJ10" s="653"/>
      <c r="WVK10" s="653"/>
      <c r="WVL10" s="653"/>
      <c r="WVM10" s="653"/>
      <c r="WVN10" s="653"/>
      <c r="WVO10" s="653"/>
      <c r="WVP10" s="668"/>
      <c r="WVQ10" s="670"/>
      <c r="WVR10" s="652"/>
      <c r="WVS10" s="652"/>
      <c r="WVT10" s="652"/>
      <c r="WVU10" s="652"/>
      <c r="WVV10" s="652"/>
      <c r="WVW10" s="652"/>
      <c r="WVX10" s="653"/>
      <c r="WVY10" s="653"/>
      <c r="WVZ10" s="653"/>
      <c r="WWA10" s="653"/>
      <c r="WWB10" s="653"/>
      <c r="WWC10" s="653"/>
      <c r="WWD10" s="653"/>
      <c r="WWE10" s="653"/>
      <c r="WWF10" s="668"/>
      <c r="WWG10" s="670"/>
      <c r="WWH10" s="652"/>
      <c r="WWI10" s="652"/>
      <c r="WWJ10" s="652"/>
      <c r="WWK10" s="652"/>
      <c r="WWL10" s="652"/>
      <c r="WWM10" s="652"/>
      <c r="WWN10" s="653"/>
      <c r="WWO10" s="653"/>
      <c r="WWP10" s="653"/>
      <c r="WWQ10" s="653"/>
      <c r="WWR10" s="653"/>
      <c r="WWS10" s="653"/>
      <c r="WWT10" s="653"/>
      <c r="WWU10" s="653"/>
      <c r="WWV10" s="668"/>
      <c r="WWW10" s="670"/>
      <c r="WWX10" s="652"/>
      <c r="WWY10" s="652"/>
      <c r="WWZ10" s="652"/>
      <c r="WXA10" s="652"/>
      <c r="WXB10" s="652"/>
      <c r="WXC10" s="652"/>
      <c r="WXD10" s="653"/>
      <c r="WXE10" s="653"/>
      <c r="WXF10" s="653"/>
      <c r="WXG10" s="653"/>
      <c r="WXH10" s="653"/>
      <c r="WXI10" s="653"/>
      <c r="WXJ10" s="653"/>
      <c r="WXK10" s="653"/>
      <c r="WXL10" s="668"/>
      <c r="WXM10" s="670"/>
      <c r="WXN10" s="652"/>
      <c r="WXO10" s="652"/>
      <c r="WXP10" s="652"/>
      <c r="WXQ10" s="652"/>
      <c r="WXR10" s="652"/>
      <c r="WXS10" s="652"/>
      <c r="WXT10" s="653"/>
      <c r="WXU10" s="653"/>
      <c r="WXV10" s="653"/>
      <c r="WXW10" s="653"/>
      <c r="WXX10" s="653"/>
      <c r="WXY10" s="653"/>
      <c r="WXZ10" s="653"/>
      <c r="WYA10" s="653"/>
      <c r="WYB10" s="668"/>
      <c r="WYC10" s="670"/>
      <c r="WYD10" s="652"/>
      <c r="WYE10" s="652"/>
      <c r="WYF10" s="652"/>
      <c r="WYG10" s="652"/>
      <c r="WYH10" s="652"/>
      <c r="WYI10" s="652"/>
      <c r="WYJ10" s="653"/>
      <c r="WYK10" s="653"/>
      <c r="WYL10" s="653"/>
      <c r="WYM10" s="653"/>
      <c r="WYN10" s="653"/>
      <c r="WYO10" s="653"/>
      <c r="WYP10" s="653"/>
      <c r="WYQ10" s="653"/>
      <c r="WYR10" s="668"/>
      <c r="WYS10" s="670"/>
      <c r="WYT10" s="652"/>
      <c r="WYU10" s="652"/>
      <c r="WYV10" s="652"/>
      <c r="WYW10" s="652"/>
      <c r="WYX10" s="652"/>
      <c r="WYY10" s="652"/>
      <c r="WYZ10" s="653"/>
      <c r="WZA10" s="653"/>
      <c r="WZB10" s="653"/>
      <c r="WZC10" s="653"/>
      <c r="WZD10" s="653"/>
      <c r="WZE10" s="653"/>
      <c r="WZF10" s="653"/>
      <c r="WZG10" s="653"/>
      <c r="WZH10" s="668"/>
      <c r="WZI10" s="670"/>
      <c r="WZJ10" s="652"/>
      <c r="WZK10" s="652"/>
      <c r="WZL10" s="652"/>
      <c r="WZM10" s="652"/>
      <c r="WZN10" s="652"/>
      <c r="WZO10" s="652"/>
      <c r="WZP10" s="653"/>
      <c r="WZQ10" s="653"/>
      <c r="WZR10" s="653"/>
      <c r="WZS10" s="653"/>
      <c r="WZT10" s="653"/>
      <c r="WZU10" s="653"/>
      <c r="WZV10" s="653"/>
      <c r="WZW10" s="653"/>
      <c r="WZX10" s="668"/>
      <c r="WZY10" s="670"/>
      <c r="WZZ10" s="652"/>
      <c r="XAA10" s="652"/>
      <c r="XAB10" s="652"/>
      <c r="XAC10" s="652"/>
      <c r="XAD10" s="652"/>
      <c r="XAE10" s="652"/>
      <c r="XAF10" s="653"/>
      <c r="XAG10" s="653"/>
      <c r="XAH10" s="653"/>
      <c r="XAI10" s="653"/>
      <c r="XAJ10" s="653"/>
      <c r="XAK10" s="653"/>
      <c r="XAL10" s="653"/>
      <c r="XAM10" s="653"/>
      <c r="XAN10" s="668"/>
      <c r="XAO10" s="670"/>
      <c r="XAP10" s="652"/>
      <c r="XAQ10" s="652"/>
      <c r="XAR10" s="652"/>
      <c r="XAS10" s="652"/>
      <c r="XAT10" s="652"/>
      <c r="XAU10" s="652"/>
      <c r="XAV10" s="653"/>
      <c r="XAW10" s="653"/>
      <c r="XAX10" s="653"/>
      <c r="XAY10" s="653"/>
      <c r="XAZ10" s="653"/>
      <c r="XBA10" s="653"/>
      <c r="XBB10" s="653"/>
      <c r="XBC10" s="653"/>
      <c r="XBD10" s="668"/>
      <c r="XBE10" s="670"/>
      <c r="XBF10" s="652"/>
      <c r="XBG10" s="652"/>
      <c r="XBH10" s="652"/>
      <c r="XBI10" s="652"/>
      <c r="XBJ10" s="652"/>
      <c r="XBK10" s="652"/>
      <c r="XBL10" s="653"/>
      <c r="XBM10" s="653"/>
      <c r="XBN10" s="653"/>
      <c r="XBO10" s="653"/>
      <c r="XBP10" s="653"/>
      <c r="XBQ10" s="653"/>
      <c r="XBR10" s="653"/>
      <c r="XBS10" s="653"/>
      <c r="XBT10" s="668"/>
      <c r="XBU10" s="670"/>
      <c r="XBV10" s="652"/>
      <c r="XBW10" s="652"/>
      <c r="XBX10" s="652"/>
      <c r="XBY10" s="652"/>
      <c r="XBZ10" s="652"/>
      <c r="XCA10" s="652"/>
      <c r="XCB10" s="653"/>
      <c r="XCC10" s="653"/>
      <c r="XCD10" s="653"/>
      <c r="XCE10" s="653"/>
      <c r="XCF10" s="653"/>
      <c r="XCG10" s="653"/>
      <c r="XCH10" s="653"/>
      <c r="XCI10" s="653"/>
      <c r="XCJ10" s="668"/>
      <c r="XCK10" s="670"/>
      <c r="XCL10" s="652"/>
      <c r="XCM10" s="652"/>
      <c r="XCN10" s="652"/>
      <c r="XCO10" s="652"/>
      <c r="XCP10" s="652"/>
      <c r="XCQ10" s="652"/>
      <c r="XCR10" s="653"/>
      <c r="XCS10" s="653"/>
      <c r="XCT10" s="653"/>
      <c r="XCU10" s="653"/>
      <c r="XCV10" s="653"/>
      <c r="XCW10" s="653"/>
      <c r="XCX10" s="653"/>
      <c r="XCY10" s="653"/>
      <c r="XCZ10" s="668"/>
      <c r="XDA10" s="670"/>
      <c r="XDB10" s="652"/>
      <c r="XDC10" s="652"/>
      <c r="XDD10" s="652"/>
      <c r="XDE10" s="652"/>
      <c r="XDF10" s="652"/>
      <c r="XDG10" s="652"/>
      <c r="XDH10" s="653"/>
      <c r="XDI10" s="653"/>
      <c r="XDJ10" s="653"/>
      <c r="XDK10" s="653"/>
      <c r="XDL10" s="653"/>
      <c r="XDM10" s="653"/>
      <c r="XDN10" s="653"/>
      <c r="XDO10" s="653"/>
      <c r="XDP10" s="668"/>
      <c r="XDQ10" s="670"/>
      <c r="XDR10" s="652"/>
      <c r="XDS10" s="652"/>
      <c r="XDT10" s="652"/>
      <c r="XDU10" s="652"/>
      <c r="XDV10" s="652"/>
      <c r="XDW10" s="652"/>
      <c r="XDX10" s="653"/>
      <c r="XDY10" s="653"/>
      <c r="XDZ10" s="653"/>
      <c r="XEA10" s="653"/>
      <c r="XEB10" s="653"/>
      <c r="XEC10" s="653"/>
      <c r="XED10" s="653"/>
      <c r="XEE10" s="653"/>
      <c r="XEF10" s="668"/>
      <c r="XEG10" s="670"/>
      <c r="XEH10" s="652"/>
      <c r="XEI10" s="652"/>
      <c r="XEJ10" s="652"/>
      <c r="XEK10" s="652"/>
      <c r="XEL10" s="652"/>
      <c r="XEM10" s="652"/>
      <c r="XEN10" s="653"/>
      <c r="XEO10" s="653"/>
      <c r="XEP10" s="653"/>
      <c r="XEQ10" s="653"/>
      <c r="XER10" s="653"/>
      <c r="XES10" s="653"/>
      <c r="XET10" s="653"/>
      <c r="XEU10" s="653"/>
      <c r="XEV10" s="668"/>
      <c r="XEW10" s="670"/>
      <c r="XEX10" s="652"/>
      <c r="XEY10" s="652"/>
      <c r="XEZ10" s="652"/>
      <c r="XFA10" s="652"/>
      <c r="XFB10" s="652"/>
      <c r="XFC10" s="652"/>
      <c r="XFD10" s="653"/>
    </row>
    <row r="11" spans="1:16384" ht="21.75" customHeight="1">
      <c r="A11" s="880" t="s">
        <v>40</v>
      </c>
      <c r="B11" s="878">
        <v>477.67</v>
      </c>
      <c r="C11" s="878">
        <v>21.75</v>
      </c>
      <c r="D11" s="878">
        <v>515.14</v>
      </c>
      <c r="E11" s="879">
        <f>D11-B11</f>
        <v>37.46999999999997</v>
      </c>
      <c r="F11" s="878">
        <v>578.95000000000005</v>
      </c>
      <c r="G11" s="879">
        <f>F11-D11</f>
        <v>63.810000000000059</v>
      </c>
      <c r="H11" s="878">
        <v>626.51</v>
      </c>
      <c r="I11" s="879">
        <f>H11-F11</f>
        <v>47.559999999999945</v>
      </c>
      <c r="J11" s="878">
        <v>663.72</v>
      </c>
      <c r="K11" s="879">
        <f>J11-H11</f>
        <v>37.210000000000036</v>
      </c>
      <c r="L11" s="878">
        <v>647.01</v>
      </c>
      <c r="M11" s="878">
        <f>L11-J11</f>
        <v>-16.710000000000036</v>
      </c>
      <c r="N11" s="873">
        <f>N196*N12</f>
        <v>685.87278272904689</v>
      </c>
      <c r="O11" s="873">
        <f>N11-L11</f>
        <v>38.862782729046899</v>
      </c>
      <c r="P11" s="873">
        <f>P196*P12</f>
        <v>718.39853530977746</v>
      </c>
      <c r="Q11" s="873">
        <f>P11-N11</f>
        <v>32.525752580730568</v>
      </c>
      <c r="R11" s="873">
        <f>R196*R12</f>
        <v>762.80085487759641</v>
      </c>
      <c r="S11" s="873">
        <f>R11-P11</f>
        <v>44.40231956781895</v>
      </c>
      <c r="T11" s="873">
        <f>T196*T12</f>
        <v>811.01314116727121</v>
      </c>
      <c r="U11" s="873">
        <f>T11-R11</f>
        <v>48.212286289674807</v>
      </c>
      <c r="V11" s="873">
        <f>V196*V12</f>
        <v>855.33941124296052</v>
      </c>
      <c r="W11" s="873">
        <f>V11-T11</f>
        <v>44.326270075689308</v>
      </c>
      <c r="X11" s="873">
        <f>V11-L11</f>
        <v>208.32941124296053</v>
      </c>
      <c r="Y11" s="859">
        <f>(V11/L11)^(1/5)-1</f>
        <v>5.7415076083153327E-2</v>
      </c>
      <c r="AA11" s="517"/>
    </row>
    <row r="12" spans="1:16384" ht="21.75" customHeight="1">
      <c r="A12" s="880" t="s">
        <v>76</v>
      </c>
      <c r="B12" s="878">
        <f>B13+B14</f>
        <v>1853.0100000000002</v>
      </c>
      <c r="C12" s="878">
        <f>C13+C14</f>
        <v>73.073854118802998</v>
      </c>
      <c r="D12" s="878">
        <v>1914</v>
      </c>
      <c r="E12" s="879">
        <f>D12-B12</f>
        <v>60.989999999999782</v>
      </c>
      <c r="F12" s="878">
        <v>1981</v>
      </c>
      <c r="G12" s="879">
        <f>F12-D12</f>
        <v>67</v>
      </c>
      <c r="H12" s="878">
        <v>1912</v>
      </c>
      <c r="I12" s="879">
        <f>H12-F12</f>
        <v>-69</v>
      </c>
      <c r="J12" s="878">
        <v>2003</v>
      </c>
      <c r="K12" s="879">
        <f>J12-H12</f>
        <v>91</v>
      </c>
      <c r="L12" s="878">
        <f t="shared" ref="L12:W12" si="0">L13+L14</f>
        <v>1941.6399999999999</v>
      </c>
      <c r="M12" s="878">
        <f t="shared" si="0"/>
        <v>-12</v>
      </c>
      <c r="N12" s="873">
        <f t="shared" si="0"/>
        <v>2027.8378608328908</v>
      </c>
      <c r="O12" s="873">
        <f t="shared" si="0"/>
        <v>86.19786083289091</v>
      </c>
      <c r="P12" s="873">
        <f t="shared" si="0"/>
        <v>2090.0166951532642</v>
      </c>
      <c r="Q12" s="873">
        <f t="shared" si="0"/>
        <v>62.178834320373426</v>
      </c>
      <c r="R12" s="873">
        <f t="shared" si="0"/>
        <v>2184.2450221593608</v>
      </c>
      <c r="S12" s="873">
        <f t="shared" si="0"/>
        <v>94.228327006096833</v>
      </c>
      <c r="T12" s="873">
        <f t="shared" si="0"/>
        <v>2286.2918758922006</v>
      </c>
      <c r="U12" s="873">
        <f t="shared" si="0"/>
        <v>102.04685373283928</v>
      </c>
      <c r="V12" s="873">
        <f t="shared" si="0"/>
        <v>2374.4349711395066</v>
      </c>
      <c r="W12" s="873">
        <f t="shared" si="0"/>
        <v>88.143095247306405</v>
      </c>
      <c r="X12" s="873">
        <f>V12-L12</f>
        <v>432.79497113950674</v>
      </c>
      <c r="Y12" s="859">
        <f>(V12/L12)^(1/5)-1</f>
        <v>4.1066121703231984E-2</v>
      </c>
      <c r="AA12" s="517"/>
    </row>
    <row r="13" spans="1:16384" s="575" customFormat="1" ht="21.75" customHeight="1">
      <c r="A13" s="586" t="s">
        <v>18</v>
      </c>
      <c r="B13" s="587">
        <v>1261.1500000000001</v>
      </c>
      <c r="C13" s="587">
        <v>62.947600621901998</v>
      </c>
      <c r="D13" s="587">
        <v>1412</v>
      </c>
      <c r="E13" s="588">
        <f>D13-B13</f>
        <v>150.84999999999991</v>
      </c>
      <c r="F13" s="587">
        <v>1426</v>
      </c>
      <c r="G13" s="588">
        <f>F13-D13</f>
        <v>14</v>
      </c>
      <c r="H13" s="587">
        <v>1351</v>
      </c>
      <c r="I13" s="588">
        <f>H13-F13</f>
        <v>-75</v>
      </c>
      <c r="J13" s="587">
        <v>1381</v>
      </c>
      <c r="K13" s="588">
        <f>J13-H13</f>
        <v>30</v>
      </c>
      <c r="L13" s="587">
        <v>1359.33</v>
      </c>
      <c r="M13" s="622">
        <v>-22</v>
      </c>
      <c r="N13" s="623">
        <f>息差测算表!C6</f>
        <v>1398.7484422773643</v>
      </c>
      <c r="O13" s="623">
        <f>N13-L13</f>
        <v>39.41844227736442</v>
      </c>
      <c r="P13" s="623">
        <f>息差测算表!D6</f>
        <v>1456.7307431029155</v>
      </c>
      <c r="Q13" s="623">
        <f>P13-N13</f>
        <v>57.982300825551192</v>
      </c>
      <c r="R13" s="623">
        <f>息差测算表!E6</f>
        <v>1520.0171408288286</v>
      </c>
      <c r="S13" s="623">
        <f>R13-P13</f>
        <v>63.286397725913048</v>
      </c>
      <c r="T13" s="623">
        <f>息差测算表!F6</f>
        <v>1582.4090535333173</v>
      </c>
      <c r="U13" s="623">
        <f>T13-R13</f>
        <v>62.391912704488732</v>
      </c>
      <c r="V13" s="623">
        <f>息差测算表!G6</f>
        <v>1625.5724248995116</v>
      </c>
      <c r="W13" s="623">
        <f>V13-T13</f>
        <v>43.163371366194269</v>
      </c>
      <c r="X13" s="623">
        <f>V13-L13</f>
        <v>266.24242489951166</v>
      </c>
      <c r="Y13" s="654">
        <f>(V13/L13)^(1/5)-1</f>
        <v>3.6421191570575884E-2</v>
      </c>
      <c r="Z13" s="517"/>
      <c r="AA13" s="517" t="s">
        <v>142</v>
      </c>
      <c r="AB13" s="517"/>
    </row>
    <row r="14" spans="1:16384" ht="21.75" customHeight="1">
      <c r="A14" s="586" t="s">
        <v>19</v>
      </c>
      <c r="B14" s="588">
        <v>591.86</v>
      </c>
      <c r="C14" s="588">
        <v>10.126253496901001</v>
      </c>
      <c r="D14" s="588">
        <v>501.78</v>
      </c>
      <c r="E14" s="588">
        <f>D14-B14</f>
        <v>-90.080000000000041</v>
      </c>
      <c r="F14" s="588">
        <v>554.82000000000005</v>
      </c>
      <c r="G14" s="588">
        <f>F14-D14</f>
        <v>53.040000000000077</v>
      </c>
      <c r="H14" s="588">
        <v>560.41</v>
      </c>
      <c r="I14" s="588">
        <f>H14-F14</f>
        <v>5.5899999999999181</v>
      </c>
      <c r="J14" s="588">
        <v>622.12</v>
      </c>
      <c r="K14" s="588">
        <f>J14-H14</f>
        <v>61.710000000000036</v>
      </c>
      <c r="L14" s="588">
        <v>582.30999999999995</v>
      </c>
      <c r="M14" s="622">
        <v>10</v>
      </c>
      <c r="N14" s="619">
        <f>中收测算表!B9</f>
        <v>629.08941855552644</v>
      </c>
      <c r="O14" s="619">
        <f>N14-L14</f>
        <v>46.77941855552649</v>
      </c>
      <c r="P14" s="619">
        <f>中收测算表!B10</f>
        <v>633.28595205034867</v>
      </c>
      <c r="Q14" s="619">
        <f>P14-N14</f>
        <v>4.1965334948222335</v>
      </c>
      <c r="R14" s="619">
        <f>中收测算表!B11</f>
        <v>664.22788133053245</v>
      </c>
      <c r="S14" s="619">
        <f>R14-P14</f>
        <v>30.941929280183786</v>
      </c>
      <c r="T14" s="619">
        <f>中收测算表!B12</f>
        <v>703.882822358883</v>
      </c>
      <c r="U14" s="619">
        <f>T14-R14</f>
        <v>39.654941028350549</v>
      </c>
      <c r="V14" s="619">
        <f>中收测算表!B13</f>
        <v>748.86254623999514</v>
      </c>
      <c r="W14" s="619">
        <f>V14-T14</f>
        <v>44.979723881112136</v>
      </c>
      <c r="X14" s="619">
        <f>V14-L14</f>
        <v>166.55254623999519</v>
      </c>
      <c r="Y14" s="654">
        <f>(V14/L14)^(1/5)-1</f>
        <v>5.1597566382859394E-2</v>
      </c>
      <c r="Z14" s="517" t="s">
        <v>143</v>
      </c>
      <c r="AA14" s="517"/>
    </row>
    <row r="15" spans="1:16384" s="576" customFormat="1" ht="21.75" customHeight="1">
      <c r="A15" s="584" t="s">
        <v>20</v>
      </c>
      <c r="B15" s="590"/>
      <c r="C15" s="590"/>
      <c r="D15" s="590"/>
      <c r="E15" s="590"/>
      <c r="F15" s="590"/>
      <c r="G15" s="590"/>
      <c r="H15" s="590"/>
      <c r="I15" s="590"/>
      <c r="J15" s="590"/>
      <c r="K15" s="590"/>
      <c r="L15" s="590"/>
      <c r="M15" s="624"/>
      <c r="N15" s="590"/>
      <c r="O15" s="590"/>
      <c r="P15" s="590"/>
      <c r="Q15" s="590"/>
      <c r="R15" s="590"/>
      <c r="S15" s="590"/>
      <c r="T15" s="590"/>
      <c r="U15" s="590"/>
      <c r="V15" s="590"/>
      <c r="W15" s="590"/>
      <c r="X15" s="637"/>
      <c r="Y15" s="656"/>
    </row>
    <row r="16" spans="1:16384" ht="21.75" customHeight="1">
      <c r="A16" s="862" t="s">
        <v>21</v>
      </c>
      <c r="B16" s="878">
        <v>75112</v>
      </c>
      <c r="C16" s="878">
        <v>7608</v>
      </c>
      <c r="D16" s="878">
        <v>80429</v>
      </c>
      <c r="E16" s="861">
        <f>D16-B16</f>
        <v>5317</v>
      </c>
      <c r="F16" s="878">
        <v>85475</v>
      </c>
      <c r="G16" s="861">
        <f>F16-D16</f>
        <v>5046</v>
      </c>
      <c r="H16" s="878">
        <v>90525</v>
      </c>
      <c r="I16" s="861">
        <f>H16-F16</f>
        <v>5050</v>
      </c>
      <c r="J16" s="878">
        <v>95327</v>
      </c>
      <c r="K16" s="861">
        <f>J16-H16</f>
        <v>4802</v>
      </c>
      <c r="L16" s="878">
        <v>101316.58</v>
      </c>
      <c r="M16" s="878">
        <v>5989.36</v>
      </c>
      <c r="N16" s="878">
        <f>L16+O16</f>
        <v>107999.58</v>
      </c>
      <c r="O16" s="878">
        <v>6683</v>
      </c>
      <c r="P16" s="878">
        <f>N16+Q16</f>
        <v>114699.58</v>
      </c>
      <c r="Q16" s="878">
        <f>5200+1500</f>
        <v>6700</v>
      </c>
      <c r="R16" s="878">
        <f>P16+S16</f>
        <v>119599.58</v>
      </c>
      <c r="S16" s="878">
        <f>5400-500</f>
        <v>4900</v>
      </c>
      <c r="T16" s="878">
        <f>R16+U16</f>
        <v>124699.58</v>
      </c>
      <c r="U16" s="878">
        <f>5600-500</f>
        <v>5100</v>
      </c>
      <c r="V16" s="878">
        <f>T16+W16</f>
        <v>129999.58</v>
      </c>
      <c r="W16" s="878">
        <f>5800-500</f>
        <v>5300</v>
      </c>
      <c r="X16" s="873">
        <f>V16-L16</f>
        <v>28683</v>
      </c>
      <c r="Y16" s="859">
        <f>(V16/L16)^(1/5)-1</f>
        <v>5.1119965901999409E-2</v>
      </c>
      <c r="AA16" s="517"/>
    </row>
    <row r="17" spans="1:29" s="398" customFormat="1" ht="21.75" customHeight="1">
      <c r="A17" s="862" t="s">
        <v>22</v>
      </c>
      <c r="B17" s="877">
        <v>0.1011</v>
      </c>
      <c r="C17" s="877">
        <v>-9.5999999999999992E-3</v>
      </c>
      <c r="D17" s="877">
        <v>0.10730000000000001</v>
      </c>
      <c r="E17" s="875">
        <f>D17-B17</f>
        <v>6.2000000000000111E-3</v>
      </c>
      <c r="F17" s="875">
        <v>0.108</v>
      </c>
      <c r="G17" s="875">
        <f>F17-D17</f>
        <v>6.999999999999923E-4</v>
      </c>
      <c r="H17" s="875">
        <v>0.108</v>
      </c>
      <c r="I17" s="875">
        <f>H17-F17</f>
        <v>0</v>
      </c>
      <c r="J17" s="875">
        <v>9.7900000000000001E-2</v>
      </c>
      <c r="K17" s="875">
        <f>J17-H17</f>
        <v>-1.0099999999999998E-2</v>
      </c>
      <c r="L17" s="875">
        <v>9.3899999999999997E-2</v>
      </c>
      <c r="M17" s="876">
        <f>L17-J17</f>
        <v>-4.0000000000000036E-3</v>
      </c>
      <c r="N17" s="875">
        <f>资本!D76</f>
        <v>9.5294353647413912E-2</v>
      </c>
      <c r="O17" s="875">
        <f>N17-L17</f>
        <v>1.3943536474139151E-3</v>
      </c>
      <c r="P17" s="875">
        <f>资本!E76</f>
        <v>9.5069285640172085E-2</v>
      </c>
      <c r="Q17" s="875">
        <f>P17-N17</f>
        <v>-2.2506800724182707E-4</v>
      </c>
      <c r="R17" s="875">
        <f>资本!F76</f>
        <v>9.2293700481544935E-2</v>
      </c>
      <c r="S17" s="875">
        <f>R17-P17</f>
        <v>-2.7755851586271502E-3</v>
      </c>
      <c r="T17" s="875">
        <f>资本!G76</f>
        <v>9.1916813741350425E-2</v>
      </c>
      <c r="U17" s="875">
        <f>T17-R17</f>
        <v>-3.7688674019450974E-4</v>
      </c>
      <c r="V17" s="875">
        <f>资本!H76</f>
        <v>9.1152488195810691E-2</v>
      </c>
      <c r="W17" s="875">
        <f>V17-T17</f>
        <v>-7.6432554553973464E-4</v>
      </c>
      <c r="X17" s="875">
        <f>V17-L17</f>
        <v>-2.7475118041893065E-3</v>
      </c>
      <c r="Y17" s="870"/>
    </row>
    <row r="18" spans="1:29" s="398" customFormat="1" ht="21.75" customHeight="1">
      <c r="A18" s="586" t="s">
        <v>23</v>
      </c>
      <c r="B18" s="591">
        <f>'[1]2.年化RAROC（并表）-底稿'!$I$13</f>
        <v>8.5713917617403698E-2</v>
      </c>
      <c r="C18" s="591"/>
      <c r="D18" s="591">
        <f>'[1]2.年化RAROC（并表）-底稿'!$M$13</f>
        <v>9.1498466195226502E-2</v>
      </c>
      <c r="E18" s="518">
        <f>D18-B18</f>
        <v>5.784548577822804E-3</v>
      </c>
      <c r="F18" s="518">
        <f>'[1]2.年化RAROC（并表）-底稿'!$Q$13</f>
        <v>9.4395275635666895E-2</v>
      </c>
      <c r="G18" s="518">
        <f>F18-D18</f>
        <v>2.8968094404403927E-3</v>
      </c>
      <c r="H18" s="518">
        <f>'[1]2.年化RAROC（并表）-底稿'!$U$13</f>
        <v>9.4876188852683493E-2</v>
      </c>
      <c r="I18" s="518">
        <f>H18-F18</f>
        <v>4.8091321701659862E-4</v>
      </c>
      <c r="J18" s="518">
        <f>'[1]2.年化RAROC（并表）-底稿'!$Y$13</f>
        <v>9.1549249046225203E-2</v>
      </c>
      <c r="K18" s="518">
        <f>J18-H18</f>
        <v>-3.32693980645829E-3</v>
      </c>
      <c r="L18" s="518">
        <v>8.8099999999999998E-2</v>
      </c>
      <c r="M18" s="518">
        <f>L18-J18</f>
        <v>-3.4492490462252057E-3</v>
      </c>
      <c r="N18" s="518">
        <f>资本!D94</f>
        <v>8.7980207387652665E-2</v>
      </c>
      <c r="O18" s="518">
        <f>N18-L18</f>
        <v>-1.1979261234733307E-4</v>
      </c>
      <c r="P18" s="518">
        <f>资本!E94</f>
        <v>8.7539869190525532E-2</v>
      </c>
      <c r="Q18" s="518">
        <f>P18-N18</f>
        <v>-4.4033819712713251E-4</v>
      </c>
      <c r="R18" s="518">
        <f>资本!F94</f>
        <v>8.7814458445183569E-2</v>
      </c>
      <c r="S18" s="518">
        <f>R18-P18</f>
        <v>2.7458925465803641E-4</v>
      </c>
      <c r="T18" s="518">
        <f>资本!G94</f>
        <v>8.9743651692572979E-2</v>
      </c>
      <c r="U18" s="518">
        <f>T18-R18</f>
        <v>1.9291932473894102E-3</v>
      </c>
      <c r="V18" s="518">
        <f>资本!H94</f>
        <v>9.0961541398897075E-2</v>
      </c>
      <c r="W18" s="518">
        <f>V18-T18</f>
        <v>1.2178897063240962E-3</v>
      </c>
      <c r="X18" s="518">
        <f>V18-L18</f>
        <v>2.8615413988970773E-3</v>
      </c>
      <c r="Y18" s="655"/>
      <c r="Z18" s="517"/>
      <c r="AA18" s="517"/>
      <c r="AB18" s="517"/>
      <c r="AC18" s="517"/>
    </row>
    <row r="19" spans="1:29" ht="21.75" customHeight="1">
      <c r="A19" s="592" t="s">
        <v>25</v>
      </c>
      <c r="B19" s="591">
        <v>8.7400000000000005E-2</v>
      </c>
      <c r="C19" s="591">
        <f>'[1]1.1核心一级资本充足率（并表）-底稿'!$I$14-'[1]1.1核心一级资本充足率（并表）-底稿'!$E$14</f>
        <v>5.0000000000000044E-4</v>
      </c>
      <c r="D19" s="591">
        <v>8.8499999999999995E-2</v>
      </c>
      <c r="E19" s="518">
        <f>D19-B19</f>
        <v>1.0999999999999899E-3</v>
      </c>
      <c r="F19" s="518">
        <v>8.7400000000000005E-2</v>
      </c>
      <c r="G19" s="518">
        <f>F19-D19</f>
        <v>-1.0999999999999899E-3</v>
      </c>
      <c r="H19" s="518">
        <v>8.9899999999999994E-2</v>
      </c>
      <c r="I19" s="518">
        <f>H19-F19</f>
        <v>2.4999999999999883E-3</v>
      </c>
      <c r="J19" s="518">
        <v>9.7199999999999995E-2</v>
      </c>
      <c r="K19" s="518">
        <f>J19-H19</f>
        <v>7.3000000000000009E-3</v>
      </c>
      <c r="L19" s="518">
        <v>9.4799999999999995E-2</v>
      </c>
      <c r="M19" s="518">
        <f>L19-J19</f>
        <v>-2.3999999999999994E-3</v>
      </c>
      <c r="N19" s="518">
        <f>资本!D84</f>
        <v>9.5730282459187785E-2</v>
      </c>
      <c r="O19" s="518">
        <f>N19-L19</f>
        <v>9.3028245918778951E-4</v>
      </c>
      <c r="P19" s="518">
        <f>资本!E84</f>
        <v>9.9696284127637605E-2</v>
      </c>
      <c r="Q19" s="518">
        <f>P19-N19</f>
        <v>3.9660016684498201E-3</v>
      </c>
      <c r="R19" s="518">
        <f>资本!F84</f>
        <v>0.1012998523782444</v>
      </c>
      <c r="S19" s="518">
        <f>R19-P19</f>
        <v>1.6035682506067989E-3</v>
      </c>
      <c r="T19" s="518">
        <f>资本!G84</f>
        <v>0.10303652045394691</v>
      </c>
      <c r="U19" s="518">
        <f>T19-R19</f>
        <v>1.7366680757025105E-3</v>
      </c>
      <c r="V19" s="518">
        <f>资本!H84</f>
        <v>0.10472588308189154</v>
      </c>
      <c r="W19" s="518">
        <f>V19-T19</f>
        <v>1.6893626279446267E-3</v>
      </c>
      <c r="X19" s="518">
        <f>V19-L19</f>
        <v>9.9258830818915456E-3</v>
      </c>
      <c r="Y19" s="655"/>
      <c r="AA19" s="517"/>
    </row>
    <row r="20" spans="1:29" s="576" customFormat="1" ht="21.75" customHeight="1">
      <c r="A20" s="584" t="s">
        <v>77</v>
      </c>
      <c r="B20" s="593"/>
      <c r="C20" s="593"/>
      <c r="D20" s="593"/>
      <c r="E20" s="593"/>
      <c r="F20" s="593"/>
      <c r="G20" s="593"/>
      <c r="H20" s="593"/>
      <c r="I20" s="593"/>
      <c r="J20" s="593"/>
      <c r="K20" s="593"/>
      <c r="L20" s="593"/>
      <c r="M20" s="625"/>
      <c r="N20" s="593"/>
      <c r="O20" s="593"/>
      <c r="P20" s="593"/>
      <c r="Q20" s="593"/>
      <c r="R20" s="593"/>
      <c r="S20" s="593"/>
      <c r="T20" s="593"/>
      <c r="U20" s="593"/>
      <c r="V20" s="593"/>
      <c r="W20" s="593"/>
      <c r="X20" s="638"/>
      <c r="Y20" s="657"/>
    </row>
    <row r="21" spans="1:29" s="576" customFormat="1" ht="21.75" customHeight="1">
      <c r="A21" s="862" t="s">
        <v>78</v>
      </c>
      <c r="B21" s="873">
        <v>66678.02</v>
      </c>
      <c r="C21" s="874"/>
      <c r="D21" s="873">
        <v>72251.78</v>
      </c>
      <c r="E21" s="873">
        <f t="shared" ref="E21:E28" si="1">D21-B21</f>
        <v>5573.7599999999948</v>
      </c>
      <c r="F21" s="873">
        <v>76386.39</v>
      </c>
      <c r="G21" s="873">
        <f t="shared" ref="G21:G28" si="2">F21-D21</f>
        <v>4134.6100000000006</v>
      </c>
      <c r="H21" s="873">
        <v>80467.13</v>
      </c>
      <c r="I21" s="873">
        <f t="shared" ref="I21:I28" si="3">H21-F21</f>
        <v>4080.7400000000052</v>
      </c>
      <c r="J21" s="873">
        <v>83098.45</v>
      </c>
      <c r="K21" s="873">
        <f t="shared" ref="K21:K28" si="4">J21-H21</f>
        <v>2631.3199999999924</v>
      </c>
      <c r="L21" s="873">
        <v>88562.26</v>
      </c>
      <c r="M21" s="873">
        <f t="shared" ref="M21:M28" si="5">L21-J21</f>
        <v>5463.8099999999977</v>
      </c>
      <c r="N21" s="873">
        <f>L21+O21</f>
        <v>92357.244024136482</v>
      </c>
      <c r="O21" s="873">
        <f>O53+子公司!O15</f>
        <v>3794.9840241364891</v>
      </c>
      <c r="P21" s="873">
        <f>N21+Q21</f>
        <v>100806.96154441212</v>
      </c>
      <c r="Q21" s="873">
        <f>Q53+子公司!Q15</f>
        <v>8449.7175202756334</v>
      </c>
      <c r="R21" s="873">
        <f>P21+S21</f>
        <v>106212.58642154519</v>
      </c>
      <c r="S21" s="873">
        <f>S53+子公司!S15</f>
        <v>5405.6248771330647</v>
      </c>
      <c r="T21" s="873">
        <f>R21+U21</f>
        <v>110798.40240226999</v>
      </c>
      <c r="U21" s="873">
        <f>U53+子公司!U15</f>
        <v>4585.8159807247994</v>
      </c>
      <c r="V21" s="873">
        <f>T21+W21</f>
        <v>115610.38248569093</v>
      </c>
      <c r="W21" s="873">
        <f>W53+子公司!W15</f>
        <v>4811.9800834209518</v>
      </c>
      <c r="X21" s="873">
        <f t="shared" ref="X21:X28" si="6">V21-L21</f>
        <v>27048.122485690939</v>
      </c>
      <c r="Y21" s="859">
        <f>(V21/L21)^(1/5)-1</f>
        <v>5.4750231725885223E-2</v>
      </c>
    </row>
    <row r="22" spans="1:29" ht="21.75" customHeight="1">
      <c r="A22" s="862" t="s">
        <v>27</v>
      </c>
      <c r="B22" s="870">
        <f>B21/(B16+B16-C16)*2</f>
        <v>0.93507067930666976</v>
      </c>
      <c r="C22" s="872"/>
      <c r="D22" s="870">
        <f>D21/(B16+D16)*2</f>
        <v>0.92903838859207544</v>
      </c>
      <c r="E22" s="871">
        <f t="shared" si="1"/>
        <v>-6.0322907145943239E-3</v>
      </c>
      <c r="F22" s="870">
        <f>F21/(D16+F16)*2</f>
        <v>0.92085049185070889</v>
      </c>
      <c r="G22" s="871">
        <f t="shared" si="2"/>
        <v>-8.1878967413665515E-3</v>
      </c>
      <c r="H22" s="870">
        <f>H21/(F16+H16)*2</f>
        <v>0.91439920454545465</v>
      </c>
      <c r="I22" s="871">
        <f t="shared" si="3"/>
        <v>-6.4512873052542385E-3</v>
      </c>
      <c r="J22" s="870">
        <f>J21/(H16+J16)*2</f>
        <v>0.89424326883756966</v>
      </c>
      <c r="K22" s="871">
        <f t="shared" si="4"/>
        <v>-2.0155935707884987E-2</v>
      </c>
      <c r="L22" s="870">
        <f>L21/(J16+L16)*2</f>
        <v>0.90073889012801722</v>
      </c>
      <c r="M22" s="871">
        <f t="shared" si="5"/>
        <v>6.4956212904475619E-3</v>
      </c>
      <c r="N22" s="870">
        <f>(N53+子公司!N15)/(N51+子公司!N13)</f>
        <v>0.91384353616534175</v>
      </c>
      <c r="O22" s="871">
        <f>N22-L22</f>
        <v>1.310464603732453E-2</v>
      </c>
      <c r="P22" s="870">
        <f>(P53+子公司!P15)/(P51+子公司!P13)</f>
        <v>0.91260153795981547</v>
      </c>
      <c r="Q22" s="871">
        <f>P22-N22</f>
        <v>-1.2419982055262846E-3</v>
      </c>
      <c r="R22" s="870">
        <f>(R53+子公司!R15)/(R51+子公司!R13)</f>
        <v>0.91416922906949127</v>
      </c>
      <c r="S22" s="871">
        <f>R22-P22</f>
        <v>1.5676911096758062E-3</v>
      </c>
      <c r="T22" s="870">
        <f>(T53+子公司!T15)/(T51+子公司!T13)</f>
        <v>0.91566453159423877</v>
      </c>
      <c r="U22" s="871">
        <f>T22-R22</f>
        <v>1.4953025247474994E-3</v>
      </c>
      <c r="V22" s="870">
        <f>(V53+子公司!V15)/(V51+子公司!V13)</f>
        <v>0.9170793683107139</v>
      </c>
      <c r="W22" s="871">
        <f>V22-T22</f>
        <v>1.4148367164751319E-3</v>
      </c>
      <c r="X22" s="870">
        <f t="shared" si="6"/>
        <v>1.6340478182696683E-2</v>
      </c>
      <c r="Y22" s="870"/>
      <c r="AA22" s="517" t="s">
        <v>144</v>
      </c>
      <c r="AB22" s="847" t="s">
        <v>141</v>
      </c>
    </row>
    <row r="23" spans="1:29" ht="21.75" customHeight="1">
      <c r="A23" s="594" t="s">
        <v>28</v>
      </c>
      <c r="B23" s="518">
        <f>B8/B21</f>
        <v>2.2573405749000946E-2</v>
      </c>
      <c r="C23" s="591">
        <v>-1.9E-3</v>
      </c>
      <c r="D23" s="518">
        <f>D8/D21</f>
        <v>2.0469530300845185E-2</v>
      </c>
      <c r="E23" s="518">
        <f t="shared" si="1"/>
        <v>-2.1038754481557606E-3</v>
      </c>
      <c r="F23" s="518">
        <f>F8/F21</f>
        <v>1.9721706969003248E-2</v>
      </c>
      <c r="G23" s="518">
        <f t="shared" si="2"/>
        <v>-7.478233318419375E-4</v>
      </c>
      <c r="H23" s="518">
        <f>H8/H21</f>
        <v>1.7838215430325401E-2</v>
      </c>
      <c r="I23" s="518">
        <f t="shared" si="3"/>
        <v>-1.8834915386778464E-3</v>
      </c>
      <c r="J23" s="518">
        <f>J8/J21</f>
        <v>1.7651231761843935E-2</v>
      </c>
      <c r="K23" s="518">
        <f t="shared" si="4"/>
        <v>-1.869836684814663E-4</v>
      </c>
      <c r="L23" s="518">
        <f>L8/L21</f>
        <v>1.6312704757082758E-2</v>
      </c>
      <c r="M23" s="518">
        <f t="shared" si="5"/>
        <v>-1.3385270047611766E-3</v>
      </c>
      <c r="N23" s="518">
        <f>N8/N21</f>
        <v>1.6101825998631376E-2</v>
      </c>
      <c r="O23" s="518">
        <f>N23-L23</f>
        <v>-2.1087875845138271E-4</v>
      </c>
      <c r="P23" s="518">
        <f>P8/P21</f>
        <v>1.5817901609238665E-2</v>
      </c>
      <c r="Q23" s="518">
        <f>P23-N23</f>
        <v>-2.8392438939271042E-4</v>
      </c>
      <c r="R23" s="518">
        <f>R8/R21</f>
        <v>1.5739204833016635E-2</v>
      </c>
      <c r="S23" s="518">
        <f>R23-P23</f>
        <v>-7.8696776222030723E-5</v>
      </c>
      <c r="T23" s="518">
        <f>T8/T21</f>
        <v>1.5806032817216133E-2</v>
      </c>
      <c r="U23" s="518">
        <f>T23-R23</f>
        <v>6.6827984199498147E-5</v>
      </c>
      <c r="V23" s="518">
        <f>V8/V21</f>
        <v>1.5671532648664031E-2</v>
      </c>
      <c r="W23" s="518">
        <f>V23-T23</f>
        <v>-1.3450016855210203E-4</v>
      </c>
      <c r="X23" s="518">
        <f t="shared" si="6"/>
        <v>-6.4117210841872774E-4</v>
      </c>
      <c r="Y23" s="655"/>
      <c r="AA23" s="517"/>
    </row>
    <row r="24" spans="1:29" s="398" customFormat="1" ht="21.75" customHeight="1">
      <c r="A24" s="594" t="s">
        <v>29</v>
      </c>
      <c r="B24" s="518">
        <f>B9/B7</f>
        <v>0.22706194699354496</v>
      </c>
      <c r="C24" s="519">
        <v>1.03E-2</v>
      </c>
      <c r="D24" s="518">
        <f>D9/D7</f>
        <v>0.27699369857790251</v>
      </c>
      <c r="E24" s="518">
        <f t="shared" si="1"/>
        <v>4.9931751584357559E-2</v>
      </c>
      <c r="F24" s="518">
        <f>F9/F7</f>
        <v>0.28735713745080232</v>
      </c>
      <c r="G24" s="518">
        <f t="shared" si="2"/>
        <v>1.0363438872899811E-2</v>
      </c>
      <c r="H24" s="518">
        <f>H9/H7</f>
        <v>0.30285678206473171</v>
      </c>
      <c r="I24" s="518">
        <f t="shared" si="3"/>
        <v>1.5499644613929386E-2</v>
      </c>
      <c r="J24" s="518">
        <f>J9/J7</f>
        <v>0.31344841466725326</v>
      </c>
      <c r="K24" s="518">
        <f t="shared" si="4"/>
        <v>1.059163260252155E-2</v>
      </c>
      <c r="L24" s="518">
        <f>L9/L7</f>
        <v>0.3200658901047182</v>
      </c>
      <c r="M24" s="518">
        <f t="shared" si="5"/>
        <v>6.6174754374649369E-3</v>
      </c>
      <c r="N24" s="518">
        <f>N9/N7</f>
        <v>0.33009109519755886</v>
      </c>
      <c r="O24" s="518">
        <f>N24-L24</f>
        <v>1.0025205092840661E-2</v>
      </c>
      <c r="P24" s="518">
        <f>P9/P7</f>
        <v>0.31986476372043132</v>
      </c>
      <c r="Q24" s="518">
        <f>P24-N24</f>
        <v>-1.0226331477127537E-2</v>
      </c>
      <c r="R24" s="518">
        <f>R9/R7</f>
        <v>0.32082168436934799</v>
      </c>
      <c r="S24" s="518">
        <f>R24-P24</f>
        <v>9.5692064891667039E-4</v>
      </c>
      <c r="T24" s="518">
        <f>T9/T7</f>
        <v>0.32411219425956606</v>
      </c>
      <c r="U24" s="518">
        <f>T24-R24</f>
        <v>3.2905098902180629E-3</v>
      </c>
      <c r="V24" s="518">
        <f>V9/V7</f>
        <v>0.33079782590350393</v>
      </c>
      <c r="W24" s="518">
        <f>V24-T24</f>
        <v>6.6856316439378727E-3</v>
      </c>
      <c r="X24" s="518">
        <f t="shared" si="6"/>
        <v>1.073193579878573E-2</v>
      </c>
      <c r="Y24" s="655"/>
    </row>
    <row r="25" spans="1:29" s="398" customFormat="1" ht="21.75" customHeight="1">
      <c r="A25" s="594" t="s">
        <v>30</v>
      </c>
      <c r="B25" s="518">
        <v>0.26653177973717601</v>
      </c>
      <c r="C25" s="591">
        <v>-1.0500000000000001E-2</v>
      </c>
      <c r="D25" s="520">
        <v>0.29203107202393502</v>
      </c>
      <c r="E25" s="520">
        <f t="shared" si="1"/>
        <v>2.5499292286759012E-2</v>
      </c>
      <c r="F25" s="520">
        <v>0.30534741144414201</v>
      </c>
      <c r="G25" s="520">
        <f t="shared" si="2"/>
        <v>1.3316339420206991E-2</v>
      </c>
      <c r="H25" s="520">
        <v>0.32352255507632899</v>
      </c>
      <c r="I25" s="520">
        <f t="shared" si="3"/>
        <v>1.8175143632186974E-2</v>
      </c>
      <c r="J25" s="520">
        <v>0.32488321803357001</v>
      </c>
      <c r="K25" s="520">
        <f t="shared" si="4"/>
        <v>1.3606629572410212E-3</v>
      </c>
      <c r="L25" s="520">
        <v>0.31607953876926698</v>
      </c>
      <c r="M25" s="520">
        <f t="shared" si="5"/>
        <v>-8.8036792643030326E-3</v>
      </c>
      <c r="N25" s="518">
        <f>L25+O25</f>
        <v>0.31607953876926698</v>
      </c>
      <c r="O25" s="626">
        <v>0</v>
      </c>
      <c r="P25" s="518">
        <f>N25+Q25</f>
        <v>0.31557953876926698</v>
      </c>
      <c r="Q25" s="626">
        <v>-5.0000000000000001E-4</v>
      </c>
      <c r="R25" s="518">
        <f>P25+S25</f>
        <v>0.31507953876926698</v>
      </c>
      <c r="S25" s="626">
        <v>-5.0000000000000001E-4</v>
      </c>
      <c r="T25" s="518">
        <f>R25+U25</f>
        <v>0.31457953876926698</v>
      </c>
      <c r="U25" s="626">
        <v>-5.0000000000000001E-4</v>
      </c>
      <c r="V25" s="518">
        <f>T25+W25</f>
        <v>0.31407953876926697</v>
      </c>
      <c r="W25" s="626">
        <v>-5.0000000000000001E-4</v>
      </c>
      <c r="X25" s="518">
        <f t="shared" si="6"/>
        <v>-2.0000000000000018E-3</v>
      </c>
      <c r="Y25" s="655"/>
    </row>
    <row r="26" spans="1:29" s="398" customFormat="1" ht="21.75" customHeight="1">
      <c r="A26" s="594" t="s">
        <v>31</v>
      </c>
      <c r="B26" s="518">
        <v>0.42617251490517699</v>
      </c>
      <c r="C26" s="591">
        <v>1.44E-2</v>
      </c>
      <c r="D26" s="520">
        <v>0.37665785086797299</v>
      </c>
      <c r="E26" s="520">
        <f t="shared" si="1"/>
        <v>-4.9514664037204004E-2</v>
      </c>
      <c r="F26" s="520">
        <v>0.337780048440811</v>
      </c>
      <c r="G26" s="520">
        <f t="shared" si="2"/>
        <v>-3.8877802427161989E-2</v>
      </c>
      <c r="H26" s="520">
        <v>0.30211368846407899</v>
      </c>
      <c r="I26" s="520">
        <f t="shared" si="3"/>
        <v>-3.5666359976732009E-2</v>
      </c>
      <c r="J26" s="520">
        <v>0.28604794847551601</v>
      </c>
      <c r="K26" s="520">
        <f t="shared" si="4"/>
        <v>-1.6065739988562977E-2</v>
      </c>
      <c r="L26" s="520">
        <v>0.27378279797623301</v>
      </c>
      <c r="M26" s="520">
        <f t="shared" si="5"/>
        <v>-1.2265150499283006E-2</v>
      </c>
      <c r="N26" s="518">
        <f>L26+O26</f>
        <v>0.268782797976233</v>
      </c>
      <c r="O26" s="626">
        <v>-5.0000000000000001E-3</v>
      </c>
      <c r="P26" s="518">
        <f>N26+Q26</f>
        <v>0.263782797976233</v>
      </c>
      <c r="Q26" s="626">
        <v>-5.0000000000000001E-3</v>
      </c>
      <c r="R26" s="518">
        <f>P26+S26</f>
        <v>0.25878279797623299</v>
      </c>
      <c r="S26" s="626">
        <v>-5.0000000000000001E-3</v>
      </c>
      <c r="T26" s="518">
        <f>R26+U26</f>
        <v>0.25378279797623299</v>
      </c>
      <c r="U26" s="626">
        <v>-5.0000000000000001E-3</v>
      </c>
      <c r="V26" s="518">
        <f>T26+W26</f>
        <v>0.24878279797623298</v>
      </c>
      <c r="W26" s="626">
        <v>-5.0000000000000001E-3</v>
      </c>
      <c r="X26" s="518">
        <f t="shared" si="6"/>
        <v>-2.5000000000000022E-2</v>
      </c>
      <c r="Y26" s="655"/>
    </row>
    <row r="27" spans="1:29" s="398" customFormat="1" ht="21.75" customHeight="1">
      <c r="A27" s="594" t="s">
        <v>32</v>
      </c>
      <c r="B27" s="518">
        <v>5.3145107866749502E-2</v>
      </c>
      <c r="C27" s="519" t="s">
        <v>145</v>
      </c>
      <c r="D27" s="520">
        <v>5.5451536735481997E-2</v>
      </c>
      <c r="E27" s="520">
        <f t="shared" si="1"/>
        <v>2.3064288687324949E-3</v>
      </c>
      <c r="F27" s="520">
        <v>5.95481380563124E-2</v>
      </c>
      <c r="G27" s="520">
        <f t="shared" si="2"/>
        <v>4.0966013208304022E-3</v>
      </c>
      <c r="H27" s="520">
        <v>4.3759956482884603E-2</v>
      </c>
      <c r="I27" s="520">
        <f t="shared" si="3"/>
        <v>-1.5788181573427797E-2</v>
      </c>
      <c r="J27" s="520">
        <v>6.3605216105145898E-2</v>
      </c>
      <c r="K27" s="520">
        <f t="shared" si="4"/>
        <v>1.9845259622261295E-2</v>
      </c>
      <c r="L27" s="520">
        <v>6.9255206494881802E-2</v>
      </c>
      <c r="M27" s="520">
        <f t="shared" si="5"/>
        <v>5.6499903897359038E-3</v>
      </c>
      <c r="N27" s="518">
        <f>L27+O27</f>
        <v>6.9255206494881802E-2</v>
      </c>
      <c r="O27" s="626">
        <v>0</v>
      </c>
      <c r="P27" s="518">
        <f>N27+Q27</f>
        <v>6.9255206494881802E-2</v>
      </c>
      <c r="Q27" s="626">
        <v>0</v>
      </c>
      <c r="R27" s="518">
        <f>P27+S27</f>
        <v>6.9255206494881802E-2</v>
      </c>
      <c r="S27" s="626">
        <v>0</v>
      </c>
      <c r="T27" s="518">
        <f>R27+U27</f>
        <v>6.9255206494881802E-2</v>
      </c>
      <c r="U27" s="626">
        <v>0</v>
      </c>
      <c r="V27" s="518">
        <f>T27+W27</f>
        <v>6.9255206494881802E-2</v>
      </c>
      <c r="W27" s="626">
        <v>0</v>
      </c>
      <c r="X27" s="518">
        <f t="shared" si="6"/>
        <v>0</v>
      </c>
      <c r="Y27" s="655"/>
    </row>
    <row r="28" spans="1:29" s="398" customFormat="1" ht="21.75" customHeight="1">
      <c r="A28" s="594" t="s">
        <v>34</v>
      </c>
      <c r="B28" s="591">
        <v>0.73672220650791198</v>
      </c>
      <c r="C28" s="519"/>
      <c r="D28" s="520">
        <v>0.72024807694718596</v>
      </c>
      <c r="E28" s="520">
        <f t="shared" si="1"/>
        <v>-1.6474129560726025E-2</v>
      </c>
      <c r="F28" s="520">
        <v>0.73084490230420196</v>
      </c>
      <c r="G28" s="520">
        <f t="shared" si="2"/>
        <v>1.0596825357016004E-2</v>
      </c>
      <c r="H28" s="520">
        <v>0.74109085173562494</v>
      </c>
      <c r="I28" s="520">
        <f t="shared" si="3"/>
        <v>1.0245949431422985E-2</v>
      </c>
      <c r="J28" s="520">
        <v>0.74233500559531096</v>
      </c>
      <c r="K28" s="520">
        <f t="shared" si="4"/>
        <v>1.2441538596860147E-3</v>
      </c>
      <c r="L28" s="520">
        <f>资本!C93</f>
        <v>0.75026761467366598</v>
      </c>
      <c r="M28" s="520">
        <f t="shared" si="5"/>
        <v>7.932609078355024E-3</v>
      </c>
      <c r="N28" s="518">
        <f>资本!D93</f>
        <v>0.75809131357605264</v>
      </c>
      <c r="O28" s="518">
        <f>N28-L28</f>
        <v>7.8236989023866554E-3</v>
      </c>
      <c r="P28" s="518">
        <f>资本!E93</f>
        <v>0.76532279686107263</v>
      </c>
      <c r="Q28" s="518">
        <f>P28-N28</f>
        <v>7.2314832850199906E-3</v>
      </c>
      <c r="R28" s="518">
        <f>资本!F93</f>
        <v>0.77412487902943128</v>
      </c>
      <c r="S28" s="518">
        <f>R28-P28</f>
        <v>8.8020821683586492E-3</v>
      </c>
      <c r="T28" s="518">
        <f>资本!G93</f>
        <v>0.77735417092019843</v>
      </c>
      <c r="U28" s="518">
        <f>T28-R28</f>
        <v>3.2292918907671497E-3</v>
      </c>
      <c r="V28" s="518">
        <f>资本!H93</f>
        <v>0.78102084389288207</v>
      </c>
      <c r="W28" s="518">
        <f>V28-T28</f>
        <v>3.6666729726836378E-3</v>
      </c>
      <c r="X28" s="518">
        <f t="shared" si="6"/>
        <v>3.0753229219216083E-2</v>
      </c>
      <c r="Y28" s="655"/>
    </row>
    <row r="29" spans="1:29" s="576" customFormat="1" ht="21.75" customHeight="1">
      <c r="A29" s="595" t="s">
        <v>81</v>
      </c>
      <c r="B29" s="593"/>
      <c r="C29" s="596"/>
      <c r="D29" s="593"/>
      <c r="E29" s="593"/>
      <c r="F29" s="593"/>
      <c r="G29" s="593"/>
      <c r="H29" s="593"/>
      <c r="I29" s="593"/>
      <c r="J29" s="593"/>
      <c r="K29" s="593"/>
      <c r="L29" s="593"/>
      <c r="M29" s="593"/>
      <c r="N29" s="593"/>
      <c r="O29" s="593"/>
      <c r="P29" s="593"/>
      <c r="Q29" s="593"/>
      <c r="R29" s="593"/>
      <c r="S29" s="593"/>
      <c r="T29" s="593"/>
      <c r="U29" s="593"/>
      <c r="V29" s="593"/>
      <c r="W29" s="593"/>
      <c r="X29" s="638"/>
      <c r="Y29" s="657"/>
    </row>
    <row r="30" spans="1:29" s="577" customFormat="1" ht="21.75" customHeight="1">
      <c r="A30" s="869" t="s">
        <v>28</v>
      </c>
      <c r="B30" s="867">
        <v>2.2800000000000001E-2</v>
      </c>
      <c r="C30" s="868">
        <v>-1.9E-3</v>
      </c>
      <c r="D30" s="867">
        <v>2.06E-2</v>
      </c>
      <c r="E30" s="867">
        <v>-2.2000000000000001E-3</v>
      </c>
      <c r="F30" s="867">
        <v>1.9699999999999999E-2</v>
      </c>
      <c r="G30" s="867">
        <v>-9.0000000000000095E-4</v>
      </c>
      <c r="H30" s="867">
        <v>1.78E-2</v>
      </c>
      <c r="I30" s="867">
        <v>-1.9E-3</v>
      </c>
      <c r="J30" s="867">
        <v>1.7601991958052399E-2</v>
      </c>
      <c r="K30" s="867">
        <v>-1.9999999999999901E-4</v>
      </c>
      <c r="L30" s="867">
        <f>L13/L53</f>
        <v>1.6376088763598251E-2</v>
      </c>
      <c r="M30" s="867">
        <v>-1.1999999999999999E-3</v>
      </c>
      <c r="N30" s="867">
        <f>息差测算表!C7</f>
        <v>1.6226545763259961E-2</v>
      </c>
      <c r="O30" s="867">
        <f t="shared" ref="O30:O48" si="7">N30-L30</f>
        <v>-1.495430003382904E-4</v>
      </c>
      <c r="P30" s="867">
        <f>息差测算表!D7</f>
        <v>1.5620823840179281E-2</v>
      </c>
      <c r="Q30" s="867">
        <f t="shared" ref="Q30:Q48" si="8">P30-N30</f>
        <v>-6.0572192308067964E-4</v>
      </c>
      <c r="R30" s="867">
        <f>息差测算表!E7</f>
        <v>1.5656155502500758E-2</v>
      </c>
      <c r="S30" s="867">
        <f t="shared" ref="S30:S48" si="9">R30-P30</f>
        <v>3.5331662321476734E-5</v>
      </c>
      <c r="T30" s="867">
        <f>息差测算表!F7</f>
        <v>1.6E-2</v>
      </c>
      <c r="U30" s="867">
        <f t="shared" ref="U30:U48" si="10">T30-R30</f>
        <v>3.4384449749924259E-4</v>
      </c>
      <c r="V30" s="867">
        <f>息差测算表!G7</f>
        <v>1.5529953585817706E-2</v>
      </c>
      <c r="W30" s="867">
        <f t="shared" ref="W30:W48" si="11">V30-T30</f>
        <v>-4.7004641418229437E-4</v>
      </c>
      <c r="X30" s="866">
        <f t="shared" ref="X30:X48" si="12">V30-L30</f>
        <v>-8.4613517778054509E-4</v>
      </c>
      <c r="Y30" s="865"/>
      <c r="Z30" s="517" t="s">
        <v>143</v>
      </c>
      <c r="AA30" s="398"/>
      <c r="AB30" s="398"/>
    </row>
    <row r="31" spans="1:29" s="398" customFormat="1" ht="21.75" customHeight="1">
      <c r="A31" s="594" t="s">
        <v>146</v>
      </c>
      <c r="B31" s="597">
        <f>B57/B55</f>
        <v>0.61457083621933972</v>
      </c>
      <c r="C31" s="519">
        <v>-5.0000000000000001E-3</v>
      </c>
      <c r="D31" s="597">
        <f>D57/D55</f>
        <v>0.6168294848058935</v>
      </c>
      <c r="E31" s="519">
        <f t="shared" ref="E31:E40" si="13">D31-B31</f>
        <v>2.2586485865537798E-3</v>
      </c>
      <c r="F31" s="597">
        <f>F57/F55</f>
        <v>0.62652337324750251</v>
      </c>
      <c r="G31" s="519">
        <f t="shared" ref="G31:G40" si="14">F31-D31</f>
        <v>9.693888441609011E-3</v>
      </c>
      <c r="H31" s="597">
        <f>H57/H55</f>
        <v>0.63356289971006052</v>
      </c>
      <c r="I31" s="519">
        <f t="shared" ref="I31:I40" si="15">H31-F31</f>
        <v>7.0395264625580101E-3</v>
      </c>
      <c r="J31" s="597">
        <f>J57/J55</f>
        <v>0.6420949940096683</v>
      </c>
      <c r="K31" s="519">
        <f t="shared" ref="K31:K40" si="16">J31-H31</f>
        <v>8.5320942996077731E-3</v>
      </c>
      <c r="L31" s="597">
        <f>L57/L55</f>
        <v>0.62312869215353406</v>
      </c>
      <c r="M31" s="597">
        <f t="shared" ref="M31:M40" si="17">L31-J31</f>
        <v>-1.8966301856134238E-2</v>
      </c>
      <c r="N31" s="597">
        <f>N57/N55</f>
        <v>0.60872968099382274</v>
      </c>
      <c r="O31" s="597">
        <f t="shared" si="7"/>
        <v>-1.4399011159711317E-2</v>
      </c>
      <c r="P31" s="597">
        <f>P57/P55</f>
        <v>0.60660646263545526</v>
      </c>
      <c r="Q31" s="597">
        <f t="shared" si="8"/>
        <v>-2.1232183583674846E-3</v>
      </c>
      <c r="R31" s="597">
        <f>R57/R55</f>
        <v>0.60564703883757842</v>
      </c>
      <c r="S31" s="597">
        <f t="shared" si="9"/>
        <v>-9.5942379787683496E-4</v>
      </c>
      <c r="T31" s="597">
        <f>T57/T55</f>
        <v>0.60618142061517388</v>
      </c>
      <c r="U31" s="597">
        <f t="shared" si="10"/>
        <v>5.3438177759546068E-4</v>
      </c>
      <c r="V31" s="597">
        <f>V57/V55</f>
        <v>0.60655445780906259</v>
      </c>
      <c r="W31" s="597">
        <f t="shared" si="11"/>
        <v>3.7303719388870338E-4</v>
      </c>
      <c r="X31" s="639">
        <f t="shared" si="12"/>
        <v>-1.6574234344471472E-2</v>
      </c>
      <c r="Y31" s="658"/>
      <c r="Z31" s="517"/>
      <c r="AA31" s="398" t="s">
        <v>147</v>
      </c>
    </row>
    <row r="32" spans="1:29" s="398" customFormat="1" ht="21.75" customHeight="1">
      <c r="A32" s="594" t="s">
        <v>82</v>
      </c>
      <c r="B32" s="597">
        <f>(B60+B63+B66)/B55</f>
        <v>0.541743536054209</v>
      </c>
      <c r="C32" s="519">
        <v>-7.0000000000000001E-3</v>
      </c>
      <c r="D32" s="597">
        <f>(D60+D63+D66)/D55</f>
        <v>0.54068117695122453</v>
      </c>
      <c r="E32" s="519">
        <f t="shared" si="13"/>
        <v>-1.062359102984467E-3</v>
      </c>
      <c r="F32" s="597">
        <f>(F60+F63+F66)/F55</f>
        <v>0.54122397191575089</v>
      </c>
      <c r="G32" s="519">
        <f t="shared" si="14"/>
        <v>5.4279496452636078E-4</v>
      </c>
      <c r="H32" s="597">
        <f>(H60+H63+H66)/H55</f>
        <v>0.55391716030734794</v>
      </c>
      <c r="I32" s="519">
        <f t="shared" si="15"/>
        <v>1.2693188391597054E-2</v>
      </c>
      <c r="J32" s="597">
        <f>(J60+J63+J66)/J55</f>
        <v>0.55988362551018689</v>
      </c>
      <c r="K32" s="519">
        <f t="shared" si="16"/>
        <v>5.9664652028389442E-3</v>
      </c>
      <c r="L32" s="597">
        <f>(L60+L63+L66)/L55</f>
        <v>0.56379388217114734</v>
      </c>
      <c r="M32" s="597">
        <f t="shared" si="17"/>
        <v>3.9102566609604539E-3</v>
      </c>
      <c r="N32" s="597">
        <f>(N60+N63+N66)/N55</f>
        <v>0.56215248801076045</v>
      </c>
      <c r="O32" s="597">
        <f t="shared" si="7"/>
        <v>-1.6413941603868887E-3</v>
      </c>
      <c r="P32" s="597">
        <f>(P60+P63+P66)/P55</f>
        <v>0.56811999139367586</v>
      </c>
      <c r="Q32" s="597">
        <f t="shared" si="8"/>
        <v>5.9675033829154067E-3</v>
      </c>
      <c r="R32" s="597">
        <f>(R60+R63+R66)/R55</f>
        <v>0.57145844858161743</v>
      </c>
      <c r="S32" s="597">
        <f t="shared" si="9"/>
        <v>3.3384571879415681E-3</v>
      </c>
      <c r="T32" s="597">
        <f>(T60+T63+T66)/T55</f>
        <v>0.57188144171683797</v>
      </c>
      <c r="U32" s="597">
        <f t="shared" si="10"/>
        <v>4.2299313522053961E-4</v>
      </c>
      <c r="V32" s="597">
        <f>(V60+V63+V66)/V55</f>
        <v>0.56995208154038357</v>
      </c>
      <c r="W32" s="597">
        <f t="shared" si="11"/>
        <v>-1.9293601764543977E-3</v>
      </c>
      <c r="X32" s="639">
        <f t="shared" si="12"/>
        <v>6.158199369236228E-3</v>
      </c>
      <c r="Y32" s="658"/>
      <c r="Z32" s="517"/>
    </row>
    <row r="33" spans="1:28" ht="21.75" customHeight="1">
      <c r="A33" s="594" t="s">
        <v>83</v>
      </c>
      <c r="B33" s="597">
        <f>B125/B123</f>
        <v>0.65192009340562673</v>
      </c>
      <c r="C33" s="519"/>
      <c r="D33" s="597">
        <f>D125/D123</f>
        <v>0.64141497167964368</v>
      </c>
      <c r="E33" s="519">
        <f t="shared" si="13"/>
        <v>-1.0505121725983058E-2</v>
      </c>
      <c r="F33" s="597">
        <f>F125/F123</f>
        <v>0.65129926924921711</v>
      </c>
      <c r="G33" s="519">
        <f t="shared" si="14"/>
        <v>9.8842975695734303E-3</v>
      </c>
      <c r="H33" s="597">
        <f>H125/H123</f>
        <v>0.6598308160324492</v>
      </c>
      <c r="I33" s="519">
        <f t="shared" si="15"/>
        <v>8.5315467832320913E-3</v>
      </c>
      <c r="J33" s="597">
        <f>J125/J123</f>
        <v>0.67429979487311809</v>
      </c>
      <c r="K33" s="519">
        <f t="shared" si="16"/>
        <v>1.4468978840668889E-2</v>
      </c>
      <c r="L33" s="597">
        <f>L125/L123</f>
        <v>0.66132455688493941</v>
      </c>
      <c r="M33" s="597">
        <f t="shared" si="17"/>
        <v>-1.2975237988178678E-2</v>
      </c>
      <c r="N33" s="597">
        <f>N125/N123</f>
        <v>0.65691876903952884</v>
      </c>
      <c r="O33" s="597">
        <f t="shared" si="7"/>
        <v>-4.4057878454105692E-3</v>
      </c>
      <c r="P33" s="597">
        <f>P125/P123</f>
        <v>0.67672069677538671</v>
      </c>
      <c r="Q33" s="597">
        <f t="shared" si="8"/>
        <v>1.9801927735857872E-2</v>
      </c>
      <c r="R33" s="597">
        <f>R125/R123</f>
        <v>0.69682106565468671</v>
      </c>
      <c r="S33" s="597">
        <f t="shared" si="9"/>
        <v>2.0100368879300001E-2</v>
      </c>
      <c r="T33" s="597">
        <f>T125/T123</f>
        <v>0.71689169857904689</v>
      </c>
      <c r="U33" s="597">
        <f t="shared" si="10"/>
        <v>2.0070632924360177E-2</v>
      </c>
      <c r="V33" s="597">
        <f>V125/V123</f>
        <v>0.73792924983962538</v>
      </c>
      <c r="W33" s="597">
        <f t="shared" si="11"/>
        <v>2.1037551260578491E-2</v>
      </c>
      <c r="X33" s="639">
        <f t="shared" si="12"/>
        <v>7.6604692954685971E-2</v>
      </c>
      <c r="Y33" s="658"/>
      <c r="AA33" s="517"/>
    </row>
    <row r="34" spans="1:28" ht="21.75" customHeight="1">
      <c r="A34" s="594" t="s">
        <v>84</v>
      </c>
      <c r="B34" s="597">
        <f>B134/B126</f>
        <v>0.1881864157677029</v>
      </c>
      <c r="C34" s="519"/>
      <c r="D34" s="597">
        <f>D134/D126</f>
        <v>0.18526335491105519</v>
      </c>
      <c r="E34" s="519">
        <f t="shared" si="13"/>
        <v>-2.9230608566477023E-3</v>
      </c>
      <c r="F34" s="597">
        <f>F134/F126</f>
        <v>0.20445223852058864</v>
      </c>
      <c r="G34" s="519">
        <f t="shared" si="14"/>
        <v>1.9188883609533441E-2</v>
      </c>
      <c r="H34" s="597">
        <f>H134/H126</f>
        <v>0.25222505111382093</v>
      </c>
      <c r="I34" s="519">
        <f t="shared" si="15"/>
        <v>4.7772812593232294E-2</v>
      </c>
      <c r="J34" s="597">
        <f>J134/J126</f>
        <v>0.27145961056210949</v>
      </c>
      <c r="K34" s="519">
        <f t="shared" si="16"/>
        <v>1.9234559448288557E-2</v>
      </c>
      <c r="L34" s="597">
        <f>L134/L126</f>
        <v>0.28711748171159052</v>
      </c>
      <c r="M34" s="519">
        <f t="shared" si="17"/>
        <v>1.5657871149481029E-2</v>
      </c>
      <c r="N34" s="597">
        <f>N134/N126</f>
        <v>0.29448383763048624</v>
      </c>
      <c r="O34" s="519">
        <f t="shared" si="7"/>
        <v>7.3663559188957284E-3</v>
      </c>
      <c r="P34" s="597">
        <f>P134/P126</f>
        <v>0.30511637918968076</v>
      </c>
      <c r="Q34" s="519">
        <f t="shared" si="8"/>
        <v>1.0632541559194519E-2</v>
      </c>
      <c r="R34" s="597">
        <f>R134/R126</f>
        <v>0.31361855976354303</v>
      </c>
      <c r="S34" s="519">
        <f t="shared" si="9"/>
        <v>8.5021805738622613E-3</v>
      </c>
      <c r="T34" s="597">
        <f>T134/T126</f>
        <v>0.32224573696146397</v>
      </c>
      <c r="U34" s="519">
        <f t="shared" si="10"/>
        <v>8.6271771979209433E-3</v>
      </c>
      <c r="V34" s="597">
        <f>V134/V126</f>
        <v>0.33095178157688526</v>
      </c>
      <c r="W34" s="519">
        <f t="shared" si="11"/>
        <v>8.7060446154212934E-3</v>
      </c>
      <c r="X34" s="639">
        <f t="shared" si="12"/>
        <v>4.3834299865294746E-2</v>
      </c>
      <c r="Y34" s="658"/>
      <c r="AA34" s="517"/>
    </row>
    <row r="35" spans="1:28" ht="21.75" customHeight="1">
      <c r="A35" s="594" t="s">
        <v>85</v>
      </c>
      <c r="B35" s="597">
        <f>B131/B128</f>
        <v>0.5019831352715719</v>
      </c>
      <c r="C35" s="519">
        <v>-1.2999999999999999E-2</v>
      </c>
      <c r="D35" s="597">
        <f>D131/D128</f>
        <v>0.52313402190333991</v>
      </c>
      <c r="E35" s="519">
        <f t="shared" si="13"/>
        <v>2.1150886631768007E-2</v>
      </c>
      <c r="F35" s="597">
        <f>F131/F128</f>
        <v>0.5204744739594428</v>
      </c>
      <c r="G35" s="519">
        <f t="shared" si="14"/>
        <v>-2.6595479438971115E-3</v>
      </c>
      <c r="H35" s="597">
        <f>H131/H128</f>
        <v>0.549482430767264</v>
      </c>
      <c r="I35" s="519">
        <f t="shared" si="15"/>
        <v>2.90079568078212E-2</v>
      </c>
      <c r="J35" s="597">
        <f>J131/J128</f>
        <v>0.52117307877324837</v>
      </c>
      <c r="K35" s="519">
        <f t="shared" si="16"/>
        <v>-2.830935199401563E-2</v>
      </c>
      <c r="L35" s="597">
        <f>L131/L128</f>
        <v>0.45808968567066594</v>
      </c>
      <c r="M35" s="597">
        <f t="shared" si="17"/>
        <v>-6.308339310258243E-2</v>
      </c>
      <c r="N35" s="597">
        <f>N131/N128</f>
        <v>0.43431898334420127</v>
      </c>
      <c r="O35" s="597">
        <f t="shared" si="7"/>
        <v>-2.3770702326464666E-2</v>
      </c>
      <c r="P35" s="597">
        <f>P131/P128</f>
        <v>0.43703863676710919</v>
      </c>
      <c r="Q35" s="597">
        <f t="shared" si="8"/>
        <v>2.7196534229079194E-3</v>
      </c>
      <c r="R35" s="597">
        <f>R131/R128</f>
        <v>0.43982350876297122</v>
      </c>
      <c r="S35" s="597">
        <f t="shared" si="9"/>
        <v>2.7848719958620261E-3</v>
      </c>
      <c r="T35" s="597">
        <f>T131/T128</f>
        <v>0.44237245813888848</v>
      </c>
      <c r="U35" s="597">
        <f t="shared" si="10"/>
        <v>2.5489493759172643E-3</v>
      </c>
      <c r="V35" s="597">
        <f>V131/V128</f>
        <v>0.44494972582650777</v>
      </c>
      <c r="W35" s="597">
        <f t="shared" si="11"/>
        <v>2.577267687619289E-3</v>
      </c>
      <c r="X35" s="639">
        <f t="shared" si="12"/>
        <v>-1.3139959844158167E-2</v>
      </c>
      <c r="Y35" s="658"/>
      <c r="AA35" s="517"/>
    </row>
    <row r="36" spans="1:28" ht="21.75" customHeight="1">
      <c r="A36" s="594" t="s">
        <v>86</v>
      </c>
      <c r="B36" s="597">
        <f>B137/B134</f>
        <v>0.33573980570410222</v>
      </c>
      <c r="C36" s="519">
        <v>-5.0000000000000001E-3</v>
      </c>
      <c r="D36" s="597">
        <f>D137/D134</f>
        <v>0.32881985297746591</v>
      </c>
      <c r="E36" s="519">
        <f t="shared" si="13"/>
        <v>-6.9199527266363137E-3</v>
      </c>
      <c r="F36" s="597">
        <f>F137/F134</f>
        <v>0.28964125334352669</v>
      </c>
      <c r="G36" s="519">
        <f t="shared" si="14"/>
        <v>-3.9178599633939215E-2</v>
      </c>
      <c r="H36" s="597">
        <f>H137/H134</f>
        <v>0.24033569222892517</v>
      </c>
      <c r="I36" s="519">
        <f t="shared" si="15"/>
        <v>-4.930556111460152E-2</v>
      </c>
      <c r="J36" s="597">
        <f>J137/J134</f>
        <v>0.26813300464999695</v>
      </c>
      <c r="K36" s="519">
        <f t="shared" si="16"/>
        <v>2.7797312421071779E-2</v>
      </c>
      <c r="L36" s="597">
        <f>L137/L134</f>
        <v>0.27089067581145349</v>
      </c>
      <c r="M36" s="597">
        <f t="shared" si="17"/>
        <v>2.7576711614565319E-3</v>
      </c>
      <c r="N36" s="597">
        <f>N137/N134</f>
        <v>0.27400000000000002</v>
      </c>
      <c r="O36" s="597">
        <f t="shared" si="7"/>
        <v>3.1093241885465361E-3</v>
      </c>
      <c r="P36" s="597">
        <f>P137/P134</f>
        <v>0.27630762193967195</v>
      </c>
      <c r="Q36" s="597">
        <f t="shared" si="8"/>
        <v>2.3076219396719333E-3</v>
      </c>
      <c r="R36" s="597">
        <f>R137/R134</f>
        <v>0.27823901170923759</v>
      </c>
      <c r="S36" s="597">
        <f t="shared" si="9"/>
        <v>1.931389769565639E-3</v>
      </c>
      <c r="T36" s="597">
        <f>T137/T134</f>
        <v>0.27997358782350784</v>
      </c>
      <c r="U36" s="597">
        <f t="shared" si="10"/>
        <v>1.7345761142702476E-3</v>
      </c>
      <c r="V36" s="597">
        <f>V137/V134</f>
        <v>0.28161176015263734</v>
      </c>
      <c r="W36" s="597">
        <f t="shared" si="11"/>
        <v>1.6381723291294947E-3</v>
      </c>
      <c r="X36" s="639">
        <f t="shared" si="12"/>
        <v>1.0721084341183851E-2</v>
      </c>
      <c r="Y36" s="658"/>
      <c r="AA36" s="517"/>
    </row>
    <row r="37" spans="1:28" ht="21.75" customHeight="1">
      <c r="A37" s="594" t="s">
        <v>87</v>
      </c>
      <c r="B37" s="591">
        <f>B140/B124</f>
        <v>0.34406719084557996</v>
      </c>
      <c r="C37" s="519"/>
      <c r="D37" s="519">
        <f>D140/D124</f>
        <v>0.35953940275550123</v>
      </c>
      <c r="E37" s="519">
        <f t="shared" si="13"/>
        <v>1.5472211909921263E-2</v>
      </c>
      <c r="F37" s="519">
        <f>F140/F124</f>
        <v>0.34670599796631674</v>
      </c>
      <c r="G37" s="519">
        <f t="shared" si="14"/>
        <v>-1.2833404789184488E-2</v>
      </c>
      <c r="H37" s="519">
        <f>H140/H124</f>
        <v>0.31904689857847629</v>
      </c>
      <c r="I37" s="519">
        <f t="shared" si="15"/>
        <v>-2.7659099387840447E-2</v>
      </c>
      <c r="J37" s="519">
        <f>J140/J124</f>
        <v>0.3302094001737883</v>
      </c>
      <c r="K37" s="519">
        <f t="shared" si="16"/>
        <v>1.1162501595312013E-2</v>
      </c>
      <c r="L37" s="519">
        <f>L140/L124</f>
        <v>0.33330384688559678</v>
      </c>
      <c r="M37" s="597">
        <f t="shared" si="17"/>
        <v>3.094446711808474E-3</v>
      </c>
      <c r="N37" s="519">
        <f>N140/N124</f>
        <v>0.32185826810294854</v>
      </c>
      <c r="O37" s="597">
        <f t="shared" si="7"/>
        <v>-1.1445578782648236E-2</v>
      </c>
      <c r="P37" s="519">
        <f>P140/P124</f>
        <v>0.33462483377878921</v>
      </c>
      <c r="Q37" s="597">
        <f t="shared" si="8"/>
        <v>1.2766565675840669E-2</v>
      </c>
      <c r="R37" s="519">
        <f>R140/R124</f>
        <v>0.31515158606510074</v>
      </c>
      <c r="S37" s="597">
        <f t="shared" si="9"/>
        <v>-1.9473247713688469E-2</v>
      </c>
      <c r="T37" s="519">
        <f>T140/T124</f>
        <v>0.29500990194935794</v>
      </c>
      <c r="U37" s="597">
        <f t="shared" si="10"/>
        <v>-2.0141684115742797E-2</v>
      </c>
      <c r="V37" s="519">
        <f>V140/V124</f>
        <v>0.27277382158457325</v>
      </c>
      <c r="W37" s="597">
        <f t="shared" si="11"/>
        <v>-2.2236080364784694E-2</v>
      </c>
      <c r="X37" s="520">
        <f t="shared" si="12"/>
        <v>-6.0530025301023527E-2</v>
      </c>
      <c r="Y37" s="659"/>
      <c r="AA37" s="517"/>
    </row>
    <row r="38" spans="1:28" s="578" customFormat="1" ht="21.75" customHeight="1">
      <c r="A38" s="594" t="s">
        <v>88</v>
      </c>
      <c r="B38" s="519">
        <f>(B60+B63+B66+B69-1400)/(B127+B133)</f>
        <v>0.98271752169262871</v>
      </c>
      <c r="C38" s="519">
        <v>-1.42954281836226E-2</v>
      </c>
      <c r="D38" s="519">
        <f>(D60+D63+D66+D69-1600)/(D127+D133)</f>
        <v>1.0080291162259531</v>
      </c>
      <c r="E38" s="519">
        <f t="shared" si="13"/>
        <v>2.5311594533324433E-2</v>
      </c>
      <c r="F38" s="519">
        <f>(F60+F63+F66+F69-2400)/(F127+F133)</f>
        <v>0.98310593038580663</v>
      </c>
      <c r="G38" s="519">
        <f t="shared" si="14"/>
        <v>-2.4923185840146522E-2</v>
      </c>
      <c r="H38" s="519">
        <f>(H60+H63+H66+H69-2400)/(H127+H133)</f>
        <v>0.9916167826661435</v>
      </c>
      <c r="I38" s="519">
        <f t="shared" si="15"/>
        <v>8.510852280336878E-3</v>
      </c>
      <c r="J38" s="519">
        <f>(J60+J63+J66+J69-2100)/(J127+J133)</f>
        <v>0.98406336463049915</v>
      </c>
      <c r="K38" s="519">
        <f t="shared" si="16"/>
        <v>-7.5534180356443548E-3</v>
      </c>
      <c r="L38" s="519">
        <f>(L60+L63+L66+L69-2110)/(L127+L133)</f>
        <v>0.95724308186247731</v>
      </c>
      <c r="M38" s="597">
        <f t="shared" si="17"/>
        <v>-2.6820282768021841E-2</v>
      </c>
      <c r="N38" s="519">
        <f>(N60+N63+N66+N69-2110)/(N127+N133)</f>
        <v>0.94141014885906171</v>
      </c>
      <c r="O38" s="597">
        <f t="shared" si="7"/>
        <v>-1.5832933003415595E-2</v>
      </c>
      <c r="P38" s="519">
        <f>(P60+P63+P66+P69-2310)/(P127+P133)</f>
        <v>0.92584271077987879</v>
      </c>
      <c r="Q38" s="597">
        <f t="shared" si="8"/>
        <v>-1.5567438079182927E-2</v>
      </c>
      <c r="R38" s="519">
        <f>(R60+R63+R66+R69-2310)/(R127+R133)</f>
        <v>0.91450874665227688</v>
      </c>
      <c r="S38" s="597">
        <f t="shared" si="9"/>
        <v>-1.1333964127601903E-2</v>
      </c>
      <c r="T38" s="519">
        <f>(T60+T63+T66+T69-2310)/(T127+T133)</f>
        <v>0.89807765095140668</v>
      </c>
      <c r="U38" s="597">
        <f t="shared" si="10"/>
        <v>-1.6431095700870202E-2</v>
      </c>
      <c r="V38" s="519">
        <f>(V60+V63+V66+V69-2310)/(V127+V133)</f>
        <v>0.8774871975394678</v>
      </c>
      <c r="W38" s="597">
        <f t="shared" si="11"/>
        <v>-2.059045341193888E-2</v>
      </c>
      <c r="X38" s="520">
        <f t="shared" si="12"/>
        <v>-7.9755884323009507E-2</v>
      </c>
      <c r="Y38" s="659"/>
      <c r="Z38" s="517"/>
      <c r="AA38" s="517"/>
      <c r="AB38" s="517"/>
    </row>
    <row r="39" spans="1:28" s="578" customFormat="1" ht="21.75" customHeight="1">
      <c r="A39" s="598" t="s">
        <v>148</v>
      </c>
      <c r="B39" s="519">
        <f>(B61+B64+B67+B70-1400)/(B128+B134)</f>
        <v>0.9591833178985858</v>
      </c>
      <c r="C39" s="519">
        <v>-3.1245693476218101E-2</v>
      </c>
      <c r="D39" s="519">
        <f>(D61+D64+D67+D70-1500)/(D128+D134)</f>
        <v>1.0041104598786084</v>
      </c>
      <c r="E39" s="519">
        <f t="shared" si="13"/>
        <v>4.4927141980022567E-2</v>
      </c>
      <c r="F39" s="519">
        <f>(F61+F64+F67+F70-2200)/(F128+F134)</f>
        <v>0.9723051353962785</v>
      </c>
      <c r="G39" s="519">
        <f t="shared" si="14"/>
        <v>-3.1805324482329866E-2</v>
      </c>
      <c r="H39" s="519">
        <f>(H61+H64+H67+H70-2400)/(H128+H134)</f>
        <v>0.94073070184974927</v>
      </c>
      <c r="I39" s="519">
        <f t="shared" si="15"/>
        <v>-3.1574433546529224E-2</v>
      </c>
      <c r="J39" s="519">
        <f>(J61+J64+J67+J70-1930)/(J128+J134)</f>
        <v>0.99709122865406574</v>
      </c>
      <c r="K39" s="519">
        <f t="shared" si="16"/>
        <v>5.6360526804316469E-2</v>
      </c>
      <c r="L39" s="519">
        <f>(L61+L64+L67+L70-2200)/(L128+L134)</f>
        <v>0.96637440754605475</v>
      </c>
      <c r="M39" s="597">
        <f t="shared" si="17"/>
        <v>-3.0716821108010994E-2</v>
      </c>
      <c r="N39" s="519">
        <f>(N61+N64+N67+N70-2110)/(N128+N134)</f>
        <v>0.95797941478788795</v>
      </c>
      <c r="O39" s="597">
        <f t="shared" si="7"/>
        <v>-8.3949927581667971E-3</v>
      </c>
      <c r="P39" s="519">
        <f>(P61+P64+P67+P70-2310)/(P128+P134)</f>
        <v>0.94317033865122857</v>
      </c>
      <c r="Q39" s="597">
        <f t="shared" si="8"/>
        <v>-1.4809076136659383E-2</v>
      </c>
      <c r="R39" s="519">
        <f>(R61+R64+R67+R70-2310)/(R128+R134)</f>
        <v>0.92941109024871682</v>
      </c>
      <c r="S39" s="597">
        <f t="shared" si="9"/>
        <v>-1.3759248402511748E-2</v>
      </c>
      <c r="T39" s="519">
        <f>(T61+T64+T67+T70-2310)/(T128+T134)</f>
        <v>0.913457165522509</v>
      </c>
      <c r="U39" s="597">
        <f t="shared" si="10"/>
        <v>-1.5953924726207824E-2</v>
      </c>
      <c r="V39" s="519">
        <f>(V61+V64+V67+V70-2310)/(V128+V134)</f>
        <v>0.89089006539539128</v>
      </c>
      <c r="W39" s="597">
        <f t="shared" si="11"/>
        <v>-2.2567100127117712E-2</v>
      </c>
      <c r="X39" s="520">
        <f t="shared" si="12"/>
        <v>-7.5484342150663464E-2</v>
      </c>
      <c r="Y39" s="659"/>
      <c r="Z39" s="517"/>
      <c r="AA39" s="517"/>
      <c r="AB39" s="517"/>
    </row>
    <row r="40" spans="1:28" ht="21.75" customHeight="1">
      <c r="A40" s="594" t="s">
        <v>90</v>
      </c>
      <c r="B40" s="599">
        <f>B142-B98</f>
        <v>-41.910000000000025</v>
      </c>
      <c r="C40" s="599"/>
      <c r="D40" s="599">
        <f>D142-D98</f>
        <v>-27.079999999999984</v>
      </c>
      <c r="E40" s="599">
        <f t="shared" si="13"/>
        <v>14.830000000000041</v>
      </c>
      <c r="F40" s="599">
        <f>F142-F98</f>
        <v>-45.999999999999943</v>
      </c>
      <c r="G40" s="599">
        <f t="shared" si="14"/>
        <v>-18.919999999999959</v>
      </c>
      <c r="H40" s="599">
        <f>H142-H98</f>
        <v>-42.499999999999943</v>
      </c>
      <c r="I40" s="599">
        <f t="shared" si="15"/>
        <v>3.5</v>
      </c>
      <c r="J40" s="599">
        <f>J142-J98</f>
        <v>-47.229999999999961</v>
      </c>
      <c r="K40" s="599">
        <f t="shared" si="16"/>
        <v>-4.7300000000000182</v>
      </c>
      <c r="L40" s="599">
        <f>L142-L98</f>
        <v>0.52633377367794765</v>
      </c>
      <c r="M40" s="599">
        <f t="shared" si="17"/>
        <v>47.756333773677909</v>
      </c>
      <c r="N40" s="599">
        <f>N142-N98</f>
        <v>-134.47366622632205</v>
      </c>
      <c r="O40" s="599">
        <f t="shared" si="7"/>
        <v>-135</v>
      </c>
      <c r="P40" s="599">
        <f>P142-P98</f>
        <v>-114.47366622632205</v>
      </c>
      <c r="Q40" s="599">
        <f t="shared" si="8"/>
        <v>20</v>
      </c>
      <c r="R40" s="599">
        <f>R142-R98</f>
        <v>-44.473666226322052</v>
      </c>
      <c r="S40" s="599">
        <f t="shared" si="9"/>
        <v>70</v>
      </c>
      <c r="T40" s="599">
        <f>T142-T98</f>
        <v>25.526333773677948</v>
      </c>
      <c r="U40" s="599">
        <f t="shared" si="10"/>
        <v>70</v>
      </c>
      <c r="V40" s="599">
        <f>V142-V98</f>
        <v>95.526333773677948</v>
      </c>
      <c r="W40" s="599">
        <f t="shared" si="11"/>
        <v>70</v>
      </c>
      <c r="X40" s="640">
        <f t="shared" si="12"/>
        <v>95</v>
      </c>
      <c r="Y40" s="659"/>
      <c r="AA40" s="517"/>
    </row>
    <row r="41" spans="1:28" ht="21.75" customHeight="1">
      <c r="A41" s="594" t="s">
        <v>24</v>
      </c>
      <c r="B41" s="599">
        <v>49974.009474954903</v>
      </c>
      <c r="C41" s="599">
        <v>2794.2930019549099</v>
      </c>
      <c r="D41" s="599">
        <v>53574.816603950603</v>
      </c>
      <c r="E41" s="599">
        <v>3600.8071289957002</v>
      </c>
      <c r="F41" s="599">
        <v>57752.948735252103</v>
      </c>
      <c r="G41" s="599">
        <v>4178.1321313014996</v>
      </c>
      <c r="H41" s="599">
        <v>61781</v>
      </c>
      <c r="I41" s="599">
        <v>4028.0512647478999</v>
      </c>
      <c r="J41" s="599">
        <v>64598</v>
      </c>
      <c r="K41" s="599">
        <v>2817</v>
      </c>
      <c r="L41" s="599">
        <f>资本!C47-资本!C46</f>
        <v>70317.594556861804</v>
      </c>
      <c r="M41" s="599">
        <v>6156</v>
      </c>
      <c r="N41" s="599">
        <f>资本!F47-资本!F46</f>
        <v>74206.805107895474</v>
      </c>
      <c r="O41" s="599">
        <f t="shared" si="7"/>
        <v>3889.2105510336696</v>
      </c>
      <c r="P41" s="599">
        <f>资本!J47-资本!J46</f>
        <v>78335.351834853645</v>
      </c>
      <c r="Q41" s="599">
        <f t="shared" si="8"/>
        <v>4128.5467269581713</v>
      </c>
      <c r="R41" s="599">
        <f>资本!N47-资本!N46</f>
        <v>81640.870009781342</v>
      </c>
      <c r="S41" s="599">
        <f t="shared" si="9"/>
        <v>3305.5181749276962</v>
      </c>
      <c r="T41" s="599">
        <f>资本!R47-资本!R46</f>
        <v>85067.513921457183</v>
      </c>
      <c r="U41" s="599">
        <f t="shared" si="10"/>
        <v>3426.6439116758411</v>
      </c>
      <c r="V41" s="599">
        <f>资本!V47-资本!V46</f>
        <v>88764.251913488624</v>
      </c>
      <c r="W41" s="599">
        <f t="shared" si="11"/>
        <v>3696.7379920314415</v>
      </c>
      <c r="X41" s="640">
        <f t="shared" si="12"/>
        <v>18446.65735662682</v>
      </c>
      <c r="Y41" s="659">
        <f>(V41/L41)^(1/5)-1</f>
        <v>4.7694872113251296E-2</v>
      </c>
      <c r="AA41" s="517"/>
    </row>
    <row r="42" spans="1:28" ht="21.75" customHeight="1">
      <c r="A42" s="594" t="s">
        <v>91</v>
      </c>
      <c r="B42" s="600">
        <f>B192</f>
        <v>3.4943307686282975E-2</v>
      </c>
      <c r="C42" s="599"/>
      <c r="D42" s="600">
        <f>D192</f>
        <v>3.3254316409286382E-2</v>
      </c>
      <c r="E42" s="600">
        <f t="shared" ref="E42:E48" si="18">D42-B42</f>
        <v>-1.6889912769965931E-3</v>
      </c>
      <c r="F42" s="600">
        <f>F192</f>
        <v>3.2182614780380557E-2</v>
      </c>
      <c r="G42" s="600">
        <f t="shared" ref="G42:G48" si="19">F42-D42</f>
        <v>-1.0717016289058245E-3</v>
      </c>
      <c r="H42" s="600">
        <f>H192</f>
        <v>2.8640029525513803E-2</v>
      </c>
      <c r="I42" s="600">
        <f t="shared" ref="I42:I48" si="20">H42-F42</f>
        <v>-3.5425852548667536E-3</v>
      </c>
      <c r="J42" s="600">
        <f>J192</f>
        <v>2.6826841665170891E-2</v>
      </c>
      <c r="K42" s="600">
        <f t="shared" ref="K42:K48" si="21">J42-H42</f>
        <v>-1.8131878603429123E-3</v>
      </c>
      <c r="L42" s="600">
        <f>L192</f>
        <v>2.3086202285207261E-2</v>
      </c>
      <c r="M42" s="600">
        <f t="shared" ref="M42:M47" si="22">L42-J42</f>
        <v>-3.7406393799636305E-3</v>
      </c>
      <c r="N42" s="600">
        <f>N192</f>
        <v>2.0921025314820846E-2</v>
      </c>
      <c r="O42" s="600">
        <f t="shared" si="7"/>
        <v>-2.1651769703864149E-3</v>
      </c>
      <c r="P42" s="600">
        <f>P192</f>
        <v>1.9838998814760509E-2</v>
      </c>
      <c r="Q42" s="600">
        <f t="shared" si="8"/>
        <v>-1.0820265000603367E-3</v>
      </c>
      <c r="R42" s="600">
        <f>R192</f>
        <v>2.0036363636363602E-2</v>
      </c>
      <c r="S42" s="600">
        <f t="shared" si="9"/>
        <v>1.9736482160309307E-4</v>
      </c>
      <c r="T42" s="600">
        <f>T192</f>
        <v>1.9690909090909089E-2</v>
      </c>
      <c r="U42" s="600">
        <f t="shared" si="10"/>
        <v>-3.454545454545134E-4</v>
      </c>
      <c r="V42" s="600">
        <f>V192</f>
        <v>1.8999999999999965E-2</v>
      </c>
      <c r="W42" s="600">
        <f t="shared" si="11"/>
        <v>-6.9090909090912395E-4</v>
      </c>
      <c r="X42" s="641">
        <f t="shared" si="12"/>
        <v>-4.0862022852072959E-3</v>
      </c>
      <c r="Y42" s="659"/>
      <c r="AA42" s="517"/>
    </row>
    <row r="43" spans="1:28" ht="21.75" customHeight="1">
      <c r="A43" s="594" t="s">
        <v>92</v>
      </c>
      <c r="B43" s="600">
        <f>B195</f>
        <v>2.6237056138106691E-2</v>
      </c>
      <c r="C43" s="599"/>
      <c r="D43" s="600">
        <f>D195</f>
        <v>3.6858822571767952E-2</v>
      </c>
      <c r="E43" s="600">
        <f t="shared" si="18"/>
        <v>1.0621766433661261E-2</v>
      </c>
      <c r="F43" s="600">
        <f>F195</f>
        <v>2.1264768965508496E-2</v>
      </c>
      <c r="G43" s="600">
        <f t="shared" si="19"/>
        <v>-1.5594053606259456E-2</v>
      </c>
      <c r="H43" s="600">
        <f>H195</f>
        <v>2.6689133245708506E-2</v>
      </c>
      <c r="I43" s="600">
        <f t="shared" si="20"/>
        <v>5.42436428020001E-3</v>
      </c>
      <c r="J43" s="600">
        <f>J195</f>
        <v>3.8869074529119821E-2</v>
      </c>
      <c r="K43" s="600">
        <f t="shared" si="21"/>
        <v>1.2179941283411315E-2</v>
      </c>
      <c r="L43" s="600">
        <f>L195</f>
        <v>2.6101359903622015E-2</v>
      </c>
      <c r="M43" s="600">
        <f t="shared" si="22"/>
        <v>-1.2767714625497806E-2</v>
      </c>
      <c r="N43" s="600">
        <f>N195</f>
        <v>2.8273079319247864E-2</v>
      </c>
      <c r="O43" s="600">
        <f t="shared" si="7"/>
        <v>2.1717194156258487E-3</v>
      </c>
      <c r="P43" s="600">
        <f>P195</f>
        <v>2.278058488119164E-2</v>
      </c>
      <c r="Q43" s="600">
        <f t="shared" si="8"/>
        <v>-5.4924944380562238E-3</v>
      </c>
      <c r="R43" s="600">
        <f>R195</f>
        <v>2.345363255786264E-2</v>
      </c>
      <c r="S43" s="600">
        <f t="shared" si="9"/>
        <v>6.7304767667100002E-4</v>
      </c>
      <c r="T43" s="600">
        <f>T195</f>
        <v>2.4428885767372892E-2</v>
      </c>
      <c r="U43" s="600">
        <f t="shared" si="10"/>
        <v>9.7525320951025174E-4</v>
      </c>
      <c r="V43" s="600">
        <f>V195</f>
        <v>2.5429762673302617E-2</v>
      </c>
      <c r="W43" s="600">
        <f t="shared" si="11"/>
        <v>1.0008769059297248E-3</v>
      </c>
      <c r="X43" s="641">
        <f t="shared" si="12"/>
        <v>-6.7159723031939844E-4</v>
      </c>
      <c r="Y43" s="659"/>
      <c r="AA43" s="517"/>
    </row>
    <row r="44" spans="1:28" ht="21.75" customHeight="1">
      <c r="A44" s="594" t="s">
        <v>25</v>
      </c>
      <c r="B44" s="600">
        <v>8.4699999999999998E-2</v>
      </c>
      <c r="C44" s="599"/>
      <c r="D44" s="600">
        <v>8.5099999999999995E-2</v>
      </c>
      <c r="E44" s="600">
        <f t="shared" si="18"/>
        <v>3.9999999999999758E-4</v>
      </c>
      <c r="F44" s="600">
        <v>8.3299999999999999E-2</v>
      </c>
      <c r="G44" s="600">
        <f t="shared" si="19"/>
        <v>-1.799999999999996E-3</v>
      </c>
      <c r="H44" s="600">
        <v>8.5900000000000004E-2</v>
      </c>
      <c r="I44" s="600">
        <f t="shared" si="20"/>
        <v>2.6000000000000051E-3</v>
      </c>
      <c r="J44" s="600">
        <v>9.4200000000000006E-2</v>
      </c>
      <c r="K44" s="600">
        <f t="shared" si="21"/>
        <v>8.3000000000000018E-3</v>
      </c>
      <c r="L44" s="600">
        <v>8.9842864815322498E-2</v>
      </c>
      <c r="M44" s="600">
        <f t="shared" si="22"/>
        <v>-4.3571351846775075E-3</v>
      </c>
      <c r="N44" s="600">
        <f>资本!M84</f>
        <v>9.1420724124165298E-2</v>
      </c>
      <c r="O44" s="600">
        <f t="shared" si="7"/>
        <v>1.5778593088427995E-3</v>
      </c>
      <c r="P44" s="600">
        <f>资本!N84</f>
        <v>9.5382527855384078E-2</v>
      </c>
      <c r="Q44" s="600">
        <f t="shared" si="8"/>
        <v>3.9618037312187798E-3</v>
      </c>
      <c r="R44" s="600">
        <f>资本!O84</f>
        <v>9.6881380386019539E-2</v>
      </c>
      <c r="S44" s="600">
        <f t="shared" si="9"/>
        <v>1.4988525306354611E-3</v>
      </c>
      <c r="T44" s="600">
        <f>资本!P84</f>
        <v>9.855917959260474E-2</v>
      </c>
      <c r="U44" s="600">
        <f t="shared" si="10"/>
        <v>1.677799206585201E-3</v>
      </c>
      <c r="V44" s="600">
        <f>资本!Q84</f>
        <v>0.10017423549694061</v>
      </c>
      <c r="W44" s="600">
        <f t="shared" si="11"/>
        <v>1.6150559043358742E-3</v>
      </c>
      <c r="X44" s="641">
        <f t="shared" si="12"/>
        <v>1.0331370681618116E-2</v>
      </c>
      <c r="Y44" s="659"/>
      <c r="AA44" s="517"/>
    </row>
    <row r="45" spans="1:28" ht="21.75" customHeight="1">
      <c r="A45" s="594" t="s">
        <v>93</v>
      </c>
      <c r="B45" s="518">
        <v>1.31068206269724</v>
      </c>
      <c r="C45" s="519"/>
      <c r="D45" s="520">
        <v>1.4469980144402399</v>
      </c>
      <c r="E45" s="520">
        <f t="shared" si="18"/>
        <v>0.13631595174299993</v>
      </c>
      <c r="F45" s="520">
        <v>1.7083384225081999</v>
      </c>
      <c r="G45" s="520">
        <f t="shared" si="19"/>
        <v>0.26134040806796</v>
      </c>
      <c r="H45" s="520">
        <v>1.69876970007239</v>
      </c>
      <c r="I45" s="520">
        <f t="shared" si="20"/>
        <v>-9.5687224358098621E-3</v>
      </c>
      <c r="J45" s="520">
        <v>2.1868750111506001</v>
      </c>
      <c r="K45" s="520">
        <f t="shared" si="21"/>
        <v>0.48810531107821009</v>
      </c>
      <c r="L45" s="520">
        <v>1.46788791029798</v>
      </c>
      <c r="M45" s="520">
        <f t="shared" si="22"/>
        <v>-0.71898710085262008</v>
      </c>
      <c r="N45" s="518">
        <f>O229</f>
        <v>1.5490347581521409</v>
      </c>
      <c r="O45" s="520">
        <f t="shared" si="7"/>
        <v>8.114684785416082E-2</v>
      </c>
      <c r="P45" s="518">
        <f>Q229</f>
        <v>1.585906842807089</v>
      </c>
      <c r="Q45" s="520">
        <f t="shared" si="8"/>
        <v>3.6872084654948178E-2</v>
      </c>
      <c r="R45" s="518">
        <f>S229</f>
        <v>1.6092103726577576</v>
      </c>
      <c r="S45" s="520">
        <f t="shared" si="9"/>
        <v>2.3303529850668525E-2</v>
      </c>
      <c r="T45" s="518">
        <f>U229</f>
        <v>1.6146603922198395</v>
      </c>
      <c r="U45" s="520">
        <f t="shared" si="10"/>
        <v>5.4500195620819092E-3</v>
      </c>
      <c r="V45" s="518">
        <f>W229</f>
        <v>1.6262955494723583</v>
      </c>
      <c r="W45" s="520">
        <f t="shared" si="11"/>
        <v>1.1635157252518846E-2</v>
      </c>
      <c r="X45" s="518">
        <f t="shared" si="12"/>
        <v>0.15840763917437828</v>
      </c>
      <c r="Y45" s="659"/>
      <c r="AA45" s="517"/>
    </row>
    <row r="46" spans="1:28" ht="21.75" customHeight="1">
      <c r="A46" s="594" t="s">
        <v>94</v>
      </c>
      <c r="B46" s="518">
        <v>1.0615500520000001</v>
      </c>
      <c r="C46" s="519"/>
      <c r="D46" s="520">
        <v>1.0620828309999999</v>
      </c>
      <c r="E46" s="520">
        <f t="shared" si="18"/>
        <v>5.327789999998167E-4</v>
      </c>
      <c r="F46" s="520">
        <v>1.076507334</v>
      </c>
      <c r="G46" s="520">
        <f t="shared" si="19"/>
        <v>1.4424503000000088E-2</v>
      </c>
      <c r="H46" s="520">
        <v>1.079426754</v>
      </c>
      <c r="I46" s="520">
        <f t="shared" si="20"/>
        <v>2.9194200000000059E-3</v>
      </c>
      <c r="J46" s="520">
        <v>1.070799777</v>
      </c>
      <c r="K46" s="520">
        <f t="shared" si="21"/>
        <v>-8.6269770000000356E-3</v>
      </c>
      <c r="L46" s="520">
        <v>1.0472497839999999</v>
      </c>
      <c r="M46" s="520">
        <f t="shared" si="22"/>
        <v>-2.3549993000000047E-2</v>
      </c>
      <c r="N46" s="518">
        <f>O233</f>
        <v>1.0740922732030944</v>
      </c>
      <c r="O46" s="520">
        <f t="shared" si="7"/>
        <v>2.6842489203094511E-2</v>
      </c>
      <c r="P46" s="518">
        <f>Q233</f>
        <v>1.0970977668829995</v>
      </c>
      <c r="Q46" s="520">
        <f t="shared" si="8"/>
        <v>2.300549367990512E-2</v>
      </c>
      <c r="R46" s="518">
        <f>S233</f>
        <v>1.1205337714923675</v>
      </c>
      <c r="S46" s="520">
        <f t="shared" si="9"/>
        <v>2.3436004609368011E-2</v>
      </c>
      <c r="T46" s="518">
        <f>U233</f>
        <v>1.1458257191282017</v>
      </c>
      <c r="U46" s="520">
        <f t="shared" si="10"/>
        <v>2.52919476358342E-2</v>
      </c>
      <c r="V46" s="518">
        <f>W233</f>
        <v>1.1741751834135272</v>
      </c>
      <c r="W46" s="520">
        <f t="shared" si="11"/>
        <v>2.8349464285325476E-2</v>
      </c>
      <c r="X46" s="518">
        <f t="shared" si="12"/>
        <v>0.12692539941352732</v>
      </c>
      <c r="Y46" s="659"/>
      <c r="AA46" s="517"/>
    </row>
    <row r="47" spans="1:28" ht="21.75" customHeight="1">
      <c r="A47" s="594" t="s">
        <v>95</v>
      </c>
      <c r="B47" s="600">
        <v>9.7600000000000006E-2</v>
      </c>
      <c r="C47" s="599"/>
      <c r="D47" s="600">
        <v>9.4399999999999998E-2</v>
      </c>
      <c r="E47" s="600">
        <f t="shared" si="18"/>
        <v>-3.2000000000000084E-3</v>
      </c>
      <c r="F47" s="600">
        <v>6.5699999999999995E-2</v>
      </c>
      <c r="G47" s="600">
        <f t="shared" si="19"/>
        <v>-2.8700000000000003E-2</v>
      </c>
      <c r="H47" s="600">
        <v>7.46E-2</v>
      </c>
      <c r="I47" s="600">
        <f t="shared" si="20"/>
        <v>8.9000000000000051E-3</v>
      </c>
      <c r="J47" s="600">
        <v>8.5599999999999996E-2</v>
      </c>
      <c r="K47" s="600">
        <f t="shared" si="21"/>
        <v>1.0999999999999996E-2</v>
      </c>
      <c r="L47" s="600">
        <v>0.10489999999999999</v>
      </c>
      <c r="M47" s="600">
        <f t="shared" si="22"/>
        <v>1.9299999999999998E-2</v>
      </c>
      <c r="N47" s="518">
        <f>中收测算表!AE48</f>
        <v>0.11154854318414656</v>
      </c>
      <c r="O47" s="518">
        <f t="shared" si="7"/>
        <v>6.6485431841465659E-3</v>
      </c>
      <c r="P47" s="518">
        <f>中收测算表!AF48</f>
        <v>0.1081781330824363</v>
      </c>
      <c r="Q47" s="518">
        <f t="shared" si="8"/>
        <v>-3.3704101017102556E-3</v>
      </c>
      <c r="R47" s="518">
        <f>中收测算表!AG48</f>
        <v>0.11248076926818584</v>
      </c>
      <c r="S47" s="518">
        <f t="shared" si="9"/>
        <v>4.3026361857495393E-3</v>
      </c>
      <c r="T47" s="518">
        <f>中收测算表!AH48</f>
        <v>0.11366561370123643</v>
      </c>
      <c r="U47" s="518">
        <f t="shared" si="10"/>
        <v>1.1848444330505858E-3</v>
      </c>
      <c r="V47" s="518">
        <f>中收测算表!AI48</f>
        <v>0.11545219948393966</v>
      </c>
      <c r="W47" s="518">
        <f t="shared" si="11"/>
        <v>1.7865857827032289E-3</v>
      </c>
      <c r="X47" s="518">
        <f t="shared" si="12"/>
        <v>1.0552199483939664E-2</v>
      </c>
      <c r="Y47" s="659"/>
      <c r="AA47" s="517"/>
    </row>
    <row r="48" spans="1:28" ht="21.75" customHeight="1">
      <c r="A48" s="594" t="s">
        <v>149</v>
      </c>
      <c r="B48" s="521">
        <v>3.1399999999999997E-2</v>
      </c>
      <c r="C48" s="521">
        <v>0</v>
      </c>
      <c r="D48" s="521">
        <v>2.7799999999999998E-2</v>
      </c>
      <c r="E48" s="521">
        <f t="shared" si="18"/>
        <v>-3.599999999999999E-3</v>
      </c>
      <c r="F48" s="521">
        <v>2.8400000000000002E-2</v>
      </c>
      <c r="G48" s="521">
        <f t="shared" si="19"/>
        <v>6.0000000000000331E-4</v>
      </c>
      <c r="H48" s="521">
        <v>2.5600000000000001E-2</v>
      </c>
      <c r="I48" s="521">
        <f t="shared" si="20"/>
        <v>-2.8000000000000004E-3</v>
      </c>
      <c r="J48" s="521">
        <v>1.6799999999999999E-2</v>
      </c>
      <c r="K48" s="521">
        <f t="shared" si="21"/>
        <v>-8.8000000000000023E-3</v>
      </c>
      <c r="L48" s="521">
        <v>1.8499999999999999E-2</v>
      </c>
      <c r="M48" s="591">
        <v>-8.0000000000000004E-4</v>
      </c>
      <c r="N48" s="627">
        <v>1.7500000000000002E-2</v>
      </c>
      <c r="O48" s="628">
        <f t="shared" si="7"/>
        <v>-9.9999999999999742E-4</v>
      </c>
      <c r="P48" s="627">
        <v>1.7500000000000002E-2</v>
      </c>
      <c r="Q48" s="628">
        <f t="shared" si="8"/>
        <v>0</v>
      </c>
      <c r="R48" s="627">
        <v>1.7500000000000002E-2</v>
      </c>
      <c r="S48" s="628">
        <f t="shared" si="9"/>
        <v>0</v>
      </c>
      <c r="T48" s="627">
        <v>1.7500000000000002E-2</v>
      </c>
      <c r="U48" s="522">
        <f t="shared" si="10"/>
        <v>0</v>
      </c>
      <c r="V48" s="627">
        <v>1.7500000000000002E-2</v>
      </c>
      <c r="W48" s="628">
        <f t="shared" si="11"/>
        <v>0</v>
      </c>
      <c r="X48" s="642">
        <f t="shared" si="12"/>
        <v>-9.9999999999999742E-4</v>
      </c>
      <c r="Y48" s="660"/>
      <c r="AA48" s="517"/>
    </row>
    <row r="49" spans="1:33" ht="23.25" customHeight="1">
      <c r="A49" s="601" t="s">
        <v>150</v>
      </c>
      <c r="B49" s="602"/>
      <c r="C49" s="602"/>
      <c r="D49" s="602"/>
      <c r="E49" s="602"/>
      <c r="F49" s="602"/>
      <c r="G49" s="602"/>
      <c r="H49" s="602"/>
      <c r="I49" s="602"/>
      <c r="J49" s="602"/>
      <c r="K49" s="602"/>
      <c r="L49" s="629"/>
      <c r="M49" s="629"/>
      <c r="N49" s="629"/>
      <c r="O49" s="629"/>
      <c r="P49" s="630"/>
      <c r="Q49" s="630"/>
      <c r="R49" s="630"/>
      <c r="S49" s="630"/>
      <c r="T49" s="630"/>
      <c r="U49" s="630"/>
      <c r="V49" s="630"/>
      <c r="W49" s="630"/>
      <c r="X49" s="630"/>
      <c r="Y49" s="661"/>
      <c r="AA49" s="517"/>
    </row>
    <row r="50" spans="1:33" ht="23.25" customHeight="1">
      <c r="A50" s="603" t="s">
        <v>151</v>
      </c>
      <c r="B50" s="604">
        <v>71410</v>
      </c>
      <c r="C50" s="604">
        <f>B50-63931</f>
        <v>7479</v>
      </c>
      <c r="D50" s="604">
        <v>76661</v>
      </c>
      <c r="E50" s="604">
        <f>D50-B50</f>
        <v>5251</v>
      </c>
      <c r="F50" s="604">
        <v>81031</v>
      </c>
      <c r="G50" s="604">
        <f>F50-D50</f>
        <v>4370</v>
      </c>
      <c r="H50" s="604">
        <v>85652</v>
      </c>
      <c r="I50" s="604">
        <f>H50-F50</f>
        <v>4621</v>
      </c>
      <c r="J50" s="604">
        <v>89833</v>
      </c>
      <c r="K50" s="604">
        <f>J50-H50</f>
        <v>4181</v>
      </c>
      <c r="L50" s="605">
        <f>L119+L154</f>
        <v>95174.953893975835</v>
      </c>
      <c r="M50" s="605">
        <f>L50-J50</f>
        <v>5341.9538939758349</v>
      </c>
      <c r="N50" s="605">
        <f>L50+O50</f>
        <v>101384.54032241438</v>
      </c>
      <c r="O50" s="605">
        <f>O16-子公司!O12</f>
        <v>6209.5864284385461</v>
      </c>
      <c r="P50" s="605">
        <f>N50+Q50</f>
        <v>105443.35523560508</v>
      </c>
      <c r="Q50" s="605">
        <f>Q16-子公司!Q12</f>
        <v>4058.8149131906966</v>
      </c>
      <c r="R50" s="605">
        <f>P50+S50</f>
        <v>109471.39862632653</v>
      </c>
      <c r="S50" s="605">
        <f>S16-子公司!S12</f>
        <v>4028.0433907214488</v>
      </c>
      <c r="T50" s="605">
        <f>R50+U50</f>
        <v>113572.79719329969</v>
      </c>
      <c r="U50" s="605">
        <f>U16-子公司!U12</f>
        <v>4101.3985669731701</v>
      </c>
      <c r="V50" s="605">
        <f>T50+W50</f>
        <v>117697.23245762892</v>
      </c>
      <c r="W50" s="605">
        <f>W16-子公司!W12</f>
        <v>4124.4352643292423</v>
      </c>
      <c r="X50" s="643">
        <f t="shared" ref="X50:X79" si="23">V50-L50</f>
        <v>22522.27856365309</v>
      </c>
      <c r="Y50" s="662">
        <f>(V50/L50)^(1/5)-1</f>
        <v>4.3394913353027142E-2</v>
      </c>
      <c r="AA50" s="517"/>
    </row>
    <row r="51" spans="1:33" ht="23.25" customHeight="1">
      <c r="A51" s="603" t="s">
        <v>152</v>
      </c>
      <c r="B51" s="604">
        <v>67980</v>
      </c>
      <c r="C51" s="605">
        <v>6979</v>
      </c>
      <c r="D51" s="605">
        <v>74352</v>
      </c>
      <c r="E51" s="604">
        <f>D51-B51</f>
        <v>6372</v>
      </c>
      <c r="F51" s="605">
        <v>78731</v>
      </c>
      <c r="G51" s="604">
        <f>F51-D51</f>
        <v>4379</v>
      </c>
      <c r="H51" s="605">
        <v>83421</v>
      </c>
      <c r="I51" s="604">
        <f>H51-F51</f>
        <v>4690</v>
      </c>
      <c r="J51" s="605">
        <v>85913</v>
      </c>
      <c r="K51" s="604">
        <f>J51-H51</f>
        <v>2492</v>
      </c>
      <c r="L51" s="605">
        <v>91367</v>
      </c>
      <c r="M51" s="605">
        <f>L51-J51</f>
        <v>5454</v>
      </c>
      <c r="N51" s="605">
        <f t="shared" ref="N51:W51" si="24">N56+N99*7</f>
        <v>94189.77471866351</v>
      </c>
      <c r="O51" s="605">
        <f t="shared" si="24"/>
        <v>2822.7747186635083</v>
      </c>
      <c r="P51" s="605">
        <f t="shared" si="24"/>
        <v>102029.22240182896</v>
      </c>
      <c r="Q51" s="605">
        <f t="shared" si="24"/>
        <v>7839.4476831654465</v>
      </c>
      <c r="R51" s="605">
        <f t="shared" si="24"/>
        <v>105996.03916443288</v>
      </c>
      <c r="S51" s="605">
        <f t="shared" si="24"/>
        <v>3966.8167626039149</v>
      </c>
      <c r="T51" s="605">
        <f t="shared" si="24"/>
        <v>109878.88739994654</v>
      </c>
      <c r="U51" s="605">
        <f t="shared" si="24"/>
        <v>3882.8482355136621</v>
      </c>
      <c r="V51" s="605">
        <f t="shared" si="24"/>
        <v>113851.89015633814</v>
      </c>
      <c r="W51" s="605">
        <f t="shared" si="24"/>
        <v>3973.0027563915983</v>
      </c>
      <c r="X51" s="643">
        <f t="shared" si="23"/>
        <v>22484.890156338137</v>
      </c>
      <c r="Y51" s="662">
        <f>(V51/L51)^(1/5)-1</f>
        <v>4.4985287447049549E-2</v>
      </c>
      <c r="AA51" s="517"/>
    </row>
    <row r="52" spans="1:33" s="579" customFormat="1" ht="23.25" customHeight="1">
      <c r="A52" s="606" t="s">
        <v>153</v>
      </c>
      <c r="B52" s="587">
        <v>66332.548456160497</v>
      </c>
      <c r="C52" s="587">
        <v>6646.0687452062002</v>
      </c>
      <c r="D52" s="587">
        <v>70674.819345323107</v>
      </c>
      <c r="E52" s="607">
        <v>4342.2708891626098</v>
      </c>
      <c r="F52" s="587">
        <v>74563.582111800104</v>
      </c>
      <c r="G52" s="607">
        <v>3888.7627664769998</v>
      </c>
      <c r="H52" s="587">
        <v>78391.718728619104</v>
      </c>
      <c r="I52" s="607">
        <v>3828.1366168190002</v>
      </c>
      <c r="J52" s="587">
        <v>81607.900928287097</v>
      </c>
      <c r="K52" s="607">
        <v>3216.1821996679901</v>
      </c>
      <c r="L52" s="587">
        <v>86688.213524263498</v>
      </c>
      <c r="M52" s="607">
        <v>5080.3125959764002</v>
      </c>
      <c r="N52" s="607">
        <f>N57+N73+N100*7+N103*7</f>
        <v>91944.82487135366</v>
      </c>
      <c r="O52" s="587">
        <f>N52-L52</f>
        <v>5256.6113470901619</v>
      </c>
      <c r="P52" s="607">
        <f>P57+P73+P100*7+P103*7</f>
        <v>95868.639784544357</v>
      </c>
      <c r="Q52" s="587">
        <f>P52-N52</f>
        <v>3923.8149131906976</v>
      </c>
      <c r="R52" s="607">
        <f>R57+R73+R100*7+R103*7</f>
        <v>99761.683175265804</v>
      </c>
      <c r="S52" s="587">
        <f>R52-P52</f>
        <v>3893.0433907214465</v>
      </c>
      <c r="T52" s="607">
        <f>T57+T73+T100*7+T103*7</f>
        <v>103728.08174223898</v>
      </c>
      <c r="U52" s="587">
        <f>T52-R52</f>
        <v>3966.3985669731774</v>
      </c>
      <c r="V52" s="607">
        <f>V57+V73+V100*7+V103*7</f>
        <v>107717.51700656822</v>
      </c>
      <c r="W52" s="587">
        <f>V52-T52</f>
        <v>3989.4352643292368</v>
      </c>
      <c r="X52" s="644">
        <f t="shared" si="23"/>
        <v>21029.30348230472</v>
      </c>
      <c r="Y52" s="663">
        <f>(V52/L52)^(1/5)-1</f>
        <v>4.4396135515842872E-2</v>
      </c>
      <c r="Z52" s="517"/>
      <c r="AA52" s="517"/>
      <c r="AB52" s="517"/>
    </row>
    <row r="53" spans="1:33" ht="23.25" customHeight="1">
      <c r="A53" s="606" t="s">
        <v>154</v>
      </c>
      <c r="B53" s="607">
        <v>63265.646944382199</v>
      </c>
      <c r="C53" s="607">
        <v>6744.20005247468</v>
      </c>
      <c r="D53" s="607">
        <v>68396.813372801495</v>
      </c>
      <c r="E53" s="607">
        <v>5131.1664284193103</v>
      </c>
      <c r="F53" s="607">
        <v>72357.645062281998</v>
      </c>
      <c r="G53" s="607">
        <v>3960.8316894804998</v>
      </c>
      <c r="H53" s="607">
        <v>76067.078963651293</v>
      </c>
      <c r="I53" s="607">
        <v>3709.4339013693002</v>
      </c>
      <c r="J53" s="607">
        <v>78458.985080038998</v>
      </c>
      <c r="K53" s="607">
        <v>2391.9061163877</v>
      </c>
      <c r="L53" s="607">
        <v>83007</v>
      </c>
      <c r="M53" s="607">
        <v>4548.0149199609996</v>
      </c>
      <c r="N53" s="607">
        <f>O53+L53</f>
        <v>86201.244718663511</v>
      </c>
      <c r="O53" s="607">
        <f>O58+O74+O101*7+O104*7</f>
        <v>3194.2447186635081</v>
      </c>
      <c r="P53" s="607">
        <f>Q53+N53</f>
        <v>93255.692401828957</v>
      </c>
      <c r="Q53" s="607">
        <f>Q58+Q74+Q101*7+Q104*7</f>
        <v>7054.4476831654465</v>
      </c>
      <c r="R53" s="607">
        <f>S53+P53</f>
        <v>97087.509164432879</v>
      </c>
      <c r="S53" s="607">
        <f>S58+S74+S101*7+S104*7</f>
        <v>3831.8167626039149</v>
      </c>
      <c r="T53" s="607">
        <f>U53+R53</f>
        <v>100835.35739994654</v>
      </c>
      <c r="U53" s="607">
        <f>U58+U74+U101*7+U104*7</f>
        <v>3747.8482355136621</v>
      </c>
      <c r="V53" s="607">
        <f>W53+T53</f>
        <v>104673.36015633814</v>
      </c>
      <c r="W53" s="607">
        <f>W58+W74+W101*7+W104*7</f>
        <v>3838.0027563915983</v>
      </c>
      <c r="X53" s="644">
        <f t="shared" si="23"/>
        <v>21666.360156338138</v>
      </c>
      <c r="Y53" s="663">
        <f>(V53/L53)^(1/5)-1</f>
        <v>4.7476502758855732E-2</v>
      </c>
      <c r="AA53" s="517"/>
    </row>
    <row r="54" spans="1:33" ht="23.25" customHeight="1">
      <c r="A54" s="606" t="s">
        <v>155</v>
      </c>
      <c r="B54" s="522">
        <v>4.5499999999999999E-2</v>
      </c>
      <c r="C54" s="522">
        <v>-3.0000000000000001E-3</v>
      </c>
      <c r="D54" s="522">
        <v>4.3299999999999998E-2</v>
      </c>
      <c r="E54" s="522">
        <v>-2.2000000000000001E-3</v>
      </c>
      <c r="F54" s="522">
        <v>4.1500000000000002E-2</v>
      </c>
      <c r="G54" s="522">
        <v>-1.8E-3</v>
      </c>
      <c r="H54" s="522">
        <v>3.8899999999999997E-2</v>
      </c>
      <c r="I54" s="522">
        <v>-2.5999999999999999E-3</v>
      </c>
      <c r="J54" s="522">
        <v>3.6600000000000001E-2</v>
      </c>
      <c r="K54" s="522">
        <v>2.3E-3</v>
      </c>
      <c r="L54" s="522">
        <v>3.1600000000000003E-2</v>
      </c>
      <c r="M54" s="628">
        <f>L54-J54</f>
        <v>-4.9999999999999975E-3</v>
      </c>
      <c r="N54" s="628">
        <f>息差测算表!C11</f>
        <v>2.8819772151632055E-2</v>
      </c>
      <c r="O54" s="628">
        <f>N54-L54</f>
        <v>-2.7802278483679485E-3</v>
      </c>
      <c r="P54" s="628">
        <f>息差测算表!D11</f>
        <v>2.7816479072657621E-2</v>
      </c>
      <c r="Q54" s="628">
        <f>P54-N54</f>
        <v>-1.0032930789744335E-3</v>
      </c>
      <c r="R54" s="628">
        <f>息差测算表!E11</f>
        <v>2.7493540070739984E-2</v>
      </c>
      <c r="S54" s="628">
        <f>R54-P54</f>
        <v>-3.2293900191763744E-4</v>
      </c>
      <c r="T54" s="522">
        <f>息差测算表!F11</f>
        <v>2.7070987120034737E-2</v>
      </c>
      <c r="U54" s="522">
        <f>T54-R54</f>
        <v>-4.2255295070524682E-4</v>
      </c>
      <c r="V54" s="628">
        <f>息差测算表!G11</f>
        <v>2.6619726966553757E-2</v>
      </c>
      <c r="W54" s="628">
        <f>V54-T54</f>
        <v>-4.5126015348097986E-4</v>
      </c>
      <c r="X54" s="645">
        <f t="shared" si="23"/>
        <v>-4.9802730334462461E-3</v>
      </c>
      <c r="Y54" s="664"/>
      <c r="Z54" s="517" t="s">
        <v>143</v>
      </c>
      <c r="AA54" s="517" t="s">
        <v>142</v>
      </c>
    </row>
    <row r="55" spans="1:33" ht="23.25" customHeight="1">
      <c r="A55" s="608" t="s">
        <v>156</v>
      </c>
      <c r="B55" s="609">
        <f t="shared" ref="B55:D56" si="25">B57+B73+B93</f>
        <v>68883.63</v>
      </c>
      <c r="C55" s="609">
        <f t="shared" si="25"/>
        <v>6744.2800000000007</v>
      </c>
      <c r="D55" s="609">
        <f t="shared" si="25"/>
        <v>74350.44</v>
      </c>
      <c r="E55" s="609">
        <f>D55-B55</f>
        <v>5466.8099999999977</v>
      </c>
      <c r="F55" s="609">
        <f>F57+F73+F93</f>
        <v>78840</v>
      </c>
      <c r="G55" s="609">
        <f>F55-D55</f>
        <v>4489.5599999999977</v>
      </c>
      <c r="H55" s="609">
        <f>H57+H73+H93</f>
        <v>83499.5</v>
      </c>
      <c r="I55" s="609">
        <f>H55-F55</f>
        <v>4659.5</v>
      </c>
      <c r="J55" s="609">
        <f>J57+J73+J93</f>
        <v>87402.39</v>
      </c>
      <c r="K55" s="609">
        <f>J55-H55</f>
        <v>3902.8899999999994</v>
      </c>
      <c r="L55" s="609">
        <f>L57+L73+L93</f>
        <v>92663.703893975835</v>
      </c>
      <c r="M55" s="609">
        <f>L55-J55</f>
        <v>5261.3138939758355</v>
      </c>
      <c r="N55" s="609">
        <f>L55+O55</f>
        <v>97648.290322414381</v>
      </c>
      <c r="O55" s="609">
        <f>O57+O73+O93</f>
        <v>4984.5864284385461</v>
      </c>
      <c r="P55" s="609">
        <f>N55+Q55</f>
        <v>101287.10523560508</v>
      </c>
      <c r="Q55" s="609">
        <f>Q57+Q73+Q93</f>
        <v>3638.8149131906966</v>
      </c>
      <c r="R55" s="609">
        <f>P55+S55</f>
        <v>105245.14862632653</v>
      </c>
      <c r="S55" s="609">
        <f>S57+S73+S93</f>
        <v>3958.0433907214488</v>
      </c>
      <c r="T55" s="609">
        <f>R55+U55</f>
        <v>109276.54719329969</v>
      </c>
      <c r="U55" s="609">
        <f>U57+U73+U93</f>
        <v>4031.3985669731701</v>
      </c>
      <c r="V55" s="609">
        <f>T55+W55</f>
        <v>113330.98245762892</v>
      </c>
      <c r="W55" s="609">
        <f>W57+W73+W93</f>
        <v>4054.4352643292423</v>
      </c>
      <c r="X55" s="646">
        <f t="shared" si="23"/>
        <v>20667.27856365309</v>
      </c>
      <c r="Y55" s="665">
        <f>(V55/L55)^(1/5)-1</f>
        <v>4.108886051217242E-2</v>
      </c>
      <c r="AA55" s="517"/>
    </row>
    <row r="56" spans="1:33" ht="23.25" customHeight="1">
      <c r="A56" s="608" t="s">
        <v>157</v>
      </c>
      <c r="B56" s="609">
        <f t="shared" si="25"/>
        <v>65350.520000000004</v>
      </c>
      <c r="C56" s="609">
        <f t="shared" si="25"/>
        <v>6484.52</v>
      </c>
      <c r="D56" s="609">
        <f t="shared" si="25"/>
        <v>71451.55</v>
      </c>
      <c r="E56" s="609">
        <f>D56-B56</f>
        <v>6101.0299999999988</v>
      </c>
      <c r="F56" s="609">
        <f>F58+F74+F94</f>
        <v>75704.235000000001</v>
      </c>
      <c r="G56" s="609">
        <f>F56-D56</f>
        <v>4252.6849999999977</v>
      </c>
      <c r="H56" s="609">
        <f>H58+H74+H94</f>
        <v>81221.739999999991</v>
      </c>
      <c r="I56" s="609">
        <f>H56-F56</f>
        <v>5517.5049999999901</v>
      </c>
      <c r="J56" s="609">
        <f>J58+J74+J94</f>
        <v>83688.854999999996</v>
      </c>
      <c r="K56" s="609">
        <f>J56-H56</f>
        <v>2467.1150000000052</v>
      </c>
      <c r="L56" s="609">
        <f>L58+L74+L94</f>
        <v>88963.48</v>
      </c>
      <c r="M56" s="609">
        <f>L56-J56</f>
        <v>5274.625</v>
      </c>
      <c r="N56" s="609">
        <f>L56+O56</f>
        <v>90936.52471866351</v>
      </c>
      <c r="O56" s="609">
        <f>O58+O74+O94</f>
        <v>1973.0447186635083</v>
      </c>
      <c r="P56" s="609">
        <f>N56+Q56</f>
        <v>98082.972401828956</v>
      </c>
      <c r="Q56" s="609">
        <f>Q58+Q74+Q94</f>
        <v>7146.4476831654465</v>
      </c>
      <c r="R56" s="609">
        <f>P56+S56</f>
        <v>101804.78916443288</v>
      </c>
      <c r="S56" s="609">
        <f>S58+S74+S94</f>
        <v>3721.8167626039149</v>
      </c>
      <c r="T56" s="609">
        <f>R56+U56</f>
        <v>105617.63739994654</v>
      </c>
      <c r="U56" s="609">
        <f>U58+U74+U94</f>
        <v>3812.8482355136621</v>
      </c>
      <c r="V56" s="609">
        <f>T56+W56</f>
        <v>109520.64015633814</v>
      </c>
      <c r="W56" s="609">
        <f>W58+W74+W94</f>
        <v>3903.0027563915983</v>
      </c>
      <c r="X56" s="646">
        <f t="shared" si="23"/>
        <v>20557.160156338141</v>
      </c>
      <c r="Y56" s="665">
        <f>(V56/L56)^(1/5)-1</f>
        <v>4.2453860841707547E-2</v>
      </c>
      <c r="AA56" s="517"/>
    </row>
    <row r="57" spans="1:33" ht="23.25" customHeight="1">
      <c r="A57" s="610" t="s">
        <v>158</v>
      </c>
      <c r="B57" s="609">
        <f t="shared" ref="B57:D58" si="26">B60+B63+B66+B69+B71</f>
        <v>42333.870090923599</v>
      </c>
      <c r="C57" s="609">
        <f t="shared" si="26"/>
        <v>4125.2085787732995</v>
      </c>
      <c r="D57" s="609">
        <f t="shared" si="26"/>
        <v>45861.543600291501</v>
      </c>
      <c r="E57" s="609">
        <f>D57-B57</f>
        <v>3527.6735093679017</v>
      </c>
      <c r="F57" s="609">
        <f>F60+F63+F66+F69+F71</f>
        <v>49395.102746833094</v>
      </c>
      <c r="G57" s="609">
        <f>F57-D57</f>
        <v>3533.5591465415928</v>
      </c>
      <c r="H57" s="609">
        <f>H60+H63+H66+H69+H71</f>
        <v>52902.1853443402</v>
      </c>
      <c r="I57" s="609">
        <f>H57-F57</f>
        <v>3507.0825975071057</v>
      </c>
      <c r="J57" s="609">
        <f>J60+J63+J66+J69+J71</f>
        <v>56120.637083480695</v>
      </c>
      <c r="K57" s="609">
        <f>J57-H57</f>
        <v>3218.4517391404952</v>
      </c>
      <c r="L57" s="609">
        <v>57741.412617555499</v>
      </c>
      <c r="M57" s="609">
        <v>1620.7755340747999</v>
      </c>
      <c r="N57" s="609">
        <f>L57+O57</f>
        <v>59441.412617555499</v>
      </c>
      <c r="O57" s="631">
        <v>1700</v>
      </c>
      <c r="P57" s="609">
        <f>N57+Q57</f>
        <v>61441.412617555499</v>
      </c>
      <c r="Q57" s="631">
        <v>2000</v>
      </c>
      <c r="R57" s="609">
        <f>P57+S57</f>
        <v>63741.412617555499</v>
      </c>
      <c r="S57" s="631">
        <v>2300</v>
      </c>
      <c r="T57" s="609">
        <f>R57+U57</f>
        <v>66241.412617555499</v>
      </c>
      <c r="U57" s="631">
        <v>2500</v>
      </c>
      <c r="V57" s="609">
        <f>T57+W57</f>
        <v>68741.412617555499</v>
      </c>
      <c r="W57" s="631">
        <v>2500</v>
      </c>
      <c r="X57" s="646">
        <f t="shared" si="23"/>
        <v>11000</v>
      </c>
      <c r="Y57" s="665">
        <f>(V57/L57)^(1/5)-1</f>
        <v>3.5490716372943876E-2</v>
      </c>
      <c r="AA57" s="517"/>
      <c r="AC57" s="666">
        <f>S57-'2026-2030年盈利测算表'!S57</f>
        <v>0</v>
      </c>
      <c r="AD57" s="666">
        <f>T57-'2026-2030年盈利测算表'!T57</f>
        <v>0</v>
      </c>
      <c r="AE57" s="666">
        <f>U57-'2026-2030年盈利测算表'!U57</f>
        <v>0</v>
      </c>
      <c r="AF57" s="666">
        <f>V57-'2026-2030年盈利测算表'!V57</f>
        <v>0</v>
      </c>
      <c r="AG57" s="666">
        <f>W57-'2026-2030年盈利测算表'!W57</f>
        <v>0</v>
      </c>
    </row>
    <row r="58" spans="1:33" ht="23.25" customHeight="1">
      <c r="A58" s="586" t="s">
        <v>157</v>
      </c>
      <c r="B58" s="587">
        <f t="shared" si="26"/>
        <v>40599.769680731588</v>
      </c>
      <c r="C58" s="587">
        <f t="shared" si="26"/>
        <v>4025.1603251494098</v>
      </c>
      <c r="D58" s="587">
        <f t="shared" si="26"/>
        <v>44527.929059254777</v>
      </c>
      <c r="E58" s="587">
        <f>E61+E64+E67+E70+E72</f>
        <v>3928.1593785231894</v>
      </c>
      <c r="F58" s="587">
        <f>F61+F64+F67+F70+F72</f>
        <v>47504.025219298259</v>
      </c>
      <c r="G58" s="587">
        <f>G61+G64+G67+G70+G72</f>
        <v>2976.0961600434816</v>
      </c>
      <c r="H58" s="587">
        <f>H61+H64+H67+H70+H72</f>
        <v>51350.179100624402</v>
      </c>
      <c r="I58" s="587">
        <f>I61+I64+I67+I70+I72</f>
        <v>3846.1538813261495</v>
      </c>
      <c r="J58" s="587">
        <f>J61+J64+J67+J70+J72</f>
        <v>54434.618766557658</v>
      </c>
      <c r="K58" s="587">
        <f>K61+K64+K67+K70+K72</f>
        <v>3084.4396659332524</v>
      </c>
      <c r="L58" s="587">
        <f>L61+L64+L67+L70+L72</f>
        <v>57201.355241331403</v>
      </c>
      <c r="M58" s="587">
        <f>M61+M64+M67+M70+M72</f>
        <v>2766.7368931913943</v>
      </c>
      <c r="N58" s="587">
        <f>O58+L58</f>
        <v>58730.355241331403</v>
      </c>
      <c r="O58" s="587">
        <f>O61+O64+O67+O70+O72</f>
        <v>1529</v>
      </c>
      <c r="P58" s="587">
        <f>Q58+N58</f>
        <v>60845.193935071409</v>
      </c>
      <c r="Q58" s="587">
        <f>Q61+Q64+Q67+Q70+Q72</f>
        <v>2114.8386937400028</v>
      </c>
      <c r="R58" s="587">
        <f>S58+P58</f>
        <v>62910.193935071409</v>
      </c>
      <c r="S58" s="587">
        <f>S61+S64+S67+S70+S72</f>
        <v>2065</v>
      </c>
      <c r="T58" s="587">
        <f>U58+R58</f>
        <v>65125.193935071409</v>
      </c>
      <c r="U58" s="587">
        <f>U61+U64+U67+U70+U72</f>
        <v>2215</v>
      </c>
      <c r="V58" s="587">
        <f>W58+T58</f>
        <v>67470.193935071409</v>
      </c>
      <c r="W58" s="587">
        <f>W61+W64+W67+W70+W72</f>
        <v>2345</v>
      </c>
      <c r="X58" s="623">
        <f t="shared" si="23"/>
        <v>10268.838693740006</v>
      </c>
      <c r="Y58" s="663">
        <f>(V58/L58)^(1/5)-1</f>
        <v>3.357293402075423E-2</v>
      </c>
      <c r="AA58" s="517"/>
      <c r="AC58" s="666">
        <f>S58-'2026-2030年盈利测算表'!S58</f>
        <v>0</v>
      </c>
      <c r="AD58" s="666">
        <f>T58-'2026-2030年盈利测算表'!T58</f>
        <v>0</v>
      </c>
      <c r="AE58" s="666">
        <f>U58-'2026-2030年盈利测算表'!U58</f>
        <v>0</v>
      </c>
      <c r="AF58" s="666">
        <f>V58-'2026-2030年盈利测算表'!V58</f>
        <v>0</v>
      </c>
      <c r="AG58" s="666">
        <f>W58-'2026-2030年盈利测算表'!W58</f>
        <v>0</v>
      </c>
    </row>
    <row r="59" spans="1:33" ht="23.25" customHeight="1">
      <c r="A59" s="586" t="s">
        <v>159</v>
      </c>
      <c r="B59" s="522">
        <v>5.3900000000000003E-2</v>
      </c>
      <c r="C59" s="522">
        <f>B59-5.64%</f>
        <v>-2.4999999999999953E-3</v>
      </c>
      <c r="D59" s="522">
        <v>5.0799999999999998E-2</v>
      </c>
      <c r="E59" s="522">
        <f t="shared" ref="E59:E77" si="27">D59-B59</f>
        <v>-3.1000000000000055E-3</v>
      </c>
      <c r="F59" s="522">
        <v>4.8599999999999997E-2</v>
      </c>
      <c r="G59" s="522">
        <f t="shared" ref="G59:G77" si="28">F59-D59</f>
        <v>-2.2000000000000006E-3</v>
      </c>
      <c r="H59" s="522">
        <v>4.7899999999999998E-2</v>
      </c>
      <c r="I59" s="522">
        <f t="shared" ref="I59:I77" si="29">H59-F59</f>
        <v>-6.9999999999999923E-4</v>
      </c>
      <c r="J59" s="522">
        <v>4.3999999999999997E-2</v>
      </c>
      <c r="K59" s="522">
        <f t="shared" ref="K59:K77" si="30">J59-H59</f>
        <v>-3.9000000000000007E-3</v>
      </c>
      <c r="L59" s="522">
        <v>3.7699999999999997E-2</v>
      </c>
      <c r="M59" s="522">
        <f>L59-J59</f>
        <v>-6.3E-3</v>
      </c>
      <c r="N59" s="628">
        <f>息差测算表!C13</f>
        <v>3.3818474288215418E-2</v>
      </c>
      <c r="O59" s="628">
        <f>N59-L59</f>
        <v>-3.8815257117845794E-3</v>
      </c>
      <c r="P59" s="628">
        <f>息差测算表!D13</f>
        <v>3.315893929420529E-2</v>
      </c>
      <c r="Q59" s="628">
        <f>P59-N59</f>
        <v>-6.595349940101275E-4</v>
      </c>
      <c r="R59" s="628">
        <f>息差测算表!E13</f>
        <v>3.2566156008070252E-2</v>
      </c>
      <c r="S59" s="628">
        <f>R59-P59</f>
        <v>-5.9278328613503878E-4</v>
      </c>
      <c r="T59" s="522">
        <f>息差测算表!F13</f>
        <v>3.2045449650210292E-2</v>
      </c>
      <c r="U59" s="522">
        <f>T59-R59</f>
        <v>-5.2070635785995967E-4</v>
      </c>
      <c r="V59" s="628">
        <f>息差测算表!G13</f>
        <v>3.1692183717223918E-2</v>
      </c>
      <c r="W59" s="628">
        <f>V59-T59</f>
        <v>-3.532659329863741E-4</v>
      </c>
      <c r="X59" s="645">
        <f t="shared" si="23"/>
        <v>-6.0078162827760795E-3</v>
      </c>
      <c r="Y59" s="664"/>
      <c r="Z59" s="517" t="s">
        <v>143</v>
      </c>
      <c r="AA59" s="517"/>
      <c r="AC59" s="666">
        <f>S59-'2026-2030年盈利测算表'!S59</f>
        <v>0</v>
      </c>
      <c r="AD59" s="666">
        <f>T59-'2026-2030年盈利测算表'!T59</f>
        <v>0</v>
      </c>
      <c r="AE59" s="666">
        <f>U59-'2026-2030年盈利测算表'!U59</f>
        <v>0</v>
      </c>
      <c r="AF59" s="666">
        <f>V59-'2026-2030年盈利测算表'!V59</f>
        <v>0</v>
      </c>
      <c r="AG59" s="666">
        <f>W59-'2026-2030年盈利测算表'!W59</f>
        <v>0</v>
      </c>
    </row>
    <row r="60" spans="1:33" ht="23.25" customHeight="1">
      <c r="A60" s="598" t="s">
        <v>102</v>
      </c>
      <c r="B60" s="611">
        <v>18811.5877409928</v>
      </c>
      <c r="C60" s="611">
        <f>B60-[2]贷款!$C$5</f>
        <v>1821.6682691427995</v>
      </c>
      <c r="D60" s="611">
        <f>[3]Sheet1!$B$5</f>
        <v>20148.3137796419</v>
      </c>
      <c r="E60" s="612">
        <f t="shared" si="27"/>
        <v>1336.7260386490998</v>
      </c>
      <c r="F60" s="612">
        <f>[3]Sheet1!$C$5</f>
        <v>22032.6627759849</v>
      </c>
      <c r="G60" s="612">
        <f t="shared" si="28"/>
        <v>1884.3489963430002</v>
      </c>
      <c r="H60" s="612">
        <f>[3]Sheet1!$D$5</f>
        <v>23939.635707311601</v>
      </c>
      <c r="I60" s="612">
        <f t="shared" si="29"/>
        <v>1906.9729313267017</v>
      </c>
      <c r="J60" s="612">
        <f>[3]Sheet1!$E$5</f>
        <v>25906.176469469399</v>
      </c>
      <c r="K60" s="612">
        <f t="shared" si="30"/>
        <v>1966.5407621577979</v>
      </c>
      <c r="L60" s="612">
        <v>29293.131137654302</v>
      </c>
      <c r="M60" s="612">
        <f>L60-J60</f>
        <v>3386.9546681849024</v>
      </c>
      <c r="N60" s="612">
        <f>L60+O60</f>
        <v>32293.131137654302</v>
      </c>
      <c r="O60" s="632">
        <v>3000</v>
      </c>
      <c r="P60" s="612">
        <f>N60+Q60</f>
        <v>35043.131137654302</v>
      </c>
      <c r="Q60" s="632">
        <v>2750</v>
      </c>
      <c r="R60" s="612">
        <f>P60+S60</f>
        <v>37543.131137654302</v>
      </c>
      <c r="S60" s="632">
        <v>2500</v>
      </c>
      <c r="T60" s="612">
        <f>R60+U60</f>
        <v>39793.131137654302</v>
      </c>
      <c r="U60" s="632">
        <v>2250</v>
      </c>
      <c r="V60" s="612">
        <f>T60+W60</f>
        <v>41793.131137654302</v>
      </c>
      <c r="W60" s="632">
        <v>2000</v>
      </c>
      <c r="X60" s="647">
        <f t="shared" si="23"/>
        <v>12500</v>
      </c>
      <c r="Y60" s="664">
        <f>(V60/L60)^(1/5)-1</f>
        <v>7.3662594126788772E-2</v>
      </c>
      <c r="Z60" s="666"/>
      <c r="AA60" s="517"/>
      <c r="AB60" s="666"/>
      <c r="AC60" s="666">
        <f>S60-'2026-2030年盈利测算表'!S60</f>
        <v>0</v>
      </c>
      <c r="AD60" s="666">
        <f>T60-'2026-2030年盈利测算表'!T60</f>
        <v>0</v>
      </c>
      <c r="AE60" s="666">
        <f>U60-'2026-2030年盈利测算表'!U60</f>
        <v>0</v>
      </c>
      <c r="AF60" s="666">
        <f>V60-'2026-2030年盈利测算表'!V60</f>
        <v>0</v>
      </c>
      <c r="AG60" s="666">
        <f>W60-'2026-2030年盈利测算表'!W60</f>
        <v>0</v>
      </c>
    </row>
    <row r="61" spans="1:33" ht="23.25" customHeight="1">
      <c r="A61" s="598" t="s">
        <v>103</v>
      </c>
      <c r="B61" s="611">
        <v>18185.415816585399</v>
      </c>
      <c r="C61" s="611">
        <f>B61-[2]贷款!$C$4</f>
        <v>1643.0529336569998</v>
      </c>
      <c r="D61" s="611">
        <f>[3]Sheet1!$B$4</f>
        <v>19859.873526252199</v>
      </c>
      <c r="E61" s="612">
        <f t="shared" si="27"/>
        <v>1674.4577096667999</v>
      </c>
      <c r="F61" s="612">
        <f>[3]Sheet1!$C$4</f>
        <v>21011.1026519101</v>
      </c>
      <c r="G61" s="612">
        <f t="shared" si="28"/>
        <v>1151.229125657901</v>
      </c>
      <c r="H61" s="612">
        <f>[3]Sheet1!$D$4</f>
        <v>23707.663523745799</v>
      </c>
      <c r="I61" s="612">
        <f t="shared" si="29"/>
        <v>2696.5608718356998</v>
      </c>
      <c r="J61" s="612">
        <f>[3]Sheet1!$E$4</f>
        <v>25679.844418658002</v>
      </c>
      <c r="K61" s="612">
        <f t="shared" si="30"/>
        <v>1972.1808949122023</v>
      </c>
      <c r="L61" s="612">
        <f>[3]Sheet1!$F$4</f>
        <v>28337.351404321998</v>
      </c>
      <c r="M61" s="612">
        <f>L61-J61</f>
        <v>2657.5069856639966</v>
      </c>
      <c r="N61" s="612">
        <f>L61+O61</f>
        <v>31337.351404321998</v>
      </c>
      <c r="O61" s="632">
        <v>3000</v>
      </c>
      <c r="P61" s="612">
        <f>N61+Q61</f>
        <v>34017.351404321998</v>
      </c>
      <c r="Q61" s="632">
        <v>2680</v>
      </c>
      <c r="R61" s="612">
        <f>P61+S61</f>
        <v>36457.351404321998</v>
      </c>
      <c r="S61" s="632">
        <v>2440</v>
      </c>
      <c r="T61" s="612">
        <f>R61+U61</f>
        <v>38647.351404321998</v>
      </c>
      <c r="U61" s="632">
        <v>2190</v>
      </c>
      <c r="V61" s="612">
        <f>T61+W61</f>
        <v>40617.351404321998</v>
      </c>
      <c r="W61" s="632">
        <v>1970</v>
      </c>
      <c r="X61" s="647">
        <f t="shared" si="23"/>
        <v>12280</v>
      </c>
      <c r="Y61" s="664">
        <f>(V61/L61)^(1/5)-1</f>
        <v>7.4658477282393498E-2</v>
      </c>
      <c r="AA61" s="517"/>
      <c r="AC61" s="666">
        <f>S61-'2026-2030年盈利测算表'!S61</f>
        <v>0</v>
      </c>
      <c r="AD61" s="666">
        <f>T61-'2026-2030年盈利测算表'!T61</f>
        <v>0</v>
      </c>
      <c r="AE61" s="666">
        <f>U61-'2026-2030年盈利测算表'!U61</f>
        <v>0</v>
      </c>
      <c r="AF61" s="666">
        <f>V61-'2026-2030年盈利测算表'!V61</f>
        <v>0</v>
      </c>
      <c r="AG61" s="666">
        <f>W61-'2026-2030年盈利测算表'!W61</f>
        <v>0</v>
      </c>
    </row>
    <row r="62" spans="1:33" ht="23.25" customHeight="1">
      <c r="A62" s="598" t="s">
        <v>160</v>
      </c>
      <c r="B62" s="522">
        <v>0.05</v>
      </c>
      <c r="C62" s="522">
        <v>-2.3999999999999998E-3</v>
      </c>
      <c r="D62" s="522">
        <v>4.7500000000000001E-2</v>
      </c>
      <c r="E62" s="522">
        <f t="shared" si="27"/>
        <v>-2.5000000000000022E-3</v>
      </c>
      <c r="F62" s="522">
        <v>4.58E-2</v>
      </c>
      <c r="G62" s="522">
        <f t="shared" si="28"/>
        <v>-1.7000000000000001E-3</v>
      </c>
      <c r="H62" s="522">
        <v>4.2200000000000001E-2</v>
      </c>
      <c r="I62" s="522">
        <f t="shared" si="29"/>
        <v>-3.599999999999999E-3</v>
      </c>
      <c r="J62" s="522">
        <v>3.9199999999999999E-2</v>
      </c>
      <c r="K62" s="522">
        <f t="shared" si="30"/>
        <v>-3.0000000000000027E-3</v>
      </c>
      <c r="L62" s="522">
        <v>3.39E-2</v>
      </c>
      <c r="M62" s="628">
        <v>-5.1999999999999998E-3</v>
      </c>
      <c r="N62" s="628">
        <f>息差测算表!C17</f>
        <v>3.0316633031097846E-2</v>
      </c>
      <c r="O62" s="628">
        <f>N62-L62</f>
        <v>-3.583366968902154E-3</v>
      </c>
      <c r="P62" s="628">
        <f>息差测算表!D17</f>
        <v>2.9884970468350369E-2</v>
      </c>
      <c r="Q62" s="628">
        <f>P62-N62</f>
        <v>-4.3166256274747641E-4</v>
      </c>
      <c r="R62" s="628">
        <f>息差测算表!E17</f>
        <v>2.9389473594630837E-2</v>
      </c>
      <c r="S62" s="628">
        <f>R62-P62</f>
        <v>-4.9549687371953227E-4</v>
      </c>
      <c r="T62" s="522">
        <f>息差测算表!F17</f>
        <v>2.8923772266586149E-2</v>
      </c>
      <c r="U62" s="522">
        <f>T62-R62</f>
        <v>-4.6570132804468756E-4</v>
      </c>
      <c r="V62" s="628">
        <f>息差测算表!G17</f>
        <v>2.8482507475858596E-2</v>
      </c>
      <c r="W62" s="522">
        <f>V62-T62</f>
        <v>-4.4126479072755312E-4</v>
      </c>
      <c r="X62" s="645">
        <f t="shared" si="23"/>
        <v>-5.4174925241414033E-3</v>
      </c>
      <c r="Y62" s="664"/>
      <c r="Z62" s="517" t="s">
        <v>143</v>
      </c>
      <c r="AA62" s="517"/>
      <c r="AC62" s="666">
        <f>S62-'2026-2030年盈利测算表'!S62</f>
        <v>0</v>
      </c>
      <c r="AD62" s="666">
        <f>T62-'2026-2030年盈利测算表'!T62</f>
        <v>0</v>
      </c>
      <c r="AE62" s="666">
        <f>U62-'2026-2030年盈利测算表'!U62</f>
        <v>0</v>
      </c>
      <c r="AF62" s="666">
        <f>V62-'2026-2030年盈利测算表'!V62</f>
        <v>0</v>
      </c>
      <c r="AG62" s="666">
        <f>W62-'2026-2030年盈利测算表'!W62</f>
        <v>0</v>
      </c>
    </row>
    <row r="63" spans="1:33" ht="23.25" customHeight="1">
      <c r="A63" s="598" t="s">
        <v>104</v>
      </c>
      <c r="B63" s="612">
        <v>13655.146542702199</v>
      </c>
      <c r="C63" s="612">
        <f>B63-[2]贷款!$G$5</f>
        <v>1877.7210313830001</v>
      </c>
      <c r="D63" s="612">
        <f>[3]Sheet1!$J$5</f>
        <v>14776.2622343734</v>
      </c>
      <c r="E63" s="612">
        <f t="shared" si="27"/>
        <v>1121.1156916712007</v>
      </c>
      <c r="F63" s="612">
        <f>[3]Sheet1!$K$5</f>
        <v>15535.428615397101</v>
      </c>
      <c r="G63" s="612">
        <f t="shared" si="28"/>
        <v>759.16638102370052</v>
      </c>
      <c r="H63" s="612">
        <f>[3]Sheet1!$L$5</f>
        <v>17109.008207612998</v>
      </c>
      <c r="I63" s="612">
        <f t="shared" si="29"/>
        <v>1573.5795922158977</v>
      </c>
      <c r="J63" s="612">
        <f>[3]Sheet1!$M$5</f>
        <v>18154.119773852799</v>
      </c>
      <c r="K63" s="612">
        <f t="shared" si="30"/>
        <v>1045.1115662398006</v>
      </c>
      <c r="L63" s="612">
        <f>[3]Sheet1!$N$5</f>
        <v>18334.920633011701</v>
      </c>
      <c r="M63" s="612">
        <f>L63-J63</f>
        <v>180.80085915890231</v>
      </c>
      <c r="N63" s="612">
        <f>L63+O63</f>
        <v>18184.920633011701</v>
      </c>
      <c r="O63" s="633">
        <v>-150</v>
      </c>
      <c r="P63" s="612">
        <f>N63+Q63</f>
        <v>18184.920633011701</v>
      </c>
      <c r="Q63" s="633">
        <v>0</v>
      </c>
      <c r="R63" s="612">
        <f>P63+S63</f>
        <v>18284.920633011701</v>
      </c>
      <c r="S63" s="632">
        <v>100</v>
      </c>
      <c r="T63" s="612">
        <f>R63+U63</f>
        <v>18384.920633011701</v>
      </c>
      <c r="U63" s="632">
        <v>100</v>
      </c>
      <c r="V63" s="612">
        <f>T63+W63</f>
        <v>18484.920633011701</v>
      </c>
      <c r="W63" s="632">
        <v>100</v>
      </c>
      <c r="X63" s="647">
        <f t="shared" si="23"/>
        <v>150</v>
      </c>
      <c r="Y63" s="664">
        <f>(V63/L63)^(1/5)-1</f>
        <v>1.6308936612008385E-3</v>
      </c>
      <c r="AA63" s="517"/>
      <c r="AC63" s="666">
        <f>S63-'2026-2030年盈利测算表'!S63</f>
        <v>0</v>
      </c>
      <c r="AD63" s="666">
        <f>T63-'2026-2030年盈利测算表'!T63</f>
        <v>0</v>
      </c>
      <c r="AE63" s="666">
        <f>U63-'2026-2030年盈利测算表'!U63</f>
        <v>0</v>
      </c>
      <c r="AF63" s="666">
        <f>V63-'2026-2030年盈利测算表'!V63</f>
        <v>0</v>
      </c>
      <c r="AG63" s="666">
        <f>W63-'2026-2030年盈利测算表'!W63</f>
        <v>0</v>
      </c>
    </row>
    <row r="64" spans="1:33" ht="23.25" customHeight="1">
      <c r="A64" s="598" t="s">
        <v>103</v>
      </c>
      <c r="B64" s="612">
        <v>12452.0256848523</v>
      </c>
      <c r="C64" s="612">
        <f>B64-[2]贷款!$G$4</f>
        <v>1381.1016811437003</v>
      </c>
      <c r="D64" s="612">
        <f>[3]Sheet1!$J$4</f>
        <v>14206.9568997967</v>
      </c>
      <c r="E64" s="612">
        <f t="shared" si="27"/>
        <v>1754.9312149443995</v>
      </c>
      <c r="F64" s="612">
        <f>[3]Sheet1!$K$4</f>
        <v>15179.3546756005</v>
      </c>
      <c r="G64" s="612">
        <f t="shared" si="28"/>
        <v>972.39777580379996</v>
      </c>
      <c r="H64" s="612">
        <f>[3]Sheet1!$L$4</f>
        <v>16284.213955007701</v>
      </c>
      <c r="I64" s="612">
        <f t="shared" si="29"/>
        <v>1104.859279407201</v>
      </c>
      <c r="J64" s="612">
        <f>'[4]2025年1-12月同比'!$H$10</f>
        <v>17635.701500016501</v>
      </c>
      <c r="K64" s="612">
        <f t="shared" si="30"/>
        <v>1351.4875450088002</v>
      </c>
      <c r="L64" s="612">
        <f>'[4]2025年1-12月同比'!$C$10</f>
        <v>18261.238087276699</v>
      </c>
      <c r="M64" s="612">
        <f>L64-J64</f>
        <v>625.53658726019785</v>
      </c>
      <c r="N64" s="612">
        <f>L64+O64</f>
        <v>18161.238087276699</v>
      </c>
      <c r="O64" s="633">
        <v>-100</v>
      </c>
      <c r="P64" s="612">
        <f>AVERAGE(N63,P63)</f>
        <v>18184.920633011701</v>
      </c>
      <c r="Q64" s="611">
        <f>P64-N64</f>
        <v>23.68254573500235</v>
      </c>
      <c r="R64" s="612">
        <f>AVERAGE(P63,R63)</f>
        <v>18234.920633011701</v>
      </c>
      <c r="S64" s="612">
        <f>R64-P64</f>
        <v>50</v>
      </c>
      <c r="T64" s="612">
        <f>AVERAGE(R63,T63)</f>
        <v>18334.920633011701</v>
      </c>
      <c r="U64" s="612">
        <f>T64-R64</f>
        <v>100</v>
      </c>
      <c r="V64" s="612">
        <f>AVERAGE(T63,V63)</f>
        <v>18434.920633011701</v>
      </c>
      <c r="W64" s="612">
        <f>V64-T64</f>
        <v>100</v>
      </c>
      <c r="X64" s="647">
        <f t="shared" si="23"/>
        <v>173.68254573500235</v>
      </c>
      <c r="Y64" s="664">
        <f>(V64/L64)^(1/5)-1</f>
        <v>1.8950033193305682E-3</v>
      </c>
      <c r="AA64" s="517"/>
      <c r="AB64" s="666"/>
      <c r="AC64" s="666">
        <f>S64-'2026-2030年盈利测算表'!S64</f>
        <v>0</v>
      </c>
      <c r="AD64" s="666">
        <f>T64-'2026-2030年盈利测算表'!T64</f>
        <v>0</v>
      </c>
      <c r="AE64" s="666">
        <f>U64-'2026-2030年盈利测算表'!U64</f>
        <v>0</v>
      </c>
      <c r="AF64" s="666">
        <f>V64-'2026-2030年盈利测算表'!V64</f>
        <v>0</v>
      </c>
      <c r="AG64" s="666">
        <f>W64-'2026-2030年盈利测算表'!W64</f>
        <v>0</v>
      </c>
    </row>
    <row r="65" spans="1:33" ht="23.25" customHeight="1">
      <c r="A65" s="598" t="s">
        <v>160</v>
      </c>
      <c r="B65" s="522">
        <v>5.33E-2</v>
      </c>
      <c r="C65" s="522">
        <f>B65-5.28%</f>
        <v>5.0000000000000044E-4</v>
      </c>
      <c r="D65" s="522">
        <v>5.11E-2</v>
      </c>
      <c r="E65" s="522">
        <f t="shared" si="27"/>
        <v>-2.2000000000000006E-3</v>
      </c>
      <c r="F65" s="522">
        <v>4.9700000000000001E-2</v>
      </c>
      <c r="G65" s="522">
        <f t="shared" si="28"/>
        <v>-1.3999999999999985E-3</v>
      </c>
      <c r="H65" s="522">
        <v>4.4400000000000002E-2</v>
      </c>
      <c r="I65" s="522">
        <f t="shared" si="29"/>
        <v>-5.2999999999999992E-3</v>
      </c>
      <c r="J65" s="522">
        <v>3.9399999999999998E-2</v>
      </c>
      <c r="K65" s="522">
        <f t="shared" si="30"/>
        <v>-5.0000000000000044E-3</v>
      </c>
      <c r="L65" s="522">
        <v>3.32E-2</v>
      </c>
      <c r="M65" s="628">
        <v>-6.1999999999999998E-3</v>
      </c>
      <c r="N65" s="628">
        <f>息差测算表!C21</f>
        <v>2.9991476827597847E-2</v>
      </c>
      <c r="O65" s="628">
        <f>N65-L65</f>
        <v>-3.2085231724021529E-3</v>
      </c>
      <c r="P65" s="628">
        <f>息差测算表!D21</f>
        <v>2.9885170934056647E-2</v>
      </c>
      <c r="Q65" s="628">
        <f>P65-N65</f>
        <v>-1.0630589354120035E-4</v>
      </c>
      <c r="R65" s="628">
        <f>息差测算表!E21</f>
        <v>2.9778017076489596E-2</v>
      </c>
      <c r="S65" s="628">
        <f>R65-P65</f>
        <v>-1.0715385756705081E-4</v>
      </c>
      <c r="T65" s="522">
        <f>息差测算表!F21</f>
        <v>2.9669618175344428E-2</v>
      </c>
      <c r="U65" s="522">
        <f>T65-R65</f>
        <v>-1.0839890114516804E-4</v>
      </c>
      <c r="V65" s="628">
        <f>息差测算表!G21</f>
        <v>2.9562395291208524E-2</v>
      </c>
      <c r="W65" s="628">
        <f>V65-T65</f>
        <v>-1.0722288413590395E-4</v>
      </c>
      <c r="X65" s="645">
        <f t="shared" si="23"/>
        <v>-3.637604708791476E-3</v>
      </c>
      <c r="Y65" s="664"/>
      <c r="Z65" s="517" t="s">
        <v>143</v>
      </c>
      <c r="AA65" s="517"/>
      <c r="AC65" s="666">
        <f>S65-'2026-2030年盈利测算表'!S65</f>
        <v>0</v>
      </c>
      <c r="AD65" s="666">
        <f>T65-'2026-2030年盈利测算表'!T65</f>
        <v>0</v>
      </c>
      <c r="AE65" s="666">
        <f>U65-'2026-2030年盈利测算表'!U65</f>
        <v>0</v>
      </c>
      <c r="AF65" s="666">
        <f>V65-'2026-2030年盈利测算表'!V65</f>
        <v>0</v>
      </c>
      <c r="AG65" s="666">
        <f>W65-'2026-2030年盈利测算表'!W65</f>
        <v>0</v>
      </c>
    </row>
    <row r="66" spans="1:33" ht="23.25" customHeight="1">
      <c r="A66" s="598" t="s">
        <v>105</v>
      </c>
      <c r="B66" s="612">
        <v>4850.5270087547997</v>
      </c>
      <c r="C66" s="612">
        <f>B66-[2]贷款!$K$5</f>
        <v>-287.79275415670054</v>
      </c>
      <c r="D66" s="612">
        <f>[3]Sheet1!$R$5</f>
        <v>5275.3073920261004</v>
      </c>
      <c r="E66" s="612">
        <f t="shared" si="27"/>
        <v>424.78038327130071</v>
      </c>
      <c r="F66" s="612">
        <f>[3]Sheet1!$S$5</f>
        <v>5102.0065544558001</v>
      </c>
      <c r="G66" s="612">
        <f t="shared" si="28"/>
        <v>-173.30083757030025</v>
      </c>
      <c r="H66" s="612">
        <f>[3]Sheet1!$T$5</f>
        <v>5203.1620121588003</v>
      </c>
      <c r="I66" s="612">
        <f t="shared" si="29"/>
        <v>101.15545770300014</v>
      </c>
      <c r="J66" s="612">
        <f>[3]Sheet1!$U$5</f>
        <v>4874.8707481331003</v>
      </c>
      <c r="K66" s="612">
        <f t="shared" si="30"/>
        <v>-328.2912640257</v>
      </c>
      <c r="L66" s="612">
        <f>[3]Sheet1!$V$5</f>
        <v>4615.1775840763003</v>
      </c>
      <c r="M66" s="612">
        <f>L66-J66</f>
        <v>-259.69316405680001</v>
      </c>
      <c r="N66" s="612">
        <f>L66+O66</f>
        <v>4415.1775840763003</v>
      </c>
      <c r="O66" s="632">
        <v>-200</v>
      </c>
      <c r="P66" s="612">
        <f>N66+Q66</f>
        <v>4315.1775840763003</v>
      </c>
      <c r="Q66" s="633">
        <v>-100</v>
      </c>
      <c r="R66" s="612">
        <f>P66+S66</f>
        <v>4315.1775840763003</v>
      </c>
      <c r="S66" s="633">
        <v>0</v>
      </c>
      <c r="T66" s="612">
        <f>R66+U66</f>
        <v>4315.1775840763003</v>
      </c>
      <c r="U66" s="633">
        <v>0</v>
      </c>
      <c r="V66" s="612">
        <f>T66+W66</f>
        <v>4315.1775840763003</v>
      </c>
      <c r="W66" s="633">
        <v>0</v>
      </c>
      <c r="X66" s="647">
        <f t="shared" si="23"/>
        <v>-300</v>
      </c>
      <c r="Y66" s="664">
        <f>(V66/L66)^(1/5)-1</f>
        <v>-1.335242841708939E-2</v>
      </c>
      <c r="AA66" s="517"/>
      <c r="AC66" s="666">
        <f>S66-'2026-2030年盈利测算表'!S66</f>
        <v>0</v>
      </c>
      <c r="AD66" s="666">
        <f>T66-'2026-2030年盈利测算表'!T66</f>
        <v>0</v>
      </c>
      <c r="AE66" s="666">
        <f>U66-'2026-2030年盈利测算表'!U66</f>
        <v>0</v>
      </c>
      <c r="AF66" s="666">
        <f>V66-'2026-2030年盈利测算表'!V66</f>
        <v>0</v>
      </c>
      <c r="AG66" s="666">
        <f>W66-'2026-2030年盈利测算表'!W66</f>
        <v>0</v>
      </c>
    </row>
    <row r="67" spans="1:33" ht="23.25" customHeight="1">
      <c r="A67" s="598" t="s">
        <v>103</v>
      </c>
      <c r="B67" s="612">
        <v>4944.8449877970497</v>
      </c>
      <c r="C67" s="612">
        <f>B67-[2]贷款!$K$4</f>
        <v>-63.49499112283047</v>
      </c>
      <c r="D67" s="612">
        <f>[3]Sheet1!$R$4</f>
        <v>5127.8054220189297</v>
      </c>
      <c r="E67" s="612">
        <f t="shared" si="27"/>
        <v>182.96043422187995</v>
      </c>
      <c r="F67" s="612">
        <f>[3]Sheet1!$S$4</f>
        <v>5253.4456404451803</v>
      </c>
      <c r="G67" s="612">
        <f t="shared" si="28"/>
        <v>125.64021842625061</v>
      </c>
      <c r="H67" s="612">
        <f>[3]Sheet1!$T$4</f>
        <v>5154.2295618423695</v>
      </c>
      <c r="I67" s="612">
        <f t="shared" si="29"/>
        <v>-99.21607860281074</v>
      </c>
      <c r="J67" s="612">
        <f>'[4]2025年1-12月同比'!$H$14</f>
        <v>4976.6324294654996</v>
      </c>
      <c r="K67" s="612">
        <f t="shared" si="30"/>
        <v>-177.59713237686992</v>
      </c>
      <c r="L67" s="612">
        <f>'[4]2025年1-12月同比'!$C$14</f>
        <v>4568.4939360712997</v>
      </c>
      <c r="M67" s="612">
        <f>L67-J67</f>
        <v>-408.13849339419994</v>
      </c>
      <c r="N67" s="612">
        <f>L67+O67</f>
        <v>4482.4939360712997</v>
      </c>
      <c r="O67" s="885">
        <v>-86</v>
      </c>
      <c r="P67" s="612">
        <f>AVERAGE(N66,P66)</f>
        <v>4365.1775840763003</v>
      </c>
      <c r="Q67" s="611">
        <f>P67-N67</f>
        <v>-117.31635199499942</v>
      </c>
      <c r="R67" s="612">
        <f>AVERAGE(P66,R66)</f>
        <v>4315.1775840763003</v>
      </c>
      <c r="S67" s="611">
        <f>R67-P67</f>
        <v>-50</v>
      </c>
      <c r="T67" s="612">
        <f>AVERAGE(R66,T66)</f>
        <v>4315.1775840763003</v>
      </c>
      <c r="U67" s="611">
        <f>T67-R67</f>
        <v>0</v>
      </c>
      <c r="V67" s="612">
        <f>AVERAGE(T66,V66)</f>
        <v>4315.1775840763003</v>
      </c>
      <c r="W67" s="611">
        <f>V67-T67</f>
        <v>0</v>
      </c>
      <c r="X67" s="647">
        <f t="shared" si="23"/>
        <v>-253.31635199499942</v>
      </c>
      <c r="Y67" s="664">
        <f>(V67/L67)^(1/5)-1</f>
        <v>-1.1344187372957948E-2</v>
      </c>
      <c r="AA67" s="517"/>
      <c r="AC67" s="666">
        <f>S67-'2026-2030年盈利测算表'!S67</f>
        <v>0</v>
      </c>
      <c r="AD67" s="666">
        <f>T67-'2026-2030年盈利测算表'!T67</f>
        <v>0</v>
      </c>
      <c r="AE67" s="666">
        <f>U67-'2026-2030年盈利测算表'!U67</f>
        <v>0</v>
      </c>
      <c r="AF67" s="666">
        <f>V67-'2026-2030年盈利测算表'!V67</f>
        <v>0</v>
      </c>
      <c r="AG67" s="666">
        <f>W67-'2026-2030年盈利测算表'!W67</f>
        <v>0</v>
      </c>
    </row>
    <row r="68" spans="1:33" ht="23.25" customHeight="1">
      <c r="A68" s="598" t="s">
        <v>160</v>
      </c>
      <c r="B68" s="522">
        <v>9.2999999999999999E-2</v>
      </c>
      <c r="C68" s="522">
        <f>B68-8.99%</f>
        <v>3.0999999999999917E-3</v>
      </c>
      <c r="D68" s="522">
        <v>8.48E-2</v>
      </c>
      <c r="E68" s="522">
        <f t="shared" si="27"/>
        <v>-8.199999999999999E-3</v>
      </c>
      <c r="F68" s="522">
        <v>8.3900000000000002E-2</v>
      </c>
      <c r="G68" s="522">
        <f t="shared" si="28"/>
        <v>-8.9999999999999802E-4</v>
      </c>
      <c r="H68" s="522">
        <v>8.4000000000000005E-2</v>
      </c>
      <c r="I68" s="522">
        <f t="shared" si="29"/>
        <v>1.0000000000000286E-4</v>
      </c>
      <c r="J68" s="522">
        <v>8.3400000000000002E-2</v>
      </c>
      <c r="K68" s="522">
        <f t="shared" si="30"/>
        <v>-6.0000000000000331E-4</v>
      </c>
      <c r="L68" s="522">
        <f>[5]收益成本率测算!$B$73</f>
        <v>7.6565210954357005E-2</v>
      </c>
      <c r="M68" s="522">
        <f>'[6]2025年1-12月同比'!$P$14</f>
        <v>-6.8749865588434199E-3</v>
      </c>
      <c r="N68" s="628">
        <f>息差测算表!C31</f>
        <v>7.1999999999999995E-2</v>
      </c>
      <c r="O68" s="628">
        <f>N68-L68</f>
        <v>-4.5652109543570102E-3</v>
      </c>
      <c r="P68" s="628">
        <f>息差测算表!D31</f>
        <v>7.0000000000000007E-2</v>
      </c>
      <c r="Q68" s="628">
        <f>P68-N68</f>
        <v>-1.9999999999999879E-3</v>
      </c>
      <c r="R68" s="628">
        <f>息差测算表!E31</f>
        <v>6.8000000000000005E-2</v>
      </c>
      <c r="S68" s="628">
        <f>R68-P68</f>
        <v>-2.0000000000000018E-3</v>
      </c>
      <c r="T68" s="522">
        <f>息差测算表!F31</f>
        <v>6.6000000000000003E-2</v>
      </c>
      <c r="U68" s="522">
        <f>T68-R68</f>
        <v>-2.0000000000000018E-3</v>
      </c>
      <c r="V68" s="628">
        <f>息差测算表!G31</f>
        <v>6.6000000000000003E-2</v>
      </c>
      <c r="W68" s="628">
        <f>V68-T68</f>
        <v>0</v>
      </c>
      <c r="X68" s="645">
        <f t="shared" si="23"/>
        <v>-1.0565210954357002E-2</v>
      </c>
      <c r="Y68" s="664"/>
      <c r="Z68" s="517" t="s">
        <v>143</v>
      </c>
      <c r="AA68" s="517"/>
      <c r="AC68" s="666">
        <f>S68-'2026-2030年盈利测算表'!S68</f>
        <v>0</v>
      </c>
      <c r="AD68" s="666">
        <f>T68-'2026-2030年盈利测算表'!T68</f>
        <v>0</v>
      </c>
      <c r="AE68" s="666">
        <f>U68-'2026-2030年盈利测算表'!U68</f>
        <v>0</v>
      </c>
      <c r="AF68" s="666">
        <f>V68-'2026-2030年盈利测算表'!V68</f>
        <v>0</v>
      </c>
      <c r="AG68" s="666">
        <f>W68-'2026-2030年盈利测算表'!W68</f>
        <v>0</v>
      </c>
    </row>
    <row r="69" spans="1:33" ht="23.25" customHeight="1">
      <c r="A69" s="598" t="s">
        <v>106</v>
      </c>
      <c r="B69" s="612">
        <v>4138.0137984738003</v>
      </c>
      <c r="C69" s="612">
        <f>B69-[7]展示!$B$6</f>
        <v>1021.2670324042001</v>
      </c>
      <c r="D69" s="612">
        <f>[7]展示!$D$6</f>
        <v>4663.4601942501004</v>
      </c>
      <c r="E69" s="612">
        <f t="shared" si="27"/>
        <v>525.44639577630005</v>
      </c>
      <c r="F69" s="612">
        <f>[7]展示!$E$6</f>
        <v>5118.2348009953002</v>
      </c>
      <c r="G69" s="612">
        <f t="shared" si="28"/>
        <v>454.77460674519989</v>
      </c>
      <c r="H69" s="612">
        <f>[7]展示!$F$6</f>
        <v>5168.8794172567996</v>
      </c>
      <c r="I69" s="612">
        <f t="shared" si="29"/>
        <v>50.644616261499323</v>
      </c>
      <c r="J69" s="612">
        <f>[7]展示!$G$6</f>
        <v>4484.7700920254001</v>
      </c>
      <c r="K69" s="612">
        <f t="shared" si="30"/>
        <v>-684.10932523139945</v>
      </c>
      <c r="L69" s="612">
        <v>2013.4007628131999</v>
      </c>
      <c r="M69" s="612">
        <v>-2471.3693292121998</v>
      </c>
      <c r="N69" s="612">
        <f t="shared" ref="N69:N76" si="31">L69+O69</f>
        <v>1513.4007628131999</v>
      </c>
      <c r="O69" s="632">
        <v>-500</v>
      </c>
      <c r="P69" s="612">
        <f>N69+Q69</f>
        <v>1313.4007628131999</v>
      </c>
      <c r="Q69" s="632">
        <v>-200</v>
      </c>
      <c r="R69" s="612">
        <f>P69+S69</f>
        <v>1313.4007628131999</v>
      </c>
      <c r="S69" s="633">
        <v>0</v>
      </c>
      <c r="T69" s="612">
        <f>R69+U69</f>
        <v>1313.4007628131999</v>
      </c>
      <c r="U69" s="633">
        <v>0</v>
      </c>
      <c r="V69" s="612">
        <f>T69+W69</f>
        <v>1313.4007628131999</v>
      </c>
      <c r="W69" s="633">
        <v>0</v>
      </c>
      <c r="X69" s="647">
        <f t="shared" si="23"/>
        <v>-700</v>
      </c>
      <c r="Y69" s="664">
        <f t="shared" ref="Y69:Y76" si="32">(V69/L69)^(1/5)-1</f>
        <v>-8.1892770751434529E-2</v>
      </c>
      <c r="AA69" s="517"/>
      <c r="AC69" s="666">
        <f>S69-'2026-2030年盈利测算表'!S69</f>
        <v>0</v>
      </c>
      <c r="AD69" s="666">
        <f>T69-'2026-2030年盈利测算表'!T69</f>
        <v>0</v>
      </c>
      <c r="AE69" s="666">
        <f>U69-'2026-2030年盈利测算表'!U69</f>
        <v>0</v>
      </c>
      <c r="AF69" s="666">
        <f>V69-'2026-2030年盈利测算表'!V69</f>
        <v>0</v>
      </c>
      <c r="AG69" s="666">
        <f>W69-'2026-2030年盈利测算表'!W69</f>
        <v>0</v>
      </c>
    </row>
    <row r="70" spans="1:33" ht="23.25" customHeight="1">
      <c r="A70" s="598" t="s">
        <v>107</v>
      </c>
      <c r="B70" s="612">
        <v>3553.7390191240802</v>
      </c>
      <c r="C70" s="612">
        <f>B70-[7]展示!$B$5</f>
        <v>898.81420651267035</v>
      </c>
      <c r="D70" s="612">
        <f>[7]展示!$D$5</f>
        <v>4086.2957140681001</v>
      </c>
      <c r="E70" s="612">
        <f t="shared" si="27"/>
        <v>532.55669494401991</v>
      </c>
      <c r="F70" s="612">
        <f>[7]展示!$E$5</f>
        <v>4618.4591554520703</v>
      </c>
      <c r="G70" s="612">
        <f t="shared" si="28"/>
        <v>532.16344138397017</v>
      </c>
      <c r="H70" s="612">
        <f>[7]展示!$F$5</f>
        <v>4632.1221166988798</v>
      </c>
      <c r="I70" s="612">
        <f t="shared" si="29"/>
        <v>13.662961246809573</v>
      </c>
      <c r="J70" s="612">
        <f>[7]展示!$G$5</f>
        <v>3975.1957462865098</v>
      </c>
      <c r="K70" s="612">
        <f t="shared" si="30"/>
        <v>-656.92637041237003</v>
      </c>
      <c r="L70" s="612">
        <f>'[4]2025年1-12月同比'!$C$19</f>
        <v>2620.9618136613999</v>
      </c>
      <c r="M70" s="612">
        <f>L70-3975.2</f>
        <v>-1354.2381863385999</v>
      </c>
      <c r="N70" s="612">
        <f t="shared" si="31"/>
        <v>1567.9618136613999</v>
      </c>
      <c r="O70" s="632">
        <v>-1053</v>
      </c>
      <c r="P70" s="612">
        <f>N70+Q70</f>
        <v>1467.9618136613999</v>
      </c>
      <c r="Q70" s="632">
        <v>-100</v>
      </c>
      <c r="R70" s="612">
        <f>P70+S70</f>
        <v>1467.9618136613999</v>
      </c>
      <c r="S70" s="633">
        <v>0</v>
      </c>
      <c r="T70" s="612">
        <f>R70+U70</f>
        <v>1467.9618136613999</v>
      </c>
      <c r="U70" s="633">
        <v>0</v>
      </c>
      <c r="V70" s="612">
        <f>T70+W70</f>
        <v>1467.9618136613999</v>
      </c>
      <c r="W70" s="633">
        <v>0</v>
      </c>
      <c r="X70" s="647">
        <f t="shared" si="23"/>
        <v>-1153</v>
      </c>
      <c r="Y70" s="664">
        <f t="shared" si="32"/>
        <v>-0.10946536889184721</v>
      </c>
      <c r="AA70" s="517"/>
      <c r="AC70" s="666">
        <f>S70-'2026-2030年盈利测算表'!S70</f>
        <v>0</v>
      </c>
      <c r="AD70" s="666">
        <f>T70-'2026-2030年盈利测算表'!T70</f>
        <v>0</v>
      </c>
      <c r="AE70" s="666">
        <f>U70-'2026-2030年盈利测算表'!U70</f>
        <v>0</v>
      </c>
      <c r="AF70" s="666">
        <f>V70-'2026-2030年盈利测算表'!V70</f>
        <v>0</v>
      </c>
      <c r="AG70" s="666">
        <f>W70-'2026-2030年盈利测算表'!W70</f>
        <v>0</v>
      </c>
    </row>
    <row r="71" spans="1:33" ht="23.25" customHeight="1">
      <c r="A71" s="598" t="s">
        <v>108</v>
      </c>
      <c r="B71" s="612">
        <v>878.59500000000003</v>
      </c>
      <c r="C71" s="612">
        <f>B71-[7]展示!$L$6</f>
        <v>-307.65499999999997</v>
      </c>
      <c r="D71" s="612">
        <f>[7]展示!$N$6</f>
        <v>998.2</v>
      </c>
      <c r="E71" s="612">
        <f t="shared" si="27"/>
        <v>119.60500000000002</v>
      </c>
      <c r="F71" s="612">
        <f>[7]展示!$O$6</f>
        <v>1606.77</v>
      </c>
      <c r="G71" s="612">
        <f t="shared" si="28"/>
        <v>608.56999999999994</v>
      </c>
      <c r="H71" s="612">
        <f>[7]展示!$P$6</f>
        <v>1481.5</v>
      </c>
      <c r="I71" s="612">
        <f t="shared" si="29"/>
        <v>-125.26999999999998</v>
      </c>
      <c r="J71" s="612">
        <f>[7]展示!$Q$6</f>
        <v>2700.7</v>
      </c>
      <c r="K71" s="612">
        <f t="shared" si="30"/>
        <v>1219.1999999999998</v>
      </c>
      <c r="L71" s="612">
        <v>3484.7824999999998</v>
      </c>
      <c r="M71" s="612">
        <v>784.08249999999998</v>
      </c>
      <c r="N71" s="612">
        <f t="shared" si="31"/>
        <v>3034.7824999999998</v>
      </c>
      <c r="O71" s="612">
        <f>O57-O60-O63-O66-O69</f>
        <v>-450</v>
      </c>
      <c r="P71" s="612">
        <f>N71+Q71</f>
        <v>2584.7824999999998</v>
      </c>
      <c r="Q71" s="612">
        <f>Q57-Q60-Q63-Q66-Q69</f>
        <v>-450</v>
      </c>
      <c r="R71" s="612">
        <f>P71+S71</f>
        <v>2284.7824999999998</v>
      </c>
      <c r="S71" s="612">
        <f>S57-S60-S63-S66-S69</f>
        <v>-300</v>
      </c>
      <c r="T71" s="612">
        <f>R71+U71</f>
        <v>2434.7824999999998</v>
      </c>
      <c r="U71" s="612">
        <f>U57-U60-U63-U66-U69</f>
        <v>150</v>
      </c>
      <c r="V71" s="612">
        <f>T71+W71</f>
        <v>2834.7824999999998</v>
      </c>
      <c r="W71" s="612">
        <f>W57-W60-W63-W66-W69</f>
        <v>400</v>
      </c>
      <c r="X71" s="647">
        <f t="shared" si="23"/>
        <v>-650</v>
      </c>
      <c r="Y71" s="664">
        <f t="shared" si="32"/>
        <v>-4.0447341118883484E-2</v>
      </c>
      <c r="AA71" s="517"/>
      <c r="AC71" s="666">
        <f>S71-'2026-2030年盈利测算表'!S71</f>
        <v>0</v>
      </c>
      <c r="AD71" s="666">
        <f>T71-'2026-2030年盈利测算表'!T71</f>
        <v>0</v>
      </c>
      <c r="AE71" s="666">
        <f>U71-'2026-2030年盈利测算表'!U71</f>
        <v>0</v>
      </c>
      <c r="AF71" s="666">
        <f>V71-'2026-2030年盈利测算表'!V71</f>
        <v>0</v>
      </c>
      <c r="AG71" s="666">
        <f>W71-'2026-2030年盈利测算表'!W71</f>
        <v>0</v>
      </c>
    </row>
    <row r="72" spans="1:33" ht="23.25" customHeight="1">
      <c r="A72" s="598" t="s">
        <v>109</v>
      </c>
      <c r="B72" s="612">
        <v>1463.74417237276</v>
      </c>
      <c r="C72" s="612">
        <f>B72-[7]展示!$L$5</f>
        <v>165.68649495887007</v>
      </c>
      <c r="D72" s="612">
        <f>[7]展示!$N$5</f>
        <v>1246.9974971188501</v>
      </c>
      <c r="E72" s="612">
        <f t="shared" si="27"/>
        <v>-216.74667525390987</v>
      </c>
      <c r="F72" s="612">
        <f>[7]展示!$O$5</f>
        <v>1441.66309589041</v>
      </c>
      <c r="G72" s="612">
        <f t="shared" si="28"/>
        <v>194.66559877155987</v>
      </c>
      <c r="H72" s="612">
        <f>[7]展示!$P$5</f>
        <v>1571.9499433296601</v>
      </c>
      <c r="I72" s="612">
        <f t="shared" si="29"/>
        <v>130.2868474392501</v>
      </c>
      <c r="J72" s="612">
        <f>[7]展示!$Q$5</f>
        <v>2167.2446721311499</v>
      </c>
      <c r="K72" s="612">
        <f t="shared" si="30"/>
        <v>595.29472880148978</v>
      </c>
      <c r="L72" s="612">
        <v>3413.31</v>
      </c>
      <c r="M72" s="612">
        <v>1246.07</v>
      </c>
      <c r="N72" s="612">
        <f t="shared" si="31"/>
        <v>3181.31</v>
      </c>
      <c r="O72" s="632">
        <v>-232</v>
      </c>
      <c r="P72" s="612">
        <f>(N71+P71)/2</f>
        <v>2809.7824999999998</v>
      </c>
      <c r="Q72" s="632">
        <f>P72-N72</f>
        <v>-371.52750000000015</v>
      </c>
      <c r="R72" s="612">
        <f>(P71+R71)/2</f>
        <v>2434.7824999999998</v>
      </c>
      <c r="S72" s="632">
        <f>R72-P72</f>
        <v>-375</v>
      </c>
      <c r="T72" s="612">
        <f>(R71+T71)/2</f>
        <v>2359.7824999999998</v>
      </c>
      <c r="U72" s="632">
        <f>T72-R72</f>
        <v>-75</v>
      </c>
      <c r="V72" s="612">
        <f>(T71+V71)/2</f>
        <v>2634.7824999999998</v>
      </c>
      <c r="W72" s="632">
        <f>V72-T72</f>
        <v>275</v>
      </c>
      <c r="X72" s="647">
        <f t="shared" si="23"/>
        <v>-778.52750000000015</v>
      </c>
      <c r="Y72" s="664">
        <f t="shared" si="32"/>
        <v>-5.0458812729042291E-2</v>
      </c>
      <c r="AA72" s="517"/>
      <c r="AC72" s="666">
        <f>S72-'2026-2030年盈利测算表'!S72</f>
        <v>0</v>
      </c>
      <c r="AD72" s="666">
        <f>T72-'2026-2030年盈利测算表'!T72</f>
        <v>0</v>
      </c>
      <c r="AE72" s="666">
        <f>U72-'2026-2030年盈利测算表'!U72</f>
        <v>0</v>
      </c>
      <c r="AF72" s="666">
        <f>V72-'2026-2030年盈利测算表'!V72</f>
        <v>0</v>
      </c>
      <c r="AG72" s="666">
        <f>W72-'2026-2030年盈利测算表'!W72</f>
        <v>0</v>
      </c>
    </row>
    <row r="73" spans="1:33" ht="23.25" customHeight="1">
      <c r="A73" s="671" t="s">
        <v>161</v>
      </c>
      <c r="B73" s="672">
        <f t="shared" ref="B73:D74" si="33">B75+B84+B87+B90</f>
        <v>20874</v>
      </c>
      <c r="C73" s="672">
        <f t="shared" si="33"/>
        <v>4243</v>
      </c>
      <c r="D73" s="672">
        <f t="shared" si="33"/>
        <v>22171</v>
      </c>
      <c r="E73" s="672">
        <f t="shared" si="27"/>
        <v>1297</v>
      </c>
      <c r="F73" s="672">
        <f>F75+F84+F87+F90</f>
        <v>23123</v>
      </c>
      <c r="G73" s="672">
        <f t="shared" si="28"/>
        <v>952</v>
      </c>
      <c r="H73" s="672">
        <f>H75+H84+H87+H90</f>
        <v>23588</v>
      </c>
      <c r="I73" s="672">
        <f t="shared" si="29"/>
        <v>465</v>
      </c>
      <c r="J73" s="672">
        <f>J75+J84+J87+J90</f>
        <v>23347</v>
      </c>
      <c r="K73" s="672">
        <f t="shared" si="30"/>
        <v>-241</v>
      </c>
      <c r="L73" s="672">
        <f>L75+L84+L87+L90</f>
        <v>26016.125825359599</v>
      </c>
      <c r="M73" s="672">
        <f>L73-J73</f>
        <v>2669.1258253595988</v>
      </c>
      <c r="N73" s="672">
        <f t="shared" si="31"/>
        <v>29100.712253798145</v>
      </c>
      <c r="O73" s="672">
        <f>O50-O57-O93-O98*7</f>
        <v>3084.5864284385461</v>
      </c>
      <c r="P73" s="672">
        <f>N73+Q73</f>
        <v>30639.527166988843</v>
      </c>
      <c r="Q73" s="672">
        <f>Q50-Q57-Q93-Q98*7</f>
        <v>1538.8149131906966</v>
      </c>
      <c r="R73" s="672">
        <f>P73+S73</f>
        <v>32197.570557710293</v>
      </c>
      <c r="S73" s="672">
        <f>S50-S57-S93-S98*7</f>
        <v>1558.0433907214488</v>
      </c>
      <c r="T73" s="672">
        <f>R73+U73</f>
        <v>33628.969124683463</v>
      </c>
      <c r="U73" s="672">
        <f>U50-U57-U93-U98*7</f>
        <v>1431.3985669731701</v>
      </c>
      <c r="V73" s="672">
        <f>T73+W73</f>
        <v>35083.404389012707</v>
      </c>
      <c r="W73" s="672">
        <f>W50-W57-W93-W98*7</f>
        <v>1454.4352643292423</v>
      </c>
      <c r="X73" s="693">
        <f t="shared" si="23"/>
        <v>9067.278563653108</v>
      </c>
      <c r="Y73" s="700">
        <f t="shared" si="32"/>
        <v>6.1626671811814582E-2</v>
      </c>
      <c r="AA73" s="517"/>
    </row>
    <row r="74" spans="1:33" ht="23.25" customHeight="1">
      <c r="A74" s="671" t="s">
        <v>162</v>
      </c>
      <c r="B74" s="672">
        <f t="shared" si="33"/>
        <v>20396.5</v>
      </c>
      <c r="C74" s="672">
        <f t="shared" si="33"/>
        <v>3525.5</v>
      </c>
      <c r="D74" s="672">
        <f t="shared" si="33"/>
        <v>21697.845027094401</v>
      </c>
      <c r="E74" s="672">
        <f t="shared" si="27"/>
        <v>1301.3450270944013</v>
      </c>
      <c r="F74" s="672">
        <f>F76+F85+F88+F91</f>
        <v>21715.208944178401</v>
      </c>
      <c r="G74" s="672">
        <f t="shared" si="28"/>
        <v>17.363917083999695</v>
      </c>
      <c r="H74" s="672">
        <f>H76+H85+H88+H91</f>
        <v>22246.056308387</v>
      </c>
      <c r="I74" s="672">
        <f t="shared" si="29"/>
        <v>530.84736420859917</v>
      </c>
      <c r="J74" s="672">
        <f>J76+J85+J88+J91</f>
        <v>22326.399885803101</v>
      </c>
      <c r="K74" s="672">
        <f t="shared" si="30"/>
        <v>80.343577416100743</v>
      </c>
      <c r="L74" s="672">
        <f>L76+L85+L88+L91</f>
        <v>24453</v>
      </c>
      <c r="M74" s="672">
        <f>L74-J74</f>
        <v>2126.6001141968991</v>
      </c>
      <c r="N74" s="672">
        <f t="shared" si="31"/>
        <v>25309.044718663507</v>
      </c>
      <c r="O74" s="672">
        <f>O76+O85+O88+O91</f>
        <v>856.04471866350832</v>
      </c>
      <c r="P74" s="672">
        <f>N74+Q74</f>
        <v>29590.65370808895</v>
      </c>
      <c r="Q74" s="672">
        <f>Q76+Q85+Q88+Q91</f>
        <v>4281.6089894254437</v>
      </c>
      <c r="R74" s="672">
        <f>P74+S74</f>
        <v>31147.470470692864</v>
      </c>
      <c r="S74" s="672">
        <f>S76+S85+S88+S91</f>
        <v>1556.8167626039149</v>
      </c>
      <c r="T74" s="672">
        <f>R74+U74</f>
        <v>32645.318706206526</v>
      </c>
      <c r="U74" s="672">
        <f>U76+U85+U88+U91</f>
        <v>1497.8482355136621</v>
      </c>
      <c r="V74" s="672">
        <f>T74+W74</f>
        <v>34103.321462598127</v>
      </c>
      <c r="W74" s="672">
        <f>W76+W85+W88+W91</f>
        <v>1458.0027563915983</v>
      </c>
      <c r="X74" s="693">
        <f t="shared" si="23"/>
        <v>9650.3214625981273</v>
      </c>
      <c r="Y74" s="700">
        <f t="shared" si="32"/>
        <v>6.8791290674923955E-2</v>
      </c>
      <c r="AA74" s="517"/>
    </row>
    <row r="75" spans="1:33" ht="23.25" customHeight="1">
      <c r="A75" s="598" t="s">
        <v>163</v>
      </c>
      <c r="B75" s="673">
        <f>16765-B95</f>
        <v>12831</v>
      </c>
      <c r="C75" s="612">
        <f>B75-8998</f>
        <v>3833</v>
      </c>
      <c r="D75" s="673">
        <f>19241-D95</f>
        <v>14364</v>
      </c>
      <c r="E75" s="673">
        <f t="shared" si="27"/>
        <v>1533</v>
      </c>
      <c r="F75" s="673">
        <f>20797-F95</f>
        <v>15396</v>
      </c>
      <c r="G75" s="612">
        <f t="shared" si="28"/>
        <v>1032</v>
      </c>
      <c r="H75" s="673">
        <f>21863-H95</f>
        <v>15853</v>
      </c>
      <c r="I75" s="612">
        <f t="shared" si="29"/>
        <v>457</v>
      </c>
      <c r="J75" s="673">
        <f>22065-J95</f>
        <v>15735</v>
      </c>
      <c r="K75" s="673">
        <f t="shared" si="30"/>
        <v>-118</v>
      </c>
      <c r="L75" s="673">
        <v>17897.125825359599</v>
      </c>
      <c r="M75" s="673">
        <f>L75-14980</f>
        <v>2917.1258253595988</v>
      </c>
      <c r="N75" s="673">
        <f t="shared" si="31"/>
        <v>19397.125825359599</v>
      </c>
      <c r="O75" s="673">
        <f>O78+O81</f>
        <v>1500</v>
      </c>
      <c r="P75" s="673">
        <f>N75+Q75</f>
        <v>20397.125825359599</v>
      </c>
      <c r="Q75" s="673">
        <f>Q78+Q81</f>
        <v>1000</v>
      </c>
      <c r="R75" s="673">
        <f>P75+S75</f>
        <v>21397.125825359599</v>
      </c>
      <c r="S75" s="673">
        <f>S78+S81</f>
        <v>1000</v>
      </c>
      <c r="T75" s="673">
        <f>R75+U75</f>
        <v>22397.125825359599</v>
      </c>
      <c r="U75" s="673">
        <f>U78+U81</f>
        <v>1000</v>
      </c>
      <c r="V75" s="673">
        <f>T75+W75</f>
        <v>23397.125825359599</v>
      </c>
      <c r="W75" s="673">
        <f>W78+W81</f>
        <v>1000</v>
      </c>
      <c r="X75" s="694">
        <f t="shared" si="23"/>
        <v>5500</v>
      </c>
      <c r="Y75" s="664">
        <f t="shared" si="32"/>
        <v>5.5056807089642668E-2</v>
      </c>
      <c r="AA75" s="517"/>
    </row>
    <row r="76" spans="1:33" ht="23.25" customHeight="1">
      <c r="A76" s="598" t="s">
        <v>109</v>
      </c>
      <c r="B76" s="612">
        <v>11734</v>
      </c>
      <c r="C76" s="612">
        <f>B76-8998</f>
        <v>2736</v>
      </c>
      <c r="D76" s="612">
        <v>13425</v>
      </c>
      <c r="E76" s="673">
        <f t="shared" si="27"/>
        <v>1691</v>
      </c>
      <c r="F76" s="612">
        <v>14297</v>
      </c>
      <c r="G76" s="612">
        <f t="shared" si="28"/>
        <v>872</v>
      </c>
      <c r="H76" s="612">
        <v>14916</v>
      </c>
      <c r="I76" s="612">
        <f t="shared" si="29"/>
        <v>619</v>
      </c>
      <c r="J76" s="673">
        <v>14980</v>
      </c>
      <c r="K76" s="673">
        <f t="shared" si="30"/>
        <v>64</v>
      </c>
      <c r="L76" s="673">
        <f>17383-L106*7</f>
        <v>16872</v>
      </c>
      <c r="M76" s="685">
        <f>L76-J76</f>
        <v>1892</v>
      </c>
      <c r="N76" s="612">
        <f t="shared" si="31"/>
        <v>17599</v>
      </c>
      <c r="O76" s="612">
        <f>O79+O82</f>
        <v>727</v>
      </c>
      <c r="P76" s="612">
        <f>N76+Q76</f>
        <v>20104</v>
      </c>
      <c r="Q76" s="612">
        <f>Q79+Q82</f>
        <v>2505</v>
      </c>
      <c r="R76" s="612">
        <f>P76+S76</f>
        <v>21104</v>
      </c>
      <c r="S76" s="612">
        <f>S79+S82</f>
        <v>1000</v>
      </c>
      <c r="T76" s="612">
        <f>R76+U76</f>
        <v>22104</v>
      </c>
      <c r="U76" s="612">
        <f>U79+U82</f>
        <v>1000</v>
      </c>
      <c r="V76" s="612">
        <f>T76+W76</f>
        <v>23104</v>
      </c>
      <c r="W76" s="612">
        <f>W79+W82</f>
        <v>1000</v>
      </c>
      <c r="X76" s="647">
        <f t="shared" si="23"/>
        <v>6232</v>
      </c>
      <c r="Y76" s="664">
        <f t="shared" si="32"/>
        <v>6.4888462794891799E-2</v>
      </c>
      <c r="AA76" s="517"/>
    </row>
    <row r="77" spans="1:33" ht="23.25" customHeight="1">
      <c r="A77" s="598" t="s">
        <v>164</v>
      </c>
      <c r="B77" s="522">
        <v>3.4500000000000003E-2</v>
      </c>
      <c r="C77" s="522">
        <f>B77-3.77%</f>
        <v>-3.1999999999999945E-3</v>
      </c>
      <c r="D77" s="522">
        <v>3.2599999999999997E-2</v>
      </c>
      <c r="E77" s="522">
        <f t="shared" si="27"/>
        <v>-1.9000000000000059E-3</v>
      </c>
      <c r="F77" s="522">
        <v>0.03</v>
      </c>
      <c r="G77" s="522">
        <f t="shared" si="28"/>
        <v>-2.5999999999999981E-3</v>
      </c>
      <c r="H77" s="522">
        <v>2.76E-2</v>
      </c>
      <c r="I77" s="522">
        <f t="shared" si="29"/>
        <v>-2.3999999999999994E-3</v>
      </c>
      <c r="J77" s="522">
        <v>2.6100000000000002E-2</v>
      </c>
      <c r="K77" s="522">
        <f t="shared" si="30"/>
        <v>-1.4999999999999979E-3</v>
      </c>
      <c r="L77" s="522">
        <v>2.2100000000000002E-2</v>
      </c>
      <c r="M77" s="628">
        <f>L77-J77</f>
        <v>-4.0000000000000001E-3</v>
      </c>
      <c r="N77" s="628">
        <f>息差测算表!C35</f>
        <v>2.0365599863984899E-2</v>
      </c>
      <c r="O77" s="628">
        <f>N77-L77</f>
        <v>-1.7344001360151025E-3</v>
      </c>
      <c r="P77" s="628">
        <f>息差测算表!D35</f>
        <v>1.93122997311828E-2</v>
      </c>
      <c r="Q77" s="628">
        <f>P77-N77</f>
        <v>-1.0533001328020992E-3</v>
      </c>
      <c r="R77" s="628">
        <f>息差测算表!E35</f>
        <v>1.93333333333333E-2</v>
      </c>
      <c r="S77" s="628">
        <f>R77-P77</f>
        <v>2.1033602150499764E-5</v>
      </c>
      <c r="T77" s="522">
        <f>息差测算表!F35</f>
        <v>1.9E-2</v>
      </c>
      <c r="U77" s="522">
        <f>T77-R77</f>
        <v>-3.3333333333330009E-4</v>
      </c>
      <c r="V77" s="628">
        <f>息差测算表!G35</f>
        <v>1.8333333333333299E-2</v>
      </c>
      <c r="W77" s="628">
        <f>V77-T77</f>
        <v>-6.666666666667008E-4</v>
      </c>
      <c r="X77" s="645">
        <f t="shared" si="23"/>
        <v>-3.7666666666667029E-3</v>
      </c>
      <c r="Y77" s="664"/>
      <c r="Z77" s="517" t="s">
        <v>143</v>
      </c>
      <c r="AA77" s="517"/>
    </row>
    <row r="78" spans="1:33" ht="23.25" customHeight="1">
      <c r="A78" s="598" t="s">
        <v>165</v>
      </c>
      <c r="B78" s="673"/>
      <c r="C78" s="673"/>
      <c r="D78" s="673"/>
      <c r="E78" s="673"/>
      <c r="F78" s="673"/>
      <c r="G78" s="673"/>
      <c r="H78" s="673">
        <v>13753</v>
      </c>
      <c r="I78" s="673"/>
      <c r="J78" s="673">
        <v>14147</v>
      </c>
      <c r="K78" s="673"/>
      <c r="L78" s="612">
        <v>12358</v>
      </c>
      <c r="M78" s="612">
        <v>-1789</v>
      </c>
      <c r="N78" s="612">
        <f>L78+O78</f>
        <v>13858</v>
      </c>
      <c r="O78" s="686">
        <v>1500</v>
      </c>
      <c r="P78" s="612">
        <f>N78+Q78</f>
        <v>14858</v>
      </c>
      <c r="Q78" s="686">
        <v>1000</v>
      </c>
      <c r="R78" s="612">
        <f>P78+S78</f>
        <v>15858</v>
      </c>
      <c r="S78" s="686">
        <v>1000</v>
      </c>
      <c r="T78" s="612">
        <f>R78+U78</f>
        <v>16858</v>
      </c>
      <c r="U78" s="686">
        <v>1000</v>
      </c>
      <c r="V78" s="612">
        <f>T78+W78</f>
        <v>17858</v>
      </c>
      <c r="W78" s="686">
        <v>1000</v>
      </c>
      <c r="X78" s="647">
        <f t="shared" si="23"/>
        <v>5500</v>
      </c>
      <c r="Y78" s="664">
        <f>(V78/L78)^(1/5)-1</f>
        <v>7.6408021600179454E-2</v>
      </c>
      <c r="AA78" s="517"/>
    </row>
    <row r="79" spans="1:33" ht="23.25" customHeight="1">
      <c r="A79" s="598" t="s">
        <v>109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12">
        <v>13030</v>
      </c>
      <c r="M79" s="612">
        <v>-514</v>
      </c>
      <c r="N79" s="853">
        <f>(L78+N78)/2-1255</f>
        <v>11853</v>
      </c>
      <c r="O79" s="612">
        <f>N79-L79</f>
        <v>-1177</v>
      </c>
      <c r="P79" s="612">
        <f>(N78+P78)/2</f>
        <v>14358</v>
      </c>
      <c r="Q79" s="612">
        <f>P79-N79</f>
        <v>2505</v>
      </c>
      <c r="R79" s="612">
        <f>(P78+R78)/2</f>
        <v>15358</v>
      </c>
      <c r="S79" s="612">
        <f>R79-P79</f>
        <v>1000</v>
      </c>
      <c r="T79" s="612">
        <f>(R78+T78)/2</f>
        <v>16358</v>
      </c>
      <c r="U79" s="612">
        <f>T79-R79</f>
        <v>1000</v>
      </c>
      <c r="V79" s="612">
        <f>(T78+V78)/2</f>
        <v>17358</v>
      </c>
      <c r="W79" s="612">
        <f>V79-T79</f>
        <v>1000</v>
      </c>
      <c r="X79" s="647">
        <f t="shared" si="23"/>
        <v>4328</v>
      </c>
      <c r="Y79" s="664">
        <f>(V79/L79)^(1/5)-1</f>
        <v>5.903680533502631E-2</v>
      </c>
      <c r="AA79" s="517"/>
    </row>
    <row r="80" spans="1:33" ht="23.25" hidden="1" customHeight="1">
      <c r="A80" s="598" t="s">
        <v>164</v>
      </c>
      <c r="B80" s="673"/>
      <c r="C80" s="673"/>
      <c r="D80" s="673"/>
      <c r="E80" s="673"/>
      <c r="F80" s="673"/>
      <c r="G80" s="673"/>
      <c r="H80" s="673"/>
      <c r="I80" s="673"/>
      <c r="J80" s="673"/>
      <c r="K80" s="673"/>
      <c r="L80" s="612"/>
      <c r="M80" s="612"/>
      <c r="N80" s="612"/>
      <c r="O80" s="612"/>
      <c r="P80" s="612"/>
      <c r="Q80" s="612"/>
      <c r="R80" s="612"/>
      <c r="S80" s="612"/>
      <c r="T80" s="612"/>
      <c r="U80" s="612"/>
      <c r="V80" s="612"/>
      <c r="W80" s="612"/>
      <c r="X80" s="647"/>
      <c r="Y80" s="664"/>
      <c r="AA80" s="517"/>
    </row>
    <row r="81" spans="1:27" ht="23.25" customHeight="1">
      <c r="A81" s="598" t="s">
        <v>166</v>
      </c>
      <c r="B81" s="673"/>
      <c r="C81" s="673"/>
      <c r="D81" s="673"/>
      <c r="E81" s="673"/>
      <c r="F81" s="673"/>
      <c r="G81" s="673"/>
      <c r="H81" s="673">
        <v>1494</v>
      </c>
      <c r="I81" s="673"/>
      <c r="J81" s="673">
        <v>798</v>
      </c>
      <c r="K81" s="673"/>
      <c r="L81" s="612">
        <v>5027</v>
      </c>
      <c r="M81" s="612">
        <v>2688</v>
      </c>
      <c r="N81" s="612">
        <f>O81+L81</f>
        <v>5027</v>
      </c>
      <c r="O81" s="633">
        <v>0</v>
      </c>
      <c r="P81" s="612">
        <f>Q81+N81</f>
        <v>5027</v>
      </c>
      <c r="Q81" s="633">
        <v>0</v>
      </c>
      <c r="R81" s="612">
        <f>S81+P81</f>
        <v>5027</v>
      </c>
      <c r="S81" s="633">
        <v>0</v>
      </c>
      <c r="T81" s="612">
        <f>U81+R81</f>
        <v>5027</v>
      </c>
      <c r="U81" s="633">
        <v>0</v>
      </c>
      <c r="V81" s="612">
        <f>W81+T81</f>
        <v>5027</v>
      </c>
      <c r="W81" s="633">
        <v>0</v>
      </c>
      <c r="X81" s="647">
        <f>V81-L81</f>
        <v>0</v>
      </c>
      <c r="Y81" s="664">
        <f>(V81/L81)^(1/5)-1</f>
        <v>0</v>
      </c>
      <c r="AA81" s="517"/>
    </row>
    <row r="82" spans="1:27" ht="23.25" customHeight="1">
      <c r="A82" s="598" t="s">
        <v>167</v>
      </c>
      <c r="B82" s="673"/>
      <c r="C82" s="674"/>
      <c r="D82" s="674"/>
      <c r="E82" s="674"/>
      <c r="F82" s="674"/>
      <c r="G82" s="674"/>
      <c r="H82" s="673"/>
      <c r="I82" s="673"/>
      <c r="J82" s="673"/>
      <c r="K82" s="673"/>
      <c r="L82" s="612">
        <v>3123</v>
      </c>
      <c r="M82" s="612">
        <v>2244</v>
      </c>
      <c r="N82" s="612">
        <f>(N81+L81)/2</f>
        <v>5027</v>
      </c>
      <c r="O82" s="612">
        <f>N82-L82</f>
        <v>1904</v>
      </c>
      <c r="P82" s="612">
        <f>(P81+N81)/2</f>
        <v>5027</v>
      </c>
      <c r="Q82" s="611">
        <f>P82-N82</f>
        <v>0</v>
      </c>
      <c r="R82" s="612">
        <f>(R81+P81)/2</f>
        <v>5027</v>
      </c>
      <c r="S82" s="611">
        <f>R82-P82</f>
        <v>0</v>
      </c>
      <c r="T82" s="612">
        <f>(T81+R81)/2</f>
        <v>5027</v>
      </c>
      <c r="U82" s="611">
        <f>T82-R82</f>
        <v>0</v>
      </c>
      <c r="V82" s="612">
        <f>(V81+T81)/2</f>
        <v>5027</v>
      </c>
      <c r="W82" s="611">
        <f>V82-T82</f>
        <v>0</v>
      </c>
      <c r="X82" s="647">
        <f>V82-L82</f>
        <v>1904</v>
      </c>
      <c r="Y82" s="664">
        <f>(V82/L82)^(1/5)-1</f>
        <v>9.9885255610418611E-2</v>
      </c>
      <c r="AA82" s="517"/>
    </row>
    <row r="83" spans="1:27" ht="23.25" hidden="1" customHeight="1">
      <c r="A83" s="598" t="s">
        <v>168</v>
      </c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12"/>
      <c r="M83" s="612"/>
      <c r="N83" s="612"/>
      <c r="O83" s="611"/>
      <c r="P83" s="612"/>
      <c r="Q83" s="611"/>
      <c r="R83" s="612"/>
      <c r="S83" s="611"/>
      <c r="T83" s="612"/>
      <c r="U83" s="611"/>
      <c r="V83" s="612"/>
      <c r="W83" s="611"/>
      <c r="X83" s="647"/>
      <c r="Y83" s="664"/>
      <c r="AA83" s="517"/>
    </row>
    <row r="84" spans="1:27" ht="23.25" customHeight="1">
      <c r="A84" s="598" t="s">
        <v>169</v>
      </c>
      <c r="B84" s="673">
        <v>2109</v>
      </c>
      <c r="C84" s="673">
        <v>-119</v>
      </c>
      <c r="D84" s="673">
        <v>2252</v>
      </c>
      <c r="E84" s="673">
        <f>D84-B84</f>
        <v>143</v>
      </c>
      <c r="F84" s="673">
        <v>2503</v>
      </c>
      <c r="G84" s="612">
        <f>F84-D84</f>
        <v>251</v>
      </c>
      <c r="H84" s="673">
        <v>2242</v>
      </c>
      <c r="I84" s="612">
        <f>H84-F84</f>
        <v>-261</v>
      </c>
      <c r="J84" s="673">
        <v>2086</v>
      </c>
      <c r="K84" s="612">
        <f>J84-H84</f>
        <v>-156</v>
      </c>
      <c r="L84" s="612">
        <v>2043</v>
      </c>
      <c r="M84" s="612">
        <v>-43</v>
      </c>
      <c r="N84" s="612">
        <f>O84+L84</f>
        <v>2043</v>
      </c>
      <c r="O84" s="633">
        <v>0</v>
      </c>
      <c r="P84" s="612">
        <f>Q84+N84</f>
        <v>2043</v>
      </c>
      <c r="Q84" s="633">
        <v>0</v>
      </c>
      <c r="R84" s="612">
        <f>S84+P84</f>
        <v>2043</v>
      </c>
      <c r="S84" s="633">
        <v>0</v>
      </c>
      <c r="T84" s="612">
        <f>U84+R84</f>
        <v>2043</v>
      </c>
      <c r="U84" s="633">
        <v>0</v>
      </c>
      <c r="V84" s="612">
        <f>W84+T84</f>
        <v>2043</v>
      </c>
      <c r="W84" s="633">
        <v>0</v>
      </c>
      <c r="X84" s="647">
        <f>V84-L84</f>
        <v>0</v>
      </c>
      <c r="Y84" s="664">
        <f>(V84/L84)^(1/5)-1</f>
        <v>0</v>
      </c>
      <c r="AA84" s="517"/>
    </row>
    <row r="85" spans="1:27" ht="23.25" customHeight="1">
      <c r="A85" s="598" t="s">
        <v>109</v>
      </c>
      <c r="B85" s="673">
        <v>3646</v>
      </c>
      <c r="C85" s="673">
        <f>B85-3481</f>
        <v>165</v>
      </c>
      <c r="D85" s="673">
        <v>2852</v>
      </c>
      <c r="E85" s="673">
        <f>D85-B85</f>
        <v>-794</v>
      </c>
      <c r="F85" s="673">
        <v>2632</v>
      </c>
      <c r="G85" s="612">
        <f>F85-D85</f>
        <v>-220</v>
      </c>
      <c r="H85" s="673">
        <f>1816+729</f>
        <v>2545</v>
      </c>
      <c r="I85" s="612">
        <f>H85-F85</f>
        <v>-87</v>
      </c>
      <c r="J85" s="673">
        <f>1511+646</f>
        <v>2157</v>
      </c>
      <c r="K85" s="612">
        <f>J85-H85</f>
        <v>-388</v>
      </c>
      <c r="L85" s="612">
        <v>2102</v>
      </c>
      <c r="M85" s="611">
        <v>0</v>
      </c>
      <c r="N85" s="612">
        <f>AVERAGE(L84,N84)</f>
        <v>2043</v>
      </c>
      <c r="O85" s="611">
        <f>N85-L85</f>
        <v>-59</v>
      </c>
      <c r="P85" s="612">
        <f>AVERAGE(N84,P84)</f>
        <v>2043</v>
      </c>
      <c r="Q85" s="611">
        <f>P85-N85</f>
        <v>0</v>
      </c>
      <c r="R85" s="612">
        <f>AVERAGE(P84,R84)</f>
        <v>2043</v>
      </c>
      <c r="S85" s="611">
        <f>R85-P85</f>
        <v>0</v>
      </c>
      <c r="T85" s="612">
        <f>AVERAGE(R84,T84)</f>
        <v>2043</v>
      </c>
      <c r="U85" s="611">
        <f>T85-R85</f>
        <v>0</v>
      </c>
      <c r="V85" s="612">
        <f>AVERAGE(T84,V84)</f>
        <v>2043</v>
      </c>
      <c r="W85" s="611">
        <f>V85-T85</f>
        <v>0</v>
      </c>
      <c r="X85" s="647">
        <f>V85-L85</f>
        <v>-59</v>
      </c>
      <c r="Y85" s="664">
        <f>(V85/L85)^(1/5)-1</f>
        <v>-5.6778112795003999E-3</v>
      </c>
      <c r="AA85" s="517"/>
    </row>
    <row r="86" spans="1:27" ht="23.25" customHeight="1">
      <c r="A86" s="598" t="s">
        <v>164</v>
      </c>
      <c r="B86" s="522">
        <v>5.8200000000000002E-2</v>
      </c>
      <c r="C86" s="522">
        <f>B86-6.01%</f>
        <v>-1.8999999999999989E-3</v>
      </c>
      <c r="D86" s="522">
        <v>5.3100000000000001E-2</v>
      </c>
      <c r="E86" s="522">
        <f>D86-B86</f>
        <v>-5.1000000000000004E-3</v>
      </c>
      <c r="F86" s="522">
        <v>5.3100000000000001E-2</v>
      </c>
      <c r="G86" s="522">
        <f>F86-D86</f>
        <v>0</v>
      </c>
      <c r="H86" s="522">
        <v>4.8899999999999999E-2</v>
      </c>
      <c r="I86" s="522">
        <f>H86-F86</f>
        <v>-4.2000000000000023E-3</v>
      </c>
      <c r="J86" s="522">
        <v>4.5400000000000003E-2</v>
      </c>
      <c r="K86" s="522">
        <f>J86-H86</f>
        <v>-3.4999999999999962E-3</v>
      </c>
      <c r="L86" s="522">
        <v>3.95E-2</v>
      </c>
      <c r="M86" s="628">
        <f>L86-J86</f>
        <v>-5.9000000000000025E-3</v>
      </c>
      <c r="N86" s="628">
        <f>息差测算表!C47</f>
        <v>3.5974088610894676E-2</v>
      </c>
      <c r="O86" s="628">
        <f>N86-L86</f>
        <v>-3.525911389105324E-3</v>
      </c>
      <c r="P86" s="628">
        <f>息差测算表!D47</f>
        <v>3.5996684368383602E-2</v>
      </c>
      <c r="Q86" s="628">
        <f>P86-N86</f>
        <v>2.2595757488926005E-5</v>
      </c>
      <c r="R86" s="628">
        <f>息差测算表!E47</f>
        <v>3.4996684368383602E-2</v>
      </c>
      <c r="S86" s="628">
        <f>R86-P86</f>
        <v>-1.0000000000000009E-3</v>
      </c>
      <c r="T86" s="522">
        <f>息差测算表!F47</f>
        <v>3.3996684368383601E-2</v>
      </c>
      <c r="U86" s="522">
        <f>T86-R86</f>
        <v>-1.0000000000000009E-3</v>
      </c>
      <c r="V86" s="628">
        <f>息差测算表!G47</f>
        <v>3.3178259209429503E-2</v>
      </c>
      <c r="W86" s="628">
        <f>V86-T86</f>
        <v>-8.1842515895409751E-4</v>
      </c>
      <c r="X86" s="645">
        <f>V86-L86</f>
        <v>-6.3217407905704973E-3</v>
      </c>
      <c r="Y86" s="664"/>
      <c r="AA86" s="517"/>
    </row>
    <row r="87" spans="1:27" ht="23.25" customHeight="1">
      <c r="A87" s="598" t="s">
        <v>170</v>
      </c>
      <c r="B87" s="673">
        <f>D87-E87</f>
        <v>1797</v>
      </c>
      <c r="C87" s="673">
        <f>B87-1034</f>
        <v>763</v>
      </c>
      <c r="D87" s="673">
        <v>1513</v>
      </c>
      <c r="E87" s="673">
        <v>-284</v>
      </c>
      <c r="F87" s="673">
        <v>683</v>
      </c>
      <c r="G87" s="612">
        <f>F87-D87</f>
        <v>-830</v>
      </c>
      <c r="H87" s="673">
        <v>1500</v>
      </c>
      <c r="I87" s="612">
        <f>H87-F87</f>
        <v>817</v>
      </c>
      <c r="J87" s="673">
        <v>2362</v>
      </c>
      <c r="K87" s="612">
        <f>J87-H87</f>
        <v>862</v>
      </c>
      <c r="L87" s="612">
        <v>2468</v>
      </c>
      <c r="M87" s="612">
        <v>106</v>
      </c>
      <c r="N87" s="687">
        <f>L87+O87</f>
        <v>3876.5864284385457</v>
      </c>
      <c r="O87" s="687">
        <f>O73-O75-O84-O90</f>
        <v>1408.5864284385457</v>
      </c>
      <c r="P87" s="687">
        <f>N87+Q87</f>
        <v>4228.4013416292419</v>
      </c>
      <c r="Q87" s="687">
        <f>Q73-Q75-Q84-Q90</f>
        <v>351.81491319069664</v>
      </c>
      <c r="R87" s="687">
        <f>P87+S87</f>
        <v>4588.4447323506902</v>
      </c>
      <c r="S87" s="687">
        <f>S73-S75-S84-S90</f>
        <v>360.04339072144876</v>
      </c>
      <c r="T87" s="687">
        <f>R87+U87</f>
        <v>4810.8432993238603</v>
      </c>
      <c r="U87" s="687">
        <f>U73-U75-U84-U90</f>
        <v>222.39856697316969</v>
      </c>
      <c r="V87" s="687">
        <f>T87+W87</f>
        <v>5045.2785636531025</v>
      </c>
      <c r="W87" s="687">
        <f>W73-W75-W84-W90</f>
        <v>234.43526432924227</v>
      </c>
      <c r="X87" s="647">
        <f>V87-L87</f>
        <v>2577.2785636531025</v>
      </c>
      <c r="Y87" s="664">
        <f>(V87/L87)^(1/5)-1</f>
        <v>0.15374013036906242</v>
      </c>
      <c r="AA87" s="517"/>
    </row>
    <row r="88" spans="1:27" ht="23.25" customHeight="1">
      <c r="A88" s="598" t="s">
        <v>167</v>
      </c>
      <c r="B88" s="673">
        <f>(B87+1034)/2</f>
        <v>1415.5</v>
      </c>
      <c r="C88" s="673">
        <f>B88-868</f>
        <v>547.5</v>
      </c>
      <c r="D88" s="673">
        <f>(D87+B87)/2</f>
        <v>1655</v>
      </c>
      <c r="E88" s="673">
        <f>D88-B88</f>
        <v>239.5</v>
      </c>
      <c r="F88" s="673">
        <f>(F87+D87)/2</f>
        <v>1098</v>
      </c>
      <c r="G88" s="612">
        <f>F88-D88</f>
        <v>-557</v>
      </c>
      <c r="H88" s="673">
        <f>(H87+F87)/2</f>
        <v>1091.5</v>
      </c>
      <c r="I88" s="612">
        <f>H88-F88</f>
        <v>-6.5</v>
      </c>
      <c r="J88" s="673">
        <f>(2362+1500)/2</f>
        <v>1931</v>
      </c>
      <c r="K88" s="612">
        <f>J88-H88</f>
        <v>839.5</v>
      </c>
      <c r="L88" s="612">
        <f>(2362+2468)/2</f>
        <v>2415</v>
      </c>
      <c r="M88" s="612">
        <f>L88-J88</f>
        <v>484</v>
      </c>
      <c r="N88" s="853">
        <f>AVERAGE(L87,N87)-555</f>
        <v>2617.2932142192731</v>
      </c>
      <c r="O88" s="611">
        <f>N88-L88</f>
        <v>202.29321421927307</v>
      </c>
      <c r="P88" s="612">
        <f>AVERAGE(N87,P87)</f>
        <v>4052.493885033894</v>
      </c>
      <c r="Q88" s="611">
        <f>P88-N88</f>
        <v>1435.2006708146209</v>
      </c>
      <c r="R88" s="612">
        <f>AVERAGE(P87,R87)</f>
        <v>4408.423036989966</v>
      </c>
      <c r="S88" s="611">
        <f>R88-P88</f>
        <v>355.92915195607202</v>
      </c>
      <c r="T88" s="612">
        <f>AVERAGE(R87,T87)</f>
        <v>4699.6440158372752</v>
      </c>
      <c r="U88" s="611">
        <f>T88-R88</f>
        <v>291.2209788473092</v>
      </c>
      <c r="V88" s="612">
        <f>AVERAGE(T87,V87)</f>
        <v>4928.0609314884814</v>
      </c>
      <c r="W88" s="611">
        <f>V88-T88</f>
        <v>228.41691565120618</v>
      </c>
      <c r="X88" s="647">
        <f>V88-L88</f>
        <v>2513.0609314884814</v>
      </c>
      <c r="Y88" s="664">
        <f>(V88/L88)^(1/5)-1</f>
        <v>0.15332521421515244</v>
      </c>
      <c r="AA88" s="517"/>
    </row>
    <row r="89" spans="1:27" ht="23.25" hidden="1" customHeight="1">
      <c r="A89" s="598" t="s">
        <v>171</v>
      </c>
      <c r="B89" s="673"/>
      <c r="C89" s="673"/>
      <c r="D89" s="673"/>
      <c r="E89" s="673"/>
      <c r="F89" s="673"/>
      <c r="G89" s="673"/>
      <c r="H89" s="673"/>
      <c r="I89" s="673"/>
      <c r="J89" s="673"/>
      <c r="K89" s="673"/>
      <c r="L89" s="523"/>
      <c r="M89" s="523"/>
      <c r="N89" s="523"/>
      <c r="O89" s="611"/>
      <c r="P89" s="523"/>
      <c r="Q89" s="611"/>
      <c r="R89" s="523"/>
      <c r="S89" s="611"/>
      <c r="T89" s="523"/>
      <c r="U89" s="611"/>
      <c r="V89" s="523"/>
      <c r="W89" s="611"/>
      <c r="X89" s="524"/>
      <c r="Y89" s="658"/>
      <c r="AA89" s="517"/>
    </row>
    <row r="90" spans="1:27" ht="23.25" customHeight="1">
      <c r="A90" s="598" t="s">
        <v>172</v>
      </c>
      <c r="B90" s="673">
        <v>4137</v>
      </c>
      <c r="C90" s="673">
        <v>-234</v>
      </c>
      <c r="D90" s="673">
        <v>4042</v>
      </c>
      <c r="E90" s="612">
        <f t="shared" ref="E90:E96" si="34">D90-B90</f>
        <v>-95</v>
      </c>
      <c r="F90" s="673">
        <v>4541</v>
      </c>
      <c r="G90" s="612">
        <f t="shared" ref="G90:G96" si="35">F90-D90</f>
        <v>499</v>
      </c>
      <c r="H90" s="673">
        <v>3993</v>
      </c>
      <c r="I90" s="612">
        <f t="shared" ref="I90:I96" si="36">H90-F90</f>
        <v>-548</v>
      </c>
      <c r="J90" s="673">
        <v>3164</v>
      </c>
      <c r="K90" s="612">
        <f t="shared" ref="K90:K96" si="37">J90-H90</f>
        <v>-829</v>
      </c>
      <c r="L90" s="612">
        <v>3608</v>
      </c>
      <c r="M90" s="612">
        <v>445</v>
      </c>
      <c r="N90" s="864">
        <f>L90+O90</f>
        <v>3784.0000000000005</v>
      </c>
      <c r="O90" s="863">
        <f>O125*5.5%</f>
        <v>176.0000000000004</v>
      </c>
      <c r="P90" s="864">
        <f>N90+Q90</f>
        <v>3971.0000000000005</v>
      </c>
      <c r="Q90" s="863">
        <f>Q125*5.5%</f>
        <v>187</v>
      </c>
      <c r="R90" s="864">
        <f>P90+S90</f>
        <v>4169</v>
      </c>
      <c r="S90" s="863">
        <f>S125*5.5%</f>
        <v>198</v>
      </c>
      <c r="T90" s="864">
        <f>R90+U90</f>
        <v>4378</v>
      </c>
      <c r="U90" s="863">
        <f>U125*5.5%</f>
        <v>209.0000000000004</v>
      </c>
      <c r="V90" s="864">
        <f>T90+W90</f>
        <v>4598</v>
      </c>
      <c r="W90" s="863">
        <f>W125*5.5%</f>
        <v>220</v>
      </c>
      <c r="X90" s="647">
        <f>V90-L90</f>
        <v>990</v>
      </c>
      <c r="Y90" s="664">
        <f>(V90/L90)^(1/5)-1</f>
        <v>4.9688616871923053E-2</v>
      </c>
      <c r="AA90" s="517"/>
    </row>
    <row r="91" spans="1:27" ht="23.25" customHeight="1">
      <c r="A91" s="598" t="s">
        <v>167</v>
      </c>
      <c r="B91" s="612">
        <v>3601</v>
      </c>
      <c r="C91" s="612">
        <f>B91-3524</f>
        <v>77</v>
      </c>
      <c r="D91" s="612">
        <v>3765.8450270943999</v>
      </c>
      <c r="E91" s="612">
        <f t="shared" si="34"/>
        <v>164.84502709439994</v>
      </c>
      <c r="F91" s="612">
        <v>3688.2089441784001</v>
      </c>
      <c r="G91" s="612">
        <f t="shared" si="35"/>
        <v>-77.63608291599985</v>
      </c>
      <c r="H91" s="612">
        <v>3693.5563083870002</v>
      </c>
      <c r="I91" s="612">
        <f t="shared" si="36"/>
        <v>5.3473642086000837</v>
      </c>
      <c r="J91" s="612">
        <v>3258.3998858031</v>
      </c>
      <c r="K91" s="612">
        <f t="shared" si="37"/>
        <v>-435.15642258390017</v>
      </c>
      <c r="L91" s="612">
        <v>3064</v>
      </c>
      <c r="M91" s="612">
        <f t="shared" ref="M91:M96" si="38">L91-J91</f>
        <v>-194.39988580310001</v>
      </c>
      <c r="N91" s="882">
        <f>$L$91*N126/$L$126-152</f>
        <v>3049.7515044442353</v>
      </c>
      <c r="O91" s="612">
        <f>N91-L91</f>
        <v>-14.248495555764748</v>
      </c>
      <c r="P91" s="612">
        <f>$L$91*P126/$L$126</f>
        <v>3391.1598230550585</v>
      </c>
      <c r="Q91" s="611">
        <f>P91-N91</f>
        <v>341.40831861082324</v>
      </c>
      <c r="R91" s="612">
        <f>$L$91*R126/$L$126</f>
        <v>3592.0474337029013</v>
      </c>
      <c r="S91" s="611">
        <f>R91-P91</f>
        <v>200.88761064784285</v>
      </c>
      <c r="T91" s="612">
        <f>$L$91*T126/$L$126</f>
        <v>3798.6746903692542</v>
      </c>
      <c r="U91" s="611">
        <f>T91-R91</f>
        <v>206.62725666635288</v>
      </c>
      <c r="V91" s="612">
        <f>$L$91*V126/$L$126</f>
        <v>4028.2605311096463</v>
      </c>
      <c r="W91" s="611">
        <f>V91-T91</f>
        <v>229.58584074039209</v>
      </c>
      <c r="X91" s="647">
        <f>V91-L91</f>
        <v>964.26053110964631</v>
      </c>
      <c r="Y91" s="664">
        <f>(V91/L91)^(1/5)-1</f>
        <v>5.6247655646720407E-2</v>
      </c>
      <c r="AA91" s="517"/>
    </row>
    <row r="92" spans="1:27" ht="23.25" customHeight="1">
      <c r="A92" s="598" t="s">
        <v>171</v>
      </c>
      <c r="B92" s="522">
        <v>1.6199999999999999E-2</v>
      </c>
      <c r="C92" s="522">
        <f>B92-1.6%</f>
        <v>1.9999999999999879E-4</v>
      </c>
      <c r="D92" s="522">
        <v>1.5900000000000001E-2</v>
      </c>
      <c r="E92" s="522">
        <f t="shared" si="34"/>
        <v>-2.9999999999999818E-4</v>
      </c>
      <c r="F92" s="522">
        <v>1.5599999999999999E-2</v>
      </c>
      <c r="G92" s="522">
        <f t="shared" si="35"/>
        <v>-3.0000000000000165E-4</v>
      </c>
      <c r="H92" s="522">
        <v>1.6E-2</v>
      </c>
      <c r="I92" s="522">
        <f t="shared" si="36"/>
        <v>4.0000000000000105E-4</v>
      </c>
      <c r="J92" s="522">
        <v>1.61E-2</v>
      </c>
      <c r="K92" s="522">
        <f t="shared" si="37"/>
        <v>9.9999999999999395E-5</v>
      </c>
      <c r="L92" s="522">
        <v>1.6E-2</v>
      </c>
      <c r="M92" s="628">
        <f t="shared" si="38"/>
        <v>-9.9999999999999395E-5</v>
      </c>
      <c r="N92" s="522">
        <f>息差测算表!C49</f>
        <v>1.5965592024906002E-2</v>
      </c>
      <c r="O92" s="628">
        <f>N92-L92</f>
        <v>-3.4407975093998788E-5</v>
      </c>
      <c r="P92" s="522">
        <f>息差测算表!D49</f>
        <v>1.5965592024906002E-2</v>
      </c>
      <c r="Q92" s="628">
        <f>P92-N92</f>
        <v>0</v>
      </c>
      <c r="R92" s="522">
        <f>息差测算表!E49</f>
        <v>1.5965592024906002E-2</v>
      </c>
      <c r="S92" s="628">
        <f>R92-P92</f>
        <v>0</v>
      </c>
      <c r="T92" s="522">
        <f>息差测算表!F49</f>
        <v>1.5965592024906002E-2</v>
      </c>
      <c r="U92" s="522">
        <f>T92-R92</f>
        <v>0</v>
      </c>
      <c r="V92" s="522">
        <f>息差测算表!G49</f>
        <v>1.5965592024906002E-2</v>
      </c>
      <c r="W92" s="628">
        <f>V92-T92</f>
        <v>0</v>
      </c>
      <c r="X92" s="525">
        <f>V92-L92</f>
        <v>-3.4407975093998788E-5</v>
      </c>
      <c r="Y92" s="658"/>
      <c r="AA92" s="517"/>
    </row>
    <row r="93" spans="1:27" ht="23.25" customHeight="1">
      <c r="A93" s="608" t="s">
        <v>173</v>
      </c>
      <c r="B93" s="675">
        <f t="shared" ref="B93:D94" si="39">B50-B57-B73-B98*7</f>
        <v>5675.7599090763997</v>
      </c>
      <c r="C93" s="675">
        <f t="shared" si="39"/>
        <v>-1623.9285787732993</v>
      </c>
      <c r="D93" s="675">
        <f t="shared" si="39"/>
        <v>6317.8963997084993</v>
      </c>
      <c r="E93" s="675">
        <f t="shared" si="34"/>
        <v>642.13649063209959</v>
      </c>
      <c r="F93" s="675">
        <f>F50-F57-F73-F98*7</f>
        <v>6321.897253166906</v>
      </c>
      <c r="G93" s="675">
        <f t="shared" si="35"/>
        <v>4.0008534584067093</v>
      </c>
      <c r="H93" s="675">
        <f>H50-H57-H73-H98*7</f>
        <v>7009.3146556598003</v>
      </c>
      <c r="I93" s="675">
        <f t="shared" si="36"/>
        <v>687.41740249289433</v>
      </c>
      <c r="J93" s="675">
        <f>J50-J57-J73-J98*7</f>
        <v>7934.7529165193055</v>
      </c>
      <c r="K93" s="675">
        <f t="shared" si="37"/>
        <v>925.43826085950514</v>
      </c>
      <c r="L93" s="675">
        <f>L50-L57-L73-L98*7</f>
        <v>8906.1654510607368</v>
      </c>
      <c r="M93" s="675">
        <f t="shared" si="38"/>
        <v>971.41253454143134</v>
      </c>
      <c r="N93" s="609">
        <f>L93+O93</f>
        <v>9106.1654510607368</v>
      </c>
      <c r="O93" s="609">
        <f>O95+O97</f>
        <v>200</v>
      </c>
      <c r="P93" s="609">
        <f>N93+Q93</f>
        <v>9206.1654510607368</v>
      </c>
      <c r="Q93" s="609">
        <f>Q95+Q97</f>
        <v>100</v>
      </c>
      <c r="R93" s="609">
        <f>P93+S93</f>
        <v>9306.1654510607368</v>
      </c>
      <c r="S93" s="609">
        <f>S95+S97</f>
        <v>100</v>
      </c>
      <c r="T93" s="609">
        <f>R93+U93</f>
        <v>9406.1654510607368</v>
      </c>
      <c r="U93" s="609">
        <f>U95+U97</f>
        <v>100</v>
      </c>
      <c r="V93" s="609">
        <f>T93+W93</f>
        <v>9506.1654510607368</v>
      </c>
      <c r="W93" s="609">
        <f>W95+W97</f>
        <v>100</v>
      </c>
      <c r="X93" s="646"/>
      <c r="Y93" s="665"/>
      <c r="AA93" s="517"/>
    </row>
    <row r="94" spans="1:27" ht="23.25" customHeight="1">
      <c r="A94" s="606" t="s">
        <v>119</v>
      </c>
      <c r="B94" s="607">
        <f t="shared" si="39"/>
        <v>4354.2503192684126</v>
      </c>
      <c r="C94" s="607">
        <f t="shared" si="39"/>
        <v>-1066.1403251494098</v>
      </c>
      <c r="D94" s="607">
        <f t="shared" si="39"/>
        <v>5225.7759136508212</v>
      </c>
      <c r="E94" s="607">
        <f t="shared" si="34"/>
        <v>871.5255943824086</v>
      </c>
      <c r="F94" s="607">
        <f>F51-F58-F74-F99*7</f>
        <v>6485.0008365233407</v>
      </c>
      <c r="G94" s="607">
        <f t="shared" si="35"/>
        <v>1259.2249228725195</v>
      </c>
      <c r="H94" s="607">
        <f>H51-H58-H74-H99*7</f>
        <v>7625.5045909885976</v>
      </c>
      <c r="I94" s="607">
        <f t="shared" si="36"/>
        <v>1140.5037544652569</v>
      </c>
      <c r="J94" s="607">
        <f>J51-J58-J74-J99*7</f>
        <v>6927.8363476392406</v>
      </c>
      <c r="K94" s="607">
        <f t="shared" si="37"/>
        <v>-697.668243349357</v>
      </c>
      <c r="L94" s="607">
        <f>L51-L58-L74-L99*7</f>
        <v>7309.1247586685968</v>
      </c>
      <c r="M94" s="607">
        <f t="shared" si="38"/>
        <v>381.28841102935621</v>
      </c>
      <c r="N94" s="688">
        <f>L94+O94</f>
        <v>6897.1247586685968</v>
      </c>
      <c r="O94" s="587">
        <f>O96</f>
        <v>-412</v>
      </c>
      <c r="P94" s="688">
        <f>N94+Q94</f>
        <v>7647.1247586685968</v>
      </c>
      <c r="Q94" s="688">
        <f>Q96</f>
        <v>750</v>
      </c>
      <c r="R94" s="688">
        <f>P94+S94</f>
        <v>7747.1247586685968</v>
      </c>
      <c r="S94" s="688">
        <f>S96</f>
        <v>100</v>
      </c>
      <c r="T94" s="688">
        <f>R94+U94</f>
        <v>7847.1247586685968</v>
      </c>
      <c r="U94" s="688">
        <f>U96</f>
        <v>100</v>
      </c>
      <c r="V94" s="688">
        <f>T94+W94</f>
        <v>7947.1247586685968</v>
      </c>
      <c r="W94" s="688">
        <f>W96</f>
        <v>100</v>
      </c>
      <c r="X94" s="623">
        <f>V94-L94</f>
        <v>638</v>
      </c>
      <c r="Y94" s="663">
        <f>(V94/L94)^(1/5)-1</f>
        <v>1.687818652118489E-2</v>
      </c>
      <c r="AA94" s="517"/>
    </row>
    <row r="95" spans="1:27" s="580" customFormat="1" ht="23.25" customHeight="1">
      <c r="A95" s="598" t="s">
        <v>174</v>
      </c>
      <c r="B95" s="612">
        <v>3934</v>
      </c>
      <c r="C95" s="612">
        <f>B95-2975</f>
        <v>959</v>
      </c>
      <c r="D95" s="612">
        <v>4877</v>
      </c>
      <c r="E95" s="612">
        <f t="shared" si="34"/>
        <v>943</v>
      </c>
      <c r="F95" s="612">
        <v>5401</v>
      </c>
      <c r="G95" s="612">
        <f t="shared" si="35"/>
        <v>524</v>
      </c>
      <c r="H95" s="612">
        <v>6010</v>
      </c>
      <c r="I95" s="612">
        <f t="shared" si="36"/>
        <v>609</v>
      </c>
      <c r="J95" s="612">
        <v>6330</v>
      </c>
      <c r="K95" s="612">
        <f t="shared" si="37"/>
        <v>320</v>
      </c>
      <c r="L95" s="612">
        <v>6631</v>
      </c>
      <c r="M95" s="612">
        <f t="shared" si="38"/>
        <v>301</v>
      </c>
      <c r="N95" s="612">
        <f>O95+L95</f>
        <v>6831</v>
      </c>
      <c r="O95" s="632">
        <v>200</v>
      </c>
      <c r="P95" s="612">
        <f>Q95+N95</f>
        <v>6931</v>
      </c>
      <c r="Q95" s="632">
        <v>100</v>
      </c>
      <c r="R95" s="612">
        <f>S95+P95</f>
        <v>7031</v>
      </c>
      <c r="S95" s="632">
        <v>100</v>
      </c>
      <c r="T95" s="612">
        <f>U95+R95</f>
        <v>7131</v>
      </c>
      <c r="U95" s="632">
        <v>100</v>
      </c>
      <c r="V95" s="612">
        <f>W95+T95</f>
        <v>7231</v>
      </c>
      <c r="W95" s="632">
        <v>100</v>
      </c>
      <c r="X95" s="647">
        <f>V95-L95</f>
        <v>600</v>
      </c>
      <c r="Y95" s="664">
        <f>(V95/L95)^(1/5)-1</f>
        <v>1.7475280164854556E-2</v>
      </c>
    </row>
    <row r="96" spans="1:27" s="580" customFormat="1" ht="23.25" customHeight="1">
      <c r="A96" s="598" t="s">
        <v>167</v>
      </c>
      <c r="B96" s="612">
        <v>3357</v>
      </c>
      <c r="C96" s="612"/>
      <c r="D96" s="612">
        <v>4536</v>
      </c>
      <c r="E96" s="612">
        <f t="shared" si="34"/>
        <v>1179</v>
      </c>
      <c r="F96" s="612">
        <v>5321</v>
      </c>
      <c r="G96" s="612">
        <f t="shared" si="35"/>
        <v>785</v>
      </c>
      <c r="H96" s="612">
        <v>5843</v>
      </c>
      <c r="I96" s="612">
        <f t="shared" si="36"/>
        <v>522</v>
      </c>
      <c r="J96" s="612">
        <v>6042</v>
      </c>
      <c r="K96" s="612">
        <f t="shared" si="37"/>
        <v>199</v>
      </c>
      <c r="L96" s="612">
        <v>6543</v>
      </c>
      <c r="M96" s="612">
        <f t="shared" si="38"/>
        <v>501</v>
      </c>
      <c r="N96" s="853">
        <f>(N95+L95)/2-600</f>
        <v>6131</v>
      </c>
      <c r="O96" s="612">
        <f>N96-L96</f>
        <v>-412</v>
      </c>
      <c r="P96" s="612">
        <f>(P95+N95)/2</f>
        <v>6881</v>
      </c>
      <c r="Q96" s="612">
        <f>P96-N96</f>
        <v>750</v>
      </c>
      <c r="R96" s="612">
        <f>(R95+P95)/2</f>
        <v>6981</v>
      </c>
      <c r="S96" s="612">
        <f>R96-P96</f>
        <v>100</v>
      </c>
      <c r="T96" s="612">
        <f>(T95+R95)/2</f>
        <v>7081</v>
      </c>
      <c r="U96" s="612">
        <f>T96-R96</f>
        <v>100</v>
      </c>
      <c r="V96" s="612">
        <f>(V95+T95)/2</f>
        <v>7181</v>
      </c>
      <c r="W96" s="612">
        <f>V96-T96</f>
        <v>100</v>
      </c>
      <c r="X96" s="647">
        <f>V96-L96</f>
        <v>638</v>
      </c>
      <c r="Y96" s="664">
        <f>(V96/L96)^(1/5)-1</f>
        <v>1.8782793148127697E-2</v>
      </c>
    </row>
    <row r="97" spans="1:27" s="580" customFormat="1" ht="23.25" customHeight="1">
      <c r="A97" s="598" t="s">
        <v>110</v>
      </c>
      <c r="B97" s="611">
        <f t="shared" ref="B97:M97" si="40">B93-B95</f>
        <v>1741.7599090763997</v>
      </c>
      <c r="C97" s="611">
        <f t="shared" si="40"/>
        <v>-2582.9285787732993</v>
      </c>
      <c r="D97" s="611">
        <f t="shared" si="40"/>
        <v>1440.8963997084993</v>
      </c>
      <c r="E97" s="611">
        <f t="shared" si="40"/>
        <v>-300.86350936790041</v>
      </c>
      <c r="F97" s="611">
        <f t="shared" si="40"/>
        <v>920.89725316690601</v>
      </c>
      <c r="G97" s="611">
        <f t="shared" si="40"/>
        <v>-519.99914654159329</v>
      </c>
      <c r="H97" s="611">
        <f t="shared" si="40"/>
        <v>999.31465565980034</v>
      </c>
      <c r="I97" s="611">
        <f t="shared" si="40"/>
        <v>78.417402492894325</v>
      </c>
      <c r="J97" s="611">
        <f t="shared" si="40"/>
        <v>1604.7529165193055</v>
      </c>
      <c r="K97" s="611">
        <f t="shared" si="40"/>
        <v>605.43826085950514</v>
      </c>
      <c r="L97" s="611">
        <f t="shared" si="40"/>
        <v>2275.1654510607368</v>
      </c>
      <c r="M97" s="611">
        <f t="shared" si="40"/>
        <v>670.41253454143134</v>
      </c>
      <c r="N97" s="612">
        <f>O97+L97</f>
        <v>2275.1654510607368</v>
      </c>
      <c r="O97" s="633">
        <v>0</v>
      </c>
      <c r="P97" s="612">
        <f>Q97+N97</f>
        <v>2275.1654510607368</v>
      </c>
      <c r="Q97" s="633">
        <v>0</v>
      </c>
      <c r="R97" s="612">
        <f>S97+P97</f>
        <v>2275.1654510607368</v>
      </c>
      <c r="S97" s="633">
        <v>0</v>
      </c>
      <c r="T97" s="612">
        <f>U97+R97</f>
        <v>2275.1654510607368</v>
      </c>
      <c r="U97" s="633">
        <v>0</v>
      </c>
      <c r="V97" s="612">
        <f>W97+T97</f>
        <v>2275.1654510607368</v>
      </c>
      <c r="W97" s="633">
        <v>0</v>
      </c>
      <c r="X97" s="647">
        <f>V97-L97</f>
        <v>0</v>
      </c>
      <c r="Y97" s="664">
        <f>(V97/L97)^(1/5)-1</f>
        <v>0</v>
      </c>
    </row>
    <row r="98" spans="1:27" ht="23.25" customHeight="1">
      <c r="A98" s="610" t="s">
        <v>175</v>
      </c>
      <c r="B98" s="609">
        <f t="shared" ref="B98:D99" si="41">B100+B103+B109</f>
        <v>360.91</v>
      </c>
      <c r="C98" s="609">
        <f t="shared" si="41"/>
        <v>104.96</v>
      </c>
      <c r="D98" s="609">
        <f t="shared" si="41"/>
        <v>330.08</v>
      </c>
      <c r="E98" s="609">
        <f t="shared" ref="E98:E103" si="42">D98-B98</f>
        <v>-30.830000000000041</v>
      </c>
      <c r="F98" s="609">
        <f>F100+F103+F109</f>
        <v>312.99999999999994</v>
      </c>
      <c r="G98" s="609">
        <f t="shared" ref="G98:G103" si="43">F98-D98</f>
        <v>-17.080000000000041</v>
      </c>
      <c r="H98" s="609">
        <f>H100+H103+H109</f>
        <v>307.49999999999994</v>
      </c>
      <c r="I98" s="609">
        <f t="shared" ref="I98:I103" si="44">H98-F98</f>
        <v>-5.5</v>
      </c>
      <c r="J98" s="609">
        <f>J100+J103+J109</f>
        <v>347.22999999999996</v>
      </c>
      <c r="K98" s="609">
        <f>J98-I98</f>
        <v>352.72999999999996</v>
      </c>
      <c r="L98" s="609">
        <f>L100+L103+L109</f>
        <v>358.75</v>
      </c>
      <c r="M98" s="609">
        <f t="shared" ref="M98:M103" si="45">L98-J98</f>
        <v>11.520000000000039</v>
      </c>
      <c r="N98" s="609">
        <f>O98+L98</f>
        <v>533.75</v>
      </c>
      <c r="O98" s="609">
        <f>O100+O103+O109</f>
        <v>175</v>
      </c>
      <c r="P98" s="609">
        <f>Q98+N98</f>
        <v>593.75</v>
      </c>
      <c r="Q98" s="609">
        <f>Q100+Q103+Q109</f>
        <v>60</v>
      </c>
      <c r="R98" s="609">
        <f>S98+P98</f>
        <v>603.75</v>
      </c>
      <c r="S98" s="609">
        <f>S100+S103+S109</f>
        <v>10</v>
      </c>
      <c r="T98" s="609">
        <f>U98+R98</f>
        <v>613.75</v>
      </c>
      <c r="U98" s="609">
        <f>U100+U103+U109</f>
        <v>10</v>
      </c>
      <c r="V98" s="609">
        <f>W98+T98</f>
        <v>623.75</v>
      </c>
      <c r="W98" s="609">
        <f>W100+W103+W109</f>
        <v>10.000000000000007</v>
      </c>
      <c r="X98" s="646"/>
      <c r="Y98" s="665"/>
      <c r="AA98" s="517"/>
    </row>
    <row r="99" spans="1:27" ht="23.25" customHeight="1">
      <c r="A99" s="676" t="s">
        <v>119</v>
      </c>
      <c r="B99" s="677">
        <f t="shared" si="41"/>
        <v>375.64</v>
      </c>
      <c r="C99" s="677">
        <f t="shared" si="41"/>
        <v>70.64</v>
      </c>
      <c r="D99" s="677">
        <f t="shared" si="41"/>
        <v>414.35</v>
      </c>
      <c r="E99" s="677">
        <f t="shared" si="42"/>
        <v>38.710000000000036</v>
      </c>
      <c r="F99" s="677">
        <f>F101+F104+F110</f>
        <v>432.39499999999998</v>
      </c>
      <c r="G99" s="677">
        <f t="shared" si="43"/>
        <v>18.044999999999959</v>
      </c>
      <c r="H99" s="677">
        <f>H101+H104+H110</f>
        <v>314.18</v>
      </c>
      <c r="I99" s="677">
        <f t="shared" si="44"/>
        <v>-118.21499999999997</v>
      </c>
      <c r="J99" s="677">
        <f>J101+J104+J110</f>
        <v>317.73500000000001</v>
      </c>
      <c r="K99" s="677">
        <f>J99-I99</f>
        <v>435.95</v>
      </c>
      <c r="L99" s="677">
        <f>L101+L104+L110</f>
        <v>343.36</v>
      </c>
      <c r="M99" s="677">
        <f t="shared" si="45"/>
        <v>25.625</v>
      </c>
      <c r="N99" s="677">
        <f>O99+L99</f>
        <v>464.75</v>
      </c>
      <c r="O99" s="677">
        <f>O101+O104+O110</f>
        <v>121.38999999999999</v>
      </c>
      <c r="P99" s="677">
        <f>Q99+N99</f>
        <v>563.75</v>
      </c>
      <c r="Q99" s="677">
        <f>Q101+Q104+Q110</f>
        <v>99</v>
      </c>
      <c r="R99" s="677">
        <f>S99+P99</f>
        <v>598.75</v>
      </c>
      <c r="S99" s="677">
        <f>S101+S104+S110</f>
        <v>35.000000000000028</v>
      </c>
      <c r="T99" s="677">
        <f>U99+R99</f>
        <v>608.75</v>
      </c>
      <c r="U99" s="677">
        <f>U101+U104+U110</f>
        <v>10</v>
      </c>
      <c r="V99" s="677">
        <f>W99+T99</f>
        <v>618.75</v>
      </c>
      <c r="W99" s="677">
        <f>W101+W104+W110</f>
        <v>10</v>
      </c>
      <c r="X99" s="695">
        <f t="shared" ref="X99:X116" si="46">V99-L99</f>
        <v>275.39</v>
      </c>
      <c r="Y99" s="701">
        <f>(V99/L99)^(1/5)-1</f>
        <v>0.12500150213669881</v>
      </c>
      <c r="AA99" s="517"/>
    </row>
    <row r="100" spans="1:27" ht="23.25" customHeight="1">
      <c r="A100" s="678" t="s">
        <v>176</v>
      </c>
      <c r="B100" s="679">
        <v>128.19</v>
      </c>
      <c r="C100" s="679">
        <f>B100-103.24</f>
        <v>24.950000000000003</v>
      </c>
      <c r="D100" s="679">
        <v>171.89</v>
      </c>
      <c r="E100" s="679">
        <f t="shared" si="42"/>
        <v>43.699999999999989</v>
      </c>
      <c r="F100" s="679">
        <v>135.69</v>
      </c>
      <c r="G100" s="679">
        <f t="shared" si="43"/>
        <v>-36.199999999999989</v>
      </c>
      <c r="H100" s="679">
        <v>122.71</v>
      </c>
      <c r="I100" s="679">
        <f t="shared" si="44"/>
        <v>-12.980000000000004</v>
      </c>
      <c r="J100" s="679">
        <v>123.75</v>
      </c>
      <c r="K100" s="679">
        <f>J100-H100</f>
        <v>1.0400000000000063</v>
      </c>
      <c r="L100" s="679">
        <v>143.59</v>
      </c>
      <c r="M100" s="679">
        <f t="shared" si="45"/>
        <v>19.840000000000003</v>
      </c>
      <c r="N100" s="679">
        <f>L100+O100</f>
        <v>163.59</v>
      </c>
      <c r="O100" s="689">
        <v>20</v>
      </c>
      <c r="P100" s="679">
        <f>N100+Q100</f>
        <v>213.59</v>
      </c>
      <c r="Q100" s="689">
        <f>30+20</f>
        <v>50</v>
      </c>
      <c r="R100" s="679">
        <f>P100+S100</f>
        <v>263.59000000000003</v>
      </c>
      <c r="S100" s="689">
        <f>30+20</f>
        <v>50</v>
      </c>
      <c r="T100" s="679">
        <f>R100+U100</f>
        <v>313.59000000000003</v>
      </c>
      <c r="U100" s="689">
        <f>30+20</f>
        <v>50</v>
      </c>
      <c r="V100" s="679">
        <f>T100+W100</f>
        <v>363.59000000000003</v>
      </c>
      <c r="W100" s="689">
        <f>30+20</f>
        <v>50</v>
      </c>
      <c r="X100" s="696">
        <f t="shared" si="46"/>
        <v>220.00000000000003</v>
      </c>
      <c r="Y100" s="702">
        <f>(V100/L100)^(1/5)-1</f>
        <v>0.20419701662890355</v>
      </c>
      <c r="AA100" s="517"/>
    </row>
    <row r="101" spans="1:27" ht="23.25" customHeight="1">
      <c r="A101" s="598" t="s">
        <v>162</v>
      </c>
      <c r="B101" s="612">
        <v>124</v>
      </c>
      <c r="C101" s="612">
        <f>B101-114</f>
        <v>10</v>
      </c>
      <c r="D101" s="612">
        <v>150</v>
      </c>
      <c r="E101" s="612">
        <f t="shared" si="42"/>
        <v>26</v>
      </c>
      <c r="F101" s="612">
        <v>169</v>
      </c>
      <c r="G101" s="612">
        <f t="shared" si="43"/>
        <v>19</v>
      </c>
      <c r="H101" s="612">
        <v>139</v>
      </c>
      <c r="I101" s="612">
        <f t="shared" si="44"/>
        <v>-30</v>
      </c>
      <c r="J101" s="612">
        <v>119</v>
      </c>
      <c r="K101" s="612">
        <f>J101-H101</f>
        <v>-20</v>
      </c>
      <c r="L101" s="612">
        <v>144</v>
      </c>
      <c r="M101" s="612">
        <f t="shared" si="45"/>
        <v>25</v>
      </c>
      <c r="N101" s="853">
        <f>L101+21.6</f>
        <v>165.6</v>
      </c>
      <c r="O101" s="612">
        <f>N101-L101</f>
        <v>21.599999999999994</v>
      </c>
      <c r="P101" s="612">
        <f>(P100+N100)/2</f>
        <v>188.59</v>
      </c>
      <c r="Q101" s="612">
        <f>P101-N101</f>
        <v>22.990000000000009</v>
      </c>
      <c r="R101" s="612">
        <f>(R100+P100)/2</f>
        <v>238.59000000000003</v>
      </c>
      <c r="S101" s="612">
        <f>R101-P101</f>
        <v>50.000000000000028</v>
      </c>
      <c r="T101" s="612">
        <f>(T100+R100)/2</f>
        <v>288.59000000000003</v>
      </c>
      <c r="U101" s="612">
        <f>T101-R101</f>
        <v>50</v>
      </c>
      <c r="V101" s="612">
        <f>(V100+T100)/2</f>
        <v>338.59000000000003</v>
      </c>
      <c r="W101" s="612">
        <f>V101-T101</f>
        <v>50</v>
      </c>
      <c r="X101" s="647">
        <f t="shared" si="46"/>
        <v>194.59000000000003</v>
      </c>
      <c r="Y101" s="664">
        <f>(V101/L101)^(1/5)-1</f>
        <v>0.186485204875253</v>
      </c>
      <c r="AA101" s="517"/>
    </row>
    <row r="102" spans="1:27" ht="23.25" customHeight="1">
      <c r="A102" s="598" t="s">
        <v>177</v>
      </c>
      <c r="B102" s="522">
        <v>2.3699999999999999E-2</v>
      </c>
      <c r="C102" s="522">
        <f>B102-4.7%</f>
        <v>-2.3300000000000001E-2</v>
      </c>
      <c r="D102" s="522">
        <v>2.1100000000000001E-2</v>
      </c>
      <c r="E102" s="522">
        <f t="shared" si="42"/>
        <v>-2.5999999999999981E-3</v>
      </c>
      <c r="F102" s="522">
        <v>2.6599999999999999E-2</v>
      </c>
      <c r="G102" s="522">
        <f t="shared" si="43"/>
        <v>5.4999999999999979E-3</v>
      </c>
      <c r="H102" s="522">
        <v>5.1799999999999999E-2</v>
      </c>
      <c r="I102" s="522">
        <f t="shared" si="44"/>
        <v>2.52E-2</v>
      </c>
      <c r="J102" s="522">
        <v>5.6000000000000001E-2</v>
      </c>
      <c r="K102" s="522">
        <f>J102-H102</f>
        <v>4.2000000000000023E-3</v>
      </c>
      <c r="L102" s="522">
        <v>4.5900000000000003E-2</v>
      </c>
      <c r="M102" s="628">
        <f t="shared" si="45"/>
        <v>-1.0099999999999998E-2</v>
      </c>
      <c r="N102" s="522">
        <f>息差测算表!C19</f>
        <v>4.0800000000000003E-2</v>
      </c>
      <c r="O102" s="628">
        <f>N102-L102</f>
        <v>-5.1000000000000004E-3</v>
      </c>
      <c r="P102" s="522">
        <f>息差测算表!D19</f>
        <v>4.0800000000000003E-2</v>
      </c>
      <c r="Q102" s="628">
        <f>P102-N102</f>
        <v>0</v>
      </c>
      <c r="R102" s="522">
        <f>息差测算表!E19</f>
        <v>4.0800000000000003E-2</v>
      </c>
      <c r="S102" s="628">
        <f>R102-P102</f>
        <v>0</v>
      </c>
      <c r="T102" s="522">
        <f>息差测算表!F19</f>
        <v>4.0800000000000003E-2</v>
      </c>
      <c r="U102" s="522">
        <f>T102-R102</f>
        <v>0</v>
      </c>
      <c r="V102" s="522">
        <f>息差测算表!G19</f>
        <v>4.0800000000000003E-2</v>
      </c>
      <c r="W102" s="628">
        <f>V102-T102</f>
        <v>0</v>
      </c>
      <c r="X102" s="525">
        <f t="shared" si="46"/>
        <v>-5.1000000000000004E-3</v>
      </c>
      <c r="Y102" s="658"/>
      <c r="AA102" s="517"/>
    </row>
    <row r="103" spans="1:27" ht="23.25" customHeight="1">
      <c r="A103" s="610" t="s">
        <v>178</v>
      </c>
      <c r="B103" s="609">
        <f t="shared" ref="B103:D104" si="47">B105+B107</f>
        <v>202.31</v>
      </c>
      <c r="C103" s="609">
        <f t="shared" si="47"/>
        <v>74.599999999999994</v>
      </c>
      <c r="D103" s="609">
        <f t="shared" si="47"/>
        <v>130.36000000000001</v>
      </c>
      <c r="E103" s="609">
        <f t="shared" si="42"/>
        <v>-71.949999999999989</v>
      </c>
      <c r="F103" s="609">
        <f>F105+F107</f>
        <v>132.35</v>
      </c>
      <c r="G103" s="609">
        <f t="shared" si="43"/>
        <v>1.9899999999999807</v>
      </c>
      <c r="H103" s="609">
        <f>H105+H107</f>
        <v>151.38999999999999</v>
      </c>
      <c r="I103" s="609">
        <f t="shared" si="44"/>
        <v>19.039999999999992</v>
      </c>
      <c r="J103" s="609">
        <f>J105+J107</f>
        <v>187.41</v>
      </c>
      <c r="K103" s="609">
        <f>J103-H103</f>
        <v>36.02000000000001</v>
      </c>
      <c r="L103" s="609">
        <f>L105+L107</f>
        <v>172.51</v>
      </c>
      <c r="M103" s="609">
        <f t="shared" si="45"/>
        <v>-14.900000000000006</v>
      </c>
      <c r="N103" s="609">
        <f>L103+O103</f>
        <v>322.51</v>
      </c>
      <c r="O103" s="609">
        <f>O105+O107</f>
        <v>150</v>
      </c>
      <c r="P103" s="609">
        <f>N103+Q103</f>
        <v>327.51</v>
      </c>
      <c r="Q103" s="609">
        <f>Q105+Q107</f>
        <v>5</v>
      </c>
      <c r="R103" s="609">
        <f>P103+S103</f>
        <v>282.51</v>
      </c>
      <c r="S103" s="609">
        <f>S105+S107</f>
        <v>-45</v>
      </c>
      <c r="T103" s="609">
        <f>R103+U103</f>
        <v>237.51</v>
      </c>
      <c r="U103" s="609">
        <f>U105+U107</f>
        <v>-45</v>
      </c>
      <c r="V103" s="609">
        <f>T103+W103</f>
        <v>192.51</v>
      </c>
      <c r="W103" s="609">
        <f>W105+W107</f>
        <v>-45</v>
      </c>
      <c r="X103" s="646">
        <f t="shared" si="46"/>
        <v>20</v>
      </c>
      <c r="Y103" s="665">
        <f t="shared" ref="Y103:Y116" si="48">(V103/L103)^(1/5)-1</f>
        <v>2.2180999086452324E-2</v>
      </c>
      <c r="AA103" s="517"/>
    </row>
    <row r="104" spans="1:27" ht="23.25" customHeight="1">
      <c r="A104" s="598" t="s">
        <v>115</v>
      </c>
      <c r="B104" s="612">
        <f t="shared" si="47"/>
        <v>216</v>
      </c>
      <c r="C104" s="612">
        <f t="shared" si="47"/>
        <v>50</v>
      </c>
      <c r="D104" s="612">
        <f t="shared" si="47"/>
        <v>230</v>
      </c>
      <c r="E104" s="612">
        <f>E106+E108</f>
        <v>14</v>
      </c>
      <c r="F104" s="612">
        <f>F106+F108</f>
        <v>227</v>
      </c>
      <c r="G104" s="612">
        <f>G106+G108</f>
        <v>-3</v>
      </c>
      <c r="H104" s="612">
        <f>H106+H108</f>
        <v>136</v>
      </c>
      <c r="I104" s="612">
        <f>I106+I108</f>
        <v>-91</v>
      </c>
      <c r="J104" s="612">
        <f>J106+J108</f>
        <v>164</v>
      </c>
      <c r="K104" s="612">
        <f>K106+K108</f>
        <v>28</v>
      </c>
      <c r="L104" s="612">
        <f>L106+L108</f>
        <v>160</v>
      </c>
      <c r="M104" s="612">
        <f>M106+M108</f>
        <v>-4</v>
      </c>
      <c r="N104" s="612">
        <f>L104+O104</f>
        <v>254</v>
      </c>
      <c r="O104" s="612">
        <f>O106+O108</f>
        <v>94</v>
      </c>
      <c r="P104" s="612">
        <f>N104+Q104</f>
        <v>325.01</v>
      </c>
      <c r="Q104" s="612">
        <f>Q106+Q108</f>
        <v>71.009999999999991</v>
      </c>
      <c r="R104" s="612">
        <f>P104+S104</f>
        <v>305.01</v>
      </c>
      <c r="S104" s="612">
        <f>S106+S108</f>
        <v>-20</v>
      </c>
      <c r="T104" s="612">
        <f>R104+U104</f>
        <v>260.01</v>
      </c>
      <c r="U104" s="612">
        <f>U106+U108</f>
        <v>-45</v>
      </c>
      <c r="V104" s="612">
        <f>T104+W104</f>
        <v>215.01</v>
      </c>
      <c r="W104" s="612">
        <f>W106+W108</f>
        <v>-45</v>
      </c>
      <c r="X104" s="647">
        <f t="shared" si="46"/>
        <v>55.009999999999991</v>
      </c>
      <c r="Y104" s="664">
        <f t="shared" si="48"/>
        <v>6.0883598830193453E-2</v>
      </c>
      <c r="AA104" s="517"/>
    </row>
    <row r="105" spans="1:27" ht="23.25" customHeight="1">
      <c r="A105" s="598" t="s">
        <v>179</v>
      </c>
      <c r="B105" s="680">
        <v>55.31</v>
      </c>
      <c r="C105" s="680">
        <f>B105-41.71</f>
        <v>13.600000000000001</v>
      </c>
      <c r="D105" s="680">
        <v>52.36</v>
      </c>
      <c r="E105" s="680">
        <f t="shared" ref="E105:E112" si="49">D105-B105</f>
        <v>-2.9500000000000028</v>
      </c>
      <c r="F105" s="680">
        <v>81.349999999999994</v>
      </c>
      <c r="G105" s="680">
        <f t="shared" ref="G105:G116" si="50">F105-D105</f>
        <v>28.989999999999995</v>
      </c>
      <c r="H105" s="680">
        <v>76.39</v>
      </c>
      <c r="I105" s="680">
        <f t="shared" ref="I105:I116" si="51">H105-F105</f>
        <v>-4.9599999999999937</v>
      </c>
      <c r="J105" s="680">
        <v>80.41</v>
      </c>
      <c r="K105" s="680">
        <f t="shared" ref="K105:K116" si="52">J105-H105</f>
        <v>4.019999999999996</v>
      </c>
      <c r="L105" s="680">
        <v>75.510000000000005</v>
      </c>
      <c r="M105" s="680">
        <f>L105-J105</f>
        <v>-4.8999999999999915</v>
      </c>
      <c r="N105" s="680">
        <f>O105+L105</f>
        <v>225.51</v>
      </c>
      <c r="O105" s="690">
        <v>150</v>
      </c>
      <c r="P105" s="680">
        <f>Q105+N105</f>
        <v>230.51</v>
      </c>
      <c r="Q105" s="691">
        <f>0+5</f>
        <v>5</v>
      </c>
      <c r="R105" s="680">
        <f>S105+P105</f>
        <v>185.51</v>
      </c>
      <c r="S105" s="691">
        <f>-50+5</f>
        <v>-45</v>
      </c>
      <c r="T105" s="680">
        <f>U105+R105</f>
        <v>140.51</v>
      </c>
      <c r="U105" s="691">
        <f>-50+5</f>
        <v>-45</v>
      </c>
      <c r="V105" s="680">
        <f>W105+T105</f>
        <v>95.509999999999991</v>
      </c>
      <c r="W105" s="691">
        <f>-50+5</f>
        <v>-45</v>
      </c>
      <c r="X105" s="697">
        <f t="shared" si="46"/>
        <v>19.999999999999986</v>
      </c>
      <c r="Y105" s="703">
        <f t="shared" si="48"/>
        <v>4.811485173700647E-2</v>
      </c>
      <c r="AA105" s="517"/>
    </row>
    <row r="106" spans="1:27" ht="23.25" customHeight="1">
      <c r="A106" s="598" t="s">
        <v>115</v>
      </c>
      <c r="B106" s="612">
        <v>49</v>
      </c>
      <c r="C106" s="612">
        <v>0</v>
      </c>
      <c r="D106" s="612">
        <v>57</v>
      </c>
      <c r="E106" s="612">
        <f t="shared" si="49"/>
        <v>8</v>
      </c>
      <c r="F106" s="612">
        <v>70</v>
      </c>
      <c r="G106" s="612">
        <f t="shared" si="50"/>
        <v>13</v>
      </c>
      <c r="H106" s="612">
        <v>84</v>
      </c>
      <c r="I106" s="612">
        <f t="shared" si="51"/>
        <v>14</v>
      </c>
      <c r="J106" s="612">
        <v>86</v>
      </c>
      <c r="K106" s="612">
        <f t="shared" si="52"/>
        <v>2</v>
      </c>
      <c r="L106" s="612">
        <v>73</v>
      </c>
      <c r="M106" s="612">
        <f>L106-J106</f>
        <v>-13</v>
      </c>
      <c r="N106" s="853">
        <f>L106+84</f>
        <v>157</v>
      </c>
      <c r="O106" s="612">
        <f>N106-L106</f>
        <v>84</v>
      </c>
      <c r="P106" s="612">
        <f>AVERAGE(N105,P105)</f>
        <v>228.01</v>
      </c>
      <c r="Q106" s="611">
        <f>P106-N106</f>
        <v>71.009999999999991</v>
      </c>
      <c r="R106" s="612">
        <f>AVERAGE(P105,R105)</f>
        <v>208.01</v>
      </c>
      <c r="S106" s="611">
        <f>R106-P106</f>
        <v>-20</v>
      </c>
      <c r="T106" s="612">
        <f>AVERAGE(R105,T105)</f>
        <v>163.01</v>
      </c>
      <c r="U106" s="611">
        <f>T106-R106</f>
        <v>-45</v>
      </c>
      <c r="V106" s="612">
        <f>AVERAGE(T105,V105)</f>
        <v>118.00999999999999</v>
      </c>
      <c r="W106" s="611">
        <f>V106-T106</f>
        <v>-45</v>
      </c>
      <c r="X106" s="647">
        <f t="shared" si="46"/>
        <v>45.009999999999991</v>
      </c>
      <c r="Y106" s="664">
        <f t="shared" si="48"/>
        <v>0.10082729676695923</v>
      </c>
      <c r="AA106" s="517"/>
    </row>
    <row r="107" spans="1:27" ht="23.25" customHeight="1">
      <c r="A107" s="598" t="s">
        <v>113</v>
      </c>
      <c r="B107" s="612">
        <v>147</v>
      </c>
      <c r="C107" s="612">
        <f>B107-86</f>
        <v>61</v>
      </c>
      <c r="D107" s="612">
        <v>78</v>
      </c>
      <c r="E107" s="612">
        <f t="shared" si="49"/>
        <v>-69</v>
      </c>
      <c r="F107" s="612">
        <v>51</v>
      </c>
      <c r="G107" s="612">
        <f t="shared" si="50"/>
        <v>-27</v>
      </c>
      <c r="H107" s="612">
        <v>75</v>
      </c>
      <c r="I107" s="612">
        <f t="shared" si="51"/>
        <v>24</v>
      </c>
      <c r="J107" s="612">
        <v>107</v>
      </c>
      <c r="K107" s="612">
        <f t="shared" si="52"/>
        <v>32</v>
      </c>
      <c r="L107" s="612">
        <v>97</v>
      </c>
      <c r="M107" s="612">
        <f>L107-J107</f>
        <v>-10</v>
      </c>
      <c r="N107" s="612">
        <f>O107+L107</f>
        <v>97</v>
      </c>
      <c r="O107" s="633">
        <v>0</v>
      </c>
      <c r="P107" s="612">
        <f>Q107+N107</f>
        <v>97</v>
      </c>
      <c r="Q107" s="633">
        <v>0</v>
      </c>
      <c r="R107" s="612">
        <f>S107+P107</f>
        <v>97</v>
      </c>
      <c r="S107" s="633">
        <v>0</v>
      </c>
      <c r="T107" s="612">
        <f>U107+R107</f>
        <v>97</v>
      </c>
      <c r="U107" s="633">
        <v>0</v>
      </c>
      <c r="V107" s="612">
        <f>W107+T107</f>
        <v>97</v>
      </c>
      <c r="W107" s="633">
        <v>0</v>
      </c>
      <c r="X107" s="647">
        <f t="shared" si="46"/>
        <v>0</v>
      </c>
      <c r="Y107" s="664">
        <f t="shared" si="48"/>
        <v>0</v>
      </c>
      <c r="AA107" s="517"/>
    </row>
    <row r="108" spans="1:27" ht="23.25" customHeight="1">
      <c r="A108" s="598" t="s">
        <v>115</v>
      </c>
      <c r="B108" s="612">
        <v>167</v>
      </c>
      <c r="C108" s="612">
        <f>B108-117</f>
        <v>50</v>
      </c>
      <c r="D108" s="612">
        <v>173</v>
      </c>
      <c r="E108" s="612">
        <f t="shared" si="49"/>
        <v>6</v>
      </c>
      <c r="F108" s="612">
        <v>157</v>
      </c>
      <c r="G108" s="612">
        <f t="shared" si="50"/>
        <v>-16</v>
      </c>
      <c r="H108" s="612">
        <v>52</v>
      </c>
      <c r="I108" s="612">
        <f t="shared" si="51"/>
        <v>-105</v>
      </c>
      <c r="J108" s="612">
        <v>78</v>
      </c>
      <c r="K108" s="612">
        <f t="shared" si="52"/>
        <v>26</v>
      </c>
      <c r="L108" s="612">
        <v>87</v>
      </c>
      <c r="M108" s="612">
        <f>L108-J108</f>
        <v>9</v>
      </c>
      <c r="N108" s="612">
        <f>(L107+N107)/2</f>
        <v>97</v>
      </c>
      <c r="O108" s="612">
        <f>N108-L108</f>
        <v>10</v>
      </c>
      <c r="P108" s="612">
        <f>(N107+P107)/2</f>
        <v>97</v>
      </c>
      <c r="Q108" s="612">
        <f>P108-N108</f>
        <v>0</v>
      </c>
      <c r="R108" s="612">
        <f>(P107+R107)/2</f>
        <v>97</v>
      </c>
      <c r="S108" s="612">
        <f>R108-P108</f>
        <v>0</v>
      </c>
      <c r="T108" s="612">
        <f>(R107+T107)/2</f>
        <v>97</v>
      </c>
      <c r="U108" s="612">
        <f>T108-R108</f>
        <v>0</v>
      </c>
      <c r="V108" s="612">
        <f>(T107+V107)/2</f>
        <v>97</v>
      </c>
      <c r="W108" s="612">
        <f>V108-T108</f>
        <v>0</v>
      </c>
      <c r="X108" s="647">
        <f t="shared" si="46"/>
        <v>10</v>
      </c>
      <c r="Y108" s="664">
        <f t="shared" si="48"/>
        <v>2.199905995282081E-2</v>
      </c>
      <c r="AA108" s="517"/>
    </row>
    <row r="109" spans="1:27" ht="23.25" customHeight="1">
      <c r="A109" s="610" t="s">
        <v>180</v>
      </c>
      <c r="B109" s="609">
        <f>B111+B113</f>
        <v>30.41</v>
      </c>
      <c r="C109" s="609">
        <f>B109-25</f>
        <v>5.41</v>
      </c>
      <c r="D109" s="609">
        <f>D111+D113</f>
        <v>27.83</v>
      </c>
      <c r="E109" s="609">
        <f t="shared" si="49"/>
        <v>-2.5800000000000018</v>
      </c>
      <c r="F109" s="609">
        <f>F111+F113</f>
        <v>44.96</v>
      </c>
      <c r="G109" s="609">
        <f t="shared" si="50"/>
        <v>17.130000000000003</v>
      </c>
      <c r="H109" s="609">
        <f>H111+H113</f>
        <v>33.4</v>
      </c>
      <c r="I109" s="609">
        <f t="shared" si="51"/>
        <v>-11.560000000000002</v>
      </c>
      <c r="J109" s="609">
        <f>J111+J113</f>
        <v>36.07</v>
      </c>
      <c r="K109" s="609">
        <f t="shared" si="52"/>
        <v>2.6700000000000017</v>
      </c>
      <c r="L109" s="609">
        <f>L111+L113</f>
        <v>42.65</v>
      </c>
      <c r="M109" s="675">
        <f>L109-J109</f>
        <v>6.5799999999999983</v>
      </c>
      <c r="N109" s="609">
        <f>N111+N113</f>
        <v>47.65</v>
      </c>
      <c r="O109" s="675">
        <f>N109-L109</f>
        <v>5</v>
      </c>
      <c r="P109" s="609">
        <f>P111+P113</f>
        <v>52.65</v>
      </c>
      <c r="Q109" s="675">
        <f>P109-N109</f>
        <v>5</v>
      </c>
      <c r="R109" s="609">
        <f>R111+R113</f>
        <v>57.65</v>
      </c>
      <c r="S109" s="675">
        <f>R109-P109</f>
        <v>5</v>
      </c>
      <c r="T109" s="609">
        <f>T111+T113</f>
        <v>62.65</v>
      </c>
      <c r="U109" s="675">
        <f>T109-R109</f>
        <v>5</v>
      </c>
      <c r="V109" s="609">
        <f>V111+V113</f>
        <v>67.650000000000006</v>
      </c>
      <c r="W109" s="675">
        <f>V109-T109</f>
        <v>5.0000000000000071</v>
      </c>
      <c r="X109" s="646">
        <f t="shared" si="46"/>
        <v>25.000000000000007</v>
      </c>
      <c r="Y109" s="665">
        <f t="shared" si="48"/>
        <v>9.6654318298748487E-2</v>
      </c>
      <c r="AA109" s="517"/>
    </row>
    <row r="110" spans="1:27" ht="23.25" customHeight="1">
      <c r="A110" s="598" t="s">
        <v>115</v>
      </c>
      <c r="B110" s="612">
        <f>B112+B114</f>
        <v>35.64</v>
      </c>
      <c r="C110" s="612">
        <f>B110-25</f>
        <v>10.64</v>
      </c>
      <c r="D110" s="612">
        <f>D112+D114</f>
        <v>34.35</v>
      </c>
      <c r="E110" s="612">
        <f t="shared" si="49"/>
        <v>-1.2899999999999991</v>
      </c>
      <c r="F110" s="612">
        <f>F112+F114</f>
        <v>36.394999999999996</v>
      </c>
      <c r="G110" s="612">
        <f t="shared" si="50"/>
        <v>2.0449999999999946</v>
      </c>
      <c r="H110" s="612">
        <f>H112+H114</f>
        <v>39.18</v>
      </c>
      <c r="I110" s="612">
        <f t="shared" si="51"/>
        <v>2.7850000000000037</v>
      </c>
      <c r="J110" s="612">
        <f>J112+J114</f>
        <v>34.734999999999999</v>
      </c>
      <c r="K110" s="612">
        <f t="shared" si="52"/>
        <v>-4.4450000000000003</v>
      </c>
      <c r="L110" s="612">
        <f>L112+L114</f>
        <v>39.36</v>
      </c>
      <c r="M110" s="611">
        <v>0</v>
      </c>
      <c r="N110" s="612">
        <f>L110+O110</f>
        <v>45.15</v>
      </c>
      <c r="O110" s="612">
        <f>O112+O114</f>
        <v>5.7899999999999991</v>
      </c>
      <c r="P110" s="612">
        <f>N110+Q110</f>
        <v>50.15</v>
      </c>
      <c r="Q110" s="612">
        <f>Q112+Q114</f>
        <v>5</v>
      </c>
      <c r="R110" s="612">
        <f>P110+S110</f>
        <v>55.15</v>
      </c>
      <c r="S110" s="612">
        <f>S112+S114</f>
        <v>5</v>
      </c>
      <c r="T110" s="612">
        <f>R110+U110</f>
        <v>60.15</v>
      </c>
      <c r="U110" s="612">
        <f>U112+U114</f>
        <v>5</v>
      </c>
      <c r="V110" s="612">
        <f>T110+W110</f>
        <v>65.150000000000006</v>
      </c>
      <c r="W110" s="612">
        <f>W112+W114</f>
        <v>5</v>
      </c>
      <c r="X110" s="647">
        <f t="shared" si="46"/>
        <v>25.790000000000006</v>
      </c>
      <c r="Y110" s="664">
        <f t="shared" si="48"/>
        <v>0.10604262957553656</v>
      </c>
      <c r="AA110" s="517"/>
    </row>
    <row r="111" spans="1:27" ht="23.25" customHeight="1">
      <c r="A111" s="598" t="s">
        <v>114</v>
      </c>
      <c r="B111" s="612">
        <v>25</v>
      </c>
      <c r="C111" s="612">
        <f>B111-25</f>
        <v>0</v>
      </c>
      <c r="D111" s="612">
        <v>25</v>
      </c>
      <c r="E111" s="612">
        <f t="shared" si="49"/>
        <v>0</v>
      </c>
      <c r="F111" s="612">
        <v>25</v>
      </c>
      <c r="G111" s="612">
        <f t="shared" si="50"/>
        <v>0</v>
      </c>
      <c r="H111" s="612">
        <v>25</v>
      </c>
      <c r="I111" s="612">
        <f t="shared" si="51"/>
        <v>0</v>
      </c>
      <c r="J111" s="612">
        <v>25</v>
      </c>
      <c r="K111" s="612">
        <f t="shared" si="52"/>
        <v>0</v>
      </c>
      <c r="L111" s="612">
        <v>25</v>
      </c>
      <c r="M111" s="611">
        <v>0</v>
      </c>
      <c r="N111" s="612">
        <f>L111+O111</f>
        <v>25</v>
      </c>
      <c r="O111" s="633">
        <v>0</v>
      </c>
      <c r="P111" s="612">
        <f>N111+Q111</f>
        <v>25</v>
      </c>
      <c r="Q111" s="633">
        <v>0</v>
      </c>
      <c r="R111" s="612">
        <f>P111+S111</f>
        <v>25</v>
      </c>
      <c r="S111" s="633">
        <v>0</v>
      </c>
      <c r="T111" s="612">
        <f>R111+U111</f>
        <v>25</v>
      </c>
      <c r="U111" s="633">
        <v>0</v>
      </c>
      <c r="V111" s="612">
        <f>T111+W111</f>
        <v>25</v>
      </c>
      <c r="W111" s="633">
        <v>0</v>
      </c>
      <c r="X111" s="647">
        <f t="shared" si="46"/>
        <v>0</v>
      </c>
      <c r="Y111" s="664">
        <f t="shared" si="48"/>
        <v>0</v>
      </c>
      <c r="AA111" s="517"/>
    </row>
    <row r="112" spans="1:27" ht="23.25" customHeight="1">
      <c r="A112" s="598" t="s">
        <v>115</v>
      </c>
      <c r="B112" s="612">
        <v>25</v>
      </c>
      <c r="C112" s="612">
        <f>B112-25</f>
        <v>0</v>
      </c>
      <c r="D112" s="612">
        <v>25</v>
      </c>
      <c r="E112" s="612">
        <f t="shared" si="49"/>
        <v>0</v>
      </c>
      <c r="F112" s="612">
        <v>25</v>
      </c>
      <c r="G112" s="612">
        <f t="shared" si="50"/>
        <v>0</v>
      </c>
      <c r="H112" s="612">
        <v>25</v>
      </c>
      <c r="I112" s="612">
        <f t="shared" si="51"/>
        <v>0</v>
      </c>
      <c r="J112" s="612">
        <v>25</v>
      </c>
      <c r="K112" s="612">
        <f t="shared" si="52"/>
        <v>0</v>
      </c>
      <c r="L112" s="612">
        <v>25</v>
      </c>
      <c r="M112" s="611">
        <v>0</v>
      </c>
      <c r="N112" s="612">
        <f>L112+O112</f>
        <v>25</v>
      </c>
      <c r="O112" s="633">
        <v>0</v>
      </c>
      <c r="P112" s="612">
        <f>N112+Q112</f>
        <v>25</v>
      </c>
      <c r="Q112" s="633">
        <v>0</v>
      </c>
      <c r="R112" s="612">
        <f>P112+S112</f>
        <v>25</v>
      </c>
      <c r="S112" s="633">
        <v>0</v>
      </c>
      <c r="T112" s="612">
        <f>R112+U112</f>
        <v>25</v>
      </c>
      <c r="U112" s="633">
        <v>0</v>
      </c>
      <c r="V112" s="612">
        <f>T112+W112</f>
        <v>25</v>
      </c>
      <c r="W112" s="633">
        <v>0</v>
      </c>
      <c r="X112" s="647">
        <f t="shared" si="46"/>
        <v>0</v>
      </c>
      <c r="Y112" s="664">
        <f t="shared" si="48"/>
        <v>0</v>
      </c>
      <c r="AA112" s="517"/>
    </row>
    <row r="113" spans="1:31" ht="23.25" customHeight="1">
      <c r="A113" s="681" t="s">
        <v>181</v>
      </c>
      <c r="B113" s="680">
        <v>5.41</v>
      </c>
      <c r="C113" s="680">
        <f>B113-15.87</f>
        <v>-10.459999999999999</v>
      </c>
      <c r="D113" s="680">
        <v>2.83</v>
      </c>
      <c r="E113" s="680">
        <f>D113-15.87</f>
        <v>-13.04</v>
      </c>
      <c r="F113" s="680">
        <v>19.96</v>
      </c>
      <c r="G113" s="680">
        <f t="shared" si="50"/>
        <v>17.130000000000003</v>
      </c>
      <c r="H113" s="680">
        <v>8.4</v>
      </c>
      <c r="I113" s="680">
        <f t="shared" si="51"/>
        <v>-11.56</v>
      </c>
      <c r="J113" s="680">
        <v>11.07</v>
      </c>
      <c r="K113" s="680">
        <f t="shared" si="52"/>
        <v>2.67</v>
      </c>
      <c r="L113" s="680">
        <v>17.649999999999999</v>
      </c>
      <c r="M113" s="682">
        <f>L113-J113</f>
        <v>6.5799999999999983</v>
      </c>
      <c r="N113" s="682">
        <f>O113+L113</f>
        <v>22.65</v>
      </c>
      <c r="O113" s="691">
        <v>5</v>
      </c>
      <c r="P113" s="682">
        <f>Q113+N113</f>
        <v>27.65</v>
      </c>
      <c r="Q113" s="691">
        <v>5</v>
      </c>
      <c r="R113" s="682">
        <f>S113+P113</f>
        <v>32.65</v>
      </c>
      <c r="S113" s="691">
        <v>5</v>
      </c>
      <c r="T113" s="682">
        <f>U113+R113</f>
        <v>37.65</v>
      </c>
      <c r="U113" s="691">
        <v>5</v>
      </c>
      <c r="V113" s="682">
        <f>W113+T113</f>
        <v>42.65</v>
      </c>
      <c r="W113" s="691">
        <v>5</v>
      </c>
      <c r="X113" s="698">
        <f t="shared" si="46"/>
        <v>25</v>
      </c>
      <c r="Y113" s="703">
        <f t="shared" si="48"/>
        <v>0.19298467600852431</v>
      </c>
      <c r="AA113" s="517"/>
    </row>
    <row r="114" spans="1:31" ht="23.25" customHeight="1">
      <c r="A114" s="681" t="s">
        <v>115</v>
      </c>
      <c r="B114" s="680">
        <f>(B113+15.87)/2</f>
        <v>10.64</v>
      </c>
      <c r="C114" s="680"/>
      <c r="D114" s="680">
        <f>(D113+15.87)/2</f>
        <v>9.35</v>
      </c>
      <c r="E114" s="680">
        <f>D114-B114</f>
        <v>-1.2900000000000009</v>
      </c>
      <c r="F114" s="680">
        <f>(F113+D113)/2</f>
        <v>11.395</v>
      </c>
      <c r="G114" s="682">
        <f t="shared" si="50"/>
        <v>2.0449999999999999</v>
      </c>
      <c r="H114" s="680">
        <f>(H113+F113)/2</f>
        <v>14.18</v>
      </c>
      <c r="I114" s="682">
        <f t="shared" si="51"/>
        <v>2.7850000000000001</v>
      </c>
      <c r="J114" s="680">
        <f>(J113+H113)/2</f>
        <v>9.7349999999999994</v>
      </c>
      <c r="K114" s="682">
        <f t="shared" si="52"/>
        <v>-4.4450000000000003</v>
      </c>
      <c r="L114" s="680">
        <f>(L113+J113)/2</f>
        <v>14.36</v>
      </c>
      <c r="M114" s="682">
        <f>L114-J114</f>
        <v>4.625</v>
      </c>
      <c r="N114" s="680">
        <f>(N113+L113)/2</f>
        <v>20.149999999999999</v>
      </c>
      <c r="O114" s="682">
        <f>N114-L114</f>
        <v>5.7899999999999991</v>
      </c>
      <c r="P114" s="680">
        <f>(P113+N113)/2</f>
        <v>25.15</v>
      </c>
      <c r="Q114" s="682">
        <f>P114-N114</f>
        <v>5</v>
      </c>
      <c r="R114" s="680">
        <f>(R113+P113)/2</f>
        <v>30.15</v>
      </c>
      <c r="S114" s="682">
        <f>R114-P114</f>
        <v>5</v>
      </c>
      <c r="T114" s="680">
        <f>(T113+R113)/2</f>
        <v>35.15</v>
      </c>
      <c r="U114" s="682">
        <f>T114-R114</f>
        <v>5</v>
      </c>
      <c r="V114" s="680">
        <f>(V113+T113)/2</f>
        <v>40.15</v>
      </c>
      <c r="W114" s="682">
        <f>V114-T114</f>
        <v>5</v>
      </c>
      <c r="X114" s="697">
        <f t="shared" si="46"/>
        <v>25.79</v>
      </c>
      <c r="Y114" s="703">
        <f t="shared" si="48"/>
        <v>0.22830500630505779</v>
      </c>
      <c r="AA114" s="517"/>
    </row>
    <row r="115" spans="1:31" ht="23.25" customHeight="1">
      <c r="A115" s="610" t="s">
        <v>116</v>
      </c>
      <c r="B115" s="609">
        <v>12</v>
      </c>
      <c r="C115" s="609">
        <v>7.7</v>
      </c>
      <c r="D115" s="609">
        <v>29</v>
      </c>
      <c r="E115" s="609">
        <f>D115-B115</f>
        <v>17</v>
      </c>
      <c r="F115" s="609">
        <v>31</v>
      </c>
      <c r="G115" s="609">
        <f t="shared" si="50"/>
        <v>2</v>
      </c>
      <c r="H115" s="609">
        <v>30</v>
      </c>
      <c r="I115" s="609">
        <f t="shared" si="51"/>
        <v>-1</v>
      </c>
      <c r="J115" s="609">
        <v>30</v>
      </c>
      <c r="K115" s="675">
        <f t="shared" si="52"/>
        <v>0</v>
      </c>
      <c r="L115" s="609">
        <v>34.438243437899999</v>
      </c>
      <c r="M115" s="609">
        <v>4</v>
      </c>
      <c r="N115" s="609">
        <f>L115+O115</f>
        <v>64.438243437899999</v>
      </c>
      <c r="O115" s="631">
        <v>30</v>
      </c>
      <c r="P115" s="609">
        <f>N115+Q115</f>
        <v>94.438243437899999</v>
      </c>
      <c r="Q115" s="631">
        <v>30</v>
      </c>
      <c r="R115" s="609">
        <f>P115+S115</f>
        <v>129.43824343789998</v>
      </c>
      <c r="S115" s="631">
        <v>35</v>
      </c>
      <c r="T115" s="609">
        <f>R115+U115</f>
        <v>164.43824343789998</v>
      </c>
      <c r="U115" s="631">
        <v>35</v>
      </c>
      <c r="V115" s="609">
        <f>T115+W115</f>
        <v>200.43824343789998</v>
      </c>
      <c r="W115" s="631">
        <v>36</v>
      </c>
      <c r="X115" s="646">
        <f t="shared" si="46"/>
        <v>166</v>
      </c>
      <c r="Y115" s="665">
        <f t="shared" si="48"/>
        <v>0.42228922294337434</v>
      </c>
      <c r="AA115" s="517"/>
    </row>
    <row r="116" spans="1:31" ht="23.25" customHeight="1">
      <c r="A116" s="598" t="s">
        <v>162</v>
      </c>
      <c r="B116" s="612">
        <f>(B115+4)/2</f>
        <v>8</v>
      </c>
      <c r="C116" s="612">
        <f>B116-4</f>
        <v>4</v>
      </c>
      <c r="D116" s="612">
        <f>(D115+B115)/2</f>
        <v>20.5</v>
      </c>
      <c r="E116" s="612">
        <f>D116-B116</f>
        <v>12.5</v>
      </c>
      <c r="F116" s="612">
        <f>(F115+D115)/2</f>
        <v>30</v>
      </c>
      <c r="G116" s="612">
        <f t="shared" si="50"/>
        <v>9.5</v>
      </c>
      <c r="H116" s="612">
        <f>(H115+F115)/2</f>
        <v>30.5</v>
      </c>
      <c r="I116" s="612">
        <f t="shared" si="51"/>
        <v>0.5</v>
      </c>
      <c r="J116" s="612">
        <f>(J115+H115)/2</f>
        <v>30</v>
      </c>
      <c r="K116" s="612">
        <f t="shared" si="52"/>
        <v>-0.5</v>
      </c>
      <c r="L116" s="612">
        <f>(L115+J115)/2</f>
        <v>32.219121718949999</v>
      </c>
      <c r="M116" s="612">
        <v>2</v>
      </c>
      <c r="N116" s="612">
        <f>(N115+L115)/2</f>
        <v>49.438243437899999</v>
      </c>
      <c r="O116" s="612">
        <f>N116-L116</f>
        <v>17.219121718949999</v>
      </c>
      <c r="P116" s="612">
        <f>(P115+N115)/2</f>
        <v>79.438243437899999</v>
      </c>
      <c r="Q116" s="612">
        <f>P116-N116</f>
        <v>30</v>
      </c>
      <c r="R116" s="612">
        <f>(R115+P115)/2</f>
        <v>111.93824343789998</v>
      </c>
      <c r="S116" s="612">
        <f>R116-P116</f>
        <v>32.499999999999986</v>
      </c>
      <c r="T116" s="612">
        <f>(T115+R115)/2</f>
        <v>146.93824343789998</v>
      </c>
      <c r="U116" s="612">
        <f>T116-R116</f>
        <v>35</v>
      </c>
      <c r="V116" s="612">
        <f>(V115+T115)/2</f>
        <v>182.43824343789998</v>
      </c>
      <c r="W116" s="612">
        <f>V116-T116</f>
        <v>35.5</v>
      </c>
      <c r="X116" s="647">
        <f t="shared" si="46"/>
        <v>150.21912171894999</v>
      </c>
      <c r="Y116" s="664">
        <f t="shared" si="48"/>
        <v>0.41449180903251559</v>
      </c>
      <c r="AA116" s="517"/>
    </row>
    <row r="117" spans="1:31" ht="23.25" hidden="1" customHeight="1">
      <c r="A117" s="598" t="s">
        <v>177</v>
      </c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7"/>
      <c r="M117" s="587"/>
      <c r="N117" s="587"/>
      <c r="O117" s="587"/>
      <c r="P117" s="587"/>
      <c r="Q117" s="587"/>
      <c r="R117" s="587"/>
      <c r="S117" s="587"/>
      <c r="T117" s="587"/>
      <c r="U117" s="587"/>
      <c r="V117" s="587"/>
      <c r="W117" s="587"/>
      <c r="X117" s="623"/>
      <c r="Y117" s="663"/>
      <c r="AA117" s="517"/>
    </row>
    <row r="118" spans="1:31" ht="23.25" customHeight="1">
      <c r="A118" s="601" t="s">
        <v>182</v>
      </c>
      <c r="B118" s="683"/>
      <c r="C118" s="683"/>
      <c r="D118" s="683"/>
      <c r="E118" s="683"/>
      <c r="F118" s="683"/>
      <c r="G118" s="683"/>
      <c r="H118" s="683"/>
      <c r="I118" s="683"/>
      <c r="J118" s="683"/>
      <c r="K118" s="683"/>
      <c r="L118" s="683"/>
      <c r="M118" s="629"/>
      <c r="N118" s="629"/>
      <c r="O118" s="629"/>
      <c r="P118" s="630"/>
      <c r="Q118" s="630"/>
      <c r="R118" s="630"/>
      <c r="S118" s="630"/>
      <c r="T118" s="630"/>
      <c r="U118" s="630"/>
      <c r="V118" s="630"/>
      <c r="W118" s="630"/>
      <c r="X118" s="630"/>
      <c r="Y118" s="661"/>
      <c r="AA118" s="517"/>
    </row>
    <row r="119" spans="1:31" ht="23.25" customHeight="1">
      <c r="A119" s="603" t="s">
        <v>183</v>
      </c>
      <c r="B119" s="684">
        <f>B50-B154</f>
        <v>66136</v>
      </c>
      <c r="C119" s="684">
        <f>C50-C154</f>
        <v>7193</v>
      </c>
      <c r="D119" s="684">
        <f>D50-D154</f>
        <v>70597</v>
      </c>
      <c r="E119" s="684">
        <f>E50-E154</f>
        <v>4461</v>
      </c>
      <c r="F119" s="684">
        <f>F50-F154</f>
        <v>74648</v>
      </c>
      <c r="G119" s="684">
        <f>F119-D119</f>
        <v>4051</v>
      </c>
      <c r="H119" s="684">
        <f>H50-H154</f>
        <v>78816</v>
      </c>
      <c r="I119" s="684">
        <f>H119-F119</f>
        <v>4168</v>
      </c>
      <c r="J119" s="684">
        <f>J50-J154</f>
        <v>82326</v>
      </c>
      <c r="K119" s="684">
        <f>K50-K154</f>
        <v>3510</v>
      </c>
      <c r="L119" s="684">
        <f>L123+L142*7+2424</f>
        <v>87312.783893975837</v>
      </c>
      <c r="M119" s="684">
        <f>L119-J119</f>
        <v>4986.7838939758367</v>
      </c>
      <c r="N119" s="684">
        <f>L119+O119</f>
        <v>93016.470768335785</v>
      </c>
      <c r="O119" s="684">
        <f>O50-O160</f>
        <v>5703.6868743599453</v>
      </c>
      <c r="P119" s="684">
        <f>N119+Q119</f>
        <v>96031.604084200997</v>
      </c>
      <c r="Q119" s="684">
        <f>Q50-Q160</f>
        <v>3015.1333158652142</v>
      </c>
      <c r="R119" s="684">
        <f>P119+S119</f>
        <v>99154.511742639792</v>
      </c>
      <c r="S119" s="684">
        <f>S50-S160</f>
        <v>3122.907658438794</v>
      </c>
      <c r="T119" s="684">
        <f>R119+U119</f>
        <v>102416.63902358996</v>
      </c>
      <c r="U119" s="684">
        <f>U50-U160</f>
        <v>3262.1272809501643</v>
      </c>
      <c r="V119" s="684">
        <f>T119+W119</f>
        <v>105674.10818040055</v>
      </c>
      <c r="W119" s="684">
        <f>W50-W160</f>
        <v>3257.4691568105873</v>
      </c>
      <c r="X119" s="699">
        <f t="shared" ref="X119:X148" si="53">V119-L119</f>
        <v>18361.324286424715</v>
      </c>
      <c r="Y119" s="662">
        <f>(V119/L119)^(1/5)-1</f>
        <v>3.8910537241308107E-2</v>
      </c>
      <c r="AA119" s="517"/>
      <c r="AC119" s="704"/>
    </row>
    <row r="120" spans="1:31" ht="23.25" customHeight="1">
      <c r="A120" s="603" t="s">
        <v>184</v>
      </c>
      <c r="B120" s="604">
        <v>62835</v>
      </c>
      <c r="C120" s="604">
        <f>B120-56508</f>
        <v>6327</v>
      </c>
      <c r="D120" s="604">
        <v>68570</v>
      </c>
      <c r="E120" s="604">
        <f>D120-B120</f>
        <v>5735</v>
      </c>
      <c r="F120" s="604">
        <v>72486</v>
      </c>
      <c r="G120" s="604">
        <f>F120-D120</f>
        <v>3916</v>
      </c>
      <c r="H120" s="604">
        <v>76810</v>
      </c>
      <c r="I120" s="604">
        <f>H120-F120</f>
        <v>4324</v>
      </c>
      <c r="J120" s="604">
        <v>78448</v>
      </c>
      <c r="K120" s="604">
        <f>J120-H120</f>
        <v>1638</v>
      </c>
      <c r="L120" s="684">
        <v>83677</v>
      </c>
      <c r="M120" s="684">
        <f>L120-J120</f>
        <v>5229</v>
      </c>
      <c r="N120" s="684">
        <f>L120+O120</f>
        <v>86074.654941624205</v>
      </c>
      <c r="O120" s="684">
        <f>O51-O161</f>
        <v>2397.6549416242083</v>
      </c>
      <c r="P120" s="684">
        <f>N120+Q120</f>
        <v>93155.978715754274</v>
      </c>
      <c r="Q120" s="684">
        <f>Q51-Q161</f>
        <v>7081.3237741300736</v>
      </c>
      <c r="R120" s="684">
        <f>P120+S120</f>
        <v>96231.720146887455</v>
      </c>
      <c r="S120" s="684">
        <f>S51-S161</f>
        <v>3075.7414311331786</v>
      </c>
      <c r="T120" s="684">
        <f>R120+U120</f>
        <v>99217.364873248283</v>
      </c>
      <c r="U120" s="684">
        <f>U51-U161</f>
        <v>2985.6447263608316</v>
      </c>
      <c r="V120" s="684">
        <f>T120+W120</f>
        <v>102337.24893286906</v>
      </c>
      <c r="W120" s="684">
        <f>W51-W161</f>
        <v>3119.8840596207674</v>
      </c>
      <c r="X120" s="699">
        <f t="shared" si="53"/>
        <v>18660.248932869057</v>
      </c>
      <c r="Y120" s="662">
        <f>(V120/L120)^(1/5)-1</f>
        <v>4.1083413341157282E-2</v>
      </c>
      <c r="AA120" s="517"/>
      <c r="AB120" s="704"/>
    </row>
    <row r="121" spans="1:31" ht="23.25" customHeight="1">
      <c r="A121" s="862" t="s">
        <v>185</v>
      </c>
      <c r="B121" s="861">
        <f t="shared" ref="B121:M121" si="54">B124+B143*7</f>
        <v>62001.442704602356</v>
      </c>
      <c r="C121" s="861">
        <f t="shared" si="54"/>
        <v>5588.5351936824718</v>
      </c>
      <c r="D121" s="861">
        <f t="shared" si="54"/>
        <v>67110.705231989195</v>
      </c>
      <c r="E121" s="861">
        <f t="shared" si="54"/>
        <v>5109.2625273868398</v>
      </c>
      <c r="F121" s="861">
        <f t="shared" si="54"/>
        <v>71250.716090624774</v>
      </c>
      <c r="G121" s="861">
        <f t="shared" si="54"/>
        <v>4140.0108586355782</v>
      </c>
      <c r="H121" s="861">
        <f t="shared" si="54"/>
        <v>76035.398077102291</v>
      </c>
      <c r="I121" s="861">
        <f t="shared" si="54"/>
        <v>4784.6819864775171</v>
      </c>
      <c r="J121" s="861">
        <f t="shared" si="54"/>
        <v>77490.640744927397</v>
      </c>
      <c r="K121" s="861">
        <f t="shared" si="54"/>
        <v>1455.2426678251068</v>
      </c>
      <c r="L121" s="861">
        <f t="shared" si="54"/>
        <v>82178.083035415402</v>
      </c>
      <c r="M121" s="861">
        <f t="shared" si="54"/>
        <v>4687.4422904880048</v>
      </c>
      <c r="N121" s="861">
        <f>L121+O121</f>
        <v>84575.737977039607</v>
      </c>
      <c r="O121" s="861">
        <f>O120</f>
        <v>2397.6549416242083</v>
      </c>
      <c r="P121" s="861">
        <f>N121+Q121</f>
        <v>91657.061751169676</v>
      </c>
      <c r="Q121" s="861">
        <f>Q120</f>
        <v>7081.3237741300736</v>
      </c>
      <c r="R121" s="861">
        <f>P121+S121</f>
        <v>94732.803182302858</v>
      </c>
      <c r="S121" s="861">
        <f>S120</f>
        <v>3075.7414311331786</v>
      </c>
      <c r="T121" s="861">
        <f>R121+U121</f>
        <v>97718.447908663686</v>
      </c>
      <c r="U121" s="861">
        <f>U120</f>
        <v>2985.6447263608316</v>
      </c>
      <c r="V121" s="861">
        <f>V124+V143*7</f>
        <v>100838.33196828446</v>
      </c>
      <c r="W121" s="861">
        <f>W120</f>
        <v>3119.8840596207674</v>
      </c>
      <c r="X121" s="860">
        <f t="shared" si="53"/>
        <v>18660.248932869057</v>
      </c>
      <c r="Y121" s="859">
        <f>(V121/L121)^(1/5)-1</f>
        <v>4.1774995516091096E-2</v>
      </c>
      <c r="AA121" s="517"/>
    </row>
    <row r="122" spans="1:31" ht="23.25" customHeight="1">
      <c r="A122" s="586" t="s">
        <v>186</v>
      </c>
      <c r="B122" s="522">
        <v>2.3300000000000001E-2</v>
      </c>
      <c r="C122" s="522">
        <v>-1.1999999999999999E-3</v>
      </c>
      <c r="D122" s="522">
        <v>2.3199999999999998E-2</v>
      </c>
      <c r="E122" s="522">
        <v>-1E-4</v>
      </c>
      <c r="F122" s="522">
        <v>2.2200000000000001E-2</v>
      </c>
      <c r="G122" s="522">
        <v>-1E-3</v>
      </c>
      <c r="H122" s="522">
        <v>2.1399999999999999E-2</v>
      </c>
      <c r="I122" s="522">
        <v>-8.0000000000000004E-4</v>
      </c>
      <c r="J122" s="522">
        <v>1.9400000000000001E-2</v>
      </c>
      <c r="K122" s="522">
        <v>-2E-3</v>
      </c>
      <c r="L122" s="522">
        <v>1.5599999999999999E-2</v>
      </c>
      <c r="M122" s="628">
        <f t="shared" ref="M122:M126" si="55">L122-J122</f>
        <v>-3.8000000000000013E-3</v>
      </c>
      <c r="N122" s="522">
        <f>息差测算表!C59</f>
        <v>1.2835262401095416E-2</v>
      </c>
      <c r="O122" s="628">
        <f>N122-L122</f>
        <v>-2.7647375989045837E-3</v>
      </c>
      <c r="P122" s="522">
        <f>息差测算表!D59</f>
        <v>1.2408364955952151E-2</v>
      </c>
      <c r="Q122" s="628">
        <f>P122-N122</f>
        <v>-4.26897445143265E-4</v>
      </c>
      <c r="R122" s="522">
        <f>息差测算表!E59</f>
        <v>1.2131618026125687E-2</v>
      </c>
      <c r="S122" s="628">
        <f>R122-P122</f>
        <v>-2.7674692982646368E-4</v>
      </c>
      <c r="T122" s="522">
        <f>息差测算表!F59</f>
        <v>1.174091108116153E-2</v>
      </c>
      <c r="U122" s="522">
        <f>T122-R122</f>
        <v>-3.9070694496415662E-4</v>
      </c>
      <c r="V122" s="522">
        <f>息差测算表!G59</f>
        <v>1.1511533565420845E-2</v>
      </c>
      <c r="W122" s="628">
        <f>V122-T122</f>
        <v>-2.2937751574068563E-4</v>
      </c>
      <c r="X122" s="525">
        <f t="shared" si="53"/>
        <v>-4.0884664345791546E-3</v>
      </c>
      <c r="Y122" s="658"/>
      <c r="Z122" s="666">
        <f>L123-L125</f>
        <v>27898</v>
      </c>
      <c r="AA122" s="517"/>
    </row>
    <row r="123" spans="1:31" ht="23.25" customHeight="1">
      <c r="A123" s="610" t="s">
        <v>156</v>
      </c>
      <c r="B123" s="609">
        <f t="shared" ref="B123:D124" si="56">B125+B139</f>
        <v>62523</v>
      </c>
      <c r="C123" s="609">
        <f t="shared" si="56"/>
        <v>6503</v>
      </c>
      <c r="D123" s="609">
        <f t="shared" si="56"/>
        <v>66913</v>
      </c>
      <c r="E123" s="609">
        <f t="shared" ref="E123:E145" si="57">D123-B123</f>
        <v>4390</v>
      </c>
      <c r="F123" s="609">
        <f>F125+F139</f>
        <v>70886</v>
      </c>
      <c r="G123" s="609">
        <f t="shared" ref="G123:G145" si="58">F123-D123</f>
        <v>3973</v>
      </c>
      <c r="H123" s="609">
        <f>H125+H139</f>
        <v>74948</v>
      </c>
      <c r="I123" s="609">
        <f t="shared" ref="I123:I145" si="59">H123-F123</f>
        <v>4062</v>
      </c>
      <c r="J123" s="609">
        <f>J125+J139</f>
        <v>77513</v>
      </c>
      <c r="K123" s="609">
        <f t="shared" ref="K123:K145" si="60">J123-H123</f>
        <v>2565</v>
      </c>
      <c r="L123" s="609">
        <f>L125+L139</f>
        <v>82373.849557560097</v>
      </c>
      <c r="M123" s="609">
        <f t="shared" si="55"/>
        <v>4860.8495575600973</v>
      </c>
      <c r="N123" s="609">
        <f>L123+O123</f>
        <v>87797.536431920045</v>
      </c>
      <c r="O123" s="609">
        <f>O119-O142*7</f>
        <v>5423.6868743599453</v>
      </c>
      <c r="P123" s="609">
        <f>N123+Q123</f>
        <v>90252.669747785258</v>
      </c>
      <c r="Q123" s="609">
        <f>Q119-Q142*7</f>
        <v>2455.1333158652142</v>
      </c>
      <c r="R123" s="609">
        <f>P123+S123</f>
        <v>92815.577406224053</v>
      </c>
      <c r="S123" s="609">
        <f>S119-S142*7</f>
        <v>2562.907658438794</v>
      </c>
      <c r="T123" s="609">
        <f>R123+U123</f>
        <v>95517.70468717422</v>
      </c>
      <c r="U123" s="609">
        <f>U119-U142*7</f>
        <v>2702.1272809501643</v>
      </c>
      <c r="V123" s="609">
        <f>T123+W123</f>
        <v>98215.173843984812</v>
      </c>
      <c r="W123" s="609">
        <f>W119-W142*7</f>
        <v>2697.4691568105873</v>
      </c>
      <c r="X123" s="646">
        <f t="shared" si="53"/>
        <v>15841.324286424715</v>
      </c>
      <c r="Y123" s="665">
        <f t="shared" ref="Y123:Y128" si="61">(V123/L123)^(1/5)-1</f>
        <v>3.5804624106067662E-2</v>
      </c>
      <c r="Z123" s="517">
        <f>L121-L142*7</f>
        <v>79663.148698999663</v>
      </c>
      <c r="AA123" s="517"/>
    </row>
    <row r="124" spans="1:31" ht="23.25" customHeight="1">
      <c r="A124" s="610" t="s">
        <v>119</v>
      </c>
      <c r="B124" s="609">
        <f t="shared" si="56"/>
        <v>59978.442704602356</v>
      </c>
      <c r="C124" s="609">
        <f t="shared" si="56"/>
        <v>5217.5351936824718</v>
      </c>
      <c r="D124" s="609">
        <f t="shared" si="56"/>
        <v>64968.705231989195</v>
      </c>
      <c r="E124" s="609">
        <f t="shared" si="57"/>
        <v>4990.2625273868398</v>
      </c>
      <c r="F124" s="609">
        <f>F126+F140</f>
        <v>69052.716090624774</v>
      </c>
      <c r="G124" s="609">
        <f t="shared" si="58"/>
        <v>4084.0108586355782</v>
      </c>
      <c r="H124" s="609">
        <f>H126+H140</f>
        <v>73959.898077102291</v>
      </c>
      <c r="I124" s="609">
        <f t="shared" si="59"/>
        <v>4907.1819864775171</v>
      </c>
      <c r="J124" s="609">
        <f>J126+J140</f>
        <v>75373.140744927397</v>
      </c>
      <c r="K124" s="609">
        <f t="shared" si="60"/>
        <v>1413.2426678251068</v>
      </c>
      <c r="L124" s="609">
        <f>L126+L140</f>
        <v>80071.083035415402</v>
      </c>
      <c r="M124" s="609">
        <f t="shared" si="55"/>
        <v>4697.9422904880048</v>
      </c>
      <c r="N124" s="609">
        <f>L124+O124</f>
        <v>82258.737977039607</v>
      </c>
      <c r="O124" s="609">
        <f>O121-O143*7</f>
        <v>2187.6549416242083</v>
      </c>
      <c r="P124" s="609">
        <f>N124+Q124</f>
        <v>88796.645914753928</v>
      </c>
      <c r="Q124" s="609">
        <f>Q121-Q143*7</f>
        <v>6537.907937714328</v>
      </c>
      <c r="R124" s="609">
        <f>P124+S124</f>
        <v>91382.387345887109</v>
      </c>
      <c r="S124" s="609">
        <f>S121-S143*7</f>
        <v>2585.7414311331786</v>
      </c>
      <c r="T124" s="609">
        <f>R124+U124</f>
        <v>93878.032072247937</v>
      </c>
      <c r="U124" s="609">
        <f>U121-U143*7</f>
        <v>2495.6447263608316</v>
      </c>
      <c r="V124" s="609">
        <f>T124+W124</f>
        <v>96507.916131868711</v>
      </c>
      <c r="W124" s="609">
        <f>W121-W143*7</f>
        <v>2629.8840596207674</v>
      </c>
      <c r="X124" s="646">
        <f t="shared" si="53"/>
        <v>16436.833096453309</v>
      </c>
      <c r="Y124" s="665">
        <f t="shared" si="61"/>
        <v>3.804802638492788E-2</v>
      </c>
      <c r="AA124" s="517"/>
    </row>
    <row r="125" spans="1:31" ht="23.25" customHeight="1">
      <c r="A125" s="610" t="s">
        <v>187</v>
      </c>
      <c r="B125" s="609">
        <v>40760</v>
      </c>
      <c r="C125" s="609">
        <v>4296</v>
      </c>
      <c r="D125" s="609">
        <v>42919</v>
      </c>
      <c r="E125" s="609">
        <f t="shared" si="57"/>
        <v>2159</v>
      </c>
      <c r="F125" s="609">
        <v>46168</v>
      </c>
      <c r="G125" s="609">
        <f t="shared" si="58"/>
        <v>3249</v>
      </c>
      <c r="H125" s="609">
        <v>49453</v>
      </c>
      <c r="I125" s="609">
        <f t="shared" si="59"/>
        <v>3285</v>
      </c>
      <c r="J125" s="609">
        <v>52267</v>
      </c>
      <c r="K125" s="609">
        <f t="shared" si="60"/>
        <v>2814</v>
      </c>
      <c r="L125" s="609">
        <v>54475.849557560097</v>
      </c>
      <c r="M125" s="609">
        <f t="shared" si="55"/>
        <v>2208.8495575600973</v>
      </c>
      <c r="N125" s="609">
        <f>N127+N133</f>
        <v>57675.849557560105</v>
      </c>
      <c r="O125" s="609">
        <f>N125-L125</f>
        <v>3200.0000000000073</v>
      </c>
      <c r="P125" s="609">
        <f>P127+P133</f>
        <v>61075.849557560105</v>
      </c>
      <c r="Q125" s="609">
        <f>P125-N125</f>
        <v>3400</v>
      </c>
      <c r="R125" s="609">
        <f>R127+R133</f>
        <v>64675.849557560105</v>
      </c>
      <c r="S125" s="609">
        <f>R125-P125</f>
        <v>3600</v>
      </c>
      <c r="T125" s="609">
        <f>T127+T133</f>
        <v>68475.849557560112</v>
      </c>
      <c r="U125" s="609">
        <f>T125-R125</f>
        <v>3800.0000000000073</v>
      </c>
      <c r="V125" s="609">
        <f>V127+V133</f>
        <v>72475.849557560112</v>
      </c>
      <c r="W125" s="609">
        <f>V125-T125</f>
        <v>4000</v>
      </c>
      <c r="X125" s="646">
        <f t="shared" si="53"/>
        <v>18000.000000000015</v>
      </c>
      <c r="Y125" s="665">
        <f t="shared" si="61"/>
        <v>5.8760817477808036E-2</v>
      </c>
      <c r="AA125" s="517"/>
    </row>
    <row r="126" spans="1:31" ht="23.25" customHeight="1">
      <c r="A126" s="610" t="s">
        <v>188</v>
      </c>
      <c r="B126" s="609">
        <f>B128+B134</f>
        <v>39341.828411937255</v>
      </c>
      <c r="C126" s="609">
        <f>C128+C134</f>
        <v>4477.9209010173709</v>
      </c>
      <c r="D126" s="609">
        <f>D128+D134</f>
        <v>41609.89575508159</v>
      </c>
      <c r="E126" s="609">
        <f t="shared" si="57"/>
        <v>2268.0673431443356</v>
      </c>
      <c r="F126" s="609">
        <f>F128+F134</f>
        <v>45111.725246139977</v>
      </c>
      <c r="G126" s="609">
        <f t="shared" si="58"/>
        <v>3501.8294910583863</v>
      </c>
      <c r="H126" s="609">
        <f>H128+H134</f>
        <v>50363.221976422596</v>
      </c>
      <c r="I126" s="609">
        <f t="shared" si="59"/>
        <v>5251.496730282619</v>
      </c>
      <c r="J126" s="609">
        <f>J128+J134</f>
        <v>50484.221150330399</v>
      </c>
      <c r="K126" s="609">
        <f t="shared" si="60"/>
        <v>120.9991739078032</v>
      </c>
      <c r="L126" s="609">
        <f>L128+L134</f>
        <v>53383.083035415402</v>
      </c>
      <c r="M126" s="609">
        <f t="shared" si="55"/>
        <v>2898.8618850850035</v>
      </c>
      <c r="N126" s="609">
        <f>L126+O126</f>
        <v>55783.083035415402</v>
      </c>
      <c r="O126" s="609">
        <f>O128+O134</f>
        <v>2400</v>
      </c>
      <c r="P126" s="609">
        <f>N126+Q126</f>
        <v>59083.083035415402</v>
      </c>
      <c r="Q126" s="609">
        <f>Q128+Q134</f>
        <v>3300</v>
      </c>
      <c r="R126" s="609">
        <f>P126+S126</f>
        <v>62583.083035415402</v>
      </c>
      <c r="S126" s="609">
        <f>S128+S134</f>
        <v>3500</v>
      </c>
      <c r="T126" s="609">
        <f>R126+U126</f>
        <v>66183.083035415402</v>
      </c>
      <c r="U126" s="609">
        <f>U128+U134</f>
        <v>3600</v>
      </c>
      <c r="V126" s="609">
        <f>T126+W126</f>
        <v>70183.083035415402</v>
      </c>
      <c r="W126" s="609">
        <f>W128+W134</f>
        <v>4000</v>
      </c>
      <c r="X126" s="646">
        <f t="shared" si="53"/>
        <v>16800</v>
      </c>
      <c r="Y126" s="665">
        <f t="shared" si="61"/>
        <v>5.6247655646720407E-2</v>
      </c>
      <c r="AA126" s="517"/>
      <c r="AD126" s="704"/>
      <c r="AE126" s="704"/>
    </row>
    <row r="127" spans="1:31" ht="23.25" customHeight="1">
      <c r="A127" s="598" t="s">
        <v>189</v>
      </c>
      <c r="B127" s="612">
        <v>32963.057530935097</v>
      </c>
      <c r="C127" s="612">
        <v>3598.4472643350964</v>
      </c>
      <c r="D127" s="612">
        <v>34557.465082090901</v>
      </c>
      <c r="E127" s="612">
        <v>1594.407551155804</v>
      </c>
      <c r="F127" s="612">
        <v>34900.722062045199</v>
      </c>
      <c r="G127" s="612">
        <v>343.256979954298</v>
      </c>
      <c r="H127" s="612">
        <v>36679.071151358898</v>
      </c>
      <c r="I127" s="612">
        <v>1778.3490893136986</v>
      </c>
      <c r="J127" s="612">
        <v>37807.2047796892</v>
      </c>
      <c r="K127" s="612">
        <v>1128.1336283303026</v>
      </c>
      <c r="L127" s="612">
        <v>38909.669160311503</v>
      </c>
      <c r="M127" s="612">
        <v>1102.464380622303</v>
      </c>
      <c r="N127" s="612">
        <f>O127+L127</f>
        <v>40509.669160311503</v>
      </c>
      <c r="O127" s="632">
        <v>1600</v>
      </c>
      <c r="P127" s="612">
        <f>Q127+N127</f>
        <v>42209.669160311503</v>
      </c>
      <c r="Q127" s="1089">
        <v>1700</v>
      </c>
      <c r="R127" s="612">
        <f>S127+P127</f>
        <v>44009.669160311503</v>
      </c>
      <c r="S127" s="1089">
        <v>1800</v>
      </c>
      <c r="T127" s="612">
        <f>U127+R127</f>
        <v>45909.669160311503</v>
      </c>
      <c r="U127" s="1089">
        <v>1900</v>
      </c>
      <c r="V127" s="612">
        <f>W127+T127</f>
        <v>47909.669160311503</v>
      </c>
      <c r="W127" s="1089">
        <v>2000</v>
      </c>
      <c r="X127" s="647">
        <f t="shared" si="53"/>
        <v>9000</v>
      </c>
      <c r="Y127" s="664">
        <f t="shared" si="61"/>
        <v>4.2492950160557541E-2</v>
      </c>
      <c r="AA127" s="517"/>
    </row>
    <row r="128" spans="1:31" ht="23.25" customHeight="1">
      <c r="A128" s="598" t="s">
        <v>103</v>
      </c>
      <c r="B128" s="612">
        <v>31938.230733346802</v>
      </c>
      <c r="C128" s="612">
        <v>3385.7138667051004</v>
      </c>
      <c r="D128" s="612">
        <v>33901.1068699959</v>
      </c>
      <c r="E128" s="612">
        <v>1962.876136649098</v>
      </c>
      <c r="F128" s="612">
        <v>35888.532036040902</v>
      </c>
      <c r="G128" s="612">
        <v>1987.4251660450027</v>
      </c>
      <c r="H128" s="612">
        <v>37660.355739162696</v>
      </c>
      <c r="I128" s="612">
        <v>1771.8237031217941</v>
      </c>
      <c r="J128" s="612">
        <v>36779.794137330297</v>
      </c>
      <c r="K128" s="612">
        <v>-880.5616018323999</v>
      </c>
      <c r="L128" s="692">
        <v>38055.866668286202</v>
      </c>
      <c r="M128" s="612">
        <v>1276.0725309559057</v>
      </c>
      <c r="N128" s="612">
        <f>O128+L128</f>
        <v>39355.866668286202</v>
      </c>
      <c r="O128" s="632">
        <v>1300</v>
      </c>
      <c r="P128" s="612">
        <f>Q128+N128</f>
        <v>41055.866668286202</v>
      </c>
      <c r="Q128" s="1089">
        <v>1700</v>
      </c>
      <c r="R128" s="612">
        <f>S128+P128</f>
        <v>42955.866668286202</v>
      </c>
      <c r="S128" s="1089">
        <v>1900</v>
      </c>
      <c r="T128" s="612">
        <f>U128+R128</f>
        <v>44855.866668286202</v>
      </c>
      <c r="U128" s="1089">
        <v>1900</v>
      </c>
      <c r="V128" s="612">
        <f>W128+T128</f>
        <v>46955.866668286202</v>
      </c>
      <c r="W128" s="1089">
        <v>2100</v>
      </c>
      <c r="X128" s="647">
        <f t="shared" si="53"/>
        <v>8900</v>
      </c>
      <c r="Y128" s="664">
        <f t="shared" si="61"/>
        <v>4.2926370524230206E-2</v>
      </c>
      <c r="AA128" s="517"/>
      <c r="AD128" s="704"/>
    </row>
    <row r="129" spans="1:29" ht="23.25" customHeight="1">
      <c r="A129" s="598" t="s">
        <v>190</v>
      </c>
      <c r="B129" s="522">
        <v>2.1304732067981499E-2</v>
      </c>
      <c r="C129" s="522">
        <v>8.0473206798150135E-4</v>
      </c>
      <c r="D129" s="522">
        <v>2.11260979790628E-2</v>
      </c>
      <c r="E129" s="522">
        <v>-1.7863408891869922E-4</v>
      </c>
      <c r="F129" s="522">
        <v>2.1243637502547E-2</v>
      </c>
      <c r="G129" s="522">
        <v>1.1753952348420027E-4</v>
      </c>
      <c r="H129" s="522">
        <v>1.9728071144516399E-2</v>
      </c>
      <c r="I129" s="522">
        <v>-1.5155663580306011E-3</v>
      </c>
      <c r="J129" s="522">
        <v>1.6466061590135899E-2</v>
      </c>
      <c r="K129" s="628">
        <v>-3.2620095543804996E-3</v>
      </c>
      <c r="L129" s="522">
        <v>1.29E-2</v>
      </c>
      <c r="M129" s="628">
        <v>-3.5000000000000001E-3</v>
      </c>
      <c r="N129" s="522">
        <f>息差测算表!C65</f>
        <v>1.0142374307023552E-2</v>
      </c>
      <c r="O129" s="628">
        <f>N129-L129</f>
        <v>-2.7576256929764485E-3</v>
      </c>
      <c r="P129" s="522">
        <f>息差测算表!D65</f>
        <v>9.8088854672733223E-3</v>
      </c>
      <c r="Q129" s="628">
        <f>P129-N129</f>
        <v>-3.3348883975022926E-4</v>
      </c>
      <c r="R129" s="522">
        <f>息差测算表!E65</f>
        <v>9.4970589019970301E-3</v>
      </c>
      <c r="S129" s="628">
        <f>R129-P129</f>
        <v>-3.1182656527629221E-4</v>
      </c>
      <c r="T129" s="522">
        <f>息差测算表!F65</f>
        <v>9.1735268655984692E-3</v>
      </c>
      <c r="U129" s="522">
        <f>T129-R129</f>
        <v>-3.2353203639856089E-4</v>
      </c>
      <c r="V129" s="522">
        <f>息差测算表!G65</f>
        <v>9.1566067630310961E-3</v>
      </c>
      <c r="W129" s="628">
        <f>V129-T129</f>
        <v>-1.6920102567373127E-5</v>
      </c>
      <c r="X129" s="525">
        <f t="shared" si="53"/>
        <v>-3.7433932369689039E-3</v>
      </c>
      <c r="Y129" s="658"/>
      <c r="AA129" s="517"/>
      <c r="AC129" s="734"/>
    </row>
    <row r="130" spans="1:29" ht="23.25" customHeight="1">
      <c r="A130" s="598" t="s">
        <v>191</v>
      </c>
      <c r="B130" s="612">
        <v>17876</v>
      </c>
      <c r="C130" s="612">
        <v>2176</v>
      </c>
      <c r="D130" s="612">
        <v>18202</v>
      </c>
      <c r="E130" s="612">
        <v>326</v>
      </c>
      <c r="F130" s="612">
        <v>18056</v>
      </c>
      <c r="G130" s="612">
        <v>-146</v>
      </c>
      <c r="H130" s="612">
        <v>20547</v>
      </c>
      <c r="I130" s="612">
        <v>2491</v>
      </c>
      <c r="J130" s="612">
        <v>18970</v>
      </c>
      <c r="K130" s="612">
        <v>-1577</v>
      </c>
      <c r="L130" s="612">
        <v>18865</v>
      </c>
      <c r="M130" s="612">
        <v>-100</v>
      </c>
      <c r="N130" s="612">
        <f>N131*($L$130+$J$130)/2/$L$131</f>
        <v>18548.547438765559</v>
      </c>
      <c r="O130" s="612">
        <f>N130-L130</f>
        <v>-316.45256123444051</v>
      </c>
      <c r="P130" s="612">
        <f>P131*($L$130+$J$130)/2/$L$131</f>
        <v>19470.928841851659</v>
      </c>
      <c r="Q130" s="612">
        <f>P130-N130</f>
        <v>922.38140308609945</v>
      </c>
      <c r="R130" s="612">
        <f>R131*($L$130+$J$130)/2/$L$131</f>
        <v>20501.825704124363</v>
      </c>
      <c r="S130" s="612">
        <f>R130-P130</f>
        <v>1030.8968622727043</v>
      </c>
      <c r="T130" s="612">
        <f>T131*($L$130+$J$130)/2/$L$131</f>
        <v>21532.722566397064</v>
      </c>
      <c r="U130" s="612">
        <f>T130-R130</f>
        <v>1030.8968622727007</v>
      </c>
      <c r="V130" s="612">
        <f>V131*($L$130+$J$130)/2/$L$131</f>
        <v>22672.134887856366</v>
      </c>
      <c r="W130" s="612">
        <f>V130-T130</f>
        <v>1139.4123214593019</v>
      </c>
      <c r="X130" s="647">
        <f t="shared" si="53"/>
        <v>3807.1348878563658</v>
      </c>
      <c r="Y130" s="664">
        <f>(V130/L130)^(1/5)-1</f>
        <v>3.7449871998946893E-2</v>
      </c>
      <c r="AA130" s="529" t="s">
        <v>192</v>
      </c>
      <c r="AB130" s="517" t="s">
        <v>193</v>
      </c>
    </row>
    <row r="131" spans="1:29" ht="23.25" customHeight="1">
      <c r="A131" s="598" t="s">
        <v>103</v>
      </c>
      <c r="B131" s="612">
        <v>16032.453198552301</v>
      </c>
      <c r="C131" s="612">
        <v>1341.4531985523008</v>
      </c>
      <c r="D131" s="612">
        <v>17734.8223838759</v>
      </c>
      <c r="E131" s="612">
        <v>1702.3691853235996</v>
      </c>
      <c r="F131" s="612">
        <v>18679.064832634998</v>
      </c>
      <c r="G131" s="612">
        <v>944.2424487590979</v>
      </c>
      <c r="H131" s="612">
        <v>20693.703815115001</v>
      </c>
      <c r="I131" s="612">
        <v>2014.6389824800026</v>
      </c>
      <c r="J131" s="612">
        <v>19168.638547198701</v>
      </c>
      <c r="K131" s="612">
        <v>-1525.0652679162995</v>
      </c>
      <c r="L131" s="612">
        <v>17433</v>
      </c>
      <c r="M131" s="612">
        <v>-1735.6385471987014</v>
      </c>
      <c r="N131" s="1090">
        <f>O131+L131</f>
        <v>17093</v>
      </c>
      <c r="O131" s="853">
        <v>-340</v>
      </c>
      <c r="P131" s="1090">
        <f>Q131+N131</f>
        <v>17943</v>
      </c>
      <c r="Q131" s="1088">
        <v>850</v>
      </c>
      <c r="R131" s="1090">
        <f>S131+P131</f>
        <v>18893</v>
      </c>
      <c r="S131" s="1088">
        <v>950</v>
      </c>
      <c r="T131" s="1090">
        <f>U131+R131</f>
        <v>19843</v>
      </c>
      <c r="U131" s="1088">
        <v>950</v>
      </c>
      <c r="V131" s="1090">
        <f>W131+T131</f>
        <v>20893</v>
      </c>
      <c r="W131" s="1088">
        <v>1050</v>
      </c>
      <c r="X131" s="647">
        <f t="shared" si="53"/>
        <v>3460</v>
      </c>
      <c r="Y131" s="664">
        <f>(V131/L131)^(1/5)-1</f>
        <v>3.6873403849576825E-2</v>
      </c>
      <c r="AA131" s="517"/>
    </row>
    <row r="132" spans="1:29" ht="23.25" customHeight="1">
      <c r="A132" s="598" t="s">
        <v>190</v>
      </c>
      <c r="B132" s="522">
        <v>1.2399826999853701E-2</v>
      </c>
      <c r="C132" s="522">
        <v>1.2998269998537003E-3</v>
      </c>
      <c r="D132" s="522">
        <v>1.3959936083193699E-2</v>
      </c>
      <c r="E132" s="522">
        <v>1.5601090833399986E-3</v>
      </c>
      <c r="F132" s="522">
        <v>1.45362025786436E-2</v>
      </c>
      <c r="G132" s="522">
        <v>5.7626649544990048E-4</v>
      </c>
      <c r="H132" s="522">
        <v>1.4406365154552399E-2</v>
      </c>
      <c r="I132" s="522">
        <v>-1.2983742409120036E-4</v>
      </c>
      <c r="J132" s="522">
        <v>9.8859480748461105E-3</v>
      </c>
      <c r="K132" s="628">
        <v>-4.520417079706289E-3</v>
      </c>
      <c r="L132" s="522">
        <v>4.7999999999999996E-3</v>
      </c>
      <c r="M132" s="628">
        <v>-5.0859480748461109E-3</v>
      </c>
      <c r="N132" s="522">
        <f>息差测算表!C67</f>
        <v>2.5000000000000001E-3</v>
      </c>
      <c r="O132" s="628">
        <f>N132-L132</f>
        <v>-2.2999999999999995E-3</v>
      </c>
      <c r="P132" s="522">
        <f>息差测算表!D67</f>
        <v>2.5000000000000001E-3</v>
      </c>
      <c r="Q132" s="628">
        <f>P132-N132</f>
        <v>0</v>
      </c>
      <c r="R132" s="522">
        <f>息差测算表!E67</f>
        <v>2.5000000000000001E-3</v>
      </c>
      <c r="S132" s="628">
        <f>R132-P132</f>
        <v>0</v>
      </c>
      <c r="T132" s="522">
        <f>息差测算表!F67</f>
        <v>2.5000000000000001E-3</v>
      </c>
      <c r="U132" s="522">
        <f>T132-R132</f>
        <v>0</v>
      </c>
      <c r="V132" s="522">
        <f>息差测算表!G67</f>
        <v>2.5000000000000001E-3</v>
      </c>
      <c r="W132" s="628">
        <f>V132-T132</f>
        <v>0</v>
      </c>
      <c r="X132" s="525">
        <f t="shared" si="53"/>
        <v>-2.2999999999999995E-3</v>
      </c>
      <c r="Y132" s="658"/>
      <c r="AA132" s="517"/>
    </row>
    <row r="133" spans="1:29" ht="23.25" customHeight="1">
      <c r="A133" s="598" t="s">
        <v>194</v>
      </c>
      <c r="B133" s="612">
        <v>7796.6462565099</v>
      </c>
      <c r="C133" s="612">
        <v>697.21729828010029</v>
      </c>
      <c r="D133" s="612">
        <v>8361.2789342217002</v>
      </c>
      <c r="E133" s="612">
        <v>564.63267771180017</v>
      </c>
      <c r="F133" s="612">
        <v>11267.5812143078</v>
      </c>
      <c r="G133" s="612">
        <v>2906.3022800860999</v>
      </c>
      <c r="H133" s="612">
        <v>12756.039469236999</v>
      </c>
      <c r="I133" s="612">
        <v>1488.458254929199</v>
      </c>
      <c r="J133" s="612">
        <v>14343.8445612753</v>
      </c>
      <c r="K133" s="612">
        <v>1587.8050920383012</v>
      </c>
      <c r="L133" s="612">
        <v>15566.1803972486</v>
      </c>
      <c r="M133" s="612">
        <v>1222.3358359732993</v>
      </c>
      <c r="N133" s="612">
        <f>O133+L133</f>
        <v>17166.180397248601</v>
      </c>
      <c r="O133" s="1089">
        <v>1600</v>
      </c>
      <c r="P133" s="612">
        <f>Q133+N133</f>
        <v>18866.180397248601</v>
      </c>
      <c r="Q133" s="1089">
        <v>1700</v>
      </c>
      <c r="R133" s="612">
        <f>S133+P133</f>
        <v>20666.180397248601</v>
      </c>
      <c r="S133" s="1089">
        <v>1800</v>
      </c>
      <c r="T133" s="612">
        <f>U133+R133</f>
        <v>22566.180397248601</v>
      </c>
      <c r="U133" s="1089">
        <v>1900</v>
      </c>
      <c r="V133" s="612">
        <f>W133+T133</f>
        <v>24566.180397248601</v>
      </c>
      <c r="W133" s="1089">
        <v>2000</v>
      </c>
      <c r="X133" s="647">
        <f t="shared" si="53"/>
        <v>9000.0000000000018</v>
      </c>
      <c r="Y133" s="664">
        <f>(V133/L133)^(1/5)-1</f>
        <v>9.5547256187138885E-2</v>
      </c>
      <c r="AA133" s="517"/>
      <c r="AB133" s="734"/>
    </row>
    <row r="134" spans="1:29" ht="23.25" customHeight="1">
      <c r="A134" s="598" t="s">
        <v>103</v>
      </c>
      <c r="B134" s="612">
        <v>7403.5976785904504</v>
      </c>
      <c r="C134" s="612">
        <v>1092.2070343122705</v>
      </c>
      <c r="D134" s="612">
        <v>7708.7888850856898</v>
      </c>
      <c r="E134" s="612">
        <v>305.19120649523938</v>
      </c>
      <c r="F134" s="612">
        <v>9223.1932100990707</v>
      </c>
      <c r="G134" s="612">
        <v>1514.4043250133809</v>
      </c>
      <c r="H134" s="612">
        <v>12702.866237259899</v>
      </c>
      <c r="I134" s="612">
        <v>3479.6730271608285</v>
      </c>
      <c r="J134" s="612">
        <v>13704.4270130001</v>
      </c>
      <c r="K134" s="612">
        <v>1001.5607757402013</v>
      </c>
      <c r="L134" s="612">
        <v>15327.2163671292</v>
      </c>
      <c r="M134" s="612">
        <v>1622.7893541290996</v>
      </c>
      <c r="N134" s="612">
        <f>O134+L134</f>
        <v>16427.2163671292</v>
      </c>
      <c r="O134" s="1089">
        <v>1100</v>
      </c>
      <c r="P134" s="612">
        <f>Q134+N134</f>
        <v>18027.2163671292</v>
      </c>
      <c r="Q134" s="1089">
        <v>1600</v>
      </c>
      <c r="R134" s="612">
        <f>S134+P134</f>
        <v>19627.2163671292</v>
      </c>
      <c r="S134" s="1089">
        <v>1600</v>
      </c>
      <c r="T134" s="612">
        <f>U134+R134</f>
        <v>21327.2163671292</v>
      </c>
      <c r="U134" s="1089">
        <v>1700</v>
      </c>
      <c r="V134" s="612">
        <f>W134+T134</f>
        <v>23227.2163671292</v>
      </c>
      <c r="W134" s="1089">
        <v>1900</v>
      </c>
      <c r="X134" s="647">
        <f t="shared" si="53"/>
        <v>7900</v>
      </c>
      <c r="Y134" s="664">
        <f>(V134/L134)^(1/5)-1</f>
        <v>8.6692764622764651E-2</v>
      </c>
      <c r="AA134" s="529" t="s">
        <v>195</v>
      </c>
      <c r="AB134" s="517" t="s">
        <v>196</v>
      </c>
    </row>
    <row r="135" spans="1:29" ht="23.25" customHeight="1">
      <c r="A135" s="598" t="s">
        <v>190</v>
      </c>
      <c r="B135" s="522">
        <v>2.4388331067536601E-2</v>
      </c>
      <c r="C135" s="522">
        <v>7.8833106753660107E-4</v>
      </c>
      <c r="D135" s="522">
        <v>2.3141790659719799E-2</v>
      </c>
      <c r="E135" s="522">
        <v>-1.246540407816802E-3</v>
      </c>
      <c r="F135" s="522">
        <v>2.26214567270396E-2</v>
      </c>
      <c r="G135" s="522">
        <v>-5.2033393268019826E-4</v>
      </c>
      <c r="H135" s="522">
        <v>2.2224924851526901E-2</v>
      </c>
      <c r="I135" s="522">
        <v>-3.9653187551269911E-4</v>
      </c>
      <c r="J135" s="522">
        <v>2.04178088227451E-2</v>
      </c>
      <c r="K135" s="628">
        <v>-1.8071160287818008E-3</v>
      </c>
      <c r="L135" s="522">
        <v>1.7100000000000001E-2</v>
      </c>
      <c r="M135" s="628">
        <v>-3.7000000000000002E-3</v>
      </c>
      <c r="N135" s="522">
        <f>息差测算表!C77</f>
        <v>1.3076925201909742E-2</v>
      </c>
      <c r="O135" s="628">
        <f>N135-L135</f>
        <v>-4.0230747980902586E-3</v>
      </c>
      <c r="P135" s="522">
        <f>息差测算表!D77</f>
        <v>1.2532755412723695E-2</v>
      </c>
      <c r="Q135" s="628">
        <f>P135-N135</f>
        <v>-5.4416978918604697E-4</v>
      </c>
      <c r="R135" s="522">
        <f>息差测算表!E77</f>
        <v>1.2088146101537028E-2</v>
      </c>
      <c r="S135" s="628">
        <f>R135-P135</f>
        <v>-4.4460931118666704E-4</v>
      </c>
      <c r="T135" s="522">
        <f>息差测算表!F77</f>
        <v>1.1646118598612731E-2</v>
      </c>
      <c r="U135" s="522">
        <f>T135-R135</f>
        <v>-4.4202750292429704E-4</v>
      </c>
      <c r="V135" s="522">
        <f>息差测算表!G77</f>
        <v>1.1614536186319944E-2</v>
      </c>
      <c r="W135" s="628">
        <f>V135-T135</f>
        <v>-3.1582412292787201E-5</v>
      </c>
      <c r="X135" s="525">
        <f t="shared" si="53"/>
        <v>-5.4854638136800568E-3</v>
      </c>
      <c r="Y135" s="658"/>
      <c r="AA135" s="517"/>
    </row>
    <row r="136" spans="1:29" ht="23.25" customHeight="1">
      <c r="A136" s="598" t="s">
        <v>197</v>
      </c>
      <c r="B136" s="612">
        <v>2952</v>
      </c>
      <c r="C136" s="612">
        <f>B136-2513</f>
        <v>439</v>
      </c>
      <c r="D136" s="612">
        <v>2767</v>
      </c>
      <c r="E136" s="612">
        <f t="shared" si="57"/>
        <v>-185</v>
      </c>
      <c r="F136" s="612">
        <v>3266</v>
      </c>
      <c r="G136" s="612">
        <f t="shared" si="58"/>
        <v>499</v>
      </c>
      <c r="H136" s="612">
        <v>3240</v>
      </c>
      <c r="I136" s="612">
        <f t="shared" si="59"/>
        <v>-26</v>
      </c>
      <c r="J136" s="612">
        <v>4214</v>
      </c>
      <c r="K136" s="612">
        <f t="shared" si="60"/>
        <v>974</v>
      </c>
      <c r="L136" s="612">
        <v>4460</v>
      </c>
      <c r="M136" s="612">
        <v>257</v>
      </c>
      <c r="N136" s="612">
        <f>N137*2-L136</f>
        <v>4542.1145691868023</v>
      </c>
      <c r="O136" s="612">
        <f>N136-L136</f>
        <v>82.114569186802328</v>
      </c>
      <c r="P136" s="612">
        <f>P137*2-N136</f>
        <v>5420</v>
      </c>
      <c r="Q136" s="612">
        <f>P136-N136</f>
        <v>877.88543081319767</v>
      </c>
      <c r="R136" s="612">
        <f>R137*2-P136</f>
        <v>5502.1145691868023</v>
      </c>
      <c r="S136" s="612">
        <f>R136-P136</f>
        <v>82.114569186802328</v>
      </c>
      <c r="T136" s="612">
        <f>T137*2-R136</f>
        <v>6440</v>
      </c>
      <c r="U136" s="612">
        <f>T136-R136</f>
        <v>937.88543081319767</v>
      </c>
      <c r="V136" s="612">
        <f>V137*2-T136</f>
        <v>6642.1145691868023</v>
      </c>
      <c r="W136" s="612">
        <f>V136-T136</f>
        <v>202.11456918680233</v>
      </c>
      <c r="X136" s="647">
        <f t="shared" si="53"/>
        <v>2182.1145691868023</v>
      </c>
      <c r="Y136" s="664">
        <f>(V136/L136)^(1/5)-1</f>
        <v>8.2914828838787979E-2</v>
      </c>
      <c r="AA136" s="517"/>
    </row>
    <row r="137" spans="1:29" ht="23.25" customHeight="1">
      <c r="A137" s="598" t="s">
        <v>103</v>
      </c>
      <c r="B137" s="612">
        <v>2485.6824461213</v>
      </c>
      <c r="C137" s="612">
        <f>B137-2365</f>
        <v>120.68244612130002</v>
      </c>
      <c r="D137" s="612">
        <v>2534.8028278282</v>
      </c>
      <c r="E137" s="612">
        <f t="shared" si="57"/>
        <v>49.120381706899934</v>
      </c>
      <c r="F137" s="612">
        <v>2671.4172412026001</v>
      </c>
      <c r="G137" s="612">
        <f t="shared" si="58"/>
        <v>136.6144133744001</v>
      </c>
      <c r="H137" s="612">
        <v>3052.9521504232998</v>
      </c>
      <c r="I137" s="612">
        <f t="shared" si="59"/>
        <v>381.53490922069977</v>
      </c>
      <c r="J137" s="612">
        <v>3674.6091920023</v>
      </c>
      <c r="K137" s="612">
        <f t="shared" si="60"/>
        <v>621.65704157900018</v>
      </c>
      <c r="L137" s="612">
        <v>4152</v>
      </c>
      <c r="M137" s="612">
        <f>L137-J137</f>
        <v>477.39080799769999</v>
      </c>
      <c r="N137" s="612">
        <f>息差测算表!C78</f>
        <v>4501.0572845934012</v>
      </c>
      <c r="O137" s="612">
        <f>N137-L137</f>
        <v>349.05728459340116</v>
      </c>
      <c r="P137" s="612">
        <f>Q137+N137</f>
        <v>4981.0572845934012</v>
      </c>
      <c r="Q137" s="1088">
        <v>480</v>
      </c>
      <c r="R137" s="612">
        <f>S137+P137</f>
        <v>5461.0572845934012</v>
      </c>
      <c r="S137" s="1088">
        <v>480</v>
      </c>
      <c r="T137" s="612">
        <f>U137+R137</f>
        <v>5971.0572845934012</v>
      </c>
      <c r="U137" s="1088">
        <v>510</v>
      </c>
      <c r="V137" s="612">
        <f>W137+T137</f>
        <v>6541.0572845934012</v>
      </c>
      <c r="W137" s="1088">
        <v>570</v>
      </c>
      <c r="X137" s="647">
        <f>V137-L137</f>
        <v>2389.0572845934012</v>
      </c>
      <c r="Y137" s="664">
        <f>(V137/L137)^(1/5)-1</f>
        <v>9.5161383028508295E-2</v>
      </c>
      <c r="AA137" s="517"/>
    </row>
    <row r="138" spans="1:29" ht="23.25" customHeight="1">
      <c r="A138" s="598" t="s">
        <v>190</v>
      </c>
      <c r="B138" s="522">
        <v>3.5289477107937599E-3</v>
      </c>
      <c r="C138" s="522">
        <f>B138-0.42%</f>
        <v>-6.7105228920623979E-4</v>
      </c>
      <c r="D138" s="522">
        <v>3.2856955267151402E-3</v>
      </c>
      <c r="E138" s="522">
        <f t="shared" si="57"/>
        <v>-2.4325218407861976E-4</v>
      </c>
      <c r="F138" s="522">
        <v>3.0023573058880798E-3</v>
      </c>
      <c r="G138" s="522">
        <f t="shared" si="58"/>
        <v>-2.8333822082706036E-4</v>
      </c>
      <c r="H138" s="522">
        <v>2.4704546056361402E-3</v>
      </c>
      <c r="I138" s="522">
        <f t="shared" si="59"/>
        <v>-5.3190270025193966E-4</v>
      </c>
      <c r="J138" s="522">
        <v>1.7072569517471801E-3</v>
      </c>
      <c r="K138" s="628">
        <f t="shared" si="60"/>
        <v>-7.6319765388896009E-4</v>
      </c>
      <c r="L138" s="522">
        <v>6.9999999999999999E-4</v>
      </c>
      <c r="M138" s="628">
        <f>L138-J138</f>
        <v>-1.00725695174718E-3</v>
      </c>
      <c r="N138" s="522">
        <f>息差测算表!C79</f>
        <v>5.0000000000000001E-4</v>
      </c>
      <c r="O138" s="628">
        <f>N138-L138</f>
        <v>-1.9999999999999998E-4</v>
      </c>
      <c r="P138" s="522">
        <f>息差测算表!D79</f>
        <v>5.0000000000000001E-4</v>
      </c>
      <c r="Q138" s="628">
        <f>P138-N138</f>
        <v>0</v>
      </c>
      <c r="R138" s="522">
        <f>息差测算表!E79</f>
        <v>5.0000000000000001E-4</v>
      </c>
      <c r="S138" s="628">
        <f>R138-P138</f>
        <v>0</v>
      </c>
      <c r="T138" s="522">
        <f>息差测算表!F79</f>
        <v>5.0000000000000001E-4</v>
      </c>
      <c r="U138" s="522">
        <f>T138-R138</f>
        <v>0</v>
      </c>
      <c r="V138" s="522">
        <f>息差测算表!G79</f>
        <v>5.0000000000000001E-4</v>
      </c>
      <c r="W138" s="628">
        <f>V138-T138</f>
        <v>0</v>
      </c>
      <c r="X138" s="525">
        <f t="shared" si="53"/>
        <v>-1.9999999999999998E-4</v>
      </c>
      <c r="Y138" s="658"/>
      <c r="AA138" s="517"/>
    </row>
    <row r="139" spans="1:29" ht="23.25" customHeight="1">
      <c r="A139" s="610" t="s">
        <v>198</v>
      </c>
      <c r="B139" s="609">
        <f>17306+2657+1800</f>
        <v>21763</v>
      </c>
      <c r="C139" s="609">
        <f>B139-14932-2759-1865</f>
        <v>2207</v>
      </c>
      <c r="D139" s="609">
        <f>19677+2317+2000</f>
        <v>23994</v>
      </c>
      <c r="E139" s="609">
        <f t="shared" si="57"/>
        <v>2231</v>
      </c>
      <c r="F139" s="609">
        <f>20438+1880+2400</f>
        <v>24718</v>
      </c>
      <c r="G139" s="609">
        <f t="shared" si="58"/>
        <v>724</v>
      </c>
      <c r="H139" s="609">
        <f>19466+3631+2398</f>
        <v>25495</v>
      </c>
      <c r="I139" s="609">
        <f t="shared" si="59"/>
        <v>777</v>
      </c>
      <c r="J139" s="609">
        <f>20481+1994+2771</f>
        <v>25246</v>
      </c>
      <c r="K139" s="609">
        <f t="shared" si="60"/>
        <v>-249</v>
      </c>
      <c r="L139" s="609">
        <f>19698+5590+2610</f>
        <v>27898</v>
      </c>
      <c r="M139" s="609">
        <f>334+2395-161</f>
        <v>2568</v>
      </c>
      <c r="N139" s="609">
        <f>L139+O139</f>
        <v>30121.686874359937</v>
      </c>
      <c r="O139" s="675">
        <f>O123-O125</f>
        <v>2223.686874359938</v>
      </c>
      <c r="P139" s="609">
        <f>Q139+N139</f>
        <v>29176.820190225153</v>
      </c>
      <c r="Q139" s="675">
        <f>Q123-Q125</f>
        <v>-944.86668413478583</v>
      </c>
      <c r="R139" s="609">
        <f>S139+P139</f>
        <v>28139.727848663948</v>
      </c>
      <c r="S139" s="675">
        <f>S123-S125</f>
        <v>-1037.092341561206</v>
      </c>
      <c r="T139" s="609">
        <f>U139+R139</f>
        <v>27041.855129614105</v>
      </c>
      <c r="U139" s="675">
        <f>U123-U125</f>
        <v>-1097.872719049843</v>
      </c>
      <c r="V139" s="609">
        <f>W139+T139</f>
        <v>25739.324286424693</v>
      </c>
      <c r="W139" s="675">
        <f>W123-W125</f>
        <v>-1302.5308431894127</v>
      </c>
      <c r="X139" s="646">
        <f t="shared" si="53"/>
        <v>-2158.6757135753069</v>
      </c>
      <c r="Y139" s="665">
        <f>(V139/L139)^(1/5)-1</f>
        <v>-1.5977986039504399E-2</v>
      </c>
      <c r="AA139" s="517"/>
    </row>
    <row r="140" spans="1:29" ht="23.25" customHeight="1">
      <c r="A140" s="598" t="s">
        <v>103</v>
      </c>
      <c r="B140" s="612">
        <v>20636.614292665101</v>
      </c>
      <c r="C140" s="612">
        <f>B140-19897</f>
        <v>739.61429266510095</v>
      </c>
      <c r="D140" s="612">
        <v>23358.809476907601</v>
      </c>
      <c r="E140" s="612">
        <f t="shared" si="57"/>
        <v>2722.1951842425005</v>
      </c>
      <c r="F140" s="612">
        <v>23940.990844484801</v>
      </c>
      <c r="G140" s="612">
        <f t="shared" si="58"/>
        <v>582.18136757719913</v>
      </c>
      <c r="H140" s="612">
        <v>23596.676100679699</v>
      </c>
      <c r="I140" s="612">
        <f t="shared" si="59"/>
        <v>-344.3147438051019</v>
      </c>
      <c r="J140" s="612">
        <v>24888.919594596999</v>
      </c>
      <c r="K140" s="612">
        <f t="shared" si="60"/>
        <v>1292.2434939172999</v>
      </c>
      <c r="L140" s="612">
        <v>26688</v>
      </c>
      <c r="M140" s="612">
        <f>L140-J140</f>
        <v>1799.0804054030014</v>
      </c>
      <c r="N140" s="612">
        <f>L140+O140</f>
        <v>26475.654941624209</v>
      </c>
      <c r="O140" s="611">
        <f>O124-O126</f>
        <v>-212.34505837579172</v>
      </c>
      <c r="P140" s="612">
        <f>N140+Q140</f>
        <v>29713.562879338537</v>
      </c>
      <c r="Q140" s="611">
        <f>Q124-Q126</f>
        <v>3237.907937714328</v>
      </c>
      <c r="R140" s="612">
        <f>P140+S140</f>
        <v>28799.304310471714</v>
      </c>
      <c r="S140" s="611">
        <f>S124-S126</f>
        <v>-914.25856886682141</v>
      </c>
      <c r="T140" s="612">
        <f>R140+U140</f>
        <v>27694.949036832546</v>
      </c>
      <c r="U140" s="611">
        <f>U124-U126</f>
        <v>-1104.3552736391684</v>
      </c>
      <c r="V140" s="612">
        <f>T140+W140</f>
        <v>26324.833096453312</v>
      </c>
      <c r="W140" s="611">
        <f>W124-W126</f>
        <v>-1370.1159403792326</v>
      </c>
      <c r="X140" s="647">
        <f t="shared" si="53"/>
        <v>-363.16690354668754</v>
      </c>
      <c r="Y140" s="664">
        <f>(V140/L140)^(1/5)-1</f>
        <v>-2.7365105685523972E-3</v>
      </c>
      <c r="AA140" s="517"/>
    </row>
    <row r="141" spans="1:29" ht="23.25" customHeight="1">
      <c r="A141" s="598" t="s">
        <v>190</v>
      </c>
      <c r="B141" s="522">
        <v>2.6700000000000002E-2</v>
      </c>
      <c r="C141" s="522">
        <f>B141-3.15%</f>
        <v>-4.7999999999999987E-3</v>
      </c>
      <c r="D141" s="522">
        <v>2.75E-2</v>
      </c>
      <c r="E141" s="522">
        <f t="shared" si="57"/>
        <v>7.9999999999999863E-4</v>
      </c>
      <c r="F141" s="522">
        <v>2.4400000000000002E-2</v>
      </c>
      <c r="G141" s="522">
        <f t="shared" si="58"/>
        <v>-3.0999999999999986E-3</v>
      </c>
      <c r="H141" s="522">
        <v>2.35E-2</v>
      </c>
      <c r="I141" s="522">
        <f t="shared" si="59"/>
        <v>-9.0000000000000149E-4</v>
      </c>
      <c r="J141" s="522">
        <v>2.24E-2</v>
      </c>
      <c r="K141" s="628">
        <f t="shared" si="60"/>
        <v>-1.1000000000000003E-3</v>
      </c>
      <c r="L141" s="522">
        <v>1.7500000000000002E-2</v>
      </c>
      <c r="M141" s="628">
        <f>L141-J141</f>
        <v>-4.8999999999999981E-3</v>
      </c>
      <c r="N141" s="522">
        <f>息差测算表!C88</f>
        <v>1.6E-2</v>
      </c>
      <c r="O141" s="628">
        <f>N141-L141</f>
        <v>-1.5000000000000013E-3</v>
      </c>
      <c r="P141" s="522">
        <f>息差测算表!D88</f>
        <v>1.5126448470679406E-2</v>
      </c>
      <c r="Q141" s="628">
        <f>P141-N141</f>
        <v>-8.7355152932059449E-4</v>
      </c>
      <c r="R141" s="522">
        <f>息差测算表!E88</f>
        <v>1.50940284982021E-2</v>
      </c>
      <c r="S141" s="628">
        <f>R141-P141</f>
        <v>-3.2419972477305825E-5</v>
      </c>
      <c r="T141" s="522">
        <f>息差测算表!F88</f>
        <v>1.4729805437710162E-2</v>
      </c>
      <c r="U141" s="522">
        <f>T141-R141</f>
        <v>-3.6422306049193817E-4</v>
      </c>
      <c r="V141" s="522">
        <f>息差测算表!G88</f>
        <v>1.410966149934953E-2</v>
      </c>
      <c r="W141" s="628">
        <f>V141-T141</f>
        <v>-6.2014393836063234E-4</v>
      </c>
      <c r="X141" s="525">
        <f t="shared" si="53"/>
        <v>-3.3903385006504722E-3</v>
      </c>
      <c r="Y141" s="658"/>
      <c r="AA141" s="517"/>
    </row>
    <row r="142" spans="1:29" ht="23.25" customHeight="1">
      <c r="A142" s="610" t="s">
        <v>175</v>
      </c>
      <c r="B142" s="526">
        <f t="shared" ref="B142:D143" si="62">B144+B147</f>
        <v>319</v>
      </c>
      <c r="C142" s="526">
        <f t="shared" si="62"/>
        <v>86</v>
      </c>
      <c r="D142" s="526">
        <f t="shared" si="62"/>
        <v>303</v>
      </c>
      <c r="E142" s="526">
        <f t="shared" si="57"/>
        <v>-16</v>
      </c>
      <c r="F142" s="526">
        <f>F144+F147</f>
        <v>267</v>
      </c>
      <c r="G142" s="526">
        <f t="shared" si="58"/>
        <v>-36</v>
      </c>
      <c r="H142" s="526">
        <f>H144+H147</f>
        <v>265</v>
      </c>
      <c r="I142" s="526">
        <f t="shared" si="59"/>
        <v>-2</v>
      </c>
      <c r="J142" s="526">
        <f>J144+J147</f>
        <v>300</v>
      </c>
      <c r="K142" s="526">
        <f t="shared" si="60"/>
        <v>35</v>
      </c>
      <c r="L142" s="526">
        <f>L144+L147</f>
        <v>359.27633377367795</v>
      </c>
      <c r="M142" s="526">
        <f>L142-J142</f>
        <v>59.276333773677948</v>
      </c>
      <c r="N142" s="526">
        <f>O142+L142</f>
        <v>399.27633377367795</v>
      </c>
      <c r="O142" s="526">
        <f>O144+O147</f>
        <v>40</v>
      </c>
      <c r="P142" s="526">
        <f>Q142+N142</f>
        <v>479.27633377367795</v>
      </c>
      <c r="Q142" s="526">
        <f>Q144+Q147</f>
        <v>80</v>
      </c>
      <c r="R142" s="526">
        <f>S142+P142</f>
        <v>559.27633377367795</v>
      </c>
      <c r="S142" s="526">
        <f>S144+S147</f>
        <v>80</v>
      </c>
      <c r="T142" s="526">
        <f>U142+R142</f>
        <v>639.27633377367795</v>
      </c>
      <c r="U142" s="526">
        <f>U144+U147</f>
        <v>80</v>
      </c>
      <c r="V142" s="526">
        <f>W142+T142</f>
        <v>719.27633377367795</v>
      </c>
      <c r="W142" s="526">
        <f>W144+W147</f>
        <v>80</v>
      </c>
      <c r="X142" s="528">
        <f t="shared" si="53"/>
        <v>360</v>
      </c>
      <c r="Y142" s="665">
        <f>(V142/L142)^(1/5)-1</f>
        <v>0.14892963645141055</v>
      </c>
      <c r="AA142" s="517"/>
    </row>
    <row r="143" spans="1:29" ht="23.25" customHeight="1">
      <c r="A143" s="610" t="s">
        <v>119</v>
      </c>
      <c r="B143" s="526">
        <f t="shared" si="62"/>
        <v>289</v>
      </c>
      <c r="C143" s="526">
        <f t="shared" si="62"/>
        <v>53</v>
      </c>
      <c r="D143" s="526">
        <f t="shared" si="62"/>
        <v>306</v>
      </c>
      <c r="E143" s="526">
        <f t="shared" si="57"/>
        <v>17</v>
      </c>
      <c r="F143" s="526">
        <f>F145+F148</f>
        <v>314</v>
      </c>
      <c r="G143" s="526">
        <f t="shared" si="58"/>
        <v>8</v>
      </c>
      <c r="H143" s="526">
        <f>H145+H148</f>
        <v>296.5</v>
      </c>
      <c r="I143" s="526">
        <f t="shared" si="59"/>
        <v>-17.5</v>
      </c>
      <c r="J143" s="526">
        <f>J145+J148</f>
        <v>302.5</v>
      </c>
      <c r="K143" s="526">
        <f t="shared" si="60"/>
        <v>6</v>
      </c>
      <c r="L143" s="526">
        <f>L145+L148</f>
        <v>301</v>
      </c>
      <c r="M143" s="526">
        <f>L143-J143</f>
        <v>-1.5</v>
      </c>
      <c r="N143" s="526">
        <f>L143+O143</f>
        <v>331</v>
      </c>
      <c r="O143" s="526">
        <f>O145+O148</f>
        <v>30</v>
      </c>
      <c r="P143" s="526">
        <f>N143+Q143</f>
        <v>408.63083377367798</v>
      </c>
      <c r="Q143" s="526">
        <f>Q145+Q148</f>
        <v>77.630833773677978</v>
      </c>
      <c r="R143" s="526">
        <f>P143+S143</f>
        <v>478.63083377367798</v>
      </c>
      <c r="S143" s="526">
        <f>S145+S148</f>
        <v>70</v>
      </c>
      <c r="T143" s="526">
        <f>R143+U143</f>
        <v>548.63083377367798</v>
      </c>
      <c r="U143" s="526">
        <f>U145+U148</f>
        <v>70</v>
      </c>
      <c r="V143" s="526">
        <f>T143+W143</f>
        <v>618.63083377367798</v>
      </c>
      <c r="W143" s="526">
        <f>W145+W148</f>
        <v>70</v>
      </c>
      <c r="X143" s="528">
        <f t="shared" si="53"/>
        <v>317.63083377367798</v>
      </c>
      <c r="Y143" s="665">
        <f>(V143/L143)^(1/5)-1</f>
        <v>0.1549761422975493</v>
      </c>
      <c r="AA143" s="517"/>
    </row>
    <row r="144" spans="1:29" ht="23.25" customHeight="1">
      <c r="A144" s="610" t="s">
        <v>199</v>
      </c>
      <c r="B144" s="609">
        <v>291</v>
      </c>
      <c r="C144" s="609">
        <v>84</v>
      </c>
      <c r="D144" s="609">
        <v>263</v>
      </c>
      <c r="E144" s="609">
        <f t="shared" si="57"/>
        <v>-28</v>
      </c>
      <c r="F144" s="609">
        <v>249</v>
      </c>
      <c r="G144" s="609">
        <f t="shared" si="58"/>
        <v>-14</v>
      </c>
      <c r="H144" s="609">
        <v>204</v>
      </c>
      <c r="I144" s="609">
        <f t="shared" si="59"/>
        <v>-45</v>
      </c>
      <c r="J144" s="609">
        <v>269</v>
      </c>
      <c r="K144" s="609">
        <f t="shared" si="60"/>
        <v>65</v>
      </c>
      <c r="L144" s="609">
        <v>291.63083377367798</v>
      </c>
      <c r="M144" s="609">
        <v>22.874551727379199</v>
      </c>
      <c r="N144" s="679">
        <f>L144+O144</f>
        <v>321.63083377367798</v>
      </c>
      <c r="O144" s="689">
        <v>30</v>
      </c>
      <c r="P144" s="679">
        <f>N144+Q144</f>
        <v>391.63083377367798</v>
      </c>
      <c r="Q144" s="689">
        <f>Q100+20</f>
        <v>70</v>
      </c>
      <c r="R144" s="679">
        <f>P144+S144</f>
        <v>461.63083377367798</v>
      </c>
      <c r="S144" s="689">
        <f>S100+20</f>
        <v>70</v>
      </c>
      <c r="T144" s="679">
        <f>R144+U144</f>
        <v>531.63083377367798</v>
      </c>
      <c r="U144" s="689">
        <f>U100+20</f>
        <v>70</v>
      </c>
      <c r="V144" s="679">
        <f>T144+W144</f>
        <v>601.63083377367798</v>
      </c>
      <c r="W144" s="689">
        <f>W100+20</f>
        <v>70</v>
      </c>
      <c r="X144" s="696">
        <f t="shared" si="53"/>
        <v>310</v>
      </c>
      <c r="Y144" s="702">
        <f>(V144/L144)^(1/5)-1</f>
        <v>0.15584428307236786</v>
      </c>
      <c r="Z144" s="735" t="s">
        <v>200</v>
      </c>
      <c r="AA144" s="517"/>
    </row>
    <row r="145" spans="1:16384" ht="23.25" customHeight="1">
      <c r="A145" s="598" t="s">
        <v>103</v>
      </c>
      <c r="B145" s="612">
        <f>(B144+207)/2</f>
        <v>249</v>
      </c>
      <c r="C145" s="612">
        <v>49</v>
      </c>
      <c r="D145" s="612">
        <f>(D144+B144)/2</f>
        <v>277</v>
      </c>
      <c r="E145" s="612">
        <f t="shared" si="57"/>
        <v>28</v>
      </c>
      <c r="F145" s="612">
        <f>(F144+D144)/2</f>
        <v>256</v>
      </c>
      <c r="G145" s="612">
        <f t="shared" si="58"/>
        <v>-21</v>
      </c>
      <c r="H145" s="612">
        <f>(H144+F144)/2</f>
        <v>226.5</v>
      </c>
      <c r="I145" s="612">
        <f t="shared" si="59"/>
        <v>-29.5</v>
      </c>
      <c r="J145" s="612">
        <f>(J144+H144)/2</f>
        <v>236.5</v>
      </c>
      <c r="K145" s="612">
        <f t="shared" si="60"/>
        <v>10</v>
      </c>
      <c r="L145" s="612">
        <v>249</v>
      </c>
      <c r="M145" s="612">
        <f>L145-J145</f>
        <v>12.5</v>
      </c>
      <c r="N145" s="612">
        <f>L145+O145</f>
        <v>279</v>
      </c>
      <c r="O145" s="853">
        <v>30</v>
      </c>
      <c r="P145" s="612">
        <f>(P144+N144)/2</f>
        <v>356.63083377367798</v>
      </c>
      <c r="Q145" s="612">
        <f>P145-N145</f>
        <v>77.630833773677978</v>
      </c>
      <c r="R145" s="612">
        <f>(R144+P144)/2</f>
        <v>426.63083377367798</v>
      </c>
      <c r="S145" s="612">
        <f>R145-P145</f>
        <v>70</v>
      </c>
      <c r="T145" s="612">
        <f>(T144+R144)/2</f>
        <v>496.63083377367798</v>
      </c>
      <c r="U145" s="612">
        <f>T145-R145</f>
        <v>70</v>
      </c>
      <c r="V145" s="612">
        <f>(V144+T144)/2</f>
        <v>566.63083377367798</v>
      </c>
      <c r="W145" s="612">
        <f>V145-T145</f>
        <v>70</v>
      </c>
      <c r="X145" s="647">
        <f t="shared" si="53"/>
        <v>317.63083377367798</v>
      </c>
      <c r="Y145" s="664">
        <f>(V145/L145)^(1/5)-1</f>
        <v>0.17874583514587572</v>
      </c>
      <c r="AA145" s="517"/>
    </row>
    <row r="146" spans="1:16384" ht="23.25" customHeight="1">
      <c r="A146" s="598" t="s">
        <v>190</v>
      </c>
      <c r="B146" s="705"/>
      <c r="C146" s="705"/>
      <c r="D146" s="705"/>
      <c r="E146" s="705"/>
      <c r="F146" s="705"/>
      <c r="G146" s="705"/>
      <c r="H146" s="705"/>
      <c r="I146" s="705"/>
      <c r="J146" s="705"/>
      <c r="K146" s="705"/>
      <c r="L146" s="522">
        <f>息差测算表!B75</f>
        <v>2.7618242063447099E-2</v>
      </c>
      <c r="M146" s="522"/>
      <c r="N146" s="522">
        <f>息差测算表!C75</f>
        <v>2.07E-2</v>
      </c>
      <c r="O146" s="628"/>
      <c r="P146" s="522">
        <f>息差测算表!D75</f>
        <v>2.07E-2</v>
      </c>
      <c r="Q146" s="724"/>
      <c r="R146" s="522">
        <f>息差测算表!E75</f>
        <v>2.07E-2</v>
      </c>
      <c r="S146" s="724"/>
      <c r="T146" s="522">
        <f>息差测算表!F75</f>
        <v>2.07E-2</v>
      </c>
      <c r="U146" s="724"/>
      <c r="V146" s="522">
        <f>息差测算表!G75</f>
        <v>2.07E-2</v>
      </c>
      <c r="W146" s="724"/>
      <c r="X146" s="525">
        <f t="shared" si="53"/>
        <v>-6.9182420634470998E-3</v>
      </c>
      <c r="Y146" s="658"/>
      <c r="AA146" s="517"/>
    </row>
    <row r="147" spans="1:16384" ht="23.25" customHeight="1">
      <c r="A147" s="610" t="s">
        <v>201</v>
      </c>
      <c r="B147" s="609">
        <v>28</v>
      </c>
      <c r="C147" s="609">
        <v>2</v>
      </c>
      <c r="D147" s="631">
        <v>40</v>
      </c>
      <c r="E147" s="609">
        <f>D147-B147</f>
        <v>12</v>
      </c>
      <c r="F147" s="631">
        <v>18</v>
      </c>
      <c r="G147" s="609">
        <f>F147-D147</f>
        <v>-22</v>
      </c>
      <c r="H147" s="609">
        <v>61</v>
      </c>
      <c r="I147" s="609">
        <f>H147-F147</f>
        <v>43</v>
      </c>
      <c r="J147" s="609">
        <v>31</v>
      </c>
      <c r="K147" s="609">
        <f>J147-H147</f>
        <v>-30</v>
      </c>
      <c r="L147" s="609">
        <v>67.645499999999998</v>
      </c>
      <c r="M147" s="609">
        <v>3</v>
      </c>
      <c r="N147" s="714">
        <f>O147+L147</f>
        <v>77.645499999999998</v>
      </c>
      <c r="O147" s="715">
        <v>10</v>
      </c>
      <c r="P147" s="679">
        <f>Q147+N147</f>
        <v>87.645499999999998</v>
      </c>
      <c r="Q147" s="715">
        <v>10</v>
      </c>
      <c r="R147" s="714">
        <f>S147+P147</f>
        <v>97.645499999999998</v>
      </c>
      <c r="S147" s="715">
        <v>10</v>
      </c>
      <c r="T147" s="679">
        <f>U147+R147</f>
        <v>107.6455</v>
      </c>
      <c r="U147" s="715">
        <v>10</v>
      </c>
      <c r="V147" s="679">
        <f>W147+T147</f>
        <v>117.6455</v>
      </c>
      <c r="W147" s="715">
        <v>10</v>
      </c>
      <c r="X147" s="696">
        <f t="shared" si="53"/>
        <v>50</v>
      </c>
      <c r="Y147" s="702">
        <f>(V147/L147)^(1/5)-1</f>
        <v>0.11703628776540209</v>
      </c>
      <c r="AA147" s="517"/>
    </row>
    <row r="148" spans="1:16384" ht="23.25" customHeight="1">
      <c r="A148" s="598" t="s">
        <v>103</v>
      </c>
      <c r="B148" s="612">
        <v>40</v>
      </c>
      <c r="C148" s="612">
        <v>4</v>
      </c>
      <c r="D148" s="612">
        <v>29</v>
      </c>
      <c r="E148" s="612">
        <f>D148-B148</f>
        <v>-11</v>
      </c>
      <c r="F148" s="612">
        <v>58</v>
      </c>
      <c r="G148" s="612">
        <f>F148-D148</f>
        <v>29</v>
      </c>
      <c r="H148" s="612">
        <v>70</v>
      </c>
      <c r="I148" s="612">
        <f>H148-F148</f>
        <v>12</v>
      </c>
      <c r="J148" s="612">
        <v>66</v>
      </c>
      <c r="K148" s="612">
        <f>J148-H148</f>
        <v>-4</v>
      </c>
      <c r="L148" s="612">
        <v>52</v>
      </c>
      <c r="M148" s="612">
        <f>L148-J148</f>
        <v>-14</v>
      </c>
      <c r="N148" s="612">
        <f>L148+O148</f>
        <v>52</v>
      </c>
      <c r="O148" s="633">
        <v>0</v>
      </c>
      <c r="P148" s="612">
        <f>N148+Q148</f>
        <v>52</v>
      </c>
      <c r="Q148" s="633">
        <v>0</v>
      </c>
      <c r="R148" s="612">
        <f>P148+S148</f>
        <v>52</v>
      </c>
      <c r="S148" s="633">
        <v>0</v>
      </c>
      <c r="T148" s="612">
        <f>R148+U148</f>
        <v>52</v>
      </c>
      <c r="U148" s="633">
        <v>0</v>
      </c>
      <c r="V148" s="612">
        <f>T148+W148</f>
        <v>52</v>
      </c>
      <c r="W148" s="633">
        <v>0</v>
      </c>
      <c r="X148" s="647">
        <f t="shared" si="53"/>
        <v>0</v>
      </c>
      <c r="Y148" s="664">
        <f>(V148/L148)^(1/5)-1</f>
        <v>0</v>
      </c>
      <c r="AA148" s="517"/>
    </row>
    <row r="149" spans="1:16384" ht="23.25" hidden="1" customHeight="1">
      <c r="A149" s="598" t="s">
        <v>190</v>
      </c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612"/>
      <c r="M149" s="612"/>
      <c r="N149" s="612"/>
      <c r="O149" s="611"/>
      <c r="P149" s="612"/>
      <c r="Q149" s="611"/>
      <c r="R149" s="612"/>
      <c r="S149" s="611"/>
      <c r="T149" s="612"/>
      <c r="U149" s="611"/>
      <c r="V149" s="612"/>
      <c r="W149" s="611"/>
      <c r="X149" s="647"/>
      <c r="Y149" s="664"/>
      <c r="AA149" s="517"/>
    </row>
    <row r="150" spans="1:16384" ht="23.25" customHeight="1">
      <c r="A150" s="610" t="s">
        <v>202</v>
      </c>
      <c r="B150" s="609">
        <v>11</v>
      </c>
      <c r="C150" s="609">
        <v>7.7</v>
      </c>
      <c r="D150" s="609">
        <v>28</v>
      </c>
      <c r="E150" s="609">
        <f>D150-B150</f>
        <v>17</v>
      </c>
      <c r="F150" s="609">
        <v>30</v>
      </c>
      <c r="G150" s="609">
        <f>F150-D150</f>
        <v>2</v>
      </c>
      <c r="H150" s="609">
        <v>29</v>
      </c>
      <c r="I150" s="609">
        <f>H150-F150</f>
        <v>-1</v>
      </c>
      <c r="J150" s="609">
        <v>28</v>
      </c>
      <c r="K150" s="675">
        <f>J150-H150</f>
        <v>-1</v>
      </c>
      <c r="L150" s="609">
        <v>33</v>
      </c>
      <c r="M150" s="609">
        <v>4</v>
      </c>
      <c r="N150" s="609">
        <f>L150+O150</f>
        <v>63</v>
      </c>
      <c r="O150" s="609">
        <f>O115</f>
        <v>30</v>
      </c>
      <c r="P150" s="609">
        <f>Q150+N150</f>
        <v>93</v>
      </c>
      <c r="Q150" s="609">
        <f>Q115</f>
        <v>30</v>
      </c>
      <c r="R150" s="609">
        <f>S150+P150</f>
        <v>128</v>
      </c>
      <c r="S150" s="609">
        <f>S115</f>
        <v>35</v>
      </c>
      <c r="T150" s="609">
        <f>U150+R150</f>
        <v>163</v>
      </c>
      <c r="U150" s="609">
        <f>U115</f>
        <v>35</v>
      </c>
      <c r="V150" s="609">
        <f>W150+T150</f>
        <v>199</v>
      </c>
      <c r="W150" s="609">
        <f>W115</f>
        <v>36</v>
      </c>
      <c r="X150" s="646">
        <f>V150-L150</f>
        <v>166</v>
      </c>
      <c r="Y150" s="665">
        <f>(V150/L150)^(1/5)-1</f>
        <v>0.43241159318986799</v>
      </c>
      <c r="Z150" s="735" t="s">
        <v>203</v>
      </c>
      <c r="AA150" s="517"/>
    </row>
    <row r="151" spans="1:16384" ht="23.25" customHeight="1">
      <c r="A151" s="598" t="s">
        <v>103</v>
      </c>
      <c r="B151" s="612">
        <f>(B150+4)/2</f>
        <v>7.5</v>
      </c>
      <c r="C151" s="612">
        <f>B151-4</f>
        <v>3.5</v>
      </c>
      <c r="D151" s="612">
        <f>(D150+B150)/2</f>
        <v>19.5</v>
      </c>
      <c r="E151" s="612">
        <f>D151-B151</f>
        <v>12</v>
      </c>
      <c r="F151" s="612">
        <f>(F150+D150)/2</f>
        <v>29</v>
      </c>
      <c r="G151" s="612">
        <f>F151-D151</f>
        <v>9.5</v>
      </c>
      <c r="H151" s="612">
        <f>(H150+F150)/2</f>
        <v>29.5</v>
      </c>
      <c r="I151" s="612">
        <f>H151-F151</f>
        <v>0.5</v>
      </c>
      <c r="J151" s="612">
        <f>(J150+H150)/2</f>
        <v>28.5</v>
      </c>
      <c r="K151" s="612">
        <f>J151-H151</f>
        <v>-1</v>
      </c>
      <c r="L151" s="612">
        <f>(L150+J150)/2</f>
        <v>30.5</v>
      </c>
      <c r="M151" s="612">
        <v>2</v>
      </c>
      <c r="N151" s="612">
        <f>(N150+L150)/2</f>
        <v>48</v>
      </c>
      <c r="O151" s="612">
        <f>N151-L151</f>
        <v>17.5</v>
      </c>
      <c r="P151" s="612">
        <f>(P150+N150)/2</f>
        <v>78</v>
      </c>
      <c r="Q151" s="612">
        <f>P151-N151</f>
        <v>30</v>
      </c>
      <c r="R151" s="612">
        <f>(R150+P150)/2</f>
        <v>110.5</v>
      </c>
      <c r="S151" s="612">
        <f>R151-P151</f>
        <v>32.5</v>
      </c>
      <c r="T151" s="612">
        <f>(T150+R150)/2</f>
        <v>145.5</v>
      </c>
      <c r="U151" s="612">
        <f>T151-R151</f>
        <v>35</v>
      </c>
      <c r="V151" s="612">
        <f>(V150+T150)/2</f>
        <v>181</v>
      </c>
      <c r="W151" s="612">
        <f>V151-T151</f>
        <v>35.5</v>
      </c>
      <c r="X151" s="647">
        <f>V151-L151</f>
        <v>150.5</v>
      </c>
      <c r="Y151" s="664">
        <f>(V151/L151)^(1/5)-1</f>
        <v>0.42782751603326319</v>
      </c>
      <c r="AA151" s="517"/>
    </row>
    <row r="152" spans="1:16384" ht="23.25" hidden="1" customHeight="1">
      <c r="A152" s="598" t="s">
        <v>190</v>
      </c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7"/>
      <c r="M152" s="587"/>
      <c r="N152" s="587"/>
      <c r="O152" s="587"/>
      <c r="P152" s="587"/>
      <c r="Q152" s="587"/>
      <c r="R152" s="587"/>
      <c r="S152" s="587"/>
      <c r="T152" s="587"/>
      <c r="U152" s="587"/>
      <c r="V152" s="587"/>
      <c r="W152" s="587"/>
      <c r="X152" s="623"/>
      <c r="Y152" s="663"/>
      <c r="AA152" s="517"/>
    </row>
    <row r="153" spans="1:16384" ht="23.25" customHeight="1">
      <c r="A153" s="601" t="s">
        <v>35</v>
      </c>
      <c r="B153" s="602"/>
      <c r="C153" s="602"/>
      <c r="D153" s="602"/>
      <c r="E153" s="602"/>
      <c r="F153" s="602"/>
      <c r="G153" s="602"/>
      <c r="H153" s="602"/>
      <c r="I153" s="602"/>
      <c r="J153" s="602"/>
      <c r="K153" s="602"/>
      <c r="L153" s="629"/>
      <c r="M153" s="629"/>
      <c r="N153" s="629"/>
      <c r="O153" s="629"/>
      <c r="P153" s="630"/>
      <c r="Q153" s="630"/>
      <c r="R153" s="630"/>
      <c r="S153" s="630"/>
      <c r="T153" s="630"/>
      <c r="U153" s="630"/>
      <c r="V153" s="630"/>
      <c r="W153" s="630"/>
      <c r="X153" s="630"/>
      <c r="Y153" s="661"/>
      <c r="Z153" s="652"/>
      <c r="AA153" s="652"/>
      <c r="AB153" s="652"/>
      <c r="AC153" s="652"/>
      <c r="AD153" s="652"/>
      <c r="AE153" s="652"/>
      <c r="AF153" s="653"/>
      <c r="AG153" s="653"/>
      <c r="AH153" s="653"/>
      <c r="AI153" s="653"/>
      <c r="AJ153" s="653"/>
      <c r="AK153" s="653"/>
      <c r="AL153" s="653"/>
      <c r="AM153" s="653"/>
      <c r="AN153" s="668"/>
      <c r="AO153" s="670"/>
      <c r="AP153" s="652"/>
      <c r="AQ153" s="652"/>
      <c r="AR153" s="652"/>
      <c r="AS153" s="652"/>
      <c r="AT153" s="652"/>
      <c r="AU153" s="652"/>
      <c r="AV153" s="653"/>
      <c r="AW153" s="653"/>
      <c r="AX153" s="653"/>
      <c r="AY153" s="653"/>
      <c r="AZ153" s="653"/>
      <c r="BA153" s="653"/>
      <c r="BB153" s="653"/>
      <c r="BC153" s="653"/>
      <c r="BD153" s="668"/>
      <c r="BE153" s="670"/>
      <c r="BF153" s="652"/>
      <c r="BG153" s="652"/>
      <c r="BH153" s="652"/>
      <c r="BI153" s="652"/>
      <c r="BJ153" s="652"/>
      <c r="BK153" s="652"/>
      <c r="BL153" s="653"/>
      <c r="BM153" s="653"/>
      <c r="BN153" s="653"/>
      <c r="BO153" s="653"/>
      <c r="BP153" s="653"/>
      <c r="BQ153" s="653"/>
      <c r="BR153" s="653"/>
      <c r="BS153" s="653"/>
      <c r="BT153" s="668"/>
      <c r="BU153" s="670"/>
      <c r="BV153" s="652"/>
      <c r="BW153" s="652"/>
      <c r="BX153" s="652"/>
      <c r="BY153" s="652"/>
      <c r="BZ153" s="652"/>
      <c r="CA153" s="652"/>
      <c r="CB153" s="653"/>
      <c r="CC153" s="653"/>
      <c r="CD153" s="653"/>
      <c r="CE153" s="653"/>
      <c r="CF153" s="653"/>
      <c r="CG153" s="653"/>
      <c r="CH153" s="653"/>
      <c r="CI153" s="653"/>
      <c r="CJ153" s="668"/>
      <c r="CK153" s="670"/>
      <c r="CL153" s="652"/>
      <c r="CM153" s="652"/>
      <c r="CN153" s="652"/>
      <c r="CO153" s="652"/>
      <c r="CP153" s="652"/>
      <c r="CQ153" s="652"/>
      <c r="CR153" s="653"/>
      <c r="CS153" s="653"/>
      <c r="CT153" s="653"/>
      <c r="CU153" s="653"/>
      <c r="CV153" s="653"/>
      <c r="CW153" s="653"/>
      <c r="CX153" s="653"/>
      <c r="CY153" s="653"/>
      <c r="CZ153" s="668"/>
      <c r="DA153" s="670"/>
      <c r="DB153" s="652"/>
      <c r="DC153" s="652"/>
      <c r="DD153" s="652"/>
      <c r="DE153" s="652"/>
      <c r="DF153" s="652"/>
      <c r="DG153" s="652"/>
      <c r="DH153" s="653"/>
      <c r="DI153" s="653"/>
      <c r="DJ153" s="653"/>
      <c r="DK153" s="653"/>
      <c r="DL153" s="653"/>
      <c r="DM153" s="653"/>
      <c r="DN153" s="653"/>
      <c r="DO153" s="653"/>
      <c r="DP153" s="668"/>
      <c r="DQ153" s="670"/>
      <c r="DR153" s="652"/>
      <c r="DS153" s="652"/>
      <c r="DT153" s="652"/>
      <c r="DU153" s="652"/>
      <c r="DV153" s="652"/>
      <c r="DW153" s="652"/>
      <c r="DX153" s="653"/>
      <c r="DY153" s="653"/>
      <c r="DZ153" s="653"/>
      <c r="EA153" s="653"/>
      <c r="EB153" s="653"/>
      <c r="EC153" s="653"/>
      <c r="ED153" s="653"/>
      <c r="EE153" s="653"/>
      <c r="EF153" s="668"/>
      <c r="EG153" s="670"/>
      <c r="EH153" s="652"/>
      <c r="EI153" s="652"/>
      <c r="EJ153" s="652"/>
      <c r="EK153" s="652"/>
      <c r="EL153" s="652"/>
      <c r="EM153" s="652"/>
      <c r="EN153" s="653"/>
      <c r="EO153" s="653"/>
      <c r="EP153" s="653"/>
      <c r="EQ153" s="653"/>
      <c r="ER153" s="653"/>
      <c r="ES153" s="653"/>
      <c r="ET153" s="653"/>
      <c r="EU153" s="653"/>
      <c r="EV153" s="668"/>
      <c r="EW153" s="670"/>
      <c r="EX153" s="652"/>
      <c r="EY153" s="652"/>
      <c r="EZ153" s="652"/>
      <c r="FA153" s="652"/>
      <c r="FB153" s="652"/>
      <c r="FC153" s="652"/>
      <c r="FD153" s="653"/>
      <c r="FE153" s="653"/>
      <c r="FF153" s="653"/>
      <c r="FG153" s="653"/>
      <c r="FH153" s="653"/>
      <c r="FI153" s="653"/>
      <c r="FJ153" s="653"/>
      <c r="FK153" s="653"/>
      <c r="FL153" s="668"/>
      <c r="FM153" s="670"/>
      <c r="FN153" s="652"/>
      <c r="FO153" s="652"/>
      <c r="FP153" s="652"/>
      <c r="FQ153" s="652"/>
      <c r="FR153" s="652"/>
      <c r="FS153" s="652"/>
      <c r="FT153" s="653"/>
      <c r="FU153" s="653"/>
      <c r="FV153" s="653"/>
      <c r="FW153" s="653"/>
      <c r="FX153" s="653"/>
      <c r="FY153" s="653"/>
      <c r="FZ153" s="653"/>
      <c r="GA153" s="653"/>
      <c r="GB153" s="668"/>
      <c r="GC153" s="670"/>
      <c r="GD153" s="652"/>
      <c r="GE153" s="652"/>
      <c r="GF153" s="652"/>
      <c r="GG153" s="652"/>
      <c r="GH153" s="652"/>
      <c r="GI153" s="652"/>
      <c r="GJ153" s="653"/>
      <c r="GK153" s="653"/>
      <c r="GL153" s="653"/>
      <c r="GM153" s="653"/>
      <c r="GN153" s="653"/>
      <c r="GO153" s="653"/>
      <c r="GP153" s="653"/>
      <c r="GQ153" s="653"/>
      <c r="GR153" s="668"/>
      <c r="GS153" s="670"/>
      <c r="GT153" s="652"/>
      <c r="GU153" s="652"/>
      <c r="GV153" s="652"/>
      <c r="GW153" s="652"/>
      <c r="GX153" s="652"/>
      <c r="GY153" s="652"/>
      <c r="GZ153" s="653"/>
      <c r="HA153" s="653"/>
      <c r="HB153" s="653"/>
      <c r="HC153" s="653"/>
      <c r="HD153" s="653"/>
      <c r="HE153" s="653"/>
      <c r="HF153" s="653"/>
      <c r="HG153" s="653"/>
      <c r="HH153" s="668"/>
      <c r="HI153" s="670"/>
      <c r="HJ153" s="652"/>
      <c r="HK153" s="652"/>
      <c r="HL153" s="652"/>
      <c r="HM153" s="652"/>
      <c r="HN153" s="652"/>
      <c r="HO153" s="652"/>
      <c r="HP153" s="653"/>
      <c r="HQ153" s="653"/>
      <c r="HR153" s="653"/>
      <c r="HS153" s="653"/>
      <c r="HT153" s="653"/>
      <c r="HU153" s="653"/>
      <c r="HV153" s="653"/>
      <c r="HW153" s="653"/>
      <c r="HX153" s="668"/>
      <c r="HY153" s="670"/>
      <c r="HZ153" s="652"/>
      <c r="IA153" s="652"/>
      <c r="IB153" s="652"/>
      <c r="IC153" s="652"/>
      <c r="ID153" s="652"/>
      <c r="IE153" s="652"/>
      <c r="IF153" s="653"/>
      <c r="IG153" s="653"/>
      <c r="IH153" s="653"/>
      <c r="II153" s="653"/>
      <c r="IJ153" s="653"/>
      <c r="IK153" s="653"/>
      <c r="IL153" s="653"/>
      <c r="IM153" s="653"/>
      <c r="IN153" s="668"/>
      <c r="IO153" s="670"/>
      <c r="IP153" s="652"/>
      <c r="IQ153" s="652"/>
      <c r="IR153" s="652"/>
      <c r="IS153" s="652"/>
      <c r="IT153" s="652"/>
      <c r="IU153" s="652"/>
      <c r="IV153" s="653"/>
      <c r="IW153" s="653"/>
      <c r="IX153" s="653"/>
      <c r="IY153" s="653"/>
      <c r="IZ153" s="653"/>
      <c r="JA153" s="653"/>
      <c r="JB153" s="653"/>
      <c r="JC153" s="653"/>
      <c r="JD153" s="668"/>
      <c r="JE153" s="670"/>
      <c r="JF153" s="652"/>
      <c r="JG153" s="652"/>
      <c r="JH153" s="652"/>
      <c r="JI153" s="652"/>
      <c r="JJ153" s="652"/>
      <c r="JK153" s="652"/>
      <c r="JL153" s="653"/>
      <c r="JM153" s="653"/>
      <c r="JN153" s="653"/>
      <c r="JO153" s="653"/>
      <c r="JP153" s="653"/>
      <c r="JQ153" s="653"/>
      <c r="JR153" s="653"/>
      <c r="JS153" s="653"/>
      <c r="JT153" s="668"/>
      <c r="JU153" s="670"/>
      <c r="JV153" s="652"/>
      <c r="JW153" s="652"/>
      <c r="JX153" s="652"/>
      <c r="JY153" s="652"/>
      <c r="JZ153" s="652"/>
      <c r="KA153" s="652"/>
      <c r="KB153" s="653"/>
      <c r="KC153" s="653"/>
      <c r="KD153" s="653"/>
      <c r="KE153" s="653"/>
      <c r="KF153" s="653"/>
      <c r="KG153" s="653"/>
      <c r="KH153" s="653"/>
      <c r="KI153" s="653"/>
      <c r="KJ153" s="668"/>
      <c r="KK153" s="670"/>
      <c r="KL153" s="652"/>
      <c r="KM153" s="652"/>
      <c r="KN153" s="652"/>
      <c r="KO153" s="652"/>
      <c r="KP153" s="652"/>
      <c r="KQ153" s="652"/>
      <c r="KR153" s="653"/>
      <c r="KS153" s="653"/>
      <c r="KT153" s="653"/>
      <c r="KU153" s="653"/>
      <c r="KV153" s="653"/>
      <c r="KW153" s="653"/>
      <c r="KX153" s="653"/>
      <c r="KY153" s="653"/>
      <c r="KZ153" s="668"/>
      <c r="LA153" s="670"/>
      <c r="LB153" s="652"/>
      <c r="LC153" s="652"/>
      <c r="LD153" s="652"/>
      <c r="LE153" s="652"/>
      <c r="LF153" s="652"/>
      <c r="LG153" s="652"/>
      <c r="LH153" s="653"/>
      <c r="LI153" s="653"/>
      <c r="LJ153" s="653"/>
      <c r="LK153" s="653"/>
      <c r="LL153" s="653"/>
      <c r="LM153" s="653"/>
      <c r="LN153" s="653"/>
      <c r="LO153" s="653"/>
      <c r="LP153" s="668"/>
      <c r="LQ153" s="670"/>
      <c r="LR153" s="652"/>
      <c r="LS153" s="652"/>
      <c r="LT153" s="652"/>
      <c r="LU153" s="652"/>
      <c r="LV153" s="652"/>
      <c r="LW153" s="652"/>
      <c r="LX153" s="653"/>
      <c r="LY153" s="653"/>
      <c r="LZ153" s="653"/>
      <c r="MA153" s="653"/>
      <c r="MB153" s="653"/>
      <c r="MC153" s="653"/>
      <c r="MD153" s="653"/>
      <c r="ME153" s="653"/>
      <c r="MF153" s="668"/>
      <c r="MG153" s="670"/>
      <c r="MH153" s="652"/>
      <c r="MI153" s="652"/>
      <c r="MJ153" s="652"/>
      <c r="MK153" s="652"/>
      <c r="ML153" s="652"/>
      <c r="MM153" s="652"/>
      <c r="MN153" s="653"/>
      <c r="MO153" s="653"/>
      <c r="MP153" s="653"/>
      <c r="MQ153" s="653"/>
      <c r="MR153" s="653"/>
      <c r="MS153" s="653"/>
      <c r="MT153" s="653"/>
      <c r="MU153" s="653"/>
      <c r="MV153" s="668"/>
      <c r="MW153" s="670"/>
      <c r="MX153" s="652"/>
      <c r="MY153" s="652"/>
      <c r="MZ153" s="652"/>
      <c r="NA153" s="652"/>
      <c r="NB153" s="652"/>
      <c r="NC153" s="652"/>
      <c r="ND153" s="653"/>
      <c r="NE153" s="653"/>
      <c r="NF153" s="653"/>
      <c r="NG153" s="653"/>
      <c r="NH153" s="653"/>
      <c r="NI153" s="653"/>
      <c r="NJ153" s="653"/>
      <c r="NK153" s="653"/>
      <c r="NL153" s="668"/>
      <c r="NM153" s="670"/>
      <c r="NN153" s="652"/>
      <c r="NO153" s="652"/>
      <c r="NP153" s="652"/>
      <c r="NQ153" s="652"/>
      <c r="NR153" s="652"/>
      <c r="NS153" s="652"/>
      <c r="NT153" s="653"/>
      <c r="NU153" s="653"/>
      <c r="NV153" s="653"/>
      <c r="NW153" s="653"/>
      <c r="NX153" s="653"/>
      <c r="NY153" s="653"/>
      <c r="NZ153" s="653"/>
      <c r="OA153" s="653"/>
      <c r="OB153" s="668"/>
      <c r="OC153" s="670"/>
      <c r="OD153" s="652"/>
      <c r="OE153" s="652"/>
      <c r="OF153" s="652"/>
      <c r="OG153" s="652"/>
      <c r="OH153" s="652"/>
      <c r="OI153" s="652"/>
      <c r="OJ153" s="653"/>
      <c r="OK153" s="653"/>
      <c r="OL153" s="653"/>
      <c r="OM153" s="653"/>
      <c r="ON153" s="653"/>
      <c r="OO153" s="653"/>
      <c r="OP153" s="653"/>
      <c r="OQ153" s="653"/>
      <c r="OR153" s="668"/>
      <c r="OS153" s="670"/>
      <c r="OT153" s="652"/>
      <c r="OU153" s="652"/>
      <c r="OV153" s="652"/>
      <c r="OW153" s="652"/>
      <c r="OX153" s="652"/>
      <c r="OY153" s="652"/>
      <c r="OZ153" s="653"/>
      <c r="PA153" s="653"/>
      <c r="PB153" s="653"/>
      <c r="PC153" s="653"/>
      <c r="PD153" s="653"/>
      <c r="PE153" s="653"/>
      <c r="PF153" s="653"/>
      <c r="PG153" s="653"/>
      <c r="PH153" s="668"/>
      <c r="PI153" s="670"/>
      <c r="PJ153" s="652"/>
      <c r="PK153" s="652"/>
      <c r="PL153" s="652"/>
      <c r="PM153" s="652"/>
      <c r="PN153" s="652"/>
      <c r="PO153" s="652"/>
      <c r="PP153" s="653"/>
      <c r="PQ153" s="653"/>
      <c r="PR153" s="653"/>
      <c r="PS153" s="653"/>
      <c r="PT153" s="653"/>
      <c r="PU153" s="653"/>
      <c r="PV153" s="653"/>
      <c r="PW153" s="653"/>
      <c r="PX153" s="668"/>
      <c r="PY153" s="670"/>
      <c r="PZ153" s="652"/>
      <c r="QA153" s="652"/>
      <c r="QB153" s="652"/>
      <c r="QC153" s="652"/>
      <c r="QD153" s="652"/>
      <c r="QE153" s="652"/>
      <c r="QF153" s="653"/>
      <c r="QG153" s="653"/>
      <c r="QH153" s="653"/>
      <c r="QI153" s="653"/>
      <c r="QJ153" s="653"/>
      <c r="QK153" s="653"/>
      <c r="QL153" s="653"/>
      <c r="QM153" s="653"/>
      <c r="QN153" s="668"/>
      <c r="QO153" s="670"/>
      <c r="QP153" s="652"/>
      <c r="QQ153" s="652"/>
      <c r="QR153" s="652"/>
      <c r="QS153" s="652"/>
      <c r="QT153" s="652"/>
      <c r="QU153" s="652"/>
      <c r="QV153" s="653"/>
      <c r="QW153" s="653"/>
      <c r="QX153" s="653"/>
      <c r="QY153" s="653"/>
      <c r="QZ153" s="653"/>
      <c r="RA153" s="653"/>
      <c r="RB153" s="653"/>
      <c r="RC153" s="653"/>
      <c r="RD153" s="668"/>
      <c r="RE153" s="670"/>
      <c r="RF153" s="652"/>
      <c r="RG153" s="652"/>
      <c r="RH153" s="652"/>
      <c r="RI153" s="652"/>
      <c r="RJ153" s="652"/>
      <c r="RK153" s="652"/>
      <c r="RL153" s="653"/>
      <c r="RM153" s="653"/>
      <c r="RN153" s="653"/>
      <c r="RO153" s="653"/>
      <c r="RP153" s="653"/>
      <c r="RQ153" s="653"/>
      <c r="RR153" s="653"/>
      <c r="RS153" s="653"/>
      <c r="RT153" s="668"/>
      <c r="RU153" s="670"/>
      <c r="RV153" s="652"/>
      <c r="RW153" s="652"/>
      <c r="RX153" s="652"/>
      <c r="RY153" s="652"/>
      <c r="RZ153" s="652"/>
      <c r="SA153" s="652"/>
      <c r="SB153" s="653"/>
      <c r="SC153" s="653"/>
      <c r="SD153" s="653"/>
      <c r="SE153" s="653"/>
      <c r="SF153" s="653"/>
      <c r="SG153" s="653"/>
      <c r="SH153" s="653"/>
      <c r="SI153" s="653"/>
      <c r="SJ153" s="668"/>
      <c r="SK153" s="670"/>
      <c r="SL153" s="652"/>
      <c r="SM153" s="652"/>
      <c r="SN153" s="652"/>
      <c r="SO153" s="652"/>
      <c r="SP153" s="652"/>
      <c r="SQ153" s="652"/>
      <c r="SR153" s="653"/>
      <c r="SS153" s="653"/>
      <c r="ST153" s="653"/>
      <c r="SU153" s="653"/>
      <c r="SV153" s="653"/>
      <c r="SW153" s="653"/>
      <c r="SX153" s="653"/>
      <c r="SY153" s="653"/>
      <c r="SZ153" s="668"/>
      <c r="TA153" s="670"/>
      <c r="TB153" s="652"/>
      <c r="TC153" s="652"/>
      <c r="TD153" s="652"/>
      <c r="TE153" s="652"/>
      <c r="TF153" s="652"/>
      <c r="TG153" s="652"/>
      <c r="TH153" s="653"/>
      <c r="TI153" s="653"/>
      <c r="TJ153" s="653"/>
      <c r="TK153" s="653"/>
      <c r="TL153" s="653"/>
      <c r="TM153" s="653"/>
      <c r="TN153" s="653"/>
      <c r="TO153" s="653"/>
      <c r="TP153" s="668"/>
      <c r="TQ153" s="670"/>
      <c r="TR153" s="652"/>
      <c r="TS153" s="652"/>
      <c r="TT153" s="652"/>
      <c r="TU153" s="652"/>
      <c r="TV153" s="652"/>
      <c r="TW153" s="652"/>
      <c r="TX153" s="653"/>
      <c r="TY153" s="653"/>
      <c r="TZ153" s="653"/>
      <c r="UA153" s="653"/>
      <c r="UB153" s="653"/>
      <c r="UC153" s="653"/>
      <c r="UD153" s="653"/>
      <c r="UE153" s="653"/>
      <c r="UF153" s="668"/>
      <c r="UG153" s="670"/>
      <c r="UH153" s="652"/>
      <c r="UI153" s="652"/>
      <c r="UJ153" s="652"/>
      <c r="UK153" s="652"/>
      <c r="UL153" s="652"/>
      <c r="UM153" s="652"/>
      <c r="UN153" s="653"/>
      <c r="UO153" s="653"/>
      <c r="UP153" s="653"/>
      <c r="UQ153" s="653"/>
      <c r="UR153" s="653"/>
      <c r="US153" s="653"/>
      <c r="UT153" s="653"/>
      <c r="UU153" s="653"/>
      <c r="UV153" s="668"/>
      <c r="UW153" s="670"/>
      <c r="UX153" s="652"/>
      <c r="UY153" s="652"/>
      <c r="UZ153" s="652"/>
      <c r="VA153" s="652"/>
      <c r="VB153" s="652"/>
      <c r="VC153" s="652"/>
      <c r="VD153" s="653"/>
      <c r="VE153" s="653"/>
      <c r="VF153" s="653"/>
      <c r="VG153" s="653"/>
      <c r="VH153" s="653"/>
      <c r="VI153" s="653"/>
      <c r="VJ153" s="653"/>
      <c r="VK153" s="653"/>
      <c r="VL153" s="668"/>
      <c r="VM153" s="670"/>
      <c r="VN153" s="652"/>
      <c r="VO153" s="652"/>
      <c r="VP153" s="652"/>
      <c r="VQ153" s="652"/>
      <c r="VR153" s="652"/>
      <c r="VS153" s="652"/>
      <c r="VT153" s="653"/>
      <c r="VU153" s="653"/>
      <c r="VV153" s="653"/>
      <c r="VW153" s="653"/>
      <c r="VX153" s="653"/>
      <c r="VY153" s="653"/>
      <c r="VZ153" s="653"/>
      <c r="WA153" s="653"/>
      <c r="WB153" s="668"/>
      <c r="WC153" s="670"/>
      <c r="WD153" s="652"/>
      <c r="WE153" s="652"/>
      <c r="WF153" s="652"/>
      <c r="WG153" s="652"/>
      <c r="WH153" s="652"/>
      <c r="WI153" s="652"/>
      <c r="WJ153" s="653"/>
      <c r="WK153" s="653"/>
      <c r="WL153" s="653"/>
      <c r="WM153" s="653"/>
      <c r="WN153" s="653"/>
      <c r="WO153" s="653"/>
      <c r="WP153" s="653"/>
      <c r="WQ153" s="653"/>
      <c r="WR153" s="668"/>
      <c r="WS153" s="670"/>
      <c r="WT153" s="652"/>
      <c r="WU153" s="652"/>
      <c r="WV153" s="652"/>
      <c r="WW153" s="652"/>
      <c r="WX153" s="652"/>
      <c r="WY153" s="652"/>
      <c r="WZ153" s="653"/>
      <c r="XA153" s="653"/>
      <c r="XB153" s="653"/>
      <c r="XC153" s="653"/>
      <c r="XD153" s="653"/>
      <c r="XE153" s="653"/>
      <c r="XF153" s="653"/>
      <c r="XG153" s="653"/>
      <c r="XH153" s="668"/>
      <c r="XI153" s="670"/>
      <c r="XJ153" s="652"/>
      <c r="XK153" s="652"/>
      <c r="XL153" s="652"/>
      <c r="XM153" s="652"/>
      <c r="XN153" s="652"/>
      <c r="XO153" s="652"/>
      <c r="XP153" s="653"/>
      <c r="XQ153" s="653"/>
      <c r="XR153" s="653"/>
      <c r="XS153" s="653"/>
      <c r="XT153" s="653"/>
      <c r="XU153" s="653"/>
      <c r="XV153" s="653"/>
      <c r="XW153" s="653"/>
      <c r="XX153" s="668"/>
      <c r="XY153" s="670"/>
      <c r="XZ153" s="652"/>
      <c r="YA153" s="652"/>
      <c r="YB153" s="652"/>
      <c r="YC153" s="652"/>
      <c r="YD153" s="652"/>
      <c r="YE153" s="652"/>
      <c r="YF153" s="653"/>
      <c r="YG153" s="653"/>
      <c r="YH153" s="653"/>
      <c r="YI153" s="653"/>
      <c r="YJ153" s="653"/>
      <c r="YK153" s="653"/>
      <c r="YL153" s="653"/>
      <c r="YM153" s="653"/>
      <c r="YN153" s="668"/>
      <c r="YO153" s="670"/>
      <c r="YP153" s="652"/>
      <c r="YQ153" s="652"/>
      <c r="YR153" s="652"/>
      <c r="YS153" s="652"/>
      <c r="YT153" s="652"/>
      <c r="YU153" s="652"/>
      <c r="YV153" s="653"/>
      <c r="YW153" s="653"/>
      <c r="YX153" s="653"/>
      <c r="YY153" s="653"/>
      <c r="YZ153" s="653"/>
      <c r="ZA153" s="653"/>
      <c r="ZB153" s="653"/>
      <c r="ZC153" s="653"/>
      <c r="ZD153" s="668"/>
      <c r="ZE153" s="670"/>
      <c r="ZF153" s="652"/>
      <c r="ZG153" s="652"/>
      <c r="ZH153" s="652"/>
      <c r="ZI153" s="652"/>
      <c r="ZJ153" s="652"/>
      <c r="ZK153" s="652"/>
      <c r="ZL153" s="653"/>
      <c r="ZM153" s="653"/>
      <c r="ZN153" s="653"/>
      <c r="ZO153" s="653"/>
      <c r="ZP153" s="653"/>
      <c r="ZQ153" s="653"/>
      <c r="ZR153" s="653"/>
      <c r="ZS153" s="653"/>
      <c r="ZT153" s="668"/>
      <c r="ZU153" s="670"/>
      <c r="ZV153" s="652"/>
      <c r="ZW153" s="652"/>
      <c r="ZX153" s="652"/>
      <c r="ZY153" s="652"/>
      <c r="ZZ153" s="652"/>
      <c r="AAA153" s="652"/>
      <c r="AAB153" s="653"/>
      <c r="AAC153" s="653"/>
      <c r="AAD153" s="653"/>
      <c r="AAE153" s="653"/>
      <c r="AAF153" s="653"/>
      <c r="AAG153" s="653"/>
      <c r="AAH153" s="653"/>
      <c r="AAI153" s="653"/>
      <c r="AAJ153" s="668"/>
      <c r="AAK153" s="670"/>
      <c r="AAL153" s="652"/>
      <c r="AAM153" s="652"/>
      <c r="AAN153" s="652"/>
      <c r="AAO153" s="652"/>
      <c r="AAP153" s="652"/>
      <c r="AAQ153" s="652"/>
      <c r="AAR153" s="653"/>
      <c r="AAS153" s="653"/>
      <c r="AAT153" s="653"/>
      <c r="AAU153" s="653"/>
      <c r="AAV153" s="653"/>
      <c r="AAW153" s="653"/>
      <c r="AAX153" s="653"/>
      <c r="AAY153" s="653"/>
      <c r="AAZ153" s="668"/>
      <c r="ABA153" s="670"/>
      <c r="ABB153" s="652"/>
      <c r="ABC153" s="652"/>
      <c r="ABD153" s="652"/>
      <c r="ABE153" s="652"/>
      <c r="ABF153" s="652"/>
      <c r="ABG153" s="652"/>
      <c r="ABH153" s="653"/>
      <c r="ABI153" s="653"/>
      <c r="ABJ153" s="653"/>
      <c r="ABK153" s="653"/>
      <c r="ABL153" s="653"/>
      <c r="ABM153" s="653"/>
      <c r="ABN153" s="653"/>
      <c r="ABO153" s="653"/>
      <c r="ABP153" s="668"/>
      <c r="ABQ153" s="670"/>
      <c r="ABR153" s="652"/>
      <c r="ABS153" s="652"/>
      <c r="ABT153" s="652"/>
      <c r="ABU153" s="652"/>
      <c r="ABV153" s="652"/>
      <c r="ABW153" s="652"/>
      <c r="ABX153" s="653"/>
      <c r="ABY153" s="653"/>
      <c r="ABZ153" s="653"/>
      <c r="ACA153" s="653"/>
      <c r="ACB153" s="653"/>
      <c r="ACC153" s="653"/>
      <c r="ACD153" s="653"/>
      <c r="ACE153" s="653"/>
      <c r="ACF153" s="668"/>
      <c r="ACG153" s="670"/>
      <c r="ACH153" s="652"/>
      <c r="ACI153" s="652"/>
      <c r="ACJ153" s="652"/>
      <c r="ACK153" s="652"/>
      <c r="ACL153" s="652"/>
      <c r="ACM153" s="652"/>
      <c r="ACN153" s="653"/>
      <c r="ACO153" s="653"/>
      <c r="ACP153" s="653"/>
      <c r="ACQ153" s="653"/>
      <c r="ACR153" s="653"/>
      <c r="ACS153" s="653"/>
      <c r="ACT153" s="653"/>
      <c r="ACU153" s="653"/>
      <c r="ACV153" s="668"/>
      <c r="ACW153" s="670"/>
      <c r="ACX153" s="652"/>
      <c r="ACY153" s="652"/>
      <c r="ACZ153" s="652"/>
      <c r="ADA153" s="652"/>
      <c r="ADB153" s="652"/>
      <c r="ADC153" s="652"/>
      <c r="ADD153" s="653"/>
      <c r="ADE153" s="653"/>
      <c r="ADF153" s="653"/>
      <c r="ADG153" s="653"/>
      <c r="ADH153" s="653"/>
      <c r="ADI153" s="653"/>
      <c r="ADJ153" s="653"/>
      <c r="ADK153" s="653"/>
      <c r="ADL153" s="668"/>
      <c r="ADM153" s="670"/>
      <c r="ADN153" s="652"/>
      <c r="ADO153" s="652"/>
      <c r="ADP153" s="652"/>
      <c r="ADQ153" s="652"/>
      <c r="ADR153" s="652"/>
      <c r="ADS153" s="652"/>
      <c r="ADT153" s="653"/>
      <c r="ADU153" s="653"/>
      <c r="ADV153" s="653"/>
      <c r="ADW153" s="653"/>
      <c r="ADX153" s="653"/>
      <c r="ADY153" s="653"/>
      <c r="ADZ153" s="653"/>
      <c r="AEA153" s="653"/>
      <c r="AEB153" s="668"/>
      <c r="AEC153" s="670"/>
      <c r="AED153" s="652"/>
      <c r="AEE153" s="652"/>
      <c r="AEF153" s="652"/>
      <c r="AEG153" s="652"/>
      <c r="AEH153" s="652"/>
      <c r="AEI153" s="652"/>
      <c r="AEJ153" s="653"/>
      <c r="AEK153" s="653"/>
      <c r="AEL153" s="653"/>
      <c r="AEM153" s="653"/>
      <c r="AEN153" s="653"/>
      <c r="AEO153" s="653"/>
      <c r="AEP153" s="653"/>
      <c r="AEQ153" s="653"/>
      <c r="AER153" s="668"/>
      <c r="AES153" s="670"/>
      <c r="AET153" s="652"/>
      <c r="AEU153" s="652"/>
      <c r="AEV153" s="652"/>
      <c r="AEW153" s="652"/>
      <c r="AEX153" s="652"/>
      <c r="AEY153" s="652"/>
      <c r="AEZ153" s="653"/>
      <c r="AFA153" s="653"/>
      <c r="AFB153" s="653"/>
      <c r="AFC153" s="653"/>
      <c r="AFD153" s="653"/>
      <c r="AFE153" s="653"/>
      <c r="AFF153" s="653"/>
      <c r="AFG153" s="653"/>
      <c r="AFH153" s="668"/>
      <c r="AFI153" s="670"/>
      <c r="AFJ153" s="652"/>
      <c r="AFK153" s="652"/>
      <c r="AFL153" s="652"/>
      <c r="AFM153" s="652"/>
      <c r="AFN153" s="652"/>
      <c r="AFO153" s="652"/>
      <c r="AFP153" s="653"/>
      <c r="AFQ153" s="653"/>
      <c r="AFR153" s="653"/>
      <c r="AFS153" s="653"/>
      <c r="AFT153" s="653"/>
      <c r="AFU153" s="653"/>
      <c r="AFV153" s="653"/>
      <c r="AFW153" s="653"/>
      <c r="AFX153" s="668"/>
      <c r="AFY153" s="670"/>
      <c r="AFZ153" s="652"/>
      <c r="AGA153" s="652"/>
      <c r="AGB153" s="652"/>
      <c r="AGC153" s="652"/>
      <c r="AGD153" s="652"/>
      <c r="AGE153" s="652"/>
      <c r="AGF153" s="653"/>
      <c r="AGG153" s="653"/>
      <c r="AGH153" s="653"/>
      <c r="AGI153" s="653"/>
      <c r="AGJ153" s="653"/>
      <c r="AGK153" s="653"/>
      <c r="AGL153" s="653"/>
      <c r="AGM153" s="653"/>
      <c r="AGN153" s="668"/>
      <c r="AGO153" s="670"/>
      <c r="AGP153" s="652"/>
      <c r="AGQ153" s="652"/>
      <c r="AGR153" s="652"/>
      <c r="AGS153" s="652"/>
      <c r="AGT153" s="652"/>
      <c r="AGU153" s="652"/>
      <c r="AGV153" s="653"/>
      <c r="AGW153" s="653"/>
      <c r="AGX153" s="653"/>
      <c r="AGY153" s="653"/>
      <c r="AGZ153" s="653"/>
      <c r="AHA153" s="653"/>
      <c r="AHB153" s="653"/>
      <c r="AHC153" s="653"/>
      <c r="AHD153" s="668"/>
      <c r="AHE153" s="670"/>
      <c r="AHF153" s="652"/>
      <c r="AHG153" s="652"/>
      <c r="AHH153" s="652"/>
      <c r="AHI153" s="652"/>
      <c r="AHJ153" s="652"/>
      <c r="AHK153" s="652"/>
      <c r="AHL153" s="653"/>
      <c r="AHM153" s="653"/>
      <c r="AHN153" s="653"/>
      <c r="AHO153" s="653"/>
      <c r="AHP153" s="653"/>
      <c r="AHQ153" s="653"/>
      <c r="AHR153" s="653"/>
      <c r="AHS153" s="653"/>
      <c r="AHT153" s="668"/>
      <c r="AHU153" s="670"/>
      <c r="AHV153" s="652"/>
      <c r="AHW153" s="652"/>
      <c r="AHX153" s="652"/>
      <c r="AHY153" s="652"/>
      <c r="AHZ153" s="652"/>
      <c r="AIA153" s="652"/>
      <c r="AIB153" s="653"/>
      <c r="AIC153" s="653"/>
      <c r="AID153" s="653"/>
      <c r="AIE153" s="653"/>
      <c r="AIF153" s="653"/>
      <c r="AIG153" s="653"/>
      <c r="AIH153" s="653"/>
      <c r="AII153" s="653"/>
      <c r="AIJ153" s="668"/>
      <c r="AIK153" s="670"/>
      <c r="AIL153" s="652"/>
      <c r="AIM153" s="652"/>
      <c r="AIN153" s="652"/>
      <c r="AIO153" s="652"/>
      <c r="AIP153" s="652"/>
      <c r="AIQ153" s="652"/>
      <c r="AIR153" s="653"/>
      <c r="AIS153" s="653"/>
      <c r="AIT153" s="653"/>
      <c r="AIU153" s="653"/>
      <c r="AIV153" s="653"/>
      <c r="AIW153" s="653"/>
      <c r="AIX153" s="653"/>
      <c r="AIY153" s="653"/>
      <c r="AIZ153" s="668"/>
      <c r="AJA153" s="670"/>
      <c r="AJB153" s="652"/>
      <c r="AJC153" s="652"/>
      <c r="AJD153" s="652"/>
      <c r="AJE153" s="652"/>
      <c r="AJF153" s="652"/>
      <c r="AJG153" s="652"/>
      <c r="AJH153" s="653"/>
      <c r="AJI153" s="653"/>
      <c r="AJJ153" s="653"/>
      <c r="AJK153" s="653"/>
      <c r="AJL153" s="653"/>
      <c r="AJM153" s="653"/>
      <c r="AJN153" s="653"/>
      <c r="AJO153" s="653"/>
      <c r="AJP153" s="668"/>
      <c r="AJQ153" s="670"/>
      <c r="AJR153" s="652"/>
      <c r="AJS153" s="652"/>
      <c r="AJT153" s="652"/>
      <c r="AJU153" s="652"/>
      <c r="AJV153" s="652"/>
      <c r="AJW153" s="652"/>
      <c r="AJX153" s="653"/>
      <c r="AJY153" s="653"/>
      <c r="AJZ153" s="653"/>
      <c r="AKA153" s="653"/>
      <c r="AKB153" s="653"/>
      <c r="AKC153" s="653"/>
      <c r="AKD153" s="653"/>
      <c r="AKE153" s="653"/>
      <c r="AKF153" s="668"/>
      <c r="AKG153" s="670"/>
      <c r="AKH153" s="652"/>
      <c r="AKI153" s="652"/>
      <c r="AKJ153" s="652"/>
      <c r="AKK153" s="652"/>
      <c r="AKL153" s="652"/>
      <c r="AKM153" s="652"/>
      <c r="AKN153" s="653"/>
      <c r="AKO153" s="653"/>
      <c r="AKP153" s="653"/>
      <c r="AKQ153" s="653"/>
      <c r="AKR153" s="653"/>
      <c r="AKS153" s="653"/>
      <c r="AKT153" s="653"/>
      <c r="AKU153" s="653"/>
      <c r="AKV153" s="668"/>
      <c r="AKW153" s="670"/>
      <c r="AKX153" s="652"/>
      <c r="AKY153" s="652"/>
      <c r="AKZ153" s="652"/>
      <c r="ALA153" s="652"/>
      <c r="ALB153" s="652"/>
      <c r="ALC153" s="652"/>
      <c r="ALD153" s="653"/>
      <c r="ALE153" s="653"/>
      <c r="ALF153" s="653"/>
      <c r="ALG153" s="653"/>
      <c r="ALH153" s="653"/>
      <c r="ALI153" s="653"/>
      <c r="ALJ153" s="653"/>
      <c r="ALK153" s="653"/>
      <c r="ALL153" s="668"/>
      <c r="ALM153" s="670"/>
      <c r="ALN153" s="652"/>
      <c r="ALO153" s="652"/>
      <c r="ALP153" s="652"/>
      <c r="ALQ153" s="652"/>
      <c r="ALR153" s="652"/>
      <c r="ALS153" s="652"/>
      <c r="ALT153" s="653"/>
      <c r="ALU153" s="653"/>
      <c r="ALV153" s="653"/>
      <c r="ALW153" s="653"/>
      <c r="ALX153" s="653"/>
      <c r="ALY153" s="653"/>
      <c r="ALZ153" s="653"/>
      <c r="AMA153" s="653"/>
      <c r="AMB153" s="668"/>
      <c r="AMC153" s="670"/>
      <c r="AMD153" s="652"/>
      <c r="AME153" s="652"/>
      <c r="AMF153" s="652"/>
      <c r="AMG153" s="652"/>
      <c r="AMH153" s="652"/>
      <c r="AMI153" s="652"/>
      <c r="AMJ153" s="653"/>
      <c r="AMK153" s="653"/>
      <c r="AML153" s="653"/>
      <c r="AMM153" s="653"/>
      <c r="AMN153" s="653"/>
      <c r="AMO153" s="653"/>
      <c r="AMP153" s="653"/>
      <c r="AMQ153" s="653"/>
      <c r="AMR153" s="668"/>
      <c r="AMS153" s="670"/>
      <c r="AMT153" s="652"/>
      <c r="AMU153" s="652"/>
      <c r="AMV153" s="652"/>
      <c r="AMW153" s="652"/>
      <c r="AMX153" s="652"/>
      <c r="AMY153" s="652"/>
      <c r="AMZ153" s="653"/>
      <c r="ANA153" s="653"/>
      <c r="ANB153" s="653"/>
      <c r="ANC153" s="653"/>
      <c r="AND153" s="653"/>
      <c r="ANE153" s="653"/>
      <c r="ANF153" s="653"/>
      <c r="ANG153" s="653"/>
      <c r="ANH153" s="668"/>
      <c r="ANI153" s="670"/>
      <c r="ANJ153" s="652"/>
      <c r="ANK153" s="652"/>
      <c r="ANL153" s="652"/>
      <c r="ANM153" s="652"/>
      <c r="ANN153" s="652"/>
      <c r="ANO153" s="652"/>
      <c r="ANP153" s="653"/>
      <c r="ANQ153" s="653"/>
      <c r="ANR153" s="653"/>
      <c r="ANS153" s="653"/>
      <c r="ANT153" s="653"/>
      <c r="ANU153" s="653"/>
      <c r="ANV153" s="653"/>
      <c r="ANW153" s="653"/>
      <c r="ANX153" s="668"/>
      <c r="ANY153" s="670"/>
      <c r="ANZ153" s="652"/>
      <c r="AOA153" s="652"/>
      <c r="AOB153" s="652"/>
      <c r="AOC153" s="652"/>
      <c r="AOD153" s="652"/>
      <c r="AOE153" s="652"/>
      <c r="AOF153" s="653"/>
      <c r="AOG153" s="653"/>
      <c r="AOH153" s="653"/>
      <c r="AOI153" s="653"/>
      <c r="AOJ153" s="653"/>
      <c r="AOK153" s="653"/>
      <c r="AOL153" s="653"/>
      <c r="AOM153" s="653"/>
      <c r="AON153" s="668"/>
      <c r="AOO153" s="670"/>
      <c r="AOP153" s="652"/>
      <c r="AOQ153" s="652"/>
      <c r="AOR153" s="652"/>
      <c r="AOS153" s="652"/>
      <c r="AOT153" s="652"/>
      <c r="AOU153" s="652"/>
      <c r="AOV153" s="653"/>
      <c r="AOW153" s="653"/>
      <c r="AOX153" s="653"/>
      <c r="AOY153" s="653"/>
      <c r="AOZ153" s="653"/>
      <c r="APA153" s="653"/>
      <c r="APB153" s="653"/>
      <c r="APC153" s="653"/>
      <c r="APD153" s="668"/>
      <c r="APE153" s="670"/>
      <c r="APF153" s="652"/>
      <c r="APG153" s="652"/>
      <c r="APH153" s="652"/>
      <c r="API153" s="652"/>
      <c r="APJ153" s="652"/>
      <c r="APK153" s="652"/>
      <c r="APL153" s="653"/>
      <c r="APM153" s="653"/>
      <c r="APN153" s="653"/>
      <c r="APO153" s="653"/>
      <c r="APP153" s="653"/>
      <c r="APQ153" s="653"/>
      <c r="APR153" s="653"/>
      <c r="APS153" s="653"/>
      <c r="APT153" s="668"/>
      <c r="APU153" s="670"/>
      <c r="APV153" s="652"/>
      <c r="APW153" s="652"/>
      <c r="APX153" s="652"/>
      <c r="APY153" s="652"/>
      <c r="APZ153" s="652"/>
      <c r="AQA153" s="652"/>
      <c r="AQB153" s="653"/>
      <c r="AQC153" s="653"/>
      <c r="AQD153" s="653"/>
      <c r="AQE153" s="653"/>
      <c r="AQF153" s="653"/>
      <c r="AQG153" s="653"/>
      <c r="AQH153" s="653"/>
      <c r="AQI153" s="653"/>
      <c r="AQJ153" s="668"/>
      <c r="AQK153" s="670"/>
      <c r="AQL153" s="652"/>
      <c r="AQM153" s="652"/>
      <c r="AQN153" s="652"/>
      <c r="AQO153" s="652"/>
      <c r="AQP153" s="652"/>
      <c r="AQQ153" s="652"/>
      <c r="AQR153" s="653"/>
      <c r="AQS153" s="653"/>
      <c r="AQT153" s="653"/>
      <c r="AQU153" s="653"/>
      <c r="AQV153" s="653"/>
      <c r="AQW153" s="653"/>
      <c r="AQX153" s="653"/>
      <c r="AQY153" s="653"/>
      <c r="AQZ153" s="668"/>
      <c r="ARA153" s="670"/>
      <c r="ARB153" s="652"/>
      <c r="ARC153" s="652"/>
      <c r="ARD153" s="652"/>
      <c r="ARE153" s="652"/>
      <c r="ARF153" s="652"/>
      <c r="ARG153" s="652"/>
      <c r="ARH153" s="653"/>
      <c r="ARI153" s="653"/>
      <c r="ARJ153" s="653"/>
      <c r="ARK153" s="653"/>
      <c r="ARL153" s="653"/>
      <c r="ARM153" s="653"/>
      <c r="ARN153" s="653"/>
      <c r="ARO153" s="653"/>
      <c r="ARP153" s="668"/>
      <c r="ARQ153" s="670"/>
      <c r="ARR153" s="652"/>
      <c r="ARS153" s="652"/>
      <c r="ART153" s="652"/>
      <c r="ARU153" s="652"/>
      <c r="ARV153" s="652"/>
      <c r="ARW153" s="652"/>
      <c r="ARX153" s="653"/>
      <c r="ARY153" s="653"/>
      <c r="ARZ153" s="653"/>
      <c r="ASA153" s="653"/>
      <c r="ASB153" s="653"/>
      <c r="ASC153" s="653"/>
      <c r="ASD153" s="653"/>
      <c r="ASE153" s="653"/>
      <c r="ASF153" s="668"/>
      <c r="ASG153" s="670"/>
      <c r="ASH153" s="652"/>
      <c r="ASI153" s="652"/>
      <c r="ASJ153" s="652"/>
      <c r="ASK153" s="652"/>
      <c r="ASL153" s="652"/>
      <c r="ASM153" s="652"/>
      <c r="ASN153" s="653"/>
      <c r="ASO153" s="653"/>
      <c r="ASP153" s="653"/>
      <c r="ASQ153" s="653"/>
      <c r="ASR153" s="653"/>
      <c r="ASS153" s="653"/>
      <c r="AST153" s="653"/>
      <c r="ASU153" s="653"/>
      <c r="ASV153" s="668"/>
      <c r="ASW153" s="670"/>
      <c r="ASX153" s="652"/>
      <c r="ASY153" s="652"/>
      <c r="ASZ153" s="652"/>
      <c r="ATA153" s="652"/>
      <c r="ATB153" s="652"/>
      <c r="ATC153" s="652"/>
      <c r="ATD153" s="653"/>
      <c r="ATE153" s="653"/>
      <c r="ATF153" s="653"/>
      <c r="ATG153" s="653"/>
      <c r="ATH153" s="653"/>
      <c r="ATI153" s="653"/>
      <c r="ATJ153" s="653"/>
      <c r="ATK153" s="653"/>
      <c r="ATL153" s="668"/>
      <c r="ATM153" s="670"/>
      <c r="ATN153" s="652"/>
      <c r="ATO153" s="652"/>
      <c r="ATP153" s="652"/>
      <c r="ATQ153" s="652"/>
      <c r="ATR153" s="652"/>
      <c r="ATS153" s="652"/>
      <c r="ATT153" s="653"/>
      <c r="ATU153" s="653"/>
      <c r="ATV153" s="653"/>
      <c r="ATW153" s="653"/>
      <c r="ATX153" s="653"/>
      <c r="ATY153" s="653"/>
      <c r="ATZ153" s="653"/>
      <c r="AUA153" s="653"/>
      <c r="AUB153" s="668"/>
      <c r="AUC153" s="670"/>
      <c r="AUD153" s="652"/>
      <c r="AUE153" s="652"/>
      <c r="AUF153" s="652"/>
      <c r="AUG153" s="652"/>
      <c r="AUH153" s="652"/>
      <c r="AUI153" s="652"/>
      <c r="AUJ153" s="653"/>
      <c r="AUK153" s="653"/>
      <c r="AUL153" s="653"/>
      <c r="AUM153" s="653"/>
      <c r="AUN153" s="653"/>
      <c r="AUO153" s="653"/>
      <c r="AUP153" s="653"/>
      <c r="AUQ153" s="653"/>
      <c r="AUR153" s="668"/>
      <c r="AUS153" s="670"/>
      <c r="AUT153" s="652"/>
      <c r="AUU153" s="652"/>
      <c r="AUV153" s="652"/>
      <c r="AUW153" s="652"/>
      <c r="AUX153" s="652"/>
      <c r="AUY153" s="652"/>
      <c r="AUZ153" s="653"/>
      <c r="AVA153" s="653"/>
      <c r="AVB153" s="653"/>
      <c r="AVC153" s="653"/>
      <c r="AVD153" s="653"/>
      <c r="AVE153" s="653"/>
      <c r="AVF153" s="653"/>
      <c r="AVG153" s="653"/>
      <c r="AVH153" s="668"/>
      <c r="AVI153" s="670"/>
      <c r="AVJ153" s="652"/>
      <c r="AVK153" s="652"/>
      <c r="AVL153" s="652"/>
      <c r="AVM153" s="652"/>
      <c r="AVN153" s="652"/>
      <c r="AVO153" s="652"/>
      <c r="AVP153" s="653"/>
      <c r="AVQ153" s="653"/>
      <c r="AVR153" s="653"/>
      <c r="AVS153" s="653"/>
      <c r="AVT153" s="653"/>
      <c r="AVU153" s="653"/>
      <c r="AVV153" s="653"/>
      <c r="AVW153" s="653"/>
      <c r="AVX153" s="668"/>
      <c r="AVY153" s="670"/>
      <c r="AVZ153" s="652"/>
      <c r="AWA153" s="652"/>
      <c r="AWB153" s="652"/>
      <c r="AWC153" s="652"/>
      <c r="AWD153" s="652"/>
      <c r="AWE153" s="652"/>
      <c r="AWF153" s="653"/>
      <c r="AWG153" s="653"/>
      <c r="AWH153" s="653"/>
      <c r="AWI153" s="653"/>
      <c r="AWJ153" s="653"/>
      <c r="AWK153" s="653"/>
      <c r="AWL153" s="653"/>
      <c r="AWM153" s="653"/>
      <c r="AWN153" s="668"/>
      <c r="AWO153" s="670"/>
      <c r="AWP153" s="652"/>
      <c r="AWQ153" s="652"/>
      <c r="AWR153" s="652"/>
      <c r="AWS153" s="652"/>
      <c r="AWT153" s="652"/>
      <c r="AWU153" s="652"/>
      <c r="AWV153" s="653"/>
      <c r="AWW153" s="653"/>
      <c r="AWX153" s="653"/>
      <c r="AWY153" s="653"/>
      <c r="AWZ153" s="653"/>
      <c r="AXA153" s="653"/>
      <c r="AXB153" s="653"/>
      <c r="AXC153" s="653"/>
      <c r="AXD153" s="668"/>
      <c r="AXE153" s="670"/>
      <c r="AXF153" s="652"/>
      <c r="AXG153" s="652"/>
      <c r="AXH153" s="652"/>
      <c r="AXI153" s="652"/>
      <c r="AXJ153" s="652"/>
      <c r="AXK153" s="652"/>
      <c r="AXL153" s="653"/>
      <c r="AXM153" s="653"/>
      <c r="AXN153" s="653"/>
      <c r="AXO153" s="653"/>
      <c r="AXP153" s="653"/>
      <c r="AXQ153" s="653"/>
      <c r="AXR153" s="653"/>
      <c r="AXS153" s="653"/>
      <c r="AXT153" s="668"/>
      <c r="AXU153" s="670"/>
      <c r="AXV153" s="652"/>
      <c r="AXW153" s="652"/>
      <c r="AXX153" s="652"/>
      <c r="AXY153" s="652"/>
      <c r="AXZ153" s="652"/>
      <c r="AYA153" s="652"/>
      <c r="AYB153" s="653"/>
      <c r="AYC153" s="653"/>
      <c r="AYD153" s="653"/>
      <c r="AYE153" s="653"/>
      <c r="AYF153" s="653"/>
      <c r="AYG153" s="653"/>
      <c r="AYH153" s="653"/>
      <c r="AYI153" s="653"/>
      <c r="AYJ153" s="668"/>
      <c r="AYK153" s="670"/>
      <c r="AYL153" s="652"/>
      <c r="AYM153" s="652"/>
      <c r="AYN153" s="652"/>
      <c r="AYO153" s="652"/>
      <c r="AYP153" s="652"/>
      <c r="AYQ153" s="652"/>
      <c r="AYR153" s="653"/>
      <c r="AYS153" s="653"/>
      <c r="AYT153" s="653"/>
      <c r="AYU153" s="653"/>
      <c r="AYV153" s="653"/>
      <c r="AYW153" s="653"/>
      <c r="AYX153" s="653"/>
      <c r="AYY153" s="653"/>
      <c r="AYZ153" s="668"/>
      <c r="AZA153" s="670"/>
      <c r="AZB153" s="652"/>
      <c r="AZC153" s="652"/>
      <c r="AZD153" s="652"/>
      <c r="AZE153" s="652"/>
      <c r="AZF153" s="652"/>
      <c r="AZG153" s="652"/>
      <c r="AZH153" s="653"/>
      <c r="AZI153" s="653"/>
      <c r="AZJ153" s="653"/>
      <c r="AZK153" s="653"/>
      <c r="AZL153" s="653"/>
      <c r="AZM153" s="653"/>
      <c r="AZN153" s="653"/>
      <c r="AZO153" s="653"/>
      <c r="AZP153" s="668"/>
      <c r="AZQ153" s="670"/>
      <c r="AZR153" s="652"/>
      <c r="AZS153" s="652"/>
      <c r="AZT153" s="652"/>
      <c r="AZU153" s="652"/>
      <c r="AZV153" s="652"/>
      <c r="AZW153" s="652"/>
      <c r="AZX153" s="653"/>
      <c r="AZY153" s="653"/>
      <c r="AZZ153" s="653"/>
      <c r="BAA153" s="653"/>
      <c r="BAB153" s="653"/>
      <c r="BAC153" s="653"/>
      <c r="BAD153" s="653"/>
      <c r="BAE153" s="653"/>
      <c r="BAF153" s="668"/>
      <c r="BAG153" s="670"/>
      <c r="BAH153" s="652"/>
      <c r="BAI153" s="652"/>
      <c r="BAJ153" s="652"/>
      <c r="BAK153" s="652"/>
      <c r="BAL153" s="652"/>
      <c r="BAM153" s="652"/>
      <c r="BAN153" s="653"/>
      <c r="BAO153" s="653"/>
      <c r="BAP153" s="653"/>
      <c r="BAQ153" s="653"/>
      <c r="BAR153" s="653"/>
      <c r="BAS153" s="653"/>
      <c r="BAT153" s="653"/>
      <c r="BAU153" s="653"/>
      <c r="BAV153" s="668"/>
      <c r="BAW153" s="670"/>
      <c r="BAX153" s="652"/>
      <c r="BAY153" s="652"/>
      <c r="BAZ153" s="652"/>
      <c r="BBA153" s="652"/>
      <c r="BBB153" s="652"/>
      <c r="BBC153" s="652"/>
      <c r="BBD153" s="653"/>
      <c r="BBE153" s="653"/>
      <c r="BBF153" s="653"/>
      <c r="BBG153" s="653"/>
      <c r="BBH153" s="653"/>
      <c r="BBI153" s="653"/>
      <c r="BBJ153" s="653"/>
      <c r="BBK153" s="653"/>
      <c r="BBL153" s="668"/>
      <c r="BBM153" s="670"/>
      <c r="BBN153" s="652"/>
      <c r="BBO153" s="652"/>
      <c r="BBP153" s="652"/>
      <c r="BBQ153" s="652"/>
      <c r="BBR153" s="652"/>
      <c r="BBS153" s="652"/>
      <c r="BBT153" s="653"/>
      <c r="BBU153" s="653"/>
      <c r="BBV153" s="653"/>
      <c r="BBW153" s="653"/>
      <c r="BBX153" s="653"/>
      <c r="BBY153" s="653"/>
      <c r="BBZ153" s="653"/>
      <c r="BCA153" s="653"/>
      <c r="BCB153" s="668"/>
      <c r="BCC153" s="670"/>
      <c r="BCD153" s="652"/>
      <c r="BCE153" s="652"/>
      <c r="BCF153" s="652"/>
      <c r="BCG153" s="652"/>
      <c r="BCH153" s="652"/>
      <c r="BCI153" s="652"/>
      <c r="BCJ153" s="653"/>
      <c r="BCK153" s="653"/>
      <c r="BCL153" s="653"/>
      <c r="BCM153" s="653"/>
      <c r="BCN153" s="653"/>
      <c r="BCO153" s="653"/>
      <c r="BCP153" s="653"/>
      <c r="BCQ153" s="653"/>
      <c r="BCR153" s="668"/>
      <c r="BCS153" s="670"/>
      <c r="BCT153" s="652"/>
      <c r="BCU153" s="652"/>
      <c r="BCV153" s="652"/>
      <c r="BCW153" s="652"/>
      <c r="BCX153" s="652"/>
      <c r="BCY153" s="652"/>
      <c r="BCZ153" s="653"/>
      <c r="BDA153" s="653"/>
      <c r="BDB153" s="653"/>
      <c r="BDC153" s="653"/>
      <c r="BDD153" s="653"/>
      <c r="BDE153" s="653"/>
      <c r="BDF153" s="653"/>
      <c r="BDG153" s="653"/>
      <c r="BDH153" s="668"/>
      <c r="BDI153" s="670"/>
      <c r="BDJ153" s="652"/>
      <c r="BDK153" s="652"/>
      <c r="BDL153" s="652"/>
      <c r="BDM153" s="652"/>
      <c r="BDN153" s="652"/>
      <c r="BDO153" s="652"/>
      <c r="BDP153" s="653"/>
      <c r="BDQ153" s="653"/>
      <c r="BDR153" s="653"/>
      <c r="BDS153" s="653"/>
      <c r="BDT153" s="653"/>
      <c r="BDU153" s="653"/>
      <c r="BDV153" s="653"/>
      <c r="BDW153" s="653"/>
      <c r="BDX153" s="668"/>
      <c r="BDY153" s="670"/>
      <c r="BDZ153" s="652"/>
      <c r="BEA153" s="652"/>
      <c r="BEB153" s="652"/>
      <c r="BEC153" s="652"/>
      <c r="BED153" s="652"/>
      <c r="BEE153" s="652"/>
      <c r="BEF153" s="653"/>
      <c r="BEG153" s="653"/>
      <c r="BEH153" s="653"/>
      <c r="BEI153" s="653"/>
      <c r="BEJ153" s="653"/>
      <c r="BEK153" s="653"/>
      <c r="BEL153" s="653"/>
      <c r="BEM153" s="653"/>
      <c r="BEN153" s="668"/>
      <c r="BEO153" s="670"/>
      <c r="BEP153" s="652"/>
      <c r="BEQ153" s="652"/>
      <c r="BER153" s="652"/>
      <c r="BES153" s="652"/>
      <c r="BET153" s="652"/>
      <c r="BEU153" s="652"/>
      <c r="BEV153" s="653"/>
      <c r="BEW153" s="653"/>
      <c r="BEX153" s="653"/>
      <c r="BEY153" s="653"/>
      <c r="BEZ153" s="653"/>
      <c r="BFA153" s="653"/>
      <c r="BFB153" s="653"/>
      <c r="BFC153" s="653"/>
      <c r="BFD153" s="668"/>
      <c r="BFE153" s="670"/>
      <c r="BFF153" s="652"/>
      <c r="BFG153" s="652"/>
      <c r="BFH153" s="652"/>
      <c r="BFI153" s="652"/>
      <c r="BFJ153" s="652"/>
      <c r="BFK153" s="652"/>
      <c r="BFL153" s="653"/>
      <c r="BFM153" s="653"/>
      <c r="BFN153" s="653"/>
      <c r="BFO153" s="653"/>
      <c r="BFP153" s="653"/>
      <c r="BFQ153" s="653"/>
      <c r="BFR153" s="653"/>
      <c r="BFS153" s="653"/>
      <c r="BFT153" s="668"/>
      <c r="BFU153" s="670"/>
      <c r="BFV153" s="652"/>
      <c r="BFW153" s="652"/>
      <c r="BFX153" s="652"/>
      <c r="BFY153" s="652"/>
      <c r="BFZ153" s="652"/>
      <c r="BGA153" s="652"/>
      <c r="BGB153" s="653"/>
      <c r="BGC153" s="653"/>
      <c r="BGD153" s="653"/>
      <c r="BGE153" s="653"/>
      <c r="BGF153" s="653"/>
      <c r="BGG153" s="653"/>
      <c r="BGH153" s="653"/>
      <c r="BGI153" s="653"/>
      <c r="BGJ153" s="668"/>
      <c r="BGK153" s="670"/>
      <c r="BGL153" s="652"/>
      <c r="BGM153" s="652"/>
      <c r="BGN153" s="652"/>
      <c r="BGO153" s="652"/>
      <c r="BGP153" s="652"/>
      <c r="BGQ153" s="652"/>
      <c r="BGR153" s="653"/>
      <c r="BGS153" s="653"/>
      <c r="BGT153" s="653"/>
      <c r="BGU153" s="653"/>
      <c r="BGV153" s="653"/>
      <c r="BGW153" s="653"/>
      <c r="BGX153" s="653"/>
      <c r="BGY153" s="653"/>
      <c r="BGZ153" s="668"/>
      <c r="BHA153" s="670"/>
      <c r="BHB153" s="652"/>
      <c r="BHC153" s="652"/>
      <c r="BHD153" s="652"/>
      <c r="BHE153" s="652"/>
      <c r="BHF153" s="652"/>
      <c r="BHG153" s="652"/>
      <c r="BHH153" s="653"/>
      <c r="BHI153" s="653"/>
      <c r="BHJ153" s="653"/>
      <c r="BHK153" s="653"/>
      <c r="BHL153" s="653"/>
      <c r="BHM153" s="653"/>
      <c r="BHN153" s="653"/>
      <c r="BHO153" s="653"/>
      <c r="BHP153" s="668"/>
      <c r="BHQ153" s="670"/>
      <c r="BHR153" s="652"/>
      <c r="BHS153" s="652"/>
      <c r="BHT153" s="652"/>
      <c r="BHU153" s="652"/>
      <c r="BHV153" s="652"/>
      <c r="BHW153" s="652"/>
      <c r="BHX153" s="653"/>
      <c r="BHY153" s="653"/>
      <c r="BHZ153" s="653"/>
      <c r="BIA153" s="653"/>
      <c r="BIB153" s="653"/>
      <c r="BIC153" s="653"/>
      <c r="BID153" s="653"/>
      <c r="BIE153" s="653"/>
      <c r="BIF153" s="668"/>
      <c r="BIG153" s="670"/>
      <c r="BIH153" s="652"/>
      <c r="BII153" s="652"/>
      <c r="BIJ153" s="652"/>
      <c r="BIK153" s="652"/>
      <c r="BIL153" s="652"/>
      <c r="BIM153" s="652"/>
      <c r="BIN153" s="653"/>
      <c r="BIO153" s="653"/>
      <c r="BIP153" s="653"/>
      <c r="BIQ153" s="653"/>
      <c r="BIR153" s="653"/>
      <c r="BIS153" s="653"/>
      <c r="BIT153" s="653"/>
      <c r="BIU153" s="653"/>
      <c r="BIV153" s="668"/>
      <c r="BIW153" s="670"/>
      <c r="BIX153" s="652"/>
      <c r="BIY153" s="652"/>
      <c r="BIZ153" s="652"/>
      <c r="BJA153" s="652"/>
      <c r="BJB153" s="652"/>
      <c r="BJC153" s="652"/>
      <c r="BJD153" s="653"/>
      <c r="BJE153" s="653"/>
      <c r="BJF153" s="653"/>
      <c r="BJG153" s="653"/>
      <c r="BJH153" s="653"/>
      <c r="BJI153" s="653"/>
      <c r="BJJ153" s="653"/>
      <c r="BJK153" s="653"/>
      <c r="BJL153" s="668"/>
      <c r="BJM153" s="670"/>
      <c r="BJN153" s="652"/>
      <c r="BJO153" s="652"/>
      <c r="BJP153" s="652"/>
      <c r="BJQ153" s="652"/>
      <c r="BJR153" s="652"/>
      <c r="BJS153" s="652"/>
      <c r="BJT153" s="653"/>
      <c r="BJU153" s="653"/>
      <c r="BJV153" s="653"/>
      <c r="BJW153" s="653"/>
      <c r="BJX153" s="653"/>
      <c r="BJY153" s="653"/>
      <c r="BJZ153" s="653"/>
      <c r="BKA153" s="653"/>
      <c r="BKB153" s="668"/>
      <c r="BKC153" s="670"/>
      <c r="BKD153" s="652"/>
      <c r="BKE153" s="652"/>
      <c r="BKF153" s="652"/>
      <c r="BKG153" s="652"/>
      <c r="BKH153" s="652"/>
      <c r="BKI153" s="652"/>
      <c r="BKJ153" s="653"/>
      <c r="BKK153" s="653"/>
      <c r="BKL153" s="653"/>
      <c r="BKM153" s="653"/>
      <c r="BKN153" s="653"/>
      <c r="BKO153" s="653"/>
      <c r="BKP153" s="653"/>
      <c r="BKQ153" s="653"/>
      <c r="BKR153" s="668"/>
      <c r="BKS153" s="670"/>
      <c r="BKT153" s="652"/>
      <c r="BKU153" s="652"/>
      <c r="BKV153" s="652"/>
      <c r="BKW153" s="652"/>
      <c r="BKX153" s="652"/>
      <c r="BKY153" s="652"/>
      <c r="BKZ153" s="653"/>
      <c r="BLA153" s="653"/>
      <c r="BLB153" s="653"/>
      <c r="BLC153" s="653"/>
      <c r="BLD153" s="653"/>
      <c r="BLE153" s="653"/>
      <c r="BLF153" s="653"/>
      <c r="BLG153" s="653"/>
      <c r="BLH153" s="668"/>
      <c r="BLI153" s="670"/>
      <c r="BLJ153" s="652"/>
      <c r="BLK153" s="652"/>
      <c r="BLL153" s="652"/>
      <c r="BLM153" s="652"/>
      <c r="BLN153" s="652"/>
      <c r="BLO153" s="652"/>
      <c r="BLP153" s="653"/>
      <c r="BLQ153" s="653"/>
      <c r="BLR153" s="653"/>
      <c r="BLS153" s="653"/>
      <c r="BLT153" s="653"/>
      <c r="BLU153" s="653"/>
      <c r="BLV153" s="653"/>
      <c r="BLW153" s="653"/>
      <c r="BLX153" s="668"/>
      <c r="BLY153" s="670"/>
      <c r="BLZ153" s="652"/>
      <c r="BMA153" s="652"/>
      <c r="BMB153" s="652"/>
      <c r="BMC153" s="652"/>
      <c r="BMD153" s="652"/>
      <c r="BME153" s="652"/>
      <c r="BMF153" s="653"/>
      <c r="BMG153" s="653"/>
      <c r="BMH153" s="653"/>
      <c r="BMI153" s="653"/>
      <c r="BMJ153" s="653"/>
      <c r="BMK153" s="653"/>
      <c r="BML153" s="653"/>
      <c r="BMM153" s="653"/>
      <c r="BMN153" s="668"/>
      <c r="BMO153" s="670"/>
      <c r="BMP153" s="652"/>
      <c r="BMQ153" s="652"/>
      <c r="BMR153" s="652"/>
      <c r="BMS153" s="652"/>
      <c r="BMT153" s="652"/>
      <c r="BMU153" s="652"/>
      <c r="BMV153" s="653"/>
      <c r="BMW153" s="653"/>
      <c r="BMX153" s="653"/>
      <c r="BMY153" s="653"/>
      <c r="BMZ153" s="653"/>
      <c r="BNA153" s="653"/>
      <c r="BNB153" s="653"/>
      <c r="BNC153" s="653"/>
      <c r="BND153" s="668"/>
      <c r="BNE153" s="670"/>
      <c r="BNF153" s="652"/>
      <c r="BNG153" s="652"/>
      <c r="BNH153" s="652"/>
      <c r="BNI153" s="652"/>
      <c r="BNJ153" s="652"/>
      <c r="BNK153" s="652"/>
      <c r="BNL153" s="653"/>
      <c r="BNM153" s="653"/>
      <c r="BNN153" s="653"/>
      <c r="BNO153" s="653"/>
      <c r="BNP153" s="653"/>
      <c r="BNQ153" s="653"/>
      <c r="BNR153" s="653"/>
      <c r="BNS153" s="653"/>
      <c r="BNT153" s="668"/>
      <c r="BNU153" s="670"/>
      <c r="BNV153" s="652"/>
      <c r="BNW153" s="652"/>
      <c r="BNX153" s="652"/>
      <c r="BNY153" s="652"/>
      <c r="BNZ153" s="652"/>
      <c r="BOA153" s="652"/>
      <c r="BOB153" s="653"/>
      <c r="BOC153" s="653"/>
      <c r="BOD153" s="653"/>
      <c r="BOE153" s="653"/>
      <c r="BOF153" s="653"/>
      <c r="BOG153" s="653"/>
      <c r="BOH153" s="653"/>
      <c r="BOI153" s="653"/>
      <c r="BOJ153" s="668"/>
      <c r="BOK153" s="670"/>
      <c r="BOL153" s="652"/>
      <c r="BOM153" s="652"/>
      <c r="BON153" s="652"/>
      <c r="BOO153" s="652"/>
      <c r="BOP153" s="652"/>
      <c r="BOQ153" s="652"/>
      <c r="BOR153" s="653"/>
      <c r="BOS153" s="653"/>
      <c r="BOT153" s="653"/>
      <c r="BOU153" s="653"/>
      <c r="BOV153" s="653"/>
      <c r="BOW153" s="653"/>
      <c r="BOX153" s="653"/>
      <c r="BOY153" s="653"/>
      <c r="BOZ153" s="668"/>
      <c r="BPA153" s="670"/>
      <c r="BPB153" s="652"/>
      <c r="BPC153" s="652"/>
      <c r="BPD153" s="652"/>
      <c r="BPE153" s="652"/>
      <c r="BPF153" s="652"/>
      <c r="BPG153" s="652"/>
      <c r="BPH153" s="653"/>
      <c r="BPI153" s="653"/>
      <c r="BPJ153" s="653"/>
      <c r="BPK153" s="653"/>
      <c r="BPL153" s="653"/>
      <c r="BPM153" s="653"/>
      <c r="BPN153" s="653"/>
      <c r="BPO153" s="653"/>
      <c r="BPP153" s="668"/>
      <c r="BPQ153" s="670"/>
      <c r="BPR153" s="652"/>
      <c r="BPS153" s="652"/>
      <c r="BPT153" s="652"/>
      <c r="BPU153" s="652"/>
      <c r="BPV153" s="652"/>
      <c r="BPW153" s="652"/>
      <c r="BPX153" s="653"/>
      <c r="BPY153" s="653"/>
      <c r="BPZ153" s="653"/>
      <c r="BQA153" s="653"/>
      <c r="BQB153" s="653"/>
      <c r="BQC153" s="653"/>
      <c r="BQD153" s="653"/>
      <c r="BQE153" s="653"/>
      <c r="BQF153" s="668"/>
      <c r="BQG153" s="670"/>
      <c r="BQH153" s="652"/>
      <c r="BQI153" s="652"/>
      <c r="BQJ153" s="652"/>
      <c r="BQK153" s="652"/>
      <c r="BQL153" s="652"/>
      <c r="BQM153" s="652"/>
      <c r="BQN153" s="653"/>
      <c r="BQO153" s="653"/>
      <c r="BQP153" s="653"/>
      <c r="BQQ153" s="653"/>
      <c r="BQR153" s="653"/>
      <c r="BQS153" s="653"/>
      <c r="BQT153" s="653"/>
      <c r="BQU153" s="653"/>
      <c r="BQV153" s="668"/>
      <c r="BQW153" s="670"/>
      <c r="BQX153" s="652"/>
      <c r="BQY153" s="652"/>
      <c r="BQZ153" s="652"/>
      <c r="BRA153" s="652"/>
      <c r="BRB153" s="652"/>
      <c r="BRC153" s="652"/>
      <c r="BRD153" s="653"/>
      <c r="BRE153" s="653"/>
      <c r="BRF153" s="653"/>
      <c r="BRG153" s="653"/>
      <c r="BRH153" s="653"/>
      <c r="BRI153" s="653"/>
      <c r="BRJ153" s="653"/>
      <c r="BRK153" s="653"/>
      <c r="BRL153" s="668"/>
      <c r="BRM153" s="670"/>
      <c r="BRN153" s="652"/>
      <c r="BRO153" s="652"/>
      <c r="BRP153" s="652"/>
      <c r="BRQ153" s="652"/>
      <c r="BRR153" s="652"/>
      <c r="BRS153" s="652"/>
      <c r="BRT153" s="653"/>
      <c r="BRU153" s="653"/>
      <c r="BRV153" s="653"/>
      <c r="BRW153" s="653"/>
      <c r="BRX153" s="653"/>
      <c r="BRY153" s="653"/>
      <c r="BRZ153" s="653"/>
      <c r="BSA153" s="653"/>
      <c r="BSB153" s="668"/>
      <c r="BSC153" s="670"/>
      <c r="BSD153" s="652"/>
      <c r="BSE153" s="652"/>
      <c r="BSF153" s="652"/>
      <c r="BSG153" s="652"/>
      <c r="BSH153" s="652"/>
      <c r="BSI153" s="652"/>
      <c r="BSJ153" s="653"/>
      <c r="BSK153" s="653"/>
      <c r="BSL153" s="653"/>
      <c r="BSM153" s="653"/>
      <c r="BSN153" s="653"/>
      <c r="BSO153" s="653"/>
      <c r="BSP153" s="653"/>
      <c r="BSQ153" s="653"/>
      <c r="BSR153" s="668"/>
      <c r="BSS153" s="670"/>
      <c r="BST153" s="652"/>
      <c r="BSU153" s="652"/>
      <c r="BSV153" s="652"/>
      <c r="BSW153" s="652"/>
      <c r="BSX153" s="652"/>
      <c r="BSY153" s="652"/>
      <c r="BSZ153" s="653"/>
      <c r="BTA153" s="653"/>
      <c r="BTB153" s="653"/>
      <c r="BTC153" s="653"/>
      <c r="BTD153" s="653"/>
      <c r="BTE153" s="653"/>
      <c r="BTF153" s="653"/>
      <c r="BTG153" s="653"/>
      <c r="BTH153" s="668"/>
      <c r="BTI153" s="670"/>
      <c r="BTJ153" s="652"/>
      <c r="BTK153" s="652"/>
      <c r="BTL153" s="652"/>
      <c r="BTM153" s="652"/>
      <c r="BTN153" s="652"/>
      <c r="BTO153" s="652"/>
      <c r="BTP153" s="653"/>
      <c r="BTQ153" s="653"/>
      <c r="BTR153" s="653"/>
      <c r="BTS153" s="653"/>
      <c r="BTT153" s="653"/>
      <c r="BTU153" s="653"/>
      <c r="BTV153" s="653"/>
      <c r="BTW153" s="653"/>
      <c r="BTX153" s="668"/>
      <c r="BTY153" s="670"/>
      <c r="BTZ153" s="652"/>
      <c r="BUA153" s="652"/>
      <c r="BUB153" s="652"/>
      <c r="BUC153" s="652"/>
      <c r="BUD153" s="652"/>
      <c r="BUE153" s="652"/>
      <c r="BUF153" s="653"/>
      <c r="BUG153" s="653"/>
      <c r="BUH153" s="653"/>
      <c r="BUI153" s="653"/>
      <c r="BUJ153" s="653"/>
      <c r="BUK153" s="653"/>
      <c r="BUL153" s="653"/>
      <c r="BUM153" s="653"/>
      <c r="BUN153" s="668"/>
      <c r="BUO153" s="670"/>
      <c r="BUP153" s="652"/>
      <c r="BUQ153" s="652"/>
      <c r="BUR153" s="652"/>
      <c r="BUS153" s="652"/>
      <c r="BUT153" s="652"/>
      <c r="BUU153" s="652"/>
      <c r="BUV153" s="653"/>
      <c r="BUW153" s="653"/>
      <c r="BUX153" s="653"/>
      <c r="BUY153" s="653"/>
      <c r="BUZ153" s="653"/>
      <c r="BVA153" s="653"/>
      <c r="BVB153" s="653"/>
      <c r="BVC153" s="653"/>
      <c r="BVD153" s="668"/>
      <c r="BVE153" s="670"/>
      <c r="BVF153" s="652"/>
      <c r="BVG153" s="652"/>
      <c r="BVH153" s="652"/>
      <c r="BVI153" s="652"/>
      <c r="BVJ153" s="652"/>
      <c r="BVK153" s="652"/>
      <c r="BVL153" s="653"/>
      <c r="BVM153" s="653"/>
      <c r="BVN153" s="653"/>
      <c r="BVO153" s="653"/>
      <c r="BVP153" s="653"/>
      <c r="BVQ153" s="653"/>
      <c r="BVR153" s="653"/>
      <c r="BVS153" s="653"/>
      <c r="BVT153" s="668"/>
      <c r="BVU153" s="670"/>
      <c r="BVV153" s="652"/>
      <c r="BVW153" s="652"/>
      <c r="BVX153" s="652"/>
      <c r="BVY153" s="652"/>
      <c r="BVZ153" s="652"/>
      <c r="BWA153" s="652"/>
      <c r="BWB153" s="653"/>
      <c r="BWC153" s="653"/>
      <c r="BWD153" s="653"/>
      <c r="BWE153" s="653"/>
      <c r="BWF153" s="653"/>
      <c r="BWG153" s="653"/>
      <c r="BWH153" s="653"/>
      <c r="BWI153" s="653"/>
      <c r="BWJ153" s="668"/>
      <c r="BWK153" s="670"/>
      <c r="BWL153" s="652"/>
      <c r="BWM153" s="652"/>
      <c r="BWN153" s="652"/>
      <c r="BWO153" s="652"/>
      <c r="BWP153" s="652"/>
      <c r="BWQ153" s="652"/>
      <c r="BWR153" s="653"/>
      <c r="BWS153" s="653"/>
      <c r="BWT153" s="653"/>
      <c r="BWU153" s="653"/>
      <c r="BWV153" s="653"/>
      <c r="BWW153" s="653"/>
      <c r="BWX153" s="653"/>
      <c r="BWY153" s="653"/>
      <c r="BWZ153" s="668"/>
      <c r="BXA153" s="670"/>
      <c r="BXB153" s="652"/>
      <c r="BXC153" s="652"/>
      <c r="BXD153" s="652"/>
      <c r="BXE153" s="652"/>
      <c r="BXF153" s="652"/>
      <c r="BXG153" s="652"/>
      <c r="BXH153" s="653"/>
      <c r="BXI153" s="653"/>
      <c r="BXJ153" s="653"/>
      <c r="BXK153" s="653"/>
      <c r="BXL153" s="653"/>
      <c r="BXM153" s="653"/>
      <c r="BXN153" s="653"/>
      <c r="BXO153" s="653"/>
      <c r="BXP153" s="668"/>
      <c r="BXQ153" s="670"/>
      <c r="BXR153" s="652"/>
      <c r="BXS153" s="652"/>
      <c r="BXT153" s="652"/>
      <c r="BXU153" s="652"/>
      <c r="BXV153" s="652"/>
      <c r="BXW153" s="652"/>
      <c r="BXX153" s="653"/>
      <c r="BXY153" s="653"/>
      <c r="BXZ153" s="653"/>
      <c r="BYA153" s="653"/>
      <c r="BYB153" s="653"/>
      <c r="BYC153" s="653"/>
      <c r="BYD153" s="653"/>
      <c r="BYE153" s="653"/>
      <c r="BYF153" s="668"/>
      <c r="BYG153" s="670"/>
      <c r="BYH153" s="652"/>
      <c r="BYI153" s="652"/>
      <c r="BYJ153" s="652"/>
      <c r="BYK153" s="652"/>
      <c r="BYL153" s="652"/>
      <c r="BYM153" s="652"/>
      <c r="BYN153" s="653"/>
      <c r="BYO153" s="653"/>
      <c r="BYP153" s="653"/>
      <c r="BYQ153" s="653"/>
      <c r="BYR153" s="653"/>
      <c r="BYS153" s="653"/>
      <c r="BYT153" s="653"/>
      <c r="BYU153" s="653"/>
      <c r="BYV153" s="668"/>
      <c r="BYW153" s="670"/>
      <c r="BYX153" s="652"/>
      <c r="BYY153" s="652"/>
      <c r="BYZ153" s="652"/>
      <c r="BZA153" s="652"/>
      <c r="BZB153" s="652"/>
      <c r="BZC153" s="652"/>
      <c r="BZD153" s="653"/>
      <c r="BZE153" s="653"/>
      <c r="BZF153" s="653"/>
      <c r="BZG153" s="653"/>
      <c r="BZH153" s="653"/>
      <c r="BZI153" s="653"/>
      <c r="BZJ153" s="653"/>
      <c r="BZK153" s="653"/>
      <c r="BZL153" s="668"/>
      <c r="BZM153" s="670"/>
      <c r="BZN153" s="652"/>
      <c r="BZO153" s="652"/>
      <c r="BZP153" s="652"/>
      <c r="BZQ153" s="652"/>
      <c r="BZR153" s="652"/>
      <c r="BZS153" s="652"/>
      <c r="BZT153" s="653"/>
      <c r="BZU153" s="653"/>
      <c r="BZV153" s="653"/>
      <c r="BZW153" s="653"/>
      <c r="BZX153" s="653"/>
      <c r="BZY153" s="653"/>
      <c r="BZZ153" s="653"/>
      <c r="CAA153" s="653"/>
      <c r="CAB153" s="668"/>
      <c r="CAC153" s="670"/>
      <c r="CAD153" s="652"/>
      <c r="CAE153" s="652"/>
      <c r="CAF153" s="652"/>
      <c r="CAG153" s="652"/>
      <c r="CAH153" s="652"/>
      <c r="CAI153" s="652"/>
      <c r="CAJ153" s="653"/>
      <c r="CAK153" s="653"/>
      <c r="CAL153" s="653"/>
      <c r="CAM153" s="653"/>
      <c r="CAN153" s="653"/>
      <c r="CAO153" s="653"/>
      <c r="CAP153" s="653"/>
      <c r="CAQ153" s="653"/>
      <c r="CAR153" s="668"/>
      <c r="CAS153" s="670"/>
      <c r="CAT153" s="652"/>
      <c r="CAU153" s="652"/>
      <c r="CAV153" s="652"/>
      <c r="CAW153" s="652"/>
      <c r="CAX153" s="652"/>
      <c r="CAY153" s="652"/>
      <c r="CAZ153" s="653"/>
      <c r="CBA153" s="653"/>
      <c r="CBB153" s="653"/>
      <c r="CBC153" s="653"/>
      <c r="CBD153" s="653"/>
      <c r="CBE153" s="653"/>
      <c r="CBF153" s="653"/>
      <c r="CBG153" s="653"/>
      <c r="CBH153" s="668"/>
      <c r="CBI153" s="670"/>
      <c r="CBJ153" s="652"/>
      <c r="CBK153" s="652"/>
      <c r="CBL153" s="652"/>
      <c r="CBM153" s="652"/>
      <c r="CBN153" s="652"/>
      <c r="CBO153" s="652"/>
      <c r="CBP153" s="653"/>
      <c r="CBQ153" s="653"/>
      <c r="CBR153" s="653"/>
      <c r="CBS153" s="653"/>
      <c r="CBT153" s="653"/>
      <c r="CBU153" s="653"/>
      <c r="CBV153" s="653"/>
      <c r="CBW153" s="653"/>
      <c r="CBX153" s="668"/>
      <c r="CBY153" s="670"/>
      <c r="CBZ153" s="652"/>
      <c r="CCA153" s="652"/>
      <c r="CCB153" s="652"/>
      <c r="CCC153" s="652"/>
      <c r="CCD153" s="652"/>
      <c r="CCE153" s="652"/>
      <c r="CCF153" s="653"/>
      <c r="CCG153" s="653"/>
      <c r="CCH153" s="653"/>
      <c r="CCI153" s="653"/>
      <c r="CCJ153" s="653"/>
      <c r="CCK153" s="653"/>
      <c r="CCL153" s="653"/>
      <c r="CCM153" s="653"/>
      <c r="CCN153" s="668"/>
      <c r="CCO153" s="670"/>
      <c r="CCP153" s="652"/>
      <c r="CCQ153" s="652"/>
      <c r="CCR153" s="652"/>
      <c r="CCS153" s="652"/>
      <c r="CCT153" s="652"/>
      <c r="CCU153" s="652"/>
      <c r="CCV153" s="653"/>
      <c r="CCW153" s="653"/>
      <c r="CCX153" s="653"/>
      <c r="CCY153" s="653"/>
      <c r="CCZ153" s="653"/>
      <c r="CDA153" s="653"/>
      <c r="CDB153" s="653"/>
      <c r="CDC153" s="653"/>
      <c r="CDD153" s="668"/>
      <c r="CDE153" s="670"/>
      <c r="CDF153" s="652"/>
      <c r="CDG153" s="652"/>
      <c r="CDH153" s="652"/>
      <c r="CDI153" s="652"/>
      <c r="CDJ153" s="652"/>
      <c r="CDK153" s="652"/>
      <c r="CDL153" s="653"/>
      <c r="CDM153" s="653"/>
      <c r="CDN153" s="653"/>
      <c r="CDO153" s="653"/>
      <c r="CDP153" s="653"/>
      <c r="CDQ153" s="653"/>
      <c r="CDR153" s="653"/>
      <c r="CDS153" s="653"/>
      <c r="CDT153" s="668"/>
      <c r="CDU153" s="670"/>
      <c r="CDV153" s="652"/>
      <c r="CDW153" s="652"/>
      <c r="CDX153" s="652"/>
      <c r="CDY153" s="652"/>
      <c r="CDZ153" s="652"/>
      <c r="CEA153" s="652"/>
      <c r="CEB153" s="653"/>
      <c r="CEC153" s="653"/>
      <c r="CED153" s="653"/>
      <c r="CEE153" s="653"/>
      <c r="CEF153" s="653"/>
      <c r="CEG153" s="653"/>
      <c r="CEH153" s="653"/>
      <c r="CEI153" s="653"/>
      <c r="CEJ153" s="668"/>
      <c r="CEK153" s="670"/>
      <c r="CEL153" s="652"/>
      <c r="CEM153" s="652"/>
      <c r="CEN153" s="652"/>
      <c r="CEO153" s="652"/>
      <c r="CEP153" s="652"/>
      <c r="CEQ153" s="652"/>
      <c r="CER153" s="653"/>
      <c r="CES153" s="653"/>
      <c r="CET153" s="653"/>
      <c r="CEU153" s="653"/>
      <c r="CEV153" s="653"/>
      <c r="CEW153" s="653"/>
      <c r="CEX153" s="653"/>
      <c r="CEY153" s="653"/>
      <c r="CEZ153" s="668"/>
      <c r="CFA153" s="670"/>
      <c r="CFB153" s="652"/>
      <c r="CFC153" s="652"/>
      <c r="CFD153" s="652"/>
      <c r="CFE153" s="652"/>
      <c r="CFF153" s="652"/>
      <c r="CFG153" s="652"/>
      <c r="CFH153" s="653"/>
      <c r="CFI153" s="653"/>
      <c r="CFJ153" s="653"/>
      <c r="CFK153" s="653"/>
      <c r="CFL153" s="653"/>
      <c r="CFM153" s="653"/>
      <c r="CFN153" s="653"/>
      <c r="CFO153" s="653"/>
      <c r="CFP153" s="668"/>
      <c r="CFQ153" s="670"/>
      <c r="CFR153" s="652"/>
      <c r="CFS153" s="652"/>
      <c r="CFT153" s="652"/>
      <c r="CFU153" s="652"/>
      <c r="CFV153" s="652"/>
      <c r="CFW153" s="652"/>
      <c r="CFX153" s="653"/>
      <c r="CFY153" s="653"/>
      <c r="CFZ153" s="653"/>
      <c r="CGA153" s="653"/>
      <c r="CGB153" s="653"/>
      <c r="CGC153" s="653"/>
      <c r="CGD153" s="653"/>
      <c r="CGE153" s="653"/>
      <c r="CGF153" s="668"/>
      <c r="CGG153" s="670"/>
      <c r="CGH153" s="652"/>
      <c r="CGI153" s="652"/>
      <c r="CGJ153" s="652"/>
      <c r="CGK153" s="652"/>
      <c r="CGL153" s="652"/>
      <c r="CGM153" s="652"/>
      <c r="CGN153" s="653"/>
      <c r="CGO153" s="653"/>
      <c r="CGP153" s="653"/>
      <c r="CGQ153" s="653"/>
      <c r="CGR153" s="653"/>
      <c r="CGS153" s="653"/>
      <c r="CGT153" s="653"/>
      <c r="CGU153" s="653"/>
      <c r="CGV153" s="668"/>
      <c r="CGW153" s="670"/>
      <c r="CGX153" s="652"/>
      <c r="CGY153" s="652"/>
      <c r="CGZ153" s="652"/>
      <c r="CHA153" s="652"/>
      <c r="CHB153" s="652"/>
      <c r="CHC153" s="652"/>
      <c r="CHD153" s="653"/>
      <c r="CHE153" s="653"/>
      <c r="CHF153" s="653"/>
      <c r="CHG153" s="653"/>
      <c r="CHH153" s="653"/>
      <c r="CHI153" s="653"/>
      <c r="CHJ153" s="653"/>
      <c r="CHK153" s="653"/>
      <c r="CHL153" s="668"/>
      <c r="CHM153" s="670"/>
      <c r="CHN153" s="652"/>
      <c r="CHO153" s="652"/>
      <c r="CHP153" s="652"/>
      <c r="CHQ153" s="652"/>
      <c r="CHR153" s="652"/>
      <c r="CHS153" s="652"/>
      <c r="CHT153" s="653"/>
      <c r="CHU153" s="653"/>
      <c r="CHV153" s="653"/>
      <c r="CHW153" s="653"/>
      <c r="CHX153" s="653"/>
      <c r="CHY153" s="653"/>
      <c r="CHZ153" s="653"/>
      <c r="CIA153" s="653"/>
      <c r="CIB153" s="668"/>
      <c r="CIC153" s="670"/>
      <c r="CID153" s="652"/>
      <c r="CIE153" s="652"/>
      <c r="CIF153" s="652"/>
      <c r="CIG153" s="652"/>
      <c r="CIH153" s="652"/>
      <c r="CII153" s="652"/>
      <c r="CIJ153" s="653"/>
      <c r="CIK153" s="653"/>
      <c r="CIL153" s="653"/>
      <c r="CIM153" s="653"/>
      <c r="CIN153" s="653"/>
      <c r="CIO153" s="653"/>
      <c r="CIP153" s="653"/>
      <c r="CIQ153" s="653"/>
      <c r="CIR153" s="668"/>
      <c r="CIS153" s="670"/>
      <c r="CIT153" s="652"/>
      <c r="CIU153" s="652"/>
      <c r="CIV153" s="652"/>
      <c r="CIW153" s="652"/>
      <c r="CIX153" s="652"/>
      <c r="CIY153" s="652"/>
      <c r="CIZ153" s="653"/>
      <c r="CJA153" s="653"/>
      <c r="CJB153" s="653"/>
      <c r="CJC153" s="653"/>
      <c r="CJD153" s="653"/>
      <c r="CJE153" s="653"/>
      <c r="CJF153" s="653"/>
      <c r="CJG153" s="653"/>
      <c r="CJH153" s="668"/>
      <c r="CJI153" s="670"/>
      <c r="CJJ153" s="652"/>
      <c r="CJK153" s="652"/>
      <c r="CJL153" s="652"/>
      <c r="CJM153" s="652"/>
      <c r="CJN153" s="652"/>
      <c r="CJO153" s="652"/>
      <c r="CJP153" s="653"/>
      <c r="CJQ153" s="653"/>
      <c r="CJR153" s="653"/>
      <c r="CJS153" s="653"/>
      <c r="CJT153" s="653"/>
      <c r="CJU153" s="653"/>
      <c r="CJV153" s="653"/>
      <c r="CJW153" s="653"/>
      <c r="CJX153" s="668"/>
      <c r="CJY153" s="670"/>
      <c r="CJZ153" s="652"/>
      <c r="CKA153" s="652"/>
      <c r="CKB153" s="652"/>
      <c r="CKC153" s="652"/>
      <c r="CKD153" s="652"/>
      <c r="CKE153" s="652"/>
      <c r="CKF153" s="653"/>
      <c r="CKG153" s="653"/>
      <c r="CKH153" s="653"/>
      <c r="CKI153" s="653"/>
      <c r="CKJ153" s="653"/>
      <c r="CKK153" s="653"/>
      <c r="CKL153" s="653"/>
      <c r="CKM153" s="653"/>
      <c r="CKN153" s="668"/>
      <c r="CKO153" s="670"/>
      <c r="CKP153" s="652"/>
      <c r="CKQ153" s="652"/>
      <c r="CKR153" s="652"/>
      <c r="CKS153" s="652"/>
      <c r="CKT153" s="652"/>
      <c r="CKU153" s="652"/>
      <c r="CKV153" s="653"/>
      <c r="CKW153" s="653"/>
      <c r="CKX153" s="653"/>
      <c r="CKY153" s="653"/>
      <c r="CKZ153" s="653"/>
      <c r="CLA153" s="653"/>
      <c r="CLB153" s="653"/>
      <c r="CLC153" s="653"/>
      <c r="CLD153" s="668"/>
      <c r="CLE153" s="670"/>
      <c r="CLF153" s="652"/>
      <c r="CLG153" s="652"/>
      <c r="CLH153" s="652"/>
      <c r="CLI153" s="652"/>
      <c r="CLJ153" s="652"/>
      <c r="CLK153" s="652"/>
      <c r="CLL153" s="653"/>
      <c r="CLM153" s="653"/>
      <c r="CLN153" s="653"/>
      <c r="CLO153" s="653"/>
      <c r="CLP153" s="653"/>
      <c r="CLQ153" s="653"/>
      <c r="CLR153" s="653"/>
      <c r="CLS153" s="653"/>
      <c r="CLT153" s="668"/>
      <c r="CLU153" s="670"/>
      <c r="CLV153" s="652"/>
      <c r="CLW153" s="652"/>
      <c r="CLX153" s="652"/>
      <c r="CLY153" s="652"/>
      <c r="CLZ153" s="652"/>
      <c r="CMA153" s="652"/>
      <c r="CMB153" s="653"/>
      <c r="CMC153" s="653"/>
      <c r="CMD153" s="653"/>
      <c r="CME153" s="653"/>
      <c r="CMF153" s="653"/>
      <c r="CMG153" s="653"/>
      <c r="CMH153" s="653"/>
      <c r="CMI153" s="653"/>
      <c r="CMJ153" s="668"/>
      <c r="CMK153" s="670"/>
      <c r="CML153" s="652"/>
      <c r="CMM153" s="652"/>
      <c r="CMN153" s="652"/>
      <c r="CMO153" s="652"/>
      <c r="CMP153" s="652"/>
      <c r="CMQ153" s="652"/>
      <c r="CMR153" s="653"/>
      <c r="CMS153" s="653"/>
      <c r="CMT153" s="653"/>
      <c r="CMU153" s="653"/>
      <c r="CMV153" s="653"/>
      <c r="CMW153" s="653"/>
      <c r="CMX153" s="653"/>
      <c r="CMY153" s="653"/>
      <c r="CMZ153" s="668"/>
      <c r="CNA153" s="670"/>
      <c r="CNB153" s="652"/>
      <c r="CNC153" s="652"/>
      <c r="CND153" s="652"/>
      <c r="CNE153" s="652"/>
      <c r="CNF153" s="652"/>
      <c r="CNG153" s="652"/>
      <c r="CNH153" s="653"/>
      <c r="CNI153" s="653"/>
      <c r="CNJ153" s="653"/>
      <c r="CNK153" s="653"/>
      <c r="CNL153" s="653"/>
      <c r="CNM153" s="653"/>
      <c r="CNN153" s="653"/>
      <c r="CNO153" s="653"/>
      <c r="CNP153" s="668"/>
      <c r="CNQ153" s="670"/>
      <c r="CNR153" s="652"/>
      <c r="CNS153" s="652"/>
      <c r="CNT153" s="652"/>
      <c r="CNU153" s="652"/>
      <c r="CNV153" s="652"/>
      <c r="CNW153" s="652"/>
      <c r="CNX153" s="653"/>
      <c r="CNY153" s="653"/>
      <c r="CNZ153" s="653"/>
      <c r="COA153" s="653"/>
      <c r="COB153" s="653"/>
      <c r="COC153" s="653"/>
      <c r="COD153" s="653"/>
      <c r="COE153" s="653"/>
      <c r="COF153" s="668"/>
      <c r="COG153" s="670"/>
      <c r="COH153" s="652"/>
      <c r="COI153" s="652"/>
      <c r="COJ153" s="652"/>
      <c r="COK153" s="652"/>
      <c r="COL153" s="652"/>
      <c r="COM153" s="652"/>
      <c r="CON153" s="653"/>
      <c r="COO153" s="653"/>
      <c r="COP153" s="653"/>
      <c r="COQ153" s="653"/>
      <c r="COR153" s="653"/>
      <c r="COS153" s="653"/>
      <c r="COT153" s="653"/>
      <c r="COU153" s="653"/>
      <c r="COV153" s="668"/>
      <c r="COW153" s="670"/>
      <c r="COX153" s="652"/>
      <c r="COY153" s="652"/>
      <c r="COZ153" s="652"/>
      <c r="CPA153" s="652"/>
      <c r="CPB153" s="652"/>
      <c r="CPC153" s="652"/>
      <c r="CPD153" s="653"/>
      <c r="CPE153" s="653"/>
      <c r="CPF153" s="653"/>
      <c r="CPG153" s="653"/>
      <c r="CPH153" s="653"/>
      <c r="CPI153" s="653"/>
      <c r="CPJ153" s="653"/>
      <c r="CPK153" s="653"/>
      <c r="CPL153" s="668"/>
      <c r="CPM153" s="670"/>
      <c r="CPN153" s="652"/>
      <c r="CPO153" s="652"/>
      <c r="CPP153" s="652"/>
      <c r="CPQ153" s="652"/>
      <c r="CPR153" s="652"/>
      <c r="CPS153" s="652"/>
      <c r="CPT153" s="653"/>
      <c r="CPU153" s="653"/>
      <c r="CPV153" s="653"/>
      <c r="CPW153" s="653"/>
      <c r="CPX153" s="653"/>
      <c r="CPY153" s="653"/>
      <c r="CPZ153" s="653"/>
      <c r="CQA153" s="653"/>
      <c r="CQB153" s="668"/>
      <c r="CQC153" s="670"/>
      <c r="CQD153" s="652"/>
      <c r="CQE153" s="652"/>
      <c r="CQF153" s="652"/>
      <c r="CQG153" s="652"/>
      <c r="CQH153" s="652"/>
      <c r="CQI153" s="652"/>
      <c r="CQJ153" s="653"/>
      <c r="CQK153" s="653"/>
      <c r="CQL153" s="653"/>
      <c r="CQM153" s="653"/>
      <c r="CQN153" s="653"/>
      <c r="CQO153" s="653"/>
      <c r="CQP153" s="653"/>
      <c r="CQQ153" s="653"/>
      <c r="CQR153" s="668"/>
      <c r="CQS153" s="670"/>
      <c r="CQT153" s="652"/>
      <c r="CQU153" s="652"/>
      <c r="CQV153" s="652"/>
      <c r="CQW153" s="652"/>
      <c r="CQX153" s="652"/>
      <c r="CQY153" s="652"/>
      <c r="CQZ153" s="653"/>
      <c r="CRA153" s="653"/>
      <c r="CRB153" s="653"/>
      <c r="CRC153" s="653"/>
      <c r="CRD153" s="653"/>
      <c r="CRE153" s="653"/>
      <c r="CRF153" s="653"/>
      <c r="CRG153" s="653"/>
      <c r="CRH153" s="668"/>
      <c r="CRI153" s="670"/>
      <c r="CRJ153" s="652"/>
      <c r="CRK153" s="652"/>
      <c r="CRL153" s="652"/>
      <c r="CRM153" s="652"/>
      <c r="CRN153" s="652"/>
      <c r="CRO153" s="652"/>
      <c r="CRP153" s="653"/>
      <c r="CRQ153" s="653"/>
      <c r="CRR153" s="653"/>
      <c r="CRS153" s="653"/>
      <c r="CRT153" s="653"/>
      <c r="CRU153" s="653"/>
      <c r="CRV153" s="653"/>
      <c r="CRW153" s="653"/>
      <c r="CRX153" s="668"/>
      <c r="CRY153" s="670"/>
      <c r="CRZ153" s="652"/>
      <c r="CSA153" s="652"/>
      <c r="CSB153" s="652"/>
      <c r="CSC153" s="652"/>
      <c r="CSD153" s="652"/>
      <c r="CSE153" s="652"/>
      <c r="CSF153" s="653"/>
      <c r="CSG153" s="653"/>
      <c r="CSH153" s="653"/>
      <c r="CSI153" s="653"/>
      <c r="CSJ153" s="653"/>
      <c r="CSK153" s="653"/>
      <c r="CSL153" s="653"/>
      <c r="CSM153" s="653"/>
      <c r="CSN153" s="668"/>
      <c r="CSO153" s="670"/>
      <c r="CSP153" s="652"/>
      <c r="CSQ153" s="652"/>
      <c r="CSR153" s="652"/>
      <c r="CSS153" s="652"/>
      <c r="CST153" s="652"/>
      <c r="CSU153" s="652"/>
      <c r="CSV153" s="653"/>
      <c r="CSW153" s="653"/>
      <c r="CSX153" s="653"/>
      <c r="CSY153" s="653"/>
      <c r="CSZ153" s="653"/>
      <c r="CTA153" s="653"/>
      <c r="CTB153" s="653"/>
      <c r="CTC153" s="653"/>
      <c r="CTD153" s="668"/>
      <c r="CTE153" s="670"/>
      <c r="CTF153" s="652"/>
      <c r="CTG153" s="652"/>
      <c r="CTH153" s="652"/>
      <c r="CTI153" s="652"/>
      <c r="CTJ153" s="652"/>
      <c r="CTK153" s="652"/>
      <c r="CTL153" s="653"/>
      <c r="CTM153" s="653"/>
      <c r="CTN153" s="653"/>
      <c r="CTO153" s="653"/>
      <c r="CTP153" s="653"/>
      <c r="CTQ153" s="653"/>
      <c r="CTR153" s="653"/>
      <c r="CTS153" s="653"/>
      <c r="CTT153" s="668"/>
      <c r="CTU153" s="670"/>
      <c r="CTV153" s="652"/>
      <c r="CTW153" s="652"/>
      <c r="CTX153" s="652"/>
      <c r="CTY153" s="652"/>
      <c r="CTZ153" s="652"/>
      <c r="CUA153" s="652"/>
      <c r="CUB153" s="653"/>
      <c r="CUC153" s="653"/>
      <c r="CUD153" s="653"/>
      <c r="CUE153" s="653"/>
      <c r="CUF153" s="653"/>
      <c r="CUG153" s="653"/>
      <c r="CUH153" s="653"/>
      <c r="CUI153" s="653"/>
      <c r="CUJ153" s="668"/>
      <c r="CUK153" s="670"/>
      <c r="CUL153" s="652"/>
      <c r="CUM153" s="652"/>
      <c r="CUN153" s="652"/>
      <c r="CUO153" s="652"/>
      <c r="CUP153" s="652"/>
      <c r="CUQ153" s="652"/>
      <c r="CUR153" s="653"/>
      <c r="CUS153" s="653"/>
      <c r="CUT153" s="653"/>
      <c r="CUU153" s="653"/>
      <c r="CUV153" s="653"/>
      <c r="CUW153" s="653"/>
      <c r="CUX153" s="653"/>
      <c r="CUY153" s="653"/>
      <c r="CUZ153" s="668"/>
      <c r="CVA153" s="670"/>
      <c r="CVB153" s="652"/>
      <c r="CVC153" s="652"/>
      <c r="CVD153" s="652"/>
      <c r="CVE153" s="652"/>
      <c r="CVF153" s="652"/>
      <c r="CVG153" s="652"/>
      <c r="CVH153" s="653"/>
      <c r="CVI153" s="653"/>
      <c r="CVJ153" s="653"/>
      <c r="CVK153" s="653"/>
      <c r="CVL153" s="653"/>
      <c r="CVM153" s="653"/>
      <c r="CVN153" s="653"/>
      <c r="CVO153" s="653"/>
      <c r="CVP153" s="668"/>
      <c r="CVQ153" s="670"/>
      <c r="CVR153" s="652"/>
      <c r="CVS153" s="652"/>
      <c r="CVT153" s="652"/>
      <c r="CVU153" s="652"/>
      <c r="CVV153" s="652"/>
      <c r="CVW153" s="652"/>
      <c r="CVX153" s="653"/>
      <c r="CVY153" s="653"/>
      <c r="CVZ153" s="653"/>
      <c r="CWA153" s="653"/>
      <c r="CWB153" s="653"/>
      <c r="CWC153" s="653"/>
      <c r="CWD153" s="653"/>
      <c r="CWE153" s="653"/>
      <c r="CWF153" s="668"/>
      <c r="CWG153" s="670"/>
      <c r="CWH153" s="652"/>
      <c r="CWI153" s="652"/>
      <c r="CWJ153" s="652"/>
      <c r="CWK153" s="652"/>
      <c r="CWL153" s="652"/>
      <c r="CWM153" s="652"/>
      <c r="CWN153" s="653"/>
      <c r="CWO153" s="653"/>
      <c r="CWP153" s="653"/>
      <c r="CWQ153" s="653"/>
      <c r="CWR153" s="653"/>
      <c r="CWS153" s="653"/>
      <c r="CWT153" s="653"/>
      <c r="CWU153" s="653"/>
      <c r="CWV153" s="668"/>
      <c r="CWW153" s="670"/>
      <c r="CWX153" s="652"/>
      <c r="CWY153" s="652"/>
      <c r="CWZ153" s="652"/>
      <c r="CXA153" s="652"/>
      <c r="CXB153" s="652"/>
      <c r="CXC153" s="652"/>
      <c r="CXD153" s="653"/>
      <c r="CXE153" s="653"/>
      <c r="CXF153" s="653"/>
      <c r="CXG153" s="653"/>
      <c r="CXH153" s="653"/>
      <c r="CXI153" s="653"/>
      <c r="CXJ153" s="653"/>
      <c r="CXK153" s="653"/>
      <c r="CXL153" s="668"/>
      <c r="CXM153" s="670"/>
      <c r="CXN153" s="652"/>
      <c r="CXO153" s="652"/>
      <c r="CXP153" s="652"/>
      <c r="CXQ153" s="652"/>
      <c r="CXR153" s="652"/>
      <c r="CXS153" s="652"/>
      <c r="CXT153" s="653"/>
      <c r="CXU153" s="653"/>
      <c r="CXV153" s="653"/>
      <c r="CXW153" s="653"/>
      <c r="CXX153" s="653"/>
      <c r="CXY153" s="653"/>
      <c r="CXZ153" s="653"/>
      <c r="CYA153" s="653"/>
      <c r="CYB153" s="668"/>
      <c r="CYC153" s="670"/>
      <c r="CYD153" s="652"/>
      <c r="CYE153" s="652"/>
      <c r="CYF153" s="652"/>
      <c r="CYG153" s="652"/>
      <c r="CYH153" s="652"/>
      <c r="CYI153" s="652"/>
      <c r="CYJ153" s="653"/>
      <c r="CYK153" s="653"/>
      <c r="CYL153" s="653"/>
      <c r="CYM153" s="653"/>
      <c r="CYN153" s="653"/>
      <c r="CYO153" s="653"/>
      <c r="CYP153" s="653"/>
      <c r="CYQ153" s="653"/>
      <c r="CYR153" s="668"/>
      <c r="CYS153" s="670"/>
      <c r="CYT153" s="652"/>
      <c r="CYU153" s="652"/>
      <c r="CYV153" s="652"/>
      <c r="CYW153" s="652"/>
      <c r="CYX153" s="652"/>
      <c r="CYY153" s="652"/>
      <c r="CYZ153" s="653"/>
      <c r="CZA153" s="653"/>
      <c r="CZB153" s="653"/>
      <c r="CZC153" s="653"/>
      <c r="CZD153" s="653"/>
      <c r="CZE153" s="653"/>
      <c r="CZF153" s="653"/>
      <c r="CZG153" s="653"/>
      <c r="CZH153" s="668"/>
      <c r="CZI153" s="670"/>
      <c r="CZJ153" s="652"/>
      <c r="CZK153" s="652"/>
      <c r="CZL153" s="652"/>
      <c r="CZM153" s="652"/>
      <c r="CZN153" s="652"/>
      <c r="CZO153" s="652"/>
      <c r="CZP153" s="653"/>
      <c r="CZQ153" s="653"/>
      <c r="CZR153" s="653"/>
      <c r="CZS153" s="653"/>
      <c r="CZT153" s="653"/>
      <c r="CZU153" s="653"/>
      <c r="CZV153" s="653"/>
      <c r="CZW153" s="653"/>
      <c r="CZX153" s="668"/>
      <c r="CZY153" s="670"/>
      <c r="CZZ153" s="652"/>
      <c r="DAA153" s="652"/>
      <c r="DAB153" s="652"/>
      <c r="DAC153" s="652"/>
      <c r="DAD153" s="652"/>
      <c r="DAE153" s="652"/>
      <c r="DAF153" s="653"/>
      <c r="DAG153" s="653"/>
      <c r="DAH153" s="653"/>
      <c r="DAI153" s="653"/>
      <c r="DAJ153" s="653"/>
      <c r="DAK153" s="653"/>
      <c r="DAL153" s="653"/>
      <c r="DAM153" s="653"/>
      <c r="DAN153" s="668"/>
      <c r="DAO153" s="670"/>
      <c r="DAP153" s="652"/>
      <c r="DAQ153" s="652"/>
      <c r="DAR153" s="652"/>
      <c r="DAS153" s="652"/>
      <c r="DAT153" s="652"/>
      <c r="DAU153" s="652"/>
      <c r="DAV153" s="653"/>
      <c r="DAW153" s="653"/>
      <c r="DAX153" s="653"/>
      <c r="DAY153" s="653"/>
      <c r="DAZ153" s="653"/>
      <c r="DBA153" s="653"/>
      <c r="DBB153" s="653"/>
      <c r="DBC153" s="653"/>
      <c r="DBD153" s="668"/>
      <c r="DBE153" s="670"/>
      <c r="DBF153" s="652"/>
      <c r="DBG153" s="652"/>
      <c r="DBH153" s="652"/>
      <c r="DBI153" s="652"/>
      <c r="DBJ153" s="652"/>
      <c r="DBK153" s="652"/>
      <c r="DBL153" s="653"/>
      <c r="DBM153" s="653"/>
      <c r="DBN153" s="653"/>
      <c r="DBO153" s="653"/>
      <c r="DBP153" s="653"/>
      <c r="DBQ153" s="653"/>
      <c r="DBR153" s="653"/>
      <c r="DBS153" s="653"/>
      <c r="DBT153" s="668"/>
      <c r="DBU153" s="670"/>
      <c r="DBV153" s="652"/>
      <c r="DBW153" s="652"/>
      <c r="DBX153" s="652"/>
      <c r="DBY153" s="652"/>
      <c r="DBZ153" s="652"/>
      <c r="DCA153" s="652"/>
      <c r="DCB153" s="653"/>
      <c r="DCC153" s="653"/>
      <c r="DCD153" s="653"/>
      <c r="DCE153" s="653"/>
      <c r="DCF153" s="653"/>
      <c r="DCG153" s="653"/>
      <c r="DCH153" s="653"/>
      <c r="DCI153" s="653"/>
      <c r="DCJ153" s="668"/>
      <c r="DCK153" s="670"/>
      <c r="DCL153" s="652"/>
      <c r="DCM153" s="652"/>
      <c r="DCN153" s="652"/>
      <c r="DCO153" s="652"/>
      <c r="DCP153" s="652"/>
      <c r="DCQ153" s="652"/>
      <c r="DCR153" s="653"/>
      <c r="DCS153" s="653"/>
      <c r="DCT153" s="653"/>
      <c r="DCU153" s="653"/>
      <c r="DCV153" s="653"/>
      <c r="DCW153" s="653"/>
      <c r="DCX153" s="653"/>
      <c r="DCY153" s="653"/>
      <c r="DCZ153" s="668"/>
      <c r="DDA153" s="670"/>
      <c r="DDB153" s="652"/>
      <c r="DDC153" s="652"/>
      <c r="DDD153" s="652"/>
      <c r="DDE153" s="652"/>
      <c r="DDF153" s="652"/>
      <c r="DDG153" s="652"/>
      <c r="DDH153" s="653"/>
      <c r="DDI153" s="653"/>
      <c r="DDJ153" s="653"/>
      <c r="DDK153" s="653"/>
      <c r="DDL153" s="653"/>
      <c r="DDM153" s="653"/>
      <c r="DDN153" s="653"/>
      <c r="DDO153" s="653"/>
      <c r="DDP153" s="668"/>
      <c r="DDQ153" s="670"/>
      <c r="DDR153" s="652"/>
      <c r="DDS153" s="652"/>
      <c r="DDT153" s="652"/>
      <c r="DDU153" s="652"/>
      <c r="DDV153" s="652"/>
      <c r="DDW153" s="652"/>
      <c r="DDX153" s="653"/>
      <c r="DDY153" s="653"/>
      <c r="DDZ153" s="653"/>
      <c r="DEA153" s="653"/>
      <c r="DEB153" s="653"/>
      <c r="DEC153" s="653"/>
      <c r="DED153" s="653"/>
      <c r="DEE153" s="653"/>
      <c r="DEF153" s="668"/>
      <c r="DEG153" s="670"/>
      <c r="DEH153" s="652"/>
      <c r="DEI153" s="652"/>
      <c r="DEJ153" s="652"/>
      <c r="DEK153" s="652"/>
      <c r="DEL153" s="652"/>
      <c r="DEM153" s="652"/>
      <c r="DEN153" s="653"/>
      <c r="DEO153" s="653"/>
      <c r="DEP153" s="653"/>
      <c r="DEQ153" s="653"/>
      <c r="DER153" s="653"/>
      <c r="DES153" s="653"/>
      <c r="DET153" s="653"/>
      <c r="DEU153" s="653"/>
      <c r="DEV153" s="668"/>
      <c r="DEW153" s="670"/>
      <c r="DEX153" s="652"/>
      <c r="DEY153" s="652"/>
      <c r="DEZ153" s="652"/>
      <c r="DFA153" s="652"/>
      <c r="DFB153" s="652"/>
      <c r="DFC153" s="652"/>
      <c r="DFD153" s="653"/>
      <c r="DFE153" s="653"/>
      <c r="DFF153" s="653"/>
      <c r="DFG153" s="653"/>
      <c r="DFH153" s="653"/>
      <c r="DFI153" s="653"/>
      <c r="DFJ153" s="653"/>
      <c r="DFK153" s="653"/>
      <c r="DFL153" s="668"/>
      <c r="DFM153" s="670"/>
      <c r="DFN153" s="652"/>
      <c r="DFO153" s="652"/>
      <c r="DFP153" s="652"/>
      <c r="DFQ153" s="652"/>
      <c r="DFR153" s="652"/>
      <c r="DFS153" s="652"/>
      <c r="DFT153" s="653"/>
      <c r="DFU153" s="653"/>
      <c r="DFV153" s="653"/>
      <c r="DFW153" s="653"/>
      <c r="DFX153" s="653"/>
      <c r="DFY153" s="653"/>
      <c r="DFZ153" s="653"/>
      <c r="DGA153" s="653"/>
      <c r="DGB153" s="668"/>
      <c r="DGC153" s="670"/>
      <c r="DGD153" s="652"/>
      <c r="DGE153" s="652"/>
      <c r="DGF153" s="652"/>
      <c r="DGG153" s="652"/>
      <c r="DGH153" s="652"/>
      <c r="DGI153" s="652"/>
      <c r="DGJ153" s="653"/>
      <c r="DGK153" s="653"/>
      <c r="DGL153" s="653"/>
      <c r="DGM153" s="653"/>
      <c r="DGN153" s="653"/>
      <c r="DGO153" s="653"/>
      <c r="DGP153" s="653"/>
      <c r="DGQ153" s="653"/>
      <c r="DGR153" s="668"/>
      <c r="DGS153" s="670"/>
      <c r="DGT153" s="652"/>
      <c r="DGU153" s="652"/>
      <c r="DGV153" s="652"/>
      <c r="DGW153" s="652"/>
      <c r="DGX153" s="652"/>
      <c r="DGY153" s="652"/>
      <c r="DGZ153" s="653"/>
      <c r="DHA153" s="653"/>
      <c r="DHB153" s="653"/>
      <c r="DHC153" s="653"/>
      <c r="DHD153" s="653"/>
      <c r="DHE153" s="653"/>
      <c r="DHF153" s="653"/>
      <c r="DHG153" s="653"/>
      <c r="DHH153" s="668"/>
      <c r="DHI153" s="670"/>
      <c r="DHJ153" s="652"/>
      <c r="DHK153" s="652"/>
      <c r="DHL153" s="652"/>
      <c r="DHM153" s="652"/>
      <c r="DHN153" s="652"/>
      <c r="DHO153" s="652"/>
      <c r="DHP153" s="653"/>
      <c r="DHQ153" s="653"/>
      <c r="DHR153" s="653"/>
      <c r="DHS153" s="653"/>
      <c r="DHT153" s="653"/>
      <c r="DHU153" s="653"/>
      <c r="DHV153" s="653"/>
      <c r="DHW153" s="653"/>
      <c r="DHX153" s="668"/>
      <c r="DHY153" s="670"/>
      <c r="DHZ153" s="652"/>
      <c r="DIA153" s="652"/>
      <c r="DIB153" s="652"/>
      <c r="DIC153" s="652"/>
      <c r="DID153" s="652"/>
      <c r="DIE153" s="652"/>
      <c r="DIF153" s="653"/>
      <c r="DIG153" s="653"/>
      <c r="DIH153" s="653"/>
      <c r="DII153" s="653"/>
      <c r="DIJ153" s="653"/>
      <c r="DIK153" s="653"/>
      <c r="DIL153" s="653"/>
      <c r="DIM153" s="653"/>
      <c r="DIN153" s="668"/>
      <c r="DIO153" s="670"/>
      <c r="DIP153" s="652"/>
      <c r="DIQ153" s="652"/>
      <c r="DIR153" s="652"/>
      <c r="DIS153" s="652"/>
      <c r="DIT153" s="652"/>
      <c r="DIU153" s="652"/>
      <c r="DIV153" s="653"/>
      <c r="DIW153" s="653"/>
      <c r="DIX153" s="653"/>
      <c r="DIY153" s="653"/>
      <c r="DIZ153" s="653"/>
      <c r="DJA153" s="653"/>
      <c r="DJB153" s="653"/>
      <c r="DJC153" s="653"/>
      <c r="DJD153" s="668"/>
      <c r="DJE153" s="670"/>
      <c r="DJF153" s="652"/>
      <c r="DJG153" s="652"/>
      <c r="DJH153" s="652"/>
      <c r="DJI153" s="652"/>
      <c r="DJJ153" s="652"/>
      <c r="DJK153" s="652"/>
      <c r="DJL153" s="653"/>
      <c r="DJM153" s="653"/>
      <c r="DJN153" s="653"/>
      <c r="DJO153" s="653"/>
      <c r="DJP153" s="653"/>
      <c r="DJQ153" s="653"/>
      <c r="DJR153" s="653"/>
      <c r="DJS153" s="653"/>
      <c r="DJT153" s="668"/>
      <c r="DJU153" s="670"/>
      <c r="DJV153" s="652"/>
      <c r="DJW153" s="652"/>
      <c r="DJX153" s="652"/>
      <c r="DJY153" s="652"/>
      <c r="DJZ153" s="652"/>
      <c r="DKA153" s="652"/>
      <c r="DKB153" s="653"/>
      <c r="DKC153" s="653"/>
      <c r="DKD153" s="653"/>
      <c r="DKE153" s="653"/>
      <c r="DKF153" s="653"/>
      <c r="DKG153" s="653"/>
      <c r="DKH153" s="653"/>
      <c r="DKI153" s="653"/>
      <c r="DKJ153" s="668"/>
      <c r="DKK153" s="670"/>
      <c r="DKL153" s="652"/>
      <c r="DKM153" s="652"/>
      <c r="DKN153" s="652"/>
      <c r="DKO153" s="652"/>
      <c r="DKP153" s="652"/>
      <c r="DKQ153" s="652"/>
      <c r="DKR153" s="653"/>
      <c r="DKS153" s="653"/>
      <c r="DKT153" s="653"/>
      <c r="DKU153" s="653"/>
      <c r="DKV153" s="653"/>
      <c r="DKW153" s="653"/>
      <c r="DKX153" s="653"/>
      <c r="DKY153" s="653"/>
      <c r="DKZ153" s="668"/>
      <c r="DLA153" s="670"/>
      <c r="DLB153" s="652"/>
      <c r="DLC153" s="652"/>
      <c r="DLD153" s="652"/>
      <c r="DLE153" s="652"/>
      <c r="DLF153" s="652"/>
      <c r="DLG153" s="652"/>
      <c r="DLH153" s="653"/>
      <c r="DLI153" s="653"/>
      <c r="DLJ153" s="653"/>
      <c r="DLK153" s="653"/>
      <c r="DLL153" s="653"/>
      <c r="DLM153" s="653"/>
      <c r="DLN153" s="653"/>
      <c r="DLO153" s="653"/>
      <c r="DLP153" s="668"/>
      <c r="DLQ153" s="670"/>
      <c r="DLR153" s="652"/>
      <c r="DLS153" s="652"/>
      <c r="DLT153" s="652"/>
      <c r="DLU153" s="652"/>
      <c r="DLV153" s="652"/>
      <c r="DLW153" s="652"/>
      <c r="DLX153" s="653"/>
      <c r="DLY153" s="653"/>
      <c r="DLZ153" s="653"/>
      <c r="DMA153" s="653"/>
      <c r="DMB153" s="653"/>
      <c r="DMC153" s="653"/>
      <c r="DMD153" s="653"/>
      <c r="DME153" s="653"/>
      <c r="DMF153" s="668"/>
      <c r="DMG153" s="670"/>
      <c r="DMH153" s="652"/>
      <c r="DMI153" s="652"/>
      <c r="DMJ153" s="652"/>
      <c r="DMK153" s="652"/>
      <c r="DML153" s="652"/>
      <c r="DMM153" s="652"/>
      <c r="DMN153" s="653"/>
      <c r="DMO153" s="653"/>
      <c r="DMP153" s="653"/>
      <c r="DMQ153" s="653"/>
      <c r="DMR153" s="653"/>
      <c r="DMS153" s="653"/>
      <c r="DMT153" s="653"/>
      <c r="DMU153" s="653"/>
      <c r="DMV153" s="668"/>
      <c r="DMW153" s="670"/>
      <c r="DMX153" s="652"/>
      <c r="DMY153" s="652"/>
      <c r="DMZ153" s="652"/>
      <c r="DNA153" s="652"/>
      <c r="DNB153" s="652"/>
      <c r="DNC153" s="652"/>
      <c r="DND153" s="653"/>
      <c r="DNE153" s="653"/>
      <c r="DNF153" s="653"/>
      <c r="DNG153" s="653"/>
      <c r="DNH153" s="653"/>
      <c r="DNI153" s="653"/>
      <c r="DNJ153" s="653"/>
      <c r="DNK153" s="653"/>
      <c r="DNL153" s="668"/>
      <c r="DNM153" s="670"/>
      <c r="DNN153" s="652"/>
      <c r="DNO153" s="652"/>
      <c r="DNP153" s="652"/>
      <c r="DNQ153" s="652"/>
      <c r="DNR153" s="652"/>
      <c r="DNS153" s="652"/>
      <c r="DNT153" s="653"/>
      <c r="DNU153" s="653"/>
      <c r="DNV153" s="653"/>
      <c r="DNW153" s="653"/>
      <c r="DNX153" s="653"/>
      <c r="DNY153" s="653"/>
      <c r="DNZ153" s="653"/>
      <c r="DOA153" s="653"/>
      <c r="DOB153" s="668"/>
      <c r="DOC153" s="670"/>
      <c r="DOD153" s="652"/>
      <c r="DOE153" s="652"/>
      <c r="DOF153" s="652"/>
      <c r="DOG153" s="652"/>
      <c r="DOH153" s="652"/>
      <c r="DOI153" s="652"/>
      <c r="DOJ153" s="653"/>
      <c r="DOK153" s="653"/>
      <c r="DOL153" s="653"/>
      <c r="DOM153" s="653"/>
      <c r="DON153" s="653"/>
      <c r="DOO153" s="653"/>
      <c r="DOP153" s="653"/>
      <c r="DOQ153" s="653"/>
      <c r="DOR153" s="668"/>
      <c r="DOS153" s="670"/>
      <c r="DOT153" s="652"/>
      <c r="DOU153" s="652"/>
      <c r="DOV153" s="652"/>
      <c r="DOW153" s="652"/>
      <c r="DOX153" s="652"/>
      <c r="DOY153" s="652"/>
      <c r="DOZ153" s="653"/>
      <c r="DPA153" s="653"/>
      <c r="DPB153" s="653"/>
      <c r="DPC153" s="653"/>
      <c r="DPD153" s="653"/>
      <c r="DPE153" s="653"/>
      <c r="DPF153" s="653"/>
      <c r="DPG153" s="653"/>
      <c r="DPH153" s="668"/>
      <c r="DPI153" s="670"/>
      <c r="DPJ153" s="652"/>
      <c r="DPK153" s="652"/>
      <c r="DPL153" s="652"/>
      <c r="DPM153" s="652"/>
      <c r="DPN153" s="652"/>
      <c r="DPO153" s="652"/>
      <c r="DPP153" s="653"/>
      <c r="DPQ153" s="653"/>
      <c r="DPR153" s="653"/>
      <c r="DPS153" s="653"/>
      <c r="DPT153" s="653"/>
      <c r="DPU153" s="653"/>
      <c r="DPV153" s="653"/>
      <c r="DPW153" s="653"/>
      <c r="DPX153" s="668"/>
      <c r="DPY153" s="670"/>
      <c r="DPZ153" s="652"/>
      <c r="DQA153" s="652"/>
      <c r="DQB153" s="652"/>
      <c r="DQC153" s="652"/>
      <c r="DQD153" s="652"/>
      <c r="DQE153" s="652"/>
      <c r="DQF153" s="653"/>
      <c r="DQG153" s="653"/>
      <c r="DQH153" s="653"/>
      <c r="DQI153" s="653"/>
      <c r="DQJ153" s="653"/>
      <c r="DQK153" s="653"/>
      <c r="DQL153" s="653"/>
      <c r="DQM153" s="653"/>
      <c r="DQN153" s="668"/>
      <c r="DQO153" s="670"/>
      <c r="DQP153" s="652"/>
      <c r="DQQ153" s="652"/>
      <c r="DQR153" s="652"/>
      <c r="DQS153" s="652"/>
      <c r="DQT153" s="652"/>
      <c r="DQU153" s="652"/>
      <c r="DQV153" s="653"/>
      <c r="DQW153" s="653"/>
      <c r="DQX153" s="653"/>
      <c r="DQY153" s="653"/>
      <c r="DQZ153" s="653"/>
      <c r="DRA153" s="653"/>
      <c r="DRB153" s="653"/>
      <c r="DRC153" s="653"/>
      <c r="DRD153" s="668"/>
      <c r="DRE153" s="670"/>
      <c r="DRF153" s="652"/>
      <c r="DRG153" s="652"/>
      <c r="DRH153" s="652"/>
      <c r="DRI153" s="652"/>
      <c r="DRJ153" s="652"/>
      <c r="DRK153" s="652"/>
      <c r="DRL153" s="653"/>
      <c r="DRM153" s="653"/>
      <c r="DRN153" s="653"/>
      <c r="DRO153" s="653"/>
      <c r="DRP153" s="653"/>
      <c r="DRQ153" s="653"/>
      <c r="DRR153" s="653"/>
      <c r="DRS153" s="653"/>
      <c r="DRT153" s="668"/>
      <c r="DRU153" s="670"/>
      <c r="DRV153" s="652"/>
      <c r="DRW153" s="652"/>
      <c r="DRX153" s="652"/>
      <c r="DRY153" s="652"/>
      <c r="DRZ153" s="652"/>
      <c r="DSA153" s="652"/>
      <c r="DSB153" s="653"/>
      <c r="DSC153" s="653"/>
      <c r="DSD153" s="653"/>
      <c r="DSE153" s="653"/>
      <c r="DSF153" s="653"/>
      <c r="DSG153" s="653"/>
      <c r="DSH153" s="653"/>
      <c r="DSI153" s="653"/>
      <c r="DSJ153" s="668"/>
      <c r="DSK153" s="670"/>
      <c r="DSL153" s="652"/>
      <c r="DSM153" s="652"/>
      <c r="DSN153" s="652"/>
      <c r="DSO153" s="652"/>
      <c r="DSP153" s="652"/>
      <c r="DSQ153" s="652"/>
      <c r="DSR153" s="653"/>
      <c r="DSS153" s="653"/>
      <c r="DST153" s="653"/>
      <c r="DSU153" s="653"/>
      <c r="DSV153" s="653"/>
      <c r="DSW153" s="653"/>
      <c r="DSX153" s="653"/>
      <c r="DSY153" s="653"/>
      <c r="DSZ153" s="668"/>
      <c r="DTA153" s="670"/>
      <c r="DTB153" s="652"/>
      <c r="DTC153" s="652"/>
      <c r="DTD153" s="652"/>
      <c r="DTE153" s="652"/>
      <c r="DTF153" s="652"/>
      <c r="DTG153" s="652"/>
      <c r="DTH153" s="653"/>
      <c r="DTI153" s="653"/>
      <c r="DTJ153" s="653"/>
      <c r="DTK153" s="653"/>
      <c r="DTL153" s="653"/>
      <c r="DTM153" s="653"/>
      <c r="DTN153" s="653"/>
      <c r="DTO153" s="653"/>
      <c r="DTP153" s="668"/>
      <c r="DTQ153" s="670"/>
      <c r="DTR153" s="652"/>
      <c r="DTS153" s="652"/>
      <c r="DTT153" s="652"/>
      <c r="DTU153" s="652"/>
      <c r="DTV153" s="652"/>
      <c r="DTW153" s="652"/>
      <c r="DTX153" s="653"/>
      <c r="DTY153" s="653"/>
      <c r="DTZ153" s="653"/>
      <c r="DUA153" s="653"/>
      <c r="DUB153" s="653"/>
      <c r="DUC153" s="653"/>
      <c r="DUD153" s="653"/>
      <c r="DUE153" s="653"/>
      <c r="DUF153" s="668"/>
      <c r="DUG153" s="670"/>
      <c r="DUH153" s="652"/>
      <c r="DUI153" s="652"/>
      <c r="DUJ153" s="652"/>
      <c r="DUK153" s="652"/>
      <c r="DUL153" s="652"/>
      <c r="DUM153" s="652"/>
      <c r="DUN153" s="653"/>
      <c r="DUO153" s="653"/>
      <c r="DUP153" s="653"/>
      <c r="DUQ153" s="653"/>
      <c r="DUR153" s="653"/>
      <c r="DUS153" s="653"/>
      <c r="DUT153" s="653"/>
      <c r="DUU153" s="653"/>
      <c r="DUV153" s="668"/>
      <c r="DUW153" s="670"/>
      <c r="DUX153" s="652"/>
      <c r="DUY153" s="652"/>
      <c r="DUZ153" s="652"/>
      <c r="DVA153" s="652"/>
      <c r="DVB153" s="652"/>
      <c r="DVC153" s="652"/>
      <c r="DVD153" s="653"/>
      <c r="DVE153" s="653"/>
      <c r="DVF153" s="653"/>
      <c r="DVG153" s="653"/>
      <c r="DVH153" s="653"/>
      <c r="DVI153" s="653"/>
      <c r="DVJ153" s="653"/>
      <c r="DVK153" s="653"/>
      <c r="DVL153" s="668"/>
      <c r="DVM153" s="670"/>
      <c r="DVN153" s="652"/>
      <c r="DVO153" s="652"/>
      <c r="DVP153" s="652"/>
      <c r="DVQ153" s="652"/>
      <c r="DVR153" s="652"/>
      <c r="DVS153" s="652"/>
      <c r="DVT153" s="653"/>
      <c r="DVU153" s="653"/>
      <c r="DVV153" s="653"/>
      <c r="DVW153" s="653"/>
      <c r="DVX153" s="653"/>
      <c r="DVY153" s="653"/>
      <c r="DVZ153" s="653"/>
      <c r="DWA153" s="653"/>
      <c r="DWB153" s="668"/>
      <c r="DWC153" s="670"/>
      <c r="DWD153" s="652"/>
      <c r="DWE153" s="652"/>
      <c r="DWF153" s="652"/>
      <c r="DWG153" s="652"/>
      <c r="DWH153" s="652"/>
      <c r="DWI153" s="652"/>
      <c r="DWJ153" s="653"/>
      <c r="DWK153" s="653"/>
      <c r="DWL153" s="653"/>
      <c r="DWM153" s="653"/>
      <c r="DWN153" s="653"/>
      <c r="DWO153" s="653"/>
      <c r="DWP153" s="653"/>
      <c r="DWQ153" s="653"/>
      <c r="DWR153" s="668"/>
      <c r="DWS153" s="670"/>
      <c r="DWT153" s="652"/>
      <c r="DWU153" s="652"/>
      <c r="DWV153" s="652"/>
      <c r="DWW153" s="652"/>
      <c r="DWX153" s="652"/>
      <c r="DWY153" s="652"/>
      <c r="DWZ153" s="653"/>
      <c r="DXA153" s="653"/>
      <c r="DXB153" s="653"/>
      <c r="DXC153" s="653"/>
      <c r="DXD153" s="653"/>
      <c r="DXE153" s="653"/>
      <c r="DXF153" s="653"/>
      <c r="DXG153" s="653"/>
      <c r="DXH153" s="668"/>
      <c r="DXI153" s="670"/>
      <c r="DXJ153" s="652"/>
      <c r="DXK153" s="652"/>
      <c r="DXL153" s="652"/>
      <c r="DXM153" s="652"/>
      <c r="DXN153" s="652"/>
      <c r="DXO153" s="652"/>
      <c r="DXP153" s="653"/>
      <c r="DXQ153" s="653"/>
      <c r="DXR153" s="653"/>
      <c r="DXS153" s="653"/>
      <c r="DXT153" s="653"/>
      <c r="DXU153" s="653"/>
      <c r="DXV153" s="653"/>
      <c r="DXW153" s="653"/>
      <c r="DXX153" s="668"/>
      <c r="DXY153" s="670"/>
      <c r="DXZ153" s="652"/>
      <c r="DYA153" s="652"/>
      <c r="DYB153" s="652"/>
      <c r="DYC153" s="652"/>
      <c r="DYD153" s="652"/>
      <c r="DYE153" s="652"/>
      <c r="DYF153" s="653"/>
      <c r="DYG153" s="653"/>
      <c r="DYH153" s="653"/>
      <c r="DYI153" s="653"/>
      <c r="DYJ153" s="653"/>
      <c r="DYK153" s="653"/>
      <c r="DYL153" s="653"/>
      <c r="DYM153" s="653"/>
      <c r="DYN153" s="668"/>
      <c r="DYO153" s="670"/>
      <c r="DYP153" s="652"/>
      <c r="DYQ153" s="652"/>
      <c r="DYR153" s="652"/>
      <c r="DYS153" s="652"/>
      <c r="DYT153" s="652"/>
      <c r="DYU153" s="652"/>
      <c r="DYV153" s="653"/>
      <c r="DYW153" s="653"/>
      <c r="DYX153" s="653"/>
      <c r="DYY153" s="653"/>
      <c r="DYZ153" s="653"/>
      <c r="DZA153" s="653"/>
      <c r="DZB153" s="653"/>
      <c r="DZC153" s="653"/>
      <c r="DZD153" s="668"/>
      <c r="DZE153" s="670"/>
      <c r="DZF153" s="652"/>
      <c r="DZG153" s="652"/>
      <c r="DZH153" s="652"/>
      <c r="DZI153" s="652"/>
      <c r="DZJ153" s="652"/>
      <c r="DZK153" s="652"/>
      <c r="DZL153" s="653"/>
      <c r="DZM153" s="653"/>
      <c r="DZN153" s="653"/>
      <c r="DZO153" s="653"/>
      <c r="DZP153" s="653"/>
      <c r="DZQ153" s="653"/>
      <c r="DZR153" s="653"/>
      <c r="DZS153" s="653"/>
      <c r="DZT153" s="668"/>
      <c r="DZU153" s="670"/>
      <c r="DZV153" s="652"/>
      <c r="DZW153" s="652"/>
      <c r="DZX153" s="652"/>
      <c r="DZY153" s="652"/>
      <c r="DZZ153" s="652"/>
      <c r="EAA153" s="652"/>
      <c r="EAB153" s="653"/>
      <c r="EAC153" s="653"/>
      <c r="EAD153" s="653"/>
      <c r="EAE153" s="653"/>
      <c r="EAF153" s="653"/>
      <c r="EAG153" s="653"/>
      <c r="EAH153" s="653"/>
      <c r="EAI153" s="653"/>
      <c r="EAJ153" s="668"/>
      <c r="EAK153" s="670"/>
      <c r="EAL153" s="652"/>
      <c r="EAM153" s="652"/>
      <c r="EAN153" s="652"/>
      <c r="EAO153" s="652"/>
      <c r="EAP153" s="652"/>
      <c r="EAQ153" s="652"/>
      <c r="EAR153" s="653"/>
      <c r="EAS153" s="653"/>
      <c r="EAT153" s="653"/>
      <c r="EAU153" s="653"/>
      <c r="EAV153" s="653"/>
      <c r="EAW153" s="653"/>
      <c r="EAX153" s="653"/>
      <c r="EAY153" s="653"/>
      <c r="EAZ153" s="668"/>
      <c r="EBA153" s="670"/>
      <c r="EBB153" s="652"/>
      <c r="EBC153" s="652"/>
      <c r="EBD153" s="652"/>
      <c r="EBE153" s="652"/>
      <c r="EBF153" s="652"/>
      <c r="EBG153" s="652"/>
      <c r="EBH153" s="653"/>
      <c r="EBI153" s="653"/>
      <c r="EBJ153" s="653"/>
      <c r="EBK153" s="653"/>
      <c r="EBL153" s="653"/>
      <c r="EBM153" s="653"/>
      <c r="EBN153" s="653"/>
      <c r="EBO153" s="653"/>
      <c r="EBP153" s="668"/>
      <c r="EBQ153" s="670"/>
      <c r="EBR153" s="652"/>
      <c r="EBS153" s="652"/>
      <c r="EBT153" s="652"/>
      <c r="EBU153" s="652"/>
      <c r="EBV153" s="652"/>
      <c r="EBW153" s="652"/>
      <c r="EBX153" s="653"/>
      <c r="EBY153" s="653"/>
      <c r="EBZ153" s="653"/>
      <c r="ECA153" s="653"/>
      <c r="ECB153" s="653"/>
      <c r="ECC153" s="653"/>
      <c r="ECD153" s="653"/>
      <c r="ECE153" s="653"/>
      <c r="ECF153" s="668"/>
      <c r="ECG153" s="670"/>
      <c r="ECH153" s="652"/>
      <c r="ECI153" s="652"/>
      <c r="ECJ153" s="652"/>
      <c r="ECK153" s="652"/>
      <c r="ECL153" s="652"/>
      <c r="ECM153" s="652"/>
      <c r="ECN153" s="653"/>
      <c r="ECO153" s="653"/>
      <c r="ECP153" s="653"/>
      <c r="ECQ153" s="653"/>
      <c r="ECR153" s="653"/>
      <c r="ECS153" s="653"/>
      <c r="ECT153" s="653"/>
      <c r="ECU153" s="653"/>
      <c r="ECV153" s="668"/>
      <c r="ECW153" s="670"/>
      <c r="ECX153" s="652"/>
      <c r="ECY153" s="652"/>
      <c r="ECZ153" s="652"/>
      <c r="EDA153" s="652"/>
      <c r="EDB153" s="652"/>
      <c r="EDC153" s="652"/>
      <c r="EDD153" s="653"/>
      <c r="EDE153" s="653"/>
      <c r="EDF153" s="653"/>
      <c r="EDG153" s="653"/>
      <c r="EDH153" s="653"/>
      <c r="EDI153" s="653"/>
      <c r="EDJ153" s="653"/>
      <c r="EDK153" s="653"/>
      <c r="EDL153" s="668"/>
      <c r="EDM153" s="670"/>
      <c r="EDN153" s="652"/>
      <c r="EDO153" s="652"/>
      <c r="EDP153" s="652"/>
      <c r="EDQ153" s="652"/>
      <c r="EDR153" s="652"/>
      <c r="EDS153" s="652"/>
      <c r="EDT153" s="653"/>
      <c r="EDU153" s="653"/>
      <c r="EDV153" s="653"/>
      <c r="EDW153" s="653"/>
      <c r="EDX153" s="653"/>
      <c r="EDY153" s="653"/>
      <c r="EDZ153" s="653"/>
      <c r="EEA153" s="653"/>
      <c r="EEB153" s="668"/>
      <c r="EEC153" s="670"/>
      <c r="EED153" s="652"/>
      <c r="EEE153" s="652"/>
      <c r="EEF153" s="652"/>
      <c r="EEG153" s="652"/>
      <c r="EEH153" s="652"/>
      <c r="EEI153" s="652"/>
      <c r="EEJ153" s="653"/>
      <c r="EEK153" s="653"/>
      <c r="EEL153" s="653"/>
      <c r="EEM153" s="653"/>
      <c r="EEN153" s="653"/>
      <c r="EEO153" s="653"/>
      <c r="EEP153" s="653"/>
      <c r="EEQ153" s="653"/>
      <c r="EER153" s="668"/>
      <c r="EES153" s="670"/>
      <c r="EET153" s="652"/>
      <c r="EEU153" s="652"/>
      <c r="EEV153" s="652"/>
      <c r="EEW153" s="652"/>
      <c r="EEX153" s="652"/>
      <c r="EEY153" s="652"/>
      <c r="EEZ153" s="653"/>
      <c r="EFA153" s="653"/>
      <c r="EFB153" s="653"/>
      <c r="EFC153" s="653"/>
      <c r="EFD153" s="653"/>
      <c r="EFE153" s="653"/>
      <c r="EFF153" s="653"/>
      <c r="EFG153" s="653"/>
      <c r="EFH153" s="668"/>
      <c r="EFI153" s="670"/>
      <c r="EFJ153" s="652"/>
      <c r="EFK153" s="652"/>
      <c r="EFL153" s="652"/>
      <c r="EFM153" s="652"/>
      <c r="EFN153" s="652"/>
      <c r="EFO153" s="652"/>
      <c r="EFP153" s="653"/>
      <c r="EFQ153" s="653"/>
      <c r="EFR153" s="653"/>
      <c r="EFS153" s="653"/>
      <c r="EFT153" s="653"/>
      <c r="EFU153" s="653"/>
      <c r="EFV153" s="653"/>
      <c r="EFW153" s="653"/>
      <c r="EFX153" s="668"/>
      <c r="EFY153" s="670"/>
      <c r="EFZ153" s="652"/>
      <c r="EGA153" s="652"/>
      <c r="EGB153" s="652"/>
      <c r="EGC153" s="652"/>
      <c r="EGD153" s="652"/>
      <c r="EGE153" s="652"/>
      <c r="EGF153" s="653"/>
      <c r="EGG153" s="653"/>
      <c r="EGH153" s="653"/>
      <c r="EGI153" s="653"/>
      <c r="EGJ153" s="653"/>
      <c r="EGK153" s="653"/>
      <c r="EGL153" s="653"/>
      <c r="EGM153" s="653"/>
      <c r="EGN153" s="668"/>
      <c r="EGO153" s="670"/>
      <c r="EGP153" s="652"/>
      <c r="EGQ153" s="652"/>
      <c r="EGR153" s="652"/>
      <c r="EGS153" s="652"/>
      <c r="EGT153" s="652"/>
      <c r="EGU153" s="652"/>
      <c r="EGV153" s="653"/>
      <c r="EGW153" s="653"/>
      <c r="EGX153" s="653"/>
      <c r="EGY153" s="653"/>
      <c r="EGZ153" s="653"/>
      <c r="EHA153" s="653"/>
      <c r="EHB153" s="653"/>
      <c r="EHC153" s="653"/>
      <c r="EHD153" s="668"/>
      <c r="EHE153" s="670"/>
      <c r="EHF153" s="652"/>
      <c r="EHG153" s="652"/>
      <c r="EHH153" s="652"/>
      <c r="EHI153" s="652"/>
      <c r="EHJ153" s="652"/>
      <c r="EHK153" s="652"/>
      <c r="EHL153" s="653"/>
      <c r="EHM153" s="653"/>
      <c r="EHN153" s="653"/>
      <c r="EHO153" s="653"/>
      <c r="EHP153" s="653"/>
      <c r="EHQ153" s="653"/>
      <c r="EHR153" s="653"/>
      <c r="EHS153" s="653"/>
      <c r="EHT153" s="668"/>
      <c r="EHU153" s="670"/>
      <c r="EHV153" s="652"/>
      <c r="EHW153" s="652"/>
      <c r="EHX153" s="652"/>
      <c r="EHY153" s="652"/>
      <c r="EHZ153" s="652"/>
      <c r="EIA153" s="652"/>
      <c r="EIB153" s="653"/>
      <c r="EIC153" s="653"/>
      <c r="EID153" s="653"/>
      <c r="EIE153" s="653"/>
      <c r="EIF153" s="653"/>
      <c r="EIG153" s="653"/>
      <c r="EIH153" s="653"/>
      <c r="EII153" s="653"/>
      <c r="EIJ153" s="668"/>
      <c r="EIK153" s="670"/>
      <c r="EIL153" s="652"/>
      <c r="EIM153" s="652"/>
      <c r="EIN153" s="652"/>
      <c r="EIO153" s="652"/>
      <c r="EIP153" s="652"/>
      <c r="EIQ153" s="652"/>
      <c r="EIR153" s="653"/>
      <c r="EIS153" s="653"/>
      <c r="EIT153" s="653"/>
      <c r="EIU153" s="653"/>
      <c r="EIV153" s="653"/>
      <c r="EIW153" s="653"/>
      <c r="EIX153" s="653"/>
      <c r="EIY153" s="653"/>
      <c r="EIZ153" s="668"/>
      <c r="EJA153" s="670"/>
      <c r="EJB153" s="652"/>
      <c r="EJC153" s="652"/>
      <c r="EJD153" s="652"/>
      <c r="EJE153" s="652"/>
      <c r="EJF153" s="652"/>
      <c r="EJG153" s="652"/>
      <c r="EJH153" s="653"/>
      <c r="EJI153" s="653"/>
      <c r="EJJ153" s="653"/>
      <c r="EJK153" s="653"/>
      <c r="EJL153" s="653"/>
      <c r="EJM153" s="653"/>
      <c r="EJN153" s="653"/>
      <c r="EJO153" s="653"/>
      <c r="EJP153" s="668"/>
      <c r="EJQ153" s="670"/>
      <c r="EJR153" s="652"/>
      <c r="EJS153" s="652"/>
      <c r="EJT153" s="652"/>
      <c r="EJU153" s="652"/>
      <c r="EJV153" s="652"/>
      <c r="EJW153" s="652"/>
      <c r="EJX153" s="653"/>
      <c r="EJY153" s="653"/>
      <c r="EJZ153" s="653"/>
      <c r="EKA153" s="653"/>
      <c r="EKB153" s="653"/>
      <c r="EKC153" s="653"/>
      <c r="EKD153" s="653"/>
      <c r="EKE153" s="653"/>
      <c r="EKF153" s="668"/>
      <c r="EKG153" s="670"/>
      <c r="EKH153" s="652"/>
      <c r="EKI153" s="652"/>
      <c r="EKJ153" s="652"/>
      <c r="EKK153" s="652"/>
      <c r="EKL153" s="652"/>
      <c r="EKM153" s="652"/>
      <c r="EKN153" s="653"/>
      <c r="EKO153" s="653"/>
      <c r="EKP153" s="653"/>
      <c r="EKQ153" s="653"/>
      <c r="EKR153" s="653"/>
      <c r="EKS153" s="653"/>
      <c r="EKT153" s="653"/>
      <c r="EKU153" s="653"/>
      <c r="EKV153" s="668"/>
      <c r="EKW153" s="670"/>
      <c r="EKX153" s="652"/>
      <c r="EKY153" s="652"/>
      <c r="EKZ153" s="652"/>
      <c r="ELA153" s="652"/>
      <c r="ELB153" s="652"/>
      <c r="ELC153" s="652"/>
      <c r="ELD153" s="653"/>
      <c r="ELE153" s="653"/>
      <c r="ELF153" s="653"/>
      <c r="ELG153" s="653"/>
      <c r="ELH153" s="653"/>
      <c r="ELI153" s="653"/>
      <c r="ELJ153" s="653"/>
      <c r="ELK153" s="653"/>
      <c r="ELL153" s="668"/>
      <c r="ELM153" s="670"/>
      <c r="ELN153" s="652"/>
      <c r="ELO153" s="652"/>
      <c r="ELP153" s="652"/>
      <c r="ELQ153" s="652"/>
      <c r="ELR153" s="652"/>
      <c r="ELS153" s="652"/>
      <c r="ELT153" s="653"/>
      <c r="ELU153" s="653"/>
      <c r="ELV153" s="653"/>
      <c r="ELW153" s="653"/>
      <c r="ELX153" s="653"/>
      <c r="ELY153" s="653"/>
      <c r="ELZ153" s="653"/>
      <c r="EMA153" s="653"/>
      <c r="EMB153" s="668"/>
      <c r="EMC153" s="670"/>
      <c r="EMD153" s="652"/>
      <c r="EME153" s="652"/>
      <c r="EMF153" s="652"/>
      <c r="EMG153" s="652"/>
      <c r="EMH153" s="652"/>
      <c r="EMI153" s="652"/>
      <c r="EMJ153" s="653"/>
      <c r="EMK153" s="653"/>
      <c r="EML153" s="653"/>
      <c r="EMM153" s="653"/>
      <c r="EMN153" s="653"/>
      <c r="EMO153" s="653"/>
      <c r="EMP153" s="653"/>
      <c r="EMQ153" s="653"/>
      <c r="EMR153" s="668"/>
      <c r="EMS153" s="670"/>
      <c r="EMT153" s="652"/>
      <c r="EMU153" s="652"/>
      <c r="EMV153" s="652"/>
      <c r="EMW153" s="652"/>
      <c r="EMX153" s="652"/>
      <c r="EMY153" s="652"/>
      <c r="EMZ153" s="653"/>
      <c r="ENA153" s="653"/>
      <c r="ENB153" s="653"/>
      <c r="ENC153" s="653"/>
      <c r="END153" s="653"/>
      <c r="ENE153" s="653"/>
      <c r="ENF153" s="653"/>
      <c r="ENG153" s="653"/>
      <c r="ENH153" s="668"/>
      <c r="ENI153" s="670"/>
      <c r="ENJ153" s="652"/>
      <c r="ENK153" s="652"/>
      <c r="ENL153" s="652"/>
      <c r="ENM153" s="652"/>
      <c r="ENN153" s="652"/>
      <c r="ENO153" s="652"/>
      <c r="ENP153" s="653"/>
      <c r="ENQ153" s="653"/>
      <c r="ENR153" s="653"/>
      <c r="ENS153" s="653"/>
      <c r="ENT153" s="653"/>
      <c r="ENU153" s="653"/>
      <c r="ENV153" s="653"/>
      <c r="ENW153" s="653"/>
      <c r="ENX153" s="668"/>
      <c r="ENY153" s="670"/>
      <c r="ENZ153" s="652"/>
      <c r="EOA153" s="652"/>
      <c r="EOB153" s="652"/>
      <c r="EOC153" s="652"/>
      <c r="EOD153" s="652"/>
      <c r="EOE153" s="652"/>
      <c r="EOF153" s="653"/>
      <c r="EOG153" s="653"/>
      <c r="EOH153" s="653"/>
      <c r="EOI153" s="653"/>
      <c r="EOJ153" s="653"/>
      <c r="EOK153" s="653"/>
      <c r="EOL153" s="653"/>
      <c r="EOM153" s="653"/>
      <c r="EON153" s="668"/>
      <c r="EOO153" s="670"/>
      <c r="EOP153" s="652"/>
      <c r="EOQ153" s="652"/>
      <c r="EOR153" s="652"/>
      <c r="EOS153" s="652"/>
      <c r="EOT153" s="652"/>
      <c r="EOU153" s="652"/>
      <c r="EOV153" s="653"/>
      <c r="EOW153" s="653"/>
      <c r="EOX153" s="653"/>
      <c r="EOY153" s="653"/>
      <c r="EOZ153" s="653"/>
      <c r="EPA153" s="653"/>
      <c r="EPB153" s="653"/>
      <c r="EPC153" s="653"/>
      <c r="EPD153" s="668"/>
      <c r="EPE153" s="670"/>
      <c r="EPF153" s="652"/>
      <c r="EPG153" s="652"/>
      <c r="EPH153" s="652"/>
      <c r="EPI153" s="652"/>
      <c r="EPJ153" s="652"/>
      <c r="EPK153" s="652"/>
      <c r="EPL153" s="653"/>
      <c r="EPM153" s="653"/>
      <c r="EPN153" s="653"/>
      <c r="EPO153" s="653"/>
      <c r="EPP153" s="653"/>
      <c r="EPQ153" s="653"/>
      <c r="EPR153" s="653"/>
      <c r="EPS153" s="653"/>
      <c r="EPT153" s="668"/>
      <c r="EPU153" s="670"/>
      <c r="EPV153" s="652"/>
      <c r="EPW153" s="652"/>
      <c r="EPX153" s="652"/>
      <c r="EPY153" s="652"/>
      <c r="EPZ153" s="652"/>
      <c r="EQA153" s="652"/>
      <c r="EQB153" s="653"/>
      <c r="EQC153" s="653"/>
      <c r="EQD153" s="653"/>
      <c r="EQE153" s="653"/>
      <c r="EQF153" s="653"/>
      <c r="EQG153" s="653"/>
      <c r="EQH153" s="653"/>
      <c r="EQI153" s="653"/>
      <c r="EQJ153" s="668"/>
      <c r="EQK153" s="670"/>
      <c r="EQL153" s="652"/>
      <c r="EQM153" s="652"/>
      <c r="EQN153" s="652"/>
      <c r="EQO153" s="652"/>
      <c r="EQP153" s="652"/>
      <c r="EQQ153" s="652"/>
      <c r="EQR153" s="653"/>
      <c r="EQS153" s="653"/>
      <c r="EQT153" s="653"/>
      <c r="EQU153" s="653"/>
      <c r="EQV153" s="653"/>
      <c r="EQW153" s="653"/>
      <c r="EQX153" s="653"/>
      <c r="EQY153" s="653"/>
      <c r="EQZ153" s="668"/>
      <c r="ERA153" s="670"/>
      <c r="ERB153" s="652"/>
      <c r="ERC153" s="652"/>
      <c r="ERD153" s="652"/>
      <c r="ERE153" s="652"/>
      <c r="ERF153" s="652"/>
      <c r="ERG153" s="652"/>
      <c r="ERH153" s="653"/>
      <c r="ERI153" s="653"/>
      <c r="ERJ153" s="653"/>
      <c r="ERK153" s="653"/>
      <c r="ERL153" s="653"/>
      <c r="ERM153" s="653"/>
      <c r="ERN153" s="653"/>
      <c r="ERO153" s="653"/>
      <c r="ERP153" s="668"/>
      <c r="ERQ153" s="670"/>
      <c r="ERR153" s="652"/>
      <c r="ERS153" s="652"/>
      <c r="ERT153" s="652"/>
      <c r="ERU153" s="652"/>
      <c r="ERV153" s="652"/>
      <c r="ERW153" s="652"/>
      <c r="ERX153" s="653"/>
      <c r="ERY153" s="653"/>
      <c r="ERZ153" s="653"/>
      <c r="ESA153" s="653"/>
      <c r="ESB153" s="653"/>
      <c r="ESC153" s="653"/>
      <c r="ESD153" s="653"/>
      <c r="ESE153" s="653"/>
      <c r="ESF153" s="668"/>
      <c r="ESG153" s="670"/>
      <c r="ESH153" s="652"/>
      <c r="ESI153" s="652"/>
      <c r="ESJ153" s="652"/>
      <c r="ESK153" s="652"/>
      <c r="ESL153" s="652"/>
      <c r="ESM153" s="652"/>
      <c r="ESN153" s="653"/>
      <c r="ESO153" s="653"/>
      <c r="ESP153" s="653"/>
      <c r="ESQ153" s="653"/>
      <c r="ESR153" s="653"/>
      <c r="ESS153" s="653"/>
      <c r="EST153" s="653"/>
      <c r="ESU153" s="653"/>
      <c r="ESV153" s="668"/>
      <c r="ESW153" s="670"/>
      <c r="ESX153" s="652"/>
      <c r="ESY153" s="652"/>
      <c r="ESZ153" s="652"/>
      <c r="ETA153" s="652"/>
      <c r="ETB153" s="652"/>
      <c r="ETC153" s="652"/>
      <c r="ETD153" s="653"/>
      <c r="ETE153" s="653"/>
      <c r="ETF153" s="653"/>
      <c r="ETG153" s="653"/>
      <c r="ETH153" s="653"/>
      <c r="ETI153" s="653"/>
      <c r="ETJ153" s="653"/>
      <c r="ETK153" s="653"/>
      <c r="ETL153" s="668"/>
      <c r="ETM153" s="670"/>
      <c r="ETN153" s="652"/>
      <c r="ETO153" s="652"/>
      <c r="ETP153" s="652"/>
      <c r="ETQ153" s="652"/>
      <c r="ETR153" s="652"/>
      <c r="ETS153" s="652"/>
      <c r="ETT153" s="653"/>
      <c r="ETU153" s="653"/>
      <c r="ETV153" s="653"/>
      <c r="ETW153" s="653"/>
      <c r="ETX153" s="653"/>
      <c r="ETY153" s="653"/>
      <c r="ETZ153" s="653"/>
      <c r="EUA153" s="653"/>
      <c r="EUB153" s="668"/>
      <c r="EUC153" s="670"/>
      <c r="EUD153" s="652"/>
      <c r="EUE153" s="652"/>
      <c r="EUF153" s="652"/>
      <c r="EUG153" s="652"/>
      <c r="EUH153" s="652"/>
      <c r="EUI153" s="652"/>
      <c r="EUJ153" s="653"/>
      <c r="EUK153" s="653"/>
      <c r="EUL153" s="653"/>
      <c r="EUM153" s="653"/>
      <c r="EUN153" s="653"/>
      <c r="EUO153" s="653"/>
      <c r="EUP153" s="653"/>
      <c r="EUQ153" s="653"/>
      <c r="EUR153" s="668"/>
      <c r="EUS153" s="670"/>
      <c r="EUT153" s="652"/>
      <c r="EUU153" s="652"/>
      <c r="EUV153" s="652"/>
      <c r="EUW153" s="652"/>
      <c r="EUX153" s="652"/>
      <c r="EUY153" s="652"/>
      <c r="EUZ153" s="653"/>
      <c r="EVA153" s="653"/>
      <c r="EVB153" s="653"/>
      <c r="EVC153" s="653"/>
      <c r="EVD153" s="653"/>
      <c r="EVE153" s="653"/>
      <c r="EVF153" s="653"/>
      <c r="EVG153" s="653"/>
      <c r="EVH153" s="668"/>
      <c r="EVI153" s="670"/>
      <c r="EVJ153" s="652"/>
      <c r="EVK153" s="652"/>
      <c r="EVL153" s="652"/>
      <c r="EVM153" s="652"/>
      <c r="EVN153" s="652"/>
      <c r="EVO153" s="652"/>
      <c r="EVP153" s="653"/>
      <c r="EVQ153" s="653"/>
      <c r="EVR153" s="653"/>
      <c r="EVS153" s="653"/>
      <c r="EVT153" s="653"/>
      <c r="EVU153" s="653"/>
      <c r="EVV153" s="653"/>
      <c r="EVW153" s="653"/>
      <c r="EVX153" s="668"/>
      <c r="EVY153" s="670"/>
      <c r="EVZ153" s="652"/>
      <c r="EWA153" s="652"/>
      <c r="EWB153" s="652"/>
      <c r="EWC153" s="652"/>
      <c r="EWD153" s="652"/>
      <c r="EWE153" s="652"/>
      <c r="EWF153" s="653"/>
      <c r="EWG153" s="653"/>
      <c r="EWH153" s="653"/>
      <c r="EWI153" s="653"/>
      <c r="EWJ153" s="653"/>
      <c r="EWK153" s="653"/>
      <c r="EWL153" s="653"/>
      <c r="EWM153" s="653"/>
      <c r="EWN153" s="668"/>
      <c r="EWO153" s="670"/>
      <c r="EWP153" s="652"/>
      <c r="EWQ153" s="652"/>
      <c r="EWR153" s="652"/>
      <c r="EWS153" s="652"/>
      <c r="EWT153" s="652"/>
      <c r="EWU153" s="652"/>
      <c r="EWV153" s="653"/>
      <c r="EWW153" s="653"/>
      <c r="EWX153" s="653"/>
      <c r="EWY153" s="653"/>
      <c r="EWZ153" s="653"/>
      <c r="EXA153" s="653"/>
      <c r="EXB153" s="653"/>
      <c r="EXC153" s="653"/>
      <c r="EXD153" s="668"/>
      <c r="EXE153" s="670"/>
      <c r="EXF153" s="652"/>
      <c r="EXG153" s="652"/>
      <c r="EXH153" s="652"/>
      <c r="EXI153" s="652"/>
      <c r="EXJ153" s="652"/>
      <c r="EXK153" s="652"/>
      <c r="EXL153" s="653"/>
      <c r="EXM153" s="653"/>
      <c r="EXN153" s="653"/>
      <c r="EXO153" s="653"/>
      <c r="EXP153" s="653"/>
      <c r="EXQ153" s="653"/>
      <c r="EXR153" s="653"/>
      <c r="EXS153" s="653"/>
      <c r="EXT153" s="668"/>
      <c r="EXU153" s="670"/>
      <c r="EXV153" s="652"/>
      <c r="EXW153" s="652"/>
      <c r="EXX153" s="652"/>
      <c r="EXY153" s="652"/>
      <c r="EXZ153" s="652"/>
      <c r="EYA153" s="652"/>
      <c r="EYB153" s="653"/>
      <c r="EYC153" s="653"/>
      <c r="EYD153" s="653"/>
      <c r="EYE153" s="653"/>
      <c r="EYF153" s="653"/>
      <c r="EYG153" s="653"/>
      <c r="EYH153" s="653"/>
      <c r="EYI153" s="653"/>
      <c r="EYJ153" s="668"/>
      <c r="EYK153" s="670"/>
      <c r="EYL153" s="652"/>
      <c r="EYM153" s="652"/>
      <c r="EYN153" s="652"/>
      <c r="EYO153" s="652"/>
      <c r="EYP153" s="652"/>
      <c r="EYQ153" s="652"/>
      <c r="EYR153" s="653"/>
      <c r="EYS153" s="653"/>
      <c r="EYT153" s="653"/>
      <c r="EYU153" s="653"/>
      <c r="EYV153" s="653"/>
      <c r="EYW153" s="653"/>
      <c r="EYX153" s="653"/>
      <c r="EYY153" s="653"/>
      <c r="EYZ153" s="668"/>
      <c r="EZA153" s="670"/>
      <c r="EZB153" s="652"/>
      <c r="EZC153" s="652"/>
      <c r="EZD153" s="652"/>
      <c r="EZE153" s="652"/>
      <c r="EZF153" s="652"/>
      <c r="EZG153" s="652"/>
      <c r="EZH153" s="653"/>
      <c r="EZI153" s="653"/>
      <c r="EZJ153" s="653"/>
      <c r="EZK153" s="653"/>
      <c r="EZL153" s="653"/>
      <c r="EZM153" s="653"/>
      <c r="EZN153" s="653"/>
      <c r="EZO153" s="653"/>
      <c r="EZP153" s="668"/>
      <c r="EZQ153" s="670"/>
      <c r="EZR153" s="652"/>
      <c r="EZS153" s="652"/>
      <c r="EZT153" s="652"/>
      <c r="EZU153" s="652"/>
      <c r="EZV153" s="652"/>
      <c r="EZW153" s="652"/>
      <c r="EZX153" s="653"/>
      <c r="EZY153" s="653"/>
      <c r="EZZ153" s="653"/>
      <c r="FAA153" s="653"/>
      <c r="FAB153" s="653"/>
      <c r="FAC153" s="653"/>
      <c r="FAD153" s="653"/>
      <c r="FAE153" s="653"/>
      <c r="FAF153" s="668"/>
      <c r="FAG153" s="670"/>
      <c r="FAH153" s="652"/>
      <c r="FAI153" s="652"/>
      <c r="FAJ153" s="652"/>
      <c r="FAK153" s="652"/>
      <c r="FAL153" s="652"/>
      <c r="FAM153" s="652"/>
      <c r="FAN153" s="653"/>
      <c r="FAO153" s="653"/>
      <c r="FAP153" s="653"/>
      <c r="FAQ153" s="653"/>
      <c r="FAR153" s="653"/>
      <c r="FAS153" s="653"/>
      <c r="FAT153" s="653"/>
      <c r="FAU153" s="653"/>
      <c r="FAV153" s="668"/>
      <c r="FAW153" s="670"/>
      <c r="FAX153" s="652"/>
      <c r="FAY153" s="652"/>
      <c r="FAZ153" s="652"/>
      <c r="FBA153" s="652"/>
      <c r="FBB153" s="652"/>
      <c r="FBC153" s="652"/>
      <c r="FBD153" s="653"/>
      <c r="FBE153" s="653"/>
      <c r="FBF153" s="653"/>
      <c r="FBG153" s="653"/>
      <c r="FBH153" s="653"/>
      <c r="FBI153" s="653"/>
      <c r="FBJ153" s="653"/>
      <c r="FBK153" s="653"/>
      <c r="FBL153" s="668"/>
      <c r="FBM153" s="670"/>
      <c r="FBN153" s="652"/>
      <c r="FBO153" s="652"/>
      <c r="FBP153" s="652"/>
      <c r="FBQ153" s="652"/>
      <c r="FBR153" s="652"/>
      <c r="FBS153" s="652"/>
      <c r="FBT153" s="653"/>
      <c r="FBU153" s="653"/>
      <c r="FBV153" s="653"/>
      <c r="FBW153" s="653"/>
      <c r="FBX153" s="653"/>
      <c r="FBY153" s="653"/>
      <c r="FBZ153" s="653"/>
      <c r="FCA153" s="653"/>
      <c r="FCB153" s="668"/>
      <c r="FCC153" s="670"/>
      <c r="FCD153" s="652"/>
      <c r="FCE153" s="652"/>
      <c r="FCF153" s="652"/>
      <c r="FCG153" s="652"/>
      <c r="FCH153" s="652"/>
      <c r="FCI153" s="652"/>
      <c r="FCJ153" s="653"/>
      <c r="FCK153" s="653"/>
      <c r="FCL153" s="653"/>
      <c r="FCM153" s="653"/>
      <c r="FCN153" s="653"/>
      <c r="FCO153" s="653"/>
      <c r="FCP153" s="653"/>
      <c r="FCQ153" s="653"/>
      <c r="FCR153" s="668"/>
      <c r="FCS153" s="670"/>
      <c r="FCT153" s="652"/>
      <c r="FCU153" s="652"/>
      <c r="FCV153" s="652"/>
      <c r="FCW153" s="652"/>
      <c r="FCX153" s="652"/>
      <c r="FCY153" s="652"/>
      <c r="FCZ153" s="653"/>
      <c r="FDA153" s="653"/>
      <c r="FDB153" s="653"/>
      <c r="FDC153" s="653"/>
      <c r="FDD153" s="653"/>
      <c r="FDE153" s="653"/>
      <c r="FDF153" s="653"/>
      <c r="FDG153" s="653"/>
      <c r="FDH153" s="668"/>
      <c r="FDI153" s="670"/>
      <c r="FDJ153" s="652"/>
      <c r="FDK153" s="652"/>
      <c r="FDL153" s="652"/>
      <c r="FDM153" s="652"/>
      <c r="FDN153" s="652"/>
      <c r="FDO153" s="652"/>
      <c r="FDP153" s="653"/>
      <c r="FDQ153" s="653"/>
      <c r="FDR153" s="653"/>
      <c r="FDS153" s="653"/>
      <c r="FDT153" s="653"/>
      <c r="FDU153" s="653"/>
      <c r="FDV153" s="653"/>
      <c r="FDW153" s="653"/>
      <c r="FDX153" s="668"/>
      <c r="FDY153" s="670"/>
      <c r="FDZ153" s="652"/>
      <c r="FEA153" s="652"/>
      <c r="FEB153" s="652"/>
      <c r="FEC153" s="652"/>
      <c r="FED153" s="652"/>
      <c r="FEE153" s="652"/>
      <c r="FEF153" s="653"/>
      <c r="FEG153" s="653"/>
      <c r="FEH153" s="653"/>
      <c r="FEI153" s="653"/>
      <c r="FEJ153" s="653"/>
      <c r="FEK153" s="653"/>
      <c r="FEL153" s="653"/>
      <c r="FEM153" s="653"/>
      <c r="FEN153" s="668"/>
      <c r="FEO153" s="670"/>
      <c r="FEP153" s="652"/>
      <c r="FEQ153" s="652"/>
      <c r="FER153" s="652"/>
      <c r="FES153" s="652"/>
      <c r="FET153" s="652"/>
      <c r="FEU153" s="652"/>
      <c r="FEV153" s="653"/>
      <c r="FEW153" s="653"/>
      <c r="FEX153" s="653"/>
      <c r="FEY153" s="653"/>
      <c r="FEZ153" s="653"/>
      <c r="FFA153" s="653"/>
      <c r="FFB153" s="653"/>
      <c r="FFC153" s="653"/>
      <c r="FFD153" s="668"/>
      <c r="FFE153" s="670"/>
      <c r="FFF153" s="652"/>
      <c r="FFG153" s="652"/>
      <c r="FFH153" s="652"/>
      <c r="FFI153" s="652"/>
      <c r="FFJ153" s="652"/>
      <c r="FFK153" s="652"/>
      <c r="FFL153" s="653"/>
      <c r="FFM153" s="653"/>
      <c r="FFN153" s="653"/>
      <c r="FFO153" s="653"/>
      <c r="FFP153" s="653"/>
      <c r="FFQ153" s="653"/>
      <c r="FFR153" s="653"/>
      <c r="FFS153" s="653"/>
      <c r="FFT153" s="668"/>
      <c r="FFU153" s="670"/>
      <c r="FFV153" s="652"/>
      <c r="FFW153" s="652"/>
      <c r="FFX153" s="652"/>
      <c r="FFY153" s="652"/>
      <c r="FFZ153" s="652"/>
      <c r="FGA153" s="652"/>
      <c r="FGB153" s="653"/>
      <c r="FGC153" s="653"/>
      <c r="FGD153" s="653"/>
      <c r="FGE153" s="653"/>
      <c r="FGF153" s="653"/>
      <c r="FGG153" s="653"/>
      <c r="FGH153" s="653"/>
      <c r="FGI153" s="653"/>
      <c r="FGJ153" s="668"/>
      <c r="FGK153" s="670"/>
      <c r="FGL153" s="652"/>
      <c r="FGM153" s="652"/>
      <c r="FGN153" s="652"/>
      <c r="FGO153" s="652"/>
      <c r="FGP153" s="652"/>
      <c r="FGQ153" s="652"/>
      <c r="FGR153" s="653"/>
      <c r="FGS153" s="653"/>
      <c r="FGT153" s="653"/>
      <c r="FGU153" s="653"/>
      <c r="FGV153" s="653"/>
      <c r="FGW153" s="653"/>
      <c r="FGX153" s="653"/>
      <c r="FGY153" s="653"/>
      <c r="FGZ153" s="668"/>
      <c r="FHA153" s="670"/>
      <c r="FHB153" s="652"/>
      <c r="FHC153" s="652"/>
      <c r="FHD153" s="652"/>
      <c r="FHE153" s="652"/>
      <c r="FHF153" s="652"/>
      <c r="FHG153" s="652"/>
      <c r="FHH153" s="653"/>
      <c r="FHI153" s="653"/>
      <c r="FHJ153" s="653"/>
      <c r="FHK153" s="653"/>
      <c r="FHL153" s="653"/>
      <c r="FHM153" s="653"/>
      <c r="FHN153" s="653"/>
      <c r="FHO153" s="653"/>
      <c r="FHP153" s="668"/>
      <c r="FHQ153" s="670"/>
      <c r="FHR153" s="652"/>
      <c r="FHS153" s="652"/>
      <c r="FHT153" s="652"/>
      <c r="FHU153" s="652"/>
      <c r="FHV153" s="652"/>
      <c r="FHW153" s="652"/>
      <c r="FHX153" s="653"/>
      <c r="FHY153" s="653"/>
      <c r="FHZ153" s="653"/>
      <c r="FIA153" s="653"/>
      <c r="FIB153" s="653"/>
      <c r="FIC153" s="653"/>
      <c r="FID153" s="653"/>
      <c r="FIE153" s="653"/>
      <c r="FIF153" s="668"/>
      <c r="FIG153" s="670"/>
      <c r="FIH153" s="652"/>
      <c r="FII153" s="652"/>
      <c r="FIJ153" s="652"/>
      <c r="FIK153" s="652"/>
      <c r="FIL153" s="652"/>
      <c r="FIM153" s="652"/>
      <c r="FIN153" s="653"/>
      <c r="FIO153" s="653"/>
      <c r="FIP153" s="653"/>
      <c r="FIQ153" s="653"/>
      <c r="FIR153" s="653"/>
      <c r="FIS153" s="653"/>
      <c r="FIT153" s="653"/>
      <c r="FIU153" s="653"/>
      <c r="FIV153" s="668"/>
      <c r="FIW153" s="670"/>
      <c r="FIX153" s="652"/>
      <c r="FIY153" s="652"/>
      <c r="FIZ153" s="652"/>
      <c r="FJA153" s="652"/>
      <c r="FJB153" s="652"/>
      <c r="FJC153" s="652"/>
      <c r="FJD153" s="653"/>
      <c r="FJE153" s="653"/>
      <c r="FJF153" s="653"/>
      <c r="FJG153" s="653"/>
      <c r="FJH153" s="653"/>
      <c r="FJI153" s="653"/>
      <c r="FJJ153" s="653"/>
      <c r="FJK153" s="653"/>
      <c r="FJL153" s="668"/>
      <c r="FJM153" s="670"/>
      <c r="FJN153" s="652"/>
      <c r="FJO153" s="652"/>
      <c r="FJP153" s="652"/>
      <c r="FJQ153" s="652"/>
      <c r="FJR153" s="652"/>
      <c r="FJS153" s="652"/>
      <c r="FJT153" s="653"/>
      <c r="FJU153" s="653"/>
      <c r="FJV153" s="653"/>
      <c r="FJW153" s="653"/>
      <c r="FJX153" s="653"/>
      <c r="FJY153" s="653"/>
      <c r="FJZ153" s="653"/>
      <c r="FKA153" s="653"/>
      <c r="FKB153" s="668"/>
      <c r="FKC153" s="670"/>
      <c r="FKD153" s="652"/>
      <c r="FKE153" s="652"/>
      <c r="FKF153" s="652"/>
      <c r="FKG153" s="652"/>
      <c r="FKH153" s="652"/>
      <c r="FKI153" s="652"/>
      <c r="FKJ153" s="653"/>
      <c r="FKK153" s="653"/>
      <c r="FKL153" s="653"/>
      <c r="FKM153" s="653"/>
      <c r="FKN153" s="653"/>
      <c r="FKO153" s="653"/>
      <c r="FKP153" s="653"/>
      <c r="FKQ153" s="653"/>
      <c r="FKR153" s="668"/>
      <c r="FKS153" s="670"/>
      <c r="FKT153" s="652"/>
      <c r="FKU153" s="652"/>
      <c r="FKV153" s="652"/>
      <c r="FKW153" s="652"/>
      <c r="FKX153" s="652"/>
      <c r="FKY153" s="652"/>
      <c r="FKZ153" s="653"/>
      <c r="FLA153" s="653"/>
      <c r="FLB153" s="653"/>
      <c r="FLC153" s="653"/>
      <c r="FLD153" s="653"/>
      <c r="FLE153" s="653"/>
      <c r="FLF153" s="653"/>
      <c r="FLG153" s="653"/>
      <c r="FLH153" s="668"/>
      <c r="FLI153" s="670"/>
      <c r="FLJ153" s="652"/>
      <c r="FLK153" s="652"/>
      <c r="FLL153" s="652"/>
      <c r="FLM153" s="652"/>
      <c r="FLN153" s="652"/>
      <c r="FLO153" s="652"/>
      <c r="FLP153" s="653"/>
      <c r="FLQ153" s="653"/>
      <c r="FLR153" s="653"/>
      <c r="FLS153" s="653"/>
      <c r="FLT153" s="653"/>
      <c r="FLU153" s="653"/>
      <c r="FLV153" s="653"/>
      <c r="FLW153" s="653"/>
      <c r="FLX153" s="668"/>
      <c r="FLY153" s="670"/>
      <c r="FLZ153" s="652"/>
      <c r="FMA153" s="652"/>
      <c r="FMB153" s="652"/>
      <c r="FMC153" s="652"/>
      <c r="FMD153" s="652"/>
      <c r="FME153" s="652"/>
      <c r="FMF153" s="653"/>
      <c r="FMG153" s="653"/>
      <c r="FMH153" s="653"/>
      <c r="FMI153" s="653"/>
      <c r="FMJ153" s="653"/>
      <c r="FMK153" s="653"/>
      <c r="FML153" s="653"/>
      <c r="FMM153" s="653"/>
      <c r="FMN153" s="668"/>
      <c r="FMO153" s="670"/>
      <c r="FMP153" s="652"/>
      <c r="FMQ153" s="652"/>
      <c r="FMR153" s="652"/>
      <c r="FMS153" s="652"/>
      <c r="FMT153" s="652"/>
      <c r="FMU153" s="652"/>
      <c r="FMV153" s="653"/>
      <c r="FMW153" s="653"/>
      <c r="FMX153" s="653"/>
      <c r="FMY153" s="653"/>
      <c r="FMZ153" s="653"/>
      <c r="FNA153" s="653"/>
      <c r="FNB153" s="653"/>
      <c r="FNC153" s="653"/>
      <c r="FND153" s="668"/>
      <c r="FNE153" s="670"/>
      <c r="FNF153" s="652"/>
      <c r="FNG153" s="652"/>
      <c r="FNH153" s="652"/>
      <c r="FNI153" s="652"/>
      <c r="FNJ153" s="652"/>
      <c r="FNK153" s="652"/>
      <c r="FNL153" s="653"/>
      <c r="FNM153" s="653"/>
      <c r="FNN153" s="653"/>
      <c r="FNO153" s="653"/>
      <c r="FNP153" s="653"/>
      <c r="FNQ153" s="653"/>
      <c r="FNR153" s="653"/>
      <c r="FNS153" s="653"/>
      <c r="FNT153" s="668"/>
      <c r="FNU153" s="670"/>
      <c r="FNV153" s="652"/>
      <c r="FNW153" s="652"/>
      <c r="FNX153" s="652"/>
      <c r="FNY153" s="652"/>
      <c r="FNZ153" s="652"/>
      <c r="FOA153" s="652"/>
      <c r="FOB153" s="653"/>
      <c r="FOC153" s="653"/>
      <c r="FOD153" s="653"/>
      <c r="FOE153" s="653"/>
      <c r="FOF153" s="653"/>
      <c r="FOG153" s="653"/>
      <c r="FOH153" s="653"/>
      <c r="FOI153" s="653"/>
      <c r="FOJ153" s="668"/>
      <c r="FOK153" s="670"/>
      <c r="FOL153" s="652"/>
      <c r="FOM153" s="652"/>
      <c r="FON153" s="652"/>
      <c r="FOO153" s="652"/>
      <c r="FOP153" s="652"/>
      <c r="FOQ153" s="652"/>
      <c r="FOR153" s="653"/>
      <c r="FOS153" s="653"/>
      <c r="FOT153" s="653"/>
      <c r="FOU153" s="653"/>
      <c r="FOV153" s="653"/>
      <c r="FOW153" s="653"/>
      <c r="FOX153" s="653"/>
      <c r="FOY153" s="653"/>
      <c r="FOZ153" s="668"/>
      <c r="FPA153" s="670"/>
      <c r="FPB153" s="652"/>
      <c r="FPC153" s="652"/>
      <c r="FPD153" s="652"/>
      <c r="FPE153" s="652"/>
      <c r="FPF153" s="652"/>
      <c r="FPG153" s="652"/>
      <c r="FPH153" s="653"/>
      <c r="FPI153" s="653"/>
      <c r="FPJ153" s="653"/>
      <c r="FPK153" s="653"/>
      <c r="FPL153" s="653"/>
      <c r="FPM153" s="653"/>
      <c r="FPN153" s="653"/>
      <c r="FPO153" s="653"/>
      <c r="FPP153" s="668"/>
      <c r="FPQ153" s="670"/>
      <c r="FPR153" s="652"/>
      <c r="FPS153" s="652"/>
      <c r="FPT153" s="652"/>
      <c r="FPU153" s="652"/>
      <c r="FPV153" s="652"/>
      <c r="FPW153" s="652"/>
      <c r="FPX153" s="653"/>
      <c r="FPY153" s="653"/>
      <c r="FPZ153" s="653"/>
      <c r="FQA153" s="653"/>
      <c r="FQB153" s="653"/>
      <c r="FQC153" s="653"/>
      <c r="FQD153" s="653"/>
      <c r="FQE153" s="653"/>
      <c r="FQF153" s="668"/>
      <c r="FQG153" s="670"/>
      <c r="FQH153" s="652"/>
      <c r="FQI153" s="652"/>
      <c r="FQJ153" s="652"/>
      <c r="FQK153" s="652"/>
      <c r="FQL153" s="652"/>
      <c r="FQM153" s="652"/>
      <c r="FQN153" s="653"/>
      <c r="FQO153" s="653"/>
      <c r="FQP153" s="653"/>
      <c r="FQQ153" s="653"/>
      <c r="FQR153" s="653"/>
      <c r="FQS153" s="653"/>
      <c r="FQT153" s="653"/>
      <c r="FQU153" s="653"/>
      <c r="FQV153" s="668"/>
      <c r="FQW153" s="670"/>
      <c r="FQX153" s="652"/>
      <c r="FQY153" s="652"/>
      <c r="FQZ153" s="652"/>
      <c r="FRA153" s="652"/>
      <c r="FRB153" s="652"/>
      <c r="FRC153" s="652"/>
      <c r="FRD153" s="653"/>
      <c r="FRE153" s="653"/>
      <c r="FRF153" s="653"/>
      <c r="FRG153" s="653"/>
      <c r="FRH153" s="653"/>
      <c r="FRI153" s="653"/>
      <c r="FRJ153" s="653"/>
      <c r="FRK153" s="653"/>
      <c r="FRL153" s="668"/>
      <c r="FRM153" s="670"/>
      <c r="FRN153" s="652"/>
      <c r="FRO153" s="652"/>
      <c r="FRP153" s="652"/>
      <c r="FRQ153" s="652"/>
      <c r="FRR153" s="652"/>
      <c r="FRS153" s="652"/>
      <c r="FRT153" s="653"/>
      <c r="FRU153" s="653"/>
      <c r="FRV153" s="653"/>
      <c r="FRW153" s="653"/>
      <c r="FRX153" s="653"/>
      <c r="FRY153" s="653"/>
      <c r="FRZ153" s="653"/>
      <c r="FSA153" s="653"/>
      <c r="FSB153" s="668"/>
      <c r="FSC153" s="670"/>
      <c r="FSD153" s="652"/>
      <c r="FSE153" s="652"/>
      <c r="FSF153" s="652"/>
      <c r="FSG153" s="652"/>
      <c r="FSH153" s="652"/>
      <c r="FSI153" s="652"/>
      <c r="FSJ153" s="653"/>
      <c r="FSK153" s="653"/>
      <c r="FSL153" s="653"/>
      <c r="FSM153" s="653"/>
      <c r="FSN153" s="653"/>
      <c r="FSO153" s="653"/>
      <c r="FSP153" s="653"/>
      <c r="FSQ153" s="653"/>
      <c r="FSR153" s="668"/>
      <c r="FSS153" s="670"/>
      <c r="FST153" s="652"/>
      <c r="FSU153" s="652"/>
      <c r="FSV153" s="652"/>
      <c r="FSW153" s="652"/>
      <c r="FSX153" s="652"/>
      <c r="FSY153" s="652"/>
      <c r="FSZ153" s="653"/>
      <c r="FTA153" s="653"/>
      <c r="FTB153" s="653"/>
      <c r="FTC153" s="653"/>
      <c r="FTD153" s="653"/>
      <c r="FTE153" s="653"/>
      <c r="FTF153" s="653"/>
      <c r="FTG153" s="653"/>
      <c r="FTH153" s="668"/>
      <c r="FTI153" s="670"/>
      <c r="FTJ153" s="652"/>
      <c r="FTK153" s="652"/>
      <c r="FTL153" s="652"/>
      <c r="FTM153" s="652"/>
      <c r="FTN153" s="652"/>
      <c r="FTO153" s="652"/>
      <c r="FTP153" s="653"/>
      <c r="FTQ153" s="653"/>
      <c r="FTR153" s="653"/>
      <c r="FTS153" s="653"/>
      <c r="FTT153" s="653"/>
      <c r="FTU153" s="653"/>
      <c r="FTV153" s="653"/>
      <c r="FTW153" s="653"/>
      <c r="FTX153" s="668"/>
      <c r="FTY153" s="670"/>
      <c r="FTZ153" s="652"/>
      <c r="FUA153" s="652"/>
      <c r="FUB153" s="652"/>
      <c r="FUC153" s="652"/>
      <c r="FUD153" s="652"/>
      <c r="FUE153" s="652"/>
      <c r="FUF153" s="653"/>
      <c r="FUG153" s="653"/>
      <c r="FUH153" s="653"/>
      <c r="FUI153" s="653"/>
      <c r="FUJ153" s="653"/>
      <c r="FUK153" s="653"/>
      <c r="FUL153" s="653"/>
      <c r="FUM153" s="653"/>
      <c r="FUN153" s="668"/>
      <c r="FUO153" s="670"/>
      <c r="FUP153" s="652"/>
      <c r="FUQ153" s="652"/>
      <c r="FUR153" s="652"/>
      <c r="FUS153" s="652"/>
      <c r="FUT153" s="652"/>
      <c r="FUU153" s="652"/>
      <c r="FUV153" s="653"/>
      <c r="FUW153" s="653"/>
      <c r="FUX153" s="653"/>
      <c r="FUY153" s="653"/>
      <c r="FUZ153" s="653"/>
      <c r="FVA153" s="653"/>
      <c r="FVB153" s="653"/>
      <c r="FVC153" s="653"/>
      <c r="FVD153" s="668"/>
      <c r="FVE153" s="670"/>
      <c r="FVF153" s="652"/>
      <c r="FVG153" s="652"/>
      <c r="FVH153" s="652"/>
      <c r="FVI153" s="652"/>
      <c r="FVJ153" s="652"/>
      <c r="FVK153" s="652"/>
      <c r="FVL153" s="653"/>
      <c r="FVM153" s="653"/>
      <c r="FVN153" s="653"/>
      <c r="FVO153" s="653"/>
      <c r="FVP153" s="653"/>
      <c r="FVQ153" s="653"/>
      <c r="FVR153" s="653"/>
      <c r="FVS153" s="653"/>
      <c r="FVT153" s="668"/>
      <c r="FVU153" s="670"/>
      <c r="FVV153" s="652"/>
      <c r="FVW153" s="652"/>
      <c r="FVX153" s="652"/>
      <c r="FVY153" s="652"/>
      <c r="FVZ153" s="652"/>
      <c r="FWA153" s="652"/>
      <c r="FWB153" s="653"/>
      <c r="FWC153" s="653"/>
      <c r="FWD153" s="653"/>
      <c r="FWE153" s="653"/>
      <c r="FWF153" s="653"/>
      <c r="FWG153" s="653"/>
      <c r="FWH153" s="653"/>
      <c r="FWI153" s="653"/>
      <c r="FWJ153" s="668"/>
      <c r="FWK153" s="670"/>
      <c r="FWL153" s="652"/>
      <c r="FWM153" s="652"/>
      <c r="FWN153" s="652"/>
      <c r="FWO153" s="652"/>
      <c r="FWP153" s="652"/>
      <c r="FWQ153" s="652"/>
      <c r="FWR153" s="653"/>
      <c r="FWS153" s="653"/>
      <c r="FWT153" s="653"/>
      <c r="FWU153" s="653"/>
      <c r="FWV153" s="653"/>
      <c r="FWW153" s="653"/>
      <c r="FWX153" s="653"/>
      <c r="FWY153" s="653"/>
      <c r="FWZ153" s="668"/>
      <c r="FXA153" s="670"/>
      <c r="FXB153" s="652"/>
      <c r="FXC153" s="652"/>
      <c r="FXD153" s="652"/>
      <c r="FXE153" s="652"/>
      <c r="FXF153" s="652"/>
      <c r="FXG153" s="652"/>
      <c r="FXH153" s="653"/>
      <c r="FXI153" s="653"/>
      <c r="FXJ153" s="653"/>
      <c r="FXK153" s="653"/>
      <c r="FXL153" s="653"/>
      <c r="FXM153" s="653"/>
      <c r="FXN153" s="653"/>
      <c r="FXO153" s="653"/>
      <c r="FXP153" s="668"/>
      <c r="FXQ153" s="670"/>
      <c r="FXR153" s="652"/>
      <c r="FXS153" s="652"/>
      <c r="FXT153" s="652"/>
      <c r="FXU153" s="652"/>
      <c r="FXV153" s="652"/>
      <c r="FXW153" s="652"/>
      <c r="FXX153" s="653"/>
      <c r="FXY153" s="653"/>
      <c r="FXZ153" s="653"/>
      <c r="FYA153" s="653"/>
      <c r="FYB153" s="653"/>
      <c r="FYC153" s="653"/>
      <c r="FYD153" s="653"/>
      <c r="FYE153" s="653"/>
      <c r="FYF153" s="668"/>
      <c r="FYG153" s="670"/>
      <c r="FYH153" s="652"/>
      <c r="FYI153" s="652"/>
      <c r="FYJ153" s="652"/>
      <c r="FYK153" s="652"/>
      <c r="FYL153" s="652"/>
      <c r="FYM153" s="652"/>
      <c r="FYN153" s="653"/>
      <c r="FYO153" s="653"/>
      <c r="FYP153" s="653"/>
      <c r="FYQ153" s="653"/>
      <c r="FYR153" s="653"/>
      <c r="FYS153" s="653"/>
      <c r="FYT153" s="653"/>
      <c r="FYU153" s="653"/>
      <c r="FYV153" s="668"/>
      <c r="FYW153" s="670"/>
      <c r="FYX153" s="652"/>
      <c r="FYY153" s="652"/>
      <c r="FYZ153" s="652"/>
      <c r="FZA153" s="652"/>
      <c r="FZB153" s="652"/>
      <c r="FZC153" s="652"/>
      <c r="FZD153" s="653"/>
      <c r="FZE153" s="653"/>
      <c r="FZF153" s="653"/>
      <c r="FZG153" s="653"/>
      <c r="FZH153" s="653"/>
      <c r="FZI153" s="653"/>
      <c r="FZJ153" s="653"/>
      <c r="FZK153" s="653"/>
      <c r="FZL153" s="668"/>
      <c r="FZM153" s="670"/>
      <c r="FZN153" s="652"/>
      <c r="FZO153" s="652"/>
      <c r="FZP153" s="652"/>
      <c r="FZQ153" s="652"/>
      <c r="FZR153" s="652"/>
      <c r="FZS153" s="652"/>
      <c r="FZT153" s="653"/>
      <c r="FZU153" s="653"/>
      <c r="FZV153" s="653"/>
      <c r="FZW153" s="653"/>
      <c r="FZX153" s="653"/>
      <c r="FZY153" s="653"/>
      <c r="FZZ153" s="653"/>
      <c r="GAA153" s="653"/>
      <c r="GAB153" s="668"/>
      <c r="GAC153" s="670"/>
      <c r="GAD153" s="652"/>
      <c r="GAE153" s="652"/>
      <c r="GAF153" s="652"/>
      <c r="GAG153" s="652"/>
      <c r="GAH153" s="652"/>
      <c r="GAI153" s="652"/>
      <c r="GAJ153" s="653"/>
      <c r="GAK153" s="653"/>
      <c r="GAL153" s="653"/>
      <c r="GAM153" s="653"/>
      <c r="GAN153" s="653"/>
      <c r="GAO153" s="653"/>
      <c r="GAP153" s="653"/>
      <c r="GAQ153" s="653"/>
      <c r="GAR153" s="668"/>
      <c r="GAS153" s="670"/>
      <c r="GAT153" s="652"/>
      <c r="GAU153" s="652"/>
      <c r="GAV153" s="652"/>
      <c r="GAW153" s="652"/>
      <c r="GAX153" s="652"/>
      <c r="GAY153" s="652"/>
      <c r="GAZ153" s="653"/>
      <c r="GBA153" s="653"/>
      <c r="GBB153" s="653"/>
      <c r="GBC153" s="653"/>
      <c r="GBD153" s="653"/>
      <c r="GBE153" s="653"/>
      <c r="GBF153" s="653"/>
      <c r="GBG153" s="653"/>
      <c r="GBH153" s="668"/>
      <c r="GBI153" s="670"/>
      <c r="GBJ153" s="652"/>
      <c r="GBK153" s="652"/>
      <c r="GBL153" s="652"/>
      <c r="GBM153" s="652"/>
      <c r="GBN153" s="652"/>
      <c r="GBO153" s="652"/>
      <c r="GBP153" s="653"/>
      <c r="GBQ153" s="653"/>
      <c r="GBR153" s="653"/>
      <c r="GBS153" s="653"/>
      <c r="GBT153" s="653"/>
      <c r="GBU153" s="653"/>
      <c r="GBV153" s="653"/>
      <c r="GBW153" s="653"/>
      <c r="GBX153" s="668"/>
      <c r="GBY153" s="670"/>
      <c r="GBZ153" s="652"/>
      <c r="GCA153" s="652"/>
      <c r="GCB153" s="652"/>
      <c r="GCC153" s="652"/>
      <c r="GCD153" s="652"/>
      <c r="GCE153" s="652"/>
      <c r="GCF153" s="653"/>
      <c r="GCG153" s="653"/>
      <c r="GCH153" s="653"/>
      <c r="GCI153" s="653"/>
      <c r="GCJ153" s="653"/>
      <c r="GCK153" s="653"/>
      <c r="GCL153" s="653"/>
      <c r="GCM153" s="653"/>
      <c r="GCN153" s="668"/>
      <c r="GCO153" s="670"/>
      <c r="GCP153" s="652"/>
      <c r="GCQ153" s="652"/>
      <c r="GCR153" s="652"/>
      <c r="GCS153" s="652"/>
      <c r="GCT153" s="652"/>
      <c r="GCU153" s="652"/>
      <c r="GCV153" s="653"/>
      <c r="GCW153" s="653"/>
      <c r="GCX153" s="653"/>
      <c r="GCY153" s="653"/>
      <c r="GCZ153" s="653"/>
      <c r="GDA153" s="653"/>
      <c r="GDB153" s="653"/>
      <c r="GDC153" s="653"/>
      <c r="GDD153" s="668"/>
      <c r="GDE153" s="670"/>
      <c r="GDF153" s="652"/>
      <c r="GDG153" s="652"/>
      <c r="GDH153" s="652"/>
      <c r="GDI153" s="652"/>
      <c r="GDJ153" s="652"/>
      <c r="GDK153" s="652"/>
      <c r="GDL153" s="653"/>
      <c r="GDM153" s="653"/>
      <c r="GDN153" s="653"/>
      <c r="GDO153" s="653"/>
      <c r="GDP153" s="653"/>
      <c r="GDQ153" s="653"/>
      <c r="GDR153" s="653"/>
      <c r="GDS153" s="653"/>
      <c r="GDT153" s="668"/>
      <c r="GDU153" s="670"/>
      <c r="GDV153" s="652"/>
      <c r="GDW153" s="652"/>
      <c r="GDX153" s="652"/>
      <c r="GDY153" s="652"/>
      <c r="GDZ153" s="652"/>
      <c r="GEA153" s="652"/>
      <c r="GEB153" s="653"/>
      <c r="GEC153" s="653"/>
      <c r="GED153" s="653"/>
      <c r="GEE153" s="653"/>
      <c r="GEF153" s="653"/>
      <c r="GEG153" s="653"/>
      <c r="GEH153" s="653"/>
      <c r="GEI153" s="653"/>
      <c r="GEJ153" s="668"/>
      <c r="GEK153" s="670"/>
      <c r="GEL153" s="652"/>
      <c r="GEM153" s="652"/>
      <c r="GEN153" s="652"/>
      <c r="GEO153" s="652"/>
      <c r="GEP153" s="652"/>
      <c r="GEQ153" s="652"/>
      <c r="GER153" s="653"/>
      <c r="GES153" s="653"/>
      <c r="GET153" s="653"/>
      <c r="GEU153" s="653"/>
      <c r="GEV153" s="653"/>
      <c r="GEW153" s="653"/>
      <c r="GEX153" s="653"/>
      <c r="GEY153" s="653"/>
      <c r="GEZ153" s="668"/>
      <c r="GFA153" s="670"/>
      <c r="GFB153" s="652"/>
      <c r="GFC153" s="652"/>
      <c r="GFD153" s="652"/>
      <c r="GFE153" s="652"/>
      <c r="GFF153" s="652"/>
      <c r="GFG153" s="652"/>
      <c r="GFH153" s="653"/>
      <c r="GFI153" s="653"/>
      <c r="GFJ153" s="653"/>
      <c r="GFK153" s="653"/>
      <c r="GFL153" s="653"/>
      <c r="GFM153" s="653"/>
      <c r="GFN153" s="653"/>
      <c r="GFO153" s="653"/>
      <c r="GFP153" s="668"/>
      <c r="GFQ153" s="670"/>
      <c r="GFR153" s="652"/>
      <c r="GFS153" s="652"/>
      <c r="GFT153" s="652"/>
      <c r="GFU153" s="652"/>
      <c r="GFV153" s="652"/>
      <c r="GFW153" s="652"/>
      <c r="GFX153" s="653"/>
      <c r="GFY153" s="653"/>
      <c r="GFZ153" s="653"/>
      <c r="GGA153" s="653"/>
      <c r="GGB153" s="653"/>
      <c r="GGC153" s="653"/>
      <c r="GGD153" s="653"/>
      <c r="GGE153" s="653"/>
      <c r="GGF153" s="668"/>
      <c r="GGG153" s="670"/>
      <c r="GGH153" s="652"/>
      <c r="GGI153" s="652"/>
      <c r="GGJ153" s="652"/>
      <c r="GGK153" s="652"/>
      <c r="GGL153" s="652"/>
      <c r="GGM153" s="652"/>
      <c r="GGN153" s="653"/>
      <c r="GGO153" s="653"/>
      <c r="GGP153" s="653"/>
      <c r="GGQ153" s="653"/>
      <c r="GGR153" s="653"/>
      <c r="GGS153" s="653"/>
      <c r="GGT153" s="653"/>
      <c r="GGU153" s="653"/>
      <c r="GGV153" s="668"/>
      <c r="GGW153" s="670"/>
      <c r="GGX153" s="652"/>
      <c r="GGY153" s="652"/>
      <c r="GGZ153" s="652"/>
      <c r="GHA153" s="652"/>
      <c r="GHB153" s="652"/>
      <c r="GHC153" s="652"/>
      <c r="GHD153" s="653"/>
      <c r="GHE153" s="653"/>
      <c r="GHF153" s="653"/>
      <c r="GHG153" s="653"/>
      <c r="GHH153" s="653"/>
      <c r="GHI153" s="653"/>
      <c r="GHJ153" s="653"/>
      <c r="GHK153" s="653"/>
      <c r="GHL153" s="668"/>
      <c r="GHM153" s="670"/>
      <c r="GHN153" s="652"/>
      <c r="GHO153" s="652"/>
      <c r="GHP153" s="652"/>
      <c r="GHQ153" s="652"/>
      <c r="GHR153" s="652"/>
      <c r="GHS153" s="652"/>
      <c r="GHT153" s="653"/>
      <c r="GHU153" s="653"/>
      <c r="GHV153" s="653"/>
      <c r="GHW153" s="653"/>
      <c r="GHX153" s="653"/>
      <c r="GHY153" s="653"/>
      <c r="GHZ153" s="653"/>
      <c r="GIA153" s="653"/>
      <c r="GIB153" s="668"/>
      <c r="GIC153" s="670"/>
      <c r="GID153" s="652"/>
      <c r="GIE153" s="652"/>
      <c r="GIF153" s="652"/>
      <c r="GIG153" s="652"/>
      <c r="GIH153" s="652"/>
      <c r="GII153" s="652"/>
      <c r="GIJ153" s="653"/>
      <c r="GIK153" s="653"/>
      <c r="GIL153" s="653"/>
      <c r="GIM153" s="653"/>
      <c r="GIN153" s="653"/>
      <c r="GIO153" s="653"/>
      <c r="GIP153" s="653"/>
      <c r="GIQ153" s="653"/>
      <c r="GIR153" s="668"/>
      <c r="GIS153" s="670"/>
      <c r="GIT153" s="652"/>
      <c r="GIU153" s="652"/>
      <c r="GIV153" s="652"/>
      <c r="GIW153" s="652"/>
      <c r="GIX153" s="652"/>
      <c r="GIY153" s="652"/>
      <c r="GIZ153" s="653"/>
      <c r="GJA153" s="653"/>
      <c r="GJB153" s="653"/>
      <c r="GJC153" s="653"/>
      <c r="GJD153" s="653"/>
      <c r="GJE153" s="653"/>
      <c r="GJF153" s="653"/>
      <c r="GJG153" s="653"/>
      <c r="GJH153" s="668"/>
      <c r="GJI153" s="670"/>
      <c r="GJJ153" s="652"/>
      <c r="GJK153" s="652"/>
      <c r="GJL153" s="652"/>
      <c r="GJM153" s="652"/>
      <c r="GJN153" s="652"/>
      <c r="GJO153" s="652"/>
      <c r="GJP153" s="653"/>
      <c r="GJQ153" s="653"/>
      <c r="GJR153" s="653"/>
      <c r="GJS153" s="653"/>
      <c r="GJT153" s="653"/>
      <c r="GJU153" s="653"/>
      <c r="GJV153" s="653"/>
      <c r="GJW153" s="653"/>
      <c r="GJX153" s="668"/>
      <c r="GJY153" s="670"/>
      <c r="GJZ153" s="652"/>
      <c r="GKA153" s="652"/>
      <c r="GKB153" s="652"/>
      <c r="GKC153" s="652"/>
      <c r="GKD153" s="652"/>
      <c r="GKE153" s="652"/>
      <c r="GKF153" s="653"/>
      <c r="GKG153" s="653"/>
      <c r="GKH153" s="653"/>
      <c r="GKI153" s="653"/>
      <c r="GKJ153" s="653"/>
      <c r="GKK153" s="653"/>
      <c r="GKL153" s="653"/>
      <c r="GKM153" s="653"/>
      <c r="GKN153" s="668"/>
      <c r="GKO153" s="670"/>
      <c r="GKP153" s="652"/>
      <c r="GKQ153" s="652"/>
      <c r="GKR153" s="652"/>
      <c r="GKS153" s="652"/>
      <c r="GKT153" s="652"/>
      <c r="GKU153" s="652"/>
      <c r="GKV153" s="653"/>
      <c r="GKW153" s="653"/>
      <c r="GKX153" s="653"/>
      <c r="GKY153" s="653"/>
      <c r="GKZ153" s="653"/>
      <c r="GLA153" s="653"/>
      <c r="GLB153" s="653"/>
      <c r="GLC153" s="653"/>
      <c r="GLD153" s="668"/>
      <c r="GLE153" s="670"/>
      <c r="GLF153" s="652"/>
      <c r="GLG153" s="652"/>
      <c r="GLH153" s="652"/>
      <c r="GLI153" s="652"/>
      <c r="GLJ153" s="652"/>
      <c r="GLK153" s="652"/>
      <c r="GLL153" s="653"/>
      <c r="GLM153" s="653"/>
      <c r="GLN153" s="653"/>
      <c r="GLO153" s="653"/>
      <c r="GLP153" s="653"/>
      <c r="GLQ153" s="653"/>
      <c r="GLR153" s="653"/>
      <c r="GLS153" s="653"/>
      <c r="GLT153" s="668"/>
      <c r="GLU153" s="670"/>
      <c r="GLV153" s="652"/>
      <c r="GLW153" s="652"/>
      <c r="GLX153" s="652"/>
      <c r="GLY153" s="652"/>
      <c r="GLZ153" s="652"/>
      <c r="GMA153" s="652"/>
      <c r="GMB153" s="653"/>
      <c r="GMC153" s="653"/>
      <c r="GMD153" s="653"/>
      <c r="GME153" s="653"/>
      <c r="GMF153" s="653"/>
      <c r="GMG153" s="653"/>
      <c r="GMH153" s="653"/>
      <c r="GMI153" s="653"/>
      <c r="GMJ153" s="668"/>
      <c r="GMK153" s="670"/>
      <c r="GML153" s="652"/>
      <c r="GMM153" s="652"/>
      <c r="GMN153" s="652"/>
      <c r="GMO153" s="652"/>
      <c r="GMP153" s="652"/>
      <c r="GMQ153" s="652"/>
      <c r="GMR153" s="653"/>
      <c r="GMS153" s="653"/>
      <c r="GMT153" s="653"/>
      <c r="GMU153" s="653"/>
      <c r="GMV153" s="653"/>
      <c r="GMW153" s="653"/>
      <c r="GMX153" s="653"/>
      <c r="GMY153" s="653"/>
      <c r="GMZ153" s="668"/>
      <c r="GNA153" s="670"/>
      <c r="GNB153" s="652"/>
      <c r="GNC153" s="652"/>
      <c r="GND153" s="652"/>
      <c r="GNE153" s="652"/>
      <c r="GNF153" s="652"/>
      <c r="GNG153" s="652"/>
      <c r="GNH153" s="653"/>
      <c r="GNI153" s="653"/>
      <c r="GNJ153" s="653"/>
      <c r="GNK153" s="653"/>
      <c r="GNL153" s="653"/>
      <c r="GNM153" s="653"/>
      <c r="GNN153" s="653"/>
      <c r="GNO153" s="653"/>
      <c r="GNP153" s="668"/>
      <c r="GNQ153" s="670"/>
      <c r="GNR153" s="652"/>
      <c r="GNS153" s="652"/>
      <c r="GNT153" s="652"/>
      <c r="GNU153" s="652"/>
      <c r="GNV153" s="652"/>
      <c r="GNW153" s="652"/>
      <c r="GNX153" s="653"/>
      <c r="GNY153" s="653"/>
      <c r="GNZ153" s="653"/>
      <c r="GOA153" s="653"/>
      <c r="GOB153" s="653"/>
      <c r="GOC153" s="653"/>
      <c r="GOD153" s="653"/>
      <c r="GOE153" s="653"/>
      <c r="GOF153" s="668"/>
      <c r="GOG153" s="670"/>
      <c r="GOH153" s="652"/>
      <c r="GOI153" s="652"/>
      <c r="GOJ153" s="652"/>
      <c r="GOK153" s="652"/>
      <c r="GOL153" s="652"/>
      <c r="GOM153" s="652"/>
      <c r="GON153" s="653"/>
      <c r="GOO153" s="653"/>
      <c r="GOP153" s="653"/>
      <c r="GOQ153" s="653"/>
      <c r="GOR153" s="653"/>
      <c r="GOS153" s="653"/>
      <c r="GOT153" s="653"/>
      <c r="GOU153" s="653"/>
      <c r="GOV153" s="668"/>
      <c r="GOW153" s="670"/>
      <c r="GOX153" s="652"/>
      <c r="GOY153" s="652"/>
      <c r="GOZ153" s="652"/>
      <c r="GPA153" s="652"/>
      <c r="GPB153" s="652"/>
      <c r="GPC153" s="652"/>
      <c r="GPD153" s="653"/>
      <c r="GPE153" s="653"/>
      <c r="GPF153" s="653"/>
      <c r="GPG153" s="653"/>
      <c r="GPH153" s="653"/>
      <c r="GPI153" s="653"/>
      <c r="GPJ153" s="653"/>
      <c r="GPK153" s="653"/>
      <c r="GPL153" s="668"/>
      <c r="GPM153" s="670"/>
      <c r="GPN153" s="652"/>
      <c r="GPO153" s="652"/>
      <c r="GPP153" s="652"/>
      <c r="GPQ153" s="652"/>
      <c r="GPR153" s="652"/>
      <c r="GPS153" s="652"/>
      <c r="GPT153" s="653"/>
      <c r="GPU153" s="653"/>
      <c r="GPV153" s="653"/>
      <c r="GPW153" s="653"/>
      <c r="GPX153" s="653"/>
      <c r="GPY153" s="653"/>
      <c r="GPZ153" s="653"/>
      <c r="GQA153" s="653"/>
      <c r="GQB153" s="668"/>
      <c r="GQC153" s="670"/>
      <c r="GQD153" s="652"/>
      <c r="GQE153" s="652"/>
      <c r="GQF153" s="652"/>
      <c r="GQG153" s="652"/>
      <c r="GQH153" s="652"/>
      <c r="GQI153" s="652"/>
      <c r="GQJ153" s="653"/>
      <c r="GQK153" s="653"/>
      <c r="GQL153" s="653"/>
      <c r="GQM153" s="653"/>
      <c r="GQN153" s="653"/>
      <c r="GQO153" s="653"/>
      <c r="GQP153" s="653"/>
      <c r="GQQ153" s="653"/>
      <c r="GQR153" s="668"/>
      <c r="GQS153" s="670"/>
      <c r="GQT153" s="652"/>
      <c r="GQU153" s="652"/>
      <c r="GQV153" s="652"/>
      <c r="GQW153" s="652"/>
      <c r="GQX153" s="652"/>
      <c r="GQY153" s="652"/>
      <c r="GQZ153" s="653"/>
      <c r="GRA153" s="653"/>
      <c r="GRB153" s="653"/>
      <c r="GRC153" s="653"/>
      <c r="GRD153" s="653"/>
      <c r="GRE153" s="653"/>
      <c r="GRF153" s="653"/>
      <c r="GRG153" s="653"/>
      <c r="GRH153" s="668"/>
      <c r="GRI153" s="670"/>
      <c r="GRJ153" s="652"/>
      <c r="GRK153" s="652"/>
      <c r="GRL153" s="652"/>
      <c r="GRM153" s="652"/>
      <c r="GRN153" s="652"/>
      <c r="GRO153" s="652"/>
      <c r="GRP153" s="653"/>
      <c r="GRQ153" s="653"/>
      <c r="GRR153" s="653"/>
      <c r="GRS153" s="653"/>
      <c r="GRT153" s="653"/>
      <c r="GRU153" s="653"/>
      <c r="GRV153" s="653"/>
      <c r="GRW153" s="653"/>
      <c r="GRX153" s="668"/>
      <c r="GRY153" s="670"/>
      <c r="GRZ153" s="652"/>
      <c r="GSA153" s="652"/>
      <c r="GSB153" s="652"/>
      <c r="GSC153" s="652"/>
      <c r="GSD153" s="652"/>
      <c r="GSE153" s="652"/>
      <c r="GSF153" s="653"/>
      <c r="GSG153" s="653"/>
      <c r="GSH153" s="653"/>
      <c r="GSI153" s="653"/>
      <c r="GSJ153" s="653"/>
      <c r="GSK153" s="653"/>
      <c r="GSL153" s="653"/>
      <c r="GSM153" s="653"/>
      <c r="GSN153" s="668"/>
      <c r="GSO153" s="670"/>
      <c r="GSP153" s="652"/>
      <c r="GSQ153" s="652"/>
      <c r="GSR153" s="652"/>
      <c r="GSS153" s="652"/>
      <c r="GST153" s="652"/>
      <c r="GSU153" s="652"/>
      <c r="GSV153" s="653"/>
      <c r="GSW153" s="653"/>
      <c r="GSX153" s="653"/>
      <c r="GSY153" s="653"/>
      <c r="GSZ153" s="653"/>
      <c r="GTA153" s="653"/>
      <c r="GTB153" s="653"/>
      <c r="GTC153" s="653"/>
      <c r="GTD153" s="668"/>
      <c r="GTE153" s="670"/>
      <c r="GTF153" s="652"/>
      <c r="GTG153" s="652"/>
      <c r="GTH153" s="652"/>
      <c r="GTI153" s="652"/>
      <c r="GTJ153" s="652"/>
      <c r="GTK153" s="652"/>
      <c r="GTL153" s="653"/>
      <c r="GTM153" s="653"/>
      <c r="GTN153" s="653"/>
      <c r="GTO153" s="653"/>
      <c r="GTP153" s="653"/>
      <c r="GTQ153" s="653"/>
      <c r="GTR153" s="653"/>
      <c r="GTS153" s="653"/>
      <c r="GTT153" s="668"/>
      <c r="GTU153" s="670"/>
      <c r="GTV153" s="652"/>
      <c r="GTW153" s="652"/>
      <c r="GTX153" s="652"/>
      <c r="GTY153" s="652"/>
      <c r="GTZ153" s="652"/>
      <c r="GUA153" s="652"/>
      <c r="GUB153" s="653"/>
      <c r="GUC153" s="653"/>
      <c r="GUD153" s="653"/>
      <c r="GUE153" s="653"/>
      <c r="GUF153" s="653"/>
      <c r="GUG153" s="653"/>
      <c r="GUH153" s="653"/>
      <c r="GUI153" s="653"/>
      <c r="GUJ153" s="668"/>
      <c r="GUK153" s="670"/>
      <c r="GUL153" s="652"/>
      <c r="GUM153" s="652"/>
      <c r="GUN153" s="652"/>
      <c r="GUO153" s="652"/>
      <c r="GUP153" s="652"/>
      <c r="GUQ153" s="652"/>
      <c r="GUR153" s="653"/>
      <c r="GUS153" s="653"/>
      <c r="GUT153" s="653"/>
      <c r="GUU153" s="653"/>
      <c r="GUV153" s="653"/>
      <c r="GUW153" s="653"/>
      <c r="GUX153" s="653"/>
      <c r="GUY153" s="653"/>
      <c r="GUZ153" s="668"/>
      <c r="GVA153" s="670"/>
      <c r="GVB153" s="652"/>
      <c r="GVC153" s="652"/>
      <c r="GVD153" s="652"/>
      <c r="GVE153" s="652"/>
      <c r="GVF153" s="652"/>
      <c r="GVG153" s="652"/>
      <c r="GVH153" s="653"/>
      <c r="GVI153" s="653"/>
      <c r="GVJ153" s="653"/>
      <c r="GVK153" s="653"/>
      <c r="GVL153" s="653"/>
      <c r="GVM153" s="653"/>
      <c r="GVN153" s="653"/>
      <c r="GVO153" s="653"/>
      <c r="GVP153" s="668"/>
      <c r="GVQ153" s="670"/>
      <c r="GVR153" s="652"/>
      <c r="GVS153" s="652"/>
      <c r="GVT153" s="652"/>
      <c r="GVU153" s="652"/>
      <c r="GVV153" s="652"/>
      <c r="GVW153" s="652"/>
      <c r="GVX153" s="653"/>
      <c r="GVY153" s="653"/>
      <c r="GVZ153" s="653"/>
      <c r="GWA153" s="653"/>
      <c r="GWB153" s="653"/>
      <c r="GWC153" s="653"/>
      <c r="GWD153" s="653"/>
      <c r="GWE153" s="653"/>
      <c r="GWF153" s="668"/>
      <c r="GWG153" s="670"/>
      <c r="GWH153" s="652"/>
      <c r="GWI153" s="652"/>
      <c r="GWJ153" s="652"/>
      <c r="GWK153" s="652"/>
      <c r="GWL153" s="652"/>
      <c r="GWM153" s="652"/>
      <c r="GWN153" s="653"/>
      <c r="GWO153" s="653"/>
      <c r="GWP153" s="653"/>
      <c r="GWQ153" s="653"/>
      <c r="GWR153" s="653"/>
      <c r="GWS153" s="653"/>
      <c r="GWT153" s="653"/>
      <c r="GWU153" s="653"/>
      <c r="GWV153" s="668"/>
      <c r="GWW153" s="670"/>
      <c r="GWX153" s="652"/>
      <c r="GWY153" s="652"/>
      <c r="GWZ153" s="652"/>
      <c r="GXA153" s="652"/>
      <c r="GXB153" s="652"/>
      <c r="GXC153" s="652"/>
      <c r="GXD153" s="653"/>
      <c r="GXE153" s="653"/>
      <c r="GXF153" s="653"/>
      <c r="GXG153" s="653"/>
      <c r="GXH153" s="653"/>
      <c r="GXI153" s="653"/>
      <c r="GXJ153" s="653"/>
      <c r="GXK153" s="653"/>
      <c r="GXL153" s="668"/>
      <c r="GXM153" s="670"/>
      <c r="GXN153" s="652"/>
      <c r="GXO153" s="652"/>
      <c r="GXP153" s="652"/>
      <c r="GXQ153" s="652"/>
      <c r="GXR153" s="652"/>
      <c r="GXS153" s="652"/>
      <c r="GXT153" s="653"/>
      <c r="GXU153" s="653"/>
      <c r="GXV153" s="653"/>
      <c r="GXW153" s="653"/>
      <c r="GXX153" s="653"/>
      <c r="GXY153" s="653"/>
      <c r="GXZ153" s="653"/>
      <c r="GYA153" s="653"/>
      <c r="GYB153" s="668"/>
      <c r="GYC153" s="670"/>
      <c r="GYD153" s="652"/>
      <c r="GYE153" s="652"/>
      <c r="GYF153" s="652"/>
      <c r="GYG153" s="652"/>
      <c r="GYH153" s="652"/>
      <c r="GYI153" s="652"/>
      <c r="GYJ153" s="653"/>
      <c r="GYK153" s="653"/>
      <c r="GYL153" s="653"/>
      <c r="GYM153" s="653"/>
      <c r="GYN153" s="653"/>
      <c r="GYO153" s="653"/>
      <c r="GYP153" s="653"/>
      <c r="GYQ153" s="653"/>
      <c r="GYR153" s="668"/>
      <c r="GYS153" s="670"/>
      <c r="GYT153" s="652"/>
      <c r="GYU153" s="652"/>
      <c r="GYV153" s="652"/>
      <c r="GYW153" s="652"/>
      <c r="GYX153" s="652"/>
      <c r="GYY153" s="652"/>
      <c r="GYZ153" s="653"/>
      <c r="GZA153" s="653"/>
      <c r="GZB153" s="653"/>
      <c r="GZC153" s="653"/>
      <c r="GZD153" s="653"/>
      <c r="GZE153" s="653"/>
      <c r="GZF153" s="653"/>
      <c r="GZG153" s="653"/>
      <c r="GZH153" s="668"/>
      <c r="GZI153" s="670"/>
      <c r="GZJ153" s="652"/>
      <c r="GZK153" s="652"/>
      <c r="GZL153" s="652"/>
      <c r="GZM153" s="652"/>
      <c r="GZN153" s="652"/>
      <c r="GZO153" s="652"/>
      <c r="GZP153" s="653"/>
      <c r="GZQ153" s="653"/>
      <c r="GZR153" s="653"/>
      <c r="GZS153" s="653"/>
      <c r="GZT153" s="653"/>
      <c r="GZU153" s="653"/>
      <c r="GZV153" s="653"/>
      <c r="GZW153" s="653"/>
      <c r="GZX153" s="668"/>
      <c r="GZY153" s="670"/>
      <c r="GZZ153" s="652"/>
      <c r="HAA153" s="652"/>
      <c r="HAB153" s="652"/>
      <c r="HAC153" s="652"/>
      <c r="HAD153" s="652"/>
      <c r="HAE153" s="652"/>
      <c r="HAF153" s="653"/>
      <c r="HAG153" s="653"/>
      <c r="HAH153" s="653"/>
      <c r="HAI153" s="653"/>
      <c r="HAJ153" s="653"/>
      <c r="HAK153" s="653"/>
      <c r="HAL153" s="653"/>
      <c r="HAM153" s="653"/>
      <c r="HAN153" s="668"/>
      <c r="HAO153" s="670"/>
      <c r="HAP153" s="652"/>
      <c r="HAQ153" s="652"/>
      <c r="HAR153" s="652"/>
      <c r="HAS153" s="652"/>
      <c r="HAT153" s="652"/>
      <c r="HAU153" s="652"/>
      <c r="HAV153" s="653"/>
      <c r="HAW153" s="653"/>
      <c r="HAX153" s="653"/>
      <c r="HAY153" s="653"/>
      <c r="HAZ153" s="653"/>
      <c r="HBA153" s="653"/>
      <c r="HBB153" s="653"/>
      <c r="HBC153" s="653"/>
      <c r="HBD153" s="668"/>
      <c r="HBE153" s="670"/>
      <c r="HBF153" s="652"/>
      <c r="HBG153" s="652"/>
      <c r="HBH153" s="652"/>
      <c r="HBI153" s="652"/>
      <c r="HBJ153" s="652"/>
      <c r="HBK153" s="652"/>
      <c r="HBL153" s="653"/>
      <c r="HBM153" s="653"/>
      <c r="HBN153" s="653"/>
      <c r="HBO153" s="653"/>
      <c r="HBP153" s="653"/>
      <c r="HBQ153" s="653"/>
      <c r="HBR153" s="653"/>
      <c r="HBS153" s="653"/>
      <c r="HBT153" s="668"/>
      <c r="HBU153" s="670"/>
      <c r="HBV153" s="652"/>
      <c r="HBW153" s="652"/>
      <c r="HBX153" s="652"/>
      <c r="HBY153" s="652"/>
      <c r="HBZ153" s="652"/>
      <c r="HCA153" s="652"/>
      <c r="HCB153" s="653"/>
      <c r="HCC153" s="653"/>
      <c r="HCD153" s="653"/>
      <c r="HCE153" s="653"/>
      <c r="HCF153" s="653"/>
      <c r="HCG153" s="653"/>
      <c r="HCH153" s="653"/>
      <c r="HCI153" s="653"/>
      <c r="HCJ153" s="668"/>
      <c r="HCK153" s="670"/>
      <c r="HCL153" s="652"/>
      <c r="HCM153" s="652"/>
      <c r="HCN153" s="652"/>
      <c r="HCO153" s="652"/>
      <c r="HCP153" s="652"/>
      <c r="HCQ153" s="652"/>
      <c r="HCR153" s="653"/>
      <c r="HCS153" s="653"/>
      <c r="HCT153" s="653"/>
      <c r="HCU153" s="653"/>
      <c r="HCV153" s="653"/>
      <c r="HCW153" s="653"/>
      <c r="HCX153" s="653"/>
      <c r="HCY153" s="653"/>
      <c r="HCZ153" s="668"/>
      <c r="HDA153" s="670"/>
      <c r="HDB153" s="652"/>
      <c r="HDC153" s="652"/>
      <c r="HDD153" s="652"/>
      <c r="HDE153" s="652"/>
      <c r="HDF153" s="652"/>
      <c r="HDG153" s="652"/>
      <c r="HDH153" s="653"/>
      <c r="HDI153" s="653"/>
      <c r="HDJ153" s="653"/>
      <c r="HDK153" s="653"/>
      <c r="HDL153" s="653"/>
      <c r="HDM153" s="653"/>
      <c r="HDN153" s="653"/>
      <c r="HDO153" s="653"/>
      <c r="HDP153" s="668"/>
      <c r="HDQ153" s="670"/>
      <c r="HDR153" s="652"/>
      <c r="HDS153" s="652"/>
      <c r="HDT153" s="652"/>
      <c r="HDU153" s="652"/>
      <c r="HDV153" s="652"/>
      <c r="HDW153" s="652"/>
      <c r="HDX153" s="653"/>
      <c r="HDY153" s="653"/>
      <c r="HDZ153" s="653"/>
      <c r="HEA153" s="653"/>
      <c r="HEB153" s="653"/>
      <c r="HEC153" s="653"/>
      <c r="HED153" s="653"/>
      <c r="HEE153" s="653"/>
      <c r="HEF153" s="668"/>
      <c r="HEG153" s="670"/>
      <c r="HEH153" s="652"/>
      <c r="HEI153" s="652"/>
      <c r="HEJ153" s="652"/>
      <c r="HEK153" s="652"/>
      <c r="HEL153" s="652"/>
      <c r="HEM153" s="652"/>
      <c r="HEN153" s="653"/>
      <c r="HEO153" s="653"/>
      <c r="HEP153" s="653"/>
      <c r="HEQ153" s="653"/>
      <c r="HER153" s="653"/>
      <c r="HES153" s="653"/>
      <c r="HET153" s="653"/>
      <c r="HEU153" s="653"/>
      <c r="HEV153" s="668"/>
      <c r="HEW153" s="670"/>
      <c r="HEX153" s="652"/>
      <c r="HEY153" s="652"/>
      <c r="HEZ153" s="652"/>
      <c r="HFA153" s="652"/>
      <c r="HFB153" s="652"/>
      <c r="HFC153" s="652"/>
      <c r="HFD153" s="653"/>
      <c r="HFE153" s="653"/>
      <c r="HFF153" s="653"/>
      <c r="HFG153" s="653"/>
      <c r="HFH153" s="653"/>
      <c r="HFI153" s="653"/>
      <c r="HFJ153" s="653"/>
      <c r="HFK153" s="653"/>
      <c r="HFL153" s="668"/>
      <c r="HFM153" s="670"/>
      <c r="HFN153" s="652"/>
      <c r="HFO153" s="652"/>
      <c r="HFP153" s="652"/>
      <c r="HFQ153" s="652"/>
      <c r="HFR153" s="652"/>
      <c r="HFS153" s="652"/>
      <c r="HFT153" s="653"/>
      <c r="HFU153" s="653"/>
      <c r="HFV153" s="653"/>
      <c r="HFW153" s="653"/>
      <c r="HFX153" s="653"/>
      <c r="HFY153" s="653"/>
      <c r="HFZ153" s="653"/>
      <c r="HGA153" s="653"/>
      <c r="HGB153" s="668"/>
      <c r="HGC153" s="670"/>
      <c r="HGD153" s="652"/>
      <c r="HGE153" s="652"/>
      <c r="HGF153" s="652"/>
      <c r="HGG153" s="652"/>
      <c r="HGH153" s="652"/>
      <c r="HGI153" s="652"/>
      <c r="HGJ153" s="653"/>
      <c r="HGK153" s="653"/>
      <c r="HGL153" s="653"/>
      <c r="HGM153" s="653"/>
      <c r="HGN153" s="653"/>
      <c r="HGO153" s="653"/>
      <c r="HGP153" s="653"/>
      <c r="HGQ153" s="653"/>
      <c r="HGR153" s="668"/>
      <c r="HGS153" s="670"/>
      <c r="HGT153" s="652"/>
      <c r="HGU153" s="652"/>
      <c r="HGV153" s="652"/>
      <c r="HGW153" s="652"/>
      <c r="HGX153" s="652"/>
      <c r="HGY153" s="652"/>
      <c r="HGZ153" s="653"/>
      <c r="HHA153" s="653"/>
      <c r="HHB153" s="653"/>
      <c r="HHC153" s="653"/>
      <c r="HHD153" s="653"/>
      <c r="HHE153" s="653"/>
      <c r="HHF153" s="653"/>
      <c r="HHG153" s="653"/>
      <c r="HHH153" s="668"/>
      <c r="HHI153" s="670"/>
      <c r="HHJ153" s="652"/>
      <c r="HHK153" s="652"/>
      <c r="HHL153" s="652"/>
      <c r="HHM153" s="652"/>
      <c r="HHN153" s="652"/>
      <c r="HHO153" s="652"/>
      <c r="HHP153" s="653"/>
      <c r="HHQ153" s="653"/>
      <c r="HHR153" s="653"/>
      <c r="HHS153" s="653"/>
      <c r="HHT153" s="653"/>
      <c r="HHU153" s="653"/>
      <c r="HHV153" s="653"/>
      <c r="HHW153" s="653"/>
      <c r="HHX153" s="668"/>
      <c r="HHY153" s="670"/>
      <c r="HHZ153" s="652"/>
      <c r="HIA153" s="652"/>
      <c r="HIB153" s="652"/>
      <c r="HIC153" s="652"/>
      <c r="HID153" s="652"/>
      <c r="HIE153" s="652"/>
      <c r="HIF153" s="653"/>
      <c r="HIG153" s="653"/>
      <c r="HIH153" s="653"/>
      <c r="HII153" s="653"/>
      <c r="HIJ153" s="653"/>
      <c r="HIK153" s="653"/>
      <c r="HIL153" s="653"/>
      <c r="HIM153" s="653"/>
      <c r="HIN153" s="668"/>
      <c r="HIO153" s="670"/>
      <c r="HIP153" s="652"/>
      <c r="HIQ153" s="652"/>
      <c r="HIR153" s="652"/>
      <c r="HIS153" s="652"/>
      <c r="HIT153" s="652"/>
      <c r="HIU153" s="652"/>
      <c r="HIV153" s="653"/>
      <c r="HIW153" s="653"/>
      <c r="HIX153" s="653"/>
      <c r="HIY153" s="653"/>
      <c r="HIZ153" s="653"/>
      <c r="HJA153" s="653"/>
      <c r="HJB153" s="653"/>
      <c r="HJC153" s="653"/>
      <c r="HJD153" s="668"/>
      <c r="HJE153" s="670"/>
      <c r="HJF153" s="652"/>
      <c r="HJG153" s="652"/>
      <c r="HJH153" s="652"/>
      <c r="HJI153" s="652"/>
      <c r="HJJ153" s="652"/>
      <c r="HJK153" s="652"/>
      <c r="HJL153" s="653"/>
      <c r="HJM153" s="653"/>
      <c r="HJN153" s="653"/>
      <c r="HJO153" s="653"/>
      <c r="HJP153" s="653"/>
      <c r="HJQ153" s="653"/>
      <c r="HJR153" s="653"/>
      <c r="HJS153" s="653"/>
      <c r="HJT153" s="668"/>
      <c r="HJU153" s="670"/>
      <c r="HJV153" s="652"/>
      <c r="HJW153" s="652"/>
      <c r="HJX153" s="652"/>
      <c r="HJY153" s="652"/>
      <c r="HJZ153" s="652"/>
      <c r="HKA153" s="652"/>
      <c r="HKB153" s="653"/>
      <c r="HKC153" s="653"/>
      <c r="HKD153" s="653"/>
      <c r="HKE153" s="653"/>
      <c r="HKF153" s="653"/>
      <c r="HKG153" s="653"/>
      <c r="HKH153" s="653"/>
      <c r="HKI153" s="653"/>
      <c r="HKJ153" s="668"/>
      <c r="HKK153" s="670"/>
      <c r="HKL153" s="652"/>
      <c r="HKM153" s="652"/>
      <c r="HKN153" s="652"/>
      <c r="HKO153" s="652"/>
      <c r="HKP153" s="652"/>
      <c r="HKQ153" s="652"/>
      <c r="HKR153" s="653"/>
      <c r="HKS153" s="653"/>
      <c r="HKT153" s="653"/>
      <c r="HKU153" s="653"/>
      <c r="HKV153" s="653"/>
      <c r="HKW153" s="653"/>
      <c r="HKX153" s="653"/>
      <c r="HKY153" s="653"/>
      <c r="HKZ153" s="668"/>
      <c r="HLA153" s="670"/>
      <c r="HLB153" s="652"/>
      <c r="HLC153" s="652"/>
      <c r="HLD153" s="652"/>
      <c r="HLE153" s="652"/>
      <c r="HLF153" s="652"/>
      <c r="HLG153" s="652"/>
      <c r="HLH153" s="653"/>
      <c r="HLI153" s="653"/>
      <c r="HLJ153" s="653"/>
      <c r="HLK153" s="653"/>
      <c r="HLL153" s="653"/>
      <c r="HLM153" s="653"/>
      <c r="HLN153" s="653"/>
      <c r="HLO153" s="653"/>
      <c r="HLP153" s="668"/>
      <c r="HLQ153" s="670"/>
      <c r="HLR153" s="652"/>
      <c r="HLS153" s="652"/>
      <c r="HLT153" s="652"/>
      <c r="HLU153" s="652"/>
      <c r="HLV153" s="652"/>
      <c r="HLW153" s="652"/>
      <c r="HLX153" s="653"/>
      <c r="HLY153" s="653"/>
      <c r="HLZ153" s="653"/>
      <c r="HMA153" s="653"/>
      <c r="HMB153" s="653"/>
      <c r="HMC153" s="653"/>
      <c r="HMD153" s="653"/>
      <c r="HME153" s="653"/>
      <c r="HMF153" s="668"/>
      <c r="HMG153" s="670"/>
      <c r="HMH153" s="652"/>
      <c r="HMI153" s="652"/>
      <c r="HMJ153" s="652"/>
      <c r="HMK153" s="652"/>
      <c r="HML153" s="652"/>
      <c r="HMM153" s="652"/>
      <c r="HMN153" s="653"/>
      <c r="HMO153" s="653"/>
      <c r="HMP153" s="653"/>
      <c r="HMQ153" s="653"/>
      <c r="HMR153" s="653"/>
      <c r="HMS153" s="653"/>
      <c r="HMT153" s="653"/>
      <c r="HMU153" s="653"/>
      <c r="HMV153" s="668"/>
      <c r="HMW153" s="670"/>
      <c r="HMX153" s="652"/>
      <c r="HMY153" s="652"/>
      <c r="HMZ153" s="652"/>
      <c r="HNA153" s="652"/>
      <c r="HNB153" s="652"/>
      <c r="HNC153" s="652"/>
      <c r="HND153" s="653"/>
      <c r="HNE153" s="653"/>
      <c r="HNF153" s="653"/>
      <c r="HNG153" s="653"/>
      <c r="HNH153" s="653"/>
      <c r="HNI153" s="653"/>
      <c r="HNJ153" s="653"/>
      <c r="HNK153" s="653"/>
      <c r="HNL153" s="668"/>
      <c r="HNM153" s="670"/>
      <c r="HNN153" s="652"/>
      <c r="HNO153" s="652"/>
      <c r="HNP153" s="652"/>
      <c r="HNQ153" s="652"/>
      <c r="HNR153" s="652"/>
      <c r="HNS153" s="652"/>
      <c r="HNT153" s="653"/>
      <c r="HNU153" s="653"/>
      <c r="HNV153" s="653"/>
      <c r="HNW153" s="653"/>
      <c r="HNX153" s="653"/>
      <c r="HNY153" s="653"/>
      <c r="HNZ153" s="653"/>
      <c r="HOA153" s="653"/>
      <c r="HOB153" s="668"/>
      <c r="HOC153" s="670"/>
      <c r="HOD153" s="652"/>
      <c r="HOE153" s="652"/>
      <c r="HOF153" s="652"/>
      <c r="HOG153" s="652"/>
      <c r="HOH153" s="652"/>
      <c r="HOI153" s="652"/>
      <c r="HOJ153" s="653"/>
      <c r="HOK153" s="653"/>
      <c r="HOL153" s="653"/>
      <c r="HOM153" s="653"/>
      <c r="HON153" s="653"/>
      <c r="HOO153" s="653"/>
      <c r="HOP153" s="653"/>
      <c r="HOQ153" s="653"/>
      <c r="HOR153" s="668"/>
      <c r="HOS153" s="670"/>
      <c r="HOT153" s="652"/>
      <c r="HOU153" s="652"/>
      <c r="HOV153" s="652"/>
      <c r="HOW153" s="652"/>
      <c r="HOX153" s="652"/>
      <c r="HOY153" s="652"/>
      <c r="HOZ153" s="653"/>
      <c r="HPA153" s="653"/>
      <c r="HPB153" s="653"/>
      <c r="HPC153" s="653"/>
      <c r="HPD153" s="653"/>
      <c r="HPE153" s="653"/>
      <c r="HPF153" s="653"/>
      <c r="HPG153" s="653"/>
      <c r="HPH153" s="668"/>
      <c r="HPI153" s="670"/>
      <c r="HPJ153" s="652"/>
      <c r="HPK153" s="652"/>
      <c r="HPL153" s="652"/>
      <c r="HPM153" s="652"/>
      <c r="HPN153" s="652"/>
      <c r="HPO153" s="652"/>
      <c r="HPP153" s="653"/>
      <c r="HPQ153" s="653"/>
      <c r="HPR153" s="653"/>
      <c r="HPS153" s="653"/>
      <c r="HPT153" s="653"/>
      <c r="HPU153" s="653"/>
      <c r="HPV153" s="653"/>
      <c r="HPW153" s="653"/>
      <c r="HPX153" s="668"/>
      <c r="HPY153" s="670"/>
      <c r="HPZ153" s="652"/>
      <c r="HQA153" s="652"/>
      <c r="HQB153" s="652"/>
      <c r="HQC153" s="652"/>
      <c r="HQD153" s="652"/>
      <c r="HQE153" s="652"/>
      <c r="HQF153" s="653"/>
      <c r="HQG153" s="653"/>
      <c r="HQH153" s="653"/>
      <c r="HQI153" s="653"/>
      <c r="HQJ153" s="653"/>
      <c r="HQK153" s="653"/>
      <c r="HQL153" s="653"/>
      <c r="HQM153" s="653"/>
      <c r="HQN153" s="668"/>
      <c r="HQO153" s="670"/>
      <c r="HQP153" s="652"/>
      <c r="HQQ153" s="652"/>
      <c r="HQR153" s="652"/>
      <c r="HQS153" s="652"/>
      <c r="HQT153" s="652"/>
      <c r="HQU153" s="652"/>
      <c r="HQV153" s="653"/>
      <c r="HQW153" s="653"/>
      <c r="HQX153" s="653"/>
      <c r="HQY153" s="653"/>
      <c r="HQZ153" s="653"/>
      <c r="HRA153" s="653"/>
      <c r="HRB153" s="653"/>
      <c r="HRC153" s="653"/>
      <c r="HRD153" s="668"/>
      <c r="HRE153" s="670"/>
      <c r="HRF153" s="652"/>
      <c r="HRG153" s="652"/>
      <c r="HRH153" s="652"/>
      <c r="HRI153" s="652"/>
      <c r="HRJ153" s="652"/>
      <c r="HRK153" s="652"/>
      <c r="HRL153" s="653"/>
      <c r="HRM153" s="653"/>
      <c r="HRN153" s="653"/>
      <c r="HRO153" s="653"/>
      <c r="HRP153" s="653"/>
      <c r="HRQ153" s="653"/>
      <c r="HRR153" s="653"/>
      <c r="HRS153" s="653"/>
      <c r="HRT153" s="668"/>
      <c r="HRU153" s="670"/>
      <c r="HRV153" s="652"/>
      <c r="HRW153" s="652"/>
      <c r="HRX153" s="652"/>
      <c r="HRY153" s="652"/>
      <c r="HRZ153" s="652"/>
      <c r="HSA153" s="652"/>
      <c r="HSB153" s="653"/>
      <c r="HSC153" s="653"/>
      <c r="HSD153" s="653"/>
      <c r="HSE153" s="653"/>
      <c r="HSF153" s="653"/>
      <c r="HSG153" s="653"/>
      <c r="HSH153" s="653"/>
      <c r="HSI153" s="653"/>
      <c r="HSJ153" s="668"/>
      <c r="HSK153" s="670"/>
      <c r="HSL153" s="652"/>
      <c r="HSM153" s="652"/>
      <c r="HSN153" s="652"/>
      <c r="HSO153" s="652"/>
      <c r="HSP153" s="652"/>
      <c r="HSQ153" s="652"/>
      <c r="HSR153" s="653"/>
      <c r="HSS153" s="653"/>
      <c r="HST153" s="653"/>
      <c r="HSU153" s="653"/>
      <c r="HSV153" s="653"/>
      <c r="HSW153" s="653"/>
      <c r="HSX153" s="653"/>
      <c r="HSY153" s="653"/>
      <c r="HSZ153" s="668"/>
      <c r="HTA153" s="670"/>
      <c r="HTB153" s="652"/>
      <c r="HTC153" s="652"/>
      <c r="HTD153" s="652"/>
      <c r="HTE153" s="652"/>
      <c r="HTF153" s="652"/>
      <c r="HTG153" s="652"/>
      <c r="HTH153" s="653"/>
      <c r="HTI153" s="653"/>
      <c r="HTJ153" s="653"/>
      <c r="HTK153" s="653"/>
      <c r="HTL153" s="653"/>
      <c r="HTM153" s="653"/>
      <c r="HTN153" s="653"/>
      <c r="HTO153" s="653"/>
      <c r="HTP153" s="668"/>
      <c r="HTQ153" s="670"/>
      <c r="HTR153" s="652"/>
      <c r="HTS153" s="652"/>
      <c r="HTT153" s="652"/>
      <c r="HTU153" s="652"/>
      <c r="HTV153" s="652"/>
      <c r="HTW153" s="652"/>
      <c r="HTX153" s="653"/>
      <c r="HTY153" s="653"/>
      <c r="HTZ153" s="653"/>
      <c r="HUA153" s="653"/>
      <c r="HUB153" s="653"/>
      <c r="HUC153" s="653"/>
      <c r="HUD153" s="653"/>
      <c r="HUE153" s="653"/>
      <c r="HUF153" s="668"/>
      <c r="HUG153" s="670"/>
      <c r="HUH153" s="652"/>
      <c r="HUI153" s="652"/>
      <c r="HUJ153" s="652"/>
      <c r="HUK153" s="652"/>
      <c r="HUL153" s="652"/>
      <c r="HUM153" s="652"/>
      <c r="HUN153" s="653"/>
      <c r="HUO153" s="653"/>
      <c r="HUP153" s="653"/>
      <c r="HUQ153" s="653"/>
      <c r="HUR153" s="653"/>
      <c r="HUS153" s="653"/>
      <c r="HUT153" s="653"/>
      <c r="HUU153" s="653"/>
      <c r="HUV153" s="668"/>
      <c r="HUW153" s="670"/>
      <c r="HUX153" s="652"/>
      <c r="HUY153" s="652"/>
      <c r="HUZ153" s="652"/>
      <c r="HVA153" s="652"/>
      <c r="HVB153" s="652"/>
      <c r="HVC153" s="652"/>
      <c r="HVD153" s="653"/>
      <c r="HVE153" s="653"/>
      <c r="HVF153" s="653"/>
      <c r="HVG153" s="653"/>
      <c r="HVH153" s="653"/>
      <c r="HVI153" s="653"/>
      <c r="HVJ153" s="653"/>
      <c r="HVK153" s="653"/>
      <c r="HVL153" s="668"/>
      <c r="HVM153" s="670"/>
      <c r="HVN153" s="652"/>
      <c r="HVO153" s="652"/>
      <c r="HVP153" s="652"/>
      <c r="HVQ153" s="652"/>
      <c r="HVR153" s="652"/>
      <c r="HVS153" s="652"/>
      <c r="HVT153" s="653"/>
      <c r="HVU153" s="653"/>
      <c r="HVV153" s="653"/>
      <c r="HVW153" s="653"/>
      <c r="HVX153" s="653"/>
      <c r="HVY153" s="653"/>
      <c r="HVZ153" s="653"/>
      <c r="HWA153" s="653"/>
      <c r="HWB153" s="668"/>
      <c r="HWC153" s="670"/>
      <c r="HWD153" s="652"/>
      <c r="HWE153" s="652"/>
      <c r="HWF153" s="652"/>
      <c r="HWG153" s="652"/>
      <c r="HWH153" s="652"/>
      <c r="HWI153" s="652"/>
      <c r="HWJ153" s="653"/>
      <c r="HWK153" s="653"/>
      <c r="HWL153" s="653"/>
      <c r="HWM153" s="653"/>
      <c r="HWN153" s="653"/>
      <c r="HWO153" s="653"/>
      <c r="HWP153" s="653"/>
      <c r="HWQ153" s="653"/>
      <c r="HWR153" s="668"/>
      <c r="HWS153" s="670"/>
      <c r="HWT153" s="652"/>
      <c r="HWU153" s="652"/>
      <c r="HWV153" s="652"/>
      <c r="HWW153" s="652"/>
      <c r="HWX153" s="652"/>
      <c r="HWY153" s="652"/>
      <c r="HWZ153" s="653"/>
      <c r="HXA153" s="653"/>
      <c r="HXB153" s="653"/>
      <c r="HXC153" s="653"/>
      <c r="HXD153" s="653"/>
      <c r="HXE153" s="653"/>
      <c r="HXF153" s="653"/>
      <c r="HXG153" s="653"/>
      <c r="HXH153" s="668"/>
      <c r="HXI153" s="670"/>
      <c r="HXJ153" s="652"/>
      <c r="HXK153" s="652"/>
      <c r="HXL153" s="652"/>
      <c r="HXM153" s="652"/>
      <c r="HXN153" s="652"/>
      <c r="HXO153" s="652"/>
      <c r="HXP153" s="653"/>
      <c r="HXQ153" s="653"/>
      <c r="HXR153" s="653"/>
      <c r="HXS153" s="653"/>
      <c r="HXT153" s="653"/>
      <c r="HXU153" s="653"/>
      <c r="HXV153" s="653"/>
      <c r="HXW153" s="653"/>
      <c r="HXX153" s="668"/>
      <c r="HXY153" s="670"/>
      <c r="HXZ153" s="652"/>
      <c r="HYA153" s="652"/>
      <c r="HYB153" s="652"/>
      <c r="HYC153" s="652"/>
      <c r="HYD153" s="652"/>
      <c r="HYE153" s="652"/>
      <c r="HYF153" s="653"/>
      <c r="HYG153" s="653"/>
      <c r="HYH153" s="653"/>
      <c r="HYI153" s="653"/>
      <c r="HYJ153" s="653"/>
      <c r="HYK153" s="653"/>
      <c r="HYL153" s="653"/>
      <c r="HYM153" s="653"/>
      <c r="HYN153" s="668"/>
      <c r="HYO153" s="670"/>
      <c r="HYP153" s="652"/>
      <c r="HYQ153" s="652"/>
      <c r="HYR153" s="652"/>
      <c r="HYS153" s="652"/>
      <c r="HYT153" s="652"/>
      <c r="HYU153" s="652"/>
      <c r="HYV153" s="653"/>
      <c r="HYW153" s="653"/>
      <c r="HYX153" s="653"/>
      <c r="HYY153" s="653"/>
      <c r="HYZ153" s="653"/>
      <c r="HZA153" s="653"/>
      <c r="HZB153" s="653"/>
      <c r="HZC153" s="653"/>
      <c r="HZD153" s="668"/>
      <c r="HZE153" s="670"/>
      <c r="HZF153" s="652"/>
      <c r="HZG153" s="652"/>
      <c r="HZH153" s="652"/>
      <c r="HZI153" s="652"/>
      <c r="HZJ153" s="652"/>
      <c r="HZK153" s="652"/>
      <c r="HZL153" s="653"/>
      <c r="HZM153" s="653"/>
      <c r="HZN153" s="653"/>
      <c r="HZO153" s="653"/>
      <c r="HZP153" s="653"/>
      <c r="HZQ153" s="653"/>
      <c r="HZR153" s="653"/>
      <c r="HZS153" s="653"/>
      <c r="HZT153" s="668"/>
      <c r="HZU153" s="670"/>
      <c r="HZV153" s="652"/>
      <c r="HZW153" s="652"/>
      <c r="HZX153" s="652"/>
      <c r="HZY153" s="652"/>
      <c r="HZZ153" s="652"/>
      <c r="IAA153" s="652"/>
      <c r="IAB153" s="653"/>
      <c r="IAC153" s="653"/>
      <c r="IAD153" s="653"/>
      <c r="IAE153" s="653"/>
      <c r="IAF153" s="653"/>
      <c r="IAG153" s="653"/>
      <c r="IAH153" s="653"/>
      <c r="IAI153" s="653"/>
      <c r="IAJ153" s="668"/>
      <c r="IAK153" s="670"/>
      <c r="IAL153" s="652"/>
      <c r="IAM153" s="652"/>
      <c r="IAN153" s="652"/>
      <c r="IAO153" s="652"/>
      <c r="IAP153" s="652"/>
      <c r="IAQ153" s="652"/>
      <c r="IAR153" s="653"/>
      <c r="IAS153" s="653"/>
      <c r="IAT153" s="653"/>
      <c r="IAU153" s="653"/>
      <c r="IAV153" s="653"/>
      <c r="IAW153" s="653"/>
      <c r="IAX153" s="653"/>
      <c r="IAY153" s="653"/>
      <c r="IAZ153" s="668"/>
      <c r="IBA153" s="670"/>
      <c r="IBB153" s="652"/>
      <c r="IBC153" s="652"/>
      <c r="IBD153" s="652"/>
      <c r="IBE153" s="652"/>
      <c r="IBF153" s="652"/>
      <c r="IBG153" s="652"/>
      <c r="IBH153" s="653"/>
      <c r="IBI153" s="653"/>
      <c r="IBJ153" s="653"/>
      <c r="IBK153" s="653"/>
      <c r="IBL153" s="653"/>
      <c r="IBM153" s="653"/>
      <c r="IBN153" s="653"/>
      <c r="IBO153" s="653"/>
      <c r="IBP153" s="668"/>
      <c r="IBQ153" s="670"/>
      <c r="IBR153" s="652"/>
      <c r="IBS153" s="652"/>
      <c r="IBT153" s="652"/>
      <c r="IBU153" s="652"/>
      <c r="IBV153" s="652"/>
      <c r="IBW153" s="652"/>
      <c r="IBX153" s="653"/>
      <c r="IBY153" s="653"/>
      <c r="IBZ153" s="653"/>
      <c r="ICA153" s="653"/>
      <c r="ICB153" s="653"/>
      <c r="ICC153" s="653"/>
      <c r="ICD153" s="653"/>
      <c r="ICE153" s="653"/>
      <c r="ICF153" s="668"/>
      <c r="ICG153" s="670"/>
      <c r="ICH153" s="652"/>
      <c r="ICI153" s="652"/>
      <c r="ICJ153" s="652"/>
      <c r="ICK153" s="652"/>
      <c r="ICL153" s="652"/>
      <c r="ICM153" s="652"/>
      <c r="ICN153" s="653"/>
      <c r="ICO153" s="653"/>
      <c r="ICP153" s="653"/>
      <c r="ICQ153" s="653"/>
      <c r="ICR153" s="653"/>
      <c r="ICS153" s="653"/>
      <c r="ICT153" s="653"/>
      <c r="ICU153" s="653"/>
      <c r="ICV153" s="668"/>
      <c r="ICW153" s="670"/>
      <c r="ICX153" s="652"/>
      <c r="ICY153" s="652"/>
      <c r="ICZ153" s="652"/>
      <c r="IDA153" s="652"/>
      <c r="IDB153" s="652"/>
      <c r="IDC153" s="652"/>
      <c r="IDD153" s="653"/>
      <c r="IDE153" s="653"/>
      <c r="IDF153" s="653"/>
      <c r="IDG153" s="653"/>
      <c r="IDH153" s="653"/>
      <c r="IDI153" s="653"/>
      <c r="IDJ153" s="653"/>
      <c r="IDK153" s="653"/>
      <c r="IDL153" s="668"/>
      <c r="IDM153" s="670"/>
      <c r="IDN153" s="652"/>
      <c r="IDO153" s="652"/>
      <c r="IDP153" s="652"/>
      <c r="IDQ153" s="652"/>
      <c r="IDR153" s="652"/>
      <c r="IDS153" s="652"/>
      <c r="IDT153" s="653"/>
      <c r="IDU153" s="653"/>
      <c r="IDV153" s="653"/>
      <c r="IDW153" s="653"/>
      <c r="IDX153" s="653"/>
      <c r="IDY153" s="653"/>
      <c r="IDZ153" s="653"/>
      <c r="IEA153" s="653"/>
      <c r="IEB153" s="668"/>
      <c r="IEC153" s="670"/>
      <c r="IED153" s="652"/>
      <c r="IEE153" s="652"/>
      <c r="IEF153" s="652"/>
      <c r="IEG153" s="652"/>
      <c r="IEH153" s="652"/>
      <c r="IEI153" s="652"/>
      <c r="IEJ153" s="653"/>
      <c r="IEK153" s="653"/>
      <c r="IEL153" s="653"/>
      <c r="IEM153" s="653"/>
      <c r="IEN153" s="653"/>
      <c r="IEO153" s="653"/>
      <c r="IEP153" s="653"/>
      <c r="IEQ153" s="653"/>
      <c r="IER153" s="668"/>
      <c r="IES153" s="670"/>
      <c r="IET153" s="652"/>
      <c r="IEU153" s="652"/>
      <c r="IEV153" s="652"/>
      <c r="IEW153" s="652"/>
      <c r="IEX153" s="652"/>
      <c r="IEY153" s="652"/>
      <c r="IEZ153" s="653"/>
      <c r="IFA153" s="653"/>
      <c r="IFB153" s="653"/>
      <c r="IFC153" s="653"/>
      <c r="IFD153" s="653"/>
      <c r="IFE153" s="653"/>
      <c r="IFF153" s="653"/>
      <c r="IFG153" s="653"/>
      <c r="IFH153" s="668"/>
      <c r="IFI153" s="670"/>
      <c r="IFJ153" s="652"/>
      <c r="IFK153" s="652"/>
      <c r="IFL153" s="652"/>
      <c r="IFM153" s="652"/>
      <c r="IFN153" s="652"/>
      <c r="IFO153" s="652"/>
      <c r="IFP153" s="653"/>
      <c r="IFQ153" s="653"/>
      <c r="IFR153" s="653"/>
      <c r="IFS153" s="653"/>
      <c r="IFT153" s="653"/>
      <c r="IFU153" s="653"/>
      <c r="IFV153" s="653"/>
      <c r="IFW153" s="653"/>
      <c r="IFX153" s="668"/>
      <c r="IFY153" s="670"/>
      <c r="IFZ153" s="652"/>
      <c r="IGA153" s="652"/>
      <c r="IGB153" s="652"/>
      <c r="IGC153" s="652"/>
      <c r="IGD153" s="652"/>
      <c r="IGE153" s="652"/>
      <c r="IGF153" s="653"/>
      <c r="IGG153" s="653"/>
      <c r="IGH153" s="653"/>
      <c r="IGI153" s="653"/>
      <c r="IGJ153" s="653"/>
      <c r="IGK153" s="653"/>
      <c r="IGL153" s="653"/>
      <c r="IGM153" s="653"/>
      <c r="IGN153" s="668"/>
      <c r="IGO153" s="670"/>
      <c r="IGP153" s="652"/>
      <c r="IGQ153" s="652"/>
      <c r="IGR153" s="652"/>
      <c r="IGS153" s="652"/>
      <c r="IGT153" s="652"/>
      <c r="IGU153" s="652"/>
      <c r="IGV153" s="653"/>
      <c r="IGW153" s="653"/>
      <c r="IGX153" s="653"/>
      <c r="IGY153" s="653"/>
      <c r="IGZ153" s="653"/>
      <c r="IHA153" s="653"/>
      <c r="IHB153" s="653"/>
      <c r="IHC153" s="653"/>
      <c r="IHD153" s="668"/>
      <c r="IHE153" s="670"/>
      <c r="IHF153" s="652"/>
      <c r="IHG153" s="652"/>
      <c r="IHH153" s="652"/>
      <c r="IHI153" s="652"/>
      <c r="IHJ153" s="652"/>
      <c r="IHK153" s="652"/>
      <c r="IHL153" s="653"/>
      <c r="IHM153" s="653"/>
      <c r="IHN153" s="653"/>
      <c r="IHO153" s="653"/>
      <c r="IHP153" s="653"/>
      <c r="IHQ153" s="653"/>
      <c r="IHR153" s="653"/>
      <c r="IHS153" s="653"/>
      <c r="IHT153" s="668"/>
      <c r="IHU153" s="670"/>
      <c r="IHV153" s="652"/>
      <c r="IHW153" s="652"/>
      <c r="IHX153" s="652"/>
      <c r="IHY153" s="652"/>
      <c r="IHZ153" s="652"/>
      <c r="IIA153" s="652"/>
      <c r="IIB153" s="653"/>
      <c r="IIC153" s="653"/>
      <c r="IID153" s="653"/>
      <c r="IIE153" s="653"/>
      <c r="IIF153" s="653"/>
      <c r="IIG153" s="653"/>
      <c r="IIH153" s="653"/>
      <c r="III153" s="653"/>
      <c r="IIJ153" s="668"/>
      <c r="IIK153" s="670"/>
      <c r="IIL153" s="652"/>
      <c r="IIM153" s="652"/>
      <c r="IIN153" s="652"/>
      <c r="IIO153" s="652"/>
      <c r="IIP153" s="652"/>
      <c r="IIQ153" s="652"/>
      <c r="IIR153" s="653"/>
      <c r="IIS153" s="653"/>
      <c r="IIT153" s="653"/>
      <c r="IIU153" s="653"/>
      <c r="IIV153" s="653"/>
      <c r="IIW153" s="653"/>
      <c r="IIX153" s="653"/>
      <c r="IIY153" s="653"/>
      <c r="IIZ153" s="668"/>
      <c r="IJA153" s="670"/>
      <c r="IJB153" s="652"/>
      <c r="IJC153" s="652"/>
      <c r="IJD153" s="652"/>
      <c r="IJE153" s="652"/>
      <c r="IJF153" s="652"/>
      <c r="IJG153" s="652"/>
      <c r="IJH153" s="653"/>
      <c r="IJI153" s="653"/>
      <c r="IJJ153" s="653"/>
      <c r="IJK153" s="653"/>
      <c r="IJL153" s="653"/>
      <c r="IJM153" s="653"/>
      <c r="IJN153" s="653"/>
      <c r="IJO153" s="653"/>
      <c r="IJP153" s="668"/>
      <c r="IJQ153" s="670"/>
      <c r="IJR153" s="652"/>
      <c r="IJS153" s="652"/>
      <c r="IJT153" s="652"/>
      <c r="IJU153" s="652"/>
      <c r="IJV153" s="652"/>
      <c r="IJW153" s="652"/>
      <c r="IJX153" s="653"/>
      <c r="IJY153" s="653"/>
      <c r="IJZ153" s="653"/>
      <c r="IKA153" s="653"/>
      <c r="IKB153" s="653"/>
      <c r="IKC153" s="653"/>
      <c r="IKD153" s="653"/>
      <c r="IKE153" s="653"/>
      <c r="IKF153" s="668"/>
      <c r="IKG153" s="670"/>
      <c r="IKH153" s="652"/>
      <c r="IKI153" s="652"/>
      <c r="IKJ153" s="652"/>
      <c r="IKK153" s="652"/>
      <c r="IKL153" s="652"/>
      <c r="IKM153" s="652"/>
      <c r="IKN153" s="653"/>
      <c r="IKO153" s="653"/>
      <c r="IKP153" s="653"/>
      <c r="IKQ153" s="653"/>
      <c r="IKR153" s="653"/>
      <c r="IKS153" s="653"/>
      <c r="IKT153" s="653"/>
      <c r="IKU153" s="653"/>
      <c r="IKV153" s="668"/>
      <c r="IKW153" s="670"/>
      <c r="IKX153" s="652"/>
      <c r="IKY153" s="652"/>
      <c r="IKZ153" s="652"/>
      <c r="ILA153" s="652"/>
      <c r="ILB153" s="652"/>
      <c r="ILC153" s="652"/>
      <c r="ILD153" s="653"/>
      <c r="ILE153" s="653"/>
      <c r="ILF153" s="653"/>
      <c r="ILG153" s="653"/>
      <c r="ILH153" s="653"/>
      <c r="ILI153" s="653"/>
      <c r="ILJ153" s="653"/>
      <c r="ILK153" s="653"/>
      <c r="ILL153" s="668"/>
      <c r="ILM153" s="670"/>
      <c r="ILN153" s="652"/>
      <c r="ILO153" s="652"/>
      <c r="ILP153" s="652"/>
      <c r="ILQ153" s="652"/>
      <c r="ILR153" s="652"/>
      <c r="ILS153" s="652"/>
      <c r="ILT153" s="653"/>
      <c r="ILU153" s="653"/>
      <c r="ILV153" s="653"/>
      <c r="ILW153" s="653"/>
      <c r="ILX153" s="653"/>
      <c r="ILY153" s="653"/>
      <c r="ILZ153" s="653"/>
      <c r="IMA153" s="653"/>
      <c r="IMB153" s="668"/>
      <c r="IMC153" s="670"/>
      <c r="IMD153" s="652"/>
      <c r="IME153" s="652"/>
      <c r="IMF153" s="652"/>
      <c r="IMG153" s="652"/>
      <c r="IMH153" s="652"/>
      <c r="IMI153" s="652"/>
      <c r="IMJ153" s="653"/>
      <c r="IMK153" s="653"/>
      <c r="IML153" s="653"/>
      <c r="IMM153" s="653"/>
      <c r="IMN153" s="653"/>
      <c r="IMO153" s="653"/>
      <c r="IMP153" s="653"/>
      <c r="IMQ153" s="653"/>
      <c r="IMR153" s="668"/>
      <c r="IMS153" s="670"/>
      <c r="IMT153" s="652"/>
      <c r="IMU153" s="652"/>
      <c r="IMV153" s="652"/>
      <c r="IMW153" s="652"/>
      <c r="IMX153" s="652"/>
      <c r="IMY153" s="652"/>
      <c r="IMZ153" s="653"/>
      <c r="INA153" s="653"/>
      <c r="INB153" s="653"/>
      <c r="INC153" s="653"/>
      <c r="IND153" s="653"/>
      <c r="INE153" s="653"/>
      <c r="INF153" s="653"/>
      <c r="ING153" s="653"/>
      <c r="INH153" s="668"/>
      <c r="INI153" s="670"/>
      <c r="INJ153" s="652"/>
      <c r="INK153" s="652"/>
      <c r="INL153" s="652"/>
      <c r="INM153" s="652"/>
      <c r="INN153" s="652"/>
      <c r="INO153" s="652"/>
      <c r="INP153" s="653"/>
      <c r="INQ153" s="653"/>
      <c r="INR153" s="653"/>
      <c r="INS153" s="653"/>
      <c r="INT153" s="653"/>
      <c r="INU153" s="653"/>
      <c r="INV153" s="653"/>
      <c r="INW153" s="653"/>
      <c r="INX153" s="668"/>
      <c r="INY153" s="670"/>
      <c r="INZ153" s="652"/>
      <c r="IOA153" s="652"/>
      <c r="IOB153" s="652"/>
      <c r="IOC153" s="652"/>
      <c r="IOD153" s="652"/>
      <c r="IOE153" s="652"/>
      <c r="IOF153" s="653"/>
      <c r="IOG153" s="653"/>
      <c r="IOH153" s="653"/>
      <c r="IOI153" s="653"/>
      <c r="IOJ153" s="653"/>
      <c r="IOK153" s="653"/>
      <c r="IOL153" s="653"/>
      <c r="IOM153" s="653"/>
      <c r="ION153" s="668"/>
      <c r="IOO153" s="670"/>
      <c r="IOP153" s="652"/>
      <c r="IOQ153" s="652"/>
      <c r="IOR153" s="652"/>
      <c r="IOS153" s="652"/>
      <c r="IOT153" s="652"/>
      <c r="IOU153" s="652"/>
      <c r="IOV153" s="653"/>
      <c r="IOW153" s="653"/>
      <c r="IOX153" s="653"/>
      <c r="IOY153" s="653"/>
      <c r="IOZ153" s="653"/>
      <c r="IPA153" s="653"/>
      <c r="IPB153" s="653"/>
      <c r="IPC153" s="653"/>
      <c r="IPD153" s="668"/>
      <c r="IPE153" s="670"/>
      <c r="IPF153" s="652"/>
      <c r="IPG153" s="652"/>
      <c r="IPH153" s="652"/>
      <c r="IPI153" s="652"/>
      <c r="IPJ153" s="652"/>
      <c r="IPK153" s="652"/>
      <c r="IPL153" s="653"/>
      <c r="IPM153" s="653"/>
      <c r="IPN153" s="653"/>
      <c r="IPO153" s="653"/>
      <c r="IPP153" s="653"/>
      <c r="IPQ153" s="653"/>
      <c r="IPR153" s="653"/>
      <c r="IPS153" s="653"/>
      <c r="IPT153" s="668"/>
      <c r="IPU153" s="670"/>
      <c r="IPV153" s="652"/>
      <c r="IPW153" s="652"/>
      <c r="IPX153" s="652"/>
      <c r="IPY153" s="652"/>
      <c r="IPZ153" s="652"/>
      <c r="IQA153" s="652"/>
      <c r="IQB153" s="653"/>
      <c r="IQC153" s="653"/>
      <c r="IQD153" s="653"/>
      <c r="IQE153" s="653"/>
      <c r="IQF153" s="653"/>
      <c r="IQG153" s="653"/>
      <c r="IQH153" s="653"/>
      <c r="IQI153" s="653"/>
      <c r="IQJ153" s="668"/>
      <c r="IQK153" s="670"/>
      <c r="IQL153" s="652"/>
      <c r="IQM153" s="652"/>
      <c r="IQN153" s="652"/>
      <c r="IQO153" s="652"/>
      <c r="IQP153" s="652"/>
      <c r="IQQ153" s="652"/>
      <c r="IQR153" s="653"/>
      <c r="IQS153" s="653"/>
      <c r="IQT153" s="653"/>
      <c r="IQU153" s="653"/>
      <c r="IQV153" s="653"/>
      <c r="IQW153" s="653"/>
      <c r="IQX153" s="653"/>
      <c r="IQY153" s="653"/>
      <c r="IQZ153" s="668"/>
      <c r="IRA153" s="670"/>
      <c r="IRB153" s="652"/>
      <c r="IRC153" s="652"/>
      <c r="IRD153" s="652"/>
      <c r="IRE153" s="652"/>
      <c r="IRF153" s="652"/>
      <c r="IRG153" s="652"/>
      <c r="IRH153" s="653"/>
      <c r="IRI153" s="653"/>
      <c r="IRJ153" s="653"/>
      <c r="IRK153" s="653"/>
      <c r="IRL153" s="653"/>
      <c r="IRM153" s="653"/>
      <c r="IRN153" s="653"/>
      <c r="IRO153" s="653"/>
      <c r="IRP153" s="668"/>
      <c r="IRQ153" s="670"/>
      <c r="IRR153" s="652"/>
      <c r="IRS153" s="652"/>
      <c r="IRT153" s="652"/>
      <c r="IRU153" s="652"/>
      <c r="IRV153" s="652"/>
      <c r="IRW153" s="652"/>
      <c r="IRX153" s="653"/>
      <c r="IRY153" s="653"/>
      <c r="IRZ153" s="653"/>
      <c r="ISA153" s="653"/>
      <c r="ISB153" s="653"/>
      <c r="ISC153" s="653"/>
      <c r="ISD153" s="653"/>
      <c r="ISE153" s="653"/>
      <c r="ISF153" s="668"/>
      <c r="ISG153" s="670"/>
      <c r="ISH153" s="652"/>
      <c r="ISI153" s="652"/>
      <c r="ISJ153" s="652"/>
      <c r="ISK153" s="652"/>
      <c r="ISL153" s="652"/>
      <c r="ISM153" s="652"/>
      <c r="ISN153" s="653"/>
      <c r="ISO153" s="653"/>
      <c r="ISP153" s="653"/>
      <c r="ISQ153" s="653"/>
      <c r="ISR153" s="653"/>
      <c r="ISS153" s="653"/>
      <c r="IST153" s="653"/>
      <c r="ISU153" s="653"/>
      <c r="ISV153" s="668"/>
      <c r="ISW153" s="670"/>
      <c r="ISX153" s="652"/>
      <c r="ISY153" s="652"/>
      <c r="ISZ153" s="652"/>
      <c r="ITA153" s="652"/>
      <c r="ITB153" s="652"/>
      <c r="ITC153" s="652"/>
      <c r="ITD153" s="653"/>
      <c r="ITE153" s="653"/>
      <c r="ITF153" s="653"/>
      <c r="ITG153" s="653"/>
      <c r="ITH153" s="653"/>
      <c r="ITI153" s="653"/>
      <c r="ITJ153" s="653"/>
      <c r="ITK153" s="653"/>
      <c r="ITL153" s="668"/>
      <c r="ITM153" s="670"/>
      <c r="ITN153" s="652"/>
      <c r="ITO153" s="652"/>
      <c r="ITP153" s="652"/>
      <c r="ITQ153" s="652"/>
      <c r="ITR153" s="652"/>
      <c r="ITS153" s="652"/>
      <c r="ITT153" s="653"/>
      <c r="ITU153" s="653"/>
      <c r="ITV153" s="653"/>
      <c r="ITW153" s="653"/>
      <c r="ITX153" s="653"/>
      <c r="ITY153" s="653"/>
      <c r="ITZ153" s="653"/>
      <c r="IUA153" s="653"/>
      <c r="IUB153" s="668"/>
      <c r="IUC153" s="670"/>
      <c r="IUD153" s="652"/>
      <c r="IUE153" s="652"/>
      <c r="IUF153" s="652"/>
      <c r="IUG153" s="652"/>
      <c r="IUH153" s="652"/>
      <c r="IUI153" s="652"/>
      <c r="IUJ153" s="653"/>
      <c r="IUK153" s="653"/>
      <c r="IUL153" s="653"/>
      <c r="IUM153" s="653"/>
      <c r="IUN153" s="653"/>
      <c r="IUO153" s="653"/>
      <c r="IUP153" s="653"/>
      <c r="IUQ153" s="653"/>
      <c r="IUR153" s="668"/>
      <c r="IUS153" s="670"/>
      <c r="IUT153" s="652"/>
      <c r="IUU153" s="652"/>
      <c r="IUV153" s="652"/>
      <c r="IUW153" s="652"/>
      <c r="IUX153" s="652"/>
      <c r="IUY153" s="652"/>
      <c r="IUZ153" s="653"/>
      <c r="IVA153" s="653"/>
      <c r="IVB153" s="653"/>
      <c r="IVC153" s="653"/>
      <c r="IVD153" s="653"/>
      <c r="IVE153" s="653"/>
      <c r="IVF153" s="653"/>
      <c r="IVG153" s="653"/>
      <c r="IVH153" s="668"/>
      <c r="IVI153" s="670"/>
      <c r="IVJ153" s="652"/>
      <c r="IVK153" s="652"/>
      <c r="IVL153" s="652"/>
      <c r="IVM153" s="652"/>
      <c r="IVN153" s="652"/>
      <c r="IVO153" s="652"/>
      <c r="IVP153" s="653"/>
      <c r="IVQ153" s="653"/>
      <c r="IVR153" s="653"/>
      <c r="IVS153" s="653"/>
      <c r="IVT153" s="653"/>
      <c r="IVU153" s="653"/>
      <c r="IVV153" s="653"/>
      <c r="IVW153" s="653"/>
      <c r="IVX153" s="668"/>
      <c r="IVY153" s="670"/>
      <c r="IVZ153" s="652"/>
      <c r="IWA153" s="652"/>
      <c r="IWB153" s="652"/>
      <c r="IWC153" s="652"/>
      <c r="IWD153" s="652"/>
      <c r="IWE153" s="652"/>
      <c r="IWF153" s="653"/>
      <c r="IWG153" s="653"/>
      <c r="IWH153" s="653"/>
      <c r="IWI153" s="653"/>
      <c r="IWJ153" s="653"/>
      <c r="IWK153" s="653"/>
      <c r="IWL153" s="653"/>
      <c r="IWM153" s="653"/>
      <c r="IWN153" s="668"/>
      <c r="IWO153" s="670"/>
      <c r="IWP153" s="652"/>
      <c r="IWQ153" s="652"/>
      <c r="IWR153" s="652"/>
      <c r="IWS153" s="652"/>
      <c r="IWT153" s="652"/>
      <c r="IWU153" s="652"/>
      <c r="IWV153" s="653"/>
      <c r="IWW153" s="653"/>
      <c r="IWX153" s="653"/>
      <c r="IWY153" s="653"/>
      <c r="IWZ153" s="653"/>
      <c r="IXA153" s="653"/>
      <c r="IXB153" s="653"/>
      <c r="IXC153" s="653"/>
      <c r="IXD153" s="668"/>
      <c r="IXE153" s="670"/>
      <c r="IXF153" s="652"/>
      <c r="IXG153" s="652"/>
      <c r="IXH153" s="652"/>
      <c r="IXI153" s="652"/>
      <c r="IXJ153" s="652"/>
      <c r="IXK153" s="652"/>
      <c r="IXL153" s="653"/>
      <c r="IXM153" s="653"/>
      <c r="IXN153" s="653"/>
      <c r="IXO153" s="653"/>
      <c r="IXP153" s="653"/>
      <c r="IXQ153" s="653"/>
      <c r="IXR153" s="653"/>
      <c r="IXS153" s="653"/>
      <c r="IXT153" s="668"/>
      <c r="IXU153" s="670"/>
      <c r="IXV153" s="652"/>
      <c r="IXW153" s="652"/>
      <c r="IXX153" s="652"/>
      <c r="IXY153" s="652"/>
      <c r="IXZ153" s="652"/>
      <c r="IYA153" s="652"/>
      <c r="IYB153" s="653"/>
      <c r="IYC153" s="653"/>
      <c r="IYD153" s="653"/>
      <c r="IYE153" s="653"/>
      <c r="IYF153" s="653"/>
      <c r="IYG153" s="653"/>
      <c r="IYH153" s="653"/>
      <c r="IYI153" s="653"/>
      <c r="IYJ153" s="668"/>
      <c r="IYK153" s="670"/>
      <c r="IYL153" s="652"/>
      <c r="IYM153" s="652"/>
      <c r="IYN153" s="652"/>
      <c r="IYO153" s="652"/>
      <c r="IYP153" s="652"/>
      <c r="IYQ153" s="652"/>
      <c r="IYR153" s="653"/>
      <c r="IYS153" s="653"/>
      <c r="IYT153" s="653"/>
      <c r="IYU153" s="653"/>
      <c r="IYV153" s="653"/>
      <c r="IYW153" s="653"/>
      <c r="IYX153" s="653"/>
      <c r="IYY153" s="653"/>
      <c r="IYZ153" s="668"/>
      <c r="IZA153" s="670"/>
      <c r="IZB153" s="652"/>
      <c r="IZC153" s="652"/>
      <c r="IZD153" s="652"/>
      <c r="IZE153" s="652"/>
      <c r="IZF153" s="652"/>
      <c r="IZG153" s="652"/>
      <c r="IZH153" s="653"/>
      <c r="IZI153" s="653"/>
      <c r="IZJ153" s="653"/>
      <c r="IZK153" s="653"/>
      <c r="IZL153" s="653"/>
      <c r="IZM153" s="653"/>
      <c r="IZN153" s="653"/>
      <c r="IZO153" s="653"/>
      <c r="IZP153" s="668"/>
      <c r="IZQ153" s="670"/>
      <c r="IZR153" s="652"/>
      <c r="IZS153" s="652"/>
      <c r="IZT153" s="652"/>
      <c r="IZU153" s="652"/>
      <c r="IZV153" s="652"/>
      <c r="IZW153" s="652"/>
      <c r="IZX153" s="653"/>
      <c r="IZY153" s="653"/>
      <c r="IZZ153" s="653"/>
      <c r="JAA153" s="653"/>
      <c r="JAB153" s="653"/>
      <c r="JAC153" s="653"/>
      <c r="JAD153" s="653"/>
      <c r="JAE153" s="653"/>
      <c r="JAF153" s="668"/>
      <c r="JAG153" s="670"/>
      <c r="JAH153" s="652"/>
      <c r="JAI153" s="652"/>
      <c r="JAJ153" s="652"/>
      <c r="JAK153" s="652"/>
      <c r="JAL153" s="652"/>
      <c r="JAM153" s="652"/>
      <c r="JAN153" s="653"/>
      <c r="JAO153" s="653"/>
      <c r="JAP153" s="653"/>
      <c r="JAQ153" s="653"/>
      <c r="JAR153" s="653"/>
      <c r="JAS153" s="653"/>
      <c r="JAT153" s="653"/>
      <c r="JAU153" s="653"/>
      <c r="JAV153" s="668"/>
      <c r="JAW153" s="670"/>
      <c r="JAX153" s="652"/>
      <c r="JAY153" s="652"/>
      <c r="JAZ153" s="652"/>
      <c r="JBA153" s="652"/>
      <c r="JBB153" s="652"/>
      <c r="JBC153" s="652"/>
      <c r="JBD153" s="653"/>
      <c r="JBE153" s="653"/>
      <c r="JBF153" s="653"/>
      <c r="JBG153" s="653"/>
      <c r="JBH153" s="653"/>
      <c r="JBI153" s="653"/>
      <c r="JBJ153" s="653"/>
      <c r="JBK153" s="653"/>
      <c r="JBL153" s="668"/>
      <c r="JBM153" s="670"/>
      <c r="JBN153" s="652"/>
      <c r="JBO153" s="652"/>
      <c r="JBP153" s="652"/>
      <c r="JBQ153" s="652"/>
      <c r="JBR153" s="652"/>
      <c r="JBS153" s="652"/>
      <c r="JBT153" s="653"/>
      <c r="JBU153" s="653"/>
      <c r="JBV153" s="653"/>
      <c r="JBW153" s="653"/>
      <c r="JBX153" s="653"/>
      <c r="JBY153" s="653"/>
      <c r="JBZ153" s="653"/>
      <c r="JCA153" s="653"/>
      <c r="JCB153" s="668"/>
      <c r="JCC153" s="670"/>
      <c r="JCD153" s="652"/>
      <c r="JCE153" s="652"/>
      <c r="JCF153" s="652"/>
      <c r="JCG153" s="652"/>
      <c r="JCH153" s="652"/>
      <c r="JCI153" s="652"/>
      <c r="JCJ153" s="653"/>
      <c r="JCK153" s="653"/>
      <c r="JCL153" s="653"/>
      <c r="JCM153" s="653"/>
      <c r="JCN153" s="653"/>
      <c r="JCO153" s="653"/>
      <c r="JCP153" s="653"/>
      <c r="JCQ153" s="653"/>
      <c r="JCR153" s="668"/>
      <c r="JCS153" s="670"/>
      <c r="JCT153" s="652"/>
      <c r="JCU153" s="652"/>
      <c r="JCV153" s="652"/>
      <c r="JCW153" s="652"/>
      <c r="JCX153" s="652"/>
      <c r="JCY153" s="652"/>
      <c r="JCZ153" s="653"/>
      <c r="JDA153" s="653"/>
      <c r="JDB153" s="653"/>
      <c r="JDC153" s="653"/>
      <c r="JDD153" s="653"/>
      <c r="JDE153" s="653"/>
      <c r="JDF153" s="653"/>
      <c r="JDG153" s="653"/>
      <c r="JDH153" s="668"/>
      <c r="JDI153" s="670"/>
      <c r="JDJ153" s="652"/>
      <c r="JDK153" s="652"/>
      <c r="JDL153" s="652"/>
      <c r="JDM153" s="652"/>
      <c r="JDN153" s="652"/>
      <c r="JDO153" s="652"/>
      <c r="JDP153" s="653"/>
      <c r="JDQ153" s="653"/>
      <c r="JDR153" s="653"/>
      <c r="JDS153" s="653"/>
      <c r="JDT153" s="653"/>
      <c r="JDU153" s="653"/>
      <c r="JDV153" s="653"/>
      <c r="JDW153" s="653"/>
      <c r="JDX153" s="668"/>
      <c r="JDY153" s="670"/>
      <c r="JDZ153" s="652"/>
      <c r="JEA153" s="652"/>
      <c r="JEB153" s="652"/>
      <c r="JEC153" s="652"/>
      <c r="JED153" s="652"/>
      <c r="JEE153" s="652"/>
      <c r="JEF153" s="653"/>
      <c r="JEG153" s="653"/>
      <c r="JEH153" s="653"/>
      <c r="JEI153" s="653"/>
      <c r="JEJ153" s="653"/>
      <c r="JEK153" s="653"/>
      <c r="JEL153" s="653"/>
      <c r="JEM153" s="653"/>
      <c r="JEN153" s="668"/>
      <c r="JEO153" s="670"/>
      <c r="JEP153" s="652"/>
      <c r="JEQ153" s="652"/>
      <c r="JER153" s="652"/>
      <c r="JES153" s="652"/>
      <c r="JET153" s="652"/>
      <c r="JEU153" s="652"/>
      <c r="JEV153" s="653"/>
      <c r="JEW153" s="653"/>
      <c r="JEX153" s="653"/>
      <c r="JEY153" s="653"/>
      <c r="JEZ153" s="653"/>
      <c r="JFA153" s="653"/>
      <c r="JFB153" s="653"/>
      <c r="JFC153" s="653"/>
      <c r="JFD153" s="668"/>
      <c r="JFE153" s="670"/>
      <c r="JFF153" s="652"/>
      <c r="JFG153" s="652"/>
      <c r="JFH153" s="652"/>
      <c r="JFI153" s="652"/>
      <c r="JFJ153" s="652"/>
      <c r="JFK153" s="652"/>
      <c r="JFL153" s="653"/>
      <c r="JFM153" s="653"/>
      <c r="JFN153" s="653"/>
      <c r="JFO153" s="653"/>
      <c r="JFP153" s="653"/>
      <c r="JFQ153" s="653"/>
      <c r="JFR153" s="653"/>
      <c r="JFS153" s="653"/>
      <c r="JFT153" s="668"/>
      <c r="JFU153" s="670"/>
      <c r="JFV153" s="652"/>
      <c r="JFW153" s="652"/>
      <c r="JFX153" s="652"/>
      <c r="JFY153" s="652"/>
      <c r="JFZ153" s="652"/>
      <c r="JGA153" s="652"/>
      <c r="JGB153" s="653"/>
      <c r="JGC153" s="653"/>
      <c r="JGD153" s="653"/>
      <c r="JGE153" s="653"/>
      <c r="JGF153" s="653"/>
      <c r="JGG153" s="653"/>
      <c r="JGH153" s="653"/>
      <c r="JGI153" s="653"/>
      <c r="JGJ153" s="668"/>
      <c r="JGK153" s="670"/>
      <c r="JGL153" s="652"/>
      <c r="JGM153" s="652"/>
      <c r="JGN153" s="652"/>
      <c r="JGO153" s="652"/>
      <c r="JGP153" s="652"/>
      <c r="JGQ153" s="652"/>
      <c r="JGR153" s="653"/>
      <c r="JGS153" s="653"/>
      <c r="JGT153" s="653"/>
      <c r="JGU153" s="653"/>
      <c r="JGV153" s="653"/>
      <c r="JGW153" s="653"/>
      <c r="JGX153" s="653"/>
      <c r="JGY153" s="653"/>
      <c r="JGZ153" s="668"/>
      <c r="JHA153" s="670"/>
      <c r="JHB153" s="652"/>
      <c r="JHC153" s="652"/>
      <c r="JHD153" s="652"/>
      <c r="JHE153" s="652"/>
      <c r="JHF153" s="652"/>
      <c r="JHG153" s="652"/>
      <c r="JHH153" s="653"/>
      <c r="JHI153" s="653"/>
      <c r="JHJ153" s="653"/>
      <c r="JHK153" s="653"/>
      <c r="JHL153" s="653"/>
      <c r="JHM153" s="653"/>
      <c r="JHN153" s="653"/>
      <c r="JHO153" s="653"/>
      <c r="JHP153" s="668"/>
      <c r="JHQ153" s="670"/>
      <c r="JHR153" s="652"/>
      <c r="JHS153" s="652"/>
      <c r="JHT153" s="652"/>
      <c r="JHU153" s="652"/>
      <c r="JHV153" s="652"/>
      <c r="JHW153" s="652"/>
      <c r="JHX153" s="653"/>
      <c r="JHY153" s="653"/>
      <c r="JHZ153" s="653"/>
      <c r="JIA153" s="653"/>
      <c r="JIB153" s="653"/>
      <c r="JIC153" s="653"/>
      <c r="JID153" s="653"/>
      <c r="JIE153" s="653"/>
      <c r="JIF153" s="668"/>
      <c r="JIG153" s="670"/>
      <c r="JIH153" s="652"/>
      <c r="JII153" s="652"/>
      <c r="JIJ153" s="652"/>
      <c r="JIK153" s="652"/>
      <c r="JIL153" s="652"/>
      <c r="JIM153" s="652"/>
      <c r="JIN153" s="653"/>
      <c r="JIO153" s="653"/>
      <c r="JIP153" s="653"/>
      <c r="JIQ153" s="653"/>
      <c r="JIR153" s="653"/>
      <c r="JIS153" s="653"/>
      <c r="JIT153" s="653"/>
      <c r="JIU153" s="653"/>
      <c r="JIV153" s="668"/>
      <c r="JIW153" s="670"/>
      <c r="JIX153" s="652"/>
      <c r="JIY153" s="652"/>
      <c r="JIZ153" s="652"/>
      <c r="JJA153" s="652"/>
      <c r="JJB153" s="652"/>
      <c r="JJC153" s="652"/>
      <c r="JJD153" s="653"/>
      <c r="JJE153" s="653"/>
      <c r="JJF153" s="653"/>
      <c r="JJG153" s="653"/>
      <c r="JJH153" s="653"/>
      <c r="JJI153" s="653"/>
      <c r="JJJ153" s="653"/>
      <c r="JJK153" s="653"/>
      <c r="JJL153" s="668"/>
      <c r="JJM153" s="670"/>
      <c r="JJN153" s="652"/>
      <c r="JJO153" s="652"/>
      <c r="JJP153" s="652"/>
      <c r="JJQ153" s="652"/>
      <c r="JJR153" s="652"/>
      <c r="JJS153" s="652"/>
      <c r="JJT153" s="653"/>
      <c r="JJU153" s="653"/>
      <c r="JJV153" s="653"/>
      <c r="JJW153" s="653"/>
      <c r="JJX153" s="653"/>
      <c r="JJY153" s="653"/>
      <c r="JJZ153" s="653"/>
      <c r="JKA153" s="653"/>
      <c r="JKB153" s="668"/>
      <c r="JKC153" s="670"/>
      <c r="JKD153" s="652"/>
      <c r="JKE153" s="652"/>
      <c r="JKF153" s="652"/>
      <c r="JKG153" s="652"/>
      <c r="JKH153" s="652"/>
      <c r="JKI153" s="652"/>
      <c r="JKJ153" s="653"/>
      <c r="JKK153" s="653"/>
      <c r="JKL153" s="653"/>
      <c r="JKM153" s="653"/>
      <c r="JKN153" s="653"/>
      <c r="JKO153" s="653"/>
      <c r="JKP153" s="653"/>
      <c r="JKQ153" s="653"/>
      <c r="JKR153" s="668"/>
      <c r="JKS153" s="670"/>
      <c r="JKT153" s="652"/>
      <c r="JKU153" s="652"/>
      <c r="JKV153" s="652"/>
      <c r="JKW153" s="652"/>
      <c r="JKX153" s="652"/>
      <c r="JKY153" s="652"/>
      <c r="JKZ153" s="653"/>
      <c r="JLA153" s="653"/>
      <c r="JLB153" s="653"/>
      <c r="JLC153" s="653"/>
      <c r="JLD153" s="653"/>
      <c r="JLE153" s="653"/>
      <c r="JLF153" s="653"/>
      <c r="JLG153" s="653"/>
      <c r="JLH153" s="668"/>
      <c r="JLI153" s="670"/>
      <c r="JLJ153" s="652"/>
      <c r="JLK153" s="652"/>
      <c r="JLL153" s="652"/>
      <c r="JLM153" s="652"/>
      <c r="JLN153" s="652"/>
      <c r="JLO153" s="652"/>
      <c r="JLP153" s="653"/>
      <c r="JLQ153" s="653"/>
      <c r="JLR153" s="653"/>
      <c r="JLS153" s="653"/>
      <c r="JLT153" s="653"/>
      <c r="JLU153" s="653"/>
      <c r="JLV153" s="653"/>
      <c r="JLW153" s="653"/>
      <c r="JLX153" s="668"/>
      <c r="JLY153" s="670"/>
      <c r="JLZ153" s="652"/>
      <c r="JMA153" s="652"/>
      <c r="JMB153" s="652"/>
      <c r="JMC153" s="652"/>
      <c r="JMD153" s="652"/>
      <c r="JME153" s="652"/>
      <c r="JMF153" s="653"/>
      <c r="JMG153" s="653"/>
      <c r="JMH153" s="653"/>
      <c r="JMI153" s="653"/>
      <c r="JMJ153" s="653"/>
      <c r="JMK153" s="653"/>
      <c r="JML153" s="653"/>
      <c r="JMM153" s="653"/>
      <c r="JMN153" s="668"/>
      <c r="JMO153" s="670"/>
      <c r="JMP153" s="652"/>
      <c r="JMQ153" s="652"/>
      <c r="JMR153" s="652"/>
      <c r="JMS153" s="652"/>
      <c r="JMT153" s="652"/>
      <c r="JMU153" s="652"/>
      <c r="JMV153" s="653"/>
      <c r="JMW153" s="653"/>
      <c r="JMX153" s="653"/>
      <c r="JMY153" s="653"/>
      <c r="JMZ153" s="653"/>
      <c r="JNA153" s="653"/>
      <c r="JNB153" s="653"/>
      <c r="JNC153" s="653"/>
      <c r="JND153" s="668"/>
      <c r="JNE153" s="670"/>
      <c r="JNF153" s="652"/>
      <c r="JNG153" s="652"/>
      <c r="JNH153" s="652"/>
      <c r="JNI153" s="652"/>
      <c r="JNJ153" s="652"/>
      <c r="JNK153" s="652"/>
      <c r="JNL153" s="653"/>
      <c r="JNM153" s="653"/>
      <c r="JNN153" s="653"/>
      <c r="JNO153" s="653"/>
      <c r="JNP153" s="653"/>
      <c r="JNQ153" s="653"/>
      <c r="JNR153" s="653"/>
      <c r="JNS153" s="653"/>
      <c r="JNT153" s="668"/>
      <c r="JNU153" s="670"/>
      <c r="JNV153" s="652"/>
      <c r="JNW153" s="652"/>
      <c r="JNX153" s="652"/>
      <c r="JNY153" s="652"/>
      <c r="JNZ153" s="652"/>
      <c r="JOA153" s="652"/>
      <c r="JOB153" s="653"/>
      <c r="JOC153" s="653"/>
      <c r="JOD153" s="653"/>
      <c r="JOE153" s="653"/>
      <c r="JOF153" s="653"/>
      <c r="JOG153" s="653"/>
      <c r="JOH153" s="653"/>
      <c r="JOI153" s="653"/>
      <c r="JOJ153" s="668"/>
      <c r="JOK153" s="670"/>
      <c r="JOL153" s="652"/>
      <c r="JOM153" s="652"/>
      <c r="JON153" s="652"/>
      <c r="JOO153" s="652"/>
      <c r="JOP153" s="652"/>
      <c r="JOQ153" s="652"/>
      <c r="JOR153" s="653"/>
      <c r="JOS153" s="653"/>
      <c r="JOT153" s="653"/>
      <c r="JOU153" s="653"/>
      <c r="JOV153" s="653"/>
      <c r="JOW153" s="653"/>
      <c r="JOX153" s="653"/>
      <c r="JOY153" s="653"/>
      <c r="JOZ153" s="668"/>
      <c r="JPA153" s="670"/>
      <c r="JPB153" s="652"/>
      <c r="JPC153" s="652"/>
      <c r="JPD153" s="652"/>
      <c r="JPE153" s="652"/>
      <c r="JPF153" s="652"/>
      <c r="JPG153" s="652"/>
      <c r="JPH153" s="653"/>
      <c r="JPI153" s="653"/>
      <c r="JPJ153" s="653"/>
      <c r="JPK153" s="653"/>
      <c r="JPL153" s="653"/>
      <c r="JPM153" s="653"/>
      <c r="JPN153" s="653"/>
      <c r="JPO153" s="653"/>
      <c r="JPP153" s="668"/>
      <c r="JPQ153" s="670"/>
      <c r="JPR153" s="652"/>
      <c r="JPS153" s="652"/>
      <c r="JPT153" s="652"/>
      <c r="JPU153" s="652"/>
      <c r="JPV153" s="652"/>
      <c r="JPW153" s="652"/>
      <c r="JPX153" s="653"/>
      <c r="JPY153" s="653"/>
      <c r="JPZ153" s="653"/>
      <c r="JQA153" s="653"/>
      <c r="JQB153" s="653"/>
      <c r="JQC153" s="653"/>
      <c r="JQD153" s="653"/>
      <c r="JQE153" s="653"/>
      <c r="JQF153" s="668"/>
      <c r="JQG153" s="670"/>
      <c r="JQH153" s="652"/>
      <c r="JQI153" s="652"/>
      <c r="JQJ153" s="652"/>
      <c r="JQK153" s="652"/>
      <c r="JQL153" s="652"/>
      <c r="JQM153" s="652"/>
      <c r="JQN153" s="653"/>
      <c r="JQO153" s="653"/>
      <c r="JQP153" s="653"/>
      <c r="JQQ153" s="653"/>
      <c r="JQR153" s="653"/>
      <c r="JQS153" s="653"/>
      <c r="JQT153" s="653"/>
      <c r="JQU153" s="653"/>
      <c r="JQV153" s="668"/>
      <c r="JQW153" s="670"/>
      <c r="JQX153" s="652"/>
      <c r="JQY153" s="652"/>
      <c r="JQZ153" s="652"/>
      <c r="JRA153" s="652"/>
      <c r="JRB153" s="652"/>
      <c r="JRC153" s="652"/>
      <c r="JRD153" s="653"/>
      <c r="JRE153" s="653"/>
      <c r="JRF153" s="653"/>
      <c r="JRG153" s="653"/>
      <c r="JRH153" s="653"/>
      <c r="JRI153" s="653"/>
      <c r="JRJ153" s="653"/>
      <c r="JRK153" s="653"/>
      <c r="JRL153" s="668"/>
      <c r="JRM153" s="670"/>
      <c r="JRN153" s="652"/>
      <c r="JRO153" s="652"/>
      <c r="JRP153" s="652"/>
      <c r="JRQ153" s="652"/>
      <c r="JRR153" s="652"/>
      <c r="JRS153" s="652"/>
      <c r="JRT153" s="653"/>
      <c r="JRU153" s="653"/>
      <c r="JRV153" s="653"/>
      <c r="JRW153" s="653"/>
      <c r="JRX153" s="653"/>
      <c r="JRY153" s="653"/>
      <c r="JRZ153" s="653"/>
      <c r="JSA153" s="653"/>
      <c r="JSB153" s="668"/>
      <c r="JSC153" s="670"/>
      <c r="JSD153" s="652"/>
      <c r="JSE153" s="652"/>
      <c r="JSF153" s="652"/>
      <c r="JSG153" s="652"/>
      <c r="JSH153" s="652"/>
      <c r="JSI153" s="652"/>
      <c r="JSJ153" s="653"/>
      <c r="JSK153" s="653"/>
      <c r="JSL153" s="653"/>
      <c r="JSM153" s="653"/>
      <c r="JSN153" s="653"/>
      <c r="JSO153" s="653"/>
      <c r="JSP153" s="653"/>
      <c r="JSQ153" s="653"/>
      <c r="JSR153" s="668"/>
      <c r="JSS153" s="670"/>
      <c r="JST153" s="652"/>
      <c r="JSU153" s="652"/>
      <c r="JSV153" s="652"/>
      <c r="JSW153" s="652"/>
      <c r="JSX153" s="652"/>
      <c r="JSY153" s="652"/>
      <c r="JSZ153" s="653"/>
      <c r="JTA153" s="653"/>
      <c r="JTB153" s="653"/>
      <c r="JTC153" s="653"/>
      <c r="JTD153" s="653"/>
      <c r="JTE153" s="653"/>
      <c r="JTF153" s="653"/>
      <c r="JTG153" s="653"/>
      <c r="JTH153" s="668"/>
      <c r="JTI153" s="670"/>
      <c r="JTJ153" s="652"/>
      <c r="JTK153" s="652"/>
      <c r="JTL153" s="652"/>
      <c r="JTM153" s="652"/>
      <c r="JTN153" s="652"/>
      <c r="JTO153" s="652"/>
      <c r="JTP153" s="653"/>
      <c r="JTQ153" s="653"/>
      <c r="JTR153" s="653"/>
      <c r="JTS153" s="653"/>
      <c r="JTT153" s="653"/>
      <c r="JTU153" s="653"/>
      <c r="JTV153" s="653"/>
      <c r="JTW153" s="653"/>
      <c r="JTX153" s="668"/>
      <c r="JTY153" s="670"/>
      <c r="JTZ153" s="652"/>
      <c r="JUA153" s="652"/>
      <c r="JUB153" s="652"/>
      <c r="JUC153" s="652"/>
      <c r="JUD153" s="652"/>
      <c r="JUE153" s="652"/>
      <c r="JUF153" s="653"/>
      <c r="JUG153" s="653"/>
      <c r="JUH153" s="653"/>
      <c r="JUI153" s="653"/>
      <c r="JUJ153" s="653"/>
      <c r="JUK153" s="653"/>
      <c r="JUL153" s="653"/>
      <c r="JUM153" s="653"/>
      <c r="JUN153" s="668"/>
      <c r="JUO153" s="670"/>
      <c r="JUP153" s="652"/>
      <c r="JUQ153" s="652"/>
      <c r="JUR153" s="652"/>
      <c r="JUS153" s="652"/>
      <c r="JUT153" s="652"/>
      <c r="JUU153" s="652"/>
      <c r="JUV153" s="653"/>
      <c r="JUW153" s="653"/>
      <c r="JUX153" s="653"/>
      <c r="JUY153" s="653"/>
      <c r="JUZ153" s="653"/>
      <c r="JVA153" s="653"/>
      <c r="JVB153" s="653"/>
      <c r="JVC153" s="653"/>
      <c r="JVD153" s="668"/>
      <c r="JVE153" s="670"/>
      <c r="JVF153" s="652"/>
      <c r="JVG153" s="652"/>
      <c r="JVH153" s="652"/>
      <c r="JVI153" s="652"/>
      <c r="JVJ153" s="652"/>
      <c r="JVK153" s="652"/>
      <c r="JVL153" s="653"/>
      <c r="JVM153" s="653"/>
      <c r="JVN153" s="653"/>
      <c r="JVO153" s="653"/>
      <c r="JVP153" s="653"/>
      <c r="JVQ153" s="653"/>
      <c r="JVR153" s="653"/>
      <c r="JVS153" s="653"/>
      <c r="JVT153" s="668"/>
      <c r="JVU153" s="670"/>
      <c r="JVV153" s="652"/>
      <c r="JVW153" s="652"/>
      <c r="JVX153" s="652"/>
      <c r="JVY153" s="652"/>
      <c r="JVZ153" s="652"/>
      <c r="JWA153" s="652"/>
      <c r="JWB153" s="653"/>
      <c r="JWC153" s="653"/>
      <c r="JWD153" s="653"/>
      <c r="JWE153" s="653"/>
      <c r="JWF153" s="653"/>
      <c r="JWG153" s="653"/>
      <c r="JWH153" s="653"/>
      <c r="JWI153" s="653"/>
      <c r="JWJ153" s="668"/>
      <c r="JWK153" s="670"/>
      <c r="JWL153" s="652"/>
      <c r="JWM153" s="652"/>
      <c r="JWN153" s="652"/>
      <c r="JWO153" s="652"/>
      <c r="JWP153" s="652"/>
      <c r="JWQ153" s="652"/>
      <c r="JWR153" s="653"/>
      <c r="JWS153" s="653"/>
      <c r="JWT153" s="653"/>
      <c r="JWU153" s="653"/>
      <c r="JWV153" s="653"/>
      <c r="JWW153" s="653"/>
      <c r="JWX153" s="653"/>
      <c r="JWY153" s="653"/>
      <c r="JWZ153" s="668"/>
      <c r="JXA153" s="670"/>
      <c r="JXB153" s="652"/>
      <c r="JXC153" s="652"/>
      <c r="JXD153" s="652"/>
      <c r="JXE153" s="652"/>
      <c r="JXF153" s="652"/>
      <c r="JXG153" s="652"/>
      <c r="JXH153" s="653"/>
      <c r="JXI153" s="653"/>
      <c r="JXJ153" s="653"/>
      <c r="JXK153" s="653"/>
      <c r="JXL153" s="653"/>
      <c r="JXM153" s="653"/>
      <c r="JXN153" s="653"/>
      <c r="JXO153" s="653"/>
      <c r="JXP153" s="668"/>
      <c r="JXQ153" s="670"/>
      <c r="JXR153" s="652"/>
      <c r="JXS153" s="652"/>
      <c r="JXT153" s="652"/>
      <c r="JXU153" s="652"/>
      <c r="JXV153" s="652"/>
      <c r="JXW153" s="652"/>
      <c r="JXX153" s="653"/>
      <c r="JXY153" s="653"/>
      <c r="JXZ153" s="653"/>
      <c r="JYA153" s="653"/>
      <c r="JYB153" s="653"/>
      <c r="JYC153" s="653"/>
      <c r="JYD153" s="653"/>
      <c r="JYE153" s="653"/>
      <c r="JYF153" s="668"/>
      <c r="JYG153" s="670"/>
      <c r="JYH153" s="652"/>
      <c r="JYI153" s="652"/>
      <c r="JYJ153" s="652"/>
      <c r="JYK153" s="652"/>
      <c r="JYL153" s="652"/>
      <c r="JYM153" s="652"/>
      <c r="JYN153" s="653"/>
      <c r="JYO153" s="653"/>
      <c r="JYP153" s="653"/>
      <c r="JYQ153" s="653"/>
      <c r="JYR153" s="653"/>
      <c r="JYS153" s="653"/>
      <c r="JYT153" s="653"/>
      <c r="JYU153" s="653"/>
      <c r="JYV153" s="668"/>
      <c r="JYW153" s="670"/>
      <c r="JYX153" s="652"/>
      <c r="JYY153" s="652"/>
      <c r="JYZ153" s="652"/>
      <c r="JZA153" s="652"/>
      <c r="JZB153" s="652"/>
      <c r="JZC153" s="652"/>
      <c r="JZD153" s="653"/>
      <c r="JZE153" s="653"/>
      <c r="JZF153" s="653"/>
      <c r="JZG153" s="653"/>
      <c r="JZH153" s="653"/>
      <c r="JZI153" s="653"/>
      <c r="JZJ153" s="653"/>
      <c r="JZK153" s="653"/>
      <c r="JZL153" s="668"/>
      <c r="JZM153" s="670"/>
      <c r="JZN153" s="652"/>
      <c r="JZO153" s="652"/>
      <c r="JZP153" s="652"/>
      <c r="JZQ153" s="652"/>
      <c r="JZR153" s="652"/>
      <c r="JZS153" s="652"/>
      <c r="JZT153" s="653"/>
      <c r="JZU153" s="653"/>
      <c r="JZV153" s="653"/>
      <c r="JZW153" s="653"/>
      <c r="JZX153" s="653"/>
      <c r="JZY153" s="653"/>
      <c r="JZZ153" s="653"/>
      <c r="KAA153" s="653"/>
      <c r="KAB153" s="668"/>
      <c r="KAC153" s="670"/>
      <c r="KAD153" s="652"/>
      <c r="KAE153" s="652"/>
      <c r="KAF153" s="652"/>
      <c r="KAG153" s="652"/>
      <c r="KAH153" s="652"/>
      <c r="KAI153" s="652"/>
      <c r="KAJ153" s="653"/>
      <c r="KAK153" s="653"/>
      <c r="KAL153" s="653"/>
      <c r="KAM153" s="653"/>
      <c r="KAN153" s="653"/>
      <c r="KAO153" s="653"/>
      <c r="KAP153" s="653"/>
      <c r="KAQ153" s="653"/>
      <c r="KAR153" s="668"/>
      <c r="KAS153" s="670"/>
      <c r="KAT153" s="652"/>
      <c r="KAU153" s="652"/>
      <c r="KAV153" s="652"/>
      <c r="KAW153" s="652"/>
      <c r="KAX153" s="652"/>
      <c r="KAY153" s="652"/>
      <c r="KAZ153" s="653"/>
      <c r="KBA153" s="653"/>
      <c r="KBB153" s="653"/>
      <c r="KBC153" s="653"/>
      <c r="KBD153" s="653"/>
      <c r="KBE153" s="653"/>
      <c r="KBF153" s="653"/>
      <c r="KBG153" s="653"/>
      <c r="KBH153" s="668"/>
      <c r="KBI153" s="670"/>
      <c r="KBJ153" s="652"/>
      <c r="KBK153" s="652"/>
      <c r="KBL153" s="652"/>
      <c r="KBM153" s="652"/>
      <c r="KBN153" s="652"/>
      <c r="KBO153" s="652"/>
      <c r="KBP153" s="653"/>
      <c r="KBQ153" s="653"/>
      <c r="KBR153" s="653"/>
      <c r="KBS153" s="653"/>
      <c r="KBT153" s="653"/>
      <c r="KBU153" s="653"/>
      <c r="KBV153" s="653"/>
      <c r="KBW153" s="653"/>
      <c r="KBX153" s="668"/>
      <c r="KBY153" s="670"/>
      <c r="KBZ153" s="652"/>
      <c r="KCA153" s="652"/>
      <c r="KCB153" s="652"/>
      <c r="KCC153" s="652"/>
      <c r="KCD153" s="652"/>
      <c r="KCE153" s="652"/>
      <c r="KCF153" s="653"/>
      <c r="KCG153" s="653"/>
      <c r="KCH153" s="653"/>
      <c r="KCI153" s="653"/>
      <c r="KCJ153" s="653"/>
      <c r="KCK153" s="653"/>
      <c r="KCL153" s="653"/>
      <c r="KCM153" s="653"/>
      <c r="KCN153" s="668"/>
      <c r="KCO153" s="670"/>
      <c r="KCP153" s="652"/>
      <c r="KCQ153" s="652"/>
      <c r="KCR153" s="652"/>
      <c r="KCS153" s="652"/>
      <c r="KCT153" s="652"/>
      <c r="KCU153" s="652"/>
      <c r="KCV153" s="653"/>
      <c r="KCW153" s="653"/>
      <c r="KCX153" s="653"/>
      <c r="KCY153" s="653"/>
      <c r="KCZ153" s="653"/>
      <c r="KDA153" s="653"/>
      <c r="KDB153" s="653"/>
      <c r="KDC153" s="653"/>
      <c r="KDD153" s="668"/>
      <c r="KDE153" s="670"/>
      <c r="KDF153" s="652"/>
      <c r="KDG153" s="652"/>
      <c r="KDH153" s="652"/>
      <c r="KDI153" s="652"/>
      <c r="KDJ153" s="652"/>
      <c r="KDK153" s="652"/>
      <c r="KDL153" s="653"/>
      <c r="KDM153" s="653"/>
      <c r="KDN153" s="653"/>
      <c r="KDO153" s="653"/>
      <c r="KDP153" s="653"/>
      <c r="KDQ153" s="653"/>
      <c r="KDR153" s="653"/>
      <c r="KDS153" s="653"/>
      <c r="KDT153" s="668"/>
      <c r="KDU153" s="670"/>
      <c r="KDV153" s="652"/>
      <c r="KDW153" s="652"/>
      <c r="KDX153" s="652"/>
      <c r="KDY153" s="652"/>
      <c r="KDZ153" s="652"/>
      <c r="KEA153" s="652"/>
      <c r="KEB153" s="653"/>
      <c r="KEC153" s="653"/>
      <c r="KED153" s="653"/>
      <c r="KEE153" s="653"/>
      <c r="KEF153" s="653"/>
      <c r="KEG153" s="653"/>
      <c r="KEH153" s="653"/>
      <c r="KEI153" s="653"/>
      <c r="KEJ153" s="668"/>
      <c r="KEK153" s="670"/>
      <c r="KEL153" s="652"/>
      <c r="KEM153" s="652"/>
      <c r="KEN153" s="652"/>
      <c r="KEO153" s="652"/>
      <c r="KEP153" s="652"/>
      <c r="KEQ153" s="652"/>
      <c r="KER153" s="653"/>
      <c r="KES153" s="653"/>
      <c r="KET153" s="653"/>
      <c r="KEU153" s="653"/>
      <c r="KEV153" s="653"/>
      <c r="KEW153" s="653"/>
      <c r="KEX153" s="653"/>
      <c r="KEY153" s="653"/>
      <c r="KEZ153" s="668"/>
      <c r="KFA153" s="670"/>
      <c r="KFB153" s="652"/>
      <c r="KFC153" s="652"/>
      <c r="KFD153" s="652"/>
      <c r="KFE153" s="652"/>
      <c r="KFF153" s="652"/>
      <c r="KFG153" s="652"/>
      <c r="KFH153" s="653"/>
      <c r="KFI153" s="653"/>
      <c r="KFJ153" s="653"/>
      <c r="KFK153" s="653"/>
      <c r="KFL153" s="653"/>
      <c r="KFM153" s="653"/>
      <c r="KFN153" s="653"/>
      <c r="KFO153" s="653"/>
      <c r="KFP153" s="668"/>
      <c r="KFQ153" s="670"/>
      <c r="KFR153" s="652"/>
      <c r="KFS153" s="652"/>
      <c r="KFT153" s="652"/>
      <c r="KFU153" s="652"/>
      <c r="KFV153" s="652"/>
      <c r="KFW153" s="652"/>
      <c r="KFX153" s="653"/>
      <c r="KFY153" s="653"/>
      <c r="KFZ153" s="653"/>
      <c r="KGA153" s="653"/>
      <c r="KGB153" s="653"/>
      <c r="KGC153" s="653"/>
      <c r="KGD153" s="653"/>
      <c r="KGE153" s="653"/>
      <c r="KGF153" s="668"/>
      <c r="KGG153" s="670"/>
      <c r="KGH153" s="652"/>
      <c r="KGI153" s="652"/>
      <c r="KGJ153" s="652"/>
      <c r="KGK153" s="652"/>
      <c r="KGL153" s="652"/>
      <c r="KGM153" s="652"/>
      <c r="KGN153" s="653"/>
      <c r="KGO153" s="653"/>
      <c r="KGP153" s="653"/>
      <c r="KGQ153" s="653"/>
      <c r="KGR153" s="653"/>
      <c r="KGS153" s="653"/>
      <c r="KGT153" s="653"/>
      <c r="KGU153" s="653"/>
      <c r="KGV153" s="668"/>
      <c r="KGW153" s="670"/>
      <c r="KGX153" s="652"/>
      <c r="KGY153" s="652"/>
      <c r="KGZ153" s="652"/>
      <c r="KHA153" s="652"/>
      <c r="KHB153" s="652"/>
      <c r="KHC153" s="652"/>
      <c r="KHD153" s="653"/>
      <c r="KHE153" s="653"/>
      <c r="KHF153" s="653"/>
      <c r="KHG153" s="653"/>
      <c r="KHH153" s="653"/>
      <c r="KHI153" s="653"/>
      <c r="KHJ153" s="653"/>
      <c r="KHK153" s="653"/>
      <c r="KHL153" s="668"/>
      <c r="KHM153" s="670"/>
      <c r="KHN153" s="652"/>
      <c r="KHO153" s="652"/>
      <c r="KHP153" s="652"/>
      <c r="KHQ153" s="652"/>
      <c r="KHR153" s="652"/>
      <c r="KHS153" s="652"/>
      <c r="KHT153" s="653"/>
      <c r="KHU153" s="653"/>
      <c r="KHV153" s="653"/>
      <c r="KHW153" s="653"/>
      <c r="KHX153" s="653"/>
      <c r="KHY153" s="653"/>
      <c r="KHZ153" s="653"/>
      <c r="KIA153" s="653"/>
      <c r="KIB153" s="668"/>
      <c r="KIC153" s="670"/>
      <c r="KID153" s="652"/>
      <c r="KIE153" s="652"/>
      <c r="KIF153" s="652"/>
      <c r="KIG153" s="652"/>
      <c r="KIH153" s="652"/>
      <c r="KII153" s="652"/>
      <c r="KIJ153" s="653"/>
      <c r="KIK153" s="653"/>
      <c r="KIL153" s="653"/>
      <c r="KIM153" s="653"/>
      <c r="KIN153" s="653"/>
      <c r="KIO153" s="653"/>
      <c r="KIP153" s="653"/>
      <c r="KIQ153" s="653"/>
      <c r="KIR153" s="668"/>
      <c r="KIS153" s="670"/>
      <c r="KIT153" s="652"/>
      <c r="KIU153" s="652"/>
      <c r="KIV153" s="652"/>
      <c r="KIW153" s="652"/>
      <c r="KIX153" s="652"/>
      <c r="KIY153" s="652"/>
      <c r="KIZ153" s="653"/>
      <c r="KJA153" s="653"/>
      <c r="KJB153" s="653"/>
      <c r="KJC153" s="653"/>
      <c r="KJD153" s="653"/>
      <c r="KJE153" s="653"/>
      <c r="KJF153" s="653"/>
      <c r="KJG153" s="653"/>
      <c r="KJH153" s="668"/>
      <c r="KJI153" s="670"/>
      <c r="KJJ153" s="652"/>
      <c r="KJK153" s="652"/>
      <c r="KJL153" s="652"/>
      <c r="KJM153" s="652"/>
      <c r="KJN153" s="652"/>
      <c r="KJO153" s="652"/>
      <c r="KJP153" s="653"/>
      <c r="KJQ153" s="653"/>
      <c r="KJR153" s="653"/>
      <c r="KJS153" s="653"/>
      <c r="KJT153" s="653"/>
      <c r="KJU153" s="653"/>
      <c r="KJV153" s="653"/>
      <c r="KJW153" s="653"/>
      <c r="KJX153" s="668"/>
      <c r="KJY153" s="670"/>
      <c r="KJZ153" s="652"/>
      <c r="KKA153" s="652"/>
      <c r="KKB153" s="652"/>
      <c r="KKC153" s="652"/>
      <c r="KKD153" s="652"/>
      <c r="KKE153" s="652"/>
      <c r="KKF153" s="653"/>
      <c r="KKG153" s="653"/>
      <c r="KKH153" s="653"/>
      <c r="KKI153" s="653"/>
      <c r="KKJ153" s="653"/>
      <c r="KKK153" s="653"/>
      <c r="KKL153" s="653"/>
      <c r="KKM153" s="653"/>
      <c r="KKN153" s="668"/>
      <c r="KKO153" s="670"/>
      <c r="KKP153" s="652"/>
      <c r="KKQ153" s="652"/>
      <c r="KKR153" s="652"/>
      <c r="KKS153" s="652"/>
      <c r="KKT153" s="652"/>
      <c r="KKU153" s="652"/>
      <c r="KKV153" s="653"/>
      <c r="KKW153" s="653"/>
      <c r="KKX153" s="653"/>
      <c r="KKY153" s="653"/>
      <c r="KKZ153" s="653"/>
      <c r="KLA153" s="653"/>
      <c r="KLB153" s="653"/>
      <c r="KLC153" s="653"/>
      <c r="KLD153" s="668"/>
      <c r="KLE153" s="670"/>
      <c r="KLF153" s="652"/>
      <c r="KLG153" s="652"/>
      <c r="KLH153" s="652"/>
      <c r="KLI153" s="652"/>
      <c r="KLJ153" s="652"/>
      <c r="KLK153" s="652"/>
      <c r="KLL153" s="653"/>
      <c r="KLM153" s="653"/>
      <c r="KLN153" s="653"/>
      <c r="KLO153" s="653"/>
      <c r="KLP153" s="653"/>
      <c r="KLQ153" s="653"/>
      <c r="KLR153" s="653"/>
      <c r="KLS153" s="653"/>
      <c r="KLT153" s="668"/>
      <c r="KLU153" s="670"/>
      <c r="KLV153" s="652"/>
      <c r="KLW153" s="652"/>
      <c r="KLX153" s="652"/>
      <c r="KLY153" s="652"/>
      <c r="KLZ153" s="652"/>
      <c r="KMA153" s="652"/>
      <c r="KMB153" s="653"/>
      <c r="KMC153" s="653"/>
      <c r="KMD153" s="653"/>
      <c r="KME153" s="653"/>
      <c r="KMF153" s="653"/>
      <c r="KMG153" s="653"/>
      <c r="KMH153" s="653"/>
      <c r="KMI153" s="653"/>
      <c r="KMJ153" s="668"/>
      <c r="KMK153" s="670"/>
      <c r="KML153" s="652"/>
      <c r="KMM153" s="652"/>
      <c r="KMN153" s="652"/>
      <c r="KMO153" s="652"/>
      <c r="KMP153" s="652"/>
      <c r="KMQ153" s="652"/>
      <c r="KMR153" s="653"/>
      <c r="KMS153" s="653"/>
      <c r="KMT153" s="653"/>
      <c r="KMU153" s="653"/>
      <c r="KMV153" s="653"/>
      <c r="KMW153" s="653"/>
      <c r="KMX153" s="653"/>
      <c r="KMY153" s="653"/>
      <c r="KMZ153" s="668"/>
      <c r="KNA153" s="670"/>
      <c r="KNB153" s="652"/>
      <c r="KNC153" s="652"/>
      <c r="KND153" s="652"/>
      <c r="KNE153" s="652"/>
      <c r="KNF153" s="652"/>
      <c r="KNG153" s="652"/>
      <c r="KNH153" s="653"/>
      <c r="KNI153" s="653"/>
      <c r="KNJ153" s="653"/>
      <c r="KNK153" s="653"/>
      <c r="KNL153" s="653"/>
      <c r="KNM153" s="653"/>
      <c r="KNN153" s="653"/>
      <c r="KNO153" s="653"/>
      <c r="KNP153" s="668"/>
      <c r="KNQ153" s="670"/>
      <c r="KNR153" s="652"/>
      <c r="KNS153" s="652"/>
      <c r="KNT153" s="652"/>
      <c r="KNU153" s="652"/>
      <c r="KNV153" s="652"/>
      <c r="KNW153" s="652"/>
      <c r="KNX153" s="653"/>
      <c r="KNY153" s="653"/>
      <c r="KNZ153" s="653"/>
      <c r="KOA153" s="653"/>
      <c r="KOB153" s="653"/>
      <c r="KOC153" s="653"/>
      <c r="KOD153" s="653"/>
      <c r="KOE153" s="653"/>
      <c r="KOF153" s="668"/>
      <c r="KOG153" s="670"/>
      <c r="KOH153" s="652"/>
      <c r="KOI153" s="652"/>
      <c r="KOJ153" s="652"/>
      <c r="KOK153" s="652"/>
      <c r="KOL153" s="652"/>
      <c r="KOM153" s="652"/>
      <c r="KON153" s="653"/>
      <c r="KOO153" s="653"/>
      <c r="KOP153" s="653"/>
      <c r="KOQ153" s="653"/>
      <c r="KOR153" s="653"/>
      <c r="KOS153" s="653"/>
      <c r="KOT153" s="653"/>
      <c r="KOU153" s="653"/>
      <c r="KOV153" s="668"/>
      <c r="KOW153" s="670"/>
      <c r="KOX153" s="652"/>
      <c r="KOY153" s="652"/>
      <c r="KOZ153" s="652"/>
      <c r="KPA153" s="652"/>
      <c r="KPB153" s="652"/>
      <c r="KPC153" s="652"/>
      <c r="KPD153" s="653"/>
      <c r="KPE153" s="653"/>
      <c r="KPF153" s="653"/>
      <c r="KPG153" s="653"/>
      <c r="KPH153" s="653"/>
      <c r="KPI153" s="653"/>
      <c r="KPJ153" s="653"/>
      <c r="KPK153" s="653"/>
      <c r="KPL153" s="668"/>
      <c r="KPM153" s="670"/>
      <c r="KPN153" s="652"/>
      <c r="KPO153" s="652"/>
      <c r="KPP153" s="652"/>
      <c r="KPQ153" s="652"/>
      <c r="KPR153" s="652"/>
      <c r="KPS153" s="652"/>
      <c r="KPT153" s="653"/>
      <c r="KPU153" s="653"/>
      <c r="KPV153" s="653"/>
      <c r="KPW153" s="653"/>
      <c r="KPX153" s="653"/>
      <c r="KPY153" s="653"/>
      <c r="KPZ153" s="653"/>
      <c r="KQA153" s="653"/>
      <c r="KQB153" s="668"/>
      <c r="KQC153" s="670"/>
      <c r="KQD153" s="652"/>
      <c r="KQE153" s="652"/>
      <c r="KQF153" s="652"/>
      <c r="KQG153" s="652"/>
      <c r="KQH153" s="652"/>
      <c r="KQI153" s="652"/>
      <c r="KQJ153" s="653"/>
      <c r="KQK153" s="653"/>
      <c r="KQL153" s="653"/>
      <c r="KQM153" s="653"/>
      <c r="KQN153" s="653"/>
      <c r="KQO153" s="653"/>
      <c r="KQP153" s="653"/>
      <c r="KQQ153" s="653"/>
      <c r="KQR153" s="668"/>
      <c r="KQS153" s="670"/>
      <c r="KQT153" s="652"/>
      <c r="KQU153" s="652"/>
      <c r="KQV153" s="652"/>
      <c r="KQW153" s="652"/>
      <c r="KQX153" s="652"/>
      <c r="KQY153" s="652"/>
      <c r="KQZ153" s="653"/>
      <c r="KRA153" s="653"/>
      <c r="KRB153" s="653"/>
      <c r="KRC153" s="653"/>
      <c r="KRD153" s="653"/>
      <c r="KRE153" s="653"/>
      <c r="KRF153" s="653"/>
      <c r="KRG153" s="653"/>
      <c r="KRH153" s="668"/>
      <c r="KRI153" s="670"/>
      <c r="KRJ153" s="652"/>
      <c r="KRK153" s="652"/>
      <c r="KRL153" s="652"/>
      <c r="KRM153" s="652"/>
      <c r="KRN153" s="652"/>
      <c r="KRO153" s="652"/>
      <c r="KRP153" s="653"/>
      <c r="KRQ153" s="653"/>
      <c r="KRR153" s="653"/>
      <c r="KRS153" s="653"/>
      <c r="KRT153" s="653"/>
      <c r="KRU153" s="653"/>
      <c r="KRV153" s="653"/>
      <c r="KRW153" s="653"/>
      <c r="KRX153" s="668"/>
      <c r="KRY153" s="670"/>
      <c r="KRZ153" s="652"/>
      <c r="KSA153" s="652"/>
      <c r="KSB153" s="652"/>
      <c r="KSC153" s="652"/>
      <c r="KSD153" s="652"/>
      <c r="KSE153" s="652"/>
      <c r="KSF153" s="653"/>
      <c r="KSG153" s="653"/>
      <c r="KSH153" s="653"/>
      <c r="KSI153" s="653"/>
      <c r="KSJ153" s="653"/>
      <c r="KSK153" s="653"/>
      <c r="KSL153" s="653"/>
      <c r="KSM153" s="653"/>
      <c r="KSN153" s="668"/>
      <c r="KSO153" s="670"/>
      <c r="KSP153" s="652"/>
      <c r="KSQ153" s="652"/>
      <c r="KSR153" s="652"/>
      <c r="KSS153" s="652"/>
      <c r="KST153" s="652"/>
      <c r="KSU153" s="652"/>
      <c r="KSV153" s="653"/>
      <c r="KSW153" s="653"/>
      <c r="KSX153" s="653"/>
      <c r="KSY153" s="653"/>
      <c r="KSZ153" s="653"/>
      <c r="KTA153" s="653"/>
      <c r="KTB153" s="653"/>
      <c r="KTC153" s="653"/>
      <c r="KTD153" s="668"/>
      <c r="KTE153" s="670"/>
      <c r="KTF153" s="652"/>
      <c r="KTG153" s="652"/>
      <c r="KTH153" s="652"/>
      <c r="KTI153" s="652"/>
      <c r="KTJ153" s="652"/>
      <c r="KTK153" s="652"/>
      <c r="KTL153" s="653"/>
      <c r="KTM153" s="653"/>
      <c r="KTN153" s="653"/>
      <c r="KTO153" s="653"/>
      <c r="KTP153" s="653"/>
      <c r="KTQ153" s="653"/>
      <c r="KTR153" s="653"/>
      <c r="KTS153" s="653"/>
      <c r="KTT153" s="668"/>
      <c r="KTU153" s="670"/>
      <c r="KTV153" s="652"/>
      <c r="KTW153" s="652"/>
      <c r="KTX153" s="652"/>
      <c r="KTY153" s="652"/>
      <c r="KTZ153" s="652"/>
      <c r="KUA153" s="652"/>
      <c r="KUB153" s="653"/>
      <c r="KUC153" s="653"/>
      <c r="KUD153" s="653"/>
      <c r="KUE153" s="653"/>
      <c r="KUF153" s="653"/>
      <c r="KUG153" s="653"/>
      <c r="KUH153" s="653"/>
      <c r="KUI153" s="653"/>
      <c r="KUJ153" s="668"/>
      <c r="KUK153" s="670"/>
      <c r="KUL153" s="652"/>
      <c r="KUM153" s="652"/>
      <c r="KUN153" s="652"/>
      <c r="KUO153" s="652"/>
      <c r="KUP153" s="652"/>
      <c r="KUQ153" s="652"/>
      <c r="KUR153" s="653"/>
      <c r="KUS153" s="653"/>
      <c r="KUT153" s="653"/>
      <c r="KUU153" s="653"/>
      <c r="KUV153" s="653"/>
      <c r="KUW153" s="653"/>
      <c r="KUX153" s="653"/>
      <c r="KUY153" s="653"/>
      <c r="KUZ153" s="668"/>
      <c r="KVA153" s="670"/>
      <c r="KVB153" s="652"/>
      <c r="KVC153" s="652"/>
      <c r="KVD153" s="652"/>
      <c r="KVE153" s="652"/>
      <c r="KVF153" s="652"/>
      <c r="KVG153" s="652"/>
      <c r="KVH153" s="653"/>
      <c r="KVI153" s="653"/>
      <c r="KVJ153" s="653"/>
      <c r="KVK153" s="653"/>
      <c r="KVL153" s="653"/>
      <c r="KVM153" s="653"/>
      <c r="KVN153" s="653"/>
      <c r="KVO153" s="653"/>
      <c r="KVP153" s="668"/>
      <c r="KVQ153" s="670"/>
      <c r="KVR153" s="652"/>
      <c r="KVS153" s="652"/>
      <c r="KVT153" s="652"/>
      <c r="KVU153" s="652"/>
      <c r="KVV153" s="652"/>
      <c r="KVW153" s="652"/>
      <c r="KVX153" s="653"/>
      <c r="KVY153" s="653"/>
      <c r="KVZ153" s="653"/>
      <c r="KWA153" s="653"/>
      <c r="KWB153" s="653"/>
      <c r="KWC153" s="653"/>
      <c r="KWD153" s="653"/>
      <c r="KWE153" s="653"/>
      <c r="KWF153" s="668"/>
      <c r="KWG153" s="670"/>
      <c r="KWH153" s="652"/>
      <c r="KWI153" s="652"/>
      <c r="KWJ153" s="652"/>
      <c r="KWK153" s="652"/>
      <c r="KWL153" s="652"/>
      <c r="KWM153" s="652"/>
      <c r="KWN153" s="653"/>
      <c r="KWO153" s="653"/>
      <c r="KWP153" s="653"/>
      <c r="KWQ153" s="653"/>
      <c r="KWR153" s="653"/>
      <c r="KWS153" s="653"/>
      <c r="KWT153" s="653"/>
      <c r="KWU153" s="653"/>
      <c r="KWV153" s="668"/>
      <c r="KWW153" s="670"/>
      <c r="KWX153" s="652"/>
      <c r="KWY153" s="652"/>
      <c r="KWZ153" s="652"/>
      <c r="KXA153" s="652"/>
      <c r="KXB153" s="652"/>
      <c r="KXC153" s="652"/>
      <c r="KXD153" s="653"/>
      <c r="KXE153" s="653"/>
      <c r="KXF153" s="653"/>
      <c r="KXG153" s="653"/>
      <c r="KXH153" s="653"/>
      <c r="KXI153" s="653"/>
      <c r="KXJ153" s="653"/>
      <c r="KXK153" s="653"/>
      <c r="KXL153" s="668"/>
      <c r="KXM153" s="670"/>
      <c r="KXN153" s="652"/>
      <c r="KXO153" s="652"/>
      <c r="KXP153" s="652"/>
      <c r="KXQ153" s="652"/>
      <c r="KXR153" s="652"/>
      <c r="KXS153" s="652"/>
      <c r="KXT153" s="653"/>
      <c r="KXU153" s="653"/>
      <c r="KXV153" s="653"/>
      <c r="KXW153" s="653"/>
      <c r="KXX153" s="653"/>
      <c r="KXY153" s="653"/>
      <c r="KXZ153" s="653"/>
      <c r="KYA153" s="653"/>
      <c r="KYB153" s="668"/>
      <c r="KYC153" s="670"/>
      <c r="KYD153" s="652"/>
      <c r="KYE153" s="652"/>
      <c r="KYF153" s="652"/>
      <c r="KYG153" s="652"/>
      <c r="KYH153" s="652"/>
      <c r="KYI153" s="652"/>
      <c r="KYJ153" s="653"/>
      <c r="KYK153" s="653"/>
      <c r="KYL153" s="653"/>
      <c r="KYM153" s="653"/>
      <c r="KYN153" s="653"/>
      <c r="KYO153" s="653"/>
      <c r="KYP153" s="653"/>
      <c r="KYQ153" s="653"/>
      <c r="KYR153" s="668"/>
      <c r="KYS153" s="670"/>
      <c r="KYT153" s="652"/>
      <c r="KYU153" s="652"/>
      <c r="KYV153" s="652"/>
      <c r="KYW153" s="652"/>
      <c r="KYX153" s="652"/>
      <c r="KYY153" s="652"/>
      <c r="KYZ153" s="653"/>
      <c r="KZA153" s="653"/>
      <c r="KZB153" s="653"/>
      <c r="KZC153" s="653"/>
      <c r="KZD153" s="653"/>
      <c r="KZE153" s="653"/>
      <c r="KZF153" s="653"/>
      <c r="KZG153" s="653"/>
      <c r="KZH153" s="668"/>
      <c r="KZI153" s="670"/>
      <c r="KZJ153" s="652"/>
      <c r="KZK153" s="652"/>
      <c r="KZL153" s="652"/>
      <c r="KZM153" s="652"/>
      <c r="KZN153" s="652"/>
      <c r="KZO153" s="652"/>
      <c r="KZP153" s="653"/>
      <c r="KZQ153" s="653"/>
      <c r="KZR153" s="653"/>
      <c r="KZS153" s="653"/>
      <c r="KZT153" s="653"/>
      <c r="KZU153" s="653"/>
      <c r="KZV153" s="653"/>
      <c r="KZW153" s="653"/>
      <c r="KZX153" s="668"/>
      <c r="KZY153" s="670"/>
      <c r="KZZ153" s="652"/>
      <c r="LAA153" s="652"/>
      <c r="LAB153" s="652"/>
      <c r="LAC153" s="652"/>
      <c r="LAD153" s="652"/>
      <c r="LAE153" s="652"/>
      <c r="LAF153" s="653"/>
      <c r="LAG153" s="653"/>
      <c r="LAH153" s="653"/>
      <c r="LAI153" s="653"/>
      <c r="LAJ153" s="653"/>
      <c r="LAK153" s="653"/>
      <c r="LAL153" s="653"/>
      <c r="LAM153" s="653"/>
      <c r="LAN153" s="668"/>
      <c r="LAO153" s="670"/>
      <c r="LAP153" s="652"/>
      <c r="LAQ153" s="652"/>
      <c r="LAR153" s="652"/>
      <c r="LAS153" s="652"/>
      <c r="LAT153" s="652"/>
      <c r="LAU153" s="652"/>
      <c r="LAV153" s="653"/>
      <c r="LAW153" s="653"/>
      <c r="LAX153" s="653"/>
      <c r="LAY153" s="653"/>
      <c r="LAZ153" s="653"/>
      <c r="LBA153" s="653"/>
      <c r="LBB153" s="653"/>
      <c r="LBC153" s="653"/>
      <c r="LBD153" s="668"/>
      <c r="LBE153" s="670"/>
      <c r="LBF153" s="652"/>
      <c r="LBG153" s="652"/>
      <c r="LBH153" s="652"/>
      <c r="LBI153" s="652"/>
      <c r="LBJ153" s="652"/>
      <c r="LBK153" s="652"/>
      <c r="LBL153" s="653"/>
      <c r="LBM153" s="653"/>
      <c r="LBN153" s="653"/>
      <c r="LBO153" s="653"/>
      <c r="LBP153" s="653"/>
      <c r="LBQ153" s="653"/>
      <c r="LBR153" s="653"/>
      <c r="LBS153" s="653"/>
      <c r="LBT153" s="668"/>
      <c r="LBU153" s="670"/>
      <c r="LBV153" s="652"/>
      <c r="LBW153" s="652"/>
      <c r="LBX153" s="652"/>
      <c r="LBY153" s="652"/>
      <c r="LBZ153" s="652"/>
      <c r="LCA153" s="652"/>
      <c r="LCB153" s="653"/>
      <c r="LCC153" s="653"/>
      <c r="LCD153" s="653"/>
      <c r="LCE153" s="653"/>
      <c r="LCF153" s="653"/>
      <c r="LCG153" s="653"/>
      <c r="LCH153" s="653"/>
      <c r="LCI153" s="653"/>
      <c r="LCJ153" s="668"/>
      <c r="LCK153" s="670"/>
      <c r="LCL153" s="652"/>
      <c r="LCM153" s="652"/>
      <c r="LCN153" s="652"/>
      <c r="LCO153" s="652"/>
      <c r="LCP153" s="652"/>
      <c r="LCQ153" s="652"/>
      <c r="LCR153" s="653"/>
      <c r="LCS153" s="653"/>
      <c r="LCT153" s="653"/>
      <c r="LCU153" s="653"/>
      <c r="LCV153" s="653"/>
      <c r="LCW153" s="653"/>
      <c r="LCX153" s="653"/>
      <c r="LCY153" s="653"/>
      <c r="LCZ153" s="668"/>
      <c r="LDA153" s="670"/>
      <c r="LDB153" s="652"/>
      <c r="LDC153" s="652"/>
      <c r="LDD153" s="652"/>
      <c r="LDE153" s="652"/>
      <c r="LDF153" s="652"/>
      <c r="LDG153" s="652"/>
      <c r="LDH153" s="653"/>
      <c r="LDI153" s="653"/>
      <c r="LDJ153" s="653"/>
      <c r="LDK153" s="653"/>
      <c r="LDL153" s="653"/>
      <c r="LDM153" s="653"/>
      <c r="LDN153" s="653"/>
      <c r="LDO153" s="653"/>
      <c r="LDP153" s="668"/>
      <c r="LDQ153" s="670"/>
      <c r="LDR153" s="652"/>
      <c r="LDS153" s="652"/>
      <c r="LDT153" s="652"/>
      <c r="LDU153" s="652"/>
      <c r="LDV153" s="652"/>
      <c r="LDW153" s="652"/>
      <c r="LDX153" s="653"/>
      <c r="LDY153" s="653"/>
      <c r="LDZ153" s="653"/>
      <c r="LEA153" s="653"/>
      <c r="LEB153" s="653"/>
      <c r="LEC153" s="653"/>
      <c r="LED153" s="653"/>
      <c r="LEE153" s="653"/>
      <c r="LEF153" s="668"/>
      <c r="LEG153" s="670"/>
      <c r="LEH153" s="652"/>
      <c r="LEI153" s="652"/>
      <c r="LEJ153" s="652"/>
      <c r="LEK153" s="652"/>
      <c r="LEL153" s="652"/>
      <c r="LEM153" s="652"/>
      <c r="LEN153" s="653"/>
      <c r="LEO153" s="653"/>
      <c r="LEP153" s="653"/>
      <c r="LEQ153" s="653"/>
      <c r="LER153" s="653"/>
      <c r="LES153" s="653"/>
      <c r="LET153" s="653"/>
      <c r="LEU153" s="653"/>
      <c r="LEV153" s="668"/>
      <c r="LEW153" s="670"/>
      <c r="LEX153" s="652"/>
      <c r="LEY153" s="652"/>
      <c r="LEZ153" s="652"/>
      <c r="LFA153" s="652"/>
      <c r="LFB153" s="652"/>
      <c r="LFC153" s="652"/>
      <c r="LFD153" s="653"/>
      <c r="LFE153" s="653"/>
      <c r="LFF153" s="653"/>
      <c r="LFG153" s="653"/>
      <c r="LFH153" s="653"/>
      <c r="LFI153" s="653"/>
      <c r="LFJ153" s="653"/>
      <c r="LFK153" s="653"/>
      <c r="LFL153" s="668"/>
      <c r="LFM153" s="670"/>
      <c r="LFN153" s="652"/>
      <c r="LFO153" s="652"/>
      <c r="LFP153" s="652"/>
      <c r="LFQ153" s="652"/>
      <c r="LFR153" s="652"/>
      <c r="LFS153" s="652"/>
      <c r="LFT153" s="653"/>
      <c r="LFU153" s="653"/>
      <c r="LFV153" s="653"/>
      <c r="LFW153" s="653"/>
      <c r="LFX153" s="653"/>
      <c r="LFY153" s="653"/>
      <c r="LFZ153" s="653"/>
      <c r="LGA153" s="653"/>
      <c r="LGB153" s="668"/>
      <c r="LGC153" s="670"/>
      <c r="LGD153" s="652"/>
      <c r="LGE153" s="652"/>
      <c r="LGF153" s="652"/>
      <c r="LGG153" s="652"/>
      <c r="LGH153" s="652"/>
      <c r="LGI153" s="652"/>
      <c r="LGJ153" s="653"/>
      <c r="LGK153" s="653"/>
      <c r="LGL153" s="653"/>
      <c r="LGM153" s="653"/>
      <c r="LGN153" s="653"/>
      <c r="LGO153" s="653"/>
      <c r="LGP153" s="653"/>
      <c r="LGQ153" s="653"/>
      <c r="LGR153" s="668"/>
      <c r="LGS153" s="670"/>
      <c r="LGT153" s="652"/>
      <c r="LGU153" s="652"/>
      <c r="LGV153" s="652"/>
      <c r="LGW153" s="652"/>
      <c r="LGX153" s="652"/>
      <c r="LGY153" s="652"/>
      <c r="LGZ153" s="653"/>
      <c r="LHA153" s="653"/>
      <c r="LHB153" s="653"/>
      <c r="LHC153" s="653"/>
      <c r="LHD153" s="653"/>
      <c r="LHE153" s="653"/>
      <c r="LHF153" s="653"/>
      <c r="LHG153" s="653"/>
      <c r="LHH153" s="668"/>
      <c r="LHI153" s="670"/>
      <c r="LHJ153" s="652"/>
      <c r="LHK153" s="652"/>
      <c r="LHL153" s="652"/>
      <c r="LHM153" s="652"/>
      <c r="LHN153" s="652"/>
      <c r="LHO153" s="652"/>
      <c r="LHP153" s="653"/>
      <c r="LHQ153" s="653"/>
      <c r="LHR153" s="653"/>
      <c r="LHS153" s="653"/>
      <c r="LHT153" s="653"/>
      <c r="LHU153" s="653"/>
      <c r="LHV153" s="653"/>
      <c r="LHW153" s="653"/>
      <c r="LHX153" s="668"/>
      <c r="LHY153" s="670"/>
      <c r="LHZ153" s="652"/>
      <c r="LIA153" s="652"/>
      <c r="LIB153" s="652"/>
      <c r="LIC153" s="652"/>
      <c r="LID153" s="652"/>
      <c r="LIE153" s="652"/>
      <c r="LIF153" s="653"/>
      <c r="LIG153" s="653"/>
      <c r="LIH153" s="653"/>
      <c r="LII153" s="653"/>
      <c r="LIJ153" s="653"/>
      <c r="LIK153" s="653"/>
      <c r="LIL153" s="653"/>
      <c r="LIM153" s="653"/>
      <c r="LIN153" s="668"/>
      <c r="LIO153" s="670"/>
      <c r="LIP153" s="652"/>
      <c r="LIQ153" s="652"/>
      <c r="LIR153" s="652"/>
      <c r="LIS153" s="652"/>
      <c r="LIT153" s="652"/>
      <c r="LIU153" s="652"/>
      <c r="LIV153" s="653"/>
      <c r="LIW153" s="653"/>
      <c r="LIX153" s="653"/>
      <c r="LIY153" s="653"/>
      <c r="LIZ153" s="653"/>
      <c r="LJA153" s="653"/>
      <c r="LJB153" s="653"/>
      <c r="LJC153" s="653"/>
      <c r="LJD153" s="668"/>
      <c r="LJE153" s="670"/>
      <c r="LJF153" s="652"/>
      <c r="LJG153" s="652"/>
      <c r="LJH153" s="652"/>
      <c r="LJI153" s="652"/>
      <c r="LJJ153" s="652"/>
      <c r="LJK153" s="652"/>
      <c r="LJL153" s="653"/>
      <c r="LJM153" s="653"/>
      <c r="LJN153" s="653"/>
      <c r="LJO153" s="653"/>
      <c r="LJP153" s="653"/>
      <c r="LJQ153" s="653"/>
      <c r="LJR153" s="653"/>
      <c r="LJS153" s="653"/>
      <c r="LJT153" s="668"/>
      <c r="LJU153" s="670"/>
      <c r="LJV153" s="652"/>
      <c r="LJW153" s="652"/>
      <c r="LJX153" s="652"/>
      <c r="LJY153" s="652"/>
      <c r="LJZ153" s="652"/>
      <c r="LKA153" s="652"/>
      <c r="LKB153" s="653"/>
      <c r="LKC153" s="653"/>
      <c r="LKD153" s="653"/>
      <c r="LKE153" s="653"/>
      <c r="LKF153" s="653"/>
      <c r="LKG153" s="653"/>
      <c r="LKH153" s="653"/>
      <c r="LKI153" s="653"/>
      <c r="LKJ153" s="668"/>
      <c r="LKK153" s="670"/>
      <c r="LKL153" s="652"/>
      <c r="LKM153" s="652"/>
      <c r="LKN153" s="652"/>
      <c r="LKO153" s="652"/>
      <c r="LKP153" s="652"/>
      <c r="LKQ153" s="652"/>
      <c r="LKR153" s="653"/>
      <c r="LKS153" s="653"/>
      <c r="LKT153" s="653"/>
      <c r="LKU153" s="653"/>
      <c r="LKV153" s="653"/>
      <c r="LKW153" s="653"/>
      <c r="LKX153" s="653"/>
      <c r="LKY153" s="653"/>
      <c r="LKZ153" s="668"/>
      <c r="LLA153" s="670"/>
      <c r="LLB153" s="652"/>
      <c r="LLC153" s="652"/>
      <c r="LLD153" s="652"/>
      <c r="LLE153" s="652"/>
      <c r="LLF153" s="652"/>
      <c r="LLG153" s="652"/>
      <c r="LLH153" s="653"/>
      <c r="LLI153" s="653"/>
      <c r="LLJ153" s="653"/>
      <c r="LLK153" s="653"/>
      <c r="LLL153" s="653"/>
      <c r="LLM153" s="653"/>
      <c r="LLN153" s="653"/>
      <c r="LLO153" s="653"/>
      <c r="LLP153" s="668"/>
      <c r="LLQ153" s="670"/>
      <c r="LLR153" s="652"/>
      <c r="LLS153" s="652"/>
      <c r="LLT153" s="652"/>
      <c r="LLU153" s="652"/>
      <c r="LLV153" s="652"/>
      <c r="LLW153" s="652"/>
      <c r="LLX153" s="653"/>
      <c r="LLY153" s="653"/>
      <c r="LLZ153" s="653"/>
      <c r="LMA153" s="653"/>
      <c r="LMB153" s="653"/>
      <c r="LMC153" s="653"/>
      <c r="LMD153" s="653"/>
      <c r="LME153" s="653"/>
      <c r="LMF153" s="668"/>
      <c r="LMG153" s="670"/>
      <c r="LMH153" s="652"/>
      <c r="LMI153" s="652"/>
      <c r="LMJ153" s="652"/>
      <c r="LMK153" s="652"/>
      <c r="LML153" s="652"/>
      <c r="LMM153" s="652"/>
      <c r="LMN153" s="653"/>
      <c r="LMO153" s="653"/>
      <c r="LMP153" s="653"/>
      <c r="LMQ153" s="653"/>
      <c r="LMR153" s="653"/>
      <c r="LMS153" s="653"/>
      <c r="LMT153" s="653"/>
      <c r="LMU153" s="653"/>
      <c r="LMV153" s="668"/>
      <c r="LMW153" s="670"/>
      <c r="LMX153" s="652"/>
      <c r="LMY153" s="652"/>
      <c r="LMZ153" s="652"/>
      <c r="LNA153" s="652"/>
      <c r="LNB153" s="652"/>
      <c r="LNC153" s="652"/>
      <c r="LND153" s="653"/>
      <c r="LNE153" s="653"/>
      <c r="LNF153" s="653"/>
      <c r="LNG153" s="653"/>
      <c r="LNH153" s="653"/>
      <c r="LNI153" s="653"/>
      <c r="LNJ153" s="653"/>
      <c r="LNK153" s="653"/>
      <c r="LNL153" s="668"/>
      <c r="LNM153" s="670"/>
      <c r="LNN153" s="652"/>
      <c r="LNO153" s="652"/>
      <c r="LNP153" s="652"/>
      <c r="LNQ153" s="652"/>
      <c r="LNR153" s="652"/>
      <c r="LNS153" s="652"/>
      <c r="LNT153" s="653"/>
      <c r="LNU153" s="653"/>
      <c r="LNV153" s="653"/>
      <c r="LNW153" s="653"/>
      <c r="LNX153" s="653"/>
      <c r="LNY153" s="653"/>
      <c r="LNZ153" s="653"/>
      <c r="LOA153" s="653"/>
      <c r="LOB153" s="668"/>
      <c r="LOC153" s="670"/>
      <c r="LOD153" s="652"/>
      <c r="LOE153" s="652"/>
      <c r="LOF153" s="652"/>
      <c r="LOG153" s="652"/>
      <c r="LOH153" s="652"/>
      <c r="LOI153" s="652"/>
      <c r="LOJ153" s="653"/>
      <c r="LOK153" s="653"/>
      <c r="LOL153" s="653"/>
      <c r="LOM153" s="653"/>
      <c r="LON153" s="653"/>
      <c r="LOO153" s="653"/>
      <c r="LOP153" s="653"/>
      <c r="LOQ153" s="653"/>
      <c r="LOR153" s="668"/>
      <c r="LOS153" s="670"/>
      <c r="LOT153" s="652"/>
      <c r="LOU153" s="652"/>
      <c r="LOV153" s="652"/>
      <c r="LOW153" s="652"/>
      <c r="LOX153" s="652"/>
      <c r="LOY153" s="652"/>
      <c r="LOZ153" s="653"/>
      <c r="LPA153" s="653"/>
      <c r="LPB153" s="653"/>
      <c r="LPC153" s="653"/>
      <c r="LPD153" s="653"/>
      <c r="LPE153" s="653"/>
      <c r="LPF153" s="653"/>
      <c r="LPG153" s="653"/>
      <c r="LPH153" s="668"/>
      <c r="LPI153" s="670"/>
      <c r="LPJ153" s="652"/>
      <c r="LPK153" s="652"/>
      <c r="LPL153" s="652"/>
      <c r="LPM153" s="652"/>
      <c r="LPN153" s="652"/>
      <c r="LPO153" s="652"/>
      <c r="LPP153" s="653"/>
      <c r="LPQ153" s="653"/>
      <c r="LPR153" s="653"/>
      <c r="LPS153" s="653"/>
      <c r="LPT153" s="653"/>
      <c r="LPU153" s="653"/>
      <c r="LPV153" s="653"/>
      <c r="LPW153" s="653"/>
      <c r="LPX153" s="668"/>
      <c r="LPY153" s="670"/>
      <c r="LPZ153" s="652"/>
      <c r="LQA153" s="652"/>
      <c r="LQB153" s="652"/>
      <c r="LQC153" s="652"/>
      <c r="LQD153" s="652"/>
      <c r="LQE153" s="652"/>
      <c r="LQF153" s="653"/>
      <c r="LQG153" s="653"/>
      <c r="LQH153" s="653"/>
      <c r="LQI153" s="653"/>
      <c r="LQJ153" s="653"/>
      <c r="LQK153" s="653"/>
      <c r="LQL153" s="653"/>
      <c r="LQM153" s="653"/>
      <c r="LQN153" s="668"/>
      <c r="LQO153" s="670"/>
      <c r="LQP153" s="652"/>
      <c r="LQQ153" s="652"/>
      <c r="LQR153" s="652"/>
      <c r="LQS153" s="652"/>
      <c r="LQT153" s="652"/>
      <c r="LQU153" s="652"/>
      <c r="LQV153" s="653"/>
      <c r="LQW153" s="653"/>
      <c r="LQX153" s="653"/>
      <c r="LQY153" s="653"/>
      <c r="LQZ153" s="653"/>
      <c r="LRA153" s="653"/>
      <c r="LRB153" s="653"/>
      <c r="LRC153" s="653"/>
      <c r="LRD153" s="668"/>
      <c r="LRE153" s="670"/>
      <c r="LRF153" s="652"/>
      <c r="LRG153" s="652"/>
      <c r="LRH153" s="652"/>
      <c r="LRI153" s="652"/>
      <c r="LRJ153" s="652"/>
      <c r="LRK153" s="652"/>
      <c r="LRL153" s="653"/>
      <c r="LRM153" s="653"/>
      <c r="LRN153" s="653"/>
      <c r="LRO153" s="653"/>
      <c r="LRP153" s="653"/>
      <c r="LRQ153" s="653"/>
      <c r="LRR153" s="653"/>
      <c r="LRS153" s="653"/>
      <c r="LRT153" s="668"/>
      <c r="LRU153" s="670"/>
      <c r="LRV153" s="652"/>
      <c r="LRW153" s="652"/>
      <c r="LRX153" s="652"/>
      <c r="LRY153" s="652"/>
      <c r="LRZ153" s="652"/>
      <c r="LSA153" s="652"/>
      <c r="LSB153" s="653"/>
      <c r="LSC153" s="653"/>
      <c r="LSD153" s="653"/>
      <c r="LSE153" s="653"/>
      <c r="LSF153" s="653"/>
      <c r="LSG153" s="653"/>
      <c r="LSH153" s="653"/>
      <c r="LSI153" s="653"/>
      <c r="LSJ153" s="668"/>
      <c r="LSK153" s="670"/>
      <c r="LSL153" s="652"/>
      <c r="LSM153" s="652"/>
      <c r="LSN153" s="652"/>
      <c r="LSO153" s="652"/>
      <c r="LSP153" s="652"/>
      <c r="LSQ153" s="652"/>
      <c r="LSR153" s="653"/>
      <c r="LSS153" s="653"/>
      <c r="LST153" s="653"/>
      <c r="LSU153" s="653"/>
      <c r="LSV153" s="653"/>
      <c r="LSW153" s="653"/>
      <c r="LSX153" s="653"/>
      <c r="LSY153" s="653"/>
      <c r="LSZ153" s="668"/>
      <c r="LTA153" s="670"/>
      <c r="LTB153" s="652"/>
      <c r="LTC153" s="652"/>
      <c r="LTD153" s="652"/>
      <c r="LTE153" s="652"/>
      <c r="LTF153" s="652"/>
      <c r="LTG153" s="652"/>
      <c r="LTH153" s="653"/>
      <c r="LTI153" s="653"/>
      <c r="LTJ153" s="653"/>
      <c r="LTK153" s="653"/>
      <c r="LTL153" s="653"/>
      <c r="LTM153" s="653"/>
      <c r="LTN153" s="653"/>
      <c r="LTO153" s="653"/>
      <c r="LTP153" s="668"/>
      <c r="LTQ153" s="670"/>
      <c r="LTR153" s="652"/>
      <c r="LTS153" s="652"/>
      <c r="LTT153" s="652"/>
      <c r="LTU153" s="652"/>
      <c r="LTV153" s="652"/>
      <c r="LTW153" s="652"/>
      <c r="LTX153" s="653"/>
      <c r="LTY153" s="653"/>
      <c r="LTZ153" s="653"/>
      <c r="LUA153" s="653"/>
      <c r="LUB153" s="653"/>
      <c r="LUC153" s="653"/>
      <c r="LUD153" s="653"/>
      <c r="LUE153" s="653"/>
      <c r="LUF153" s="668"/>
      <c r="LUG153" s="670"/>
      <c r="LUH153" s="652"/>
      <c r="LUI153" s="652"/>
      <c r="LUJ153" s="652"/>
      <c r="LUK153" s="652"/>
      <c r="LUL153" s="652"/>
      <c r="LUM153" s="652"/>
      <c r="LUN153" s="653"/>
      <c r="LUO153" s="653"/>
      <c r="LUP153" s="653"/>
      <c r="LUQ153" s="653"/>
      <c r="LUR153" s="653"/>
      <c r="LUS153" s="653"/>
      <c r="LUT153" s="653"/>
      <c r="LUU153" s="653"/>
      <c r="LUV153" s="668"/>
      <c r="LUW153" s="670"/>
      <c r="LUX153" s="652"/>
      <c r="LUY153" s="652"/>
      <c r="LUZ153" s="652"/>
      <c r="LVA153" s="652"/>
      <c r="LVB153" s="652"/>
      <c r="LVC153" s="652"/>
      <c r="LVD153" s="653"/>
      <c r="LVE153" s="653"/>
      <c r="LVF153" s="653"/>
      <c r="LVG153" s="653"/>
      <c r="LVH153" s="653"/>
      <c r="LVI153" s="653"/>
      <c r="LVJ153" s="653"/>
      <c r="LVK153" s="653"/>
      <c r="LVL153" s="668"/>
      <c r="LVM153" s="670"/>
      <c r="LVN153" s="652"/>
      <c r="LVO153" s="652"/>
      <c r="LVP153" s="652"/>
      <c r="LVQ153" s="652"/>
      <c r="LVR153" s="652"/>
      <c r="LVS153" s="652"/>
      <c r="LVT153" s="653"/>
      <c r="LVU153" s="653"/>
      <c r="LVV153" s="653"/>
      <c r="LVW153" s="653"/>
      <c r="LVX153" s="653"/>
      <c r="LVY153" s="653"/>
      <c r="LVZ153" s="653"/>
      <c r="LWA153" s="653"/>
      <c r="LWB153" s="668"/>
      <c r="LWC153" s="670"/>
      <c r="LWD153" s="652"/>
      <c r="LWE153" s="652"/>
      <c r="LWF153" s="652"/>
      <c r="LWG153" s="652"/>
      <c r="LWH153" s="652"/>
      <c r="LWI153" s="652"/>
      <c r="LWJ153" s="653"/>
      <c r="LWK153" s="653"/>
      <c r="LWL153" s="653"/>
      <c r="LWM153" s="653"/>
      <c r="LWN153" s="653"/>
      <c r="LWO153" s="653"/>
      <c r="LWP153" s="653"/>
      <c r="LWQ153" s="653"/>
      <c r="LWR153" s="668"/>
      <c r="LWS153" s="670"/>
      <c r="LWT153" s="652"/>
      <c r="LWU153" s="652"/>
      <c r="LWV153" s="652"/>
      <c r="LWW153" s="652"/>
      <c r="LWX153" s="652"/>
      <c r="LWY153" s="652"/>
      <c r="LWZ153" s="653"/>
      <c r="LXA153" s="653"/>
      <c r="LXB153" s="653"/>
      <c r="LXC153" s="653"/>
      <c r="LXD153" s="653"/>
      <c r="LXE153" s="653"/>
      <c r="LXF153" s="653"/>
      <c r="LXG153" s="653"/>
      <c r="LXH153" s="668"/>
      <c r="LXI153" s="670"/>
      <c r="LXJ153" s="652"/>
      <c r="LXK153" s="652"/>
      <c r="LXL153" s="652"/>
      <c r="LXM153" s="652"/>
      <c r="LXN153" s="652"/>
      <c r="LXO153" s="652"/>
      <c r="LXP153" s="653"/>
      <c r="LXQ153" s="653"/>
      <c r="LXR153" s="653"/>
      <c r="LXS153" s="653"/>
      <c r="LXT153" s="653"/>
      <c r="LXU153" s="653"/>
      <c r="LXV153" s="653"/>
      <c r="LXW153" s="653"/>
      <c r="LXX153" s="668"/>
      <c r="LXY153" s="670"/>
      <c r="LXZ153" s="652"/>
      <c r="LYA153" s="652"/>
      <c r="LYB153" s="652"/>
      <c r="LYC153" s="652"/>
      <c r="LYD153" s="652"/>
      <c r="LYE153" s="652"/>
      <c r="LYF153" s="653"/>
      <c r="LYG153" s="653"/>
      <c r="LYH153" s="653"/>
      <c r="LYI153" s="653"/>
      <c r="LYJ153" s="653"/>
      <c r="LYK153" s="653"/>
      <c r="LYL153" s="653"/>
      <c r="LYM153" s="653"/>
      <c r="LYN153" s="668"/>
      <c r="LYO153" s="670"/>
      <c r="LYP153" s="652"/>
      <c r="LYQ153" s="652"/>
      <c r="LYR153" s="652"/>
      <c r="LYS153" s="652"/>
      <c r="LYT153" s="652"/>
      <c r="LYU153" s="652"/>
      <c r="LYV153" s="653"/>
      <c r="LYW153" s="653"/>
      <c r="LYX153" s="653"/>
      <c r="LYY153" s="653"/>
      <c r="LYZ153" s="653"/>
      <c r="LZA153" s="653"/>
      <c r="LZB153" s="653"/>
      <c r="LZC153" s="653"/>
      <c r="LZD153" s="668"/>
      <c r="LZE153" s="670"/>
      <c r="LZF153" s="652"/>
      <c r="LZG153" s="652"/>
      <c r="LZH153" s="652"/>
      <c r="LZI153" s="652"/>
      <c r="LZJ153" s="652"/>
      <c r="LZK153" s="652"/>
      <c r="LZL153" s="653"/>
      <c r="LZM153" s="653"/>
      <c r="LZN153" s="653"/>
      <c r="LZO153" s="653"/>
      <c r="LZP153" s="653"/>
      <c r="LZQ153" s="653"/>
      <c r="LZR153" s="653"/>
      <c r="LZS153" s="653"/>
      <c r="LZT153" s="668"/>
      <c r="LZU153" s="670"/>
      <c r="LZV153" s="652"/>
      <c r="LZW153" s="652"/>
      <c r="LZX153" s="652"/>
      <c r="LZY153" s="652"/>
      <c r="LZZ153" s="652"/>
      <c r="MAA153" s="652"/>
      <c r="MAB153" s="653"/>
      <c r="MAC153" s="653"/>
      <c r="MAD153" s="653"/>
      <c r="MAE153" s="653"/>
      <c r="MAF153" s="653"/>
      <c r="MAG153" s="653"/>
      <c r="MAH153" s="653"/>
      <c r="MAI153" s="653"/>
      <c r="MAJ153" s="668"/>
      <c r="MAK153" s="670"/>
      <c r="MAL153" s="652"/>
      <c r="MAM153" s="652"/>
      <c r="MAN153" s="652"/>
      <c r="MAO153" s="652"/>
      <c r="MAP153" s="652"/>
      <c r="MAQ153" s="652"/>
      <c r="MAR153" s="653"/>
      <c r="MAS153" s="653"/>
      <c r="MAT153" s="653"/>
      <c r="MAU153" s="653"/>
      <c r="MAV153" s="653"/>
      <c r="MAW153" s="653"/>
      <c r="MAX153" s="653"/>
      <c r="MAY153" s="653"/>
      <c r="MAZ153" s="668"/>
      <c r="MBA153" s="670"/>
      <c r="MBB153" s="652"/>
      <c r="MBC153" s="652"/>
      <c r="MBD153" s="652"/>
      <c r="MBE153" s="652"/>
      <c r="MBF153" s="652"/>
      <c r="MBG153" s="652"/>
      <c r="MBH153" s="653"/>
      <c r="MBI153" s="653"/>
      <c r="MBJ153" s="653"/>
      <c r="MBK153" s="653"/>
      <c r="MBL153" s="653"/>
      <c r="MBM153" s="653"/>
      <c r="MBN153" s="653"/>
      <c r="MBO153" s="653"/>
      <c r="MBP153" s="668"/>
      <c r="MBQ153" s="670"/>
      <c r="MBR153" s="652"/>
      <c r="MBS153" s="652"/>
      <c r="MBT153" s="652"/>
      <c r="MBU153" s="652"/>
      <c r="MBV153" s="652"/>
      <c r="MBW153" s="652"/>
      <c r="MBX153" s="653"/>
      <c r="MBY153" s="653"/>
      <c r="MBZ153" s="653"/>
      <c r="MCA153" s="653"/>
      <c r="MCB153" s="653"/>
      <c r="MCC153" s="653"/>
      <c r="MCD153" s="653"/>
      <c r="MCE153" s="653"/>
      <c r="MCF153" s="668"/>
      <c r="MCG153" s="670"/>
      <c r="MCH153" s="652"/>
      <c r="MCI153" s="652"/>
      <c r="MCJ153" s="652"/>
      <c r="MCK153" s="652"/>
      <c r="MCL153" s="652"/>
      <c r="MCM153" s="652"/>
      <c r="MCN153" s="653"/>
      <c r="MCO153" s="653"/>
      <c r="MCP153" s="653"/>
      <c r="MCQ153" s="653"/>
      <c r="MCR153" s="653"/>
      <c r="MCS153" s="653"/>
      <c r="MCT153" s="653"/>
      <c r="MCU153" s="653"/>
      <c r="MCV153" s="668"/>
      <c r="MCW153" s="670"/>
      <c r="MCX153" s="652"/>
      <c r="MCY153" s="652"/>
      <c r="MCZ153" s="652"/>
      <c r="MDA153" s="652"/>
      <c r="MDB153" s="652"/>
      <c r="MDC153" s="652"/>
      <c r="MDD153" s="653"/>
      <c r="MDE153" s="653"/>
      <c r="MDF153" s="653"/>
      <c r="MDG153" s="653"/>
      <c r="MDH153" s="653"/>
      <c r="MDI153" s="653"/>
      <c r="MDJ153" s="653"/>
      <c r="MDK153" s="653"/>
      <c r="MDL153" s="668"/>
      <c r="MDM153" s="670"/>
      <c r="MDN153" s="652"/>
      <c r="MDO153" s="652"/>
      <c r="MDP153" s="652"/>
      <c r="MDQ153" s="652"/>
      <c r="MDR153" s="652"/>
      <c r="MDS153" s="652"/>
      <c r="MDT153" s="653"/>
      <c r="MDU153" s="653"/>
      <c r="MDV153" s="653"/>
      <c r="MDW153" s="653"/>
      <c r="MDX153" s="653"/>
      <c r="MDY153" s="653"/>
      <c r="MDZ153" s="653"/>
      <c r="MEA153" s="653"/>
      <c r="MEB153" s="668"/>
      <c r="MEC153" s="670"/>
      <c r="MED153" s="652"/>
      <c r="MEE153" s="652"/>
      <c r="MEF153" s="652"/>
      <c r="MEG153" s="652"/>
      <c r="MEH153" s="652"/>
      <c r="MEI153" s="652"/>
      <c r="MEJ153" s="653"/>
      <c r="MEK153" s="653"/>
      <c r="MEL153" s="653"/>
      <c r="MEM153" s="653"/>
      <c r="MEN153" s="653"/>
      <c r="MEO153" s="653"/>
      <c r="MEP153" s="653"/>
      <c r="MEQ153" s="653"/>
      <c r="MER153" s="668"/>
      <c r="MES153" s="670"/>
      <c r="MET153" s="652"/>
      <c r="MEU153" s="652"/>
      <c r="MEV153" s="652"/>
      <c r="MEW153" s="652"/>
      <c r="MEX153" s="652"/>
      <c r="MEY153" s="652"/>
      <c r="MEZ153" s="653"/>
      <c r="MFA153" s="653"/>
      <c r="MFB153" s="653"/>
      <c r="MFC153" s="653"/>
      <c r="MFD153" s="653"/>
      <c r="MFE153" s="653"/>
      <c r="MFF153" s="653"/>
      <c r="MFG153" s="653"/>
      <c r="MFH153" s="668"/>
      <c r="MFI153" s="670"/>
      <c r="MFJ153" s="652"/>
      <c r="MFK153" s="652"/>
      <c r="MFL153" s="652"/>
      <c r="MFM153" s="652"/>
      <c r="MFN153" s="652"/>
      <c r="MFO153" s="652"/>
      <c r="MFP153" s="653"/>
      <c r="MFQ153" s="653"/>
      <c r="MFR153" s="653"/>
      <c r="MFS153" s="653"/>
      <c r="MFT153" s="653"/>
      <c r="MFU153" s="653"/>
      <c r="MFV153" s="653"/>
      <c r="MFW153" s="653"/>
      <c r="MFX153" s="668"/>
      <c r="MFY153" s="670"/>
      <c r="MFZ153" s="652"/>
      <c r="MGA153" s="652"/>
      <c r="MGB153" s="652"/>
      <c r="MGC153" s="652"/>
      <c r="MGD153" s="652"/>
      <c r="MGE153" s="652"/>
      <c r="MGF153" s="653"/>
      <c r="MGG153" s="653"/>
      <c r="MGH153" s="653"/>
      <c r="MGI153" s="653"/>
      <c r="MGJ153" s="653"/>
      <c r="MGK153" s="653"/>
      <c r="MGL153" s="653"/>
      <c r="MGM153" s="653"/>
      <c r="MGN153" s="668"/>
      <c r="MGO153" s="670"/>
      <c r="MGP153" s="652"/>
      <c r="MGQ153" s="652"/>
      <c r="MGR153" s="652"/>
      <c r="MGS153" s="652"/>
      <c r="MGT153" s="652"/>
      <c r="MGU153" s="652"/>
      <c r="MGV153" s="653"/>
      <c r="MGW153" s="653"/>
      <c r="MGX153" s="653"/>
      <c r="MGY153" s="653"/>
      <c r="MGZ153" s="653"/>
      <c r="MHA153" s="653"/>
      <c r="MHB153" s="653"/>
      <c r="MHC153" s="653"/>
      <c r="MHD153" s="668"/>
      <c r="MHE153" s="670"/>
      <c r="MHF153" s="652"/>
      <c r="MHG153" s="652"/>
      <c r="MHH153" s="652"/>
      <c r="MHI153" s="652"/>
      <c r="MHJ153" s="652"/>
      <c r="MHK153" s="652"/>
      <c r="MHL153" s="653"/>
      <c r="MHM153" s="653"/>
      <c r="MHN153" s="653"/>
      <c r="MHO153" s="653"/>
      <c r="MHP153" s="653"/>
      <c r="MHQ153" s="653"/>
      <c r="MHR153" s="653"/>
      <c r="MHS153" s="653"/>
      <c r="MHT153" s="668"/>
      <c r="MHU153" s="670"/>
      <c r="MHV153" s="652"/>
      <c r="MHW153" s="652"/>
      <c r="MHX153" s="652"/>
      <c r="MHY153" s="652"/>
      <c r="MHZ153" s="652"/>
      <c r="MIA153" s="652"/>
      <c r="MIB153" s="653"/>
      <c r="MIC153" s="653"/>
      <c r="MID153" s="653"/>
      <c r="MIE153" s="653"/>
      <c r="MIF153" s="653"/>
      <c r="MIG153" s="653"/>
      <c r="MIH153" s="653"/>
      <c r="MII153" s="653"/>
      <c r="MIJ153" s="668"/>
      <c r="MIK153" s="670"/>
      <c r="MIL153" s="652"/>
      <c r="MIM153" s="652"/>
      <c r="MIN153" s="652"/>
      <c r="MIO153" s="652"/>
      <c r="MIP153" s="652"/>
      <c r="MIQ153" s="652"/>
      <c r="MIR153" s="653"/>
      <c r="MIS153" s="653"/>
      <c r="MIT153" s="653"/>
      <c r="MIU153" s="653"/>
      <c r="MIV153" s="653"/>
      <c r="MIW153" s="653"/>
      <c r="MIX153" s="653"/>
      <c r="MIY153" s="653"/>
      <c r="MIZ153" s="668"/>
      <c r="MJA153" s="670"/>
      <c r="MJB153" s="652"/>
      <c r="MJC153" s="652"/>
      <c r="MJD153" s="652"/>
      <c r="MJE153" s="652"/>
      <c r="MJF153" s="652"/>
      <c r="MJG153" s="652"/>
      <c r="MJH153" s="653"/>
      <c r="MJI153" s="653"/>
      <c r="MJJ153" s="653"/>
      <c r="MJK153" s="653"/>
      <c r="MJL153" s="653"/>
      <c r="MJM153" s="653"/>
      <c r="MJN153" s="653"/>
      <c r="MJO153" s="653"/>
      <c r="MJP153" s="668"/>
      <c r="MJQ153" s="670"/>
      <c r="MJR153" s="652"/>
      <c r="MJS153" s="652"/>
      <c r="MJT153" s="652"/>
      <c r="MJU153" s="652"/>
      <c r="MJV153" s="652"/>
      <c r="MJW153" s="652"/>
      <c r="MJX153" s="653"/>
      <c r="MJY153" s="653"/>
      <c r="MJZ153" s="653"/>
      <c r="MKA153" s="653"/>
      <c r="MKB153" s="653"/>
      <c r="MKC153" s="653"/>
      <c r="MKD153" s="653"/>
      <c r="MKE153" s="653"/>
      <c r="MKF153" s="668"/>
      <c r="MKG153" s="670"/>
      <c r="MKH153" s="652"/>
      <c r="MKI153" s="652"/>
      <c r="MKJ153" s="652"/>
      <c r="MKK153" s="652"/>
      <c r="MKL153" s="652"/>
      <c r="MKM153" s="652"/>
      <c r="MKN153" s="653"/>
      <c r="MKO153" s="653"/>
      <c r="MKP153" s="653"/>
      <c r="MKQ153" s="653"/>
      <c r="MKR153" s="653"/>
      <c r="MKS153" s="653"/>
      <c r="MKT153" s="653"/>
      <c r="MKU153" s="653"/>
      <c r="MKV153" s="668"/>
      <c r="MKW153" s="670"/>
      <c r="MKX153" s="652"/>
      <c r="MKY153" s="652"/>
      <c r="MKZ153" s="652"/>
      <c r="MLA153" s="652"/>
      <c r="MLB153" s="652"/>
      <c r="MLC153" s="652"/>
      <c r="MLD153" s="653"/>
      <c r="MLE153" s="653"/>
      <c r="MLF153" s="653"/>
      <c r="MLG153" s="653"/>
      <c r="MLH153" s="653"/>
      <c r="MLI153" s="653"/>
      <c r="MLJ153" s="653"/>
      <c r="MLK153" s="653"/>
      <c r="MLL153" s="668"/>
      <c r="MLM153" s="670"/>
      <c r="MLN153" s="652"/>
      <c r="MLO153" s="652"/>
      <c r="MLP153" s="652"/>
      <c r="MLQ153" s="652"/>
      <c r="MLR153" s="652"/>
      <c r="MLS153" s="652"/>
      <c r="MLT153" s="653"/>
      <c r="MLU153" s="653"/>
      <c r="MLV153" s="653"/>
      <c r="MLW153" s="653"/>
      <c r="MLX153" s="653"/>
      <c r="MLY153" s="653"/>
      <c r="MLZ153" s="653"/>
      <c r="MMA153" s="653"/>
      <c r="MMB153" s="668"/>
      <c r="MMC153" s="670"/>
      <c r="MMD153" s="652"/>
      <c r="MME153" s="652"/>
      <c r="MMF153" s="652"/>
      <c r="MMG153" s="652"/>
      <c r="MMH153" s="652"/>
      <c r="MMI153" s="652"/>
      <c r="MMJ153" s="653"/>
      <c r="MMK153" s="653"/>
      <c r="MML153" s="653"/>
      <c r="MMM153" s="653"/>
      <c r="MMN153" s="653"/>
      <c r="MMO153" s="653"/>
      <c r="MMP153" s="653"/>
      <c r="MMQ153" s="653"/>
      <c r="MMR153" s="668"/>
      <c r="MMS153" s="670"/>
      <c r="MMT153" s="652"/>
      <c r="MMU153" s="652"/>
      <c r="MMV153" s="652"/>
      <c r="MMW153" s="652"/>
      <c r="MMX153" s="652"/>
      <c r="MMY153" s="652"/>
      <c r="MMZ153" s="653"/>
      <c r="MNA153" s="653"/>
      <c r="MNB153" s="653"/>
      <c r="MNC153" s="653"/>
      <c r="MND153" s="653"/>
      <c r="MNE153" s="653"/>
      <c r="MNF153" s="653"/>
      <c r="MNG153" s="653"/>
      <c r="MNH153" s="668"/>
      <c r="MNI153" s="670"/>
      <c r="MNJ153" s="652"/>
      <c r="MNK153" s="652"/>
      <c r="MNL153" s="652"/>
      <c r="MNM153" s="652"/>
      <c r="MNN153" s="652"/>
      <c r="MNO153" s="652"/>
      <c r="MNP153" s="653"/>
      <c r="MNQ153" s="653"/>
      <c r="MNR153" s="653"/>
      <c r="MNS153" s="653"/>
      <c r="MNT153" s="653"/>
      <c r="MNU153" s="653"/>
      <c r="MNV153" s="653"/>
      <c r="MNW153" s="653"/>
      <c r="MNX153" s="668"/>
      <c r="MNY153" s="670"/>
      <c r="MNZ153" s="652"/>
      <c r="MOA153" s="652"/>
      <c r="MOB153" s="652"/>
      <c r="MOC153" s="652"/>
      <c r="MOD153" s="652"/>
      <c r="MOE153" s="652"/>
      <c r="MOF153" s="653"/>
      <c r="MOG153" s="653"/>
      <c r="MOH153" s="653"/>
      <c r="MOI153" s="653"/>
      <c r="MOJ153" s="653"/>
      <c r="MOK153" s="653"/>
      <c r="MOL153" s="653"/>
      <c r="MOM153" s="653"/>
      <c r="MON153" s="668"/>
      <c r="MOO153" s="670"/>
      <c r="MOP153" s="652"/>
      <c r="MOQ153" s="652"/>
      <c r="MOR153" s="652"/>
      <c r="MOS153" s="652"/>
      <c r="MOT153" s="652"/>
      <c r="MOU153" s="652"/>
      <c r="MOV153" s="653"/>
      <c r="MOW153" s="653"/>
      <c r="MOX153" s="653"/>
      <c r="MOY153" s="653"/>
      <c r="MOZ153" s="653"/>
      <c r="MPA153" s="653"/>
      <c r="MPB153" s="653"/>
      <c r="MPC153" s="653"/>
      <c r="MPD153" s="668"/>
      <c r="MPE153" s="670"/>
      <c r="MPF153" s="652"/>
      <c r="MPG153" s="652"/>
      <c r="MPH153" s="652"/>
      <c r="MPI153" s="652"/>
      <c r="MPJ153" s="652"/>
      <c r="MPK153" s="652"/>
      <c r="MPL153" s="653"/>
      <c r="MPM153" s="653"/>
      <c r="MPN153" s="653"/>
      <c r="MPO153" s="653"/>
      <c r="MPP153" s="653"/>
      <c r="MPQ153" s="653"/>
      <c r="MPR153" s="653"/>
      <c r="MPS153" s="653"/>
      <c r="MPT153" s="668"/>
      <c r="MPU153" s="670"/>
      <c r="MPV153" s="652"/>
      <c r="MPW153" s="652"/>
      <c r="MPX153" s="652"/>
      <c r="MPY153" s="652"/>
      <c r="MPZ153" s="652"/>
      <c r="MQA153" s="652"/>
      <c r="MQB153" s="653"/>
      <c r="MQC153" s="653"/>
      <c r="MQD153" s="653"/>
      <c r="MQE153" s="653"/>
      <c r="MQF153" s="653"/>
      <c r="MQG153" s="653"/>
      <c r="MQH153" s="653"/>
      <c r="MQI153" s="653"/>
      <c r="MQJ153" s="668"/>
      <c r="MQK153" s="670"/>
      <c r="MQL153" s="652"/>
      <c r="MQM153" s="652"/>
      <c r="MQN153" s="652"/>
      <c r="MQO153" s="652"/>
      <c r="MQP153" s="652"/>
      <c r="MQQ153" s="652"/>
      <c r="MQR153" s="653"/>
      <c r="MQS153" s="653"/>
      <c r="MQT153" s="653"/>
      <c r="MQU153" s="653"/>
      <c r="MQV153" s="653"/>
      <c r="MQW153" s="653"/>
      <c r="MQX153" s="653"/>
      <c r="MQY153" s="653"/>
      <c r="MQZ153" s="668"/>
      <c r="MRA153" s="670"/>
      <c r="MRB153" s="652"/>
      <c r="MRC153" s="652"/>
      <c r="MRD153" s="652"/>
      <c r="MRE153" s="652"/>
      <c r="MRF153" s="652"/>
      <c r="MRG153" s="652"/>
      <c r="MRH153" s="653"/>
      <c r="MRI153" s="653"/>
      <c r="MRJ153" s="653"/>
      <c r="MRK153" s="653"/>
      <c r="MRL153" s="653"/>
      <c r="MRM153" s="653"/>
      <c r="MRN153" s="653"/>
      <c r="MRO153" s="653"/>
      <c r="MRP153" s="668"/>
      <c r="MRQ153" s="670"/>
      <c r="MRR153" s="652"/>
      <c r="MRS153" s="652"/>
      <c r="MRT153" s="652"/>
      <c r="MRU153" s="652"/>
      <c r="MRV153" s="652"/>
      <c r="MRW153" s="652"/>
      <c r="MRX153" s="653"/>
      <c r="MRY153" s="653"/>
      <c r="MRZ153" s="653"/>
      <c r="MSA153" s="653"/>
      <c r="MSB153" s="653"/>
      <c r="MSC153" s="653"/>
      <c r="MSD153" s="653"/>
      <c r="MSE153" s="653"/>
      <c r="MSF153" s="668"/>
      <c r="MSG153" s="670"/>
      <c r="MSH153" s="652"/>
      <c r="MSI153" s="652"/>
      <c r="MSJ153" s="652"/>
      <c r="MSK153" s="652"/>
      <c r="MSL153" s="652"/>
      <c r="MSM153" s="652"/>
      <c r="MSN153" s="653"/>
      <c r="MSO153" s="653"/>
      <c r="MSP153" s="653"/>
      <c r="MSQ153" s="653"/>
      <c r="MSR153" s="653"/>
      <c r="MSS153" s="653"/>
      <c r="MST153" s="653"/>
      <c r="MSU153" s="653"/>
      <c r="MSV153" s="668"/>
      <c r="MSW153" s="670"/>
      <c r="MSX153" s="652"/>
      <c r="MSY153" s="652"/>
      <c r="MSZ153" s="652"/>
      <c r="MTA153" s="652"/>
      <c r="MTB153" s="652"/>
      <c r="MTC153" s="652"/>
      <c r="MTD153" s="653"/>
      <c r="MTE153" s="653"/>
      <c r="MTF153" s="653"/>
      <c r="MTG153" s="653"/>
      <c r="MTH153" s="653"/>
      <c r="MTI153" s="653"/>
      <c r="MTJ153" s="653"/>
      <c r="MTK153" s="653"/>
      <c r="MTL153" s="668"/>
      <c r="MTM153" s="670"/>
      <c r="MTN153" s="652"/>
      <c r="MTO153" s="652"/>
      <c r="MTP153" s="652"/>
      <c r="MTQ153" s="652"/>
      <c r="MTR153" s="652"/>
      <c r="MTS153" s="652"/>
      <c r="MTT153" s="653"/>
      <c r="MTU153" s="653"/>
      <c r="MTV153" s="653"/>
      <c r="MTW153" s="653"/>
      <c r="MTX153" s="653"/>
      <c r="MTY153" s="653"/>
      <c r="MTZ153" s="653"/>
      <c r="MUA153" s="653"/>
      <c r="MUB153" s="668"/>
      <c r="MUC153" s="670"/>
      <c r="MUD153" s="652"/>
      <c r="MUE153" s="652"/>
      <c r="MUF153" s="652"/>
      <c r="MUG153" s="652"/>
      <c r="MUH153" s="652"/>
      <c r="MUI153" s="652"/>
      <c r="MUJ153" s="653"/>
      <c r="MUK153" s="653"/>
      <c r="MUL153" s="653"/>
      <c r="MUM153" s="653"/>
      <c r="MUN153" s="653"/>
      <c r="MUO153" s="653"/>
      <c r="MUP153" s="653"/>
      <c r="MUQ153" s="653"/>
      <c r="MUR153" s="668"/>
      <c r="MUS153" s="670"/>
      <c r="MUT153" s="652"/>
      <c r="MUU153" s="652"/>
      <c r="MUV153" s="652"/>
      <c r="MUW153" s="652"/>
      <c r="MUX153" s="652"/>
      <c r="MUY153" s="652"/>
      <c r="MUZ153" s="653"/>
      <c r="MVA153" s="653"/>
      <c r="MVB153" s="653"/>
      <c r="MVC153" s="653"/>
      <c r="MVD153" s="653"/>
      <c r="MVE153" s="653"/>
      <c r="MVF153" s="653"/>
      <c r="MVG153" s="653"/>
      <c r="MVH153" s="668"/>
      <c r="MVI153" s="670"/>
      <c r="MVJ153" s="652"/>
      <c r="MVK153" s="652"/>
      <c r="MVL153" s="652"/>
      <c r="MVM153" s="652"/>
      <c r="MVN153" s="652"/>
      <c r="MVO153" s="652"/>
      <c r="MVP153" s="653"/>
      <c r="MVQ153" s="653"/>
      <c r="MVR153" s="653"/>
      <c r="MVS153" s="653"/>
      <c r="MVT153" s="653"/>
      <c r="MVU153" s="653"/>
      <c r="MVV153" s="653"/>
      <c r="MVW153" s="653"/>
      <c r="MVX153" s="668"/>
      <c r="MVY153" s="670"/>
      <c r="MVZ153" s="652"/>
      <c r="MWA153" s="652"/>
      <c r="MWB153" s="652"/>
      <c r="MWC153" s="652"/>
      <c r="MWD153" s="652"/>
      <c r="MWE153" s="652"/>
      <c r="MWF153" s="653"/>
      <c r="MWG153" s="653"/>
      <c r="MWH153" s="653"/>
      <c r="MWI153" s="653"/>
      <c r="MWJ153" s="653"/>
      <c r="MWK153" s="653"/>
      <c r="MWL153" s="653"/>
      <c r="MWM153" s="653"/>
      <c r="MWN153" s="668"/>
      <c r="MWO153" s="670"/>
      <c r="MWP153" s="652"/>
      <c r="MWQ153" s="652"/>
      <c r="MWR153" s="652"/>
      <c r="MWS153" s="652"/>
      <c r="MWT153" s="652"/>
      <c r="MWU153" s="652"/>
      <c r="MWV153" s="653"/>
      <c r="MWW153" s="653"/>
      <c r="MWX153" s="653"/>
      <c r="MWY153" s="653"/>
      <c r="MWZ153" s="653"/>
      <c r="MXA153" s="653"/>
      <c r="MXB153" s="653"/>
      <c r="MXC153" s="653"/>
      <c r="MXD153" s="668"/>
      <c r="MXE153" s="670"/>
      <c r="MXF153" s="652"/>
      <c r="MXG153" s="652"/>
      <c r="MXH153" s="652"/>
      <c r="MXI153" s="652"/>
      <c r="MXJ153" s="652"/>
      <c r="MXK153" s="652"/>
      <c r="MXL153" s="653"/>
      <c r="MXM153" s="653"/>
      <c r="MXN153" s="653"/>
      <c r="MXO153" s="653"/>
      <c r="MXP153" s="653"/>
      <c r="MXQ153" s="653"/>
      <c r="MXR153" s="653"/>
      <c r="MXS153" s="653"/>
      <c r="MXT153" s="668"/>
      <c r="MXU153" s="670"/>
      <c r="MXV153" s="652"/>
      <c r="MXW153" s="652"/>
      <c r="MXX153" s="652"/>
      <c r="MXY153" s="652"/>
      <c r="MXZ153" s="652"/>
      <c r="MYA153" s="652"/>
      <c r="MYB153" s="653"/>
      <c r="MYC153" s="653"/>
      <c r="MYD153" s="653"/>
      <c r="MYE153" s="653"/>
      <c r="MYF153" s="653"/>
      <c r="MYG153" s="653"/>
      <c r="MYH153" s="653"/>
      <c r="MYI153" s="653"/>
      <c r="MYJ153" s="668"/>
      <c r="MYK153" s="670"/>
      <c r="MYL153" s="652"/>
      <c r="MYM153" s="652"/>
      <c r="MYN153" s="652"/>
      <c r="MYO153" s="652"/>
      <c r="MYP153" s="652"/>
      <c r="MYQ153" s="652"/>
      <c r="MYR153" s="653"/>
      <c r="MYS153" s="653"/>
      <c r="MYT153" s="653"/>
      <c r="MYU153" s="653"/>
      <c r="MYV153" s="653"/>
      <c r="MYW153" s="653"/>
      <c r="MYX153" s="653"/>
      <c r="MYY153" s="653"/>
      <c r="MYZ153" s="668"/>
      <c r="MZA153" s="670"/>
      <c r="MZB153" s="652"/>
      <c r="MZC153" s="652"/>
      <c r="MZD153" s="652"/>
      <c r="MZE153" s="652"/>
      <c r="MZF153" s="652"/>
      <c r="MZG153" s="652"/>
      <c r="MZH153" s="653"/>
      <c r="MZI153" s="653"/>
      <c r="MZJ153" s="653"/>
      <c r="MZK153" s="653"/>
      <c r="MZL153" s="653"/>
      <c r="MZM153" s="653"/>
      <c r="MZN153" s="653"/>
      <c r="MZO153" s="653"/>
      <c r="MZP153" s="668"/>
      <c r="MZQ153" s="670"/>
      <c r="MZR153" s="652"/>
      <c r="MZS153" s="652"/>
      <c r="MZT153" s="652"/>
      <c r="MZU153" s="652"/>
      <c r="MZV153" s="652"/>
      <c r="MZW153" s="652"/>
      <c r="MZX153" s="653"/>
      <c r="MZY153" s="653"/>
      <c r="MZZ153" s="653"/>
      <c r="NAA153" s="653"/>
      <c r="NAB153" s="653"/>
      <c r="NAC153" s="653"/>
      <c r="NAD153" s="653"/>
      <c r="NAE153" s="653"/>
      <c r="NAF153" s="668"/>
      <c r="NAG153" s="670"/>
      <c r="NAH153" s="652"/>
      <c r="NAI153" s="652"/>
      <c r="NAJ153" s="652"/>
      <c r="NAK153" s="652"/>
      <c r="NAL153" s="652"/>
      <c r="NAM153" s="652"/>
      <c r="NAN153" s="653"/>
      <c r="NAO153" s="653"/>
      <c r="NAP153" s="653"/>
      <c r="NAQ153" s="653"/>
      <c r="NAR153" s="653"/>
      <c r="NAS153" s="653"/>
      <c r="NAT153" s="653"/>
      <c r="NAU153" s="653"/>
      <c r="NAV153" s="668"/>
      <c r="NAW153" s="670"/>
      <c r="NAX153" s="652"/>
      <c r="NAY153" s="652"/>
      <c r="NAZ153" s="652"/>
      <c r="NBA153" s="652"/>
      <c r="NBB153" s="652"/>
      <c r="NBC153" s="652"/>
      <c r="NBD153" s="653"/>
      <c r="NBE153" s="653"/>
      <c r="NBF153" s="653"/>
      <c r="NBG153" s="653"/>
      <c r="NBH153" s="653"/>
      <c r="NBI153" s="653"/>
      <c r="NBJ153" s="653"/>
      <c r="NBK153" s="653"/>
      <c r="NBL153" s="668"/>
      <c r="NBM153" s="670"/>
      <c r="NBN153" s="652"/>
      <c r="NBO153" s="652"/>
      <c r="NBP153" s="652"/>
      <c r="NBQ153" s="652"/>
      <c r="NBR153" s="652"/>
      <c r="NBS153" s="652"/>
      <c r="NBT153" s="653"/>
      <c r="NBU153" s="653"/>
      <c r="NBV153" s="653"/>
      <c r="NBW153" s="653"/>
      <c r="NBX153" s="653"/>
      <c r="NBY153" s="653"/>
      <c r="NBZ153" s="653"/>
      <c r="NCA153" s="653"/>
      <c r="NCB153" s="668"/>
      <c r="NCC153" s="670"/>
      <c r="NCD153" s="652"/>
      <c r="NCE153" s="652"/>
      <c r="NCF153" s="652"/>
      <c r="NCG153" s="652"/>
      <c r="NCH153" s="652"/>
      <c r="NCI153" s="652"/>
      <c r="NCJ153" s="653"/>
      <c r="NCK153" s="653"/>
      <c r="NCL153" s="653"/>
      <c r="NCM153" s="653"/>
      <c r="NCN153" s="653"/>
      <c r="NCO153" s="653"/>
      <c r="NCP153" s="653"/>
      <c r="NCQ153" s="653"/>
      <c r="NCR153" s="668"/>
      <c r="NCS153" s="670"/>
      <c r="NCT153" s="652"/>
      <c r="NCU153" s="652"/>
      <c r="NCV153" s="652"/>
      <c r="NCW153" s="652"/>
      <c r="NCX153" s="652"/>
      <c r="NCY153" s="652"/>
      <c r="NCZ153" s="653"/>
      <c r="NDA153" s="653"/>
      <c r="NDB153" s="653"/>
      <c r="NDC153" s="653"/>
      <c r="NDD153" s="653"/>
      <c r="NDE153" s="653"/>
      <c r="NDF153" s="653"/>
      <c r="NDG153" s="653"/>
      <c r="NDH153" s="668"/>
      <c r="NDI153" s="670"/>
      <c r="NDJ153" s="652"/>
      <c r="NDK153" s="652"/>
      <c r="NDL153" s="652"/>
      <c r="NDM153" s="652"/>
      <c r="NDN153" s="652"/>
      <c r="NDO153" s="652"/>
      <c r="NDP153" s="653"/>
      <c r="NDQ153" s="653"/>
      <c r="NDR153" s="653"/>
      <c r="NDS153" s="653"/>
      <c r="NDT153" s="653"/>
      <c r="NDU153" s="653"/>
      <c r="NDV153" s="653"/>
      <c r="NDW153" s="653"/>
      <c r="NDX153" s="668"/>
      <c r="NDY153" s="670"/>
      <c r="NDZ153" s="652"/>
      <c r="NEA153" s="652"/>
      <c r="NEB153" s="652"/>
      <c r="NEC153" s="652"/>
      <c r="NED153" s="652"/>
      <c r="NEE153" s="652"/>
      <c r="NEF153" s="653"/>
      <c r="NEG153" s="653"/>
      <c r="NEH153" s="653"/>
      <c r="NEI153" s="653"/>
      <c r="NEJ153" s="653"/>
      <c r="NEK153" s="653"/>
      <c r="NEL153" s="653"/>
      <c r="NEM153" s="653"/>
      <c r="NEN153" s="668"/>
      <c r="NEO153" s="670"/>
      <c r="NEP153" s="652"/>
      <c r="NEQ153" s="652"/>
      <c r="NER153" s="652"/>
      <c r="NES153" s="652"/>
      <c r="NET153" s="652"/>
      <c r="NEU153" s="652"/>
      <c r="NEV153" s="653"/>
      <c r="NEW153" s="653"/>
      <c r="NEX153" s="653"/>
      <c r="NEY153" s="653"/>
      <c r="NEZ153" s="653"/>
      <c r="NFA153" s="653"/>
      <c r="NFB153" s="653"/>
      <c r="NFC153" s="653"/>
      <c r="NFD153" s="668"/>
      <c r="NFE153" s="670"/>
      <c r="NFF153" s="652"/>
      <c r="NFG153" s="652"/>
      <c r="NFH153" s="652"/>
      <c r="NFI153" s="652"/>
      <c r="NFJ153" s="652"/>
      <c r="NFK153" s="652"/>
      <c r="NFL153" s="653"/>
      <c r="NFM153" s="653"/>
      <c r="NFN153" s="653"/>
      <c r="NFO153" s="653"/>
      <c r="NFP153" s="653"/>
      <c r="NFQ153" s="653"/>
      <c r="NFR153" s="653"/>
      <c r="NFS153" s="653"/>
      <c r="NFT153" s="668"/>
      <c r="NFU153" s="670"/>
      <c r="NFV153" s="652"/>
      <c r="NFW153" s="652"/>
      <c r="NFX153" s="652"/>
      <c r="NFY153" s="652"/>
      <c r="NFZ153" s="652"/>
      <c r="NGA153" s="652"/>
      <c r="NGB153" s="653"/>
      <c r="NGC153" s="653"/>
      <c r="NGD153" s="653"/>
      <c r="NGE153" s="653"/>
      <c r="NGF153" s="653"/>
      <c r="NGG153" s="653"/>
      <c r="NGH153" s="653"/>
      <c r="NGI153" s="653"/>
      <c r="NGJ153" s="668"/>
      <c r="NGK153" s="670"/>
      <c r="NGL153" s="652"/>
      <c r="NGM153" s="652"/>
      <c r="NGN153" s="652"/>
      <c r="NGO153" s="652"/>
      <c r="NGP153" s="652"/>
      <c r="NGQ153" s="652"/>
      <c r="NGR153" s="653"/>
      <c r="NGS153" s="653"/>
      <c r="NGT153" s="653"/>
      <c r="NGU153" s="653"/>
      <c r="NGV153" s="653"/>
      <c r="NGW153" s="653"/>
      <c r="NGX153" s="653"/>
      <c r="NGY153" s="653"/>
      <c r="NGZ153" s="668"/>
      <c r="NHA153" s="670"/>
      <c r="NHB153" s="652"/>
      <c r="NHC153" s="652"/>
      <c r="NHD153" s="652"/>
      <c r="NHE153" s="652"/>
      <c r="NHF153" s="652"/>
      <c r="NHG153" s="652"/>
      <c r="NHH153" s="653"/>
      <c r="NHI153" s="653"/>
      <c r="NHJ153" s="653"/>
      <c r="NHK153" s="653"/>
      <c r="NHL153" s="653"/>
      <c r="NHM153" s="653"/>
      <c r="NHN153" s="653"/>
      <c r="NHO153" s="653"/>
      <c r="NHP153" s="668"/>
      <c r="NHQ153" s="670"/>
      <c r="NHR153" s="652"/>
      <c r="NHS153" s="652"/>
      <c r="NHT153" s="652"/>
      <c r="NHU153" s="652"/>
      <c r="NHV153" s="652"/>
      <c r="NHW153" s="652"/>
      <c r="NHX153" s="653"/>
      <c r="NHY153" s="653"/>
      <c r="NHZ153" s="653"/>
      <c r="NIA153" s="653"/>
      <c r="NIB153" s="653"/>
      <c r="NIC153" s="653"/>
      <c r="NID153" s="653"/>
      <c r="NIE153" s="653"/>
      <c r="NIF153" s="668"/>
      <c r="NIG153" s="670"/>
      <c r="NIH153" s="652"/>
      <c r="NII153" s="652"/>
      <c r="NIJ153" s="652"/>
      <c r="NIK153" s="652"/>
      <c r="NIL153" s="652"/>
      <c r="NIM153" s="652"/>
      <c r="NIN153" s="653"/>
      <c r="NIO153" s="653"/>
      <c r="NIP153" s="653"/>
      <c r="NIQ153" s="653"/>
      <c r="NIR153" s="653"/>
      <c r="NIS153" s="653"/>
      <c r="NIT153" s="653"/>
      <c r="NIU153" s="653"/>
      <c r="NIV153" s="668"/>
      <c r="NIW153" s="670"/>
      <c r="NIX153" s="652"/>
      <c r="NIY153" s="652"/>
      <c r="NIZ153" s="652"/>
      <c r="NJA153" s="652"/>
      <c r="NJB153" s="652"/>
      <c r="NJC153" s="652"/>
      <c r="NJD153" s="653"/>
      <c r="NJE153" s="653"/>
      <c r="NJF153" s="653"/>
      <c r="NJG153" s="653"/>
      <c r="NJH153" s="653"/>
      <c r="NJI153" s="653"/>
      <c r="NJJ153" s="653"/>
      <c r="NJK153" s="653"/>
      <c r="NJL153" s="668"/>
      <c r="NJM153" s="670"/>
      <c r="NJN153" s="652"/>
      <c r="NJO153" s="652"/>
      <c r="NJP153" s="652"/>
      <c r="NJQ153" s="652"/>
      <c r="NJR153" s="652"/>
      <c r="NJS153" s="652"/>
      <c r="NJT153" s="653"/>
      <c r="NJU153" s="653"/>
      <c r="NJV153" s="653"/>
      <c r="NJW153" s="653"/>
      <c r="NJX153" s="653"/>
      <c r="NJY153" s="653"/>
      <c r="NJZ153" s="653"/>
      <c r="NKA153" s="653"/>
      <c r="NKB153" s="668"/>
      <c r="NKC153" s="670"/>
      <c r="NKD153" s="652"/>
      <c r="NKE153" s="652"/>
      <c r="NKF153" s="652"/>
      <c r="NKG153" s="652"/>
      <c r="NKH153" s="652"/>
      <c r="NKI153" s="652"/>
      <c r="NKJ153" s="653"/>
      <c r="NKK153" s="653"/>
      <c r="NKL153" s="653"/>
      <c r="NKM153" s="653"/>
      <c r="NKN153" s="653"/>
      <c r="NKO153" s="653"/>
      <c r="NKP153" s="653"/>
      <c r="NKQ153" s="653"/>
      <c r="NKR153" s="668"/>
      <c r="NKS153" s="670"/>
      <c r="NKT153" s="652"/>
      <c r="NKU153" s="652"/>
      <c r="NKV153" s="652"/>
      <c r="NKW153" s="652"/>
      <c r="NKX153" s="652"/>
      <c r="NKY153" s="652"/>
      <c r="NKZ153" s="653"/>
      <c r="NLA153" s="653"/>
      <c r="NLB153" s="653"/>
      <c r="NLC153" s="653"/>
      <c r="NLD153" s="653"/>
      <c r="NLE153" s="653"/>
      <c r="NLF153" s="653"/>
      <c r="NLG153" s="653"/>
      <c r="NLH153" s="668"/>
      <c r="NLI153" s="670"/>
      <c r="NLJ153" s="652"/>
      <c r="NLK153" s="652"/>
      <c r="NLL153" s="652"/>
      <c r="NLM153" s="652"/>
      <c r="NLN153" s="652"/>
      <c r="NLO153" s="652"/>
      <c r="NLP153" s="653"/>
      <c r="NLQ153" s="653"/>
      <c r="NLR153" s="653"/>
      <c r="NLS153" s="653"/>
      <c r="NLT153" s="653"/>
      <c r="NLU153" s="653"/>
      <c r="NLV153" s="653"/>
      <c r="NLW153" s="653"/>
      <c r="NLX153" s="668"/>
      <c r="NLY153" s="670"/>
      <c r="NLZ153" s="652"/>
      <c r="NMA153" s="652"/>
      <c r="NMB153" s="652"/>
      <c r="NMC153" s="652"/>
      <c r="NMD153" s="652"/>
      <c r="NME153" s="652"/>
      <c r="NMF153" s="653"/>
      <c r="NMG153" s="653"/>
      <c r="NMH153" s="653"/>
      <c r="NMI153" s="653"/>
      <c r="NMJ153" s="653"/>
      <c r="NMK153" s="653"/>
      <c r="NML153" s="653"/>
      <c r="NMM153" s="653"/>
      <c r="NMN153" s="668"/>
      <c r="NMO153" s="670"/>
      <c r="NMP153" s="652"/>
      <c r="NMQ153" s="652"/>
      <c r="NMR153" s="652"/>
      <c r="NMS153" s="652"/>
      <c r="NMT153" s="652"/>
      <c r="NMU153" s="652"/>
      <c r="NMV153" s="653"/>
      <c r="NMW153" s="653"/>
      <c r="NMX153" s="653"/>
      <c r="NMY153" s="653"/>
      <c r="NMZ153" s="653"/>
      <c r="NNA153" s="653"/>
      <c r="NNB153" s="653"/>
      <c r="NNC153" s="653"/>
      <c r="NND153" s="668"/>
      <c r="NNE153" s="670"/>
      <c r="NNF153" s="652"/>
      <c r="NNG153" s="652"/>
      <c r="NNH153" s="652"/>
      <c r="NNI153" s="652"/>
      <c r="NNJ153" s="652"/>
      <c r="NNK153" s="652"/>
      <c r="NNL153" s="653"/>
      <c r="NNM153" s="653"/>
      <c r="NNN153" s="653"/>
      <c r="NNO153" s="653"/>
      <c r="NNP153" s="653"/>
      <c r="NNQ153" s="653"/>
      <c r="NNR153" s="653"/>
      <c r="NNS153" s="653"/>
      <c r="NNT153" s="668"/>
      <c r="NNU153" s="670"/>
      <c r="NNV153" s="652"/>
      <c r="NNW153" s="652"/>
      <c r="NNX153" s="652"/>
      <c r="NNY153" s="652"/>
      <c r="NNZ153" s="652"/>
      <c r="NOA153" s="652"/>
      <c r="NOB153" s="653"/>
      <c r="NOC153" s="653"/>
      <c r="NOD153" s="653"/>
      <c r="NOE153" s="653"/>
      <c r="NOF153" s="653"/>
      <c r="NOG153" s="653"/>
      <c r="NOH153" s="653"/>
      <c r="NOI153" s="653"/>
      <c r="NOJ153" s="668"/>
      <c r="NOK153" s="670"/>
      <c r="NOL153" s="652"/>
      <c r="NOM153" s="652"/>
      <c r="NON153" s="652"/>
      <c r="NOO153" s="652"/>
      <c r="NOP153" s="652"/>
      <c r="NOQ153" s="652"/>
      <c r="NOR153" s="653"/>
      <c r="NOS153" s="653"/>
      <c r="NOT153" s="653"/>
      <c r="NOU153" s="653"/>
      <c r="NOV153" s="653"/>
      <c r="NOW153" s="653"/>
      <c r="NOX153" s="653"/>
      <c r="NOY153" s="653"/>
      <c r="NOZ153" s="668"/>
      <c r="NPA153" s="670"/>
      <c r="NPB153" s="652"/>
      <c r="NPC153" s="652"/>
      <c r="NPD153" s="652"/>
      <c r="NPE153" s="652"/>
      <c r="NPF153" s="652"/>
      <c r="NPG153" s="652"/>
      <c r="NPH153" s="653"/>
      <c r="NPI153" s="653"/>
      <c r="NPJ153" s="653"/>
      <c r="NPK153" s="653"/>
      <c r="NPL153" s="653"/>
      <c r="NPM153" s="653"/>
      <c r="NPN153" s="653"/>
      <c r="NPO153" s="653"/>
      <c r="NPP153" s="668"/>
      <c r="NPQ153" s="670"/>
      <c r="NPR153" s="652"/>
      <c r="NPS153" s="652"/>
      <c r="NPT153" s="652"/>
      <c r="NPU153" s="652"/>
      <c r="NPV153" s="652"/>
      <c r="NPW153" s="652"/>
      <c r="NPX153" s="653"/>
      <c r="NPY153" s="653"/>
      <c r="NPZ153" s="653"/>
      <c r="NQA153" s="653"/>
      <c r="NQB153" s="653"/>
      <c r="NQC153" s="653"/>
      <c r="NQD153" s="653"/>
      <c r="NQE153" s="653"/>
      <c r="NQF153" s="668"/>
      <c r="NQG153" s="670"/>
      <c r="NQH153" s="652"/>
      <c r="NQI153" s="652"/>
      <c r="NQJ153" s="652"/>
      <c r="NQK153" s="652"/>
      <c r="NQL153" s="652"/>
      <c r="NQM153" s="652"/>
      <c r="NQN153" s="653"/>
      <c r="NQO153" s="653"/>
      <c r="NQP153" s="653"/>
      <c r="NQQ153" s="653"/>
      <c r="NQR153" s="653"/>
      <c r="NQS153" s="653"/>
      <c r="NQT153" s="653"/>
      <c r="NQU153" s="653"/>
      <c r="NQV153" s="668"/>
      <c r="NQW153" s="670"/>
      <c r="NQX153" s="652"/>
      <c r="NQY153" s="652"/>
      <c r="NQZ153" s="652"/>
      <c r="NRA153" s="652"/>
      <c r="NRB153" s="652"/>
      <c r="NRC153" s="652"/>
      <c r="NRD153" s="653"/>
      <c r="NRE153" s="653"/>
      <c r="NRF153" s="653"/>
      <c r="NRG153" s="653"/>
      <c r="NRH153" s="653"/>
      <c r="NRI153" s="653"/>
      <c r="NRJ153" s="653"/>
      <c r="NRK153" s="653"/>
      <c r="NRL153" s="668"/>
      <c r="NRM153" s="670"/>
      <c r="NRN153" s="652"/>
      <c r="NRO153" s="652"/>
      <c r="NRP153" s="652"/>
      <c r="NRQ153" s="652"/>
      <c r="NRR153" s="652"/>
      <c r="NRS153" s="652"/>
      <c r="NRT153" s="653"/>
      <c r="NRU153" s="653"/>
      <c r="NRV153" s="653"/>
      <c r="NRW153" s="653"/>
      <c r="NRX153" s="653"/>
      <c r="NRY153" s="653"/>
      <c r="NRZ153" s="653"/>
      <c r="NSA153" s="653"/>
      <c r="NSB153" s="668"/>
      <c r="NSC153" s="670"/>
      <c r="NSD153" s="652"/>
      <c r="NSE153" s="652"/>
      <c r="NSF153" s="652"/>
      <c r="NSG153" s="652"/>
      <c r="NSH153" s="652"/>
      <c r="NSI153" s="652"/>
      <c r="NSJ153" s="653"/>
      <c r="NSK153" s="653"/>
      <c r="NSL153" s="653"/>
      <c r="NSM153" s="653"/>
      <c r="NSN153" s="653"/>
      <c r="NSO153" s="653"/>
      <c r="NSP153" s="653"/>
      <c r="NSQ153" s="653"/>
      <c r="NSR153" s="668"/>
      <c r="NSS153" s="670"/>
      <c r="NST153" s="652"/>
      <c r="NSU153" s="652"/>
      <c r="NSV153" s="652"/>
      <c r="NSW153" s="652"/>
      <c r="NSX153" s="652"/>
      <c r="NSY153" s="652"/>
      <c r="NSZ153" s="653"/>
      <c r="NTA153" s="653"/>
      <c r="NTB153" s="653"/>
      <c r="NTC153" s="653"/>
      <c r="NTD153" s="653"/>
      <c r="NTE153" s="653"/>
      <c r="NTF153" s="653"/>
      <c r="NTG153" s="653"/>
      <c r="NTH153" s="668"/>
      <c r="NTI153" s="670"/>
      <c r="NTJ153" s="652"/>
      <c r="NTK153" s="652"/>
      <c r="NTL153" s="652"/>
      <c r="NTM153" s="652"/>
      <c r="NTN153" s="652"/>
      <c r="NTO153" s="652"/>
      <c r="NTP153" s="653"/>
      <c r="NTQ153" s="653"/>
      <c r="NTR153" s="653"/>
      <c r="NTS153" s="653"/>
      <c r="NTT153" s="653"/>
      <c r="NTU153" s="653"/>
      <c r="NTV153" s="653"/>
      <c r="NTW153" s="653"/>
      <c r="NTX153" s="668"/>
      <c r="NTY153" s="670"/>
      <c r="NTZ153" s="652"/>
      <c r="NUA153" s="652"/>
      <c r="NUB153" s="652"/>
      <c r="NUC153" s="652"/>
      <c r="NUD153" s="652"/>
      <c r="NUE153" s="652"/>
      <c r="NUF153" s="653"/>
      <c r="NUG153" s="653"/>
      <c r="NUH153" s="653"/>
      <c r="NUI153" s="653"/>
      <c r="NUJ153" s="653"/>
      <c r="NUK153" s="653"/>
      <c r="NUL153" s="653"/>
      <c r="NUM153" s="653"/>
      <c r="NUN153" s="668"/>
      <c r="NUO153" s="670"/>
      <c r="NUP153" s="652"/>
      <c r="NUQ153" s="652"/>
      <c r="NUR153" s="652"/>
      <c r="NUS153" s="652"/>
      <c r="NUT153" s="652"/>
      <c r="NUU153" s="652"/>
      <c r="NUV153" s="653"/>
      <c r="NUW153" s="653"/>
      <c r="NUX153" s="653"/>
      <c r="NUY153" s="653"/>
      <c r="NUZ153" s="653"/>
      <c r="NVA153" s="653"/>
      <c r="NVB153" s="653"/>
      <c r="NVC153" s="653"/>
      <c r="NVD153" s="668"/>
      <c r="NVE153" s="670"/>
      <c r="NVF153" s="652"/>
      <c r="NVG153" s="652"/>
      <c r="NVH153" s="652"/>
      <c r="NVI153" s="652"/>
      <c r="NVJ153" s="652"/>
      <c r="NVK153" s="652"/>
      <c r="NVL153" s="653"/>
      <c r="NVM153" s="653"/>
      <c r="NVN153" s="653"/>
      <c r="NVO153" s="653"/>
      <c r="NVP153" s="653"/>
      <c r="NVQ153" s="653"/>
      <c r="NVR153" s="653"/>
      <c r="NVS153" s="653"/>
      <c r="NVT153" s="668"/>
      <c r="NVU153" s="670"/>
      <c r="NVV153" s="652"/>
      <c r="NVW153" s="652"/>
      <c r="NVX153" s="652"/>
      <c r="NVY153" s="652"/>
      <c r="NVZ153" s="652"/>
      <c r="NWA153" s="652"/>
      <c r="NWB153" s="653"/>
      <c r="NWC153" s="653"/>
      <c r="NWD153" s="653"/>
      <c r="NWE153" s="653"/>
      <c r="NWF153" s="653"/>
      <c r="NWG153" s="653"/>
      <c r="NWH153" s="653"/>
      <c r="NWI153" s="653"/>
      <c r="NWJ153" s="668"/>
      <c r="NWK153" s="670"/>
      <c r="NWL153" s="652"/>
      <c r="NWM153" s="652"/>
      <c r="NWN153" s="652"/>
      <c r="NWO153" s="652"/>
      <c r="NWP153" s="652"/>
      <c r="NWQ153" s="652"/>
      <c r="NWR153" s="653"/>
      <c r="NWS153" s="653"/>
      <c r="NWT153" s="653"/>
      <c r="NWU153" s="653"/>
      <c r="NWV153" s="653"/>
      <c r="NWW153" s="653"/>
      <c r="NWX153" s="653"/>
      <c r="NWY153" s="653"/>
      <c r="NWZ153" s="668"/>
      <c r="NXA153" s="670"/>
      <c r="NXB153" s="652"/>
      <c r="NXC153" s="652"/>
      <c r="NXD153" s="652"/>
      <c r="NXE153" s="652"/>
      <c r="NXF153" s="652"/>
      <c r="NXG153" s="652"/>
      <c r="NXH153" s="653"/>
      <c r="NXI153" s="653"/>
      <c r="NXJ153" s="653"/>
      <c r="NXK153" s="653"/>
      <c r="NXL153" s="653"/>
      <c r="NXM153" s="653"/>
      <c r="NXN153" s="653"/>
      <c r="NXO153" s="653"/>
      <c r="NXP153" s="668"/>
      <c r="NXQ153" s="670"/>
      <c r="NXR153" s="652"/>
      <c r="NXS153" s="652"/>
      <c r="NXT153" s="652"/>
      <c r="NXU153" s="652"/>
      <c r="NXV153" s="652"/>
      <c r="NXW153" s="652"/>
      <c r="NXX153" s="653"/>
      <c r="NXY153" s="653"/>
      <c r="NXZ153" s="653"/>
      <c r="NYA153" s="653"/>
      <c r="NYB153" s="653"/>
      <c r="NYC153" s="653"/>
      <c r="NYD153" s="653"/>
      <c r="NYE153" s="653"/>
      <c r="NYF153" s="668"/>
      <c r="NYG153" s="670"/>
      <c r="NYH153" s="652"/>
      <c r="NYI153" s="652"/>
      <c r="NYJ153" s="652"/>
      <c r="NYK153" s="652"/>
      <c r="NYL153" s="652"/>
      <c r="NYM153" s="652"/>
      <c r="NYN153" s="653"/>
      <c r="NYO153" s="653"/>
      <c r="NYP153" s="653"/>
      <c r="NYQ153" s="653"/>
      <c r="NYR153" s="653"/>
      <c r="NYS153" s="653"/>
      <c r="NYT153" s="653"/>
      <c r="NYU153" s="653"/>
      <c r="NYV153" s="668"/>
      <c r="NYW153" s="670"/>
      <c r="NYX153" s="652"/>
      <c r="NYY153" s="652"/>
      <c r="NYZ153" s="652"/>
      <c r="NZA153" s="652"/>
      <c r="NZB153" s="652"/>
      <c r="NZC153" s="652"/>
      <c r="NZD153" s="653"/>
      <c r="NZE153" s="653"/>
      <c r="NZF153" s="653"/>
      <c r="NZG153" s="653"/>
      <c r="NZH153" s="653"/>
      <c r="NZI153" s="653"/>
      <c r="NZJ153" s="653"/>
      <c r="NZK153" s="653"/>
      <c r="NZL153" s="668"/>
      <c r="NZM153" s="670"/>
      <c r="NZN153" s="652"/>
      <c r="NZO153" s="652"/>
      <c r="NZP153" s="652"/>
      <c r="NZQ153" s="652"/>
      <c r="NZR153" s="652"/>
      <c r="NZS153" s="652"/>
      <c r="NZT153" s="653"/>
      <c r="NZU153" s="653"/>
      <c r="NZV153" s="653"/>
      <c r="NZW153" s="653"/>
      <c r="NZX153" s="653"/>
      <c r="NZY153" s="653"/>
      <c r="NZZ153" s="653"/>
      <c r="OAA153" s="653"/>
      <c r="OAB153" s="668"/>
      <c r="OAC153" s="670"/>
      <c r="OAD153" s="652"/>
      <c r="OAE153" s="652"/>
      <c r="OAF153" s="652"/>
      <c r="OAG153" s="652"/>
      <c r="OAH153" s="652"/>
      <c r="OAI153" s="652"/>
      <c r="OAJ153" s="653"/>
      <c r="OAK153" s="653"/>
      <c r="OAL153" s="653"/>
      <c r="OAM153" s="653"/>
      <c r="OAN153" s="653"/>
      <c r="OAO153" s="653"/>
      <c r="OAP153" s="653"/>
      <c r="OAQ153" s="653"/>
      <c r="OAR153" s="668"/>
      <c r="OAS153" s="670"/>
      <c r="OAT153" s="652"/>
      <c r="OAU153" s="652"/>
      <c r="OAV153" s="652"/>
      <c r="OAW153" s="652"/>
      <c r="OAX153" s="652"/>
      <c r="OAY153" s="652"/>
      <c r="OAZ153" s="653"/>
      <c r="OBA153" s="653"/>
      <c r="OBB153" s="653"/>
      <c r="OBC153" s="653"/>
      <c r="OBD153" s="653"/>
      <c r="OBE153" s="653"/>
      <c r="OBF153" s="653"/>
      <c r="OBG153" s="653"/>
      <c r="OBH153" s="668"/>
      <c r="OBI153" s="670"/>
      <c r="OBJ153" s="652"/>
      <c r="OBK153" s="652"/>
      <c r="OBL153" s="652"/>
      <c r="OBM153" s="652"/>
      <c r="OBN153" s="652"/>
      <c r="OBO153" s="652"/>
      <c r="OBP153" s="653"/>
      <c r="OBQ153" s="653"/>
      <c r="OBR153" s="653"/>
      <c r="OBS153" s="653"/>
      <c r="OBT153" s="653"/>
      <c r="OBU153" s="653"/>
      <c r="OBV153" s="653"/>
      <c r="OBW153" s="653"/>
      <c r="OBX153" s="668"/>
      <c r="OBY153" s="670"/>
      <c r="OBZ153" s="652"/>
      <c r="OCA153" s="652"/>
      <c r="OCB153" s="652"/>
      <c r="OCC153" s="652"/>
      <c r="OCD153" s="652"/>
      <c r="OCE153" s="652"/>
      <c r="OCF153" s="653"/>
      <c r="OCG153" s="653"/>
      <c r="OCH153" s="653"/>
      <c r="OCI153" s="653"/>
      <c r="OCJ153" s="653"/>
      <c r="OCK153" s="653"/>
      <c r="OCL153" s="653"/>
      <c r="OCM153" s="653"/>
      <c r="OCN153" s="668"/>
      <c r="OCO153" s="670"/>
      <c r="OCP153" s="652"/>
      <c r="OCQ153" s="652"/>
      <c r="OCR153" s="652"/>
      <c r="OCS153" s="652"/>
      <c r="OCT153" s="652"/>
      <c r="OCU153" s="652"/>
      <c r="OCV153" s="653"/>
      <c r="OCW153" s="653"/>
      <c r="OCX153" s="653"/>
      <c r="OCY153" s="653"/>
      <c r="OCZ153" s="653"/>
      <c r="ODA153" s="653"/>
      <c r="ODB153" s="653"/>
      <c r="ODC153" s="653"/>
      <c r="ODD153" s="668"/>
      <c r="ODE153" s="670"/>
      <c r="ODF153" s="652"/>
      <c r="ODG153" s="652"/>
      <c r="ODH153" s="652"/>
      <c r="ODI153" s="652"/>
      <c r="ODJ153" s="652"/>
      <c r="ODK153" s="652"/>
      <c r="ODL153" s="653"/>
      <c r="ODM153" s="653"/>
      <c r="ODN153" s="653"/>
      <c r="ODO153" s="653"/>
      <c r="ODP153" s="653"/>
      <c r="ODQ153" s="653"/>
      <c r="ODR153" s="653"/>
      <c r="ODS153" s="653"/>
      <c r="ODT153" s="668"/>
      <c r="ODU153" s="670"/>
      <c r="ODV153" s="652"/>
      <c r="ODW153" s="652"/>
      <c r="ODX153" s="652"/>
      <c r="ODY153" s="652"/>
      <c r="ODZ153" s="652"/>
      <c r="OEA153" s="652"/>
      <c r="OEB153" s="653"/>
      <c r="OEC153" s="653"/>
      <c r="OED153" s="653"/>
      <c r="OEE153" s="653"/>
      <c r="OEF153" s="653"/>
      <c r="OEG153" s="653"/>
      <c r="OEH153" s="653"/>
      <c r="OEI153" s="653"/>
      <c r="OEJ153" s="668"/>
      <c r="OEK153" s="670"/>
      <c r="OEL153" s="652"/>
      <c r="OEM153" s="652"/>
      <c r="OEN153" s="652"/>
      <c r="OEO153" s="652"/>
      <c r="OEP153" s="652"/>
      <c r="OEQ153" s="652"/>
      <c r="OER153" s="653"/>
      <c r="OES153" s="653"/>
      <c r="OET153" s="653"/>
      <c r="OEU153" s="653"/>
      <c r="OEV153" s="653"/>
      <c r="OEW153" s="653"/>
      <c r="OEX153" s="653"/>
      <c r="OEY153" s="653"/>
      <c r="OEZ153" s="668"/>
      <c r="OFA153" s="670"/>
      <c r="OFB153" s="652"/>
      <c r="OFC153" s="652"/>
      <c r="OFD153" s="652"/>
      <c r="OFE153" s="652"/>
      <c r="OFF153" s="652"/>
      <c r="OFG153" s="652"/>
      <c r="OFH153" s="653"/>
      <c r="OFI153" s="653"/>
      <c r="OFJ153" s="653"/>
      <c r="OFK153" s="653"/>
      <c r="OFL153" s="653"/>
      <c r="OFM153" s="653"/>
      <c r="OFN153" s="653"/>
      <c r="OFO153" s="653"/>
      <c r="OFP153" s="668"/>
      <c r="OFQ153" s="670"/>
      <c r="OFR153" s="652"/>
      <c r="OFS153" s="652"/>
      <c r="OFT153" s="652"/>
      <c r="OFU153" s="652"/>
      <c r="OFV153" s="652"/>
      <c r="OFW153" s="652"/>
      <c r="OFX153" s="653"/>
      <c r="OFY153" s="653"/>
      <c r="OFZ153" s="653"/>
      <c r="OGA153" s="653"/>
      <c r="OGB153" s="653"/>
      <c r="OGC153" s="653"/>
      <c r="OGD153" s="653"/>
      <c r="OGE153" s="653"/>
      <c r="OGF153" s="668"/>
      <c r="OGG153" s="670"/>
      <c r="OGH153" s="652"/>
      <c r="OGI153" s="652"/>
      <c r="OGJ153" s="652"/>
      <c r="OGK153" s="652"/>
      <c r="OGL153" s="652"/>
      <c r="OGM153" s="652"/>
      <c r="OGN153" s="653"/>
      <c r="OGO153" s="653"/>
      <c r="OGP153" s="653"/>
      <c r="OGQ153" s="653"/>
      <c r="OGR153" s="653"/>
      <c r="OGS153" s="653"/>
      <c r="OGT153" s="653"/>
      <c r="OGU153" s="653"/>
      <c r="OGV153" s="668"/>
      <c r="OGW153" s="670"/>
      <c r="OGX153" s="652"/>
      <c r="OGY153" s="652"/>
      <c r="OGZ153" s="652"/>
      <c r="OHA153" s="652"/>
      <c r="OHB153" s="652"/>
      <c r="OHC153" s="652"/>
      <c r="OHD153" s="653"/>
      <c r="OHE153" s="653"/>
      <c r="OHF153" s="653"/>
      <c r="OHG153" s="653"/>
      <c r="OHH153" s="653"/>
      <c r="OHI153" s="653"/>
      <c r="OHJ153" s="653"/>
      <c r="OHK153" s="653"/>
      <c r="OHL153" s="668"/>
      <c r="OHM153" s="670"/>
      <c r="OHN153" s="652"/>
      <c r="OHO153" s="652"/>
      <c r="OHP153" s="652"/>
      <c r="OHQ153" s="652"/>
      <c r="OHR153" s="652"/>
      <c r="OHS153" s="652"/>
      <c r="OHT153" s="653"/>
      <c r="OHU153" s="653"/>
      <c r="OHV153" s="653"/>
      <c r="OHW153" s="653"/>
      <c r="OHX153" s="653"/>
      <c r="OHY153" s="653"/>
      <c r="OHZ153" s="653"/>
      <c r="OIA153" s="653"/>
      <c r="OIB153" s="668"/>
      <c r="OIC153" s="670"/>
      <c r="OID153" s="652"/>
      <c r="OIE153" s="652"/>
      <c r="OIF153" s="652"/>
      <c r="OIG153" s="652"/>
      <c r="OIH153" s="652"/>
      <c r="OII153" s="652"/>
      <c r="OIJ153" s="653"/>
      <c r="OIK153" s="653"/>
      <c r="OIL153" s="653"/>
      <c r="OIM153" s="653"/>
      <c r="OIN153" s="653"/>
      <c r="OIO153" s="653"/>
      <c r="OIP153" s="653"/>
      <c r="OIQ153" s="653"/>
      <c r="OIR153" s="668"/>
      <c r="OIS153" s="670"/>
      <c r="OIT153" s="652"/>
      <c r="OIU153" s="652"/>
      <c r="OIV153" s="652"/>
      <c r="OIW153" s="652"/>
      <c r="OIX153" s="652"/>
      <c r="OIY153" s="652"/>
      <c r="OIZ153" s="653"/>
      <c r="OJA153" s="653"/>
      <c r="OJB153" s="653"/>
      <c r="OJC153" s="653"/>
      <c r="OJD153" s="653"/>
      <c r="OJE153" s="653"/>
      <c r="OJF153" s="653"/>
      <c r="OJG153" s="653"/>
      <c r="OJH153" s="668"/>
      <c r="OJI153" s="670"/>
      <c r="OJJ153" s="652"/>
      <c r="OJK153" s="652"/>
      <c r="OJL153" s="652"/>
      <c r="OJM153" s="652"/>
      <c r="OJN153" s="652"/>
      <c r="OJO153" s="652"/>
      <c r="OJP153" s="653"/>
      <c r="OJQ153" s="653"/>
      <c r="OJR153" s="653"/>
      <c r="OJS153" s="653"/>
      <c r="OJT153" s="653"/>
      <c r="OJU153" s="653"/>
      <c r="OJV153" s="653"/>
      <c r="OJW153" s="653"/>
      <c r="OJX153" s="668"/>
      <c r="OJY153" s="670"/>
      <c r="OJZ153" s="652"/>
      <c r="OKA153" s="652"/>
      <c r="OKB153" s="652"/>
      <c r="OKC153" s="652"/>
      <c r="OKD153" s="652"/>
      <c r="OKE153" s="652"/>
      <c r="OKF153" s="653"/>
      <c r="OKG153" s="653"/>
      <c r="OKH153" s="653"/>
      <c r="OKI153" s="653"/>
      <c r="OKJ153" s="653"/>
      <c r="OKK153" s="653"/>
      <c r="OKL153" s="653"/>
      <c r="OKM153" s="653"/>
      <c r="OKN153" s="668"/>
      <c r="OKO153" s="670"/>
      <c r="OKP153" s="652"/>
      <c r="OKQ153" s="652"/>
      <c r="OKR153" s="652"/>
      <c r="OKS153" s="652"/>
      <c r="OKT153" s="652"/>
      <c r="OKU153" s="652"/>
      <c r="OKV153" s="653"/>
      <c r="OKW153" s="653"/>
      <c r="OKX153" s="653"/>
      <c r="OKY153" s="653"/>
      <c r="OKZ153" s="653"/>
      <c r="OLA153" s="653"/>
      <c r="OLB153" s="653"/>
      <c r="OLC153" s="653"/>
      <c r="OLD153" s="668"/>
      <c r="OLE153" s="670"/>
      <c r="OLF153" s="652"/>
      <c r="OLG153" s="652"/>
      <c r="OLH153" s="652"/>
      <c r="OLI153" s="652"/>
      <c r="OLJ153" s="652"/>
      <c r="OLK153" s="652"/>
      <c r="OLL153" s="653"/>
      <c r="OLM153" s="653"/>
      <c r="OLN153" s="653"/>
      <c r="OLO153" s="653"/>
      <c r="OLP153" s="653"/>
      <c r="OLQ153" s="653"/>
      <c r="OLR153" s="653"/>
      <c r="OLS153" s="653"/>
      <c r="OLT153" s="668"/>
      <c r="OLU153" s="670"/>
      <c r="OLV153" s="652"/>
      <c r="OLW153" s="652"/>
      <c r="OLX153" s="652"/>
      <c r="OLY153" s="652"/>
      <c r="OLZ153" s="652"/>
      <c r="OMA153" s="652"/>
      <c r="OMB153" s="653"/>
      <c r="OMC153" s="653"/>
      <c r="OMD153" s="653"/>
      <c r="OME153" s="653"/>
      <c r="OMF153" s="653"/>
      <c r="OMG153" s="653"/>
      <c r="OMH153" s="653"/>
      <c r="OMI153" s="653"/>
      <c r="OMJ153" s="668"/>
      <c r="OMK153" s="670"/>
      <c r="OML153" s="652"/>
      <c r="OMM153" s="652"/>
      <c r="OMN153" s="652"/>
      <c r="OMO153" s="652"/>
      <c r="OMP153" s="652"/>
      <c r="OMQ153" s="652"/>
      <c r="OMR153" s="653"/>
      <c r="OMS153" s="653"/>
      <c r="OMT153" s="653"/>
      <c r="OMU153" s="653"/>
      <c r="OMV153" s="653"/>
      <c r="OMW153" s="653"/>
      <c r="OMX153" s="653"/>
      <c r="OMY153" s="653"/>
      <c r="OMZ153" s="668"/>
      <c r="ONA153" s="670"/>
      <c r="ONB153" s="652"/>
      <c r="ONC153" s="652"/>
      <c r="OND153" s="652"/>
      <c r="ONE153" s="652"/>
      <c r="ONF153" s="652"/>
      <c r="ONG153" s="652"/>
      <c r="ONH153" s="653"/>
      <c r="ONI153" s="653"/>
      <c r="ONJ153" s="653"/>
      <c r="ONK153" s="653"/>
      <c r="ONL153" s="653"/>
      <c r="ONM153" s="653"/>
      <c r="ONN153" s="653"/>
      <c r="ONO153" s="653"/>
      <c r="ONP153" s="668"/>
      <c r="ONQ153" s="670"/>
      <c r="ONR153" s="652"/>
      <c r="ONS153" s="652"/>
      <c r="ONT153" s="652"/>
      <c r="ONU153" s="652"/>
      <c r="ONV153" s="652"/>
      <c r="ONW153" s="652"/>
      <c r="ONX153" s="653"/>
      <c r="ONY153" s="653"/>
      <c r="ONZ153" s="653"/>
      <c r="OOA153" s="653"/>
      <c r="OOB153" s="653"/>
      <c r="OOC153" s="653"/>
      <c r="OOD153" s="653"/>
      <c r="OOE153" s="653"/>
      <c r="OOF153" s="668"/>
      <c r="OOG153" s="670"/>
      <c r="OOH153" s="652"/>
      <c r="OOI153" s="652"/>
      <c r="OOJ153" s="652"/>
      <c r="OOK153" s="652"/>
      <c r="OOL153" s="652"/>
      <c r="OOM153" s="652"/>
      <c r="OON153" s="653"/>
      <c r="OOO153" s="653"/>
      <c r="OOP153" s="653"/>
      <c r="OOQ153" s="653"/>
      <c r="OOR153" s="653"/>
      <c r="OOS153" s="653"/>
      <c r="OOT153" s="653"/>
      <c r="OOU153" s="653"/>
      <c r="OOV153" s="668"/>
      <c r="OOW153" s="670"/>
      <c r="OOX153" s="652"/>
      <c r="OOY153" s="652"/>
      <c r="OOZ153" s="652"/>
      <c r="OPA153" s="652"/>
      <c r="OPB153" s="652"/>
      <c r="OPC153" s="652"/>
      <c r="OPD153" s="653"/>
      <c r="OPE153" s="653"/>
      <c r="OPF153" s="653"/>
      <c r="OPG153" s="653"/>
      <c r="OPH153" s="653"/>
      <c r="OPI153" s="653"/>
      <c r="OPJ153" s="653"/>
      <c r="OPK153" s="653"/>
      <c r="OPL153" s="668"/>
      <c r="OPM153" s="670"/>
      <c r="OPN153" s="652"/>
      <c r="OPO153" s="652"/>
      <c r="OPP153" s="652"/>
      <c r="OPQ153" s="652"/>
      <c r="OPR153" s="652"/>
      <c r="OPS153" s="652"/>
      <c r="OPT153" s="653"/>
      <c r="OPU153" s="653"/>
      <c r="OPV153" s="653"/>
      <c r="OPW153" s="653"/>
      <c r="OPX153" s="653"/>
      <c r="OPY153" s="653"/>
      <c r="OPZ153" s="653"/>
      <c r="OQA153" s="653"/>
      <c r="OQB153" s="668"/>
      <c r="OQC153" s="670"/>
      <c r="OQD153" s="652"/>
      <c r="OQE153" s="652"/>
      <c r="OQF153" s="652"/>
      <c r="OQG153" s="652"/>
      <c r="OQH153" s="652"/>
      <c r="OQI153" s="652"/>
      <c r="OQJ153" s="653"/>
      <c r="OQK153" s="653"/>
      <c r="OQL153" s="653"/>
      <c r="OQM153" s="653"/>
      <c r="OQN153" s="653"/>
      <c r="OQO153" s="653"/>
      <c r="OQP153" s="653"/>
      <c r="OQQ153" s="653"/>
      <c r="OQR153" s="668"/>
      <c r="OQS153" s="670"/>
      <c r="OQT153" s="652"/>
      <c r="OQU153" s="652"/>
      <c r="OQV153" s="652"/>
      <c r="OQW153" s="652"/>
      <c r="OQX153" s="652"/>
      <c r="OQY153" s="652"/>
      <c r="OQZ153" s="653"/>
      <c r="ORA153" s="653"/>
      <c r="ORB153" s="653"/>
      <c r="ORC153" s="653"/>
      <c r="ORD153" s="653"/>
      <c r="ORE153" s="653"/>
      <c r="ORF153" s="653"/>
      <c r="ORG153" s="653"/>
      <c r="ORH153" s="668"/>
      <c r="ORI153" s="670"/>
      <c r="ORJ153" s="652"/>
      <c r="ORK153" s="652"/>
      <c r="ORL153" s="652"/>
      <c r="ORM153" s="652"/>
      <c r="ORN153" s="652"/>
      <c r="ORO153" s="652"/>
      <c r="ORP153" s="653"/>
      <c r="ORQ153" s="653"/>
      <c r="ORR153" s="653"/>
      <c r="ORS153" s="653"/>
      <c r="ORT153" s="653"/>
      <c r="ORU153" s="653"/>
      <c r="ORV153" s="653"/>
      <c r="ORW153" s="653"/>
      <c r="ORX153" s="668"/>
      <c r="ORY153" s="670"/>
      <c r="ORZ153" s="652"/>
      <c r="OSA153" s="652"/>
      <c r="OSB153" s="652"/>
      <c r="OSC153" s="652"/>
      <c r="OSD153" s="652"/>
      <c r="OSE153" s="652"/>
      <c r="OSF153" s="653"/>
      <c r="OSG153" s="653"/>
      <c r="OSH153" s="653"/>
      <c r="OSI153" s="653"/>
      <c r="OSJ153" s="653"/>
      <c r="OSK153" s="653"/>
      <c r="OSL153" s="653"/>
      <c r="OSM153" s="653"/>
      <c r="OSN153" s="668"/>
      <c r="OSO153" s="670"/>
      <c r="OSP153" s="652"/>
      <c r="OSQ153" s="652"/>
      <c r="OSR153" s="652"/>
      <c r="OSS153" s="652"/>
      <c r="OST153" s="652"/>
      <c r="OSU153" s="652"/>
      <c r="OSV153" s="653"/>
      <c r="OSW153" s="653"/>
      <c r="OSX153" s="653"/>
      <c r="OSY153" s="653"/>
      <c r="OSZ153" s="653"/>
      <c r="OTA153" s="653"/>
      <c r="OTB153" s="653"/>
      <c r="OTC153" s="653"/>
      <c r="OTD153" s="668"/>
      <c r="OTE153" s="670"/>
      <c r="OTF153" s="652"/>
      <c r="OTG153" s="652"/>
      <c r="OTH153" s="652"/>
      <c r="OTI153" s="652"/>
      <c r="OTJ153" s="652"/>
      <c r="OTK153" s="652"/>
      <c r="OTL153" s="653"/>
      <c r="OTM153" s="653"/>
      <c r="OTN153" s="653"/>
      <c r="OTO153" s="653"/>
      <c r="OTP153" s="653"/>
      <c r="OTQ153" s="653"/>
      <c r="OTR153" s="653"/>
      <c r="OTS153" s="653"/>
      <c r="OTT153" s="668"/>
      <c r="OTU153" s="670"/>
      <c r="OTV153" s="652"/>
      <c r="OTW153" s="652"/>
      <c r="OTX153" s="652"/>
      <c r="OTY153" s="652"/>
      <c r="OTZ153" s="652"/>
      <c r="OUA153" s="652"/>
      <c r="OUB153" s="653"/>
      <c r="OUC153" s="653"/>
      <c r="OUD153" s="653"/>
      <c r="OUE153" s="653"/>
      <c r="OUF153" s="653"/>
      <c r="OUG153" s="653"/>
      <c r="OUH153" s="653"/>
      <c r="OUI153" s="653"/>
      <c r="OUJ153" s="668"/>
      <c r="OUK153" s="670"/>
      <c r="OUL153" s="652"/>
      <c r="OUM153" s="652"/>
      <c r="OUN153" s="652"/>
      <c r="OUO153" s="652"/>
      <c r="OUP153" s="652"/>
      <c r="OUQ153" s="652"/>
      <c r="OUR153" s="653"/>
      <c r="OUS153" s="653"/>
      <c r="OUT153" s="653"/>
      <c r="OUU153" s="653"/>
      <c r="OUV153" s="653"/>
      <c r="OUW153" s="653"/>
      <c r="OUX153" s="653"/>
      <c r="OUY153" s="653"/>
      <c r="OUZ153" s="668"/>
      <c r="OVA153" s="670"/>
      <c r="OVB153" s="652"/>
      <c r="OVC153" s="652"/>
      <c r="OVD153" s="652"/>
      <c r="OVE153" s="652"/>
      <c r="OVF153" s="652"/>
      <c r="OVG153" s="652"/>
      <c r="OVH153" s="653"/>
      <c r="OVI153" s="653"/>
      <c r="OVJ153" s="653"/>
      <c r="OVK153" s="653"/>
      <c r="OVL153" s="653"/>
      <c r="OVM153" s="653"/>
      <c r="OVN153" s="653"/>
      <c r="OVO153" s="653"/>
      <c r="OVP153" s="668"/>
      <c r="OVQ153" s="670"/>
      <c r="OVR153" s="652"/>
      <c r="OVS153" s="652"/>
      <c r="OVT153" s="652"/>
      <c r="OVU153" s="652"/>
      <c r="OVV153" s="652"/>
      <c r="OVW153" s="652"/>
      <c r="OVX153" s="653"/>
      <c r="OVY153" s="653"/>
      <c r="OVZ153" s="653"/>
      <c r="OWA153" s="653"/>
      <c r="OWB153" s="653"/>
      <c r="OWC153" s="653"/>
      <c r="OWD153" s="653"/>
      <c r="OWE153" s="653"/>
      <c r="OWF153" s="668"/>
      <c r="OWG153" s="670"/>
      <c r="OWH153" s="652"/>
      <c r="OWI153" s="652"/>
      <c r="OWJ153" s="652"/>
      <c r="OWK153" s="652"/>
      <c r="OWL153" s="652"/>
      <c r="OWM153" s="652"/>
      <c r="OWN153" s="653"/>
      <c r="OWO153" s="653"/>
      <c r="OWP153" s="653"/>
      <c r="OWQ153" s="653"/>
      <c r="OWR153" s="653"/>
      <c r="OWS153" s="653"/>
      <c r="OWT153" s="653"/>
      <c r="OWU153" s="653"/>
      <c r="OWV153" s="668"/>
      <c r="OWW153" s="670"/>
      <c r="OWX153" s="652"/>
      <c r="OWY153" s="652"/>
      <c r="OWZ153" s="652"/>
      <c r="OXA153" s="652"/>
      <c r="OXB153" s="652"/>
      <c r="OXC153" s="652"/>
      <c r="OXD153" s="653"/>
      <c r="OXE153" s="653"/>
      <c r="OXF153" s="653"/>
      <c r="OXG153" s="653"/>
      <c r="OXH153" s="653"/>
      <c r="OXI153" s="653"/>
      <c r="OXJ153" s="653"/>
      <c r="OXK153" s="653"/>
      <c r="OXL153" s="668"/>
      <c r="OXM153" s="670"/>
      <c r="OXN153" s="652"/>
      <c r="OXO153" s="652"/>
      <c r="OXP153" s="652"/>
      <c r="OXQ153" s="652"/>
      <c r="OXR153" s="652"/>
      <c r="OXS153" s="652"/>
      <c r="OXT153" s="653"/>
      <c r="OXU153" s="653"/>
      <c r="OXV153" s="653"/>
      <c r="OXW153" s="653"/>
      <c r="OXX153" s="653"/>
      <c r="OXY153" s="653"/>
      <c r="OXZ153" s="653"/>
      <c r="OYA153" s="653"/>
      <c r="OYB153" s="668"/>
      <c r="OYC153" s="670"/>
      <c r="OYD153" s="652"/>
      <c r="OYE153" s="652"/>
      <c r="OYF153" s="652"/>
      <c r="OYG153" s="652"/>
      <c r="OYH153" s="652"/>
      <c r="OYI153" s="652"/>
      <c r="OYJ153" s="653"/>
      <c r="OYK153" s="653"/>
      <c r="OYL153" s="653"/>
      <c r="OYM153" s="653"/>
      <c r="OYN153" s="653"/>
      <c r="OYO153" s="653"/>
      <c r="OYP153" s="653"/>
      <c r="OYQ153" s="653"/>
      <c r="OYR153" s="668"/>
      <c r="OYS153" s="670"/>
      <c r="OYT153" s="652"/>
      <c r="OYU153" s="652"/>
      <c r="OYV153" s="652"/>
      <c r="OYW153" s="652"/>
      <c r="OYX153" s="652"/>
      <c r="OYY153" s="652"/>
      <c r="OYZ153" s="653"/>
      <c r="OZA153" s="653"/>
      <c r="OZB153" s="653"/>
      <c r="OZC153" s="653"/>
      <c r="OZD153" s="653"/>
      <c r="OZE153" s="653"/>
      <c r="OZF153" s="653"/>
      <c r="OZG153" s="653"/>
      <c r="OZH153" s="668"/>
      <c r="OZI153" s="670"/>
      <c r="OZJ153" s="652"/>
      <c r="OZK153" s="652"/>
      <c r="OZL153" s="652"/>
      <c r="OZM153" s="652"/>
      <c r="OZN153" s="652"/>
      <c r="OZO153" s="652"/>
      <c r="OZP153" s="653"/>
      <c r="OZQ153" s="653"/>
      <c r="OZR153" s="653"/>
      <c r="OZS153" s="653"/>
      <c r="OZT153" s="653"/>
      <c r="OZU153" s="653"/>
      <c r="OZV153" s="653"/>
      <c r="OZW153" s="653"/>
      <c r="OZX153" s="668"/>
      <c r="OZY153" s="670"/>
      <c r="OZZ153" s="652"/>
      <c r="PAA153" s="652"/>
      <c r="PAB153" s="652"/>
      <c r="PAC153" s="652"/>
      <c r="PAD153" s="652"/>
      <c r="PAE153" s="652"/>
      <c r="PAF153" s="653"/>
      <c r="PAG153" s="653"/>
      <c r="PAH153" s="653"/>
      <c r="PAI153" s="653"/>
      <c r="PAJ153" s="653"/>
      <c r="PAK153" s="653"/>
      <c r="PAL153" s="653"/>
      <c r="PAM153" s="653"/>
      <c r="PAN153" s="668"/>
      <c r="PAO153" s="670"/>
      <c r="PAP153" s="652"/>
      <c r="PAQ153" s="652"/>
      <c r="PAR153" s="652"/>
      <c r="PAS153" s="652"/>
      <c r="PAT153" s="652"/>
      <c r="PAU153" s="652"/>
      <c r="PAV153" s="653"/>
      <c r="PAW153" s="653"/>
      <c r="PAX153" s="653"/>
      <c r="PAY153" s="653"/>
      <c r="PAZ153" s="653"/>
      <c r="PBA153" s="653"/>
      <c r="PBB153" s="653"/>
      <c r="PBC153" s="653"/>
      <c r="PBD153" s="668"/>
      <c r="PBE153" s="670"/>
      <c r="PBF153" s="652"/>
      <c r="PBG153" s="652"/>
      <c r="PBH153" s="652"/>
      <c r="PBI153" s="652"/>
      <c r="PBJ153" s="652"/>
      <c r="PBK153" s="652"/>
      <c r="PBL153" s="653"/>
      <c r="PBM153" s="653"/>
      <c r="PBN153" s="653"/>
      <c r="PBO153" s="653"/>
      <c r="PBP153" s="653"/>
      <c r="PBQ153" s="653"/>
      <c r="PBR153" s="653"/>
      <c r="PBS153" s="653"/>
      <c r="PBT153" s="668"/>
      <c r="PBU153" s="670"/>
      <c r="PBV153" s="652"/>
      <c r="PBW153" s="652"/>
      <c r="PBX153" s="652"/>
      <c r="PBY153" s="652"/>
      <c r="PBZ153" s="652"/>
      <c r="PCA153" s="652"/>
      <c r="PCB153" s="653"/>
      <c r="PCC153" s="653"/>
      <c r="PCD153" s="653"/>
      <c r="PCE153" s="653"/>
      <c r="PCF153" s="653"/>
      <c r="PCG153" s="653"/>
      <c r="PCH153" s="653"/>
      <c r="PCI153" s="653"/>
      <c r="PCJ153" s="668"/>
      <c r="PCK153" s="670"/>
      <c r="PCL153" s="652"/>
      <c r="PCM153" s="652"/>
      <c r="PCN153" s="652"/>
      <c r="PCO153" s="652"/>
      <c r="PCP153" s="652"/>
      <c r="PCQ153" s="652"/>
      <c r="PCR153" s="653"/>
      <c r="PCS153" s="653"/>
      <c r="PCT153" s="653"/>
      <c r="PCU153" s="653"/>
      <c r="PCV153" s="653"/>
      <c r="PCW153" s="653"/>
      <c r="PCX153" s="653"/>
      <c r="PCY153" s="653"/>
      <c r="PCZ153" s="668"/>
      <c r="PDA153" s="670"/>
      <c r="PDB153" s="652"/>
      <c r="PDC153" s="652"/>
      <c r="PDD153" s="652"/>
      <c r="PDE153" s="652"/>
      <c r="PDF153" s="652"/>
      <c r="PDG153" s="652"/>
      <c r="PDH153" s="653"/>
      <c r="PDI153" s="653"/>
      <c r="PDJ153" s="653"/>
      <c r="PDK153" s="653"/>
      <c r="PDL153" s="653"/>
      <c r="PDM153" s="653"/>
      <c r="PDN153" s="653"/>
      <c r="PDO153" s="653"/>
      <c r="PDP153" s="668"/>
      <c r="PDQ153" s="670"/>
      <c r="PDR153" s="652"/>
      <c r="PDS153" s="652"/>
      <c r="PDT153" s="652"/>
      <c r="PDU153" s="652"/>
      <c r="PDV153" s="652"/>
      <c r="PDW153" s="652"/>
      <c r="PDX153" s="653"/>
      <c r="PDY153" s="653"/>
      <c r="PDZ153" s="653"/>
      <c r="PEA153" s="653"/>
      <c r="PEB153" s="653"/>
      <c r="PEC153" s="653"/>
      <c r="PED153" s="653"/>
      <c r="PEE153" s="653"/>
      <c r="PEF153" s="668"/>
      <c r="PEG153" s="670"/>
      <c r="PEH153" s="652"/>
      <c r="PEI153" s="652"/>
      <c r="PEJ153" s="652"/>
      <c r="PEK153" s="652"/>
      <c r="PEL153" s="652"/>
      <c r="PEM153" s="652"/>
      <c r="PEN153" s="653"/>
      <c r="PEO153" s="653"/>
      <c r="PEP153" s="653"/>
      <c r="PEQ153" s="653"/>
      <c r="PER153" s="653"/>
      <c r="PES153" s="653"/>
      <c r="PET153" s="653"/>
      <c r="PEU153" s="653"/>
      <c r="PEV153" s="668"/>
      <c r="PEW153" s="670"/>
      <c r="PEX153" s="652"/>
      <c r="PEY153" s="652"/>
      <c r="PEZ153" s="652"/>
      <c r="PFA153" s="652"/>
      <c r="PFB153" s="652"/>
      <c r="PFC153" s="652"/>
      <c r="PFD153" s="653"/>
      <c r="PFE153" s="653"/>
      <c r="PFF153" s="653"/>
      <c r="PFG153" s="653"/>
      <c r="PFH153" s="653"/>
      <c r="PFI153" s="653"/>
      <c r="PFJ153" s="653"/>
      <c r="PFK153" s="653"/>
      <c r="PFL153" s="668"/>
      <c r="PFM153" s="670"/>
      <c r="PFN153" s="652"/>
      <c r="PFO153" s="652"/>
      <c r="PFP153" s="652"/>
      <c r="PFQ153" s="652"/>
      <c r="PFR153" s="652"/>
      <c r="PFS153" s="652"/>
      <c r="PFT153" s="653"/>
      <c r="PFU153" s="653"/>
      <c r="PFV153" s="653"/>
      <c r="PFW153" s="653"/>
      <c r="PFX153" s="653"/>
      <c r="PFY153" s="653"/>
      <c r="PFZ153" s="653"/>
      <c r="PGA153" s="653"/>
      <c r="PGB153" s="668"/>
      <c r="PGC153" s="670"/>
      <c r="PGD153" s="652"/>
      <c r="PGE153" s="652"/>
      <c r="PGF153" s="652"/>
      <c r="PGG153" s="652"/>
      <c r="PGH153" s="652"/>
      <c r="PGI153" s="652"/>
      <c r="PGJ153" s="653"/>
      <c r="PGK153" s="653"/>
      <c r="PGL153" s="653"/>
      <c r="PGM153" s="653"/>
      <c r="PGN153" s="653"/>
      <c r="PGO153" s="653"/>
      <c r="PGP153" s="653"/>
      <c r="PGQ153" s="653"/>
      <c r="PGR153" s="668"/>
      <c r="PGS153" s="670"/>
      <c r="PGT153" s="652"/>
      <c r="PGU153" s="652"/>
      <c r="PGV153" s="652"/>
      <c r="PGW153" s="652"/>
      <c r="PGX153" s="652"/>
      <c r="PGY153" s="652"/>
      <c r="PGZ153" s="653"/>
      <c r="PHA153" s="653"/>
      <c r="PHB153" s="653"/>
      <c r="PHC153" s="653"/>
      <c r="PHD153" s="653"/>
      <c r="PHE153" s="653"/>
      <c r="PHF153" s="653"/>
      <c r="PHG153" s="653"/>
      <c r="PHH153" s="668"/>
      <c r="PHI153" s="670"/>
      <c r="PHJ153" s="652"/>
      <c r="PHK153" s="652"/>
      <c r="PHL153" s="652"/>
      <c r="PHM153" s="652"/>
      <c r="PHN153" s="652"/>
      <c r="PHO153" s="652"/>
      <c r="PHP153" s="653"/>
      <c r="PHQ153" s="653"/>
      <c r="PHR153" s="653"/>
      <c r="PHS153" s="653"/>
      <c r="PHT153" s="653"/>
      <c r="PHU153" s="653"/>
      <c r="PHV153" s="653"/>
      <c r="PHW153" s="653"/>
      <c r="PHX153" s="668"/>
      <c r="PHY153" s="670"/>
      <c r="PHZ153" s="652"/>
      <c r="PIA153" s="652"/>
      <c r="PIB153" s="652"/>
      <c r="PIC153" s="652"/>
      <c r="PID153" s="652"/>
      <c r="PIE153" s="652"/>
      <c r="PIF153" s="653"/>
      <c r="PIG153" s="653"/>
      <c r="PIH153" s="653"/>
      <c r="PII153" s="653"/>
      <c r="PIJ153" s="653"/>
      <c r="PIK153" s="653"/>
      <c r="PIL153" s="653"/>
      <c r="PIM153" s="653"/>
      <c r="PIN153" s="668"/>
      <c r="PIO153" s="670"/>
      <c r="PIP153" s="652"/>
      <c r="PIQ153" s="652"/>
      <c r="PIR153" s="652"/>
      <c r="PIS153" s="652"/>
      <c r="PIT153" s="652"/>
      <c r="PIU153" s="652"/>
      <c r="PIV153" s="653"/>
      <c r="PIW153" s="653"/>
      <c r="PIX153" s="653"/>
      <c r="PIY153" s="653"/>
      <c r="PIZ153" s="653"/>
      <c r="PJA153" s="653"/>
      <c r="PJB153" s="653"/>
      <c r="PJC153" s="653"/>
      <c r="PJD153" s="668"/>
      <c r="PJE153" s="670"/>
      <c r="PJF153" s="652"/>
      <c r="PJG153" s="652"/>
      <c r="PJH153" s="652"/>
      <c r="PJI153" s="652"/>
      <c r="PJJ153" s="652"/>
      <c r="PJK153" s="652"/>
      <c r="PJL153" s="653"/>
      <c r="PJM153" s="653"/>
      <c r="PJN153" s="653"/>
      <c r="PJO153" s="653"/>
      <c r="PJP153" s="653"/>
      <c r="PJQ153" s="653"/>
      <c r="PJR153" s="653"/>
      <c r="PJS153" s="653"/>
      <c r="PJT153" s="668"/>
      <c r="PJU153" s="670"/>
      <c r="PJV153" s="652"/>
      <c r="PJW153" s="652"/>
      <c r="PJX153" s="652"/>
      <c r="PJY153" s="652"/>
      <c r="PJZ153" s="652"/>
      <c r="PKA153" s="652"/>
      <c r="PKB153" s="653"/>
      <c r="PKC153" s="653"/>
      <c r="PKD153" s="653"/>
      <c r="PKE153" s="653"/>
      <c r="PKF153" s="653"/>
      <c r="PKG153" s="653"/>
      <c r="PKH153" s="653"/>
      <c r="PKI153" s="653"/>
      <c r="PKJ153" s="668"/>
      <c r="PKK153" s="670"/>
      <c r="PKL153" s="652"/>
      <c r="PKM153" s="652"/>
      <c r="PKN153" s="652"/>
      <c r="PKO153" s="652"/>
      <c r="PKP153" s="652"/>
      <c r="PKQ153" s="652"/>
      <c r="PKR153" s="653"/>
      <c r="PKS153" s="653"/>
      <c r="PKT153" s="653"/>
      <c r="PKU153" s="653"/>
      <c r="PKV153" s="653"/>
      <c r="PKW153" s="653"/>
      <c r="PKX153" s="653"/>
      <c r="PKY153" s="653"/>
      <c r="PKZ153" s="668"/>
      <c r="PLA153" s="670"/>
      <c r="PLB153" s="652"/>
      <c r="PLC153" s="652"/>
      <c r="PLD153" s="652"/>
      <c r="PLE153" s="652"/>
      <c r="PLF153" s="652"/>
      <c r="PLG153" s="652"/>
      <c r="PLH153" s="653"/>
      <c r="PLI153" s="653"/>
      <c r="PLJ153" s="653"/>
      <c r="PLK153" s="653"/>
      <c r="PLL153" s="653"/>
      <c r="PLM153" s="653"/>
      <c r="PLN153" s="653"/>
      <c r="PLO153" s="653"/>
      <c r="PLP153" s="668"/>
      <c r="PLQ153" s="670"/>
      <c r="PLR153" s="652"/>
      <c r="PLS153" s="652"/>
      <c r="PLT153" s="652"/>
      <c r="PLU153" s="652"/>
      <c r="PLV153" s="652"/>
      <c r="PLW153" s="652"/>
      <c r="PLX153" s="653"/>
      <c r="PLY153" s="653"/>
      <c r="PLZ153" s="653"/>
      <c r="PMA153" s="653"/>
      <c r="PMB153" s="653"/>
      <c r="PMC153" s="653"/>
      <c r="PMD153" s="653"/>
      <c r="PME153" s="653"/>
      <c r="PMF153" s="668"/>
      <c r="PMG153" s="670"/>
      <c r="PMH153" s="652"/>
      <c r="PMI153" s="652"/>
      <c r="PMJ153" s="652"/>
      <c r="PMK153" s="652"/>
      <c r="PML153" s="652"/>
      <c r="PMM153" s="652"/>
      <c r="PMN153" s="653"/>
      <c r="PMO153" s="653"/>
      <c r="PMP153" s="653"/>
      <c r="PMQ153" s="653"/>
      <c r="PMR153" s="653"/>
      <c r="PMS153" s="653"/>
      <c r="PMT153" s="653"/>
      <c r="PMU153" s="653"/>
      <c r="PMV153" s="668"/>
      <c r="PMW153" s="670"/>
      <c r="PMX153" s="652"/>
      <c r="PMY153" s="652"/>
      <c r="PMZ153" s="652"/>
      <c r="PNA153" s="652"/>
      <c r="PNB153" s="652"/>
      <c r="PNC153" s="652"/>
      <c r="PND153" s="653"/>
      <c r="PNE153" s="653"/>
      <c r="PNF153" s="653"/>
      <c r="PNG153" s="653"/>
      <c r="PNH153" s="653"/>
      <c r="PNI153" s="653"/>
      <c r="PNJ153" s="653"/>
      <c r="PNK153" s="653"/>
      <c r="PNL153" s="668"/>
      <c r="PNM153" s="670"/>
      <c r="PNN153" s="652"/>
      <c r="PNO153" s="652"/>
      <c r="PNP153" s="652"/>
      <c r="PNQ153" s="652"/>
      <c r="PNR153" s="652"/>
      <c r="PNS153" s="652"/>
      <c r="PNT153" s="653"/>
      <c r="PNU153" s="653"/>
      <c r="PNV153" s="653"/>
      <c r="PNW153" s="653"/>
      <c r="PNX153" s="653"/>
      <c r="PNY153" s="653"/>
      <c r="PNZ153" s="653"/>
      <c r="POA153" s="653"/>
      <c r="POB153" s="668"/>
      <c r="POC153" s="670"/>
      <c r="POD153" s="652"/>
      <c r="POE153" s="652"/>
      <c r="POF153" s="652"/>
      <c r="POG153" s="652"/>
      <c r="POH153" s="652"/>
      <c r="POI153" s="652"/>
      <c r="POJ153" s="653"/>
      <c r="POK153" s="653"/>
      <c r="POL153" s="653"/>
      <c r="POM153" s="653"/>
      <c r="PON153" s="653"/>
      <c r="POO153" s="653"/>
      <c r="POP153" s="653"/>
      <c r="POQ153" s="653"/>
      <c r="POR153" s="668"/>
      <c r="POS153" s="670"/>
      <c r="POT153" s="652"/>
      <c r="POU153" s="652"/>
      <c r="POV153" s="652"/>
      <c r="POW153" s="652"/>
      <c r="POX153" s="652"/>
      <c r="POY153" s="652"/>
      <c r="POZ153" s="653"/>
      <c r="PPA153" s="653"/>
      <c r="PPB153" s="653"/>
      <c r="PPC153" s="653"/>
      <c r="PPD153" s="653"/>
      <c r="PPE153" s="653"/>
      <c r="PPF153" s="653"/>
      <c r="PPG153" s="653"/>
      <c r="PPH153" s="668"/>
      <c r="PPI153" s="670"/>
      <c r="PPJ153" s="652"/>
      <c r="PPK153" s="652"/>
      <c r="PPL153" s="652"/>
      <c r="PPM153" s="652"/>
      <c r="PPN153" s="652"/>
      <c r="PPO153" s="652"/>
      <c r="PPP153" s="653"/>
      <c r="PPQ153" s="653"/>
      <c r="PPR153" s="653"/>
      <c r="PPS153" s="653"/>
      <c r="PPT153" s="653"/>
      <c r="PPU153" s="653"/>
      <c r="PPV153" s="653"/>
      <c r="PPW153" s="653"/>
      <c r="PPX153" s="668"/>
      <c r="PPY153" s="670"/>
      <c r="PPZ153" s="652"/>
      <c r="PQA153" s="652"/>
      <c r="PQB153" s="652"/>
      <c r="PQC153" s="652"/>
      <c r="PQD153" s="652"/>
      <c r="PQE153" s="652"/>
      <c r="PQF153" s="653"/>
      <c r="PQG153" s="653"/>
      <c r="PQH153" s="653"/>
      <c r="PQI153" s="653"/>
      <c r="PQJ153" s="653"/>
      <c r="PQK153" s="653"/>
      <c r="PQL153" s="653"/>
      <c r="PQM153" s="653"/>
      <c r="PQN153" s="668"/>
      <c r="PQO153" s="670"/>
      <c r="PQP153" s="652"/>
      <c r="PQQ153" s="652"/>
      <c r="PQR153" s="652"/>
      <c r="PQS153" s="652"/>
      <c r="PQT153" s="652"/>
      <c r="PQU153" s="652"/>
      <c r="PQV153" s="653"/>
      <c r="PQW153" s="653"/>
      <c r="PQX153" s="653"/>
      <c r="PQY153" s="653"/>
      <c r="PQZ153" s="653"/>
      <c r="PRA153" s="653"/>
      <c r="PRB153" s="653"/>
      <c r="PRC153" s="653"/>
      <c r="PRD153" s="668"/>
      <c r="PRE153" s="670"/>
      <c r="PRF153" s="652"/>
      <c r="PRG153" s="652"/>
      <c r="PRH153" s="652"/>
      <c r="PRI153" s="652"/>
      <c r="PRJ153" s="652"/>
      <c r="PRK153" s="652"/>
      <c r="PRL153" s="653"/>
      <c r="PRM153" s="653"/>
      <c r="PRN153" s="653"/>
      <c r="PRO153" s="653"/>
      <c r="PRP153" s="653"/>
      <c r="PRQ153" s="653"/>
      <c r="PRR153" s="653"/>
      <c r="PRS153" s="653"/>
      <c r="PRT153" s="668"/>
      <c r="PRU153" s="670"/>
      <c r="PRV153" s="652"/>
      <c r="PRW153" s="652"/>
      <c r="PRX153" s="652"/>
      <c r="PRY153" s="652"/>
      <c r="PRZ153" s="652"/>
      <c r="PSA153" s="652"/>
      <c r="PSB153" s="653"/>
      <c r="PSC153" s="653"/>
      <c r="PSD153" s="653"/>
      <c r="PSE153" s="653"/>
      <c r="PSF153" s="653"/>
      <c r="PSG153" s="653"/>
      <c r="PSH153" s="653"/>
      <c r="PSI153" s="653"/>
      <c r="PSJ153" s="668"/>
      <c r="PSK153" s="670"/>
      <c r="PSL153" s="652"/>
      <c r="PSM153" s="652"/>
      <c r="PSN153" s="652"/>
      <c r="PSO153" s="652"/>
      <c r="PSP153" s="652"/>
      <c r="PSQ153" s="652"/>
      <c r="PSR153" s="653"/>
      <c r="PSS153" s="653"/>
      <c r="PST153" s="653"/>
      <c r="PSU153" s="653"/>
      <c r="PSV153" s="653"/>
      <c r="PSW153" s="653"/>
      <c r="PSX153" s="653"/>
      <c r="PSY153" s="653"/>
      <c r="PSZ153" s="668"/>
      <c r="PTA153" s="670"/>
      <c r="PTB153" s="652"/>
      <c r="PTC153" s="652"/>
      <c r="PTD153" s="652"/>
      <c r="PTE153" s="652"/>
      <c r="PTF153" s="652"/>
      <c r="PTG153" s="652"/>
      <c r="PTH153" s="653"/>
      <c r="PTI153" s="653"/>
      <c r="PTJ153" s="653"/>
      <c r="PTK153" s="653"/>
      <c r="PTL153" s="653"/>
      <c r="PTM153" s="653"/>
      <c r="PTN153" s="653"/>
      <c r="PTO153" s="653"/>
      <c r="PTP153" s="668"/>
      <c r="PTQ153" s="670"/>
      <c r="PTR153" s="652"/>
      <c r="PTS153" s="652"/>
      <c r="PTT153" s="652"/>
      <c r="PTU153" s="652"/>
      <c r="PTV153" s="652"/>
      <c r="PTW153" s="652"/>
      <c r="PTX153" s="653"/>
      <c r="PTY153" s="653"/>
      <c r="PTZ153" s="653"/>
      <c r="PUA153" s="653"/>
      <c r="PUB153" s="653"/>
      <c r="PUC153" s="653"/>
      <c r="PUD153" s="653"/>
      <c r="PUE153" s="653"/>
      <c r="PUF153" s="668"/>
      <c r="PUG153" s="670"/>
      <c r="PUH153" s="652"/>
      <c r="PUI153" s="652"/>
      <c r="PUJ153" s="652"/>
      <c r="PUK153" s="652"/>
      <c r="PUL153" s="652"/>
      <c r="PUM153" s="652"/>
      <c r="PUN153" s="653"/>
      <c r="PUO153" s="653"/>
      <c r="PUP153" s="653"/>
      <c r="PUQ153" s="653"/>
      <c r="PUR153" s="653"/>
      <c r="PUS153" s="653"/>
      <c r="PUT153" s="653"/>
      <c r="PUU153" s="653"/>
      <c r="PUV153" s="668"/>
      <c r="PUW153" s="670"/>
      <c r="PUX153" s="652"/>
      <c r="PUY153" s="652"/>
      <c r="PUZ153" s="652"/>
      <c r="PVA153" s="652"/>
      <c r="PVB153" s="652"/>
      <c r="PVC153" s="652"/>
      <c r="PVD153" s="653"/>
      <c r="PVE153" s="653"/>
      <c r="PVF153" s="653"/>
      <c r="PVG153" s="653"/>
      <c r="PVH153" s="653"/>
      <c r="PVI153" s="653"/>
      <c r="PVJ153" s="653"/>
      <c r="PVK153" s="653"/>
      <c r="PVL153" s="668"/>
      <c r="PVM153" s="670"/>
      <c r="PVN153" s="652"/>
      <c r="PVO153" s="652"/>
      <c r="PVP153" s="652"/>
      <c r="PVQ153" s="652"/>
      <c r="PVR153" s="652"/>
      <c r="PVS153" s="652"/>
      <c r="PVT153" s="653"/>
      <c r="PVU153" s="653"/>
      <c r="PVV153" s="653"/>
      <c r="PVW153" s="653"/>
      <c r="PVX153" s="653"/>
      <c r="PVY153" s="653"/>
      <c r="PVZ153" s="653"/>
      <c r="PWA153" s="653"/>
      <c r="PWB153" s="668"/>
      <c r="PWC153" s="670"/>
      <c r="PWD153" s="652"/>
      <c r="PWE153" s="652"/>
      <c r="PWF153" s="652"/>
      <c r="PWG153" s="652"/>
      <c r="PWH153" s="652"/>
      <c r="PWI153" s="652"/>
      <c r="PWJ153" s="653"/>
      <c r="PWK153" s="653"/>
      <c r="PWL153" s="653"/>
      <c r="PWM153" s="653"/>
      <c r="PWN153" s="653"/>
      <c r="PWO153" s="653"/>
      <c r="PWP153" s="653"/>
      <c r="PWQ153" s="653"/>
      <c r="PWR153" s="668"/>
      <c r="PWS153" s="670"/>
      <c r="PWT153" s="652"/>
      <c r="PWU153" s="652"/>
      <c r="PWV153" s="652"/>
      <c r="PWW153" s="652"/>
      <c r="PWX153" s="652"/>
      <c r="PWY153" s="652"/>
      <c r="PWZ153" s="653"/>
      <c r="PXA153" s="653"/>
      <c r="PXB153" s="653"/>
      <c r="PXC153" s="653"/>
      <c r="PXD153" s="653"/>
      <c r="PXE153" s="653"/>
      <c r="PXF153" s="653"/>
      <c r="PXG153" s="653"/>
      <c r="PXH153" s="668"/>
      <c r="PXI153" s="670"/>
      <c r="PXJ153" s="652"/>
      <c r="PXK153" s="652"/>
      <c r="PXL153" s="652"/>
      <c r="PXM153" s="652"/>
      <c r="PXN153" s="652"/>
      <c r="PXO153" s="652"/>
      <c r="PXP153" s="653"/>
      <c r="PXQ153" s="653"/>
      <c r="PXR153" s="653"/>
      <c r="PXS153" s="653"/>
      <c r="PXT153" s="653"/>
      <c r="PXU153" s="653"/>
      <c r="PXV153" s="653"/>
      <c r="PXW153" s="653"/>
      <c r="PXX153" s="668"/>
      <c r="PXY153" s="670"/>
      <c r="PXZ153" s="652"/>
      <c r="PYA153" s="652"/>
      <c r="PYB153" s="652"/>
      <c r="PYC153" s="652"/>
      <c r="PYD153" s="652"/>
      <c r="PYE153" s="652"/>
      <c r="PYF153" s="653"/>
      <c r="PYG153" s="653"/>
      <c r="PYH153" s="653"/>
      <c r="PYI153" s="653"/>
      <c r="PYJ153" s="653"/>
      <c r="PYK153" s="653"/>
      <c r="PYL153" s="653"/>
      <c r="PYM153" s="653"/>
      <c r="PYN153" s="668"/>
      <c r="PYO153" s="670"/>
      <c r="PYP153" s="652"/>
      <c r="PYQ153" s="652"/>
      <c r="PYR153" s="652"/>
      <c r="PYS153" s="652"/>
      <c r="PYT153" s="652"/>
      <c r="PYU153" s="652"/>
      <c r="PYV153" s="653"/>
      <c r="PYW153" s="653"/>
      <c r="PYX153" s="653"/>
      <c r="PYY153" s="653"/>
      <c r="PYZ153" s="653"/>
      <c r="PZA153" s="653"/>
      <c r="PZB153" s="653"/>
      <c r="PZC153" s="653"/>
      <c r="PZD153" s="668"/>
      <c r="PZE153" s="670"/>
      <c r="PZF153" s="652"/>
      <c r="PZG153" s="652"/>
      <c r="PZH153" s="652"/>
      <c r="PZI153" s="652"/>
      <c r="PZJ153" s="652"/>
      <c r="PZK153" s="652"/>
      <c r="PZL153" s="653"/>
      <c r="PZM153" s="653"/>
      <c r="PZN153" s="653"/>
      <c r="PZO153" s="653"/>
      <c r="PZP153" s="653"/>
      <c r="PZQ153" s="653"/>
      <c r="PZR153" s="653"/>
      <c r="PZS153" s="653"/>
      <c r="PZT153" s="668"/>
      <c r="PZU153" s="670"/>
      <c r="PZV153" s="652"/>
      <c r="PZW153" s="652"/>
      <c r="PZX153" s="652"/>
      <c r="PZY153" s="652"/>
      <c r="PZZ153" s="652"/>
      <c r="QAA153" s="652"/>
      <c r="QAB153" s="653"/>
      <c r="QAC153" s="653"/>
      <c r="QAD153" s="653"/>
      <c r="QAE153" s="653"/>
      <c r="QAF153" s="653"/>
      <c r="QAG153" s="653"/>
      <c r="QAH153" s="653"/>
      <c r="QAI153" s="653"/>
      <c r="QAJ153" s="668"/>
      <c r="QAK153" s="670"/>
      <c r="QAL153" s="652"/>
      <c r="QAM153" s="652"/>
      <c r="QAN153" s="652"/>
      <c r="QAO153" s="652"/>
      <c r="QAP153" s="652"/>
      <c r="QAQ153" s="652"/>
      <c r="QAR153" s="653"/>
      <c r="QAS153" s="653"/>
      <c r="QAT153" s="653"/>
      <c r="QAU153" s="653"/>
      <c r="QAV153" s="653"/>
      <c r="QAW153" s="653"/>
      <c r="QAX153" s="653"/>
      <c r="QAY153" s="653"/>
      <c r="QAZ153" s="668"/>
      <c r="QBA153" s="670"/>
      <c r="QBB153" s="652"/>
      <c r="QBC153" s="652"/>
      <c r="QBD153" s="652"/>
      <c r="QBE153" s="652"/>
      <c r="QBF153" s="652"/>
      <c r="QBG153" s="652"/>
      <c r="QBH153" s="653"/>
      <c r="QBI153" s="653"/>
      <c r="QBJ153" s="653"/>
      <c r="QBK153" s="653"/>
      <c r="QBL153" s="653"/>
      <c r="QBM153" s="653"/>
      <c r="QBN153" s="653"/>
      <c r="QBO153" s="653"/>
      <c r="QBP153" s="668"/>
      <c r="QBQ153" s="670"/>
      <c r="QBR153" s="652"/>
      <c r="QBS153" s="652"/>
      <c r="QBT153" s="652"/>
      <c r="QBU153" s="652"/>
      <c r="QBV153" s="652"/>
      <c r="QBW153" s="652"/>
      <c r="QBX153" s="653"/>
      <c r="QBY153" s="653"/>
      <c r="QBZ153" s="653"/>
      <c r="QCA153" s="653"/>
      <c r="QCB153" s="653"/>
      <c r="QCC153" s="653"/>
      <c r="QCD153" s="653"/>
      <c r="QCE153" s="653"/>
      <c r="QCF153" s="668"/>
      <c r="QCG153" s="670"/>
      <c r="QCH153" s="652"/>
      <c r="QCI153" s="652"/>
      <c r="QCJ153" s="652"/>
      <c r="QCK153" s="652"/>
      <c r="QCL153" s="652"/>
      <c r="QCM153" s="652"/>
      <c r="QCN153" s="653"/>
      <c r="QCO153" s="653"/>
      <c r="QCP153" s="653"/>
      <c r="QCQ153" s="653"/>
      <c r="QCR153" s="653"/>
      <c r="QCS153" s="653"/>
      <c r="QCT153" s="653"/>
      <c r="QCU153" s="653"/>
      <c r="QCV153" s="668"/>
      <c r="QCW153" s="670"/>
      <c r="QCX153" s="652"/>
      <c r="QCY153" s="652"/>
      <c r="QCZ153" s="652"/>
      <c r="QDA153" s="652"/>
      <c r="QDB153" s="652"/>
      <c r="QDC153" s="652"/>
      <c r="QDD153" s="653"/>
      <c r="QDE153" s="653"/>
      <c r="QDF153" s="653"/>
      <c r="QDG153" s="653"/>
      <c r="QDH153" s="653"/>
      <c r="QDI153" s="653"/>
      <c r="QDJ153" s="653"/>
      <c r="QDK153" s="653"/>
      <c r="QDL153" s="668"/>
      <c r="QDM153" s="670"/>
      <c r="QDN153" s="652"/>
      <c r="QDO153" s="652"/>
      <c r="QDP153" s="652"/>
      <c r="QDQ153" s="652"/>
      <c r="QDR153" s="652"/>
      <c r="QDS153" s="652"/>
      <c r="QDT153" s="653"/>
      <c r="QDU153" s="653"/>
      <c r="QDV153" s="653"/>
      <c r="QDW153" s="653"/>
      <c r="QDX153" s="653"/>
      <c r="QDY153" s="653"/>
      <c r="QDZ153" s="653"/>
      <c r="QEA153" s="653"/>
      <c r="QEB153" s="668"/>
      <c r="QEC153" s="670"/>
      <c r="QED153" s="652"/>
      <c r="QEE153" s="652"/>
      <c r="QEF153" s="652"/>
      <c r="QEG153" s="652"/>
      <c r="QEH153" s="652"/>
      <c r="QEI153" s="652"/>
      <c r="QEJ153" s="653"/>
      <c r="QEK153" s="653"/>
      <c r="QEL153" s="653"/>
      <c r="QEM153" s="653"/>
      <c r="QEN153" s="653"/>
      <c r="QEO153" s="653"/>
      <c r="QEP153" s="653"/>
      <c r="QEQ153" s="653"/>
      <c r="QER153" s="668"/>
      <c r="QES153" s="670"/>
      <c r="QET153" s="652"/>
      <c r="QEU153" s="652"/>
      <c r="QEV153" s="652"/>
      <c r="QEW153" s="652"/>
      <c r="QEX153" s="652"/>
      <c r="QEY153" s="652"/>
      <c r="QEZ153" s="653"/>
      <c r="QFA153" s="653"/>
      <c r="QFB153" s="653"/>
      <c r="QFC153" s="653"/>
      <c r="QFD153" s="653"/>
      <c r="QFE153" s="653"/>
      <c r="QFF153" s="653"/>
      <c r="QFG153" s="653"/>
      <c r="QFH153" s="668"/>
      <c r="QFI153" s="670"/>
      <c r="QFJ153" s="652"/>
      <c r="QFK153" s="652"/>
      <c r="QFL153" s="652"/>
      <c r="QFM153" s="652"/>
      <c r="QFN153" s="652"/>
      <c r="QFO153" s="652"/>
      <c r="QFP153" s="653"/>
      <c r="QFQ153" s="653"/>
      <c r="QFR153" s="653"/>
      <c r="QFS153" s="653"/>
      <c r="QFT153" s="653"/>
      <c r="QFU153" s="653"/>
      <c r="QFV153" s="653"/>
      <c r="QFW153" s="653"/>
      <c r="QFX153" s="668"/>
      <c r="QFY153" s="670"/>
      <c r="QFZ153" s="652"/>
      <c r="QGA153" s="652"/>
      <c r="QGB153" s="652"/>
      <c r="QGC153" s="652"/>
      <c r="QGD153" s="652"/>
      <c r="QGE153" s="652"/>
      <c r="QGF153" s="653"/>
      <c r="QGG153" s="653"/>
      <c r="QGH153" s="653"/>
      <c r="QGI153" s="653"/>
      <c r="QGJ153" s="653"/>
      <c r="QGK153" s="653"/>
      <c r="QGL153" s="653"/>
      <c r="QGM153" s="653"/>
      <c r="QGN153" s="668"/>
      <c r="QGO153" s="670"/>
      <c r="QGP153" s="652"/>
      <c r="QGQ153" s="652"/>
      <c r="QGR153" s="652"/>
      <c r="QGS153" s="652"/>
      <c r="QGT153" s="652"/>
      <c r="QGU153" s="652"/>
      <c r="QGV153" s="653"/>
      <c r="QGW153" s="653"/>
      <c r="QGX153" s="653"/>
      <c r="QGY153" s="653"/>
      <c r="QGZ153" s="653"/>
      <c r="QHA153" s="653"/>
      <c r="QHB153" s="653"/>
      <c r="QHC153" s="653"/>
      <c r="QHD153" s="668"/>
      <c r="QHE153" s="670"/>
      <c r="QHF153" s="652"/>
      <c r="QHG153" s="652"/>
      <c r="QHH153" s="652"/>
      <c r="QHI153" s="652"/>
      <c r="QHJ153" s="652"/>
      <c r="QHK153" s="652"/>
      <c r="QHL153" s="653"/>
      <c r="QHM153" s="653"/>
      <c r="QHN153" s="653"/>
      <c r="QHO153" s="653"/>
      <c r="QHP153" s="653"/>
      <c r="QHQ153" s="653"/>
      <c r="QHR153" s="653"/>
      <c r="QHS153" s="653"/>
      <c r="QHT153" s="668"/>
      <c r="QHU153" s="670"/>
      <c r="QHV153" s="652"/>
      <c r="QHW153" s="652"/>
      <c r="QHX153" s="652"/>
      <c r="QHY153" s="652"/>
      <c r="QHZ153" s="652"/>
      <c r="QIA153" s="652"/>
      <c r="QIB153" s="653"/>
      <c r="QIC153" s="653"/>
      <c r="QID153" s="653"/>
      <c r="QIE153" s="653"/>
      <c r="QIF153" s="653"/>
      <c r="QIG153" s="653"/>
      <c r="QIH153" s="653"/>
      <c r="QII153" s="653"/>
      <c r="QIJ153" s="668"/>
      <c r="QIK153" s="670"/>
      <c r="QIL153" s="652"/>
      <c r="QIM153" s="652"/>
      <c r="QIN153" s="652"/>
      <c r="QIO153" s="652"/>
      <c r="QIP153" s="652"/>
      <c r="QIQ153" s="652"/>
      <c r="QIR153" s="653"/>
      <c r="QIS153" s="653"/>
      <c r="QIT153" s="653"/>
      <c r="QIU153" s="653"/>
      <c r="QIV153" s="653"/>
      <c r="QIW153" s="653"/>
      <c r="QIX153" s="653"/>
      <c r="QIY153" s="653"/>
      <c r="QIZ153" s="668"/>
      <c r="QJA153" s="670"/>
      <c r="QJB153" s="652"/>
      <c r="QJC153" s="652"/>
      <c r="QJD153" s="652"/>
      <c r="QJE153" s="652"/>
      <c r="QJF153" s="652"/>
      <c r="QJG153" s="652"/>
      <c r="QJH153" s="653"/>
      <c r="QJI153" s="653"/>
      <c r="QJJ153" s="653"/>
      <c r="QJK153" s="653"/>
      <c r="QJL153" s="653"/>
      <c r="QJM153" s="653"/>
      <c r="QJN153" s="653"/>
      <c r="QJO153" s="653"/>
      <c r="QJP153" s="668"/>
      <c r="QJQ153" s="670"/>
      <c r="QJR153" s="652"/>
      <c r="QJS153" s="652"/>
      <c r="QJT153" s="652"/>
      <c r="QJU153" s="652"/>
      <c r="QJV153" s="652"/>
      <c r="QJW153" s="652"/>
      <c r="QJX153" s="653"/>
      <c r="QJY153" s="653"/>
      <c r="QJZ153" s="653"/>
      <c r="QKA153" s="653"/>
      <c r="QKB153" s="653"/>
      <c r="QKC153" s="653"/>
      <c r="QKD153" s="653"/>
      <c r="QKE153" s="653"/>
      <c r="QKF153" s="668"/>
      <c r="QKG153" s="670"/>
      <c r="QKH153" s="652"/>
      <c r="QKI153" s="652"/>
      <c r="QKJ153" s="652"/>
      <c r="QKK153" s="652"/>
      <c r="QKL153" s="652"/>
      <c r="QKM153" s="652"/>
      <c r="QKN153" s="653"/>
      <c r="QKO153" s="653"/>
      <c r="QKP153" s="653"/>
      <c r="QKQ153" s="653"/>
      <c r="QKR153" s="653"/>
      <c r="QKS153" s="653"/>
      <c r="QKT153" s="653"/>
      <c r="QKU153" s="653"/>
      <c r="QKV153" s="668"/>
      <c r="QKW153" s="670"/>
      <c r="QKX153" s="652"/>
      <c r="QKY153" s="652"/>
      <c r="QKZ153" s="652"/>
      <c r="QLA153" s="652"/>
      <c r="QLB153" s="652"/>
      <c r="QLC153" s="652"/>
      <c r="QLD153" s="653"/>
      <c r="QLE153" s="653"/>
      <c r="QLF153" s="653"/>
      <c r="QLG153" s="653"/>
      <c r="QLH153" s="653"/>
      <c r="QLI153" s="653"/>
      <c r="QLJ153" s="653"/>
      <c r="QLK153" s="653"/>
      <c r="QLL153" s="668"/>
      <c r="QLM153" s="670"/>
      <c r="QLN153" s="652"/>
      <c r="QLO153" s="652"/>
      <c r="QLP153" s="652"/>
      <c r="QLQ153" s="652"/>
      <c r="QLR153" s="652"/>
      <c r="QLS153" s="652"/>
      <c r="QLT153" s="653"/>
      <c r="QLU153" s="653"/>
      <c r="QLV153" s="653"/>
      <c r="QLW153" s="653"/>
      <c r="QLX153" s="653"/>
      <c r="QLY153" s="653"/>
      <c r="QLZ153" s="653"/>
      <c r="QMA153" s="653"/>
      <c r="QMB153" s="668"/>
      <c r="QMC153" s="670"/>
      <c r="QMD153" s="652"/>
      <c r="QME153" s="652"/>
      <c r="QMF153" s="652"/>
      <c r="QMG153" s="652"/>
      <c r="QMH153" s="652"/>
      <c r="QMI153" s="652"/>
      <c r="QMJ153" s="653"/>
      <c r="QMK153" s="653"/>
      <c r="QML153" s="653"/>
      <c r="QMM153" s="653"/>
      <c r="QMN153" s="653"/>
      <c r="QMO153" s="653"/>
      <c r="QMP153" s="653"/>
      <c r="QMQ153" s="653"/>
      <c r="QMR153" s="668"/>
      <c r="QMS153" s="670"/>
      <c r="QMT153" s="652"/>
      <c r="QMU153" s="652"/>
      <c r="QMV153" s="652"/>
      <c r="QMW153" s="652"/>
      <c r="QMX153" s="652"/>
      <c r="QMY153" s="652"/>
      <c r="QMZ153" s="653"/>
      <c r="QNA153" s="653"/>
      <c r="QNB153" s="653"/>
      <c r="QNC153" s="653"/>
      <c r="QND153" s="653"/>
      <c r="QNE153" s="653"/>
      <c r="QNF153" s="653"/>
      <c r="QNG153" s="653"/>
      <c r="QNH153" s="668"/>
      <c r="QNI153" s="670"/>
      <c r="QNJ153" s="652"/>
      <c r="QNK153" s="652"/>
      <c r="QNL153" s="652"/>
      <c r="QNM153" s="652"/>
      <c r="QNN153" s="652"/>
      <c r="QNO153" s="652"/>
      <c r="QNP153" s="653"/>
      <c r="QNQ153" s="653"/>
      <c r="QNR153" s="653"/>
      <c r="QNS153" s="653"/>
      <c r="QNT153" s="653"/>
      <c r="QNU153" s="653"/>
      <c r="QNV153" s="653"/>
      <c r="QNW153" s="653"/>
      <c r="QNX153" s="668"/>
      <c r="QNY153" s="670"/>
      <c r="QNZ153" s="652"/>
      <c r="QOA153" s="652"/>
      <c r="QOB153" s="652"/>
      <c r="QOC153" s="652"/>
      <c r="QOD153" s="652"/>
      <c r="QOE153" s="652"/>
      <c r="QOF153" s="653"/>
      <c r="QOG153" s="653"/>
      <c r="QOH153" s="653"/>
      <c r="QOI153" s="653"/>
      <c r="QOJ153" s="653"/>
      <c r="QOK153" s="653"/>
      <c r="QOL153" s="653"/>
      <c r="QOM153" s="653"/>
      <c r="QON153" s="668"/>
      <c r="QOO153" s="670"/>
      <c r="QOP153" s="652"/>
      <c r="QOQ153" s="652"/>
      <c r="QOR153" s="652"/>
      <c r="QOS153" s="652"/>
      <c r="QOT153" s="652"/>
      <c r="QOU153" s="652"/>
      <c r="QOV153" s="653"/>
      <c r="QOW153" s="653"/>
      <c r="QOX153" s="653"/>
      <c r="QOY153" s="653"/>
      <c r="QOZ153" s="653"/>
      <c r="QPA153" s="653"/>
      <c r="QPB153" s="653"/>
      <c r="QPC153" s="653"/>
      <c r="QPD153" s="668"/>
      <c r="QPE153" s="670"/>
      <c r="QPF153" s="652"/>
      <c r="QPG153" s="652"/>
      <c r="QPH153" s="652"/>
      <c r="QPI153" s="652"/>
      <c r="QPJ153" s="652"/>
      <c r="QPK153" s="652"/>
      <c r="QPL153" s="653"/>
      <c r="QPM153" s="653"/>
      <c r="QPN153" s="653"/>
      <c r="QPO153" s="653"/>
      <c r="QPP153" s="653"/>
      <c r="QPQ153" s="653"/>
      <c r="QPR153" s="653"/>
      <c r="QPS153" s="653"/>
      <c r="QPT153" s="668"/>
      <c r="QPU153" s="670"/>
      <c r="QPV153" s="652"/>
      <c r="QPW153" s="652"/>
      <c r="QPX153" s="652"/>
      <c r="QPY153" s="652"/>
      <c r="QPZ153" s="652"/>
      <c r="QQA153" s="652"/>
      <c r="QQB153" s="653"/>
      <c r="QQC153" s="653"/>
      <c r="QQD153" s="653"/>
      <c r="QQE153" s="653"/>
      <c r="QQF153" s="653"/>
      <c r="QQG153" s="653"/>
      <c r="QQH153" s="653"/>
      <c r="QQI153" s="653"/>
      <c r="QQJ153" s="668"/>
      <c r="QQK153" s="670"/>
      <c r="QQL153" s="652"/>
      <c r="QQM153" s="652"/>
      <c r="QQN153" s="652"/>
      <c r="QQO153" s="652"/>
      <c r="QQP153" s="652"/>
      <c r="QQQ153" s="652"/>
      <c r="QQR153" s="653"/>
      <c r="QQS153" s="653"/>
      <c r="QQT153" s="653"/>
      <c r="QQU153" s="653"/>
      <c r="QQV153" s="653"/>
      <c r="QQW153" s="653"/>
      <c r="QQX153" s="653"/>
      <c r="QQY153" s="653"/>
      <c r="QQZ153" s="668"/>
      <c r="QRA153" s="670"/>
      <c r="QRB153" s="652"/>
      <c r="QRC153" s="652"/>
      <c r="QRD153" s="652"/>
      <c r="QRE153" s="652"/>
      <c r="QRF153" s="652"/>
      <c r="QRG153" s="652"/>
      <c r="QRH153" s="653"/>
      <c r="QRI153" s="653"/>
      <c r="QRJ153" s="653"/>
      <c r="QRK153" s="653"/>
      <c r="QRL153" s="653"/>
      <c r="QRM153" s="653"/>
      <c r="QRN153" s="653"/>
      <c r="QRO153" s="653"/>
      <c r="QRP153" s="668"/>
      <c r="QRQ153" s="670"/>
      <c r="QRR153" s="652"/>
      <c r="QRS153" s="652"/>
      <c r="QRT153" s="652"/>
      <c r="QRU153" s="652"/>
      <c r="QRV153" s="652"/>
      <c r="QRW153" s="652"/>
      <c r="QRX153" s="653"/>
      <c r="QRY153" s="653"/>
      <c r="QRZ153" s="653"/>
      <c r="QSA153" s="653"/>
      <c r="QSB153" s="653"/>
      <c r="QSC153" s="653"/>
      <c r="QSD153" s="653"/>
      <c r="QSE153" s="653"/>
      <c r="QSF153" s="668"/>
      <c r="QSG153" s="670"/>
      <c r="QSH153" s="652"/>
      <c r="QSI153" s="652"/>
      <c r="QSJ153" s="652"/>
      <c r="QSK153" s="652"/>
      <c r="QSL153" s="652"/>
      <c r="QSM153" s="652"/>
      <c r="QSN153" s="653"/>
      <c r="QSO153" s="653"/>
      <c r="QSP153" s="653"/>
      <c r="QSQ153" s="653"/>
      <c r="QSR153" s="653"/>
      <c r="QSS153" s="653"/>
      <c r="QST153" s="653"/>
      <c r="QSU153" s="653"/>
      <c r="QSV153" s="668"/>
      <c r="QSW153" s="670"/>
      <c r="QSX153" s="652"/>
      <c r="QSY153" s="652"/>
      <c r="QSZ153" s="652"/>
      <c r="QTA153" s="652"/>
      <c r="QTB153" s="652"/>
      <c r="QTC153" s="652"/>
      <c r="QTD153" s="653"/>
      <c r="QTE153" s="653"/>
      <c r="QTF153" s="653"/>
      <c r="QTG153" s="653"/>
      <c r="QTH153" s="653"/>
      <c r="QTI153" s="653"/>
      <c r="QTJ153" s="653"/>
      <c r="QTK153" s="653"/>
      <c r="QTL153" s="668"/>
      <c r="QTM153" s="670"/>
      <c r="QTN153" s="652"/>
      <c r="QTO153" s="652"/>
      <c r="QTP153" s="652"/>
      <c r="QTQ153" s="652"/>
      <c r="QTR153" s="652"/>
      <c r="QTS153" s="652"/>
      <c r="QTT153" s="653"/>
      <c r="QTU153" s="653"/>
      <c r="QTV153" s="653"/>
      <c r="QTW153" s="653"/>
      <c r="QTX153" s="653"/>
      <c r="QTY153" s="653"/>
      <c r="QTZ153" s="653"/>
      <c r="QUA153" s="653"/>
      <c r="QUB153" s="668"/>
      <c r="QUC153" s="670"/>
      <c r="QUD153" s="652"/>
      <c r="QUE153" s="652"/>
      <c r="QUF153" s="652"/>
      <c r="QUG153" s="652"/>
      <c r="QUH153" s="652"/>
      <c r="QUI153" s="652"/>
      <c r="QUJ153" s="653"/>
      <c r="QUK153" s="653"/>
      <c r="QUL153" s="653"/>
      <c r="QUM153" s="653"/>
      <c r="QUN153" s="653"/>
      <c r="QUO153" s="653"/>
      <c r="QUP153" s="653"/>
      <c r="QUQ153" s="653"/>
      <c r="QUR153" s="668"/>
      <c r="QUS153" s="670"/>
      <c r="QUT153" s="652"/>
      <c r="QUU153" s="652"/>
      <c r="QUV153" s="652"/>
      <c r="QUW153" s="652"/>
      <c r="QUX153" s="652"/>
      <c r="QUY153" s="652"/>
      <c r="QUZ153" s="653"/>
      <c r="QVA153" s="653"/>
      <c r="QVB153" s="653"/>
      <c r="QVC153" s="653"/>
      <c r="QVD153" s="653"/>
      <c r="QVE153" s="653"/>
      <c r="QVF153" s="653"/>
      <c r="QVG153" s="653"/>
      <c r="QVH153" s="668"/>
      <c r="QVI153" s="670"/>
      <c r="QVJ153" s="652"/>
      <c r="QVK153" s="652"/>
      <c r="QVL153" s="652"/>
      <c r="QVM153" s="652"/>
      <c r="QVN153" s="652"/>
      <c r="QVO153" s="652"/>
      <c r="QVP153" s="653"/>
      <c r="QVQ153" s="653"/>
      <c r="QVR153" s="653"/>
      <c r="QVS153" s="653"/>
      <c r="QVT153" s="653"/>
      <c r="QVU153" s="653"/>
      <c r="QVV153" s="653"/>
      <c r="QVW153" s="653"/>
      <c r="QVX153" s="668"/>
      <c r="QVY153" s="670"/>
      <c r="QVZ153" s="652"/>
      <c r="QWA153" s="652"/>
      <c r="QWB153" s="652"/>
      <c r="QWC153" s="652"/>
      <c r="QWD153" s="652"/>
      <c r="QWE153" s="652"/>
      <c r="QWF153" s="653"/>
      <c r="QWG153" s="653"/>
      <c r="QWH153" s="653"/>
      <c r="QWI153" s="653"/>
      <c r="QWJ153" s="653"/>
      <c r="QWK153" s="653"/>
      <c r="QWL153" s="653"/>
      <c r="QWM153" s="653"/>
      <c r="QWN153" s="668"/>
      <c r="QWO153" s="670"/>
      <c r="QWP153" s="652"/>
      <c r="QWQ153" s="652"/>
      <c r="QWR153" s="652"/>
      <c r="QWS153" s="652"/>
      <c r="QWT153" s="652"/>
      <c r="QWU153" s="652"/>
      <c r="QWV153" s="653"/>
      <c r="QWW153" s="653"/>
      <c r="QWX153" s="653"/>
      <c r="QWY153" s="653"/>
      <c r="QWZ153" s="653"/>
      <c r="QXA153" s="653"/>
      <c r="QXB153" s="653"/>
      <c r="QXC153" s="653"/>
      <c r="QXD153" s="668"/>
      <c r="QXE153" s="670"/>
      <c r="QXF153" s="652"/>
      <c r="QXG153" s="652"/>
      <c r="QXH153" s="652"/>
      <c r="QXI153" s="652"/>
      <c r="QXJ153" s="652"/>
      <c r="QXK153" s="652"/>
      <c r="QXL153" s="653"/>
      <c r="QXM153" s="653"/>
      <c r="QXN153" s="653"/>
      <c r="QXO153" s="653"/>
      <c r="QXP153" s="653"/>
      <c r="QXQ153" s="653"/>
      <c r="QXR153" s="653"/>
      <c r="QXS153" s="653"/>
      <c r="QXT153" s="668"/>
      <c r="QXU153" s="670"/>
      <c r="QXV153" s="652"/>
      <c r="QXW153" s="652"/>
      <c r="QXX153" s="652"/>
      <c r="QXY153" s="652"/>
      <c r="QXZ153" s="652"/>
      <c r="QYA153" s="652"/>
      <c r="QYB153" s="653"/>
      <c r="QYC153" s="653"/>
      <c r="QYD153" s="653"/>
      <c r="QYE153" s="653"/>
      <c r="QYF153" s="653"/>
      <c r="QYG153" s="653"/>
      <c r="QYH153" s="653"/>
      <c r="QYI153" s="653"/>
      <c r="QYJ153" s="668"/>
      <c r="QYK153" s="670"/>
      <c r="QYL153" s="652"/>
      <c r="QYM153" s="652"/>
      <c r="QYN153" s="652"/>
      <c r="QYO153" s="652"/>
      <c r="QYP153" s="652"/>
      <c r="QYQ153" s="652"/>
      <c r="QYR153" s="653"/>
      <c r="QYS153" s="653"/>
      <c r="QYT153" s="653"/>
      <c r="QYU153" s="653"/>
      <c r="QYV153" s="653"/>
      <c r="QYW153" s="653"/>
      <c r="QYX153" s="653"/>
      <c r="QYY153" s="653"/>
      <c r="QYZ153" s="668"/>
      <c r="QZA153" s="670"/>
      <c r="QZB153" s="652"/>
      <c r="QZC153" s="652"/>
      <c r="QZD153" s="652"/>
      <c r="QZE153" s="652"/>
      <c r="QZF153" s="652"/>
      <c r="QZG153" s="652"/>
      <c r="QZH153" s="653"/>
      <c r="QZI153" s="653"/>
      <c r="QZJ153" s="653"/>
      <c r="QZK153" s="653"/>
      <c r="QZL153" s="653"/>
      <c r="QZM153" s="653"/>
      <c r="QZN153" s="653"/>
      <c r="QZO153" s="653"/>
      <c r="QZP153" s="668"/>
      <c r="QZQ153" s="670"/>
      <c r="QZR153" s="652"/>
      <c r="QZS153" s="652"/>
      <c r="QZT153" s="652"/>
      <c r="QZU153" s="652"/>
      <c r="QZV153" s="652"/>
      <c r="QZW153" s="652"/>
      <c r="QZX153" s="653"/>
      <c r="QZY153" s="653"/>
      <c r="QZZ153" s="653"/>
      <c r="RAA153" s="653"/>
      <c r="RAB153" s="653"/>
      <c r="RAC153" s="653"/>
      <c r="RAD153" s="653"/>
      <c r="RAE153" s="653"/>
      <c r="RAF153" s="668"/>
      <c r="RAG153" s="670"/>
      <c r="RAH153" s="652"/>
      <c r="RAI153" s="652"/>
      <c r="RAJ153" s="652"/>
      <c r="RAK153" s="652"/>
      <c r="RAL153" s="652"/>
      <c r="RAM153" s="652"/>
      <c r="RAN153" s="653"/>
      <c r="RAO153" s="653"/>
      <c r="RAP153" s="653"/>
      <c r="RAQ153" s="653"/>
      <c r="RAR153" s="653"/>
      <c r="RAS153" s="653"/>
      <c r="RAT153" s="653"/>
      <c r="RAU153" s="653"/>
      <c r="RAV153" s="668"/>
      <c r="RAW153" s="670"/>
      <c r="RAX153" s="652"/>
      <c r="RAY153" s="652"/>
      <c r="RAZ153" s="652"/>
      <c r="RBA153" s="652"/>
      <c r="RBB153" s="652"/>
      <c r="RBC153" s="652"/>
      <c r="RBD153" s="653"/>
      <c r="RBE153" s="653"/>
      <c r="RBF153" s="653"/>
      <c r="RBG153" s="653"/>
      <c r="RBH153" s="653"/>
      <c r="RBI153" s="653"/>
      <c r="RBJ153" s="653"/>
      <c r="RBK153" s="653"/>
      <c r="RBL153" s="668"/>
      <c r="RBM153" s="670"/>
      <c r="RBN153" s="652"/>
      <c r="RBO153" s="652"/>
      <c r="RBP153" s="652"/>
      <c r="RBQ153" s="652"/>
      <c r="RBR153" s="652"/>
      <c r="RBS153" s="652"/>
      <c r="RBT153" s="653"/>
      <c r="RBU153" s="653"/>
      <c r="RBV153" s="653"/>
      <c r="RBW153" s="653"/>
      <c r="RBX153" s="653"/>
      <c r="RBY153" s="653"/>
      <c r="RBZ153" s="653"/>
      <c r="RCA153" s="653"/>
      <c r="RCB153" s="668"/>
      <c r="RCC153" s="670"/>
      <c r="RCD153" s="652"/>
      <c r="RCE153" s="652"/>
      <c r="RCF153" s="652"/>
      <c r="RCG153" s="652"/>
      <c r="RCH153" s="652"/>
      <c r="RCI153" s="652"/>
      <c r="RCJ153" s="653"/>
      <c r="RCK153" s="653"/>
      <c r="RCL153" s="653"/>
      <c r="RCM153" s="653"/>
      <c r="RCN153" s="653"/>
      <c r="RCO153" s="653"/>
      <c r="RCP153" s="653"/>
      <c r="RCQ153" s="653"/>
      <c r="RCR153" s="668"/>
      <c r="RCS153" s="670"/>
      <c r="RCT153" s="652"/>
      <c r="RCU153" s="652"/>
      <c r="RCV153" s="652"/>
      <c r="RCW153" s="652"/>
      <c r="RCX153" s="652"/>
      <c r="RCY153" s="652"/>
      <c r="RCZ153" s="653"/>
      <c r="RDA153" s="653"/>
      <c r="RDB153" s="653"/>
      <c r="RDC153" s="653"/>
      <c r="RDD153" s="653"/>
      <c r="RDE153" s="653"/>
      <c r="RDF153" s="653"/>
      <c r="RDG153" s="653"/>
      <c r="RDH153" s="668"/>
      <c r="RDI153" s="670"/>
      <c r="RDJ153" s="652"/>
      <c r="RDK153" s="652"/>
      <c r="RDL153" s="652"/>
      <c r="RDM153" s="652"/>
      <c r="RDN153" s="652"/>
      <c r="RDO153" s="652"/>
      <c r="RDP153" s="653"/>
      <c r="RDQ153" s="653"/>
      <c r="RDR153" s="653"/>
      <c r="RDS153" s="653"/>
      <c r="RDT153" s="653"/>
      <c r="RDU153" s="653"/>
      <c r="RDV153" s="653"/>
      <c r="RDW153" s="653"/>
      <c r="RDX153" s="668"/>
      <c r="RDY153" s="670"/>
      <c r="RDZ153" s="652"/>
      <c r="REA153" s="652"/>
      <c r="REB153" s="652"/>
      <c r="REC153" s="652"/>
      <c r="RED153" s="652"/>
      <c r="REE153" s="652"/>
      <c r="REF153" s="653"/>
      <c r="REG153" s="653"/>
      <c r="REH153" s="653"/>
      <c r="REI153" s="653"/>
      <c r="REJ153" s="653"/>
      <c r="REK153" s="653"/>
      <c r="REL153" s="653"/>
      <c r="REM153" s="653"/>
      <c r="REN153" s="668"/>
      <c r="REO153" s="670"/>
      <c r="REP153" s="652"/>
      <c r="REQ153" s="652"/>
      <c r="RER153" s="652"/>
      <c r="RES153" s="652"/>
      <c r="RET153" s="652"/>
      <c r="REU153" s="652"/>
      <c r="REV153" s="653"/>
      <c r="REW153" s="653"/>
      <c r="REX153" s="653"/>
      <c r="REY153" s="653"/>
      <c r="REZ153" s="653"/>
      <c r="RFA153" s="653"/>
      <c r="RFB153" s="653"/>
      <c r="RFC153" s="653"/>
      <c r="RFD153" s="668"/>
      <c r="RFE153" s="670"/>
      <c r="RFF153" s="652"/>
      <c r="RFG153" s="652"/>
      <c r="RFH153" s="652"/>
      <c r="RFI153" s="652"/>
      <c r="RFJ153" s="652"/>
      <c r="RFK153" s="652"/>
      <c r="RFL153" s="653"/>
      <c r="RFM153" s="653"/>
      <c r="RFN153" s="653"/>
      <c r="RFO153" s="653"/>
      <c r="RFP153" s="653"/>
      <c r="RFQ153" s="653"/>
      <c r="RFR153" s="653"/>
      <c r="RFS153" s="653"/>
      <c r="RFT153" s="668"/>
      <c r="RFU153" s="670"/>
      <c r="RFV153" s="652"/>
      <c r="RFW153" s="652"/>
      <c r="RFX153" s="652"/>
      <c r="RFY153" s="652"/>
      <c r="RFZ153" s="652"/>
      <c r="RGA153" s="652"/>
      <c r="RGB153" s="653"/>
      <c r="RGC153" s="653"/>
      <c r="RGD153" s="653"/>
      <c r="RGE153" s="653"/>
      <c r="RGF153" s="653"/>
      <c r="RGG153" s="653"/>
      <c r="RGH153" s="653"/>
      <c r="RGI153" s="653"/>
      <c r="RGJ153" s="668"/>
      <c r="RGK153" s="670"/>
      <c r="RGL153" s="652"/>
      <c r="RGM153" s="652"/>
      <c r="RGN153" s="652"/>
      <c r="RGO153" s="652"/>
      <c r="RGP153" s="652"/>
      <c r="RGQ153" s="652"/>
      <c r="RGR153" s="653"/>
      <c r="RGS153" s="653"/>
      <c r="RGT153" s="653"/>
      <c r="RGU153" s="653"/>
      <c r="RGV153" s="653"/>
      <c r="RGW153" s="653"/>
      <c r="RGX153" s="653"/>
      <c r="RGY153" s="653"/>
      <c r="RGZ153" s="668"/>
      <c r="RHA153" s="670"/>
      <c r="RHB153" s="652"/>
      <c r="RHC153" s="652"/>
      <c r="RHD153" s="652"/>
      <c r="RHE153" s="652"/>
      <c r="RHF153" s="652"/>
      <c r="RHG153" s="652"/>
      <c r="RHH153" s="653"/>
      <c r="RHI153" s="653"/>
      <c r="RHJ153" s="653"/>
      <c r="RHK153" s="653"/>
      <c r="RHL153" s="653"/>
      <c r="RHM153" s="653"/>
      <c r="RHN153" s="653"/>
      <c r="RHO153" s="653"/>
      <c r="RHP153" s="668"/>
      <c r="RHQ153" s="670"/>
      <c r="RHR153" s="652"/>
      <c r="RHS153" s="652"/>
      <c r="RHT153" s="652"/>
      <c r="RHU153" s="652"/>
      <c r="RHV153" s="652"/>
      <c r="RHW153" s="652"/>
      <c r="RHX153" s="653"/>
      <c r="RHY153" s="653"/>
      <c r="RHZ153" s="653"/>
      <c r="RIA153" s="653"/>
      <c r="RIB153" s="653"/>
      <c r="RIC153" s="653"/>
      <c r="RID153" s="653"/>
      <c r="RIE153" s="653"/>
      <c r="RIF153" s="668"/>
      <c r="RIG153" s="670"/>
      <c r="RIH153" s="652"/>
      <c r="RII153" s="652"/>
      <c r="RIJ153" s="652"/>
      <c r="RIK153" s="652"/>
      <c r="RIL153" s="652"/>
      <c r="RIM153" s="652"/>
      <c r="RIN153" s="653"/>
      <c r="RIO153" s="653"/>
      <c r="RIP153" s="653"/>
      <c r="RIQ153" s="653"/>
      <c r="RIR153" s="653"/>
      <c r="RIS153" s="653"/>
      <c r="RIT153" s="653"/>
      <c r="RIU153" s="653"/>
      <c r="RIV153" s="668"/>
      <c r="RIW153" s="670"/>
      <c r="RIX153" s="652"/>
      <c r="RIY153" s="652"/>
      <c r="RIZ153" s="652"/>
      <c r="RJA153" s="652"/>
      <c r="RJB153" s="652"/>
      <c r="RJC153" s="652"/>
      <c r="RJD153" s="653"/>
      <c r="RJE153" s="653"/>
      <c r="RJF153" s="653"/>
      <c r="RJG153" s="653"/>
      <c r="RJH153" s="653"/>
      <c r="RJI153" s="653"/>
      <c r="RJJ153" s="653"/>
      <c r="RJK153" s="653"/>
      <c r="RJL153" s="668"/>
      <c r="RJM153" s="670"/>
      <c r="RJN153" s="652"/>
      <c r="RJO153" s="652"/>
      <c r="RJP153" s="652"/>
      <c r="RJQ153" s="652"/>
      <c r="RJR153" s="652"/>
      <c r="RJS153" s="652"/>
      <c r="RJT153" s="653"/>
      <c r="RJU153" s="653"/>
      <c r="RJV153" s="653"/>
      <c r="RJW153" s="653"/>
      <c r="RJX153" s="653"/>
      <c r="RJY153" s="653"/>
      <c r="RJZ153" s="653"/>
      <c r="RKA153" s="653"/>
      <c r="RKB153" s="668"/>
      <c r="RKC153" s="670"/>
      <c r="RKD153" s="652"/>
      <c r="RKE153" s="652"/>
      <c r="RKF153" s="652"/>
      <c r="RKG153" s="652"/>
      <c r="RKH153" s="652"/>
      <c r="RKI153" s="652"/>
      <c r="RKJ153" s="653"/>
      <c r="RKK153" s="653"/>
      <c r="RKL153" s="653"/>
      <c r="RKM153" s="653"/>
      <c r="RKN153" s="653"/>
      <c r="RKO153" s="653"/>
      <c r="RKP153" s="653"/>
      <c r="RKQ153" s="653"/>
      <c r="RKR153" s="668"/>
      <c r="RKS153" s="670"/>
      <c r="RKT153" s="652"/>
      <c r="RKU153" s="652"/>
      <c r="RKV153" s="652"/>
      <c r="RKW153" s="652"/>
      <c r="RKX153" s="652"/>
      <c r="RKY153" s="652"/>
      <c r="RKZ153" s="653"/>
      <c r="RLA153" s="653"/>
      <c r="RLB153" s="653"/>
      <c r="RLC153" s="653"/>
      <c r="RLD153" s="653"/>
      <c r="RLE153" s="653"/>
      <c r="RLF153" s="653"/>
      <c r="RLG153" s="653"/>
      <c r="RLH153" s="668"/>
      <c r="RLI153" s="670"/>
      <c r="RLJ153" s="652"/>
      <c r="RLK153" s="652"/>
      <c r="RLL153" s="652"/>
      <c r="RLM153" s="652"/>
      <c r="RLN153" s="652"/>
      <c r="RLO153" s="652"/>
      <c r="RLP153" s="653"/>
      <c r="RLQ153" s="653"/>
      <c r="RLR153" s="653"/>
      <c r="RLS153" s="653"/>
      <c r="RLT153" s="653"/>
      <c r="RLU153" s="653"/>
      <c r="RLV153" s="653"/>
      <c r="RLW153" s="653"/>
      <c r="RLX153" s="668"/>
      <c r="RLY153" s="670"/>
      <c r="RLZ153" s="652"/>
      <c r="RMA153" s="652"/>
      <c r="RMB153" s="652"/>
      <c r="RMC153" s="652"/>
      <c r="RMD153" s="652"/>
      <c r="RME153" s="652"/>
      <c r="RMF153" s="653"/>
      <c r="RMG153" s="653"/>
      <c r="RMH153" s="653"/>
      <c r="RMI153" s="653"/>
      <c r="RMJ153" s="653"/>
      <c r="RMK153" s="653"/>
      <c r="RML153" s="653"/>
      <c r="RMM153" s="653"/>
      <c r="RMN153" s="668"/>
      <c r="RMO153" s="670"/>
      <c r="RMP153" s="652"/>
      <c r="RMQ153" s="652"/>
      <c r="RMR153" s="652"/>
      <c r="RMS153" s="652"/>
      <c r="RMT153" s="652"/>
      <c r="RMU153" s="652"/>
      <c r="RMV153" s="653"/>
      <c r="RMW153" s="653"/>
      <c r="RMX153" s="653"/>
      <c r="RMY153" s="653"/>
      <c r="RMZ153" s="653"/>
      <c r="RNA153" s="653"/>
      <c r="RNB153" s="653"/>
      <c r="RNC153" s="653"/>
      <c r="RND153" s="668"/>
      <c r="RNE153" s="670"/>
      <c r="RNF153" s="652"/>
      <c r="RNG153" s="652"/>
      <c r="RNH153" s="652"/>
      <c r="RNI153" s="652"/>
      <c r="RNJ153" s="652"/>
      <c r="RNK153" s="652"/>
      <c r="RNL153" s="653"/>
      <c r="RNM153" s="653"/>
      <c r="RNN153" s="653"/>
      <c r="RNO153" s="653"/>
      <c r="RNP153" s="653"/>
      <c r="RNQ153" s="653"/>
      <c r="RNR153" s="653"/>
      <c r="RNS153" s="653"/>
      <c r="RNT153" s="668"/>
      <c r="RNU153" s="670"/>
      <c r="RNV153" s="652"/>
      <c r="RNW153" s="652"/>
      <c r="RNX153" s="652"/>
      <c r="RNY153" s="652"/>
      <c r="RNZ153" s="652"/>
      <c r="ROA153" s="652"/>
      <c r="ROB153" s="653"/>
      <c r="ROC153" s="653"/>
      <c r="ROD153" s="653"/>
      <c r="ROE153" s="653"/>
      <c r="ROF153" s="653"/>
      <c r="ROG153" s="653"/>
      <c r="ROH153" s="653"/>
      <c r="ROI153" s="653"/>
      <c r="ROJ153" s="668"/>
      <c r="ROK153" s="670"/>
      <c r="ROL153" s="652"/>
      <c r="ROM153" s="652"/>
      <c r="RON153" s="652"/>
      <c r="ROO153" s="652"/>
      <c r="ROP153" s="652"/>
      <c r="ROQ153" s="652"/>
      <c r="ROR153" s="653"/>
      <c r="ROS153" s="653"/>
      <c r="ROT153" s="653"/>
      <c r="ROU153" s="653"/>
      <c r="ROV153" s="653"/>
      <c r="ROW153" s="653"/>
      <c r="ROX153" s="653"/>
      <c r="ROY153" s="653"/>
      <c r="ROZ153" s="668"/>
      <c r="RPA153" s="670"/>
      <c r="RPB153" s="652"/>
      <c r="RPC153" s="652"/>
      <c r="RPD153" s="652"/>
      <c r="RPE153" s="652"/>
      <c r="RPF153" s="652"/>
      <c r="RPG153" s="652"/>
      <c r="RPH153" s="653"/>
      <c r="RPI153" s="653"/>
      <c r="RPJ153" s="653"/>
      <c r="RPK153" s="653"/>
      <c r="RPL153" s="653"/>
      <c r="RPM153" s="653"/>
      <c r="RPN153" s="653"/>
      <c r="RPO153" s="653"/>
      <c r="RPP153" s="668"/>
      <c r="RPQ153" s="670"/>
      <c r="RPR153" s="652"/>
      <c r="RPS153" s="652"/>
      <c r="RPT153" s="652"/>
      <c r="RPU153" s="652"/>
      <c r="RPV153" s="652"/>
      <c r="RPW153" s="652"/>
      <c r="RPX153" s="653"/>
      <c r="RPY153" s="653"/>
      <c r="RPZ153" s="653"/>
      <c r="RQA153" s="653"/>
      <c r="RQB153" s="653"/>
      <c r="RQC153" s="653"/>
      <c r="RQD153" s="653"/>
      <c r="RQE153" s="653"/>
      <c r="RQF153" s="668"/>
      <c r="RQG153" s="670"/>
      <c r="RQH153" s="652"/>
      <c r="RQI153" s="652"/>
      <c r="RQJ153" s="652"/>
      <c r="RQK153" s="652"/>
      <c r="RQL153" s="652"/>
      <c r="RQM153" s="652"/>
      <c r="RQN153" s="653"/>
      <c r="RQO153" s="653"/>
      <c r="RQP153" s="653"/>
      <c r="RQQ153" s="653"/>
      <c r="RQR153" s="653"/>
      <c r="RQS153" s="653"/>
      <c r="RQT153" s="653"/>
      <c r="RQU153" s="653"/>
      <c r="RQV153" s="668"/>
      <c r="RQW153" s="670"/>
      <c r="RQX153" s="652"/>
      <c r="RQY153" s="652"/>
      <c r="RQZ153" s="652"/>
      <c r="RRA153" s="652"/>
      <c r="RRB153" s="652"/>
      <c r="RRC153" s="652"/>
      <c r="RRD153" s="653"/>
      <c r="RRE153" s="653"/>
      <c r="RRF153" s="653"/>
      <c r="RRG153" s="653"/>
      <c r="RRH153" s="653"/>
      <c r="RRI153" s="653"/>
      <c r="RRJ153" s="653"/>
      <c r="RRK153" s="653"/>
      <c r="RRL153" s="668"/>
      <c r="RRM153" s="670"/>
      <c r="RRN153" s="652"/>
      <c r="RRO153" s="652"/>
      <c r="RRP153" s="652"/>
      <c r="RRQ153" s="652"/>
      <c r="RRR153" s="652"/>
      <c r="RRS153" s="652"/>
      <c r="RRT153" s="653"/>
      <c r="RRU153" s="653"/>
      <c r="RRV153" s="653"/>
      <c r="RRW153" s="653"/>
      <c r="RRX153" s="653"/>
      <c r="RRY153" s="653"/>
      <c r="RRZ153" s="653"/>
      <c r="RSA153" s="653"/>
      <c r="RSB153" s="668"/>
      <c r="RSC153" s="670"/>
      <c r="RSD153" s="652"/>
      <c r="RSE153" s="652"/>
      <c r="RSF153" s="652"/>
      <c r="RSG153" s="652"/>
      <c r="RSH153" s="652"/>
      <c r="RSI153" s="652"/>
      <c r="RSJ153" s="653"/>
      <c r="RSK153" s="653"/>
      <c r="RSL153" s="653"/>
      <c r="RSM153" s="653"/>
      <c r="RSN153" s="653"/>
      <c r="RSO153" s="653"/>
      <c r="RSP153" s="653"/>
      <c r="RSQ153" s="653"/>
      <c r="RSR153" s="668"/>
      <c r="RSS153" s="670"/>
      <c r="RST153" s="652"/>
      <c r="RSU153" s="652"/>
      <c r="RSV153" s="652"/>
      <c r="RSW153" s="652"/>
      <c r="RSX153" s="652"/>
      <c r="RSY153" s="652"/>
      <c r="RSZ153" s="653"/>
      <c r="RTA153" s="653"/>
      <c r="RTB153" s="653"/>
      <c r="RTC153" s="653"/>
      <c r="RTD153" s="653"/>
      <c r="RTE153" s="653"/>
      <c r="RTF153" s="653"/>
      <c r="RTG153" s="653"/>
      <c r="RTH153" s="668"/>
      <c r="RTI153" s="670"/>
      <c r="RTJ153" s="652"/>
      <c r="RTK153" s="652"/>
      <c r="RTL153" s="652"/>
      <c r="RTM153" s="652"/>
      <c r="RTN153" s="652"/>
      <c r="RTO153" s="652"/>
      <c r="RTP153" s="653"/>
      <c r="RTQ153" s="653"/>
      <c r="RTR153" s="653"/>
      <c r="RTS153" s="653"/>
      <c r="RTT153" s="653"/>
      <c r="RTU153" s="653"/>
      <c r="RTV153" s="653"/>
      <c r="RTW153" s="653"/>
      <c r="RTX153" s="668"/>
      <c r="RTY153" s="670"/>
      <c r="RTZ153" s="652"/>
      <c r="RUA153" s="652"/>
      <c r="RUB153" s="652"/>
      <c r="RUC153" s="652"/>
      <c r="RUD153" s="652"/>
      <c r="RUE153" s="652"/>
      <c r="RUF153" s="653"/>
      <c r="RUG153" s="653"/>
      <c r="RUH153" s="653"/>
      <c r="RUI153" s="653"/>
      <c r="RUJ153" s="653"/>
      <c r="RUK153" s="653"/>
      <c r="RUL153" s="653"/>
      <c r="RUM153" s="653"/>
      <c r="RUN153" s="668"/>
      <c r="RUO153" s="670"/>
      <c r="RUP153" s="652"/>
      <c r="RUQ153" s="652"/>
      <c r="RUR153" s="652"/>
      <c r="RUS153" s="652"/>
      <c r="RUT153" s="652"/>
      <c r="RUU153" s="652"/>
      <c r="RUV153" s="653"/>
      <c r="RUW153" s="653"/>
      <c r="RUX153" s="653"/>
      <c r="RUY153" s="653"/>
      <c r="RUZ153" s="653"/>
      <c r="RVA153" s="653"/>
      <c r="RVB153" s="653"/>
      <c r="RVC153" s="653"/>
      <c r="RVD153" s="668"/>
      <c r="RVE153" s="670"/>
      <c r="RVF153" s="652"/>
      <c r="RVG153" s="652"/>
      <c r="RVH153" s="652"/>
      <c r="RVI153" s="652"/>
      <c r="RVJ153" s="652"/>
      <c r="RVK153" s="652"/>
      <c r="RVL153" s="653"/>
      <c r="RVM153" s="653"/>
      <c r="RVN153" s="653"/>
      <c r="RVO153" s="653"/>
      <c r="RVP153" s="653"/>
      <c r="RVQ153" s="653"/>
      <c r="RVR153" s="653"/>
      <c r="RVS153" s="653"/>
      <c r="RVT153" s="668"/>
      <c r="RVU153" s="670"/>
      <c r="RVV153" s="652"/>
      <c r="RVW153" s="652"/>
      <c r="RVX153" s="652"/>
      <c r="RVY153" s="652"/>
      <c r="RVZ153" s="652"/>
      <c r="RWA153" s="652"/>
      <c r="RWB153" s="653"/>
      <c r="RWC153" s="653"/>
      <c r="RWD153" s="653"/>
      <c r="RWE153" s="653"/>
      <c r="RWF153" s="653"/>
      <c r="RWG153" s="653"/>
      <c r="RWH153" s="653"/>
      <c r="RWI153" s="653"/>
      <c r="RWJ153" s="668"/>
      <c r="RWK153" s="670"/>
      <c r="RWL153" s="652"/>
      <c r="RWM153" s="652"/>
      <c r="RWN153" s="652"/>
      <c r="RWO153" s="652"/>
      <c r="RWP153" s="652"/>
      <c r="RWQ153" s="652"/>
      <c r="RWR153" s="653"/>
      <c r="RWS153" s="653"/>
      <c r="RWT153" s="653"/>
      <c r="RWU153" s="653"/>
      <c r="RWV153" s="653"/>
      <c r="RWW153" s="653"/>
      <c r="RWX153" s="653"/>
      <c r="RWY153" s="653"/>
      <c r="RWZ153" s="668"/>
      <c r="RXA153" s="670"/>
      <c r="RXB153" s="652"/>
      <c r="RXC153" s="652"/>
      <c r="RXD153" s="652"/>
      <c r="RXE153" s="652"/>
      <c r="RXF153" s="652"/>
      <c r="RXG153" s="652"/>
      <c r="RXH153" s="653"/>
      <c r="RXI153" s="653"/>
      <c r="RXJ153" s="653"/>
      <c r="RXK153" s="653"/>
      <c r="RXL153" s="653"/>
      <c r="RXM153" s="653"/>
      <c r="RXN153" s="653"/>
      <c r="RXO153" s="653"/>
      <c r="RXP153" s="668"/>
      <c r="RXQ153" s="670"/>
      <c r="RXR153" s="652"/>
      <c r="RXS153" s="652"/>
      <c r="RXT153" s="652"/>
      <c r="RXU153" s="652"/>
      <c r="RXV153" s="652"/>
      <c r="RXW153" s="652"/>
      <c r="RXX153" s="653"/>
      <c r="RXY153" s="653"/>
      <c r="RXZ153" s="653"/>
      <c r="RYA153" s="653"/>
      <c r="RYB153" s="653"/>
      <c r="RYC153" s="653"/>
      <c r="RYD153" s="653"/>
      <c r="RYE153" s="653"/>
      <c r="RYF153" s="668"/>
      <c r="RYG153" s="670"/>
      <c r="RYH153" s="652"/>
      <c r="RYI153" s="652"/>
      <c r="RYJ153" s="652"/>
      <c r="RYK153" s="652"/>
      <c r="RYL153" s="652"/>
      <c r="RYM153" s="652"/>
      <c r="RYN153" s="653"/>
      <c r="RYO153" s="653"/>
      <c r="RYP153" s="653"/>
      <c r="RYQ153" s="653"/>
      <c r="RYR153" s="653"/>
      <c r="RYS153" s="653"/>
      <c r="RYT153" s="653"/>
      <c r="RYU153" s="653"/>
      <c r="RYV153" s="668"/>
      <c r="RYW153" s="670"/>
      <c r="RYX153" s="652"/>
      <c r="RYY153" s="652"/>
      <c r="RYZ153" s="652"/>
      <c r="RZA153" s="652"/>
      <c r="RZB153" s="652"/>
      <c r="RZC153" s="652"/>
      <c r="RZD153" s="653"/>
      <c r="RZE153" s="653"/>
      <c r="RZF153" s="653"/>
      <c r="RZG153" s="653"/>
      <c r="RZH153" s="653"/>
      <c r="RZI153" s="653"/>
      <c r="RZJ153" s="653"/>
      <c r="RZK153" s="653"/>
      <c r="RZL153" s="668"/>
      <c r="RZM153" s="670"/>
      <c r="RZN153" s="652"/>
      <c r="RZO153" s="652"/>
      <c r="RZP153" s="652"/>
      <c r="RZQ153" s="652"/>
      <c r="RZR153" s="652"/>
      <c r="RZS153" s="652"/>
      <c r="RZT153" s="653"/>
      <c r="RZU153" s="653"/>
      <c r="RZV153" s="653"/>
      <c r="RZW153" s="653"/>
      <c r="RZX153" s="653"/>
      <c r="RZY153" s="653"/>
      <c r="RZZ153" s="653"/>
      <c r="SAA153" s="653"/>
      <c r="SAB153" s="668"/>
      <c r="SAC153" s="670"/>
      <c r="SAD153" s="652"/>
      <c r="SAE153" s="652"/>
      <c r="SAF153" s="652"/>
      <c r="SAG153" s="652"/>
      <c r="SAH153" s="652"/>
      <c r="SAI153" s="652"/>
      <c r="SAJ153" s="653"/>
      <c r="SAK153" s="653"/>
      <c r="SAL153" s="653"/>
      <c r="SAM153" s="653"/>
      <c r="SAN153" s="653"/>
      <c r="SAO153" s="653"/>
      <c r="SAP153" s="653"/>
      <c r="SAQ153" s="653"/>
      <c r="SAR153" s="668"/>
      <c r="SAS153" s="670"/>
      <c r="SAT153" s="652"/>
      <c r="SAU153" s="652"/>
      <c r="SAV153" s="652"/>
      <c r="SAW153" s="652"/>
      <c r="SAX153" s="652"/>
      <c r="SAY153" s="652"/>
      <c r="SAZ153" s="653"/>
      <c r="SBA153" s="653"/>
      <c r="SBB153" s="653"/>
      <c r="SBC153" s="653"/>
      <c r="SBD153" s="653"/>
      <c r="SBE153" s="653"/>
      <c r="SBF153" s="653"/>
      <c r="SBG153" s="653"/>
      <c r="SBH153" s="668"/>
      <c r="SBI153" s="670"/>
      <c r="SBJ153" s="652"/>
      <c r="SBK153" s="652"/>
      <c r="SBL153" s="652"/>
      <c r="SBM153" s="652"/>
      <c r="SBN153" s="652"/>
      <c r="SBO153" s="652"/>
      <c r="SBP153" s="653"/>
      <c r="SBQ153" s="653"/>
      <c r="SBR153" s="653"/>
      <c r="SBS153" s="653"/>
      <c r="SBT153" s="653"/>
      <c r="SBU153" s="653"/>
      <c r="SBV153" s="653"/>
      <c r="SBW153" s="653"/>
      <c r="SBX153" s="668"/>
      <c r="SBY153" s="670"/>
      <c r="SBZ153" s="652"/>
      <c r="SCA153" s="652"/>
      <c r="SCB153" s="652"/>
      <c r="SCC153" s="652"/>
      <c r="SCD153" s="652"/>
      <c r="SCE153" s="652"/>
      <c r="SCF153" s="653"/>
      <c r="SCG153" s="653"/>
      <c r="SCH153" s="653"/>
      <c r="SCI153" s="653"/>
      <c r="SCJ153" s="653"/>
      <c r="SCK153" s="653"/>
      <c r="SCL153" s="653"/>
      <c r="SCM153" s="653"/>
      <c r="SCN153" s="668"/>
      <c r="SCO153" s="670"/>
      <c r="SCP153" s="652"/>
      <c r="SCQ153" s="652"/>
      <c r="SCR153" s="652"/>
      <c r="SCS153" s="652"/>
      <c r="SCT153" s="652"/>
      <c r="SCU153" s="652"/>
      <c r="SCV153" s="653"/>
      <c r="SCW153" s="653"/>
      <c r="SCX153" s="653"/>
      <c r="SCY153" s="653"/>
      <c r="SCZ153" s="653"/>
      <c r="SDA153" s="653"/>
      <c r="SDB153" s="653"/>
      <c r="SDC153" s="653"/>
      <c r="SDD153" s="668"/>
      <c r="SDE153" s="670"/>
      <c r="SDF153" s="652"/>
      <c r="SDG153" s="652"/>
      <c r="SDH153" s="652"/>
      <c r="SDI153" s="652"/>
      <c r="SDJ153" s="652"/>
      <c r="SDK153" s="652"/>
      <c r="SDL153" s="653"/>
      <c r="SDM153" s="653"/>
      <c r="SDN153" s="653"/>
      <c r="SDO153" s="653"/>
      <c r="SDP153" s="653"/>
      <c r="SDQ153" s="653"/>
      <c r="SDR153" s="653"/>
      <c r="SDS153" s="653"/>
      <c r="SDT153" s="668"/>
      <c r="SDU153" s="670"/>
      <c r="SDV153" s="652"/>
      <c r="SDW153" s="652"/>
      <c r="SDX153" s="652"/>
      <c r="SDY153" s="652"/>
      <c r="SDZ153" s="652"/>
      <c r="SEA153" s="652"/>
      <c r="SEB153" s="653"/>
      <c r="SEC153" s="653"/>
      <c r="SED153" s="653"/>
      <c r="SEE153" s="653"/>
      <c r="SEF153" s="653"/>
      <c r="SEG153" s="653"/>
      <c r="SEH153" s="653"/>
      <c r="SEI153" s="653"/>
      <c r="SEJ153" s="668"/>
      <c r="SEK153" s="670"/>
      <c r="SEL153" s="652"/>
      <c r="SEM153" s="652"/>
      <c r="SEN153" s="652"/>
      <c r="SEO153" s="652"/>
      <c r="SEP153" s="652"/>
      <c r="SEQ153" s="652"/>
      <c r="SER153" s="653"/>
      <c r="SES153" s="653"/>
      <c r="SET153" s="653"/>
      <c r="SEU153" s="653"/>
      <c r="SEV153" s="653"/>
      <c r="SEW153" s="653"/>
      <c r="SEX153" s="653"/>
      <c r="SEY153" s="653"/>
      <c r="SEZ153" s="668"/>
      <c r="SFA153" s="670"/>
      <c r="SFB153" s="652"/>
      <c r="SFC153" s="652"/>
      <c r="SFD153" s="652"/>
      <c r="SFE153" s="652"/>
      <c r="SFF153" s="652"/>
      <c r="SFG153" s="652"/>
      <c r="SFH153" s="653"/>
      <c r="SFI153" s="653"/>
      <c r="SFJ153" s="653"/>
      <c r="SFK153" s="653"/>
      <c r="SFL153" s="653"/>
      <c r="SFM153" s="653"/>
      <c r="SFN153" s="653"/>
      <c r="SFO153" s="653"/>
      <c r="SFP153" s="668"/>
      <c r="SFQ153" s="670"/>
      <c r="SFR153" s="652"/>
      <c r="SFS153" s="652"/>
      <c r="SFT153" s="652"/>
      <c r="SFU153" s="652"/>
      <c r="SFV153" s="652"/>
      <c r="SFW153" s="652"/>
      <c r="SFX153" s="653"/>
      <c r="SFY153" s="653"/>
      <c r="SFZ153" s="653"/>
      <c r="SGA153" s="653"/>
      <c r="SGB153" s="653"/>
      <c r="SGC153" s="653"/>
      <c r="SGD153" s="653"/>
      <c r="SGE153" s="653"/>
      <c r="SGF153" s="668"/>
      <c r="SGG153" s="670"/>
      <c r="SGH153" s="652"/>
      <c r="SGI153" s="652"/>
      <c r="SGJ153" s="652"/>
      <c r="SGK153" s="652"/>
      <c r="SGL153" s="652"/>
      <c r="SGM153" s="652"/>
      <c r="SGN153" s="653"/>
      <c r="SGO153" s="653"/>
      <c r="SGP153" s="653"/>
      <c r="SGQ153" s="653"/>
      <c r="SGR153" s="653"/>
      <c r="SGS153" s="653"/>
      <c r="SGT153" s="653"/>
      <c r="SGU153" s="653"/>
      <c r="SGV153" s="668"/>
      <c r="SGW153" s="670"/>
      <c r="SGX153" s="652"/>
      <c r="SGY153" s="652"/>
      <c r="SGZ153" s="652"/>
      <c r="SHA153" s="652"/>
      <c r="SHB153" s="652"/>
      <c r="SHC153" s="652"/>
      <c r="SHD153" s="653"/>
      <c r="SHE153" s="653"/>
      <c r="SHF153" s="653"/>
      <c r="SHG153" s="653"/>
      <c r="SHH153" s="653"/>
      <c r="SHI153" s="653"/>
      <c r="SHJ153" s="653"/>
      <c r="SHK153" s="653"/>
      <c r="SHL153" s="668"/>
      <c r="SHM153" s="670"/>
      <c r="SHN153" s="652"/>
      <c r="SHO153" s="652"/>
      <c r="SHP153" s="652"/>
      <c r="SHQ153" s="652"/>
      <c r="SHR153" s="652"/>
      <c r="SHS153" s="652"/>
      <c r="SHT153" s="653"/>
      <c r="SHU153" s="653"/>
      <c r="SHV153" s="653"/>
      <c r="SHW153" s="653"/>
      <c r="SHX153" s="653"/>
      <c r="SHY153" s="653"/>
      <c r="SHZ153" s="653"/>
      <c r="SIA153" s="653"/>
      <c r="SIB153" s="668"/>
      <c r="SIC153" s="670"/>
      <c r="SID153" s="652"/>
      <c r="SIE153" s="652"/>
      <c r="SIF153" s="652"/>
      <c r="SIG153" s="652"/>
      <c r="SIH153" s="652"/>
      <c r="SII153" s="652"/>
      <c r="SIJ153" s="653"/>
      <c r="SIK153" s="653"/>
      <c r="SIL153" s="653"/>
      <c r="SIM153" s="653"/>
      <c r="SIN153" s="653"/>
      <c r="SIO153" s="653"/>
      <c r="SIP153" s="653"/>
      <c r="SIQ153" s="653"/>
      <c r="SIR153" s="668"/>
      <c r="SIS153" s="670"/>
      <c r="SIT153" s="652"/>
      <c r="SIU153" s="652"/>
      <c r="SIV153" s="652"/>
      <c r="SIW153" s="652"/>
      <c r="SIX153" s="652"/>
      <c r="SIY153" s="652"/>
      <c r="SIZ153" s="653"/>
      <c r="SJA153" s="653"/>
      <c r="SJB153" s="653"/>
      <c r="SJC153" s="653"/>
      <c r="SJD153" s="653"/>
      <c r="SJE153" s="653"/>
      <c r="SJF153" s="653"/>
      <c r="SJG153" s="653"/>
      <c r="SJH153" s="668"/>
      <c r="SJI153" s="670"/>
      <c r="SJJ153" s="652"/>
      <c r="SJK153" s="652"/>
      <c r="SJL153" s="652"/>
      <c r="SJM153" s="652"/>
      <c r="SJN153" s="652"/>
      <c r="SJO153" s="652"/>
      <c r="SJP153" s="653"/>
      <c r="SJQ153" s="653"/>
      <c r="SJR153" s="653"/>
      <c r="SJS153" s="653"/>
      <c r="SJT153" s="653"/>
      <c r="SJU153" s="653"/>
      <c r="SJV153" s="653"/>
      <c r="SJW153" s="653"/>
      <c r="SJX153" s="668"/>
      <c r="SJY153" s="670"/>
      <c r="SJZ153" s="652"/>
      <c r="SKA153" s="652"/>
      <c r="SKB153" s="652"/>
      <c r="SKC153" s="652"/>
      <c r="SKD153" s="652"/>
      <c r="SKE153" s="652"/>
      <c r="SKF153" s="653"/>
      <c r="SKG153" s="653"/>
      <c r="SKH153" s="653"/>
      <c r="SKI153" s="653"/>
      <c r="SKJ153" s="653"/>
      <c r="SKK153" s="653"/>
      <c r="SKL153" s="653"/>
      <c r="SKM153" s="653"/>
      <c r="SKN153" s="668"/>
      <c r="SKO153" s="670"/>
      <c r="SKP153" s="652"/>
      <c r="SKQ153" s="652"/>
      <c r="SKR153" s="652"/>
      <c r="SKS153" s="652"/>
      <c r="SKT153" s="652"/>
      <c r="SKU153" s="652"/>
      <c r="SKV153" s="653"/>
      <c r="SKW153" s="653"/>
      <c r="SKX153" s="653"/>
      <c r="SKY153" s="653"/>
      <c r="SKZ153" s="653"/>
      <c r="SLA153" s="653"/>
      <c r="SLB153" s="653"/>
      <c r="SLC153" s="653"/>
      <c r="SLD153" s="668"/>
      <c r="SLE153" s="670"/>
      <c r="SLF153" s="652"/>
      <c r="SLG153" s="652"/>
      <c r="SLH153" s="652"/>
      <c r="SLI153" s="652"/>
      <c r="SLJ153" s="652"/>
      <c r="SLK153" s="652"/>
      <c r="SLL153" s="653"/>
      <c r="SLM153" s="653"/>
      <c r="SLN153" s="653"/>
      <c r="SLO153" s="653"/>
      <c r="SLP153" s="653"/>
      <c r="SLQ153" s="653"/>
      <c r="SLR153" s="653"/>
      <c r="SLS153" s="653"/>
      <c r="SLT153" s="668"/>
      <c r="SLU153" s="670"/>
      <c r="SLV153" s="652"/>
      <c r="SLW153" s="652"/>
      <c r="SLX153" s="652"/>
      <c r="SLY153" s="652"/>
      <c r="SLZ153" s="652"/>
      <c r="SMA153" s="652"/>
      <c r="SMB153" s="653"/>
      <c r="SMC153" s="653"/>
      <c r="SMD153" s="653"/>
      <c r="SME153" s="653"/>
      <c r="SMF153" s="653"/>
      <c r="SMG153" s="653"/>
      <c r="SMH153" s="653"/>
      <c r="SMI153" s="653"/>
      <c r="SMJ153" s="668"/>
      <c r="SMK153" s="670"/>
      <c r="SML153" s="652"/>
      <c r="SMM153" s="652"/>
      <c r="SMN153" s="652"/>
      <c r="SMO153" s="652"/>
      <c r="SMP153" s="652"/>
      <c r="SMQ153" s="652"/>
      <c r="SMR153" s="653"/>
      <c r="SMS153" s="653"/>
      <c r="SMT153" s="653"/>
      <c r="SMU153" s="653"/>
      <c r="SMV153" s="653"/>
      <c r="SMW153" s="653"/>
      <c r="SMX153" s="653"/>
      <c r="SMY153" s="653"/>
      <c r="SMZ153" s="668"/>
      <c r="SNA153" s="670"/>
      <c r="SNB153" s="652"/>
      <c r="SNC153" s="652"/>
      <c r="SND153" s="652"/>
      <c r="SNE153" s="652"/>
      <c r="SNF153" s="652"/>
      <c r="SNG153" s="652"/>
      <c r="SNH153" s="653"/>
      <c r="SNI153" s="653"/>
      <c r="SNJ153" s="653"/>
      <c r="SNK153" s="653"/>
      <c r="SNL153" s="653"/>
      <c r="SNM153" s="653"/>
      <c r="SNN153" s="653"/>
      <c r="SNO153" s="653"/>
      <c r="SNP153" s="668"/>
      <c r="SNQ153" s="670"/>
      <c r="SNR153" s="652"/>
      <c r="SNS153" s="652"/>
      <c r="SNT153" s="652"/>
      <c r="SNU153" s="652"/>
      <c r="SNV153" s="652"/>
      <c r="SNW153" s="652"/>
      <c r="SNX153" s="653"/>
      <c r="SNY153" s="653"/>
      <c r="SNZ153" s="653"/>
      <c r="SOA153" s="653"/>
      <c r="SOB153" s="653"/>
      <c r="SOC153" s="653"/>
      <c r="SOD153" s="653"/>
      <c r="SOE153" s="653"/>
      <c r="SOF153" s="668"/>
      <c r="SOG153" s="670"/>
      <c r="SOH153" s="652"/>
      <c r="SOI153" s="652"/>
      <c r="SOJ153" s="652"/>
      <c r="SOK153" s="652"/>
      <c r="SOL153" s="652"/>
      <c r="SOM153" s="652"/>
      <c r="SON153" s="653"/>
      <c r="SOO153" s="653"/>
      <c r="SOP153" s="653"/>
      <c r="SOQ153" s="653"/>
      <c r="SOR153" s="653"/>
      <c r="SOS153" s="653"/>
      <c r="SOT153" s="653"/>
      <c r="SOU153" s="653"/>
      <c r="SOV153" s="668"/>
      <c r="SOW153" s="670"/>
      <c r="SOX153" s="652"/>
      <c r="SOY153" s="652"/>
      <c r="SOZ153" s="652"/>
      <c r="SPA153" s="652"/>
      <c r="SPB153" s="652"/>
      <c r="SPC153" s="652"/>
      <c r="SPD153" s="653"/>
      <c r="SPE153" s="653"/>
      <c r="SPF153" s="653"/>
      <c r="SPG153" s="653"/>
      <c r="SPH153" s="653"/>
      <c r="SPI153" s="653"/>
      <c r="SPJ153" s="653"/>
      <c r="SPK153" s="653"/>
      <c r="SPL153" s="668"/>
      <c r="SPM153" s="670"/>
      <c r="SPN153" s="652"/>
      <c r="SPO153" s="652"/>
      <c r="SPP153" s="652"/>
      <c r="SPQ153" s="652"/>
      <c r="SPR153" s="652"/>
      <c r="SPS153" s="652"/>
      <c r="SPT153" s="653"/>
      <c r="SPU153" s="653"/>
      <c r="SPV153" s="653"/>
      <c r="SPW153" s="653"/>
      <c r="SPX153" s="653"/>
      <c r="SPY153" s="653"/>
      <c r="SPZ153" s="653"/>
      <c r="SQA153" s="653"/>
      <c r="SQB153" s="668"/>
      <c r="SQC153" s="670"/>
      <c r="SQD153" s="652"/>
      <c r="SQE153" s="652"/>
      <c r="SQF153" s="652"/>
      <c r="SQG153" s="652"/>
      <c r="SQH153" s="652"/>
      <c r="SQI153" s="652"/>
      <c r="SQJ153" s="653"/>
      <c r="SQK153" s="653"/>
      <c r="SQL153" s="653"/>
      <c r="SQM153" s="653"/>
      <c r="SQN153" s="653"/>
      <c r="SQO153" s="653"/>
      <c r="SQP153" s="653"/>
      <c r="SQQ153" s="653"/>
      <c r="SQR153" s="668"/>
      <c r="SQS153" s="670"/>
      <c r="SQT153" s="652"/>
      <c r="SQU153" s="652"/>
      <c r="SQV153" s="652"/>
      <c r="SQW153" s="652"/>
      <c r="SQX153" s="652"/>
      <c r="SQY153" s="652"/>
      <c r="SQZ153" s="653"/>
      <c r="SRA153" s="653"/>
      <c r="SRB153" s="653"/>
      <c r="SRC153" s="653"/>
      <c r="SRD153" s="653"/>
      <c r="SRE153" s="653"/>
      <c r="SRF153" s="653"/>
      <c r="SRG153" s="653"/>
      <c r="SRH153" s="668"/>
      <c r="SRI153" s="670"/>
      <c r="SRJ153" s="652"/>
      <c r="SRK153" s="652"/>
      <c r="SRL153" s="652"/>
      <c r="SRM153" s="652"/>
      <c r="SRN153" s="652"/>
      <c r="SRO153" s="652"/>
      <c r="SRP153" s="653"/>
      <c r="SRQ153" s="653"/>
      <c r="SRR153" s="653"/>
      <c r="SRS153" s="653"/>
      <c r="SRT153" s="653"/>
      <c r="SRU153" s="653"/>
      <c r="SRV153" s="653"/>
      <c r="SRW153" s="653"/>
      <c r="SRX153" s="668"/>
      <c r="SRY153" s="670"/>
      <c r="SRZ153" s="652"/>
      <c r="SSA153" s="652"/>
      <c r="SSB153" s="652"/>
      <c r="SSC153" s="652"/>
      <c r="SSD153" s="652"/>
      <c r="SSE153" s="652"/>
      <c r="SSF153" s="653"/>
      <c r="SSG153" s="653"/>
      <c r="SSH153" s="653"/>
      <c r="SSI153" s="653"/>
      <c r="SSJ153" s="653"/>
      <c r="SSK153" s="653"/>
      <c r="SSL153" s="653"/>
      <c r="SSM153" s="653"/>
      <c r="SSN153" s="668"/>
      <c r="SSO153" s="670"/>
      <c r="SSP153" s="652"/>
      <c r="SSQ153" s="652"/>
      <c r="SSR153" s="652"/>
      <c r="SSS153" s="652"/>
      <c r="SST153" s="652"/>
      <c r="SSU153" s="652"/>
      <c r="SSV153" s="653"/>
      <c r="SSW153" s="653"/>
      <c r="SSX153" s="653"/>
      <c r="SSY153" s="653"/>
      <c r="SSZ153" s="653"/>
      <c r="STA153" s="653"/>
      <c r="STB153" s="653"/>
      <c r="STC153" s="653"/>
      <c r="STD153" s="668"/>
      <c r="STE153" s="670"/>
      <c r="STF153" s="652"/>
      <c r="STG153" s="652"/>
      <c r="STH153" s="652"/>
      <c r="STI153" s="652"/>
      <c r="STJ153" s="652"/>
      <c r="STK153" s="652"/>
      <c r="STL153" s="653"/>
      <c r="STM153" s="653"/>
      <c r="STN153" s="653"/>
      <c r="STO153" s="653"/>
      <c r="STP153" s="653"/>
      <c r="STQ153" s="653"/>
      <c r="STR153" s="653"/>
      <c r="STS153" s="653"/>
      <c r="STT153" s="668"/>
      <c r="STU153" s="670"/>
      <c r="STV153" s="652"/>
      <c r="STW153" s="652"/>
      <c r="STX153" s="652"/>
      <c r="STY153" s="652"/>
      <c r="STZ153" s="652"/>
      <c r="SUA153" s="652"/>
      <c r="SUB153" s="653"/>
      <c r="SUC153" s="653"/>
      <c r="SUD153" s="653"/>
      <c r="SUE153" s="653"/>
      <c r="SUF153" s="653"/>
      <c r="SUG153" s="653"/>
      <c r="SUH153" s="653"/>
      <c r="SUI153" s="653"/>
      <c r="SUJ153" s="668"/>
      <c r="SUK153" s="670"/>
      <c r="SUL153" s="652"/>
      <c r="SUM153" s="652"/>
      <c r="SUN153" s="652"/>
      <c r="SUO153" s="652"/>
      <c r="SUP153" s="652"/>
      <c r="SUQ153" s="652"/>
      <c r="SUR153" s="653"/>
      <c r="SUS153" s="653"/>
      <c r="SUT153" s="653"/>
      <c r="SUU153" s="653"/>
      <c r="SUV153" s="653"/>
      <c r="SUW153" s="653"/>
      <c r="SUX153" s="653"/>
      <c r="SUY153" s="653"/>
      <c r="SUZ153" s="668"/>
      <c r="SVA153" s="670"/>
      <c r="SVB153" s="652"/>
      <c r="SVC153" s="652"/>
      <c r="SVD153" s="652"/>
      <c r="SVE153" s="652"/>
      <c r="SVF153" s="652"/>
      <c r="SVG153" s="652"/>
      <c r="SVH153" s="653"/>
      <c r="SVI153" s="653"/>
      <c r="SVJ153" s="653"/>
      <c r="SVK153" s="653"/>
      <c r="SVL153" s="653"/>
      <c r="SVM153" s="653"/>
      <c r="SVN153" s="653"/>
      <c r="SVO153" s="653"/>
      <c r="SVP153" s="668"/>
      <c r="SVQ153" s="670"/>
      <c r="SVR153" s="652"/>
      <c r="SVS153" s="652"/>
      <c r="SVT153" s="652"/>
      <c r="SVU153" s="652"/>
      <c r="SVV153" s="652"/>
      <c r="SVW153" s="652"/>
      <c r="SVX153" s="653"/>
      <c r="SVY153" s="653"/>
      <c r="SVZ153" s="653"/>
      <c r="SWA153" s="653"/>
      <c r="SWB153" s="653"/>
      <c r="SWC153" s="653"/>
      <c r="SWD153" s="653"/>
      <c r="SWE153" s="653"/>
      <c r="SWF153" s="668"/>
      <c r="SWG153" s="670"/>
      <c r="SWH153" s="652"/>
      <c r="SWI153" s="652"/>
      <c r="SWJ153" s="652"/>
      <c r="SWK153" s="652"/>
      <c r="SWL153" s="652"/>
      <c r="SWM153" s="652"/>
      <c r="SWN153" s="653"/>
      <c r="SWO153" s="653"/>
      <c r="SWP153" s="653"/>
      <c r="SWQ153" s="653"/>
      <c r="SWR153" s="653"/>
      <c r="SWS153" s="653"/>
      <c r="SWT153" s="653"/>
      <c r="SWU153" s="653"/>
      <c r="SWV153" s="668"/>
      <c r="SWW153" s="670"/>
      <c r="SWX153" s="652"/>
      <c r="SWY153" s="652"/>
      <c r="SWZ153" s="652"/>
      <c r="SXA153" s="652"/>
      <c r="SXB153" s="652"/>
      <c r="SXC153" s="652"/>
      <c r="SXD153" s="653"/>
      <c r="SXE153" s="653"/>
      <c r="SXF153" s="653"/>
      <c r="SXG153" s="653"/>
      <c r="SXH153" s="653"/>
      <c r="SXI153" s="653"/>
      <c r="SXJ153" s="653"/>
      <c r="SXK153" s="653"/>
      <c r="SXL153" s="668"/>
      <c r="SXM153" s="670"/>
      <c r="SXN153" s="652"/>
      <c r="SXO153" s="652"/>
      <c r="SXP153" s="652"/>
      <c r="SXQ153" s="652"/>
      <c r="SXR153" s="652"/>
      <c r="SXS153" s="652"/>
      <c r="SXT153" s="653"/>
      <c r="SXU153" s="653"/>
      <c r="SXV153" s="653"/>
      <c r="SXW153" s="653"/>
      <c r="SXX153" s="653"/>
      <c r="SXY153" s="653"/>
      <c r="SXZ153" s="653"/>
      <c r="SYA153" s="653"/>
      <c r="SYB153" s="668"/>
      <c r="SYC153" s="670"/>
      <c r="SYD153" s="652"/>
      <c r="SYE153" s="652"/>
      <c r="SYF153" s="652"/>
      <c r="SYG153" s="652"/>
      <c r="SYH153" s="652"/>
      <c r="SYI153" s="652"/>
      <c r="SYJ153" s="653"/>
      <c r="SYK153" s="653"/>
      <c r="SYL153" s="653"/>
      <c r="SYM153" s="653"/>
      <c r="SYN153" s="653"/>
      <c r="SYO153" s="653"/>
      <c r="SYP153" s="653"/>
      <c r="SYQ153" s="653"/>
      <c r="SYR153" s="668"/>
      <c r="SYS153" s="670"/>
      <c r="SYT153" s="652"/>
      <c r="SYU153" s="652"/>
      <c r="SYV153" s="652"/>
      <c r="SYW153" s="652"/>
      <c r="SYX153" s="652"/>
      <c r="SYY153" s="652"/>
      <c r="SYZ153" s="653"/>
      <c r="SZA153" s="653"/>
      <c r="SZB153" s="653"/>
      <c r="SZC153" s="653"/>
      <c r="SZD153" s="653"/>
      <c r="SZE153" s="653"/>
      <c r="SZF153" s="653"/>
      <c r="SZG153" s="653"/>
      <c r="SZH153" s="668"/>
      <c r="SZI153" s="670"/>
      <c r="SZJ153" s="652"/>
      <c r="SZK153" s="652"/>
      <c r="SZL153" s="652"/>
      <c r="SZM153" s="652"/>
      <c r="SZN153" s="652"/>
      <c r="SZO153" s="652"/>
      <c r="SZP153" s="653"/>
      <c r="SZQ153" s="653"/>
      <c r="SZR153" s="653"/>
      <c r="SZS153" s="653"/>
      <c r="SZT153" s="653"/>
      <c r="SZU153" s="653"/>
      <c r="SZV153" s="653"/>
      <c r="SZW153" s="653"/>
      <c r="SZX153" s="668"/>
      <c r="SZY153" s="670"/>
      <c r="SZZ153" s="652"/>
      <c r="TAA153" s="652"/>
      <c r="TAB153" s="652"/>
      <c r="TAC153" s="652"/>
      <c r="TAD153" s="652"/>
      <c r="TAE153" s="652"/>
      <c r="TAF153" s="653"/>
      <c r="TAG153" s="653"/>
      <c r="TAH153" s="653"/>
      <c r="TAI153" s="653"/>
      <c r="TAJ153" s="653"/>
      <c r="TAK153" s="653"/>
      <c r="TAL153" s="653"/>
      <c r="TAM153" s="653"/>
      <c r="TAN153" s="668"/>
      <c r="TAO153" s="670"/>
      <c r="TAP153" s="652"/>
      <c r="TAQ153" s="652"/>
      <c r="TAR153" s="652"/>
      <c r="TAS153" s="652"/>
      <c r="TAT153" s="652"/>
      <c r="TAU153" s="652"/>
      <c r="TAV153" s="653"/>
      <c r="TAW153" s="653"/>
      <c r="TAX153" s="653"/>
      <c r="TAY153" s="653"/>
      <c r="TAZ153" s="653"/>
      <c r="TBA153" s="653"/>
      <c r="TBB153" s="653"/>
      <c r="TBC153" s="653"/>
      <c r="TBD153" s="668"/>
      <c r="TBE153" s="670"/>
      <c r="TBF153" s="652"/>
      <c r="TBG153" s="652"/>
      <c r="TBH153" s="652"/>
      <c r="TBI153" s="652"/>
      <c r="TBJ153" s="652"/>
      <c r="TBK153" s="652"/>
      <c r="TBL153" s="653"/>
      <c r="TBM153" s="653"/>
      <c r="TBN153" s="653"/>
      <c r="TBO153" s="653"/>
      <c r="TBP153" s="653"/>
      <c r="TBQ153" s="653"/>
      <c r="TBR153" s="653"/>
      <c r="TBS153" s="653"/>
      <c r="TBT153" s="668"/>
      <c r="TBU153" s="670"/>
      <c r="TBV153" s="652"/>
      <c r="TBW153" s="652"/>
      <c r="TBX153" s="652"/>
      <c r="TBY153" s="652"/>
      <c r="TBZ153" s="652"/>
      <c r="TCA153" s="652"/>
      <c r="TCB153" s="653"/>
      <c r="TCC153" s="653"/>
      <c r="TCD153" s="653"/>
      <c r="TCE153" s="653"/>
      <c r="TCF153" s="653"/>
      <c r="TCG153" s="653"/>
      <c r="TCH153" s="653"/>
      <c r="TCI153" s="653"/>
      <c r="TCJ153" s="668"/>
      <c r="TCK153" s="670"/>
      <c r="TCL153" s="652"/>
      <c r="TCM153" s="652"/>
      <c r="TCN153" s="652"/>
      <c r="TCO153" s="652"/>
      <c r="TCP153" s="652"/>
      <c r="TCQ153" s="652"/>
      <c r="TCR153" s="653"/>
      <c r="TCS153" s="653"/>
      <c r="TCT153" s="653"/>
      <c r="TCU153" s="653"/>
      <c r="TCV153" s="653"/>
      <c r="TCW153" s="653"/>
      <c r="TCX153" s="653"/>
      <c r="TCY153" s="653"/>
      <c r="TCZ153" s="668"/>
      <c r="TDA153" s="670"/>
      <c r="TDB153" s="652"/>
      <c r="TDC153" s="652"/>
      <c r="TDD153" s="652"/>
      <c r="TDE153" s="652"/>
      <c r="TDF153" s="652"/>
      <c r="TDG153" s="652"/>
      <c r="TDH153" s="653"/>
      <c r="TDI153" s="653"/>
      <c r="TDJ153" s="653"/>
      <c r="TDK153" s="653"/>
      <c r="TDL153" s="653"/>
      <c r="TDM153" s="653"/>
      <c r="TDN153" s="653"/>
      <c r="TDO153" s="653"/>
      <c r="TDP153" s="668"/>
      <c r="TDQ153" s="670"/>
      <c r="TDR153" s="652"/>
      <c r="TDS153" s="652"/>
      <c r="TDT153" s="652"/>
      <c r="TDU153" s="652"/>
      <c r="TDV153" s="652"/>
      <c r="TDW153" s="652"/>
      <c r="TDX153" s="653"/>
      <c r="TDY153" s="653"/>
      <c r="TDZ153" s="653"/>
      <c r="TEA153" s="653"/>
      <c r="TEB153" s="653"/>
      <c r="TEC153" s="653"/>
      <c r="TED153" s="653"/>
      <c r="TEE153" s="653"/>
      <c r="TEF153" s="668"/>
      <c r="TEG153" s="670"/>
      <c r="TEH153" s="652"/>
      <c r="TEI153" s="652"/>
      <c r="TEJ153" s="652"/>
      <c r="TEK153" s="652"/>
      <c r="TEL153" s="652"/>
      <c r="TEM153" s="652"/>
      <c r="TEN153" s="653"/>
      <c r="TEO153" s="653"/>
      <c r="TEP153" s="653"/>
      <c r="TEQ153" s="653"/>
      <c r="TER153" s="653"/>
      <c r="TES153" s="653"/>
      <c r="TET153" s="653"/>
      <c r="TEU153" s="653"/>
      <c r="TEV153" s="668"/>
      <c r="TEW153" s="670"/>
      <c r="TEX153" s="652"/>
      <c r="TEY153" s="652"/>
      <c r="TEZ153" s="652"/>
      <c r="TFA153" s="652"/>
      <c r="TFB153" s="652"/>
      <c r="TFC153" s="652"/>
      <c r="TFD153" s="653"/>
      <c r="TFE153" s="653"/>
      <c r="TFF153" s="653"/>
      <c r="TFG153" s="653"/>
      <c r="TFH153" s="653"/>
      <c r="TFI153" s="653"/>
      <c r="TFJ153" s="653"/>
      <c r="TFK153" s="653"/>
      <c r="TFL153" s="668"/>
      <c r="TFM153" s="670"/>
      <c r="TFN153" s="652"/>
      <c r="TFO153" s="652"/>
      <c r="TFP153" s="652"/>
      <c r="TFQ153" s="652"/>
      <c r="TFR153" s="652"/>
      <c r="TFS153" s="652"/>
      <c r="TFT153" s="653"/>
      <c r="TFU153" s="653"/>
      <c r="TFV153" s="653"/>
      <c r="TFW153" s="653"/>
      <c r="TFX153" s="653"/>
      <c r="TFY153" s="653"/>
      <c r="TFZ153" s="653"/>
      <c r="TGA153" s="653"/>
      <c r="TGB153" s="668"/>
      <c r="TGC153" s="670"/>
      <c r="TGD153" s="652"/>
      <c r="TGE153" s="652"/>
      <c r="TGF153" s="652"/>
      <c r="TGG153" s="652"/>
      <c r="TGH153" s="652"/>
      <c r="TGI153" s="652"/>
      <c r="TGJ153" s="653"/>
      <c r="TGK153" s="653"/>
      <c r="TGL153" s="653"/>
      <c r="TGM153" s="653"/>
      <c r="TGN153" s="653"/>
      <c r="TGO153" s="653"/>
      <c r="TGP153" s="653"/>
      <c r="TGQ153" s="653"/>
      <c r="TGR153" s="668"/>
      <c r="TGS153" s="670"/>
      <c r="TGT153" s="652"/>
      <c r="TGU153" s="652"/>
      <c r="TGV153" s="652"/>
      <c r="TGW153" s="652"/>
      <c r="TGX153" s="652"/>
      <c r="TGY153" s="652"/>
      <c r="TGZ153" s="653"/>
      <c r="THA153" s="653"/>
      <c r="THB153" s="653"/>
      <c r="THC153" s="653"/>
      <c r="THD153" s="653"/>
      <c r="THE153" s="653"/>
      <c r="THF153" s="653"/>
      <c r="THG153" s="653"/>
      <c r="THH153" s="668"/>
      <c r="THI153" s="670"/>
      <c r="THJ153" s="652"/>
      <c r="THK153" s="652"/>
      <c r="THL153" s="652"/>
      <c r="THM153" s="652"/>
      <c r="THN153" s="652"/>
      <c r="THO153" s="652"/>
      <c r="THP153" s="653"/>
      <c r="THQ153" s="653"/>
      <c r="THR153" s="653"/>
      <c r="THS153" s="653"/>
      <c r="THT153" s="653"/>
      <c r="THU153" s="653"/>
      <c r="THV153" s="653"/>
      <c r="THW153" s="653"/>
      <c r="THX153" s="668"/>
      <c r="THY153" s="670"/>
      <c r="THZ153" s="652"/>
      <c r="TIA153" s="652"/>
      <c r="TIB153" s="652"/>
      <c r="TIC153" s="652"/>
      <c r="TID153" s="652"/>
      <c r="TIE153" s="652"/>
      <c r="TIF153" s="653"/>
      <c r="TIG153" s="653"/>
      <c r="TIH153" s="653"/>
      <c r="TII153" s="653"/>
      <c r="TIJ153" s="653"/>
      <c r="TIK153" s="653"/>
      <c r="TIL153" s="653"/>
      <c r="TIM153" s="653"/>
      <c r="TIN153" s="668"/>
      <c r="TIO153" s="670"/>
      <c r="TIP153" s="652"/>
      <c r="TIQ153" s="652"/>
      <c r="TIR153" s="652"/>
      <c r="TIS153" s="652"/>
      <c r="TIT153" s="652"/>
      <c r="TIU153" s="652"/>
      <c r="TIV153" s="653"/>
      <c r="TIW153" s="653"/>
      <c r="TIX153" s="653"/>
      <c r="TIY153" s="653"/>
      <c r="TIZ153" s="653"/>
      <c r="TJA153" s="653"/>
      <c r="TJB153" s="653"/>
      <c r="TJC153" s="653"/>
      <c r="TJD153" s="668"/>
      <c r="TJE153" s="670"/>
      <c r="TJF153" s="652"/>
      <c r="TJG153" s="652"/>
      <c r="TJH153" s="652"/>
      <c r="TJI153" s="652"/>
      <c r="TJJ153" s="652"/>
      <c r="TJK153" s="652"/>
      <c r="TJL153" s="653"/>
      <c r="TJM153" s="653"/>
      <c r="TJN153" s="653"/>
      <c r="TJO153" s="653"/>
      <c r="TJP153" s="653"/>
      <c r="TJQ153" s="653"/>
      <c r="TJR153" s="653"/>
      <c r="TJS153" s="653"/>
      <c r="TJT153" s="668"/>
      <c r="TJU153" s="670"/>
      <c r="TJV153" s="652"/>
      <c r="TJW153" s="652"/>
      <c r="TJX153" s="652"/>
      <c r="TJY153" s="652"/>
      <c r="TJZ153" s="652"/>
      <c r="TKA153" s="652"/>
      <c r="TKB153" s="653"/>
      <c r="TKC153" s="653"/>
      <c r="TKD153" s="653"/>
      <c r="TKE153" s="653"/>
      <c r="TKF153" s="653"/>
      <c r="TKG153" s="653"/>
      <c r="TKH153" s="653"/>
      <c r="TKI153" s="653"/>
      <c r="TKJ153" s="668"/>
      <c r="TKK153" s="670"/>
      <c r="TKL153" s="652"/>
      <c r="TKM153" s="652"/>
      <c r="TKN153" s="652"/>
      <c r="TKO153" s="652"/>
      <c r="TKP153" s="652"/>
      <c r="TKQ153" s="652"/>
      <c r="TKR153" s="653"/>
      <c r="TKS153" s="653"/>
      <c r="TKT153" s="653"/>
      <c r="TKU153" s="653"/>
      <c r="TKV153" s="653"/>
      <c r="TKW153" s="653"/>
      <c r="TKX153" s="653"/>
      <c r="TKY153" s="653"/>
      <c r="TKZ153" s="668"/>
      <c r="TLA153" s="670"/>
      <c r="TLB153" s="652"/>
      <c r="TLC153" s="652"/>
      <c r="TLD153" s="652"/>
      <c r="TLE153" s="652"/>
      <c r="TLF153" s="652"/>
      <c r="TLG153" s="652"/>
      <c r="TLH153" s="653"/>
      <c r="TLI153" s="653"/>
      <c r="TLJ153" s="653"/>
      <c r="TLK153" s="653"/>
      <c r="TLL153" s="653"/>
      <c r="TLM153" s="653"/>
      <c r="TLN153" s="653"/>
      <c r="TLO153" s="653"/>
      <c r="TLP153" s="668"/>
      <c r="TLQ153" s="670"/>
      <c r="TLR153" s="652"/>
      <c r="TLS153" s="652"/>
      <c r="TLT153" s="652"/>
      <c r="TLU153" s="652"/>
      <c r="TLV153" s="652"/>
      <c r="TLW153" s="652"/>
      <c r="TLX153" s="653"/>
      <c r="TLY153" s="653"/>
      <c r="TLZ153" s="653"/>
      <c r="TMA153" s="653"/>
      <c r="TMB153" s="653"/>
      <c r="TMC153" s="653"/>
      <c r="TMD153" s="653"/>
      <c r="TME153" s="653"/>
      <c r="TMF153" s="668"/>
      <c r="TMG153" s="670"/>
      <c r="TMH153" s="652"/>
      <c r="TMI153" s="652"/>
      <c r="TMJ153" s="652"/>
      <c r="TMK153" s="652"/>
      <c r="TML153" s="652"/>
      <c r="TMM153" s="652"/>
      <c r="TMN153" s="653"/>
      <c r="TMO153" s="653"/>
      <c r="TMP153" s="653"/>
      <c r="TMQ153" s="653"/>
      <c r="TMR153" s="653"/>
      <c r="TMS153" s="653"/>
      <c r="TMT153" s="653"/>
      <c r="TMU153" s="653"/>
      <c r="TMV153" s="668"/>
      <c r="TMW153" s="670"/>
      <c r="TMX153" s="652"/>
      <c r="TMY153" s="652"/>
      <c r="TMZ153" s="652"/>
      <c r="TNA153" s="652"/>
      <c r="TNB153" s="652"/>
      <c r="TNC153" s="652"/>
      <c r="TND153" s="653"/>
      <c r="TNE153" s="653"/>
      <c r="TNF153" s="653"/>
      <c r="TNG153" s="653"/>
      <c r="TNH153" s="653"/>
      <c r="TNI153" s="653"/>
      <c r="TNJ153" s="653"/>
      <c r="TNK153" s="653"/>
      <c r="TNL153" s="668"/>
      <c r="TNM153" s="670"/>
      <c r="TNN153" s="652"/>
      <c r="TNO153" s="652"/>
      <c r="TNP153" s="652"/>
      <c r="TNQ153" s="652"/>
      <c r="TNR153" s="652"/>
      <c r="TNS153" s="652"/>
      <c r="TNT153" s="653"/>
      <c r="TNU153" s="653"/>
      <c r="TNV153" s="653"/>
      <c r="TNW153" s="653"/>
      <c r="TNX153" s="653"/>
      <c r="TNY153" s="653"/>
      <c r="TNZ153" s="653"/>
      <c r="TOA153" s="653"/>
      <c r="TOB153" s="668"/>
      <c r="TOC153" s="670"/>
      <c r="TOD153" s="652"/>
      <c r="TOE153" s="652"/>
      <c r="TOF153" s="652"/>
      <c r="TOG153" s="652"/>
      <c r="TOH153" s="652"/>
      <c r="TOI153" s="652"/>
      <c r="TOJ153" s="653"/>
      <c r="TOK153" s="653"/>
      <c r="TOL153" s="653"/>
      <c r="TOM153" s="653"/>
      <c r="TON153" s="653"/>
      <c r="TOO153" s="653"/>
      <c r="TOP153" s="653"/>
      <c r="TOQ153" s="653"/>
      <c r="TOR153" s="668"/>
      <c r="TOS153" s="670"/>
      <c r="TOT153" s="652"/>
      <c r="TOU153" s="652"/>
      <c r="TOV153" s="652"/>
      <c r="TOW153" s="652"/>
      <c r="TOX153" s="652"/>
      <c r="TOY153" s="652"/>
      <c r="TOZ153" s="653"/>
      <c r="TPA153" s="653"/>
      <c r="TPB153" s="653"/>
      <c r="TPC153" s="653"/>
      <c r="TPD153" s="653"/>
      <c r="TPE153" s="653"/>
      <c r="TPF153" s="653"/>
      <c r="TPG153" s="653"/>
      <c r="TPH153" s="668"/>
      <c r="TPI153" s="670"/>
      <c r="TPJ153" s="652"/>
      <c r="TPK153" s="652"/>
      <c r="TPL153" s="652"/>
      <c r="TPM153" s="652"/>
      <c r="TPN153" s="652"/>
      <c r="TPO153" s="652"/>
      <c r="TPP153" s="653"/>
      <c r="TPQ153" s="653"/>
      <c r="TPR153" s="653"/>
      <c r="TPS153" s="653"/>
      <c r="TPT153" s="653"/>
      <c r="TPU153" s="653"/>
      <c r="TPV153" s="653"/>
      <c r="TPW153" s="653"/>
      <c r="TPX153" s="668"/>
      <c r="TPY153" s="670"/>
      <c r="TPZ153" s="652"/>
      <c r="TQA153" s="652"/>
      <c r="TQB153" s="652"/>
      <c r="TQC153" s="652"/>
      <c r="TQD153" s="652"/>
      <c r="TQE153" s="652"/>
      <c r="TQF153" s="653"/>
      <c r="TQG153" s="653"/>
      <c r="TQH153" s="653"/>
      <c r="TQI153" s="653"/>
      <c r="TQJ153" s="653"/>
      <c r="TQK153" s="653"/>
      <c r="TQL153" s="653"/>
      <c r="TQM153" s="653"/>
      <c r="TQN153" s="668"/>
      <c r="TQO153" s="670"/>
      <c r="TQP153" s="652"/>
      <c r="TQQ153" s="652"/>
      <c r="TQR153" s="652"/>
      <c r="TQS153" s="652"/>
      <c r="TQT153" s="652"/>
      <c r="TQU153" s="652"/>
      <c r="TQV153" s="653"/>
      <c r="TQW153" s="653"/>
      <c r="TQX153" s="653"/>
      <c r="TQY153" s="653"/>
      <c r="TQZ153" s="653"/>
      <c r="TRA153" s="653"/>
      <c r="TRB153" s="653"/>
      <c r="TRC153" s="653"/>
      <c r="TRD153" s="668"/>
      <c r="TRE153" s="670"/>
      <c r="TRF153" s="652"/>
      <c r="TRG153" s="652"/>
      <c r="TRH153" s="652"/>
      <c r="TRI153" s="652"/>
      <c r="TRJ153" s="652"/>
      <c r="TRK153" s="652"/>
      <c r="TRL153" s="653"/>
      <c r="TRM153" s="653"/>
      <c r="TRN153" s="653"/>
      <c r="TRO153" s="653"/>
      <c r="TRP153" s="653"/>
      <c r="TRQ153" s="653"/>
      <c r="TRR153" s="653"/>
      <c r="TRS153" s="653"/>
      <c r="TRT153" s="668"/>
      <c r="TRU153" s="670"/>
      <c r="TRV153" s="652"/>
      <c r="TRW153" s="652"/>
      <c r="TRX153" s="652"/>
      <c r="TRY153" s="652"/>
      <c r="TRZ153" s="652"/>
      <c r="TSA153" s="652"/>
      <c r="TSB153" s="653"/>
      <c r="TSC153" s="653"/>
      <c r="TSD153" s="653"/>
      <c r="TSE153" s="653"/>
      <c r="TSF153" s="653"/>
      <c r="TSG153" s="653"/>
      <c r="TSH153" s="653"/>
      <c r="TSI153" s="653"/>
      <c r="TSJ153" s="668"/>
      <c r="TSK153" s="670"/>
      <c r="TSL153" s="652"/>
      <c r="TSM153" s="652"/>
      <c r="TSN153" s="652"/>
      <c r="TSO153" s="652"/>
      <c r="TSP153" s="652"/>
      <c r="TSQ153" s="652"/>
      <c r="TSR153" s="653"/>
      <c r="TSS153" s="653"/>
      <c r="TST153" s="653"/>
      <c r="TSU153" s="653"/>
      <c r="TSV153" s="653"/>
      <c r="TSW153" s="653"/>
      <c r="TSX153" s="653"/>
      <c r="TSY153" s="653"/>
      <c r="TSZ153" s="668"/>
      <c r="TTA153" s="670"/>
      <c r="TTB153" s="652"/>
      <c r="TTC153" s="652"/>
      <c r="TTD153" s="652"/>
      <c r="TTE153" s="652"/>
      <c r="TTF153" s="652"/>
      <c r="TTG153" s="652"/>
      <c r="TTH153" s="653"/>
      <c r="TTI153" s="653"/>
      <c r="TTJ153" s="653"/>
      <c r="TTK153" s="653"/>
      <c r="TTL153" s="653"/>
      <c r="TTM153" s="653"/>
      <c r="TTN153" s="653"/>
      <c r="TTO153" s="653"/>
      <c r="TTP153" s="668"/>
      <c r="TTQ153" s="670"/>
      <c r="TTR153" s="652"/>
      <c r="TTS153" s="652"/>
      <c r="TTT153" s="652"/>
      <c r="TTU153" s="652"/>
      <c r="TTV153" s="652"/>
      <c r="TTW153" s="652"/>
      <c r="TTX153" s="653"/>
      <c r="TTY153" s="653"/>
      <c r="TTZ153" s="653"/>
      <c r="TUA153" s="653"/>
      <c r="TUB153" s="653"/>
      <c r="TUC153" s="653"/>
      <c r="TUD153" s="653"/>
      <c r="TUE153" s="653"/>
      <c r="TUF153" s="668"/>
      <c r="TUG153" s="670"/>
      <c r="TUH153" s="652"/>
      <c r="TUI153" s="652"/>
      <c r="TUJ153" s="652"/>
      <c r="TUK153" s="652"/>
      <c r="TUL153" s="652"/>
      <c r="TUM153" s="652"/>
      <c r="TUN153" s="653"/>
      <c r="TUO153" s="653"/>
      <c r="TUP153" s="653"/>
      <c r="TUQ153" s="653"/>
      <c r="TUR153" s="653"/>
      <c r="TUS153" s="653"/>
      <c r="TUT153" s="653"/>
      <c r="TUU153" s="653"/>
      <c r="TUV153" s="668"/>
      <c r="TUW153" s="670"/>
      <c r="TUX153" s="652"/>
      <c r="TUY153" s="652"/>
      <c r="TUZ153" s="652"/>
      <c r="TVA153" s="652"/>
      <c r="TVB153" s="652"/>
      <c r="TVC153" s="652"/>
      <c r="TVD153" s="653"/>
      <c r="TVE153" s="653"/>
      <c r="TVF153" s="653"/>
      <c r="TVG153" s="653"/>
      <c r="TVH153" s="653"/>
      <c r="TVI153" s="653"/>
      <c r="TVJ153" s="653"/>
      <c r="TVK153" s="653"/>
      <c r="TVL153" s="668"/>
      <c r="TVM153" s="670"/>
      <c r="TVN153" s="652"/>
      <c r="TVO153" s="652"/>
      <c r="TVP153" s="652"/>
      <c r="TVQ153" s="652"/>
      <c r="TVR153" s="652"/>
      <c r="TVS153" s="652"/>
      <c r="TVT153" s="653"/>
      <c r="TVU153" s="653"/>
      <c r="TVV153" s="653"/>
      <c r="TVW153" s="653"/>
      <c r="TVX153" s="653"/>
      <c r="TVY153" s="653"/>
      <c r="TVZ153" s="653"/>
      <c r="TWA153" s="653"/>
      <c r="TWB153" s="668"/>
      <c r="TWC153" s="670"/>
      <c r="TWD153" s="652"/>
      <c r="TWE153" s="652"/>
      <c r="TWF153" s="652"/>
      <c r="TWG153" s="652"/>
      <c r="TWH153" s="652"/>
      <c r="TWI153" s="652"/>
      <c r="TWJ153" s="653"/>
      <c r="TWK153" s="653"/>
      <c r="TWL153" s="653"/>
      <c r="TWM153" s="653"/>
      <c r="TWN153" s="653"/>
      <c r="TWO153" s="653"/>
      <c r="TWP153" s="653"/>
      <c r="TWQ153" s="653"/>
      <c r="TWR153" s="668"/>
      <c r="TWS153" s="670"/>
      <c r="TWT153" s="652"/>
      <c r="TWU153" s="652"/>
      <c r="TWV153" s="652"/>
      <c r="TWW153" s="652"/>
      <c r="TWX153" s="652"/>
      <c r="TWY153" s="652"/>
      <c r="TWZ153" s="653"/>
      <c r="TXA153" s="653"/>
      <c r="TXB153" s="653"/>
      <c r="TXC153" s="653"/>
      <c r="TXD153" s="653"/>
      <c r="TXE153" s="653"/>
      <c r="TXF153" s="653"/>
      <c r="TXG153" s="653"/>
      <c r="TXH153" s="668"/>
      <c r="TXI153" s="670"/>
      <c r="TXJ153" s="652"/>
      <c r="TXK153" s="652"/>
      <c r="TXL153" s="652"/>
      <c r="TXM153" s="652"/>
      <c r="TXN153" s="652"/>
      <c r="TXO153" s="652"/>
      <c r="TXP153" s="653"/>
      <c r="TXQ153" s="653"/>
      <c r="TXR153" s="653"/>
      <c r="TXS153" s="653"/>
      <c r="TXT153" s="653"/>
      <c r="TXU153" s="653"/>
      <c r="TXV153" s="653"/>
      <c r="TXW153" s="653"/>
      <c r="TXX153" s="668"/>
      <c r="TXY153" s="670"/>
      <c r="TXZ153" s="652"/>
      <c r="TYA153" s="652"/>
      <c r="TYB153" s="652"/>
      <c r="TYC153" s="652"/>
      <c r="TYD153" s="652"/>
      <c r="TYE153" s="652"/>
      <c r="TYF153" s="653"/>
      <c r="TYG153" s="653"/>
      <c r="TYH153" s="653"/>
      <c r="TYI153" s="653"/>
      <c r="TYJ153" s="653"/>
      <c r="TYK153" s="653"/>
      <c r="TYL153" s="653"/>
      <c r="TYM153" s="653"/>
      <c r="TYN153" s="668"/>
      <c r="TYO153" s="670"/>
      <c r="TYP153" s="652"/>
      <c r="TYQ153" s="652"/>
      <c r="TYR153" s="652"/>
      <c r="TYS153" s="652"/>
      <c r="TYT153" s="652"/>
      <c r="TYU153" s="652"/>
      <c r="TYV153" s="653"/>
      <c r="TYW153" s="653"/>
      <c r="TYX153" s="653"/>
      <c r="TYY153" s="653"/>
      <c r="TYZ153" s="653"/>
      <c r="TZA153" s="653"/>
      <c r="TZB153" s="653"/>
      <c r="TZC153" s="653"/>
      <c r="TZD153" s="668"/>
      <c r="TZE153" s="670"/>
      <c r="TZF153" s="652"/>
      <c r="TZG153" s="652"/>
      <c r="TZH153" s="652"/>
      <c r="TZI153" s="652"/>
      <c r="TZJ153" s="652"/>
      <c r="TZK153" s="652"/>
      <c r="TZL153" s="653"/>
      <c r="TZM153" s="653"/>
      <c r="TZN153" s="653"/>
      <c r="TZO153" s="653"/>
      <c r="TZP153" s="653"/>
      <c r="TZQ153" s="653"/>
      <c r="TZR153" s="653"/>
      <c r="TZS153" s="653"/>
      <c r="TZT153" s="668"/>
      <c r="TZU153" s="670"/>
      <c r="TZV153" s="652"/>
      <c r="TZW153" s="652"/>
      <c r="TZX153" s="652"/>
      <c r="TZY153" s="652"/>
      <c r="TZZ153" s="652"/>
      <c r="UAA153" s="652"/>
      <c r="UAB153" s="653"/>
      <c r="UAC153" s="653"/>
      <c r="UAD153" s="653"/>
      <c r="UAE153" s="653"/>
      <c r="UAF153" s="653"/>
      <c r="UAG153" s="653"/>
      <c r="UAH153" s="653"/>
      <c r="UAI153" s="653"/>
      <c r="UAJ153" s="668"/>
      <c r="UAK153" s="670"/>
      <c r="UAL153" s="652"/>
      <c r="UAM153" s="652"/>
      <c r="UAN153" s="652"/>
      <c r="UAO153" s="652"/>
      <c r="UAP153" s="652"/>
      <c r="UAQ153" s="652"/>
      <c r="UAR153" s="653"/>
      <c r="UAS153" s="653"/>
      <c r="UAT153" s="653"/>
      <c r="UAU153" s="653"/>
      <c r="UAV153" s="653"/>
      <c r="UAW153" s="653"/>
      <c r="UAX153" s="653"/>
      <c r="UAY153" s="653"/>
      <c r="UAZ153" s="668"/>
      <c r="UBA153" s="670"/>
      <c r="UBB153" s="652"/>
      <c r="UBC153" s="652"/>
      <c r="UBD153" s="652"/>
      <c r="UBE153" s="652"/>
      <c r="UBF153" s="652"/>
      <c r="UBG153" s="652"/>
      <c r="UBH153" s="653"/>
      <c r="UBI153" s="653"/>
      <c r="UBJ153" s="653"/>
      <c r="UBK153" s="653"/>
      <c r="UBL153" s="653"/>
      <c r="UBM153" s="653"/>
      <c r="UBN153" s="653"/>
      <c r="UBO153" s="653"/>
      <c r="UBP153" s="668"/>
      <c r="UBQ153" s="670"/>
      <c r="UBR153" s="652"/>
      <c r="UBS153" s="652"/>
      <c r="UBT153" s="652"/>
      <c r="UBU153" s="652"/>
      <c r="UBV153" s="652"/>
      <c r="UBW153" s="652"/>
      <c r="UBX153" s="653"/>
      <c r="UBY153" s="653"/>
      <c r="UBZ153" s="653"/>
      <c r="UCA153" s="653"/>
      <c r="UCB153" s="653"/>
      <c r="UCC153" s="653"/>
      <c r="UCD153" s="653"/>
      <c r="UCE153" s="653"/>
      <c r="UCF153" s="668"/>
      <c r="UCG153" s="670"/>
      <c r="UCH153" s="652"/>
      <c r="UCI153" s="652"/>
      <c r="UCJ153" s="652"/>
      <c r="UCK153" s="652"/>
      <c r="UCL153" s="652"/>
      <c r="UCM153" s="652"/>
      <c r="UCN153" s="653"/>
      <c r="UCO153" s="653"/>
      <c r="UCP153" s="653"/>
      <c r="UCQ153" s="653"/>
      <c r="UCR153" s="653"/>
      <c r="UCS153" s="653"/>
      <c r="UCT153" s="653"/>
      <c r="UCU153" s="653"/>
      <c r="UCV153" s="668"/>
      <c r="UCW153" s="670"/>
      <c r="UCX153" s="652"/>
      <c r="UCY153" s="652"/>
      <c r="UCZ153" s="652"/>
      <c r="UDA153" s="652"/>
      <c r="UDB153" s="652"/>
      <c r="UDC153" s="652"/>
      <c r="UDD153" s="653"/>
      <c r="UDE153" s="653"/>
      <c r="UDF153" s="653"/>
      <c r="UDG153" s="653"/>
      <c r="UDH153" s="653"/>
      <c r="UDI153" s="653"/>
      <c r="UDJ153" s="653"/>
      <c r="UDK153" s="653"/>
      <c r="UDL153" s="668"/>
      <c r="UDM153" s="670"/>
      <c r="UDN153" s="652"/>
      <c r="UDO153" s="652"/>
      <c r="UDP153" s="652"/>
      <c r="UDQ153" s="652"/>
      <c r="UDR153" s="652"/>
      <c r="UDS153" s="652"/>
      <c r="UDT153" s="653"/>
      <c r="UDU153" s="653"/>
      <c r="UDV153" s="653"/>
      <c r="UDW153" s="653"/>
      <c r="UDX153" s="653"/>
      <c r="UDY153" s="653"/>
      <c r="UDZ153" s="653"/>
      <c r="UEA153" s="653"/>
      <c r="UEB153" s="668"/>
      <c r="UEC153" s="670"/>
      <c r="UED153" s="652"/>
      <c r="UEE153" s="652"/>
      <c r="UEF153" s="652"/>
      <c r="UEG153" s="652"/>
      <c r="UEH153" s="652"/>
      <c r="UEI153" s="652"/>
      <c r="UEJ153" s="653"/>
      <c r="UEK153" s="653"/>
      <c r="UEL153" s="653"/>
      <c r="UEM153" s="653"/>
      <c r="UEN153" s="653"/>
      <c r="UEO153" s="653"/>
      <c r="UEP153" s="653"/>
      <c r="UEQ153" s="653"/>
      <c r="UER153" s="668"/>
      <c r="UES153" s="670"/>
      <c r="UET153" s="652"/>
      <c r="UEU153" s="652"/>
      <c r="UEV153" s="652"/>
      <c r="UEW153" s="652"/>
      <c r="UEX153" s="652"/>
      <c r="UEY153" s="652"/>
      <c r="UEZ153" s="653"/>
      <c r="UFA153" s="653"/>
      <c r="UFB153" s="653"/>
      <c r="UFC153" s="653"/>
      <c r="UFD153" s="653"/>
      <c r="UFE153" s="653"/>
      <c r="UFF153" s="653"/>
      <c r="UFG153" s="653"/>
      <c r="UFH153" s="668"/>
      <c r="UFI153" s="670"/>
      <c r="UFJ153" s="652"/>
      <c r="UFK153" s="652"/>
      <c r="UFL153" s="652"/>
      <c r="UFM153" s="652"/>
      <c r="UFN153" s="652"/>
      <c r="UFO153" s="652"/>
      <c r="UFP153" s="653"/>
      <c r="UFQ153" s="653"/>
      <c r="UFR153" s="653"/>
      <c r="UFS153" s="653"/>
      <c r="UFT153" s="653"/>
      <c r="UFU153" s="653"/>
      <c r="UFV153" s="653"/>
      <c r="UFW153" s="653"/>
      <c r="UFX153" s="668"/>
      <c r="UFY153" s="670"/>
      <c r="UFZ153" s="652"/>
      <c r="UGA153" s="652"/>
      <c r="UGB153" s="652"/>
      <c r="UGC153" s="652"/>
      <c r="UGD153" s="652"/>
      <c r="UGE153" s="652"/>
      <c r="UGF153" s="653"/>
      <c r="UGG153" s="653"/>
      <c r="UGH153" s="653"/>
      <c r="UGI153" s="653"/>
      <c r="UGJ153" s="653"/>
      <c r="UGK153" s="653"/>
      <c r="UGL153" s="653"/>
      <c r="UGM153" s="653"/>
      <c r="UGN153" s="668"/>
      <c r="UGO153" s="670"/>
      <c r="UGP153" s="652"/>
      <c r="UGQ153" s="652"/>
      <c r="UGR153" s="652"/>
      <c r="UGS153" s="652"/>
      <c r="UGT153" s="652"/>
      <c r="UGU153" s="652"/>
      <c r="UGV153" s="653"/>
      <c r="UGW153" s="653"/>
      <c r="UGX153" s="653"/>
      <c r="UGY153" s="653"/>
      <c r="UGZ153" s="653"/>
      <c r="UHA153" s="653"/>
      <c r="UHB153" s="653"/>
      <c r="UHC153" s="653"/>
      <c r="UHD153" s="668"/>
      <c r="UHE153" s="670"/>
      <c r="UHF153" s="652"/>
      <c r="UHG153" s="652"/>
      <c r="UHH153" s="652"/>
      <c r="UHI153" s="652"/>
      <c r="UHJ153" s="652"/>
      <c r="UHK153" s="652"/>
      <c r="UHL153" s="653"/>
      <c r="UHM153" s="653"/>
      <c r="UHN153" s="653"/>
      <c r="UHO153" s="653"/>
      <c r="UHP153" s="653"/>
      <c r="UHQ153" s="653"/>
      <c r="UHR153" s="653"/>
      <c r="UHS153" s="653"/>
      <c r="UHT153" s="668"/>
      <c r="UHU153" s="670"/>
      <c r="UHV153" s="652"/>
      <c r="UHW153" s="652"/>
      <c r="UHX153" s="652"/>
      <c r="UHY153" s="652"/>
      <c r="UHZ153" s="652"/>
      <c r="UIA153" s="652"/>
      <c r="UIB153" s="653"/>
      <c r="UIC153" s="653"/>
      <c r="UID153" s="653"/>
      <c r="UIE153" s="653"/>
      <c r="UIF153" s="653"/>
      <c r="UIG153" s="653"/>
      <c r="UIH153" s="653"/>
      <c r="UII153" s="653"/>
      <c r="UIJ153" s="668"/>
      <c r="UIK153" s="670"/>
      <c r="UIL153" s="652"/>
      <c r="UIM153" s="652"/>
      <c r="UIN153" s="652"/>
      <c r="UIO153" s="652"/>
      <c r="UIP153" s="652"/>
      <c r="UIQ153" s="652"/>
      <c r="UIR153" s="653"/>
      <c r="UIS153" s="653"/>
      <c r="UIT153" s="653"/>
      <c r="UIU153" s="653"/>
      <c r="UIV153" s="653"/>
      <c r="UIW153" s="653"/>
      <c r="UIX153" s="653"/>
      <c r="UIY153" s="653"/>
      <c r="UIZ153" s="668"/>
      <c r="UJA153" s="670"/>
      <c r="UJB153" s="652"/>
      <c r="UJC153" s="652"/>
      <c r="UJD153" s="652"/>
      <c r="UJE153" s="652"/>
      <c r="UJF153" s="652"/>
      <c r="UJG153" s="652"/>
      <c r="UJH153" s="653"/>
      <c r="UJI153" s="653"/>
      <c r="UJJ153" s="653"/>
      <c r="UJK153" s="653"/>
      <c r="UJL153" s="653"/>
      <c r="UJM153" s="653"/>
      <c r="UJN153" s="653"/>
      <c r="UJO153" s="653"/>
      <c r="UJP153" s="668"/>
      <c r="UJQ153" s="670"/>
      <c r="UJR153" s="652"/>
      <c r="UJS153" s="652"/>
      <c r="UJT153" s="652"/>
      <c r="UJU153" s="652"/>
      <c r="UJV153" s="652"/>
      <c r="UJW153" s="652"/>
      <c r="UJX153" s="653"/>
      <c r="UJY153" s="653"/>
      <c r="UJZ153" s="653"/>
      <c r="UKA153" s="653"/>
      <c r="UKB153" s="653"/>
      <c r="UKC153" s="653"/>
      <c r="UKD153" s="653"/>
      <c r="UKE153" s="653"/>
      <c r="UKF153" s="668"/>
      <c r="UKG153" s="670"/>
      <c r="UKH153" s="652"/>
      <c r="UKI153" s="652"/>
      <c r="UKJ153" s="652"/>
      <c r="UKK153" s="652"/>
      <c r="UKL153" s="652"/>
      <c r="UKM153" s="652"/>
      <c r="UKN153" s="653"/>
      <c r="UKO153" s="653"/>
      <c r="UKP153" s="653"/>
      <c r="UKQ153" s="653"/>
      <c r="UKR153" s="653"/>
      <c r="UKS153" s="653"/>
      <c r="UKT153" s="653"/>
      <c r="UKU153" s="653"/>
      <c r="UKV153" s="668"/>
      <c r="UKW153" s="670"/>
      <c r="UKX153" s="652"/>
      <c r="UKY153" s="652"/>
      <c r="UKZ153" s="652"/>
      <c r="ULA153" s="652"/>
      <c r="ULB153" s="652"/>
      <c r="ULC153" s="652"/>
      <c r="ULD153" s="653"/>
      <c r="ULE153" s="653"/>
      <c r="ULF153" s="653"/>
      <c r="ULG153" s="653"/>
      <c r="ULH153" s="653"/>
      <c r="ULI153" s="653"/>
      <c r="ULJ153" s="653"/>
      <c r="ULK153" s="653"/>
      <c r="ULL153" s="668"/>
      <c r="ULM153" s="670"/>
      <c r="ULN153" s="652"/>
      <c r="ULO153" s="652"/>
      <c r="ULP153" s="652"/>
      <c r="ULQ153" s="652"/>
      <c r="ULR153" s="652"/>
      <c r="ULS153" s="652"/>
      <c r="ULT153" s="653"/>
      <c r="ULU153" s="653"/>
      <c r="ULV153" s="653"/>
      <c r="ULW153" s="653"/>
      <c r="ULX153" s="653"/>
      <c r="ULY153" s="653"/>
      <c r="ULZ153" s="653"/>
      <c r="UMA153" s="653"/>
      <c r="UMB153" s="668"/>
      <c r="UMC153" s="670"/>
      <c r="UMD153" s="652"/>
      <c r="UME153" s="652"/>
      <c r="UMF153" s="652"/>
      <c r="UMG153" s="652"/>
      <c r="UMH153" s="652"/>
      <c r="UMI153" s="652"/>
      <c r="UMJ153" s="653"/>
      <c r="UMK153" s="653"/>
      <c r="UML153" s="653"/>
      <c r="UMM153" s="653"/>
      <c r="UMN153" s="653"/>
      <c r="UMO153" s="653"/>
      <c r="UMP153" s="653"/>
      <c r="UMQ153" s="653"/>
      <c r="UMR153" s="668"/>
      <c r="UMS153" s="670"/>
      <c r="UMT153" s="652"/>
      <c r="UMU153" s="652"/>
      <c r="UMV153" s="652"/>
      <c r="UMW153" s="652"/>
      <c r="UMX153" s="652"/>
      <c r="UMY153" s="652"/>
      <c r="UMZ153" s="653"/>
      <c r="UNA153" s="653"/>
      <c r="UNB153" s="653"/>
      <c r="UNC153" s="653"/>
      <c r="UND153" s="653"/>
      <c r="UNE153" s="653"/>
      <c r="UNF153" s="653"/>
      <c r="UNG153" s="653"/>
      <c r="UNH153" s="668"/>
      <c r="UNI153" s="670"/>
      <c r="UNJ153" s="652"/>
      <c r="UNK153" s="652"/>
      <c r="UNL153" s="652"/>
      <c r="UNM153" s="652"/>
      <c r="UNN153" s="652"/>
      <c r="UNO153" s="652"/>
      <c r="UNP153" s="653"/>
      <c r="UNQ153" s="653"/>
      <c r="UNR153" s="653"/>
      <c r="UNS153" s="653"/>
      <c r="UNT153" s="653"/>
      <c r="UNU153" s="653"/>
      <c r="UNV153" s="653"/>
      <c r="UNW153" s="653"/>
      <c r="UNX153" s="668"/>
      <c r="UNY153" s="670"/>
      <c r="UNZ153" s="652"/>
      <c r="UOA153" s="652"/>
      <c r="UOB153" s="652"/>
      <c r="UOC153" s="652"/>
      <c r="UOD153" s="652"/>
      <c r="UOE153" s="652"/>
      <c r="UOF153" s="653"/>
      <c r="UOG153" s="653"/>
      <c r="UOH153" s="653"/>
      <c r="UOI153" s="653"/>
      <c r="UOJ153" s="653"/>
      <c r="UOK153" s="653"/>
      <c r="UOL153" s="653"/>
      <c r="UOM153" s="653"/>
      <c r="UON153" s="668"/>
      <c r="UOO153" s="670"/>
      <c r="UOP153" s="652"/>
      <c r="UOQ153" s="652"/>
      <c r="UOR153" s="652"/>
      <c r="UOS153" s="652"/>
      <c r="UOT153" s="652"/>
      <c r="UOU153" s="652"/>
      <c r="UOV153" s="653"/>
      <c r="UOW153" s="653"/>
      <c r="UOX153" s="653"/>
      <c r="UOY153" s="653"/>
      <c r="UOZ153" s="653"/>
      <c r="UPA153" s="653"/>
      <c r="UPB153" s="653"/>
      <c r="UPC153" s="653"/>
      <c r="UPD153" s="668"/>
      <c r="UPE153" s="670"/>
      <c r="UPF153" s="652"/>
      <c r="UPG153" s="652"/>
      <c r="UPH153" s="652"/>
      <c r="UPI153" s="652"/>
      <c r="UPJ153" s="652"/>
      <c r="UPK153" s="652"/>
      <c r="UPL153" s="653"/>
      <c r="UPM153" s="653"/>
      <c r="UPN153" s="653"/>
      <c r="UPO153" s="653"/>
      <c r="UPP153" s="653"/>
      <c r="UPQ153" s="653"/>
      <c r="UPR153" s="653"/>
      <c r="UPS153" s="653"/>
      <c r="UPT153" s="668"/>
      <c r="UPU153" s="670"/>
      <c r="UPV153" s="652"/>
      <c r="UPW153" s="652"/>
      <c r="UPX153" s="652"/>
      <c r="UPY153" s="652"/>
      <c r="UPZ153" s="652"/>
      <c r="UQA153" s="652"/>
      <c r="UQB153" s="653"/>
      <c r="UQC153" s="653"/>
      <c r="UQD153" s="653"/>
      <c r="UQE153" s="653"/>
      <c r="UQF153" s="653"/>
      <c r="UQG153" s="653"/>
      <c r="UQH153" s="653"/>
      <c r="UQI153" s="653"/>
      <c r="UQJ153" s="668"/>
      <c r="UQK153" s="670"/>
      <c r="UQL153" s="652"/>
      <c r="UQM153" s="652"/>
      <c r="UQN153" s="652"/>
      <c r="UQO153" s="652"/>
      <c r="UQP153" s="652"/>
      <c r="UQQ153" s="652"/>
      <c r="UQR153" s="653"/>
      <c r="UQS153" s="653"/>
      <c r="UQT153" s="653"/>
      <c r="UQU153" s="653"/>
      <c r="UQV153" s="653"/>
      <c r="UQW153" s="653"/>
      <c r="UQX153" s="653"/>
      <c r="UQY153" s="653"/>
      <c r="UQZ153" s="668"/>
      <c r="URA153" s="670"/>
      <c r="URB153" s="652"/>
      <c r="URC153" s="652"/>
      <c r="URD153" s="652"/>
      <c r="URE153" s="652"/>
      <c r="URF153" s="652"/>
      <c r="URG153" s="652"/>
      <c r="URH153" s="653"/>
      <c r="URI153" s="653"/>
      <c r="URJ153" s="653"/>
      <c r="URK153" s="653"/>
      <c r="URL153" s="653"/>
      <c r="URM153" s="653"/>
      <c r="URN153" s="653"/>
      <c r="URO153" s="653"/>
      <c r="URP153" s="668"/>
      <c r="URQ153" s="670"/>
      <c r="URR153" s="652"/>
      <c r="URS153" s="652"/>
      <c r="URT153" s="652"/>
      <c r="URU153" s="652"/>
      <c r="URV153" s="652"/>
      <c r="URW153" s="652"/>
      <c r="URX153" s="653"/>
      <c r="URY153" s="653"/>
      <c r="URZ153" s="653"/>
      <c r="USA153" s="653"/>
      <c r="USB153" s="653"/>
      <c r="USC153" s="653"/>
      <c r="USD153" s="653"/>
      <c r="USE153" s="653"/>
      <c r="USF153" s="668"/>
      <c r="USG153" s="670"/>
      <c r="USH153" s="652"/>
      <c r="USI153" s="652"/>
      <c r="USJ153" s="652"/>
      <c r="USK153" s="652"/>
      <c r="USL153" s="652"/>
      <c r="USM153" s="652"/>
      <c r="USN153" s="653"/>
      <c r="USO153" s="653"/>
      <c r="USP153" s="653"/>
      <c r="USQ153" s="653"/>
      <c r="USR153" s="653"/>
      <c r="USS153" s="653"/>
      <c r="UST153" s="653"/>
      <c r="USU153" s="653"/>
      <c r="USV153" s="668"/>
      <c r="USW153" s="670"/>
      <c r="USX153" s="652"/>
      <c r="USY153" s="652"/>
      <c r="USZ153" s="652"/>
      <c r="UTA153" s="652"/>
      <c r="UTB153" s="652"/>
      <c r="UTC153" s="652"/>
      <c r="UTD153" s="653"/>
      <c r="UTE153" s="653"/>
      <c r="UTF153" s="653"/>
      <c r="UTG153" s="653"/>
      <c r="UTH153" s="653"/>
      <c r="UTI153" s="653"/>
      <c r="UTJ153" s="653"/>
      <c r="UTK153" s="653"/>
      <c r="UTL153" s="668"/>
      <c r="UTM153" s="670"/>
      <c r="UTN153" s="652"/>
      <c r="UTO153" s="652"/>
      <c r="UTP153" s="652"/>
      <c r="UTQ153" s="652"/>
      <c r="UTR153" s="652"/>
      <c r="UTS153" s="652"/>
      <c r="UTT153" s="653"/>
      <c r="UTU153" s="653"/>
      <c r="UTV153" s="653"/>
      <c r="UTW153" s="653"/>
      <c r="UTX153" s="653"/>
      <c r="UTY153" s="653"/>
      <c r="UTZ153" s="653"/>
      <c r="UUA153" s="653"/>
      <c r="UUB153" s="668"/>
      <c r="UUC153" s="670"/>
      <c r="UUD153" s="652"/>
      <c r="UUE153" s="652"/>
      <c r="UUF153" s="652"/>
      <c r="UUG153" s="652"/>
      <c r="UUH153" s="652"/>
      <c r="UUI153" s="652"/>
      <c r="UUJ153" s="653"/>
      <c r="UUK153" s="653"/>
      <c r="UUL153" s="653"/>
      <c r="UUM153" s="653"/>
      <c r="UUN153" s="653"/>
      <c r="UUO153" s="653"/>
      <c r="UUP153" s="653"/>
      <c r="UUQ153" s="653"/>
      <c r="UUR153" s="668"/>
      <c r="UUS153" s="670"/>
      <c r="UUT153" s="652"/>
      <c r="UUU153" s="652"/>
      <c r="UUV153" s="652"/>
      <c r="UUW153" s="652"/>
      <c r="UUX153" s="652"/>
      <c r="UUY153" s="652"/>
      <c r="UUZ153" s="653"/>
      <c r="UVA153" s="653"/>
      <c r="UVB153" s="653"/>
      <c r="UVC153" s="653"/>
      <c r="UVD153" s="653"/>
      <c r="UVE153" s="653"/>
      <c r="UVF153" s="653"/>
      <c r="UVG153" s="653"/>
      <c r="UVH153" s="668"/>
      <c r="UVI153" s="670"/>
      <c r="UVJ153" s="652"/>
      <c r="UVK153" s="652"/>
      <c r="UVL153" s="652"/>
      <c r="UVM153" s="652"/>
      <c r="UVN153" s="652"/>
      <c r="UVO153" s="652"/>
      <c r="UVP153" s="653"/>
      <c r="UVQ153" s="653"/>
      <c r="UVR153" s="653"/>
      <c r="UVS153" s="653"/>
      <c r="UVT153" s="653"/>
      <c r="UVU153" s="653"/>
      <c r="UVV153" s="653"/>
      <c r="UVW153" s="653"/>
      <c r="UVX153" s="668"/>
      <c r="UVY153" s="670"/>
      <c r="UVZ153" s="652"/>
      <c r="UWA153" s="652"/>
      <c r="UWB153" s="652"/>
      <c r="UWC153" s="652"/>
      <c r="UWD153" s="652"/>
      <c r="UWE153" s="652"/>
      <c r="UWF153" s="653"/>
      <c r="UWG153" s="653"/>
      <c r="UWH153" s="653"/>
      <c r="UWI153" s="653"/>
      <c r="UWJ153" s="653"/>
      <c r="UWK153" s="653"/>
      <c r="UWL153" s="653"/>
      <c r="UWM153" s="653"/>
      <c r="UWN153" s="668"/>
      <c r="UWO153" s="670"/>
      <c r="UWP153" s="652"/>
      <c r="UWQ153" s="652"/>
      <c r="UWR153" s="652"/>
      <c r="UWS153" s="652"/>
      <c r="UWT153" s="652"/>
      <c r="UWU153" s="652"/>
      <c r="UWV153" s="653"/>
      <c r="UWW153" s="653"/>
      <c r="UWX153" s="653"/>
      <c r="UWY153" s="653"/>
      <c r="UWZ153" s="653"/>
      <c r="UXA153" s="653"/>
      <c r="UXB153" s="653"/>
      <c r="UXC153" s="653"/>
      <c r="UXD153" s="668"/>
      <c r="UXE153" s="670"/>
      <c r="UXF153" s="652"/>
      <c r="UXG153" s="652"/>
      <c r="UXH153" s="652"/>
      <c r="UXI153" s="652"/>
      <c r="UXJ153" s="652"/>
      <c r="UXK153" s="652"/>
      <c r="UXL153" s="653"/>
      <c r="UXM153" s="653"/>
      <c r="UXN153" s="653"/>
      <c r="UXO153" s="653"/>
      <c r="UXP153" s="653"/>
      <c r="UXQ153" s="653"/>
      <c r="UXR153" s="653"/>
      <c r="UXS153" s="653"/>
      <c r="UXT153" s="668"/>
      <c r="UXU153" s="670"/>
      <c r="UXV153" s="652"/>
      <c r="UXW153" s="652"/>
      <c r="UXX153" s="652"/>
      <c r="UXY153" s="652"/>
      <c r="UXZ153" s="652"/>
      <c r="UYA153" s="652"/>
      <c r="UYB153" s="653"/>
      <c r="UYC153" s="653"/>
      <c r="UYD153" s="653"/>
      <c r="UYE153" s="653"/>
      <c r="UYF153" s="653"/>
      <c r="UYG153" s="653"/>
      <c r="UYH153" s="653"/>
      <c r="UYI153" s="653"/>
      <c r="UYJ153" s="668"/>
      <c r="UYK153" s="670"/>
      <c r="UYL153" s="652"/>
      <c r="UYM153" s="652"/>
      <c r="UYN153" s="652"/>
      <c r="UYO153" s="652"/>
      <c r="UYP153" s="652"/>
      <c r="UYQ153" s="652"/>
      <c r="UYR153" s="653"/>
      <c r="UYS153" s="653"/>
      <c r="UYT153" s="653"/>
      <c r="UYU153" s="653"/>
      <c r="UYV153" s="653"/>
      <c r="UYW153" s="653"/>
      <c r="UYX153" s="653"/>
      <c r="UYY153" s="653"/>
      <c r="UYZ153" s="668"/>
      <c r="UZA153" s="670"/>
      <c r="UZB153" s="652"/>
      <c r="UZC153" s="652"/>
      <c r="UZD153" s="652"/>
      <c r="UZE153" s="652"/>
      <c r="UZF153" s="652"/>
      <c r="UZG153" s="652"/>
      <c r="UZH153" s="653"/>
      <c r="UZI153" s="653"/>
      <c r="UZJ153" s="653"/>
      <c r="UZK153" s="653"/>
      <c r="UZL153" s="653"/>
      <c r="UZM153" s="653"/>
      <c r="UZN153" s="653"/>
      <c r="UZO153" s="653"/>
      <c r="UZP153" s="668"/>
      <c r="UZQ153" s="670"/>
      <c r="UZR153" s="652"/>
      <c r="UZS153" s="652"/>
      <c r="UZT153" s="652"/>
      <c r="UZU153" s="652"/>
      <c r="UZV153" s="652"/>
      <c r="UZW153" s="652"/>
      <c r="UZX153" s="653"/>
      <c r="UZY153" s="653"/>
      <c r="UZZ153" s="653"/>
      <c r="VAA153" s="653"/>
      <c r="VAB153" s="653"/>
      <c r="VAC153" s="653"/>
      <c r="VAD153" s="653"/>
      <c r="VAE153" s="653"/>
      <c r="VAF153" s="668"/>
      <c r="VAG153" s="670"/>
      <c r="VAH153" s="652"/>
      <c r="VAI153" s="652"/>
      <c r="VAJ153" s="652"/>
      <c r="VAK153" s="652"/>
      <c r="VAL153" s="652"/>
      <c r="VAM153" s="652"/>
      <c r="VAN153" s="653"/>
      <c r="VAO153" s="653"/>
      <c r="VAP153" s="653"/>
      <c r="VAQ153" s="653"/>
      <c r="VAR153" s="653"/>
      <c r="VAS153" s="653"/>
      <c r="VAT153" s="653"/>
      <c r="VAU153" s="653"/>
      <c r="VAV153" s="668"/>
      <c r="VAW153" s="670"/>
      <c r="VAX153" s="652"/>
      <c r="VAY153" s="652"/>
      <c r="VAZ153" s="652"/>
      <c r="VBA153" s="652"/>
      <c r="VBB153" s="652"/>
      <c r="VBC153" s="652"/>
      <c r="VBD153" s="653"/>
      <c r="VBE153" s="653"/>
      <c r="VBF153" s="653"/>
      <c r="VBG153" s="653"/>
      <c r="VBH153" s="653"/>
      <c r="VBI153" s="653"/>
      <c r="VBJ153" s="653"/>
      <c r="VBK153" s="653"/>
      <c r="VBL153" s="668"/>
      <c r="VBM153" s="670"/>
      <c r="VBN153" s="652"/>
      <c r="VBO153" s="652"/>
      <c r="VBP153" s="652"/>
      <c r="VBQ153" s="652"/>
      <c r="VBR153" s="652"/>
      <c r="VBS153" s="652"/>
      <c r="VBT153" s="653"/>
      <c r="VBU153" s="653"/>
      <c r="VBV153" s="653"/>
      <c r="VBW153" s="653"/>
      <c r="VBX153" s="653"/>
      <c r="VBY153" s="653"/>
      <c r="VBZ153" s="653"/>
      <c r="VCA153" s="653"/>
      <c r="VCB153" s="668"/>
      <c r="VCC153" s="670"/>
      <c r="VCD153" s="652"/>
      <c r="VCE153" s="652"/>
      <c r="VCF153" s="652"/>
      <c r="VCG153" s="652"/>
      <c r="VCH153" s="652"/>
      <c r="VCI153" s="652"/>
      <c r="VCJ153" s="653"/>
      <c r="VCK153" s="653"/>
      <c r="VCL153" s="653"/>
      <c r="VCM153" s="653"/>
      <c r="VCN153" s="653"/>
      <c r="VCO153" s="653"/>
      <c r="VCP153" s="653"/>
      <c r="VCQ153" s="653"/>
      <c r="VCR153" s="668"/>
      <c r="VCS153" s="670"/>
      <c r="VCT153" s="652"/>
      <c r="VCU153" s="652"/>
      <c r="VCV153" s="652"/>
      <c r="VCW153" s="652"/>
      <c r="VCX153" s="652"/>
      <c r="VCY153" s="652"/>
      <c r="VCZ153" s="653"/>
      <c r="VDA153" s="653"/>
      <c r="VDB153" s="653"/>
      <c r="VDC153" s="653"/>
      <c r="VDD153" s="653"/>
      <c r="VDE153" s="653"/>
      <c r="VDF153" s="653"/>
      <c r="VDG153" s="653"/>
      <c r="VDH153" s="668"/>
      <c r="VDI153" s="670"/>
      <c r="VDJ153" s="652"/>
      <c r="VDK153" s="652"/>
      <c r="VDL153" s="652"/>
      <c r="VDM153" s="652"/>
      <c r="VDN153" s="652"/>
      <c r="VDO153" s="652"/>
      <c r="VDP153" s="653"/>
      <c r="VDQ153" s="653"/>
      <c r="VDR153" s="653"/>
      <c r="VDS153" s="653"/>
      <c r="VDT153" s="653"/>
      <c r="VDU153" s="653"/>
      <c r="VDV153" s="653"/>
      <c r="VDW153" s="653"/>
      <c r="VDX153" s="668"/>
      <c r="VDY153" s="670"/>
      <c r="VDZ153" s="652"/>
      <c r="VEA153" s="652"/>
      <c r="VEB153" s="652"/>
      <c r="VEC153" s="652"/>
      <c r="VED153" s="652"/>
      <c r="VEE153" s="652"/>
      <c r="VEF153" s="653"/>
      <c r="VEG153" s="653"/>
      <c r="VEH153" s="653"/>
      <c r="VEI153" s="653"/>
      <c r="VEJ153" s="653"/>
      <c r="VEK153" s="653"/>
      <c r="VEL153" s="653"/>
      <c r="VEM153" s="653"/>
      <c r="VEN153" s="668"/>
      <c r="VEO153" s="670"/>
      <c r="VEP153" s="652"/>
      <c r="VEQ153" s="652"/>
      <c r="VER153" s="652"/>
      <c r="VES153" s="652"/>
      <c r="VET153" s="652"/>
      <c r="VEU153" s="652"/>
      <c r="VEV153" s="653"/>
      <c r="VEW153" s="653"/>
      <c r="VEX153" s="653"/>
      <c r="VEY153" s="653"/>
      <c r="VEZ153" s="653"/>
      <c r="VFA153" s="653"/>
      <c r="VFB153" s="653"/>
      <c r="VFC153" s="653"/>
      <c r="VFD153" s="668"/>
      <c r="VFE153" s="670"/>
      <c r="VFF153" s="652"/>
      <c r="VFG153" s="652"/>
      <c r="VFH153" s="652"/>
      <c r="VFI153" s="652"/>
      <c r="VFJ153" s="652"/>
      <c r="VFK153" s="652"/>
      <c r="VFL153" s="653"/>
      <c r="VFM153" s="653"/>
      <c r="VFN153" s="653"/>
      <c r="VFO153" s="653"/>
      <c r="VFP153" s="653"/>
      <c r="VFQ153" s="653"/>
      <c r="VFR153" s="653"/>
      <c r="VFS153" s="653"/>
      <c r="VFT153" s="668"/>
      <c r="VFU153" s="670"/>
      <c r="VFV153" s="652"/>
      <c r="VFW153" s="652"/>
      <c r="VFX153" s="652"/>
      <c r="VFY153" s="652"/>
      <c r="VFZ153" s="652"/>
      <c r="VGA153" s="652"/>
      <c r="VGB153" s="653"/>
      <c r="VGC153" s="653"/>
      <c r="VGD153" s="653"/>
      <c r="VGE153" s="653"/>
      <c r="VGF153" s="653"/>
      <c r="VGG153" s="653"/>
      <c r="VGH153" s="653"/>
      <c r="VGI153" s="653"/>
      <c r="VGJ153" s="668"/>
      <c r="VGK153" s="670"/>
      <c r="VGL153" s="652"/>
      <c r="VGM153" s="652"/>
      <c r="VGN153" s="652"/>
      <c r="VGO153" s="652"/>
      <c r="VGP153" s="652"/>
      <c r="VGQ153" s="652"/>
      <c r="VGR153" s="653"/>
      <c r="VGS153" s="653"/>
      <c r="VGT153" s="653"/>
      <c r="VGU153" s="653"/>
      <c r="VGV153" s="653"/>
      <c r="VGW153" s="653"/>
      <c r="VGX153" s="653"/>
      <c r="VGY153" s="653"/>
      <c r="VGZ153" s="668"/>
      <c r="VHA153" s="670"/>
      <c r="VHB153" s="652"/>
      <c r="VHC153" s="652"/>
      <c r="VHD153" s="652"/>
      <c r="VHE153" s="652"/>
      <c r="VHF153" s="652"/>
      <c r="VHG153" s="652"/>
      <c r="VHH153" s="653"/>
      <c r="VHI153" s="653"/>
      <c r="VHJ153" s="653"/>
      <c r="VHK153" s="653"/>
      <c r="VHL153" s="653"/>
      <c r="VHM153" s="653"/>
      <c r="VHN153" s="653"/>
      <c r="VHO153" s="653"/>
      <c r="VHP153" s="668"/>
      <c r="VHQ153" s="670"/>
      <c r="VHR153" s="652"/>
      <c r="VHS153" s="652"/>
      <c r="VHT153" s="652"/>
      <c r="VHU153" s="652"/>
      <c r="VHV153" s="652"/>
      <c r="VHW153" s="652"/>
      <c r="VHX153" s="653"/>
      <c r="VHY153" s="653"/>
      <c r="VHZ153" s="653"/>
      <c r="VIA153" s="653"/>
      <c r="VIB153" s="653"/>
      <c r="VIC153" s="653"/>
      <c r="VID153" s="653"/>
      <c r="VIE153" s="653"/>
      <c r="VIF153" s="668"/>
      <c r="VIG153" s="670"/>
      <c r="VIH153" s="652"/>
      <c r="VII153" s="652"/>
      <c r="VIJ153" s="652"/>
      <c r="VIK153" s="652"/>
      <c r="VIL153" s="652"/>
      <c r="VIM153" s="652"/>
      <c r="VIN153" s="653"/>
      <c r="VIO153" s="653"/>
      <c r="VIP153" s="653"/>
      <c r="VIQ153" s="653"/>
      <c r="VIR153" s="653"/>
      <c r="VIS153" s="653"/>
      <c r="VIT153" s="653"/>
      <c r="VIU153" s="653"/>
      <c r="VIV153" s="668"/>
      <c r="VIW153" s="670"/>
      <c r="VIX153" s="652"/>
      <c r="VIY153" s="652"/>
      <c r="VIZ153" s="652"/>
      <c r="VJA153" s="652"/>
      <c r="VJB153" s="652"/>
      <c r="VJC153" s="652"/>
      <c r="VJD153" s="653"/>
      <c r="VJE153" s="653"/>
      <c r="VJF153" s="653"/>
      <c r="VJG153" s="653"/>
      <c r="VJH153" s="653"/>
      <c r="VJI153" s="653"/>
      <c r="VJJ153" s="653"/>
      <c r="VJK153" s="653"/>
      <c r="VJL153" s="668"/>
      <c r="VJM153" s="670"/>
      <c r="VJN153" s="652"/>
      <c r="VJO153" s="652"/>
      <c r="VJP153" s="652"/>
      <c r="VJQ153" s="652"/>
      <c r="VJR153" s="652"/>
      <c r="VJS153" s="652"/>
      <c r="VJT153" s="653"/>
      <c r="VJU153" s="653"/>
      <c r="VJV153" s="653"/>
      <c r="VJW153" s="653"/>
      <c r="VJX153" s="653"/>
      <c r="VJY153" s="653"/>
      <c r="VJZ153" s="653"/>
      <c r="VKA153" s="653"/>
      <c r="VKB153" s="668"/>
      <c r="VKC153" s="670"/>
      <c r="VKD153" s="652"/>
      <c r="VKE153" s="652"/>
      <c r="VKF153" s="652"/>
      <c r="VKG153" s="652"/>
      <c r="VKH153" s="652"/>
      <c r="VKI153" s="652"/>
      <c r="VKJ153" s="653"/>
      <c r="VKK153" s="653"/>
      <c r="VKL153" s="653"/>
      <c r="VKM153" s="653"/>
      <c r="VKN153" s="653"/>
      <c r="VKO153" s="653"/>
      <c r="VKP153" s="653"/>
      <c r="VKQ153" s="653"/>
      <c r="VKR153" s="668"/>
      <c r="VKS153" s="670"/>
      <c r="VKT153" s="652"/>
      <c r="VKU153" s="652"/>
      <c r="VKV153" s="652"/>
      <c r="VKW153" s="652"/>
      <c r="VKX153" s="652"/>
      <c r="VKY153" s="652"/>
      <c r="VKZ153" s="653"/>
      <c r="VLA153" s="653"/>
      <c r="VLB153" s="653"/>
      <c r="VLC153" s="653"/>
      <c r="VLD153" s="653"/>
      <c r="VLE153" s="653"/>
      <c r="VLF153" s="653"/>
      <c r="VLG153" s="653"/>
      <c r="VLH153" s="668"/>
      <c r="VLI153" s="670"/>
      <c r="VLJ153" s="652"/>
      <c r="VLK153" s="652"/>
      <c r="VLL153" s="652"/>
      <c r="VLM153" s="652"/>
      <c r="VLN153" s="652"/>
      <c r="VLO153" s="652"/>
      <c r="VLP153" s="653"/>
      <c r="VLQ153" s="653"/>
      <c r="VLR153" s="653"/>
      <c r="VLS153" s="653"/>
      <c r="VLT153" s="653"/>
      <c r="VLU153" s="653"/>
      <c r="VLV153" s="653"/>
      <c r="VLW153" s="653"/>
      <c r="VLX153" s="668"/>
      <c r="VLY153" s="670"/>
      <c r="VLZ153" s="652"/>
      <c r="VMA153" s="652"/>
      <c r="VMB153" s="652"/>
      <c r="VMC153" s="652"/>
      <c r="VMD153" s="652"/>
      <c r="VME153" s="652"/>
      <c r="VMF153" s="653"/>
      <c r="VMG153" s="653"/>
      <c r="VMH153" s="653"/>
      <c r="VMI153" s="653"/>
      <c r="VMJ153" s="653"/>
      <c r="VMK153" s="653"/>
      <c r="VML153" s="653"/>
      <c r="VMM153" s="653"/>
      <c r="VMN153" s="668"/>
      <c r="VMO153" s="670"/>
      <c r="VMP153" s="652"/>
      <c r="VMQ153" s="652"/>
      <c r="VMR153" s="652"/>
      <c r="VMS153" s="652"/>
      <c r="VMT153" s="652"/>
      <c r="VMU153" s="652"/>
      <c r="VMV153" s="653"/>
      <c r="VMW153" s="653"/>
      <c r="VMX153" s="653"/>
      <c r="VMY153" s="653"/>
      <c r="VMZ153" s="653"/>
      <c r="VNA153" s="653"/>
      <c r="VNB153" s="653"/>
      <c r="VNC153" s="653"/>
      <c r="VND153" s="668"/>
      <c r="VNE153" s="670"/>
      <c r="VNF153" s="652"/>
      <c r="VNG153" s="652"/>
      <c r="VNH153" s="652"/>
      <c r="VNI153" s="652"/>
      <c r="VNJ153" s="652"/>
      <c r="VNK153" s="652"/>
      <c r="VNL153" s="653"/>
      <c r="VNM153" s="653"/>
      <c r="VNN153" s="653"/>
      <c r="VNO153" s="653"/>
      <c r="VNP153" s="653"/>
      <c r="VNQ153" s="653"/>
      <c r="VNR153" s="653"/>
      <c r="VNS153" s="653"/>
      <c r="VNT153" s="668"/>
      <c r="VNU153" s="670"/>
      <c r="VNV153" s="652"/>
      <c r="VNW153" s="652"/>
      <c r="VNX153" s="652"/>
      <c r="VNY153" s="652"/>
      <c r="VNZ153" s="652"/>
      <c r="VOA153" s="652"/>
      <c r="VOB153" s="653"/>
      <c r="VOC153" s="653"/>
      <c r="VOD153" s="653"/>
      <c r="VOE153" s="653"/>
      <c r="VOF153" s="653"/>
      <c r="VOG153" s="653"/>
      <c r="VOH153" s="653"/>
      <c r="VOI153" s="653"/>
      <c r="VOJ153" s="668"/>
      <c r="VOK153" s="670"/>
      <c r="VOL153" s="652"/>
      <c r="VOM153" s="652"/>
      <c r="VON153" s="652"/>
      <c r="VOO153" s="652"/>
      <c r="VOP153" s="652"/>
      <c r="VOQ153" s="652"/>
      <c r="VOR153" s="653"/>
      <c r="VOS153" s="653"/>
      <c r="VOT153" s="653"/>
      <c r="VOU153" s="653"/>
      <c r="VOV153" s="653"/>
      <c r="VOW153" s="653"/>
      <c r="VOX153" s="653"/>
      <c r="VOY153" s="653"/>
      <c r="VOZ153" s="668"/>
      <c r="VPA153" s="670"/>
      <c r="VPB153" s="652"/>
      <c r="VPC153" s="652"/>
      <c r="VPD153" s="652"/>
      <c r="VPE153" s="652"/>
      <c r="VPF153" s="652"/>
      <c r="VPG153" s="652"/>
      <c r="VPH153" s="653"/>
      <c r="VPI153" s="653"/>
      <c r="VPJ153" s="653"/>
      <c r="VPK153" s="653"/>
      <c r="VPL153" s="653"/>
      <c r="VPM153" s="653"/>
      <c r="VPN153" s="653"/>
      <c r="VPO153" s="653"/>
      <c r="VPP153" s="668"/>
      <c r="VPQ153" s="670"/>
      <c r="VPR153" s="652"/>
      <c r="VPS153" s="652"/>
      <c r="VPT153" s="652"/>
      <c r="VPU153" s="652"/>
      <c r="VPV153" s="652"/>
      <c r="VPW153" s="652"/>
      <c r="VPX153" s="653"/>
      <c r="VPY153" s="653"/>
      <c r="VPZ153" s="653"/>
      <c r="VQA153" s="653"/>
      <c r="VQB153" s="653"/>
      <c r="VQC153" s="653"/>
      <c r="VQD153" s="653"/>
      <c r="VQE153" s="653"/>
      <c r="VQF153" s="668"/>
      <c r="VQG153" s="670"/>
      <c r="VQH153" s="652"/>
      <c r="VQI153" s="652"/>
      <c r="VQJ153" s="652"/>
      <c r="VQK153" s="652"/>
      <c r="VQL153" s="652"/>
      <c r="VQM153" s="652"/>
      <c r="VQN153" s="653"/>
      <c r="VQO153" s="653"/>
      <c r="VQP153" s="653"/>
      <c r="VQQ153" s="653"/>
      <c r="VQR153" s="653"/>
      <c r="VQS153" s="653"/>
      <c r="VQT153" s="653"/>
      <c r="VQU153" s="653"/>
      <c r="VQV153" s="668"/>
      <c r="VQW153" s="670"/>
      <c r="VQX153" s="652"/>
      <c r="VQY153" s="652"/>
      <c r="VQZ153" s="652"/>
      <c r="VRA153" s="652"/>
      <c r="VRB153" s="652"/>
      <c r="VRC153" s="652"/>
      <c r="VRD153" s="653"/>
      <c r="VRE153" s="653"/>
      <c r="VRF153" s="653"/>
      <c r="VRG153" s="653"/>
      <c r="VRH153" s="653"/>
      <c r="VRI153" s="653"/>
      <c r="VRJ153" s="653"/>
      <c r="VRK153" s="653"/>
      <c r="VRL153" s="668"/>
      <c r="VRM153" s="670"/>
      <c r="VRN153" s="652"/>
      <c r="VRO153" s="652"/>
      <c r="VRP153" s="652"/>
      <c r="VRQ153" s="652"/>
      <c r="VRR153" s="652"/>
      <c r="VRS153" s="652"/>
      <c r="VRT153" s="653"/>
      <c r="VRU153" s="653"/>
      <c r="VRV153" s="653"/>
      <c r="VRW153" s="653"/>
      <c r="VRX153" s="653"/>
      <c r="VRY153" s="653"/>
      <c r="VRZ153" s="653"/>
      <c r="VSA153" s="653"/>
      <c r="VSB153" s="668"/>
      <c r="VSC153" s="670"/>
      <c r="VSD153" s="652"/>
      <c r="VSE153" s="652"/>
      <c r="VSF153" s="652"/>
      <c r="VSG153" s="652"/>
      <c r="VSH153" s="652"/>
      <c r="VSI153" s="652"/>
      <c r="VSJ153" s="653"/>
      <c r="VSK153" s="653"/>
      <c r="VSL153" s="653"/>
      <c r="VSM153" s="653"/>
      <c r="VSN153" s="653"/>
      <c r="VSO153" s="653"/>
      <c r="VSP153" s="653"/>
      <c r="VSQ153" s="653"/>
      <c r="VSR153" s="668"/>
      <c r="VSS153" s="670"/>
      <c r="VST153" s="652"/>
      <c r="VSU153" s="652"/>
      <c r="VSV153" s="652"/>
      <c r="VSW153" s="652"/>
      <c r="VSX153" s="652"/>
      <c r="VSY153" s="652"/>
      <c r="VSZ153" s="653"/>
      <c r="VTA153" s="653"/>
      <c r="VTB153" s="653"/>
      <c r="VTC153" s="653"/>
      <c r="VTD153" s="653"/>
      <c r="VTE153" s="653"/>
      <c r="VTF153" s="653"/>
      <c r="VTG153" s="653"/>
      <c r="VTH153" s="668"/>
      <c r="VTI153" s="670"/>
      <c r="VTJ153" s="652"/>
      <c r="VTK153" s="652"/>
      <c r="VTL153" s="652"/>
      <c r="VTM153" s="652"/>
      <c r="VTN153" s="652"/>
      <c r="VTO153" s="652"/>
      <c r="VTP153" s="653"/>
      <c r="VTQ153" s="653"/>
      <c r="VTR153" s="653"/>
      <c r="VTS153" s="653"/>
      <c r="VTT153" s="653"/>
      <c r="VTU153" s="653"/>
      <c r="VTV153" s="653"/>
      <c r="VTW153" s="653"/>
      <c r="VTX153" s="668"/>
      <c r="VTY153" s="670"/>
      <c r="VTZ153" s="652"/>
      <c r="VUA153" s="652"/>
      <c r="VUB153" s="652"/>
      <c r="VUC153" s="652"/>
      <c r="VUD153" s="652"/>
      <c r="VUE153" s="652"/>
      <c r="VUF153" s="653"/>
      <c r="VUG153" s="653"/>
      <c r="VUH153" s="653"/>
      <c r="VUI153" s="653"/>
      <c r="VUJ153" s="653"/>
      <c r="VUK153" s="653"/>
      <c r="VUL153" s="653"/>
      <c r="VUM153" s="653"/>
      <c r="VUN153" s="668"/>
      <c r="VUO153" s="670"/>
      <c r="VUP153" s="652"/>
      <c r="VUQ153" s="652"/>
      <c r="VUR153" s="652"/>
      <c r="VUS153" s="652"/>
      <c r="VUT153" s="652"/>
      <c r="VUU153" s="652"/>
      <c r="VUV153" s="653"/>
      <c r="VUW153" s="653"/>
      <c r="VUX153" s="653"/>
      <c r="VUY153" s="653"/>
      <c r="VUZ153" s="653"/>
      <c r="VVA153" s="653"/>
      <c r="VVB153" s="653"/>
      <c r="VVC153" s="653"/>
      <c r="VVD153" s="668"/>
      <c r="VVE153" s="670"/>
      <c r="VVF153" s="652"/>
      <c r="VVG153" s="652"/>
      <c r="VVH153" s="652"/>
      <c r="VVI153" s="652"/>
      <c r="VVJ153" s="652"/>
      <c r="VVK153" s="652"/>
      <c r="VVL153" s="653"/>
      <c r="VVM153" s="653"/>
      <c r="VVN153" s="653"/>
      <c r="VVO153" s="653"/>
      <c r="VVP153" s="653"/>
      <c r="VVQ153" s="653"/>
      <c r="VVR153" s="653"/>
      <c r="VVS153" s="653"/>
      <c r="VVT153" s="668"/>
      <c r="VVU153" s="670"/>
      <c r="VVV153" s="652"/>
      <c r="VVW153" s="652"/>
      <c r="VVX153" s="652"/>
      <c r="VVY153" s="652"/>
      <c r="VVZ153" s="652"/>
      <c r="VWA153" s="652"/>
      <c r="VWB153" s="653"/>
      <c r="VWC153" s="653"/>
      <c r="VWD153" s="653"/>
      <c r="VWE153" s="653"/>
      <c r="VWF153" s="653"/>
      <c r="VWG153" s="653"/>
      <c r="VWH153" s="653"/>
      <c r="VWI153" s="653"/>
      <c r="VWJ153" s="668"/>
      <c r="VWK153" s="670"/>
      <c r="VWL153" s="652"/>
      <c r="VWM153" s="652"/>
      <c r="VWN153" s="652"/>
      <c r="VWO153" s="652"/>
      <c r="VWP153" s="652"/>
      <c r="VWQ153" s="652"/>
      <c r="VWR153" s="653"/>
      <c r="VWS153" s="653"/>
      <c r="VWT153" s="653"/>
      <c r="VWU153" s="653"/>
      <c r="VWV153" s="653"/>
      <c r="VWW153" s="653"/>
      <c r="VWX153" s="653"/>
      <c r="VWY153" s="653"/>
      <c r="VWZ153" s="668"/>
      <c r="VXA153" s="670"/>
      <c r="VXB153" s="652"/>
      <c r="VXC153" s="652"/>
      <c r="VXD153" s="652"/>
      <c r="VXE153" s="652"/>
      <c r="VXF153" s="652"/>
      <c r="VXG153" s="652"/>
      <c r="VXH153" s="653"/>
      <c r="VXI153" s="653"/>
      <c r="VXJ153" s="653"/>
      <c r="VXK153" s="653"/>
      <c r="VXL153" s="653"/>
      <c r="VXM153" s="653"/>
      <c r="VXN153" s="653"/>
      <c r="VXO153" s="653"/>
      <c r="VXP153" s="668"/>
      <c r="VXQ153" s="670"/>
      <c r="VXR153" s="652"/>
      <c r="VXS153" s="652"/>
      <c r="VXT153" s="652"/>
      <c r="VXU153" s="652"/>
      <c r="VXV153" s="652"/>
      <c r="VXW153" s="652"/>
      <c r="VXX153" s="653"/>
      <c r="VXY153" s="653"/>
      <c r="VXZ153" s="653"/>
      <c r="VYA153" s="653"/>
      <c r="VYB153" s="653"/>
      <c r="VYC153" s="653"/>
      <c r="VYD153" s="653"/>
      <c r="VYE153" s="653"/>
      <c r="VYF153" s="668"/>
      <c r="VYG153" s="670"/>
      <c r="VYH153" s="652"/>
      <c r="VYI153" s="652"/>
      <c r="VYJ153" s="652"/>
      <c r="VYK153" s="652"/>
      <c r="VYL153" s="652"/>
      <c r="VYM153" s="652"/>
      <c r="VYN153" s="653"/>
      <c r="VYO153" s="653"/>
      <c r="VYP153" s="653"/>
      <c r="VYQ153" s="653"/>
      <c r="VYR153" s="653"/>
      <c r="VYS153" s="653"/>
      <c r="VYT153" s="653"/>
      <c r="VYU153" s="653"/>
      <c r="VYV153" s="668"/>
      <c r="VYW153" s="670"/>
      <c r="VYX153" s="652"/>
      <c r="VYY153" s="652"/>
      <c r="VYZ153" s="652"/>
      <c r="VZA153" s="652"/>
      <c r="VZB153" s="652"/>
      <c r="VZC153" s="652"/>
      <c r="VZD153" s="653"/>
      <c r="VZE153" s="653"/>
      <c r="VZF153" s="653"/>
      <c r="VZG153" s="653"/>
      <c r="VZH153" s="653"/>
      <c r="VZI153" s="653"/>
      <c r="VZJ153" s="653"/>
      <c r="VZK153" s="653"/>
      <c r="VZL153" s="668"/>
      <c r="VZM153" s="670"/>
      <c r="VZN153" s="652"/>
      <c r="VZO153" s="652"/>
      <c r="VZP153" s="652"/>
      <c r="VZQ153" s="652"/>
      <c r="VZR153" s="652"/>
      <c r="VZS153" s="652"/>
      <c r="VZT153" s="653"/>
      <c r="VZU153" s="653"/>
      <c r="VZV153" s="653"/>
      <c r="VZW153" s="653"/>
      <c r="VZX153" s="653"/>
      <c r="VZY153" s="653"/>
      <c r="VZZ153" s="653"/>
      <c r="WAA153" s="653"/>
      <c r="WAB153" s="668"/>
      <c r="WAC153" s="670"/>
      <c r="WAD153" s="652"/>
      <c r="WAE153" s="652"/>
      <c r="WAF153" s="652"/>
      <c r="WAG153" s="652"/>
      <c r="WAH153" s="652"/>
      <c r="WAI153" s="652"/>
      <c r="WAJ153" s="653"/>
      <c r="WAK153" s="653"/>
      <c r="WAL153" s="653"/>
      <c r="WAM153" s="653"/>
      <c r="WAN153" s="653"/>
      <c r="WAO153" s="653"/>
      <c r="WAP153" s="653"/>
      <c r="WAQ153" s="653"/>
      <c r="WAR153" s="668"/>
      <c r="WAS153" s="670"/>
      <c r="WAT153" s="652"/>
      <c r="WAU153" s="652"/>
      <c r="WAV153" s="652"/>
      <c r="WAW153" s="652"/>
      <c r="WAX153" s="652"/>
      <c r="WAY153" s="652"/>
      <c r="WAZ153" s="653"/>
      <c r="WBA153" s="653"/>
      <c r="WBB153" s="653"/>
      <c r="WBC153" s="653"/>
      <c r="WBD153" s="653"/>
      <c r="WBE153" s="653"/>
      <c r="WBF153" s="653"/>
      <c r="WBG153" s="653"/>
      <c r="WBH153" s="668"/>
      <c r="WBI153" s="670"/>
      <c r="WBJ153" s="652"/>
      <c r="WBK153" s="652"/>
      <c r="WBL153" s="652"/>
      <c r="WBM153" s="652"/>
      <c r="WBN153" s="652"/>
      <c r="WBO153" s="652"/>
      <c r="WBP153" s="653"/>
      <c r="WBQ153" s="653"/>
      <c r="WBR153" s="653"/>
      <c r="WBS153" s="653"/>
      <c r="WBT153" s="653"/>
      <c r="WBU153" s="653"/>
      <c r="WBV153" s="653"/>
      <c r="WBW153" s="653"/>
      <c r="WBX153" s="668"/>
      <c r="WBY153" s="670"/>
      <c r="WBZ153" s="652"/>
      <c r="WCA153" s="652"/>
      <c r="WCB153" s="652"/>
      <c r="WCC153" s="652"/>
      <c r="WCD153" s="652"/>
      <c r="WCE153" s="652"/>
      <c r="WCF153" s="653"/>
      <c r="WCG153" s="653"/>
      <c r="WCH153" s="653"/>
      <c r="WCI153" s="653"/>
      <c r="WCJ153" s="653"/>
      <c r="WCK153" s="653"/>
      <c r="WCL153" s="653"/>
      <c r="WCM153" s="653"/>
      <c r="WCN153" s="668"/>
      <c r="WCO153" s="670"/>
      <c r="WCP153" s="652"/>
      <c r="WCQ153" s="652"/>
      <c r="WCR153" s="652"/>
      <c r="WCS153" s="652"/>
      <c r="WCT153" s="652"/>
      <c r="WCU153" s="652"/>
      <c r="WCV153" s="653"/>
      <c r="WCW153" s="653"/>
      <c r="WCX153" s="653"/>
      <c r="WCY153" s="653"/>
      <c r="WCZ153" s="653"/>
      <c r="WDA153" s="653"/>
      <c r="WDB153" s="653"/>
      <c r="WDC153" s="653"/>
      <c r="WDD153" s="668"/>
      <c r="WDE153" s="670"/>
      <c r="WDF153" s="652"/>
      <c r="WDG153" s="652"/>
      <c r="WDH153" s="652"/>
      <c r="WDI153" s="652"/>
      <c r="WDJ153" s="652"/>
      <c r="WDK153" s="652"/>
      <c r="WDL153" s="653"/>
      <c r="WDM153" s="653"/>
      <c r="WDN153" s="653"/>
      <c r="WDO153" s="653"/>
      <c r="WDP153" s="653"/>
      <c r="WDQ153" s="653"/>
      <c r="WDR153" s="653"/>
      <c r="WDS153" s="653"/>
      <c r="WDT153" s="668"/>
      <c r="WDU153" s="670"/>
      <c r="WDV153" s="652"/>
      <c r="WDW153" s="652"/>
      <c r="WDX153" s="652"/>
      <c r="WDY153" s="652"/>
      <c r="WDZ153" s="652"/>
      <c r="WEA153" s="652"/>
      <c r="WEB153" s="653"/>
      <c r="WEC153" s="653"/>
      <c r="WED153" s="653"/>
      <c r="WEE153" s="653"/>
      <c r="WEF153" s="653"/>
      <c r="WEG153" s="653"/>
      <c r="WEH153" s="653"/>
      <c r="WEI153" s="653"/>
      <c r="WEJ153" s="668"/>
      <c r="WEK153" s="670"/>
      <c r="WEL153" s="652"/>
      <c r="WEM153" s="652"/>
      <c r="WEN153" s="652"/>
      <c r="WEO153" s="652"/>
      <c r="WEP153" s="652"/>
      <c r="WEQ153" s="652"/>
      <c r="WER153" s="653"/>
      <c r="WES153" s="653"/>
      <c r="WET153" s="653"/>
      <c r="WEU153" s="653"/>
      <c r="WEV153" s="653"/>
      <c r="WEW153" s="653"/>
      <c r="WEX153" s="653"/>
      <c r="WEY153" s="653"/>
      <c r="WEZ153" s="668"/>
      <c r="WFA153" s="670"/>
      <c r="WFB153" s="652"/>
      <c r="WFC153" s="652"/>
      <c r="WFD153" s="652"/>
      <c r="WFE153" s="652"/>
      <c r="WFF153" s="652"/>
      <c r="WFG153" s="652"/>
      <c r="WFH153" s="653"/>
      <c r="WFI153" s="653"/>
      <c r="WFJ153" s="653"/>
      <c r="WFK153" s="653"/>
      <c r="WFL153" s="653"/>
      <c r="WFM153" s="653"/>
      <c r="WFN153" s="653"/>
      <c r="WFO153" s="653"/>
      <c r="WFP153" s="668"/>
      <c r="WFQ153" s="670"/>
      <c r="WFR153" s="652"/>
      <c r="WFS153" s="652"/>
      <c r="WFT153" s="652"/>
      <c r="WFU153" s="652"/>
      <c r="WFV153" s="652"/>
      <c r="WFW153" s="652"/>
      <c r="WFX153" s="653"/>
      <c r="WFY153" s="653"/>
      <c r="WFZ153" s="653"/>
      <c r="WGA153" s="653"/>
      <c r="WGB153" s="653"/>
      <c r="WGC153" s="653"/>
      <c r="WGD153" s="653"/>
      <c r="WGE153" s="653"/>
      <c r="WGF153" s="668"/>
      <c r="WGG153" s="670"/>
      <c r="WGH153" s="652"/>
      <c r="WGI153" s="652"/>
      <c r="WGJ153" s="652"/>
      <c r="WGK153" s="652"/>
      <c r="WGL153" s="652"/>
      <c r="WGM153" s="652"/>
      <c r="WGN153" s="653"/>
      <c r="WGO153" s="653"/>
      <c r="WGP153" s="653"/>
      <c r="WGQ153" s="653"/>
      <c r="WGR153" s="653"/>
      <c r="WGS153" s="653"/>
      <c r="WGT153" s="653"/>
      <c r="WGU153" s="653"/>
      <c r="WGV153" s="668"/>
      <c r="WGW153" s="670"/>
      <c r="WGX153" s="652"/>
      <c r="WGY153" s="652"/>
      <c r="WGZ153" s="652"/>
      <c r="WHA153" s="652"/>
      <c r="WHB153" s="652"/>
      <c r="WHC153" s="652"/>
      <c r="WHD153" s="653"/>
      <c r="WHE153" s="653"/>
      <c r="WHF153" s="653"/>
      <c r="WHG153" s="653"/>
      <c r="WHH153" s="653"/>
      <c r="WHI153" s="653"/>
      <c r="WHJ153" s="653"/>
      <c r="WHK153" s="653"/>
      <c r="WHL153" s="668"/>
      <c r="WHM153" s="670"/>
      <c r="WHN153" s="652"/>
      <c r="WHO153" s="652"/>
      <c r="WHP153" s="652"/>
      <c r="WHQ153" s="652"/>
      <c r="WHR153" s="652"/>
      <c r="WHS153" s="652"/>
      <c r="WHT153" s="653"/>
      <c r="WHU153" s="653"/>
      <c r="WHV153" s="653"/>
      <c r="WHW153" s="653"/>
      <c r="WHX153" s="653"/>
      <c r="WHY153" s="653"/>
      <c r="WHZ153" s="653"/>
      <c r="WIA153" s="653"/>
      <c r="WIB153" s="668"/>
      <c r="WIC153" s="670"/>
      <c r="WID153" s="652"/>
      <c r="WIE153" s="652"/>
      <c r="WIF153" s="652"/>
      <c r="WIG153" s="652"/>
      <c r="WIH153" s="652"/>
      <c r="WII153" s="652"/>
      <c r="WIJ153" s="653"/>
      <c r="WIK153" s="653"/>
      <c r="WIL153" s="653"/>
      <c r="WIM153" s="653"/>
      <c r="WIN153" s="653"/>
      <c r="WIO153" s="653"/>
      <c r="WIP153" s="653"/>
      <c r="WIQ153" s="653"/>
      <c r="WIR153" s="668"/>
      <c r="WIS153" s="670"/>
      <c r="WIT153" s="652"/>
      <c r="WIU153" s="652"/>
      <c r="WIV153" s="652"/>
      <c r="WIW153" s="652"/>
      <c r="WIX153" s="652"/>
      <c r="WIY153" s="652"/>
      <c r="WIZ153" s="653"/>
      <c r="WJA153" s="653"/>
      <c r="WJB153" s="653"/>
      <c r="WJC153" s="653"/>
      <c r="WJD153" s="653"/>
      <c r="WJE153" s="653"/>
      <c r="WJF153" s="653"/>
      <c r="WJG153" s="653"/>
      <c r="WJH153" s="668"/>
      <c r="WJI153" s="670"/>
      <c r="WJJ153" s="652"/>
      <c r="WJK153" s="652"/>
      <c r="WJL153" s="652"/>
      <c r="WJM153" s="652"/>
      <c r="WJN153" s="652"/>
      <c r="WJO153" s="652"/>
      <c r="WJP153" s="653"/>
      <c r="WJQ153" s="653"/>
      <c r="WJR153" s="653"/>
      <c r="WJS153" s="653"/>
      <c r="WJT153" s="653"/>
      <c r="WJU153" s="653"/>
      <c r="WJV153" s="653"/>
      <c r="WJW153" s="653"/>
      <c r="WJX153" s="668"/>
      <c r="WJY153" s="670"/>
      <c r="WJZ153" s="652"/>
      <c r="WKA153" s="652"/>
      <c r="WKB153" s="652"/>
      <c r="WKC153" s="652"/>
      <c r="WKD153" s="652"/>
      <c r="WKE153" s="652"/>
      <c r="WKF153" s="653"/>
      <c r="WKG153" s="653"/>
      <c r="WKH153" s="653"/>
      <c r="WKI153" s="653"/>
      <c r="WKJ153" s="653"/>
      <c r="WKK153" s="653"/>
      <c r="WKL153" s="653"/>
      <c r="WKM153" s="653"/>
      <c r="WKN153" s="668"/>
      <c r="WKO153" s="670"/>
      <c r="WKP153" s="652"/>
      <c r="WKQ153" s="652"/>
      <c r="WKR153" s="652"/>
      <c r="WKS153" s="652"/>
      <c r="WKT153" s="652"/>
      <c r="WKU153" s="652"/>
      <c r="WKV153" s="653"/>
      <c r="WKW153" s="653"/>
      <c r="WKX153" s="653"/>
      <c r="WKY153" s="653"/>
      <c r="WKZ153" s="653"/>
      <c r="WLA153" s="653"/>
      <c r="WLB153" s="653"/>
      <c r="WLC153" s="653"/>
      <c r="WLD153" s="668"/>
      <c r="WLE153" s="670"/>
      <c r="WLF153" s="652"/>
      <c r="WLG153" s="652"/>
      <c r="WLH153" s="652"/>
      <c r="WLI153" s="652"/>
      <c r="WLJ153" s="652"/>
      <c r="WLK153" s="652"/>
      <c r="WLL153" s="653"/>
      <c r="WLM153" s="653"/>
      <c r="WLN153" s="653"/>
      <c r="WLO153" s="653"/>
      <c r="WLP153" s="653"/>
      <c r="WLQ153" s="653"/>
      <c r="WLR153" s="653"/>
      <c r="WLS153" s="653"/>
      <c r="WLT153" s="668"/>
      <c r="WLU153" s="670"/>
      <c r="WLV153" s="652"/>
      <c r="WLW153" s="652"/>
      <c r="WLX153" s="652"/>
      <c r="WLY153" s="652"/>
      <c r="WLZ153" s="652"/>
      <c r="WMA153" s="652"/>
      <c r="WMB153" s="653"/>
      <c r="WMC153" s="653"/>
      <c r="WMD153" s="653"/>
      <c r="WME153" s="653"/>
      <c r="WMF153" s="653"/>
      <c r="WMG153" s="653"/>
      <c r="WMH153" s="653"/>
      <c r="WMI153" s="653"/>
      <c r="WMJ153" s="668"/>
      <c r="WMK153" s="670"/>
      <c r="WML153" s="652"/>
      <c r="WMM153" s="652"/>
      <c r="WMN153" s="652"/>
      <c r="WMO153" s="652"/>
      <c r="WMP153" s="652"/>
      <c r="WMQ153" s="652"/>
      <c r="WMR153" s="653"/>
      <c r="WMS153" s="653"/>
      <c r="WMT153" s="653"/>
      <c r="WMU153" s="653"/>
      <c r="WMV153" s="653"/>
      <c r="WMW153" s="653"/>
      <c r="WMX153" s="653"/>
      <c r="WMY153" s="653"/>
      <c r="WMZ153" s="668"/>
      <c r="WNA153" s="670"/>
      <c r="WNB153" s="652"/>
      <c r="WNC153" s="652"/>
      <c r="WND153" s="652"/>
      <c r="WNE153" s="652"/>
      <c r="WNF153" s="652"/>
      <c r="WNG153" s="652"/>
      <c r="WNH153" s="653"/>
      <c r="WNI153" s="653"/>
      <c r="WNJ153" s="653"/>
      <c r="WNK153" s="653"/>
      <c r="WNL153" s="653"/>
      <c r="WNM153" s="653"/>
      <c r="WNN153" s="653"/>
      <c r="WNO153" s="653"/>
      <c r="WNP153" s="668"/>
      <c r="WNQ153" s="670"/>
      <c r="WNR153" s="652"/>
      <c r="WNS153" s="652"/>
      <c r="WNT153" s="652"/>
      <c r="WNU153" s="652"/>
      <c r="WNV153" s="652"/>
      <c r="WNW153" s="652"/>
      <c r="WNX153" s="653"/>
      <c r="WNY153" s="653"/>
      <c r="WNZ153" s="653"/>
      <c r="WOA153" s="653"/>
      <c r="WOB153" s="653"/>
      <c r="WOC153" s="653"/>
      <c r="WOD153" s="653"/>
      <c r="WOE153" s="653"/>
      <c r="WOF153" s="668"/>
      <c r="WOG153" s="670"/>
      <c r="WOH153" s="652"/>
      <c r="WOI153" s="652"/>
      <c r="WOJ153" s="652"/>
      <c r="WOK153" s="652"/>
      <c r="WOL153" s="652"/>
      <c r="WOM153" s="652"/>
      <c r="WON153" s="653"/>
      <c r="WOO153" s="653"/>
      <c r="WOP153" s="653"/>
      <c r="WOQ153" s="653"/>
      <c r="WOR153" s="653"/>
      <c r="WOS153" s="653"/>
      <c r="WOT153" s="653"/>
      <c r="WOU153" s="653"/>
      <c r="WOV153" s="668"/>
      <c r="WOW153" s="670"/>
      <c r="WOX153" s="652"/>
      <c r="WOY153" s="652"/>
      <c r="WOZ153" s="652"/>
      <c r="WPA153" s="652"/>
      <c r="WPB153" s="652"/>
      <c r="WPC153" s="652"/>
      <c r="WPD153" s="653"/>
      <c r="WPE153" s="653"/>
      <c r="WPF153" s="653"/>
      <c r="WPG153" s="653"/>
      <c r="WPH153" s="653"/>
      <c r="WPI153" s="653"/>
      <c r="WPJ153" s="653"/>
      <c r="WPK153" s="653"/>
      <c r="WPL153" s="668"/>
      <c r="WPM153" s="670"/>
      <c r="WPN153" s="652"/>
      <c r="WPO153" s="652"/>
      <c r="WPP153" s="652"/>
      <c r="WPQ153" s="652"/>
      <c r="WPR153" s="652"/>
      <c r="WPS153" s="652"/>
      <c r="WPT153" s="653"/>
      <c r="WPU153" s="653"/>
      <c r="WPV153" s="653"/>
      <c r="WPW153" s="653"/>
      <c r="WPX153" s="653"/>
      <c r="WPY153" s="653"/>
      <c r="WPZ153" s="653"/>
      <c r="WQA153" s="653"/>
      <c r="WQB153" s="668"/>
      <c r="WQC153" s="670"/>
      <c r="WQD153" s="652"/>
      <c r="WQE153" s="652"/>
      <c r="WQF153" s="652"/>
      <c r="WQG153" s="652"/>
      <c r="WQH153" s="652"/>
      <c r="WQI153" s="652"/>
      <c r="WQJ153" s="653"/>
      <c r="WQK153" s="653"/>
      <c r="WQL153" s="653"/>
      <c r="WQM153" s="653"/>
      <c r="WQN153" s="653"/>
      <c r="WQO153" s="653"/>
      <c r="WQP153" s="653"/>
      <c r="WQQ153" s="653"/>
      <c r="WQR153" s="668"/>
      <c r="WQS153" s="670"/>
      <c r="WQT153" s="652"/>
      <c r="WQU153" s="652"/>
      <c r="WQV153" s="652"/>
      <c r="WQW153" s="652"/>
      <c r="WQX153" s="652"/>
      <c r="WQY153" s="652"/>
      <c r="WQZ153" s="653"/>
      <c r="WRA153" s="653"/>
      <c r="WRB153" s="653"/>
      <c r="WRC153" s="653"/>
      <c r="WRD153" s="653"/>
      <c r="WRE153" s="653"/>
      <c r="WRF153" s="653"/>
      <c r="WRG153" s="653"/>
      <c r="WRH153" s="668"/>
      <c r="WRI153" s="670"/>
      <c r="WRJ153" s="652"/>
      <c r="WRK153" s="652"/>
      <c r="WRL153" s="652"/>
      <c r="WRM153" s="652"/>
      <c r="WRN153" s="652"/>
      <c r="WRO153" s="652"/>
      <c r="WRP153" s="653"/>
      <c r="WRQ153" s="653"/>
      <c r="WRR153" s="653"/>
      <c r="WRS153" s="653"/>
      <c r="WRT153" s="653"/>
      <c r="WRU153" s="653"/>
      <c r="WRV153" s="653"/>
      <c r="WRW153" s="653"/>
      <c r="WRX153" s="668"/>
      <c r="WRY153" s="670"/>
      <c r="WRZ153" s="652"/>
      <c r="WSA153" s="652"/>
      <c r="WSB153" s="652"/>
      <c r="WSC153" s="652"/>
      <c r="WSD153" s="652"/>
      <c r="WSE153" s="652"/>
      <c r="WSF153" s="653"/>
      <c r="WSG153" s="653"/>
      <c r="WSH153" s="653"/>
      <c r="WSI153" s="653"/>
      <c r="WSJ153" s="653"/>
      <c r="WSK153" s="653"/>
      <c r="WSL153" s="653"/>
      <c r="WSM153" s="653"/>
      <c r="WSN153" s="668"/>
      <c r="WSO153" s="670"/>
      <c r="WSP153" s="652"/>
      <c r="WSQ153" s="652"/>
      <c r="WSR153" s="652"/>
      <c r="WSS153" s="652"/>
      <c r="WST153" s="652"/>
      <c r="WSU153" s="652"/>
      <c r="WSV153" s="653"/>
      <c r="WSW153" s="653"/>
      <c r="WSX153" s="653"/>
      <c r="WSY153" s="653"/>
      <c r="WSZ153" s="653"/>
      <c r="WTA153" s="653"/>
      <c r="WTB153" s="653"/>
      <c r="WTC153" s="653"/>
      <c r="WTD153" s="668"/>
      <c r="WTE153" s="670"/>
      <c r="WTF153" s="652"/>
      <c r="WTG153" s="652"/>
      <c r="WTH153" s="652"/>
      <c r="WTI153" s="652"/>
      <c r="WTJ153" s="652"/>
      <c r="WTK153" s="652"/>
      <c r="WTL153" s="653"/>
      <c r="WTM153" s="653"/>
      <c r="WTN153" s="653"/>
      <c r="WTO153" s="653"/>
      <c r="WTP153" s="653"/>
      <c r="WTQ153" s="653"/>
      <c r="WTR153" s="653"/>
      <c r="WTS153" s="653"/>
      <c r="WTT153" s="668"/>
      <c r="WTU153" s="670"/>
      <c r="WTV153" s="652"/>
      <c r="WTW153" s="652"/>
      <c r="WTX153" s="652"/>
      <c r="WTY153" s="652"/>
      <c r="WTZ153" s="652"/>
      <c r="WUA153" s="652"/>
      <c r="WUB153" s="653"/>
      <c r="WUC153" s="653"/>
      <c r="WUD153" s="653"/>
      <c r="WUE153" s="653"/>
      <c r="WUF153" s="653"/>
      <c r="WUG153" s="653"/>
      <c r="WUH153" s="653"/>
      <c r="WUI153" s="653"/>
      <c r="WUJ153" s="668"/>
      <c r="WUK153" s="670"/>
      <c r="WUL153" s="652"/>
      <c r="WUM153" s="652"/>
      <c r="WUN153" s="652"/>
      <c r="WUO153" s="652"/>
      <c r="WUP153" s="652"/>
      <c r="WUQ153" s="652"/>
      <c r="WUR153" s="653"/>
      <c r="WUS153" s="653"/>
      <c r="WUT153" s="653"/>
      <c r="WUU153" s="653"/>
      <c r="WUV153" s="653"/>
      <c r="WUW153" s="653"/>
      <c r="WUX153" s="653"/>
      <c r="WUY153" s="653"/>
      <c r="WUZ153" s="668"/>
      <c r="WVA153" s="670"/>
      <c r="WVB153" s="652"/>
      <c r="WVC153" s="652"/>
      <c r="WVD153" s="652"/>
      <c r="WVE153" s="652"/>
      <c r="WVF153" s="652"/>
      <c r="WVG153" s="652"/>
      <c r="WVH153" s="653"/>
      <c r="WVI153" s="653"/>
      <c r="WVJ153" s="653"/>
      <c r="WVK153" s="653"/>
      <c r="WVL153" s="653"/>
      <c r="WVM153" s="653"/>
      <c r="WVN153" s="653"/>
      <c r="WVO153" s="653"/>
      <c r="WVP153" s="668"/>
      <c r="WVQ153" s="670"/>
      <c r="WVR153" s="652"/>
      <c r="WVS153" s="652"/>
      <c r="WVT153" s="652"/>
      <c r="WVU153" s="652"/>
      <c r="WVV153" s="652"/>
      <c r="WVW153" s="652"/>
      <c r="WVX153" s="653"/>
      <c r="WVY153" s="653"/>
      <c r="WVZ153" s="653"/>
      <c r="WWA153" s="653"/>
      <c r="WWB153" s="653"/>
      <c r="WWC153" s="653"/>
      <c r="WWD153" s="653"/>
      <c r="WWE153" s="653"/>
      <c r="WWF153" s="668"/>
      <c r="WWG153" s="670"/>
      <c r="WWH153" s="652"/>
      <c r="WWI153" s="652"/>
      <c r="WWJ153" s="652"/>
      <c r="WWK153" s="652"/>
      <c r="WWL153" s="652"/>
      <c r="WWM153" s="652"/>
      <c r="WWN153" s="653"/>
      <c r="WWO153" s="653"/>
      <c r="WWP153" s="653"/>
      <c r="WWQ153" s="653"/>
      <c r="WWR153" s="653"/>
      <c r="WWS153" s="653"/>
      <c r="WWT153" s="653"/>
      <c r="WWU153" s="653"/>
      <c r="WWV153" s="668"/>
      <c r="WWW153" s="670"/>
      <c r="WWX153" s="652"/>
      <c r="WWY153" s="652"/>
      <c r="WWZ153" s="652"/>
      <c r="WXA153" s="652"/>
      <c r="WXB153" s="652"/>
      <c r="WXC153" s="652"/>
      <c r="WXD153" s="653"/>
      <c r="WXE153" s="653"/>
      <c r="WXF153" s="653"/>
      <c r="WXG153" s="653"/>
      <c r="WXH153" s="653"/>
      <c r="WXI153" s="653"/>
      <c r="WXJ153" s="653"/>
      <c r="WXK153" s="653"/>
      <c r="WXL153" s="668"/>
      <c r="WXM153" s="670"/>
      <c r="WXN153" s="652"/>
      <c r="WXO153" s="652"/>
      <c r="WXP153" s="652"/>
      <c r="WXQ153" s="652"/>
      <c r="WXR153" s="652"/>
      <c r="WXS153" s="652"/>
      <c r="WXT153" s="653"/>
      <c r="WXU153" s="653"/>
      <c r="WXV153" s="653"/>
      <c r="WXW153" s="653"/>
      <c r="WXX153" s="653"/>
      <c r="WXY153" s="653"/>
      <c r="WXZ153" s="653"/>
      <c r="WYA153" s="653"/>
      <c r="WYB153" s="668"/>
      <c r="WYC153" s="670"/>
      <c r="WYD153" s="652"/>
      <c r="WYE153" s="652"/>
      <c r="WYF153" s="652"/>
      <c r="WYG153" s="652"/>
      <c r="WYH153" s="652"/>
      <c r="WYI153" s="652"/>
      <c r="WYJ153" s="653"/>
      <c r="WYK153" s="653"/>
      <c r="WYL153" s="653"/>
      <c r="WYM153" s="653"/>
      <c r="WYN153" s="653"/>
      <c r="WYO153" s="653"/>
      <c r="WYP153" s="653"/>
      <c r="WYQ153" s="653"/>
      <c r="WYR153" s="668"/>
      <c r="WYS153" s="670"/>
      <c r="WYT153" s="652"/>
      <c r="WYU153" s="652"/>
      <c r="WYV153" s="652"/>
      <c r="WYW153" s="652"/>
      <c r="WYX153" s="652"/>
      <c r="WYY153" s="652"/>
      <c r="WYZ153" s="653"/>
      <c r="WZA153" s="653"/>
      <c r="WZB153" s="653"/>
      <c r="WZC153" s="653"/>
      <c r="WZD153" s="653"/>
      <c r="WZE153" s="653"/>
      <c r="WZF153" s="653"/>
      <c r="WZG153" s="653"/>
      <c r="WZH153" s="668"/>
      <c r="WZI153" s="670"/>
      <c r="WZJ153" s="652"/>
      <c r="WZK153" s="652"/>
      <c r="WZL153" s="652"/>
      <c r="WZM153" s="652"/>
      <c r="WZN153" s="652"/>
      <c r="WZO153" s="652"/>
      <c r="WZP153" s="653"/>
      <c r="WZQ153" s="653"/>
      <c r="WZR153" s="653"/>
      <c r="WZS153" s="653"/>
      <c r="WZT153" s="653"/>
      <c r="WZU153" s="653"/>
      <c r="WZV153" s="653"/>
      <c r="WZW153" s="653"/>
      <c r="WZX153" s="668"/>
      <c r="WZY153" s="670"/>
      <c r="WZZ153" s="652"/>
      <c r="XAA153" s="652"/>
      <c r="XAB153" s="652"/>
      <c r="XAC153" s="652"/>
      <c r="XAD153" s="652"/>
      <c r="XAE153" s="652"/>
      <c r="XAF153" s="653"/>
      <c r="XAG153" s="653"/>
      <c r="XAH153" s="653"/>
      <c r="XAI153" s="653"/>
      <c r="XAJ153" s="653"/>
      <c r="XAK153" s="653"/>
      <c r="XAL153" s="653"/>
      <c r="XAM153" s="653"/>
      <c r="XAN153" s="668"/>
      <c r="XAO153" s="670"/>
      <c r="XAP153" s="652"/>
      <c r="XAQ153" s="652"/>
      <c r="XAR153" s="652"/>
      <c r="XAS153" s="652"/>
      <c r="XAT153" s="652"/>
      <c r="XAU153" s="652"/>
      <c r="XAV153" s="653"/>
      <c r="XAW153" s="653"/>
      <c r="XAX153" s="653"/>
      <c r="XAY153" s="653"/>
      <c r="XAZ153" s="653"/>
      <c r="XBA153" s="653"/>
      <c r="XBB153" s="653"/>
      <c r="XBC153" s="653"/>
      <c r="XBD153" s="668"/>
      <c r="XBE153" s="670"/>
      <c r="XBF153" s="652"/>
      <c r="XBG153" s="652"/>
      <c r="XBH153" s="652"/>
      <c r="XBI153" s="652"/>
      <c r="XBJ153" s="652"/>
      <c r="XBK153" s="652"/>
      <c r="XBL153" s="653"/>
      <c r="XBM153" s="653"/>
      <c r="XBN153" s="653"/>
      <c r="XBO153" s="653"/>
      <c r="XBP153" s="653"/>
      <c r="XBQ153" s="653"/>
      <c r="XBR153" s="653"/>
      <c r="XBS153" s="653"/>
      <c r="XBT153" s="668"/>
      <c r="XBU153" s="670"/>
      <c r="XBV153" s="652"/>
      <c r="XBW153" s="652"/>
      <c r="XBX153" s="652"/>
      <c r="XBY153" s="652"/>
      <c r="XBZ153" s="652"/>
      <c r="XCA153" s="652"/>
      <c r="XCB153" s="653"/>
      <c r="XCC153" s="653"/>
      <c r="XCD153" s="653"/>
      <c r="XCE153" s="653"/>
      <c r="XCF153" s="653"/>
      <c r="XCG153" s="653"/>
      <c r="XCH153" s="653"/>
      <c r="XCI153" s="653"/>
      <c r="XCJ153" s="668"/>
      <c r="XCK153" s="670"/>
      <c r="XCL153" s="652"/>
      <c r="XCM153" s="652"/>
      <c r="XCN153" s="652"/>
      <c r="XCO153" s="652"/>
      <c r="XCP153" s="652"/>
      <c r="XCQ153" s="652"/>
      <c r="XCR153" s="653"/>
      <c r="XCS153" s="653"/>
      <c r="XCT153" s="653"/>
      <c r="XCU153" s="653"/>
      <c r="XCV153" s="653"/>
      <c r="XCW153" s="653"/>
      <c r="XCX153" s="653"/>
      <c r="XCY153" s="653"/>
      <c r="XCZ153" s="668"/>
      <c r="XDA153" s="670"/>
      <c r="XDB153" s="652"/>
      <c r="XDC153" s="652"/>
      <c r="XDD153" s="652"/>
      <c r="XDE153" s="652"/>
      <c r="XDF153" s="652"/>
      <c r="XDG153" s="652"/>
      <c r="XDH153" s="653"/>
      <c r="XDI153" s="653"/>
      <c r="XDJ153" s="653"/>
      <c r="XDK153" s="653"/>
      <c r="XDL153" s="653"/>
      <c r="XDM153" s="653"/>
      <c r="XDN153" s="653"/>
      <c r="XDO153" s="653"/>
      <c r="XDP153" s="668"/>
      <c r="XDQ153" s="670"/>
      <c r="XDR153" s="652"/>
      <c r="XDS153" s="652"/>
      <c r="XDT153" s="652"/>
      <c r="XDU153" s="652"/>
      <c r="XDV153" s="652"/>
      <c r="XDW153" s="652"/>
      <c r="XDX153" s="653"/>
      <c r="XDY153" s="653"/>
      <c r="XDZ153" s="653"/>
      <c r="XEA153" s="653"/>
      <c r="XEB153" s="653"/>
      <c r="XEC153" s="653"/>
      <c r="XED153" s="653"/>
      <c r="XEE153" s="653"/>
      <c r="XEF153" s="668"/>
      <c r="XEG153" s="670"/>
      <c r="XEH153" s="652"/>
      <c r="XEI153" s="652"/>
      <c r="XEJ153" s="652"/>
      <c r="XEK153" s="652"/>
      <c r="XEL153" s="652"/>
      <c r="XEM153" s="652"/>
      <c r="XEN153" s="653"/>
      <c r="XEO153" s="653"/>
      <c r="XEP153" s="653"/>
      <c r="XEQ153" s="653"/>
      <c r="XER153" s="653"/>
      <c r="XES153" s="653"/>
      <c r="XET153" s="653"/>
      <c r="XEU153" s="653"/>
      <c r="XEV153" s="668"/>
      <c r="XEW153" s="670"/>
      <c r="XEX153" s="652"/>
      <c r="XEY153" s="652"/>
      <c r="XEZ153" s="652"/>
      <c r="XFA153" s="652"/>
      <c r="XFB153" s="652"/>
      <c r="XFC153" s="652"/>
      <c r="XFD153" s="653"/>
    </row>
    <row r="154" spans="1:16384" s="535" customFormat="1" ht="23.25" customHeight="1">
      <c r="A154" s="706" t="s">
        <v>204</v>
      </c>
      <c r="B154" s="605">
        <v>5274</v>
      </c>
      <c r="C154" s="605">
        <f>B154-4988</f>
        <v>286</v>
      </c>
      <c r="D154" s="605">
        <v>6064</v>
      </c>
      <c r="E154" s="605">
        <f>D154-B154</f>
        <v>790</v>
      </c>
      <c r="F154" s="605">
        <v>6383</v>
      </c>
      <c r="G154" s="605">
        <f>F154-D154</f>
        <v>319</v>
      </c>
      <c r="H154" s="605">
        <v>6836</v>
      </c>
      <c r="I154" s="605">
        <f>H154-F154</f>
        <v>453</v>
      </c>
      <c r="J154" s="605">
        <v>7507</v>
      </c>
      <c r="K154" s="605">
        <f>J154-H154</f>
        <v>671</v>
      </c>
      <c r="L154" s="605">
        <v>7862.17</v>
      </c>
      <c r="M154" s="605">
        <f>L154-J154</f>
        <v>355.17000000000007</v>
      </c>
      <c r="N154" s="605">
        <f>L154+O154</f>
        <v>8367.0159027290465</v>
      </c>
      <c r="O154" s="716">
        <f>O156+O157+O158+O159</f>
        <v>504.84590272904677</v>
      </c>
      <c r="P154" s="716">
        <f>N154+Q154</f>
        <v>9409.9746395613165</v>
      </c>
      <c r="Q154" s="725">
        <f>Q156+Q157+Q158+Q159</f>
        <v>1042.9587368322696</v>
      </c>
      <c r="R154" s="725">
        <f>P154+S154</f>
        <v>10315.131120960275</v>
      </c>
      <c r="S154" s="725">
        <f>S156+S157+S158+S159</f>
        <v>905.15648139895882</v>
      </c>
      <c r="T154" s="725">
        <f>R154+U154</f>
        <v>11154.435519141211</v>
      </c>
      <c r="U154" s="725">
        <f>U156+U157+U158+U159</f>
        <v>839.304398180936</v>
      </c>
      <c r="V154" s="725">
        <f>T154+W154</f>
        <v>12021.44240308882</v>
      </c>
      <c r="W154" s="725">
        <f>W156+W157+W158+W159</f>
        <v>867.00688394761005</v>
      </c>
      <c r="X154" s="726">
        <f>V154-L154</f>
        <v>4159.2724030888203</v>
      </c>
      <c r="Y154" s="662">
        <f>(V154/L154)^(1/5)-1</f>
        <v>8.8636346198357918E-2</v>
      </c>
      <c r="Z154" s="517"/>
      <c r="AA154" s="529" t="s">
        <v>205</v>
      </c>
      <c r="AB154" s="517" t="s">
        <v>206</v>
      </c>
    </row>
    <row r="155" spans="1:16384" s="535" customFormat="1">
      <c r="A155" s="706" t="s">
        <v>207</v>
      </c>
      <c r="B155" s="605">
        <f>B51-B120</f>
        <v>5145</v>
      </c>
      <c r="C155" s="605">
        <f>C51-C120</f>
        <v>652</v>
      </c>
      <c r="D155" s="605">
        <f>D51-D120</f>
        <v>5782</v>
      </c>
      <c r="E155" s="605">
        <f>D155-B155</f>
        <v>637</v>
      </c>
      <c r="F155" s="605">
        <f>F51-F120</f>
        <v>6245</v>
      </c>
      <c r="G155" s="605">
        <f>F155-D155</f>
        <v>463</v>
      </c>
      <c r="H155" s="605">
        <f>H51-H120</f>
        <v>6611</v>
      </c>
      <c r="I155" s="605">
        <f>H155-F155</f>
        <v>366</v>
      </c>
      <c r="J155" s="605">
        <f>J51-J120</f>
        <v>7465</v>
      </c>
      <c r="K155" s="605">
        <f>J155-H155</f>
        <v>854</v>
      </c>
      <c r="L155" s="605">
        <f>L51-L120</f>
        <v>7690</v>
      </c>
      <c r="M155" s="605">
        <f>L155-J155</f>
        <v>225</v>
      </c>
      <c r="N155" s="156">
        <f>L154+(O156+O157)/2+O163+O164</f>
        <v>8114.5929513645233</v>
      </c>
      <c r="O155" s="1093">
        <f>N155-L155</f>
        <v>424.59295136452329</v>
      </c>
      <c r="P155" s="156">
        <f>N154+(Q156+Q157)/2+Q163+Q164</f>
        <v>8871.8286044785127</v>
      </c>
      <c r="Q155" s="725">
        <f>P155-N155</f>
        <v>757.23565311398943</v>
      </c>
      <c r="R155" s="156">
        <f t="shared" ref="R155" si="63">P154+(S156+S157)/2+S163+S164</f>
        <v>9762.5528802607951</v>
      </c>
      <c r="S155" s="725">
        <f t="shared" ref="S155" si="64">R155-P155</f>
        <v>890.72427578228235</v>
      </c>
      <c r="T155" s="156">
        <f t="shared" ref="T155" si="65">R154+(U156+U157)/2+U163+U164</f>
        <v>10659.783320050743</v>
      </c>
      <c r="U155" s="725">
        <f t="shared" ref="U155" si="66">T155-R155</f>
        <v>897.23043978994792</v>
      </c>
      <c r="V155" s="156">
        <f t="shared" ref="V155" si="67">T154+(W156+W157)/2+W163+W164</f>
        <v>11512.938961115016</v>
      </c>
      <c r="W155" s="725">
        <f t="shared" ref="W155" si="68">V155-T155</f>
        <v>853.15564106427337</v>
      </c>
      <c r="X155" s="726">
        <f>V155-L155</f>
        <v>3822.9389611150164</v>
      </c>
      <c r="Y155" s="662">
        <f>(V155/L155)^(1/5)-1</f>
        <v>8.4056636433323506E-2</v>
      </c>
      <c r="Z155" s="652"/>
      <c r="AA155" s="652" t="s">
        <v>208</v>
      </c>
      <c r="AB155" s="517" t="s">
        <v>206</v>
      </c>
      <c r="AC155" s="736"/>
      <c r="AD155" s="736"/>
      <c r="AE155" s="736"/>
      <c r="AF155" s="737"/>
      <c r="AG155" s="737"/>
      <c r="AH155" s="737"/>
      <c r="AI155" s="737"/>
      <c r="AJ155" s="737"/>
      <c r="AK155" s="737"/>
      <c r="AL155" s="737"/>
      <c r="AM155" s="737"/>
      <c r="AN155" s="739"/>
      <c r="AO155" s="740"/>
      <c r="AP155" s="736"/>
      <c r="AQ155" s="736"/>
      <c r="AR155" s="736"/>
      <c r="AS155" s="736"/>
      <c r="AT155" s="736"/>
      <c r="AU155" s="736"/>
      <c r="AV155" s="737"/>
      <c r="AW155" s="737"/>
      <c r="AX155" s="737"/>
      <c r="AY155" s="737"/>
      <c r="AZ155" s="737"/>
      <c r="BA155" s="737"/>
      <c r="BB155" s="737"/>
      <c r="BC155" s="737"/>
      <c r="BD155" s="739"/>
      <c r="BE155" s="740"/>
      <c r="BF155" s="736"/>
      <c r="BG155" s="736"/>
      <c r="BH155" s="736"/>
      <c r="BI155" s="736"/>
      <c r="BJ155" s="736"/>
      <c r="BK155" s="736"/>
      <c r="BL155" s="737"/>
      <c r="BM155" s="737"/>
      <c r="BN155" s="737"/>
      <c r="BO155" s="737"/>
      <c r="BP155" s="737"/>
      <c r="BQ155" s="737"/>
      <c r="BR155" s="737"/>
      <c r="BS155" s="737"/>
      <c r="BT155" s="739"/>
      <c r="BU155" s="740"/>
      <c r="BV155" s="736"/>
      <c r="BW155" s="736"/>
      <c r="BX155" s="736"/>
      <c r="BY155" s="736"/>
      <c r="BZ155" s="736"/>
      <c r="CA155" s="736"/>
      <c r="CB155" s="737"/>
      <c r="CC155" s="737"/>
      <c r="CD155" s="737"/>
      <c r="CE155" s="737"/>
      <c r="CF155" s="737"/>
      <c r="CG155" s="737"/>
      <c r="CH155" s="737"/>
      <c r="CI155" s="737"/>
      <c r="CJ155" s="739"/>
      <c r="CK155" s="740"/>
      <c r="CL155" s="736"/>
      <c r="CM155" s="736"/>
      <c r="CN155" s="736"/>
      <c r="CO155" s="736"/>
      <c r="CP155" s="736"/>
      <c r="CQ155" s="736"/>
      <c r="CR155" s="737"/>
      <c r="CS155" s="737"/>
      <c r="CT155" s="737"/>
      <c r="CU155" s="737"/>
      <c r="CV155" s="737"/>
      <c r="CW155" s="737"/>
      <c r="CX155" s="737"/>
      <c r="CY155" s="737"/>
      <c r="CZ155" s="739"/>
      <c r="DA155" s="740"/>
      <c r="DB155" s="736"/>
      <c r="DC155" s="736"/>
      <c r="DD155" s="736"/>
      <c r="DE155" s="736"/>
      <c r="DF155" s="736"/>
      <c r="DG155" s="736"/>
      <c r="DH155" s="737"/>
      <c r="DI155" s="737"/>
      <c r="DJ155" s="737"/>
      <c r="DK155" s="737"/>
      <c r="DL155" s="737"/>
      <c r="DM155" s="737"/>
      <c r="DN155" s="737"/>
      <c r="DO155" s="737"/>
      <c r="DP155" s="739"/>
      <c r="DQ155" s="740"/>
      <c r="DR155" s="736"/>
      <c r="DS155" s="736"/>
      <c r="DT155" s="736"/>
      <c r="DU155" s="736"/>
      <c r="DV155" s="736"/>
      <c r="DW155" s="736"/>
      <c r="DX155" s="737"/>
      <c r="DY155" s="737"/>
      <c r="DZ155" s="737"/>
      <c r="EA155" s="737"/>
      <c r="EB155" s="737"/>
      <c r="EC155" s="737"/>
      <c r="ED155" s="737"/>
      <c r="EE155" s="737"/>
      <c r="EF155" s="739"/>
      <c r="EG155" s="740"/>
      <c r="EH155" s="736"/>
      <c r="EI155" s="736"/>
      <c r="EJ155" s="736"/>
      <c r="EK155" s="736"/>
      <c r="EL155" s="736"/>
      <c r="EM155" s="736"/>
      <c r="EN155" s="737"/>
      <c r="EO155" s="737"/>
      <c r="EP155" s="737"/>
      <c r="EQ155" s="737"/>
      <c r="ER155" s="737"/>
      <c r="ES155" s="737"/>
      <c r="ET155" s="737"/>
      <c r="EU155" s="737"/>
      <c r="EV155" s="739"/>
      <c r="EW155" s="740"/>
      <c r="EX155" s="736"/>
      <c r="EY155" s="736"/>
      <c r="EZ155" s="736"/>
      <c r="FA155" s="736"/>
      <c r="FB155" s="736"/>
      <c r="FC155" s="736"/>
      <c r="FD155" s="737"/>
      <c r="FE155" s="737"/>
      <c r="FF155" s="737"/>
      <c r="FG155" s="737"/>
      <c r="FH155" s="737"/>
      <c r="FI155" s="737"/>
      <c r="FJ155" s="737"/>
      <c r="FK155" s="737"/>
      <c r="FL155" s="739"/>
      <c r="FM155" s="740"/>
      <c r="FN155" s="736"/>
      <c r="FO155" s="736"/>
      <c r="FP155" s="736"/>
      <c r="FQ155" s="736"/>
      <c r="FR155" s="736"/>
      <c r="FS155" s="736"/>
      <c r="FT155" s="737"/>
      <c r="FU155" s="737"/>
      <c r="FV155" s="737"/>
      <c r="FW155" s="737"/>
      <c r="FX155" s="737"/>
      <c r="FY155" s="737"/>
      <c r="FZ155" s="737"/>
      <c r="GA155" s="737"/>
      <c r="GB155" s="739"/>
      <c r="GC155" s="740"/>
      <c r="GD155" s="736"/>
      <c r="GE155" s="736"/>
      <c r="GF155" s="736"/>
      <c r="GG155" s="736"/>
      <c r="GH155" s="736"/>
      <c r="GI155" s="736"/>
      <c r="GJ155" s="737"/>
      <c r="GK155" s="737"/>
      <c r="GL155" s="737"/>
      <c r="GM155" s="737"/>
      <c r="GN155" s="737"/>
      <c r="GO155" s="737"/>
      <c r="GP155" s="737"/>
      <c r="GQ155" s="737"/>
      <c r="GR155" s="739"/>
      <c r="GS155" s="740"/>
      <c r="GT155" s="736"/>
      <c r="GU155" s="736"/>
      <c r="GV155" s="736"/>
      <c r="GW155" s="736"/>
      <c r="GX155" s="736"/>
      <c r="GY155" s="736"/>
      <c r="GZ155" s="737"/>
      <c r="HA155" s="737"/>
      <c r="HB155" s="737"/>
      <c r="HC155" s="737"/>
      <c r="HD155" s="737"/>
      <c r="HE155" s="737"/>
      <c r="HF155" s="737"/>
      <c r="HG155" s="737"/>
      <c r="HH155" s="739"/>
      <c r="HI155" s="740"/>
      <c r="HJ155" s="736"/>
      <c r="HK155" s="736"/>
      <c r="HL155" s="736"/>
      <c r="HM155" s="736"/>
      <c r="HN155" s="736"/>
      <c r="HO155" s="736"/>
      <c r="HP155" s="737"/>
      <c r="HQ155" s="737"/>
      <c r="HR155" s="737"/>
      <c r="HS155" s="737"/>
      <c r="HT155" s="737"/>
      <c r="HU155" s="737"/>
      <c r="HV155" s="737"/>
      <c r="HW155" s="737"/>
      <c r="HX155" s="739"/>
      <c r="HY155" s="740"/>
      <c r="HZ155" s="736"/>
      <c r="IA155" s="736"/>
      <c r="IB155" s="736"/>
      <c r="IC155" s="736"/>
      <c r="ID155" s="736"/>
      <c r="IE155" s="736"/>
      <c r="IF155" s="737"/>
      <c r="IG155" s="737"/>
      <c r="IH155" s="737"/>
      <c r="II155" s="737"/>
      <c r="IJ155" s="737"/>
      <c r="IK155" s="737"/>
      <c r="IL155" s="737"/>
      <c r="IM155" s="737"/>
      <c r="IN155" s="739"/>
      <c r="IO155" s="740"/>
      <c r="IP155" s="736"/>
      <c r="IQ155" s="736"/>
      <c r="IR155" s="736"/>
      <c r="IS155" s="736"/>
      <c r="IT155" s="736"/>
      <c r="IU155" s="736"/>
      <c r="IV155" s="737"/>
      <c r="IW155" s="737"/>
      <c r="IX155" s="737"/>
      <c r="IY155" s="737"/>
      <c r="IZ155" s="737"/>
      <c r="JA155" s="737"/>
      <c r="JB155" s="737"/>
      <c r="JC155" s="737"/>
      <c r="JD155" s="739"/>
      <c r="JE155" s="740"/>
      <c r="JF155" s="736"/>
      <c r="JG155" s="736"/>
      <c r="JH155" s="736"/>
      <c r="JI155" s="736"/>
      <c r="JJ155" s="736"/>
      <c r="JK155" s="736"/>
      <c r="JL155" s="737"/>
      <c r="JM155" s="737"/>
      <c r="JN155" s="737"/>
      <c r="JO155" s="737"/>
      <c r="JP155" s="737"/>
      <c r="JQ155" s="737"/>
      <c r="JR155" s="737"/>
      <c r="JS155" s="737"/>
      <c r="JT155" s="739"/>
      <c r="JU155" s="740"/>
      <c r="JV155" s="736"/>
      <c r="JW155" s="736"/>
      <c r="JX155" s="736"/>
      <c r="JY155" s="736"/>
      <c r="JZ155" s="736"/>
      <c r="KA155" s="736"/>
      <c r="KB155" s="737"/>
      <c r="KC155" s="737"/>
      <c r="KD155" s="737"/>
      <c r="KE155" s="737"/>
      <c r="KF155" s="737"/>
      <c r="KG155" s="737"/>
      <c r="KH155" s="737"/>
      <c r="KI155" s="737"/>
      <c r="KJ155" s="739"/>
      <c r="KK155" s="740"/>
      <c r="KL155" s="736"/>
      <c r="KM155" s="736"/>
      <c r="KN155" s="736"/>
      <c r="KO155" s="736"/>
      <c r="KP155" s="736"/>
      <c r="KQ155" s="736"/>
      <c r="KR155" s="737"/>
      <c r="KS155" s="737"/>
      <c r="KT155" s="737"/>
      <c r="KU155" s="737"/>
      <c r="KV155" s="737"/>
      <c r="KW155" s="737"/>
      <c r="KX155" s="737"/>
      <c r="KY155" s="737"/>
      <c r="KZ155" s="739"/>
      <c r="LA155" s="740"/>
      <c r="LB155" s="736"/>
      <c r="LC155" s="736"/>
      <c r="LD155" s="736"/>
      <c r="LE155" s="736"/>
      <c r="LF155" s="736"/>
      <c r="LG155" s="736"/>
      <c r="LH155" s="737"/>
      <c r="LI155" s="737"/>
      <c r="LJ155" s="737"/>
      <c r="LK155" s="737"/>
      <c r="LL155" s="737"/>
      <c r="LM155" s="737"/>
      <c r="LN155" s="737"/>
      <c r="LO155" s="737"/>
      <c r="LP155" s="739"/>
      <c r="LQ155" s="740"/>
      <c r="LR155" s="736"/>
      <c r="LS155" s="736"/>
      <c r="LT155" s="736"/>
      <c r="LU155" s="736"/>
      <c r="LV155" s="736"/>
      <c r="LW155" s="736"/>
      <c r="LX155" s="737"/>
      <c r="LY155" s="737"/>
      <c r="LZ155" s="737"/>
      <c r="MA155" s="737"/>
      <c r="MB155" s="737"/>
      <c r="MC155" s="737"/>
      <c r="MD155" s="737"/>
      <c r="ME155" s="737"/>
      <c r="MF155" s="739"/>
      <c r="MG155" s="740"/>
      <c r="MH155" s="736"/>
      <c r="MI155" s="736"/>
      <c r="MJ155" s="736"/>
      <c r="MK155" s="736"/>
      <c r="ML155" s="736"/>
      <c r="MM155" s="736"/>
      <c r="MN155" s="737"/>
      <c r="MO155" s="737"/>
      <c r="MP155" s="737"/>
      <c r="MQ155" s="737"/>
      <c r="MR155" s="737"/>
      <c r="MS155" s="737"/>
      <c r="MT155" s="737"/>
      <c r="MU155" s="737"/>
      <c r="MV155" s="739"/>
      <c r="MW155" s="740"/>
      <c r="MX155" s="736"/>
      <c r="MY155" s="736"/>
      <c r="MZ155" s="736"/>
      <c r="NA155" s="736"/>
      <c r="NB155" s="736"/>
      <c r="NC155" s="736"/>
      <c r="ND155" s="737"/>
      <c r="NE155" s="737"/>
      <c r="NF155" s="737"/>
      <c r="NG155" s="737"/>
      <c r="NH155" s="737"/>
      <c r="NI155" s="737"/>
      <c r="NJ155" s="737"/>
      <c r="NK155" s="737"/>
      <c r="NL155" s="739"/>
      <c r="NM155" s="740"/>
      <c r="NN155" s="736"/>
      <c r="NO155" s="736"/>
      <c r="NP155" s="736"/>
      <c r="NQ155" s="736"/>
      <c r="NR155" s="736"/>
      <c r="NS155" s="736"/>
      <c r="NT155" s="737"/>
      <c r="NU155" s="737"/>
      <c r="NV155" s="737"/>
      <c r="NW155" s="737"/>
      <c r="NX155" s="737"/>
      <c r="NY155" s="737"/>
      <c r="NZ155" s="737"/>
      <c r="OA155" s="737"/>
      <c r="OB155" s="739"/>
      <c r="OC155" s="740"/>
      <c r="OD155" s="736"/>
      <c r="OE155" s="736"/>
      <c r="OF155" s="736"/>
      <c r="OG155" s="736"/>
      <c r="OH155" s="736"/>
      <c r="OI155" s="736"/>
      <c r="OJ155" s="737"/>
      <c r="OK155" s="737"/>
      <c r="OL155" s="737"/>
      <c r="OM155" s="737"/>
      <c r="ON155" s="737"/>
      <c r="OO155" s="737"/>
      <c r="OP155" s="737"/>
      <c r="OQ155" s="737"/>
      <c r="OR155" s="739"/>
      <c r="OS155" s="740"/>
      <c r="OT155" s="736"/>
      <c r="OU155" s="736"/>
      <c r="OV155" s="736"/>
      <c r="OW155" s="736"/>
      <c r="OX155" s="736"/>
      <c r="OY155" s="736"/>
      <c r="OZ155" s="737"/>
      <c r="PA155" s="737"/>
      <c r="PB155" s="737"/>
      <c r="PC155" s="737"/>
      <c r="PD155" s="737"/>
      <c r="PE155" s="737"/>
      <c r="PF155" s="737"/>
      <c r="PG155" s="737"/>
      <c r="PH155" s="739"/>
      <c r="PI155" s="740"/>
      <c r="PJ155" s="736"/>
      <c r="PK155" s="736"/>
      <c r="PL155" s="736"/>
      <c r="PM155" s="736"/>
      <c r="PN155" s="736"/>
      <c r="PO155" s="736"/>
      <c r="PP155" s="737"/>
      <c r="PQ155" s="737"/>
      <c r="PR155" s="737"/>
      <c r="PS155" s="737"/>
      <c r="PT155" s="737"/>
      <c r="PU155" s="737"/>
      <c r="PV155" s="737"/>
      <c r="PW155" s="737"/>
      <c r="PX155" s="739"/>
      <c r="PY155" s="740"/>
      <c r="PZ155" s="736"/>
      <c r="QA155" s="736"/>
      <c r="QB155" s="736"/>
      <c r="QC155" s="736"/>
      <c r="QD155" s="736"/>
      <c r="QE155" s="736"/>
      <c r="QF155" s="737"/>
      <c r="QG155" s="737"/>
      <c r="QH155" s="737"/>
      <c r="QI155" s="737"/>
      <c r="QJ155" s="737"/>
      <c r="QK155" s="737"/>
      <c r="QL155" s="737"/>
      <c r="QM155" s="737"/>
      <c r="QN155" s="739"/>
      <c r="QO155" s="740"/>
      <c r="QP155" s="736"/>
      <c r="QQ155" s="736"/>
      <c r="QR155" s="736"/>
      <c r="QS155" s="736"/>
      <c r="QT155" s="736"/>
      <c r="QU155" s="736"/>
      <c r="QV155" s="737"/>
      <c r="QW155" s="737"/>
      <c r="QX155" s="737"/>
      <c r="QY155" s="737"/>
      <c r="QZ155" s="737"/>
      <c r="RA155" s="737"/>
      <c r="RB155" s="737"/>
      <c r="RC155" s="737"/>
      <c r="RD155" s="739"/>
      <c r="RE155" s="740"/>
      <c r="RF155" s="736"/>
      <c r="RG155" s="736"/>
      <c r="RH155" s="736"/>
      <c r="RI155" s="736"/>
      <c r="RJ155" s="736"/>
      <c r="RK155" s="736"/>
      <c r="RL155" s="737"/>
      <c r="RM155" s="737"/>
      <c r="RN155" s="737"/>
      <c r="RO155" s="737"/>
      <c r="RP155" s="737"/>
      <c r="RQ155" s="737"/>
      <c r="RR155" s="737"/>
      <c r="RS155" s="737"/>
      <c r="RT155" s="739"/>
      <c r="RU155" s="740"/>
      <c r="RV155" s="736"/>
      <c r="RW155" s="736"/>
      <c r="RX155" s="736"/>
      <c r="RY155" s="736"/>
      <c r="RZ155" s="736"/>
      <c r="SA155" s="736"/>
      <c r="SB155" s="737"/>
      <c r="SC155" s="737"/>
      <c r="SD155" s="737"/>
      <c r="SE155" s="737"/>
      <c r="SF155" s="737"/>
      <c r="SG155" s="737"/>
      <c r="SH155" s="737"/>
      <c r="SI155" s="737"/>
      <c r="SJ155" s="739"/>
      <c r="SK155" s="740"/>
      <c r="SL155" s="736"/>
      <c r="SM155" s="736"/>
      <c r="SN155" s="736"/>
      <c r="SO155" s="736"/>
      <c r="SP155" s="736"/>
      <c r="SQ155" s="736"/>
      <c r="SR155" s="737"/>
      <c r="SS155" s="737"/>
      <c r="ST155" s="737"/>
      <c r="SU155" s="737"/>
      <c r="SV155" s="737"/>
      <c r="SW155" s="737"/>
      <c r="SX155" s="737"/>
      <c r="SY155" s="737"/>
      <c r="SZ155" s="739"/>
      <c r="TA155" s="740"/>
      <c r="TB155" s="736"/>
      <c r="TC155" s="736"/>
      <c r="TD155" s="736"/>
      <c r="TE155" s="736"/>
      <c r="TF155" s="736"/>
      <c r="TG155" s="736"/>
      <c r="TH155" s="737"/>
      <c r="TI155" s="737"/>
      <c r="TJ155" s="737"/>
      <c r="TK155" s="737"/>
      <c r="TL155" s="737"/>
      <c r="TM155" s="737"/>
      <c r="TN155" s="737"/>
      <c r="TO155" s="737"/>
      <c r="TP155" s="739"/>
      <c r="TQ155" s="740"/>
      <c r="TR155" s="736"/>
      <c r="TS155" s="736"/>
      <c r="TT155" s="736"/>
      <c r="TU155" s="736"/>
      <c r="TV155" s="736"/>
      <c r="TW155" s="736"/>
      <c r="TX155" s="737"/>
      <c r="TY155" s="737"/>
      <c r="TZ155" s="737"/>
      <c r="UA155" s="737"/>
      <c r="UB155" s="737"/>
      <c r="UC155" s="737"/>
      <c r="UD155" s="737"/>
      <c r="UE155" s="737"/>
      <c r="UF155" s="739"/>
      <c r="UG155" s="740"/>
      <c r="UH155" s="736"/>
      <c r="UI155" s="736"/>
      <c r="UJ155" s="736"/>
      <c r="UK155" s="736"/>
      <c r="UL155" s="736"/>
      <c r="UM155" s="736"/>
      <c r="UN155" s="737"/>
      <c r="UO155" s="737"/>
      <c r="UP155" s="737"/>
      <c r="UQ155" s="737"/>
      <c r="UR155" s="737"/>
      <c r="US155" s="737"/>
      <c r="UT155" s="737"/>
      <c r="UU155" s="737"/>
      <c r="UV155" s="739"/>
      <c r="UW155" s="740"/>
      <c r="UX155" s="736"/>
      <c r="UY155" s="736"/>
      <c r="UZ155" s="736"/>
      <c r="VA155" s="736"/>
      <c r="VB155" s="736"/>
      <c r="VC155" s="736"/>
      <c r="VD155" s="737"/>
      <c r="VE155" s="737"/>
      <c r="VF155" s="737"/>
      <c r="VG155" s="737"/>
      <c r="VH155" s="737"/>
      <c r="VI155" s="737"/>
      <c r="VJ155" s="737"/>
      <c r="VK155" s="737"/>
      <c r="VL155" s="739"/>
      <c r="VM155" s="740"/>
      <c r="VN155" s="736"/>
      <c r="VO155" s="736"/>
      <c r="VP155" s="736"/>
      <c r="VQ155" s="736"/>
      <c r="VR155" s="736"/>
      <c r="VS155" s="736"/>
      <c r="VT155" s="737"/>
      <c r="VU155" s="737"/>
      <c r="VV155" s="737"/>
      <c r="VW155" s="737"/>
      <c r="VX155" s="737"/>
      <c r="VY155" s="737"/>
      <c r="VZ155" s="737"/>
      <c r="WA155" s="737"/>
      <c r="WB155" s="739"/>
      <c r="WC155" s="740"/>
      <c r="WD155" s="736"/>
      <c r="WE155" s="736"/>
      <c r="WF155" s="736"/>
      <c r="WG155" s="736"/>
      <c r="WH155" s="736"/>
      <c r="WI155" s="736"/>
      <c r="WJ155" s="737"/>
      <c r="WK155" s="737"/>
      <c r="WL155" s="737"/>
      <c r="WM155" s="737"/>
      <c r="WN155" s="737"/>
      <c r="WO155" s="737"/>
      <c r="WP155" s="737"/>
      <c r="WQ155" s="737"/>
      <c r="WR155" s="739"/>
      <c r="WS155" s="740"/>
      <c r="WT155" s="736"/>
      <c r="WU155" s="736"/>
      <c r="WV155" s="736"/>
      <c r="WW155" s="736"/>
      <c r="WX155" s="736"/>
      <c r="WY155" s="736"/>
      <c r="WZ155" s="737"/>
      <c r="XA155" s="737"/>
      <c r="XB155" s="737"/>
      <c r="XC155" s="737"/>
      <c r="XD155" s="737"/>
      <c r="XE155" s="737"/>
      <c r="XF155" s="737"/>
      <c r="XG155" s="737"/>
      <c r="XH155" s="739"/>
      <c r="XI155" s="740"/>
      <c r="XJ155" s="736"/>
      <c r="XK155" s="736"/>
      <c r="XL155" s="736"/>
      <c r="XM155" s="736"/>
      <c r="XN155" s="736"/>
      <c r="XO155" s="736"/>
      <c r="XP155" s="737"/>
      <c r="XQ155" s="737"/>
      <c r="XR155" s="737"/>
      <c r="XS155" s="737"/>
      <c r="XT155" s="737"/>
      <c r="XU155" s="737"/>
      <c r="XV155" s="737"/>
      <c r="XW155" s="737"/>
      <c r="XX155" s="739"/>
      <c r="XY155" s="740"/>
      <c r="XZ155" s="736"/>
      <c r="YA155" s="736"/>
      <c r="YB155" s="736"/>
      <c r="YC155" s="736"/>
      <c r="YD155" s="736"/>
      <c r="YE155" s="736"/>
      <c r="YF155" s="737"/>
      <c r="YG155" s="737"/>
      <c r="YH155" s="737"/>
      <c r="YI155" s="737"/>
      <c r="YJ155" s="737"/>
      <c r="YK155" s="737"/>
      <c r="YL155" s="737"/>
      <c r="YM155" s="737"/>
      <c r="YN155" s="739"/>
      <c r="YO155" s="740"/>
      <c r="YP155" s="736"/>
      <c r="YQ155" s="736"/>
      <c r="YR155" s="736"/>
      <c r="YS155" s="736"/>
      <c r="YT155" s="736"/>
      <c r="YU155" s="736"/>
      <c r="YV155" s="737"/>
      <c r="YW155" s="737"/>
      <c r="YX155" s="737"/>
      <c r="YY155" s="737"/>
      <c r="YZ155" s="737"/>
      <c r="ZA155" s="737"/>
      <c r="ZB155" s="737"/>
      <c r="ZC155" s="737"/>
      <c r="ZD155" s="739"/>
      <c r="ZE155" s="740"/>
      <c r="ZF155" s="736"/>
      <c r="ZG155" s="736"/>
      <c r="ZH155" s="736"/>
      <c r="ZI155" s="736"/>
      <c r="ZJ155" s="736"/>
      <c r="ZK155" s="736"/>
      <c r="ZL155" s="737"/>
      <c r="ZM155" s="737"/>
      <c r="ZN155" s="737"/>
      <c r="ZO155" s="737"/>
      <c r="ZP155" s="737"/>
      <c r="ZQ155" s="737"/>
      <c r="ZR155" s="737"/>
      <c r="ZS155" s="737"/>
      <c r="ZT155" s="739"/>
      <c r="ZU155" s="740"/>
      <c r="ZV155" s="736"/>
      <c r="ZW155" s="736"/>
      <c r="ZX155" s="736"/>
      <c r="ZY155" s="736"/>
      <c r="ZZ155" s="736"/>
      <c r="AAA155" s="736"/>
      <c r="AAB155" s="737"/>
      <c r="AAC155" s="737"/>
      <c r="AAD155" s="737"/>
      <c r="AAE155" s="737"/>
      <c r="AAF155" s="737"/>
      <c r="AAG155" s="737"/>
      <c r="AAH155" s="737"/>
      <c r="AAI155" s="737"/>
      <c r="AAJ155" s="739"/>
      <c r="AAK155" s="740"/>
      <c r="AAL155" s="736"/>
      <c r="AAM155" s="736"/>
      <c r="AAN155" s="736"/>
      <c r="AAO155" s="736"/>
      <c r="AAP155" s="736"/>
      <c r="AAQ155" s="736"/>
      <c r="AAR155" s="737"/>
      <c r="AAS155" s="737"/>
      <c r="AAT155" s="737"/>
      <c r="AAU155" s="737"/>
      <c r="AAV155" s="737"/>
      <c r="AAW155" s="737"/>
      <c r="AAX155" s="737"/>
      <c r="AAY155" s="737"/>
      <c r="AAZ155" s="739"/>
      <c r="ABA155" s="740"/>
      <c r="ABB155" s="736"/>
      <c r="ABC155" s="736"/>
      <c r="ABD155" s="736"/>
      <c r="ABE155" s="736"/>
      <c r="ABF155" s="736"/>
      <c r="ABG155" s="736"/>
      <c r="ABH155" s="737"/>
      <c r="ABI155" s="737"/>
      <c r="ABJ155" s="737"/>
      <c r="ABK155" s="737"/>
      <c r="ABL155" s="737"/>
      <c r="ABM155" s="737"/>
      <c r="ABN155" s="737"/>
      <c r="ABO155" s="737"/>
      <c r="ABP155" s="739"/>
      <c r="ABQ155" s="740"/>
      <c r="ABR155" s="736"/>
      <c r="ABS155" s="736"/>
      <c r="ABT155" s="736"/>
      <c r="ABU155" s="736"/>
      <c r="ABV155" s="736"/>
      <c r="ABW155" s="736"/>
      <c r="ABX155" s="737"/>
      <c r="ABY155" s="737"/>
      <c r="ABZ155" s="737"/>
      <c r="ACA155" s="737"/>
      <c r="ACB155" s="737"/>
      <c r="ACC155" s="737"/>
      <c r="ACD155" s="737"/>
      <c r="ACE155" s="737"/>
      <c r="ACF155" s="739"/>
      <c r="ACG155" s="740"/>
      <c r="ACH155" s="736"/>
      <c r="ACI155" s="736"/>
      <c r="ACJ155" s="736"/>
      <c r="ACK155" s="736"/>
      <c r="ACL155" s="736"/>
      <c r="ACM155" s="736"/>
      <c r="ACN155" s="737"/>
      <c r="ACO155" s="737"/>
      <c r="ACP155" s="737"/>
      <c r="ACQ155" s="737"/>
      <c r="ACR155" s="737"/>
      <c r="ACS155" s="737"/>
      <c r="ACT155" s="737"/>
      <c r="ACU155" s="737"/>
      <c r="ACV155" s="739"/>
      <c r="ACW155" s="740"/>
      <c r="ACX155" s="736"/>
      <c r="ACY155" s="736"/>
      <c r="ACZ155" s="736"/>
      <c r="ADA155" s="736"/>
      <c r="ADB155" s="736"/>
      <c r="ADC155" s="736"/>
      <c r="ADD155" s="737"/>
      <c r="ADE155" s="737"/>
      <c r="ADF155" s="737"/>
      <c r="ADG155" s="737"/>
      <c r="ADH155" s="737"/>
      <c r="ADI155" s="737"/>
      <c r="ADJ155" s="737"/>
      <c r="ADK155" s="737"/>
      <c r="ADL155" s="739"/>
      <c r="ADM155" s="740"/>
      <c r="ADN155" s="736"/>
      <c r="ADO155" s="736"/>
      <c r="ADP155" s="736"/>
      <c r="ADQ155" s="736"/>
      <c r="ADR155" s="736"/>
      <c r="ADS155" s="736"/>
      <c r="ADT155" s="737"/>
      <c r="ADU155" s="737"/>
      <c r="ADV155" s="737"/>
      <c r="ADW155" s="737"/>
      <c r="ADX155" s="737"/>
      <c r="ADY155" s="737"/>
      <c r="ADZ155" s="737"/>
      <c r="AEA155" s="737"/>
      <c r="AEB155" s="739"/>
      <c r="AEC155" s="740"/>
      <c r="AED155" s="736"/>
      <c r="AEE155" s="736"/>
      <c r="AEF155" s="736"/>
      <c r="AEG155" s="736"/>
      <c r="AEH155" s="736"/>
      <c r="AEI155" s="736"/>
      <c r="AEJ155" s="737"/>
      <c r="AEK155" s="737"/>
      <c r="AEL155" s="737"/>
      <c r="AEM155" s="737"/>
      <c r="AEN155" s="737"/>
      <c r="AEO155" s="737"/>
      <c r="AEP155" s="737"/>
      <c r="AEQ155" s="737"/>
      <c r="AER155" s="739"/>
      <c r="AES155" s="740"/>
      <c r="AET155" s="736"/>
      <c r="AEU155" s="736"/>
      <c r="AEV155" s="736"/>
      <c r="AEW155" s="736"/>
      <c r="AEX155" s="736"/>
      <c r="AEY155" s="736"/>
      <c r="AEZ155" s="737"/>
      <c r="AFA155" s="737"/>
      <c r="AFB155" s="737"/>
      <c r="AFC155" s="737"/>
      <c r="AFD155" s="737"/>
      <c r="AFE155" s="737"/>
      <c r="AFF155" s="737"/>
      <c r="AFG155" s="737"/>
      <c r="AFH155" s="739"/>
      <c r="AFI155" s="740"/>
      <c r="AFJ155" s="736"/>
      <c r="AFK155" s="736"/>
      <c r="AFL155" s="736"/>
      <c r="AFM155" s="736"/>
      <c r="AFN155" s="736"/>
      <c r="AFO155" s="736"/>
      <c r="AFP155" s="737"/>
      <c r="AFQ155" s="737"/>
      <c r="AFR155" s="737"/>
      <c r="AFS155" s="737"/>
      <c r="AFT155" s="737"/>
      <c r="AFU155" s="737"/>
      <c r="AFV155" s="737"/>
      <c r="AFW155" s="737"/>
      <c r="AFX155" s="739"/>
      <c r="AFY155" s="740"/>
      <c r="AFZ155" s="736"/>
      <c r="AGA155" s="736"/>
      <c r="AGB155" s="736"/>
      <c r="AGC155" s="736"/>
      <c r="AGD155" s="736"/>
      <c r="AGE155" s="736"/>
      <c r="AGF155" s="737"/>
      <c r="AGG155" s="737"/>
      <c r="AGH155" s="737"/>
      <c r="AGI155" s="737"/>
      <c r="AGJ155" s="737"/>
      <c r="AGK155" s="737"/>
      <c r="AGL155" s="737"/>
      <c r="AGM155" s="737"/>
      <c r="AGN155" s="739"/>
      <c r="AGO155" s="740"/>
      <c r="AGP155" s="736"/>
      <c r="AGQ155" s="736"/>
      <c r="AGR155" s="736"/>
      <c r="AGS155" s="736"/>
      <c r="AGT155" s="736"/>
      <c r="AGU155" s="736"/>
      <c r="AGV155" s="737"/>
      <c r="AGW155" s="737"/>
      <c r="AGX155" s="737"/>
      <c r="AGY155" s="737"/>
      <c r="AGZ155" s="737"/>
      <c r="AHA155" s="737"/>
      <c r="AHB155" s="737"/>
      <c r="AHC155" s="737"/>
      <c r="AHD155" s="739"/>
      <c r="AHE155" s="740"/>
      <c r="AHF155" s="736"/>
      <c r="AHG155" s="736"/>
      <c r="AHH155" s="736"/>
      <c r="AHI155" s="736"/>
      <c r="AHJ155" s="736"/>
      <c r="AHK155" s="736"/>
      <c r="AHL155" s="737"/>
      <c r="AHM155" s="737"/>
      <c r="AHN155" s="737"/>
      <c r="AHO155" s="737"/>
      <c r="AHP155" s="737"/>
      <c r="AHQ155" s="737"/>
      <c r="AHR155" s="737"/>
      <c r="AHS155" s="737"/>
      <c r="AHT155" s="739"/>
      <c r="AHU155" s="740"/>
      <c r="AHV155" s="736"/>
      <c r="AHW155" s="736"/>
      <c r="AHX155" s="736"/>
      <c r="AHY155" s="736"/>
      <c r="AHZ155" s="736"/>
      <c r="AIA155" s="736"/>
      <c r="AIB155" s="737"/>
      <c r="AIC155" s="737"/>
      <c r="AID155" s="737"/>
      <c r="AIE155" s="737"/>
      <c r="AIF155" s="737"/>
      <c r="AIG155" s="737"/>
      <c r="AIH155" s="737"/>
      <c r="AII155" s="737"/>
      <c r="AIJ155" s="739"/>
      <c r="AIK155" s="740"/>
      <c r="AIL155" s="736"/>
      <c r="AIM155" s="736"/>
      <c r="AIN155" s="736"/>
      <c r="AIO155" s="736"/>
      <c r="AIP155" s="736"/>
      <c r="AIQ155" s="736"/>
      <c r="AIR155" s="737"/>
      <c r="AIS155" s="737"/>
      <c r="AIT155" s="737"/>
      <c r="AIU155" s="737"/>
      <c r="AIV155" s="737"/>
      <c r="AIW155" s="737"/>
      <c r="AIX155" s="737"/>
      <c r="AIY155" s="737"/>
      <c r="AIZ155" s="739"/>
      <c r="AJA155" s="740"/>
      <c r="AJB155" s="736"/>
      <c r="AJC155" s="736"/>
      <c r="AJD155" s="736"/>
      <c r="AJE155" s="736"/>
      <c r="AJF155" s="736"/>
      <c r="AJG155" s="736"/>
      <c r="AJH155" s="737"/>
      <c r="AJI155" s="737"/>
      <c r="AJJ155" s="737"/>
      <c r="AJK155" s="737"/>
      <c r="AJL155" s="737"/>
      <c r="AJM155" s="737"/>
      <c r="AJN155" s="737"/>
      <c r="AJO155" s="737"/>
      <c r="AJP155" s="739"/>
      <c r="AJQ155" s="740"/>
      <c r="AJR155" s="736"/>
      <c r="AJS155" s="736"/>
      <c r="AJT155" s="736"/>
      <c r="AJU155" s="736"/>
      <c r="AJV155" s="736"/>
      <c r="AJW155" s="736"/>
      <c r="AJX155" s="737"/>
      <c r="AJY155" s="737"/>
      <c r="AJZ155" s="737"/>
      <c r="AKA155" s="737"/>
      <c r="AKB155" s="737"/>
      <c r="AKC155" s="737"/>
      <c r="AKD155" s="737"/>
      <c r="AKE155" s="737"/>
      <c r="AKF155" s="739"/>
      <c r="AKG155" s="740"/>
      <c r="AKH155" s="736"/>
      <c r="AKI155" s="736"/>
      <c r="AKJ155" s="736"/>
      <c r="AKK155" s="736"/>
      <c r="AKL155" s="736"/>
      <c r="AKM155" s="736"/>
      <c r="AKN155" s="737"/>
      <c r="AKO155" s="737"/>
      <c r="AKP155" s="737"/>
      <c r="AKQ155" s="737"/>
      <c r="AKR155" s="737"/>
      <c r="AKS155" s="737"/>
      <c r="AKT155" s="737"/>
      <c r="AKU155" s="737"/>
      <c r="AKV155" s="739"/>
      <c r="AKW155" s="740"/>
      <c r="AKX155" s="736"/>
      <c r="AKY155" s="736"/>
      <c r="AKZ155" s="736"/>
      <c r="ALA155" s="736"/>
      <c r="ALB155" s="736"/>
      <c r="ALC155" s="736"/>
      <c r="ALD155" s="737"/>
      <c r="ALE155" s="737"/>
      <c r="ALF155" s="737"/>
      <c r="ALG155" s="737"/>
      <c r="ALH155" s="737"/>
      <c r="ALI155" s="737"/>
      <c r="ALJ155" s="737"/>
      <c r="ALK155" s="737"/>
      <c r="ALL155" s="739"/>
      <c r="ALM155" s="740"/>
      <c r="ALN155" s="736"/>
      <c r="ALO155" s="736"/>
      <c r="ALP155" s="736"/>
      <c r="ALQ155" s="736"/>
      <c r="ALR155" s="736"/>
      <c r="ALS155" s="736"/>
      <c r="ALT155" s="737"/>
      <c r="ALU155" s="737"/>
      <c r="ALV155" s="737"/>
      <c r="ALW155" s="737"/>
      <c r="ALX155" s="737"/>
      <c r="ALY155" s="737"/>
      <c r="ALZ155" s="737"/>
      <c r="AMA155" s="737"/>
      <c r="AMB155" s="739"/>
      <c r="AMC155" s="740"/>
      <c r="AMD155" s="736"/>
      <c r="AME155" s="736"/>
      <c r="AMF155" s="736"/>
      <c r="AMG155" s="736"/>
      <c r="AMH155" s="736"/>
      <c r="AMI155" s="736"/>
      <c r="AMJ155" s="737"/>
      <c r="AMK155" s="737"/>
      <c r="AML155" s="737"/>
      <c r="AMM155" s="737"/>
      <c r="AMN155" s="737"/>
      <c r="AMO155" s="737"/>
      <c r="AMP155" s="737"/>
      <c r="AMQ155" s="737"/>
      <c r="AMR155" s="739"/>
      <c r="AMS155" s="740"/>
      <c r="AMT155" s="736"/>
      <c r="AMU155" s="736"/>
      <c r="AMV155" s="736"/>
      <c r="AMW155" s="736"/>
      <c r="AMX155" s="736"/>
      <c r="AMY155" s="736"/>
      <c r="AMZ155" s="737"/>
      <c r="ANA155" s="737"/>
      <c r="ANB155" s="737"/>
      <c r="ANC155" s="737"/>
      <c r="AND155" s="737"/>
      <c r="ANE155" s="737"/>
      <c r="ANF155" s="737"/>
      <c r="ANG155" s="737"/>
      <c r="ANH155" s="739"/>
      <c r="ANI155" s="740"/>
      <c r="ANJ155" s="736"/>
      <c r="ANK155" s="736"/>
      <c r="ANL155" s="736"/>
      <c r="ANM155" s="736"/>
      <c r="ANN155" s="736"/>
      <c r="ANO155" s="736"/>
      <c r="ANP155" s="737"/>
      <c r="ANQ155" s="737"/>
      <c r="ANR155" s="737"/>
      <c r="ANS155" s="737"/>
      <c r="ANT155" s="737"/>
      <c r="ANU155" s="737"/>
      <c r="ANV155" s="737"/>
      <c r="ANW155" s="737"/>
      <c r="ANX155" s="739"/>
      <c r="ANY155" s="740"/>
      <c r="ANZ155" s="736"/>
      <c r="AOA155" s="736"/>
      <c r="AOB155" s="736"/>
      <c r="AOC155" s="736"/>
      <c r="AOD155" s="736"/>
      <c r="AOE155" s="736"/>
      <c r="AOF155" s="737"/>
      <c r="AOG155" s="737"/>
      <c r="AOH155" s="737"/>
      <c r="AOI155" s="737"/>
      <c r="AOJ155" s="737"/>
      <c r="AOK155" s="737"/>
      <c r="AOL155" s="737"/>
      <c r="AOM155" s="737"/>
      <c r="AON155" s="739"/>
      <c r="AOO155" s="740"/>
      <c r="AOP155" s="736"/>
      <c r="AOQ155" s="736"/>
      <c r="AOR155" s="736"/>
      <c r="AOS155" s="736"/>
      <c r="AOT155" s="736"/>
      <c r="AOU155" s="736"/>
      <c r="AOV155" s="737"/>
      <c r="AOW155" s="737"/>
      <c r="AOX155" s="737"/>
      <c r="AOY155" s="737"/>
      <c r="AOZ155" s="737"/>
      <c r="APA155" s="737"/>
      <c r="APB155" s="737"/>
      <c r="APC155" s="737"/>
      <c r="APD155" s="739"/>
      <c r="APE155" s="740"/>
      <c r="APF155" s="736"/>
      <c r="APG155" s="736"/>
      <c r="APH155" s="736"/>
      <c r="API155" s="736"/>
      <c r="APJ155" s="736"/>
      <c r="APK155" s="736"/>
      <c r="APL155" s="737"/>
      <c r="APM155" s="737"/>
      <c r="APN155" s="737"/>
      <c r="APO155" s="737"/>
      <c r="APP155" s="737"/>
      <c r="APQ155" s="737"/>
      <c r="APR155" s="737"/>
      <c r="APS155" s="737"/>
      <c r="APT155" s="739"/>
      <c r="APU155" s="740"/>
      <c r="APV155" s="736"/>
      <c r="APW155" s="736"/>
      <c r="APX155" s="736"/>
      <c r="APY155" s="736"/>
      <c r="APZ155" s="736"/>
      <c r="AQA155" s="736"/>
      <c r="AQB155" s="737"/>
      <c r="AQC155" s="737"/>
      <c r="AQD155" s="737"/>
      <c r="AQE155" s="737"/>
      <c r="AQF155" s="737"/>
      <c r="AQG155" s="737"/>
      <c r="AQH155" s="737"/>
      <c r="AQI155" s="737"/>
      <c r="AQJ155" s="739"/>
      <c r="AQK155" s="740"/>
      <c r="AQL155" s="736"/>
      <c r="AQM155" s="736"/>
      <c r="AQN155" s="736"/>
      <c r="AQO155" s="736"/>
      <c r="AQP155" s="736"/>
      <c r="AQQ155" s="736"/>
      <c r="AQR155" s="737"/>
      <c r="AQS155" s="737"/>
      <c r="AQT155" s="737"/>
      <c r="AQU155" s="737"/>
      <c r="AQV155" s="737"/>
      <c r="AQW155" s="737"/>
      <c r="AQX155" s="737"/>
      <c r="AQY155" s="737"/>
      <c r="AQZ155" s="739"/>
      <c r="ARA155" s="740"/>
      <c r="ARB155" s="736"/>
      <c r="ARC155" s="736"/>
      <c r="ARD155" s="736"/>
      <c r="ARE155" s="736"/>
      <c r="ARF155" s="736"/>
      <c r="ARG155" s="736"/>
      <c r="ARH155" s="737"/>
      <c r="ARI155" s="737"/>
      <c r="ARJ155" s="737"/>
      <c r="ARK155" s="737"/>
      <c r="ARL155" s="737"/>
      <c r="ARM155" s="737"/>
      <c r="ARN155" s="737"/>
      <c r="ARO155" s="737"/>
      <c r="ARP155" s="739"/>
      <c r="ARQ155" s="740"/>
      <c r="ARR155" s="736"/>
      <c r="ARS155" s="736"/>
      <c r="ART155" s="736"/>
      <c r="ARU155" s="736"/>
      <c r="ARV155" s="736"/>
      <c r="ARW155" s="736"/>
      <c r="ARX155" s="737"/>
      <c r="ARY155" s="737"/>
      <c r="ARZ155" s="737"/>
      <c r="ASA155" s="737"/>
      <c r="ASB155" s="737"/>
      <c r="ASC155" s="737"/>
      <c r="ASD155" s="737"/>
      <c r="ASE155" s="737"/>
      <c r="ASF155" s="739"/>
      <c r="ASG155" s="740"/>
      <c r="ASH155" s="736"/>
      <c r="ASI155" s="736"/>
      <c r="ASJ155" s="736"/>
      <c r="ASK155" s="736"/>
      <c r="ASL155" s="736"/>
      <c r="ASM155" s="736"/>
      <c r="ASN155" s="737"/>
      <c r="ASO155" s="737"/>
      <c r="ASP155" s="737"/>
      <c r="ASQ155" s="737"/>
      <c r="ASR155" s="737"/>
      <c r="ASS155" s="737"/>
      <c r="AST155" s="737"/>
      <c r="ASU155" s="737"/>
      <c r="ASV155" s="739"/>
      <c r="ASW155" s="740"/>
      <c r="ASX155" s="736"/>
      <c r="ASY155" s="736"/>
      <c r="ASZ155" s="736"/>
      <c r="ATA155" s="736"/>
      <c r="ATB155" s="736"/>
      <c r="ATC155" s="736"/>
      <c r="ATD155" s="737"/>
      <c r="ATE155" s="737"/>
      <c r="ATF155" s="737"/>
      <c r="ATG155" s="737"/>
      <c r="ATH155" s="737"/>
      <c r="ATI155" s="737"/>
      <c r="ATJ155" s="737"/>
      <c r="ATK155" s="737"/>
      <c r="ATL155" s="739"/>
      <c r="ATM155" s="740"/>
      <c r="ATN155" s="736"/>
      <c r="ATO155" s="736"/>
      <c r="ATP155" s="736"/>
      <c r="ATQ155" s="736"/>
      <c r="ATR155" s="736"/>
      <c r="ATS155" s="736"/>
      <c r="ATT155" s="737"/>
      <c r="ATU155" s="737"/>
      <c r="ATV155" s="737"/>
      <c r="ATW155" s="737"/>
      <c r="ATX155" s="737"/>
      <c r="ATY155" s="737"/>
      <c r="ATZ155" s="737"/>
      <c r="AUA155" s="737"/>
      <c r="AUB155" s="739"/>
      <c r="AUC155" s="740"/>
      <c r="AUD155" s="736"/>
      <c r="AUE155" s="736"/>
      <c r="AUF155" s="736"/>
      <c r="AUG155" s="736"/>
      <c r="AUH155" s="736"/>
      <c r="AUI155" s="736"/>
      <c r="AUJ155" s="737"/>
      <c r="AUK155" s="737"/>
      <c r="AUL155" s="737"/>
      <c r="AUM155" s="737"/>
      <c r="AUN155" s="737"/>
      <c r="AUO155" s="737"/>
      <c r="AUP155" s="737"/>
      <c r="AUQ155" s="737"/>
      <c r="AUR155" s="739"/>
      <c r="AUS155" s="740"/>
      <c r="AUT155" s="736"/>
      <c r="AUU155" s="736"/>
      <c r="AUV155" s="736"/>
      <c r="AUW155" s="736"/>
      <c r="AUX155" s="736"/>
      <c r="AUY155" s="736"/>
      <c r="AUZ155" s="737"/>
      <c r="AVA155" s="737"/>
      <c r="AVB155" s="737"/>
      <c r="AVC155" s="737"/>
      <c r="AVD155" s="737"/>
      <c r="AVE155" s="737"/>
      <c r="AVF155" s="737"/>
      <c r="AVG155" s="737"/>
      <c r="AVH155" s="739"/>
      <c r="AVI155" s="740"/>
      <c r="AVJ155" s="736"/>
      <c r="AVK155" s="736"/>
      <c r="AVL155" s="736"/>
      <c r="AVM155" s="736"/>
      <c r="AVN155" s="736"/>
      <c r="AVO155" s="736"/>
      <c r="AVP155" s="737"/>
      <c r="AVQ155" s="737"/>
      <c r="AVR155" s="737"/>
      <c r="AVS155" s="737"/>
      <c r="AVT155" s="737"/>
      <c r="AVU155" s="737"/>
      <c r="AVV155" s="737"/>
      <c r="AVW155" s="737"/>
      <c r="AVX155" s="739"/>
      <c r="AVY155" s="740"/>
      <c r="AVZ155" s="736"/>
      <c r="AWA155" s="736"/>
      <c r="AWB155" s="736"/>
      <c r="AWC155" s="736"/>
      <c r="AWD155" s="736"/>
      <c r="AWE155" s="736"/>
      <c r="AWF155" s="737"/>
      <c r="AWG155" s="737"/>
      <c r="AWH155" s="737"/>
      <c r="AWI155" s="737"/>
      <c r="AWJ155" s="737"/>
      <c r="AWK155" s="737"/>
      <c r="AWL155" s="737"/>
      <c r="AWM155" s="737"/>
      <c r="AWN155" s="739"/>
      <c r="AWO155" s="740"/>
      <c r="AWP155" s="736"/>
      <c r="AWQ155" s="736"/>
      <c r="AWR155" s="736"/>
      <c r="AWS155" s="736"/>
      <c r="AWT155" s="736"/>
      <c r="AWU155" s="736"/>
      <c r="AWV155" s="737"/>
      <c r="AWW155" s="737"/>
      <c r="AWX155" s="737"/>
      <c r="AWY155" s="737"/>
      <c r="AWZ155" s="737"/>
      <c r="AXA155" s="737"/>
      <c r="AXB155" s="737"/>
      <c r="AXC155" s="737"/>
      <c r="AXD155" s="739"/>
      <c r="AXE155" s="740"/>
      <c r="AXF155" s="736"/>
      <c r="AXG155" s="736"/>
      <c r="AXH155" s="736"/>
      <c r="AXI155" s="736"/>
      <c r="AXJ155" s="736"/>
      <c r="AXK155" s="736"/>
      <c r="AXL155" s="737"/>
      <c r="AXM155" s="737"/>
      <c r="AXN155" s="737"/>
      <c r="AXO155" s="737"/>
      <c r="AXP155" s="737"/>
      <c r="AXQ155" s="737"/>
      <c r="AXR155" s="737"/>
      <c r="AXS155" s="737"/>
      <c r="AXT155" s="739"/>
      <c r="AXU155" s="740"/>
      <c r="AXV155" s="736"/>
      <c r="AXW155" s="736"/>
      <c r="AXX155" s="736"/>
      <c r="AXY155" s="736"/>
      <c r="AXZ155" s="736"/>
      <c r="AYA155" s="736"/>
      <c r="AYB155" s="737"/>
      <c r="AYC155" s="737"/>
      <c r="AYD155" s="737"/>
      <c r="AYE155" s="737"/>
      <c r="AYF155" s="737"/>
      <c r="AYG155" s="737"/>
      <c r="AYH155" s="737"/>
      <c r="AYI155" s="737"/>
      <c r="AYJ155" s="739"/>
      <c r="AYK155" s="740"/>
      <c r="AYL155" s="736"/>
      <c r="AYM155" s="736"/>
      <c r="AYN155" s="736"/>
      <c r="AYO155" s="736"/>
      <c r="AYP155" s="736"/>
      <c r="AYQ155" s="736"/>
      <c r="AYR155" s="737"/>
      <c r="AYS155" s="737"/>
      <c r="AYT155" s="737"/>
      <c r="AYU155" s="737"/>
      <c r="AYV155" s="737"/>
      <c r="AYW155" s="737"/>
      <c r="AYX155" s="737"/>
      <c r="AYY155" s="737"/>
      <c r="AYZ155" s="739"/>
      <c r="AZA155" s="740"/>
      <c r="AZB155" s="736"/>
      <c r="AZC155" s="736"/>
      <c r="AZD155" s="736"/>
      <c r="AZE155" s="736"/>
      <c r="AZF155" s="736"/>
      <c r="AZG155" s="736"/>
      <c r="AZH155" s="737"/>
      <c r="AZI155" s="737"/>
      <c r="AZJ155" s="737"/>
      <c r="AZK155" s="737"/>
      <c r="AZL155" s="737"/>
      <c r="AZM155" s="737"/>
      <c r="AZN155" s="737"/>
      <c r="AZO155" s="737"/>
      <c r="AZP155" s="739"/>
      <c r="AZQ155" s="740"/>
      <c r="AZR155" s="736"/>
      <c r="AZS155" s="736"/>
      <c r="AZT155" s="736"/>
      <c r="AZU155" s="736"/>
      <c r="AZV155" s="736"/>
      <c r="AZW155" s="736"/>
      <c r="AZX155" s="737"/>
      <c r="AZY155" s="737"/>
      <c r="AZZ155" s="737"/>
      <c r="BAA155" s="737"/>
      <c r="BAB155" s="737"/>
      <c r="BAC155" s="737"/>
      <c r="BAD155" s="737"/>
      <c r="BAE155" s="737"/>
      <c r="BAF155" s="739"/>
      <c r="BAG155" s="740"/>
      <c r="BAH155" s="736"/>
      <c r="BAI155" s="736"/>
      <c r="BAJ155" s="736"/>
      <c r="BAK155" s="736"/>
      <c r="BAL155" s="736"/>
      <c r="BAM155" s="736"/>
      <c r="BAN155" s="737"/>
      <c r="BAO155" s="737"/>
      <c r="BAP155" s="737"/>
      <c r="BAQ155" s="737"/>
      <c r="BAR155" s="737"/>
      <c r="BAS155" s="737"/>
      <c r="BAT155" s="737"/>
      <c r="BAU155" s="737"/>
      <c r="BAV155" s="739"/>
      <c r="BAW155" s="740"/>
      <c r="BAX155" s="736"/>
      <c r="BAY155" s="736"/>
      <c r="BAZ155" s="736"/>
      <c r="BBA155" s="736"/>
      <c r="BBB155" s="736"/>
      <c r="BBC155" s="736"/>
      <c r="BBD155" s="737"/>
      <c r="BBE155" s="737"/>
      <c r="BBF155" s="737"/>
      <c r="BBG155" s="737"/>
      <c r="BBH155" s="737"/>
      <c r="BBI155" s="737"/>
      <c r="BBJ155" s="737"/>
      <c r="BBK155" s="737"/>
      <c r="BBL155" s="739"/>
      <c r="BBM155" s="740"/>
      <c r="BBN155" s="736"/>
      <c r="BBO155" s="736"/>
      <c r="BBP155" s="736"/>
      <c r="BBQ155" s="736"/>
      <c r="BBR155" s="736"/>
      <c r="BBS155" s="736"/>
      <c r="BBT155" s="737"/>
      <c r="BBU155" s="737"/>
      <c r="BBV155" s="737"/>
      <c r="BBW155" s="737"/>
      <c r="BBX155" s="737"/>
      <c r="BBY155" s="737"/>
      <c r="BBZ155" s="737"/>
      <c r="BCA155" s="737"/>
      <c r="BCB155" s="739"/>
      <c r="BCC155" s="740"/>
      <c r="BCD155" s="736"/>
      <c r="BCE155" s="736"/>
      <c r="BCF155" s="736"/>
      <c r="BCG155" s="736"/>
      <c r="BCH155" s="736"/>
      <c r="BCI155" s="736"/>
      <c r="BCJ155" s="737"/>
      <c r="BCK155" s="737"/>
      <c r="BCL155" s="737"/>
      <c r="BCM155" s="737"/>
      <c r="BCN155" s="737"/>
      <c r="BCO155" s="737"/>
      <c r="BCP155" s="737"/>
      <c r="BCQ155" s="737"/>
      <c r="BCR155" s="739"/>
      <c r="BCS155" s="740"/>
      <c r="BCT155" s="736"/>
      <c r="BCU155" s="736"/>
      <c r="BCV155" s="736"/>
      <c r="BCW155" s="736"/>
      <c r="BCX155" s="736"/>
      <c r="BCY155" s="736"/>
      <c r="BCZ155" s="737"/>
      <c r="BDA155" s="737"/>
      <c r="BDB155" s="737"/>
      <c r="BDC155" s="737"/>
      <c r="BDD155" s="737"/>
      <c r="BDE155" s="737"/>
      <c r="BDF155" s="737"/>
      <c r="BDG155" s="737"/>
      <c r="BDH155" s="739"/>
      <c r="BDI155" s="740"/>
      <c r="BDJ155" s="736"/>
      <c r="BDK155" s="736"/>
      <c r="BDL155" s="736"/>
      <c r="BDM155" s="736"/>
      <c r="BDN155" s="736"/>
      <c r="BDO155" s="736"/>
      <c r="BDP155" s="737"/>
      <c r="BDQ155" s="737"/>
      <c r="BDR155" s="737"/>
      <c r="BDS155" s="737"/>
      <c r="BDT155" s="737"/>
      <c r="BDU155" s="737"/>
      <c r="BDV155" s="737"/>
      <c r="BDW155" s="737"/>
      <c r="BDX155" s="739"/>
      <c r="BDY155" s="740"/>
      <c r="BDZ155" s="736"/>
      <c r="BEA155" s="736"/>
      <c r="BEB155" s="736"/>
      <c r="BEC155" s="736"/>
      <c r="BED155" s="736"/>
      <c r="BEE155" s="736"/>
      <c r="BEF155" s="737"/>
      <c r="BEG155" s="737"/>
      <c r="BEH155" s="737"/>
      <c r="BEI155" s="737"/>
      <c r="BEJ155" s="737"/>
      <c r="BEK155" s="737"/>
      <c r="BEL155" s="737"/>
      <c r="BEM155" s="737"/>
      <c r="BEN155" s="739"/>
      <c r="BEO155" s="740"/>
      <c r="BEP155" s="736"/>
      <c r="BEQ155" s="736"/>
      <c r="BER155" s="736"/>
      <c r="BES155" s="736"/>
      <c r="BET155" s="736"/>
      <c r="BEU155" s="736"/>
      <c r="BEV155" s="737"/>
      <c r="BEW155" s="737"/>
      <c r="BEX155" s="737"/>
      <c r="BEY155" s="737"/>
      <c r="BEZ155" s="737"/>
      <c r="BFA155" s="737"/>
      <c r="BFB155" s="737"/>
      <c r="BFC155" s="737"/>
      <c r="BFD155" s="739"/>
      <c r="BFE155" s="740"/>
      <c r="BFF155" s="736"/>
      <c r="BFG155" s="736"/>
      <c r="BFH155" s="736"/>
      <c r="BFI155" s="736"/>
      <c r="BFJ155" s="736"/>
      <c r="BFK155" s="736"/>
      <c r="BFL155" s="737"/>
      <c r="BFM155" s="737"/>
      <c r="BFN155" s="737"/>
      <c r="BFO155" s="737"/>
      <c r="BFP155" s="737"/>
      <c r="BFQ155" s="737"/>
      <c r="BFR155" s="737"/>
      <c r="BFS155" s="737"/>
      <c r="BFT155" s="739"/>
      <c r="BFU155" s="740"/>
      <c r="BFV155" s="736"/>
      <c r="BFW155" s="736"/>
      <c r="BFX155" s="736"/>
      <c r="BFY155" s="736"/>
      <c r="BFZ155" s="736"/>
      <c r="BGA155" s="736"/>
      <c r="BGB155" s="737"/>
      <c r="BGC155" s="737"/>
      <c r="BGD155" s="737"/>
      <c r="BGE155" s="737"/>
      <c r="BGF155" s="737"/>
      <c r="BGG155" s="737"/>
      <c r="BGH155" s="737"/>
      <c r="BGI155" s="737"/>
      <c r="BGJ155" s="739"/>
      <c r="BGK155" s="740"/>
      <c r="BGL155" s="736"/>
      <c r="BGM155" s="736"/>
      <c r="BGN155" s="736"/>
      <c r="BGO155" s="736"/>
      <c r="BGP155" s="736"/>
      <c r="BGQ155" s="736"/>
      <c r="BGR155" s="737"/>
      <c r="BGS155" s="737"/>
      <c r="BGT155" s="737"/>
      <c r="BGU155" s="737"/>
      <c r="BGV155" s="737"/>
      <c r="BGW155" s="737"/>
      <c r="BGX155" s="737"/>
      <c r="BGY155" s="737"/>
      <c r="BGZ155" s="739"/>
      <c r="BHA155" s="740"/>
      <c r="BHB155" s="736"/>
      <c r="BHC155" s="736"/>
      <c r="BHD155" s="736"/>
      <c r="BHE155" s="736"/>
      <c r="BHF155" s="736"/>
      <c r="BHG155" s="736"/>
      <c r="BHH155" s="737"/>
      <c r="BHI155" s="737"/>
      <c r="BHJ155" s="737"/>
      <c r="BHK155" s="737"/>
      <c r="BHL155" s="737"/>
      <c r="BHM155" s="737"/>
      <c r="BHN155" s="737"/>
      <c r="BHO155" s="737"/>
      <c r="BHP155" s="739"/>
      <c r="BHQ155" s="740"/>
      <c r="BHR155" s="736"/>
      <c r="BHS155" s="736"/>
      <c r="BHT155" s="736"/>
      <c r="BHU155" s="736"/>
      <c r="BHV155" s="736"/>
      <c r="BHW155" s="736"/>
      <c r="BHX155" s="737"/>
      <c r="BHY155" s="737"/>
      <c r="BHZ155" s="737"/>
      <c r="BIA155" s="737"/>
      <c r="BIB155" s="737"/>
      <c r="BIC155" s="737"/>
      <c r="BID155" s="737"/>
      <c r="BIE155" s="737"/>
      <c r="BIF155" s="739"/>
      <c r="BIG155" s="740"/>
      <c r="BIH155" s="736"/>
      <c r="BII155" s="736"/>
      <c r="BIJ155" s="736"/>
      <c r="BIK155" s="736"/>
      <c r="BIL155" s="736"/>
      <c r="BIM155" s="736"/>
      <c r="BIN155" s="737"/>
      <c r="BIO155" s="737"/>
      <c r="BIP155" s="737"/>
      <c r="BIQ155" s="737"/>
      <c r="BIR155" s="737"/>
      <c r="BIS155" s="737"/>
      <c r="BIT155" s="737"/>
      <c r="BIU155" s="737"/>
      <c r="BIV155" s="739"/>
      <c r="BIW155" s="740"/>
      <c r="BIX155" s="736"/>
      <c r="BIY155" s="736"/>
      <c r="BIZ155" s="736"/>
      <c r="BJA155" s="736"/>
      <c r="BJB155" s="736"/>
      <c r="BJC155" s="736"/>
      <c r="BJD155" s="737"/>
      <c r="BJE155" s="737"/>
      <c r="BJF155" s="737"/>
      <c r="BJG155" s="737"/>
      <c r="BJH155" s="737"/>
      <c r="BJI155" s="737"/>
      <c r="BJJ155" s="737"/>
      <c r="BJK155" s="737"/>
      <c r="BJL155" s="739"/>
      <c r="BJM155" s="740"/>
      <c r="BJN155" s="736"/>
      <c r="BJO155" s="736"/>
      <c r="BJP155" s="736"/>
      <c r="BJQ155" s="736"/>
      <c r="BJR155" s="736"/>
      <c r="BJS155" s="736"/>
      <c r="BJT155" s="737"/>
      <c r="BJU155" s="737"/>
      <c r="BJV155" s="737"/>
      <c r="BJW155" s="737"/>
      <c r="BJX155" s="737"/>
      <c r="BJY155" s="737"/>
      <c r="BJZ155" s="737"/>
      <c r="BKA155" s="737"/>
      <c r="BKB155" s="739"/>
      <c r="BKC155" s="740"/>
      <c r="BKD155" s="736"/>
      <c r="BKE155" s="736"/>
      <c r="BKF155" s="736"/>
      <c r="BKG155" s="736"/>
      <c r="BKH155" s="736"/>
      <c r="BKI155" s="736"/>
      <c r="BKJ155" s="737"/>
      <c r="BKK155" s="737"/>
      <c r="BKL155" s="737"/>
      <c r="BKM155" s="737"/>
      <c r="BKN155" s="737"/>
      <c r="BKO155" s="737"/>
      <c r="BKP155" s="737"/>
      <c r="BKQ155" s="737"/>
      <c r="BKR155" s="739"/>
      <c r="BKS155" s="740"/>
      <c r="BKT155" s="736"/>
      <c r="BKU155" s="736"/>
      <c r="BKV155" s="736"/>
      <c r="BKW155" s="736"/>
      <c r="BKX155" s="736"/>
      <c r="BKY155" s="736"/>
      <c r="BKZ155" s="737"/>
      <c r="BLA155" s="737"/>
      <c r="BLB155" s="737"/>
      <c r="BLC155" s="737"/>
      <c r="BLD155" s="737"/>
      <c r="BLE155" s="737"/>
      <c r="BLF155" s="737"/>
      <c r="BLG155" s="737"/>
      <c r="BLH155" s="739"/>
      <c r="BLI155" s="740"/>
      <c r="BLJ155" s="736"/>
      <c r="BLK155" s="736"/>
      <c r="BLL155" s="736"/>
      <c r="BLM155" s="736"/>
      <c r="BLN155" s="736"/>
      <c r="BLO155" s="736"/>
      <c r="BLP155" s="737"/>
      <c r="BLQ155" s="737"/>
      <c r="BLR155" s="737"/>
      <c r="BLS155" s="737"/>
      <c r="BLT155" s="737"/>
      <c r="BLU155" s="737"/>
      <c r="BLV155" s="737"/>
      <c r="BLW155" s="737"/>
      <c r="BLX155" s="739"/>
      <c r="BLY155" s="740"/>
      <c r="BLZ155" s="736"/>
      <c r="BMA155" s="736"/>
      <c r="BMB155" s="736"/>
      <c r="BMC155" s="736"/>
      <c r="BMD155" s="736"/>
      <c r="BME155" s="736"/>
      <c r="BMF155" s="737"/>
      <c r="BMG155" s="737"/>
      <c r="BMH155" s="737"/>
      <c r="BMI155" s="737"/>
      <c r="BMJ155" s="737"/>
      <c r="BMK155" s="737"/>
      <c r="BML155" s="737"/>
      <c r="BMM155" s="737"/>
      <c r="BMN155" s="739"/>
      <c r="BMO155" s="740"/>
      <c r="BMP155" s="736"/>
      <c r="BMQ155" s="736"/>
      <c r="BMR155" s="736"/>
      <c r="BMS155" s="736"/>
      <c r="BMT155" s="736"/>
      <c r="BMU155" s="736"/>
      <c r="BMV155" s="737"/>
      <c r="BMW155" s="737"/>
      <c r="BMX155" s="737"/>
      <c r="BMY155" s="737"/>
      <c r="BMZ155" s="737"/>
      <c r="BNA155" s="737"/>
      <c r="BNB155" s="737"/>
      <c r="BNC155" s="737"/>
      <c r="BND155" s="739"/>
      <c r="BNE155" s="740"/>
      <c r="BNF155" s="736"/>
      <c r="BNG155" s="736"/>
      <c r="BNH155" s="736"/>
      <c r="BNI155" s="736"/>
      <c r="BNJ155" s="736"/>
      <c r="BNK155" s="736"/>
      <c r="BNL155" s="737"/>
      <c r="BNM155" s="737"/>
      <c r="BNN155" s="737"/>
      <c r="BNO155" s="737"/>
      <c r="BNP155" s="737"/>
      <c r="BNQ155" s="737"/>
      <c r="BNR155" s="737"/>
      <c r="BNS155" s="737"/>
      <c r="BNT155" s="739"/>
      <c r="BNU155" s="740"/>
      <c r="BNV155" s="736"/>
      <c r="BNW155" s="736"/>
      <c r="BNX155" s="736"/>
      <c r="BNY155" s="736"/>
      <c r="BNZ155" s="736"/>
      <c r="BOA155" s="736"/>
      <c r="BOB155" s="737"/>
      <c r="BOC155" s="737"/>
      <c r="BOD155" s="737"/>
      <c r="BOE155" s="737"/>
      <c r="BOF155" s="737"/>
      <c r="BOG155" s="737"/>
      <c r="BOH155" s="737"/>
      <c r="BOI155" s="737"/>
      <c r="BOJ155" s="739"/>
      <c r="BOK155" s="740"/>
      <c r="BOL155" s="736"/>
      <c r="BOM155" s="736"/>
      <c r="BON155" s="736"/>
      <c r="BOO155" s="736"/>
      <c r="BOP155" s="736"/>
      <c r="BOQ155" s="736"/>
      <c r="BOR155" s="737"/>
      <c r="BOS155" s="737"/>
      <c r="BOT155" s="737"/>
      <c r="BOU155" s="737"/>
      <c r="BOV155" s="737"/>
      <c r="BOW155" s="737"/>
      <c r="BOX155" s="737"/>
      <c r="BOY155" s="737"/>
      <c r="BOZ155" s="739"/>
      <c r="BPA155" s="740"/>
      <c r="BPB155" s="736"/>
      <c r="BPC155" s="736"/>
      <c r="BPD155" s="736"/>
      <c r="BPE155" s="736"/>
      <c r="BPF155" s="736"/>
      <c r="BPG155" s="736"/>
      <c r="BPH155" s="737"/>
      <c r="BPI155" s="737"/>
      <c r="BPJ155" s="737"/>
      <c r="BPK155" s="737"/>
      <c r="BPL155" s="737"/>
      <c r="BPM155" s="737"/>
      <c r="BPN155" s="737"/>
      <c r="BPO155" s="737"/>
      <c r="BPP155" s="739"/>
      <c r="BPQ155" s="740"/>
      <c r="BPR155" s="736"/>
      <c r="BPS155" s="736"/>
      <c r="BPT155" s="736"/>
      <c r="BPU155" s="736"/>
      <c r="BPV155" s="736"/>
      <c r="BPW155" s="736"/>
      <c r="BPX155" s="737"/>
      <c r="BPY155" s="737"/>
      <c r="BPZ155" s="737"/>
      <c r="BQA155" s="737"/>
      <c r="BQB155" s="737"/>
      <c r="BQC155" s="737"/>
      <c r="BQD155" s="737"/>
      <c r="BQE155" s="737"/>
      <c r="BQF155" s="739"/>
      <c r="BQG155" s="740"/>
      <c r="BQH155" s="736"/>
      <c r="BQI155" s="736"/>
      <c r="BQJ155" s="736"/>
      <c r="BQK155" s="736"/>
      <c r="BQL155" s="736"/>
      <c r="BQM155" s="736"/>
      <c r="BQN155" s="737"/>
      <c r="BQO155" s="737"/>
      <c r="BQP155" s="737"/>
      <c r="BQQ155" s="737"/>
      <c r="BQR155" s="737"/>
      <c r="BQS155" s="737"/>
      <c r="BQT155" s="737"/>
      <c r="BQU155" s="737"/>
      <c r="BQV155" s="739"/>
      <c r="BQW155" s="740"/>
      <c r="BQX155" s="736"/>
      <c r="BQY155" s="736"/>
      <c r="BQZ155" s="736"/>
      <c r="BRA155" s="736"/>
      <c r="BRB155" s="736"/>
      <c r="BRC155" s="736"/>
      <c r="BRD155" s="737"/>
      <c r="BRE155" s="737"/>
      <c r="BRF155" s="737"/>
      <c r="BRG155" s="737"/>
      <c r="BRH155" s="737"/>
      <c r="BRI155" s="737"/>
      <c r="BRJ155" s="737"/>
      <c r="BRK155" s="737"/>
      <c r="BRL155" s="739"/>
      <c r="BRM155" s="740"/>
      <c r="BRN155" s="736"/>
      <c r="BRO155" s="736"/>
      <c r="BRP155" s="736"/>
      <c r="BRQ155" s="736"/>
      <c r="BRR155" s="736"/>
      <c r="BRS155" s="736"/>
      <c r="BRT155" s="737"/>
      <c r="BRU155" s="737"/>
      <c r="BRV155" s="737"/>
      <c r="BRW155" s="737"/>
      <c r="BRX155" s="737"/>
      <c r="BRY155" s="737"/>
      <c r="BRZ155" s="737"/>
      <c r="BSA155" s="737"/>
      <c r="BSB155" s="739"/>
      <c r="BSC155" s="740"/>
      <c r="BSD155" s="736"/>
      <c r="BSE155" s="736"/>
      <c r="BSF155" s="736"/>
      <c r="BSG155" s="736"/>
      <c r="BSH155" s="736"/>
      <c r="BSI155" s="736"/>
      <c r="BSJ155" s="737"/>
      <c r="BSK155" s="737"/>
      <c r="BSL155" s="737"/>
      <c r="BSM155" s="737"/>
      <c r="BSN155" s="737"/>
      <c r="BSO155" s="737"/>
      <c r="BSP155" s="737"/>
      <c r="BSQ155" s="737"/>
      <c r="BSR155" s="739"/>
      <c r="BSS155" s="740"/>
      <c r="BST155" s="736"/>
      <c r="BSU155" s="736"/>
      <c r="BSV155" s="736"/>
      <c r="BSW155" s="736"/>
      <c r="BSX155" s="736"/>
      <c r="BSY155" s="736"/>
      <c r="BSZ155" s="737"/>
      <c r="BTA155" s="737"/>
      <c r="BTB155" s="737"/>
      <c r="BTC155" s="737"/>
      <c r="BTD155" s="737"/>
      <c r="BTE155" s="737"/>
      <c r="BTF155" s="737"/>
      <c r="BTG155" s="737"/>
      <c r="BTH155" s="739"/>
      <c r="BTI155" s="740"/>
      <c r="BTJ155" s="736"/>
      <c r="BTK155" s="736"/>
      <c r="BTL155" s="736"/>
      <c r="BTM155" s="736"/>
      <c r="BTN155" s="736"/>
      <c r="BTO155" s="736"/>
      <c r="BTP155" s="737"/>
      <c r="BTQ155" s="737"/>
      <c r="BTR155" s="737"/>
      <c r="BTS155" s="737"/>
      <c r="BTT155" s="737"/>
      <c r="BTU155" s="737"/>
      <c r="BTV155" s="737"/>
      <c r="BTW155" s="737"/>
      <c r="BTX155" s="739"/>
      <c r="BTY155" s="740"/>
      <c r="BTZ155" s="736"/>
      <c r="BUA155" s="736"/>
      <c r="BUB155" s="736"/>
      <c r="BUC155" s="736"/>
      <c r="BUD155" s="736"/>
      <c r="BUE155" s="736"/>
      <c r="BUF155" s="737"/>
      <c r="BUG155" s="737"/>
      <c r="BUH155" s="737"/>
      <c r="BUI155" s="737"/>
      <c r="BUJ155" s="737"/>
      <c r="BUK155" s="737"/>
      <c r="BUL155" s="737"/>
      <c r="BUM155" s="737"/>
      <c r="BUN155" s="739"/>
      <c r="BUO155" s="740"/>
      <c r="BUP155" s="736"/>
      <c r="BUQ155" s="736"/>
      <c r="BUR155" s="736"/>
      <c r="BUS155" s="736"/>
      <c r="BUT155" s="736"/>
      <c r="BUU155" s="736"/>
      <c r="BUV155" s="737"/>
      <c r="BUW155" s="737"/>
      <c r="BUX155" s="737"/>
      <c r="BUY155" s="737"/>
      <c r="BUZ155" s="737"/>
      <c r="BVA155" s="737"/>
      <c r="BVB155" s="737"/>
      <c r="BVC155" s="737"/>
      <c r="BVD155" s="739"/>
      <c r="BVE155" s="740"/>
      <c r="BVF155" s="736"/>
      <c r="BVG155" s="736"/>
      <c r="BVH155" s="736"/>
      <c r="BVI155" s="736"/>
      <c r="BVJ155" s="736"/>
      <c r="BVK155" s="736"/>
      <c r="BVL155" s="737"/>
      <c r="BVM155" s="737"/>
      <c r="BVN155" s="737"/>
      <c r="BVO155" s="737"/>
      <c r="BVP155" s="737"/>
      <c r="BVQ155" s="737"/>
      <c r="BVR155" s="737"/>
      <c r="BVS155" s="737"/>
      <c r="BVT155" s="739"/>
      <c r="BVU155" s="740"/>
      <c r="BVV155" s="736"/>
      <c r="BVW155" s="736"/>
      <c r="BVX155" s="736"/>
      <c r="BVY155" s="736"/>
      <c r="BVZ155" s="736"/>
      <c r="BWA155" s="736"/>
      <c r="BWB155" s="737"/>
      <c r="BWC155" s="737"/>
      <c r="BWD155" s="737"/>
      <c r="BWE155" s="737"/>
      <c r="BWF155" s="737"/>
      <c r="BWG155" s="737"/>
      <c r="BWH155" s="737"/>
      <c r="BWI155" s="737"/>
      <c r="BWJ155" s="739"/>
      <c r="BWK155" s="740"/>
      <c r="BWL155" s="736"/>
      <c r="BWM155" s="736"/>
      <c r="BWN155" s="736"/>
      <c r="BWO155" s="736"/>
      <c r="BWP155" s="736"/>
      <c r="BWQ155" s="736"/>
      <c r="BWR155" s="737"/>
      <c r="BWS155" s="737"/>
      <c r="BWT155" s="737"/>
      <c r="BWU155" s="737"/>
      <c r="BWV155" s="737"/>
      <c r="BWW155" s="737"/>
      <c r="BWX155" s="737"/>
      <c r="BWY155" s="737"/>
      <c r="BWZ155" s="739"/>
      <c r="BXA155" s="740"/>
      <c r="BXB155" s="736"/>
      <c r="BXC155" s="736"/>
      <c r="BXD155" s="736"/>
      <c r="BXE155" s="736"/>
      <c r="BXF155" s="736"/>
      <c r="BXG155" s="736"/>
      <c r="BXH155" s="737"/>
      <c r="BXI155" s="737"/>
      <c r="BXJ155" s="737"/>
      <c r="BXK155" s="737"/>
      <c r="BXL155" s="737"/>
      <c r="BXM155" s="737"/>
      <c r="BXN155" s="737"/>
      <c r="BXO155" s="737"/>
      <c r="BXP155" s="739"/>
      <c r="BXQ155" s="740"/>
      <c r="BXR155" s="736"/>
      <c r="BXS155" s="736"/>
      <c r="BXT155" s="736"/>
      <c r="BXU155" s="736"/>
      <c r="BXV155" s="736"/>
      <c r="BXW155" s="736"/>
      <c r="BXX155" s="737"/>
      <c r="BXY155" s="737"/>
      <c r="BXZ155" s="737"/>
      <c r="BYA155" s="737"/>
      <c r="BYB155" s="737"/>
      <c r="BYC155" s="737"/>
      <c r="BYD155" s="737"/>
      <c r="BYE155" s="737"/>
      <c r="BYF155" s="739"/>
      <c r="BYG155" s="740"/>
      <c r="BYH155" s="736"/>
      <c r="BYI155" s="736"/>
      <c r="BYJ155" s="736"/>
      <c r="BYK155" s="736"/>
      <c r="BYL155" s="736"/>
      <c r="BYM155" s="736"/>
      <c r="BYN155" s="737"/>
      <c r="BYO155" s="737"/>
      <c r="BYP155" s="737"/>
      <c r="BYQ155" s="737"/>
      <c r="BYR155" s="737"/>
      <c r="BYS155" s="737"/>
      <c r="BYT155" s="737"/>
      <c r="BYU155" s="737"/>
      <c r="BYV155" s="739"/>
      <c r="BYW155" s="740"/>
      <c r="BYX155" s="736"/>
      <c r="BYY155" s="736"/>
      <c r="BYZ155" s="736"/>
      <c r="BZA155" s="736"/>
      <c r="BZB155" s="736"/>
      <c r="BZC155" s="736"/>
      <c r="BZD155" s="737"/>
      <c r="BZE155" s="737"/>
      <c r="BZF155" s="737"/>
      <c r="BZG155" s="737"/>
      <c r="BZH155" s="737"/>
      <c r="BZI155" s="737"/>
      <c r="BZJ155" s="737"/>
      <c r="BZK155" s="737"/>
      <c r="BZL155" s="739"/>
      <c r="BZM155" s="740"/>
      <c r="BZN155" s="736"/>
      <c r="BZO155" s="736"/>
      <c r="BZP155" s="736"/>
      <c r="BZQ155" s="736"/>
      <c r="BZR155" s="736"/>
      <c r="BZS155" s="736"/>
      <c r="BZT155" s="737"/>
      <c r="BZU155" s="737"/>
      <c r="BZV155" s="737"/>
      <c r="BZW155" s="737"/>
      <c r="BZX155" s="737"/>
      <c r="BZY155" s="737"/>
      <c r="BZZ155" s="737"/>
      <c r="CAA155" s="737"/>
      <c r="CAB155" s="739"/>
      <c r="CAC155" s="740"/>
      <c r="CAD155" s="736"/>
      <c r="CAE155" s="736"/>
      <c r="CAF155" s="736"/>
      <c r="CAG155" s="736"/>
      <c r="CAH155" s="736"/>
      <c r="CAI155" s="736"/>
      <c r="CAJ155" s="737"/>
      <c r="CAK155" s="737"/>
      <c r="CAL155" s="737"/>
      <c r="CAM155" s="737"/>
      <c r="CAN155" s="737"/>
      <c r="CAO155" s="737"/>
      <c r="CAP155" s="737"/>
      <c r="CAQ155" s="737"/>
      <c r="CAR155" s="739"/>
      <c r="CAS155" s="740"/>
      <c r="CAT155" s="736"/>
      <c r="CAU155" s="736"/>
      <c r="CAV155" s="736"/>
      <c r="CAW155" s="736"/>
      <c r="CAX155" s="736"/>
      <c r="CAY155" s="736"/>
      <c r="CAZ155" s="737"/>
      <c r="CBA155" s="737"/>
      <c r="CBB155" s="737"/>
      <c r="CBC155" s="737"/>
      <c r="CBD155" s="737"/>
      <c r="CBE155" s="737"/>
      <c r="CBF155" s="737"/>
      <c r="CBG155" s="737"/>
      <c r="CBH155" s="739"/>
      <c r="CBI155" s="740"/>
      <c r="CBJ155" s="736"/>
      <c r="CBK155" s="736"/>
      <c r="CBL155" s="736"/>
      <c r="CBM155" s="736"/>
      <c r="CBN155" s="736"/>
      <c r="CBO155" s="736"/>
      <c r="CBP155" s="737"/>
      <c r="CBQ155" s="737"/>
      <c r="CBR155" s="737"/>
      <c r="CBS155" s="737"/>
      <c r="CBT155" s="737"/>
      <c r="CBU155" s="737"/>
      <c r="CBV155" s="737"/>
      <c r="CBW155" s="737"/>
      <c r="CBX155" s="739"/>
      <c r="CBY155" s="740"/>
      <c r="CBZ155" s="736"/>
      <c r="CCA155" s="736"/>
      <c r="CCB155" s="736"/>
      <c r="CCC155" s="736"/>
      <c r="CCD155" s="736"/>
      <c r="CCE155" s="736"/>
      <c r="CCF155" s="737"/>
      <c r="CCG155" s="737"/>
      <c r="CCH155" s="737"/>
      <c r="CCI155" s="737"/>
      <c r="CCJ155" s="737"/>
      <c r="CCK155" s="737"/>
      <c r="CCL155" s="737"/>
      <c r="CCM155" s="737"/>
      <c r="CCN155" s="739"/>
      <c r="CCO155" s="740"/>
      <c r="CCP155" s="736"/>
      <c r="CCQ155" s="736"/>
      <c r="CCR155" s="736"/>
      <c r="CCS155" s="736"/>
      <c r="CCT155" s="736"/>
      <c r="CCU155" s="736"/>
      <c r="CCV155" s="737"/>
      <c r="CCW155" s="737"/>
      <c r="CCX155" s="737"/>
      <c r="CCY155" s="737"/>
      <c r="CCZ155" s="737"/>
      <c r="CDA155" s="737"/>
      <c r="CDB155" s="737"/>
      <c r="CDC155" s="737"/>
      <c r="CDD155" s="739"/>
      <c r="CDE155" s="740"/>
      <c r="CDF155" s="736"/>
      <c r="CDG155" s="736"/>
      <c r="CDH155" s="736"/>
      <c r="CDI155" s="736"/>
      <c r="CDJ155" s="736"/>
      <c r="CDK155" s="736"/>
      <c r="CDL155" s="737"/>
      <c r="CDM155" s="737"/>
      <c r="CDN155" s="737"/>
      <c r="CDO155" s="737"/>
      <c r="CDP155" s="737"/>
      <c r="CDQ155" s="737"/>
      <c r="CDR155" s="737"/>
      <c r="CDS155" s="737"/>
      <c r="CDT155" s="739"/>
      <c r="CDU155" s="740"/>
      <c r="CDV155" s="736"/>
      <c r="CDW155" s="736"/>
      <c r="CDX155" s="736"/>
      <c r="CDY155" s="736"/>
      <c r="CDZ155" s="736"/>
      <c r="CEA155" s="736"/>
      <c r="CEB155" s="737"/>
      <c r="CEC155" s="737"/>
      <c r="CED155" s="737"/>
      <c r="CEE155" s="737"/>
      <c r="CEF155" s="737"/>
      <c r="CEG155" s="737"/>
      <c r="CEH155" s="737"/>
      <c r="CEI155" s="737"/>
      <c r="CEJ155" s="739"/>
      <c r="CEK155" s="740"/>
      <c r="CEL155" s="736"/>
      <c r="CEM155" s="736"/>
      <c r="CEN155" s="736"/>
      <c r="CEO155" s="736"/>
      <c r="CEP155" s="736"/>
      <c r="CEQ155" s="736"/>
      <c r="CER155" s="737"/>
      <c r="CES155" s="737"/>
      <c r="CET155" s="737"/>
      <c r="CEU155" s="737"/>
      <c r="CEV155" s="737"/>
      <c r="CEW155" s="737"/>
      <c r="CEX155" s="737"/>
      <c r="CEY155" s="737"/>
      <c r="CEZ155" s="739"/>
      <c r="CFA155" s="740"/>
      <c r="CFB155" s="736"/>
      <c r="CFC155" s="736"/>
      <c r="CFD155" s="736"/>
      <c r="CFE155" s="736"/>
      <c r="CFF155" s="736"/>
      <c r="CFG155" s="736"/>
      <c r="CFH155" s="737"/>
      <c r="CFI155" s="737"/>
      <c r="CFJ155" s="737"/>
      <c r="CFK155" s="737"/>
      <c r="CFL155" s="737"/>
      <c r="CFM155" s="737"/>
      <c r="CFN155" s="737"/>
      <c r="CFO155" s="737"/>
      <c r="CFP155" s="739"/>
      <c r="CFQ155" s="740"/>
      <c r="CFR155" s="736"/>
      <c r="CFS155" s="736"/>
      <c r="CFT155" s="736"/>
      <c r="CFU155" s="736"/>
      <c r="CFV155" s="736"/>
      <c r="CFW155" s="736"/>
      <c r="CFX155" s="737"/>
      <c r="CFY155" s="737"/>
      <c r="CFZ155" s="737"/>
      <c r="CGA155" s="737"/>
      <c r="CGB155" s="737"/>
      <c r="CGC155" s="737"/>
      <c r="CGD155" s="737"/>
      <c r="CGE155" s="737"/>
      <c r="CGF155" s="739"/>
      <c r="CGG155" s="740"/>
      <c r="CGH155" s="736"/>
      <c r="CGI155" s="736"/>
      <c r="CGJ155" s="736"/>
      <c r="CGK155" s="736"/>
      <c r="CGL155" s="736"/>
      <c r="CGM155" s="736"/>
      <c r="CGN155" s="737"/>
      <c r="CGO155" s="737"/>
      <c r="CGP155" s="737"/>
      <c r="CGQ155" s="737"/>
      <c r="CGR155" s="737"/>
      <c r="CGS155" s="737"/>
      <c r="CGT155" s="737"/>
      <c r="CGU155" s="737"/>
      <c r="CGV155" s="739"/>
      <c r="CGW155" s="740"/>
      <c r="CGX155" s="736"/>
      <c r="CGY155" s="736"/>
      <c r="CGZ155" s="736"/>
      <c r="CHA155" s="736"/>
      <c r="CHB155" s="736"/>
      <c r="CHC155" s="736"/>
      <c r="CHD155" s="737"/>
      <c r="CHE155" s="737"/>
      <c r="CHF155" s="737"/>
      <c r="CHG155" s="737"/>
      <c r="CHH155" s="737"/>
      <c r="CHI155" s="737"/>
      <c r="CHJ155" s="737"/>
      <c r="CHK155" s="737"/>
      <c r="CHL155" s="739"/>
      <c r="CHM155" s="740"/>
      <c r="CHN155" s="736"/>
      <c r="CHO155" s="736"/>
      <c r="CHP155" s="736"/>
      <c r="CHQ155" s="736"/>
      <c r="CHR155" s="736"/>
      <c r="CHS155" s="736"/>
      <c r="CHT155" s="737"/>
      <c r="CHU155" s="737"/>
      <c r="CHV155" s="737"/>
      <c r="CHW155" s="737"/>
      <c r="CHX155" s="737"/>
      <c r="CHY155" s="737"/>
      <c r="CHZ155" s="737"/>
      <c r="CIA155" s="737"/>
      <c r="CIB155" s="739"/>
      <c r="CIC155" s="740"/>
      <c r="CID155" s="736"/>
      <c r="CIE155" s="736"/>
      <c r="CIF155" s="736"/>
      <c r="CIG155" s="736"/>
      <c r="CIH155" s="736"/>
      <c r="CII155" s="736"/>
      <c r="CIJ155" s="737"/>
      <c r="CIK155" s="737"/>
      <c r="CIL155" s="737"/>
      <c r="CIM155" s="737"/>
      <c r="CIN155" s="737"/>
      <c r="CIO155" s="737"/>
      <c r="CIP155" s="737"/>
      <c r="CIQ155" s="737"/>
      <c r="CIR155" s="739"/>
      <c r="CIS155" s="740"/>
      <c r="CIT155" s="736"/>
      <c r="CIU155" s="736"/>
      <c r="CIV155" s="736"/>
      <c r="CIW155" s="736"/>
      <c r="CIX155" s="736"/>
      <c r="CIY155" s="736"/>
      <c r="CIZ155" s="737"/>
      <c r="CJA155" s="737"/>
      <c r="CJB155" s="737"/>
      <c r="CJC155" s="737"/>
      <c r="CJD155" s="737"/>
      <c r="CJE155" s="737"/>
      <c r="CJF155" s="737"/>
      <c r="CJG155" s="737"/>
      <c r="CJH155" s="739"/>
      <c r="CJI155" s="740"/>
      <c r="CJJ155" s="736"/>
      <c r="CJK155" s="736"/>
      <c r="CJL155" s="736"/>
      <c r="CJM155" s="736"/>
      <c r="CJN155" s="736"/>
      <c r="CJO155" s="736"/>
      <c r="CJP155" s="737"/>
      <c r="CJQ155" s="737"/>
      <c r="CJR155" s="737"/>
      <c r="CJS155" s="737"/>
      <c r="CJT155" s="737"/>
      <c r="CJU155" s="737"/>
      <c r="CJV155" s="737"/>
      <c r="CJW155" s="737"/>
      <c r="CJX155" s="739"/>
      <c r="CJY155" s="740"/>
      <c r="CJZ155" s="736"/>
      <c r="CKA155" s="736"/>
      <c r="CKB155" s="736"/>
      <c r="CKC155" s="736"/>
      <c r="CKD155" s="736"/>
      <c r="CKE155" s="736"/>
      <c r="CKF155" s="737"/>
      <c r="CKG155" s="737"/>
      <c r="CKH155" s="737"/>
      <c r="CKI155" s="737"/>
      <c r="CKJ155" s="737"/>
      <c r="CKK155" s="737"/>
      <c r="CKL155" s="737"/>
      <c r="CKM155" s="737"/>
      <c r="CKN155" s="739"/>
      <c r="CKO155" s="740"/>
      <c r="CKP155" s="736"/>
      <c r="CKQ155" s="736"/>
      <c r="CKR155" s="736"/>
      <c r="CKS155" s="736"/>
      <c r="CKT155" s="736"/>
      <c r="CKU155" s="736"/>
      <c r="CKV155" s="737"/>
      <c r="CKW155" s="737"/>
      <c r="CKX155" s="737"/>
      <c r="CKY155" s="737"/>
      <c r="CKZ155" s="737"/>
      <c r="CLA155" s="737"/>
      <c r="CLB155" s="737"/>
      <c r="CLC155" s="737"/>
      <c r="CLD155" s="739"/>
      <c r="CLE155" s="740"/>
      <c r="CLF155" s="736"/>
      <c r="CLG155" s="736"/>
      <c r="CLH155" s="736"/>
      <c r="CLI155" s="736"/>
      <c r="CLJ155" s="736"/>
      <c r="CLK155" s="736"/>
      <c r="CLL155" s="737"/>
      <c r="CLM155" s="737"/>
      <c r="CLN155" s="737"/>
      <c r="CLO155" s="737"/>
      <c r="CLP155" s="737"/>
      <c r="CLQ155" s="737"/>
      <c r="CLR155" s="737"/>
      <c r="CLS155" s="737"/>
      <c r="CLT155" s="739"/>
      <c r="CLU155" s="740"/>
      <c r="CLV155" s="736"/>
      <c r="CLW155" s="736"/>
      <c r="CLX155" s="736"/>
      <c r="CLY155" s="736"/>
      <c r="CLZ155" s="736"/>
      <c r="CMA155" s="736"/>
      <c r="CMB155" s="737"/>
      <c r="CMC155" s="737"/>
      <c r="CMD155" s="737"/>
      <c r="CME155" s="737"/>
      <c r="CMF155" s="737"/>
      <c r="CMG155" s="737"/>
      <c r="CMH155" s="737"/>
      <c r="CMI155" s="737"/>
      <c r="CMJ155" s="739"/>
      <c r="CMK155" s="740"/>
      <c r="CML155" s="736"/>
      <c r="CMM155" s="736"/>
      <c r="CMN155" s="736"/>
      <c r="CMO155" s="736"/>
      <c r="CMP155" s="736"/>
      <c r="CMQ155" s="736"/>
      <c r="CMR155" s="737"/>
      <c r="CMS155" s="737"/>
      <c r="CMT155" s="737"/>
      <c r="CMU155" s="737"/>
      <c r="CMV155" s="737"/>
      <c r="CMW155" s="737"/>
      <c r="CMX155" s="737"/>
      <c r="CMY155" s="737"/>
      <c r="CMZ155" s="739"/>
      <c r="CNA155" s="740"/>
      <c r="CNB155" s="736"/>
      <c r="CNC155" s="736"/>
      <c r="CND155" s="736"/>
      <c r="CNE155" s="736"/>
      <c r="CNF155" s="736"/>
      <c r="CNG155" s="736"/>
      <c r="CNH155" s="737"/>
      <c r="CNI155" s="737"/>
      <c r="CNJ155" s="737"/>
      <c r="CNK155" s="737"/>
      <c r="CNL155" s="737"/>
      <c r="CNM155" s="737"/>
      <c r="CNN155" s="737"/>
      <c r="CNO155" s="737"/>
      <c r="CNP155" s="739"/>
      <c r="CNQ155" s="740"/>
      <c r="CNR155" s="736"/>
      <c r="CNS155" s="736"/>
      <c r="CNT155" s="736"/>
      <c r="CNU155" s="736"/>
      <c r="CNV155" s="736"/>
      <c r="CNW155" s="736"/>
      <c r="CNX155" s="737"/>
      <c r="CNY155" s="737"/>
      <c r="CNZ155" s="737"/>
      <c r="COA155" s="737"/>
      <c r="COB155" s="737"/>
      <c r="COC155" s="737"/>
      <c r="COD155" s="737"/>
      <c r="COE155" s="737"/>
      <c r="COF155" s="739"/>
      <c r="COG155" s="740"/>
      <c r="COH155" s="736"/>
      <c r="COI155" s="736"/>
      <c r="COJ155" s="736"/>
      <c r="COK155" s="736"/>
      <c r="COL155" s="736"/>
      <c r="COM155" s="736"/>
      <c r="CON155" s="737"/>
      <c r="COO155" s="737"/>
      <c r="COP155" s="737"/>
      <c r="COQ155" s="737"/>
      <c r="COR155" s="737"/>
      <c r="COS155" s="737"/>
      <c r="COT155" s="737"/>
      <c r="COU155" s="737"/>
      <c r="COV155" s="739"/>
      <c r="COW155" s="740"/>
      <c r="COX155" s="736"/>
      <c r="COY155" s="736"/>
      <c r="COZ155" s="736"/>
      <c r="CPA155" s="736"/>
      <c r="CPB155" s="736"/>
      <c r="CPC155" s="736"/>
      <c r="CPD155" s="737"/>
      <c r="CPE155" s="737"/>
      <c r="CPF155" s="737"/>
      <c r="CPG155" s="737"/>
      <c r="CPH155" s="737"/>
      <c r="CPI155" s="737"/>
      <c r="CPJ155" s="737"/>
      <c r="CPK155" s="737"/>
      <c r="CPL155" s="739"/>
      <c r="CPM155" s="740"/>
      <c r="CPN155" s="736"/>
      <c r="CPO155" s="736"/>
      <c r="CPP155" s="736"/>
      <c r="CPQ155" s="736"/>
      <c r="CPR155" s="736"/>
      <c r="CPS155" s="736"/>
      <c r="CPT155" s="737"/>
      <c r="CPU155" s="737"/>
      <c r="CPV155" s="737"/>
      <c r="CPW155" s="737"/>
      <c r="CPX155" s="737"/>
      <c r="CPY155" s="737"/>
      <c r="CPZ155" s="737"/>
      <c r="CQA155" s="737"/>
      <c r="CQB155" s="739"/>
      <c r="CQC155" s="740"/>
      <c r="CQD155" s="736"/>
      <c r="CQE155" s="736"/>
      <c r="CQF155" s="736"/>
      <c r="CQG155" s="736"/>
      <c r="CQH155" s="736"/>
      <c r="CQI155" s="736"/>
      <c r="CQJ155" s="737"/>
      <c r="CQK155" s="737"/>
      <c r="CQL155" s="737"/>
      <c r="CQM155" s="737"/>
      <c r="CQN155" s="737"/>
      <c r="CQO155" s="737"/>
      <c r="CQP155" s="737"/>
      <c r="CQQ155" s="737"/>
      <c r="CQR155" s="739"/>
      <c r="CQS155" s="740"/>
      <c r="CQT155" s="736"/>
      <c r="CQU155" s="736"/>
      <c r="CQV155" s="736"/>
      <c r="CQW155" s="736"/>
      <c r="CQX155" s="736"/>
      <c r="CQY155" s="736"/>
      <c r="CQZ155" s="737"/>
      <c r="CRA155" s="737"/>
      <c r="CRB155" s="737"/>
      <c r="CRC155" s="737"/>
      <c r="CRD155" s="737"/>
      <c r="CRE155" s="737"/>
      <c r="CRF155" s="737"/>
      <c r="CRG155" s="737"/>
      <c r="CRH155" s="739"/>
      <c r="CRI155" s="740"/>
      <c r="CRJ155" s="736"/>
      <c r="CRK155" s="736"/>
      <c r="CRL155" s="736"/>
      <c r="CRM155" s="736"/>
      <c r="CRN155" s="736"/>
      <c r="CRO155" s="736"/>
      <c r="CRP155" s="737"/>
      <c r="CRQ155" s="737"/>
      <c r="CRR155" s="737"/>
      <c r="CRS155" s="737"/>
      <c r="CRT155" s="737"/>
      <c r="CRU155" s="737"/>
      <c r="CRV155" s="737"/>
      <c r="CRW155" s="737"/>
      <c r="CRX155" s="739"/>
      <c r="CRY155" s="740"/>
      <c r="CRZ155" s="736"/>
      <c r="CSA155" s="736"/>
      <c r="CSB155" s="736"/>
      <c r="CSC155" s="736"/>
      <c r="CSD155" s="736"/>
      <c r="CSE155" s="736"/>
      <c r="CSF155" s="737"/>
      <c r="CSG155" s="737"/>
      <c r="CSH155" s="737"/>
      <c r="CSI155" s="737"/>
      <c r="CSJ155" s="737"/>
      <c r="CSK155" s="737"/>
      <c r="CSL155" s="737"/>
      <c r="CSM155" s="737"/>
      <c r="CSN155" s="739"/>
      <c r="CSO155" s="740"/>
      <c r="CSP155" s="736"/>
      <c r="CSQ155" s="736"/>
      <c r="CSR155" s="736"/>
      <c r="CSS155" s="736"/>
      <c r="CST155" s="736"/>
      <c r="CSU155" s="736"/>
      <c r="CSV155" s="737"/>
      <c r="CSW155" s="737"/>
      <c r="CSX155" s="737"/>
      <c r="CSY155" s="737"/>
      <c r="CSZ155" s="737"/>
      <c r="CTA155" s="737"/>
      <c r="CTB155" s="737"/>
      <c r="CTC155" s="737"/>
      <c r="CTD155" s="739"/>
      <c r="CTE155" s="740"/>
      <c r="CTF155" s="736"/>
      <c r="CTG155" s="736"/>
      <c r="CTH155" s="736"/>
      <c r="CTI155" s="736"/>
      <c r="CTJ155" s="736"/>
      <c r="CTK155" s="736"/>
      <c r="CTL155" s="737"/>
      <c r="CTM155" s="737"/>
      <c r="CTN155" s="737"/>
      <c r="CTO155" s="737"/>
      <c r="CTP155" s="737"/>
      <c r="CTQ155" s="737"/>
      <c r="CTR155" s="737"/>
      <c r="CTS155" s="737"/>
      <c r="CTT155" s="739"/>
      <c r="CTU155" s="740"/>
      <c r="CTV155" s="736"/>
      <c r="CTW155" s="736"/>
      <c r="CTX155" s="736"/>
      <c r="CTY155" s="736"/>
      <c r="CTZ155" s="736"/>
      <c r="CUA155" s="736"/>
      <c r="CUB155" s="737"/>
      <c r="CUC155" s="737"/>
      <c r="CUD155" s="737"/>
      <c r="CUE155" s="737"/>
      <c r="CUF155" s="737"/>
      <c r="CUG155" s="737"/>
      <c r="CUH155" s="737"/>
      <c r="CUI155" s="737"/>
      <c r="CUJ155" s="739"/>
      <c r="CUK155" s="740"/>
      <c r="CUL155" s="736"/>
      <c r="CUM155" s="736"/>
      <c r="CUN155" s="736"/>
      <c r="CUO155" s="736"/>
      <c r="CUP155" s="736"/>
      <c r="CUQ155" s="736"/>
      <c r="CUR155" s="737"/>
      <c r="CUS155" s="737"/>
      <c r="CUT155" s="737"/>
      <c r="CUU155" s="737"/>
      <c r="CUV155" s="737"/>
      <c r="CUW155" s="737"/>
      <c r="CUX155" s="737"/>
      <c r="CUY155" s="737"/>
      <c r="CUZ155" s="739"/>
      <c r="CVA155" s="740"/>
      <c r="CVB155" s="736"/>
      <c r="CVC155" s="736"/>
      <c r="CVD155" s="736"/>
      <c r="CVE155" s="736"/>
      <c r="CVF155" s="736"/>
      <c r="CVG155" s="736"/>
      <c r="CVH155" s="737"/>
      <c r="CVI155" s="737"/>
      <c r="CVJ155" s="737"/>
      <c r="CVK155" s="737"/>
      <c r="CVL155" s="737"/>
      <c r="CVM155" s="737"/>
      <c r="CVN155" s="737"/>
      <c r="CVO155" s="737"/>
      <c r="CVP155" s="739"/>
      <c r="CVQ155" s="740"/>
      <c r="CVR155" s="736"/>
      <c r="CVS155" s="736"/>
      <c r="CVT155" s="736"/>
      <c r="CVU155" s="736"/>
      <c r="CVV155" s="736"/>
      <c r="CVW155" s="736"/>
      <c r="CVX155" s="737"/>
      <c r="CVY155" s="737"/>
      <c r="CVZ155" s="737"/>
      <c r="CWA155" s="737"/>
      <c r="CWB155" s="737"/>
      <c r="CWC155" s="737"/>
      <c r="CWD155" s="737"/>
      <c r="CWE155" s="737"/>
      <c r="CWF155" s="739"/>
      <c r="CWG155" s="740"/>
      <c r="CWH155" s="736"/>
      <c r="CWI155" s="736"/>
      <c r="CWJ155" s="736"/>
      <c r="CWK155" s="736"/>
      <c r="CWL155" s="736"/>
      <c r="CWM155" s="736"/>
      <c r="CWN155" s="737"/>
      <c r="CWO155" s="737"/>
      <c r="CWP155" s="737"/>
      <c r="CWQ155" s="737"/>
      <c r="CWR155" s="737"/>
      <c r="CWS155" s="737"/>
      <c r="CWT155" s="737"/>
      <c r="CWU155" s="737"/>
      <c r="CWV155" s="739"/>
      <c r="CWW155" s="740"/>
      <c r="CWX155" s="736"/>
      <c r="CWY155" s="736"/>
      <c r="CWZ155" s="736"/>
      <c r="CXA155" s="736"/>
      <c r="CXB155" s="736"/>
      <c r="CXC155" s="736"/>
      <c r="CXD155" s="737"/>
      <c r="CXE155" s="737"/>
      <c r="CXF155" s="737"/>
      <c r="CXG155" s="737"/>
      <c r="CXH155" s="737"/>
      <c r="CXI155" s="737"/>
      <c r="CXJ155" s="737"/>
      <c r="CXK155" s="737"/>
      <c r="CXL155" s="739"/>
      <c r="CXM155" s="740"/>
      <c r="CXN155" s="736"/>
      <c r="CXO155" s="736"/>
      <c r="CXP155" s="736"/>
      <c r="CXQ155" s="736"/>
      <c r="CXR155" s="736"/>
      <c r="CXS155" s="736"/>
      <c r="CXT155" s="737"/>
      <c r="CXU155" s="737"/>
      <c r="CXV155" s="737"/>
      <c r="CXW155" s="737"/>
      <c r="CXX155" s="737"/>
      <c r="CXY155" s="737"/>
      <c r="CXZ155" s="737"/>
      <c r="CYA155" s="737"/>
      <c r="CYB155" s="739"/>
      <c r="CYC155" s="740"/>
      <c r="CYD155" s="736"/>
      <c r="CYE155" s="736"/>
      <c r="CYF155" s="736"/>
      <c r="CYG155" s="736"/>
      <c r="CYH155" s="736"/>
      <c r="CYI155" s="736"/>
      <c r="CYJ155" s="737"/>
      <c r="CYK155" s="737"/>
      <c r="CYL155" s="737"/>
      <c r="CYM155" s="737"/>
      <c r="CYN155" s="737"/>
      <c r="CYO155" s="737"/>
      <c r="CYP155" s="737"/>
      <c r="CYQ155" s="737"/>
      <c r="CYR155" s="739"/>
      <c r="CYS155" s="740"/>
      <c r="CYT155" s="736"/>
      <c r="CYU155" s="736"/>
      <c r="CYV155" s="736"/>
      <c r="CYW155" s="736"/>
      <c r="CYX155" s="736"/>
      <c r="CYY155" s="736"/>
      <c r="CYZ155" s="737"/>
      <c r="CZA155" s="737"/>
      <c r="CZB155" s="737"/>
      <c r="CZC155" s="737"/>
      <c r="CZD155" s="737"/>
      <c r="CZE155" s="737"/>
      <c r="CZF155" s="737"/>
      <c r="CZG155" s="737"/>
      <c r="CZH155" s="739"/>
      <c r="CZI155" s="740"/>
      <c r="CZJ155" s="736"/>
      <c r="CZK155" s="736"/>
      <c r="CZL155" s="736"/>
      <c r="CZM155" s="736"/>
      <c r="CZN155" s="736"/>
      <c r="CZO155" s="736"/>
      <c r="CZP155" s="737"/>
      <c r="CZQ155" s="737"/>
      <c r="CZR155" s="737"/>
      <c r="CZS155" s="737"/>
      <c r="CZT155" s="737"/>
      <c r="CZU155" s="737"/>
      <c r="CZV155" s="737"/>
      <c r="CZW155" s="737"/>
      <c r="CZX155" s="739"/>
      <c r="CZY155" s="740"/>
      <c r="CZZ155" s="736"/>
      <c r="DAA155" s="736"/>
      <c r="DAB155" s="736"/>
      <c r="DAC155" s="736"/>
      <c r="DAD155" s="736"/>
      <c r="DAE155" s="736"/>
      <c r="DAF155" s="737"/>
      <c r="DAG155" s="737"/>
      <c r="DAH155" s="737"/>
      <c r="DAI155" s="737"/>
      <c r="DAJ155" s="737"/>
      <c r="DAK155" s="737"/>
      <c r="DAL155" s="737"/>
      <c r="DAM155" s="737"/>
      <c r="DAN155" s="739"/>
      <c r="DAO155" s="740"/>
      <c r="DAP155" s="736"/>
      <c r="DAQ155" s="736"/>
      <c r="DAR155" s="736"/>
      <c r="DAS155" s="736"/>
      <c r="DAT155" s="736"/>
      <c r="DAU155" s="736"/>
      <c r="DAV155" s="737"/>
      <c r="DAW155" s="737"/>
      <c r="DAX155" s="737"/>
      <c r="DAY155" s="737"/>
      <c r="DAZ155" s="737"/>
      <c r="DBA155" s="737"/>
      <c r="DBB155" s="737"/>
      <c r="DBC155" s="737"/>
      <c r="DBD155" s="739"/>
      <c r="DBE155" s="740"/>
      <c r="DBF155" s="736"/>
      <c r="DBG155" s="736"/>
      <c r="DBH155" s="736"/>
      <c r="DBI155" s="736"/>
      <c r="DBJ155" s="736"/>
      <c r="DBK155" s="736"/>
      <c r="DBL155" s="737"/>
      <c r="DBM155" s="737"/>
      <c r="DBN155" s="737"/>
      <c r="DBO155" s="737"/>
      <c r="DBP155" s="737"/>
      <c r="DBQ155" s="737"/>
      <c r="DBR155" s="737"/>
      <c r="DBS155" s="737"/>
      <c r="DBT155" s="739"/>
      <c r="DBU155" s="740"/>
      <c r="DBV155" s="736"/>
      <c r="DBW155" s="736"/>
      <c r="DBX155" s="736"/>
      <c r="DBY155" s="736"/>
      <c r="DBZ155" s="736"/>
      <c r="DCA155" s="736"/>
      <c r="DCB155" s="737"/>
      <c r="DCC155" s="737"/>
      <c r="DCD155" s="737"/>
      <c r="DCE155" s="737"/>
      <c r="DCF155" s="737"/>
      <c r="DCG155" s="737"/>
      <c r="DCH155" s="737"/>
      <c r="DCI155" s="737"/>
      <c r="DCJ155" s="739"/>
      <c r="DCK155" s="740"/>
      <c r="DCL155" s="736"/>
      <c r="DCM155" s="736"/>
      <c r="DCN155" s="736"/>
      <c r="DCO155" s="736"/>
      <c r="DCP155" s="736"/>
      <c r="DCQ155" s="736"/>
      <c r="DCR155" s="737"/>
      <c r="DCS155" s="737"/>
      <c r="DCT155" s="737"/>
      <c r="DCU155" s="737"/>
      <c r="DCV155" s="737"/>
      <c r="DCW155" s="737"/>
      <c r="DCX155" s="737"/>
      <c r="DCY155" s="737"/>
      <c r="DCZ155" s="739"/>
      <c r="DDA155" s="740"/>
      <c r="DDB155" s="736"/>
      <c r="DDC155" s="736"/>
      <c r="DDD155" s="736"/>
      <c r="DDE155" s="736"/>
      <c r="DDF155" s="736"/>
      <c r="DDG155" s="736"/>
      <c r="DDH155" s="737"/>
      <c r="DDI155" s="737"/>
      <c r="DDJ155" s="737"/>
      <c r="DDK155" s="737"/>
      <c r="DDL155" s="737"/>
      <c r="DDM155" s="737"/>
      <c r="DDN155" s="737"/>
      <c r="DDO155" s="737"/>
      <c r="DDP155" s="739"/>
      <c r="DDQ155" s="740"/>
      <c r="DDR155" s="736"/>
      <c r="DDS155" s="736"/>
      <c r="DDT155" s="736"/>
      <c r="DDU155" s="736"/>
      <c r="DDV155" s="736"/>
      <c r="DDW155" s="736"/>
      <c r="DDX155" s="737"/>
      <c r="DDY155" s="737"/>
      <c r="DDZ155" s="737"/>
      <c r="DEA155" s="737"/>
      <c r="DEB155" s="737"/>
      <c r="DEC155" s="737"/>
      <c r="DED155" s="737"/>
      <c r="DEE155" s="737"/>
      <c r="DEF155" s="739"/>
      <c r="DEG155" s="740"/>
      <c r="DEH155" s="736"/>
      <c r="DEI155" s="736"/>
      <c r="DEJ155" s="736"/>
      <c r="DEK155" s="736"/>
      <c r="DEL155" s="736"/>
      <c r="DEM155" s="736"/>
      <c r="DEN155" s="737"/>
      <c r="DEO155" s="737"/>
      <c r="DEP155" s="737"/>
      <c r="DEQ155" s="737"/>
      <c r="DER155" s="737"/>
      <c r="DES155" s="737"/>
      <c r="DET155" s="737"/>
      <c r="DEU155" s="737"/>
      <c r="DEV155" s="739"/>
      <c r="DEW155" s="740"/>
      <c r="DEX155" s="736"/>
      <c r="DEY155" s="736"/>
      <c r="DEZ155" s="736"/>
      <c r="DFA155" s="736"/>
      <c r="DFB155" s="736"/>
      <c r="DFC155" s="736"/>
      <c r="DFD155" s="737"/>
      <c r="DFE155" s="737"/>
      <c r="DFF155" s="737"/>
      <c r="DFG155" s="737"/>
      <c r="DFH155" s="737"/>
      <c r="DFI155" s="737"/>
      <c r="DFJ155" s="737"/>
      <c r="DFK155" s="737"/>
      <c r="DFL155" s="739"/>
      <c r="DFM155" s="740"/>
      <c r="DFN155" s="736"/>
      <c r="DFO155" s="736"/>
      <c r="DFP155" s="736"/>
      <c r="DFQ155" s="736"/>
      <c r="DFR155" s="736"/>
      <c r="DFS155" s="736"/>
      <c r="DFT155" s="737"/>
      <c r="DFU155" s="737"/>
      <c r="DFV155" s="737"/>
      <c r="DFW155" s="737"/>
      <c r="DFX155" s="737"/>
      <c r="DFY155" s="737"/>
      <c r="DFZ155" s="737"/>
      <c r="DGA155" s="737"/>
      <c r="DGB155" s="739"/>
      <c r="DGC155" s="740"/>
      <c r="DGD155" s="736"/>
      <c r="DGE155" s="736"/>
      <c r="DGF155" s="736"/>
      <c r="DGG155" s="736"/>
      <c r="DGH155" s="736"/>
      <c r="DGI155" s="736"/>
      <c r="DGJ155" s="737"/>
      <c r="DGK155" s="737"/>
      <c r="DGL155" s="737"/>
      <c r="DGM155" s="737"/>
      <c r="DGN155" s="737"/>
      <c r="DGO155" s="737"/>
      <c r="DGP155" s="737"/>
      <c r="DGQ155" s="737"/>
      <c r="DGR155" s="739"/>
      <c r="DGS155" s="740"/>
      <c r="DGT155" s="736"/>
      <c r="DGU155" s="736"/>
      <c r="DGV155" s="736"/>
      <c r="DGW155" s="736"/>
      <c r="DGX155" s="736"/>
      <c r="DGY155" s="736"/>
      <c r="DGZ155" s="737"/>
      <c r="DHA155" s="737"/>
      <c r="DHB155" s="737"/>
      <c r="DHC155" s="737"/>
      <c r="DHD155" s="737"/>
      <c r="DHE155" s="737"/>
      <c r="DHF155" s="737"/>
      <c r="DHG155" s="737"/>
      <c r="DHH155" s="739"/>
      <c r="DHI155" s="740"/>
      <c r="DHJ155" s="736"/>
      <c r="DHK155" s="736"/>
      <c r="DHL155" s="736"/>
      <c r="DHM155" s="736"/>
      <c r="DHN155" s="736"/>
      <c r="DHO155" s="736"/>
      <c r="DHP155" s="737"/>
      <c r="DHQ155" s="737"/>
      <c r="DHR155" s="737"/>
      <c r="DHS155" s="737"/>
      <c r="DHT155" s="737"/>
      <c r="DHU155" s="737"/>
      <c r="DHV155" s="737"/>
      <c r="DHW155" s="737"/>
      <c r="DHX155" s="739"/>
      <c r="DHY155" s="740"/>
      <c r="DHZ155" s="736"/>
      <c r="DIA155" s="736"/>
      <c r="DIB155" s="736"/>
      <c r="DIC155" s="736"/>
      <c r="DID155" s="736"/>
      <c r="DIE155" s="736"/>
      <c r="DIF155" s="737"/>
      <c r="DIG155" s="737"/>
      <c r="DIH155" s="737"/>
      <c r="DII155" s="737"/>
      <c r="DIJ155" s="737"/>
      <c r="DIK155" s="737"/>
      <c r="DIL155" s="737"/>
      <c r="DIM155" s="737"/>
      <c r="DIN155" s="739"/>
      <c r="DIO155" s="740"/>
      <c r="DIP155" s="736"/>
      <c r="DIQ155" s="736"/>
      <c r="DIR155" s="736"/>
      <c r="DIS155" s="736"/>
      <c r="DIT155" s="736"/>
      <c r="DIU155" s="736"/>
      <c r="DIV155" s="737"/>
      <c r="DIW155" s="737"/>
      <c r="DIX155" s="737"/>
      <c r="DIY155" s="737"/>
      <c r="DIZ155" s="737"/>
      <c r="DJA155" s="737"/>
      <c r="DJB155" s="737"/>
      <c r="DJC155" s="737"/>
      <c r="DJD155" s="739"/>
      <c r="DJE155" s="740"/>
      <c r="DJF155" s="736"/>
      <c r="DJG155" s="736"/>
      <c r="DJH155" s="736"/>
      <c r="DJI155" s="736"/>
      <c r="DJJ155" s="736"/>
      <c r="DJK155" s="736"/>
      <c r="DJL155" s="737"/>
      <c r="DJM155" s="737"/>
      <c r="DJN155" s="737"/>
      <c r="DJO155" s="737"/>
      <c r="DJP155" s="737"/>
      <c r="DJQ155" s="737"/>
      <c r="DJR155" s="737"/>
      <c r="DJS155" s="737"/>
      <c r="DJT155" s="739"/>
      <c r="DJU155" s="740"/>
      <c r="DJV155" s="736"/>
      <c r="DJW155" s="736"/>
      <c r="DJX155" s="736"/>
      <c r="DJY155" s="736"/>
      <c r="DJZ155" s="736"/>
      <c r="DKA155" s="736"/>
      <c r="DKB155" s="737"/>
      <c r="DKC155" s="737"/>
      <c r="DKD155" s="737"/>
      <c r="DKE155" s="737"/>
      <c r="DKF155" s="737"/>
      <c r="DKG155" s="737"/>
      <c r="DKH155" s="737"/>
      <c r="DKI155" s="737"/>
      <c r="DKJ155" s="739"/>
      <c r="DKK155" s="740"/>
      <c r="DKL155" s="736"/>
      <c r="DKM155" s="736"/>
      <c r="DKN155" s="736"/>
      <c r="DKO155" s="736"/>
      <c r="DKP155" s="736"/>
      <c r="DKQ155" s="736"/>
      <c r="DKR155" s="737"/>
      <c r="DKS155" s="737"/>
      <c r="DKT155" s="737"/>
      <c r="DKU155" s="737"/>
      <c r="DKV155" s="737"/>
      <c r="DKW155" s="737"/>
      <c r="DKX155" s="737"/>
      <c r="DKY155" s="737"/>
      <c r="DKZ155" s="739"/>
      <c r="DLA155" s="740"/>
      <c r="DLB155" s="736"/>
      <c r="DLC155" s="736"/>
      <c r="DLD155" s="736"/>
      <c r="DLE155" s="736"/>
      <c r="DLF155" s="736"/>
      <c r="DLG155" s="736"/>
      <c r="DLH155" s="737"/>
      <c r="DLI155" s="737"/>
      <c r="DLJ155" s="737"/>
      <c r="DLK155" s="737"/>
      <c r="DLL155" s="737"/>
      <c r="DLM155" s="737"/>
      <c r="DLN155" s="737"/>
      <c r="DLO155" s="737"/>
      <c r="DLP155" s="739"/>
      <c r="DLQ155" s="740"/>
      <c r="DLR155" s="736"/>
      <c r="DLS155" s="736"/>
      <c r="DLT155" s="736"/>
      <c r="DLU155" s="736"/>
      <c r="DLV155" s="736"/>
      <c r="DLW155" s="736"/>
      <c r="DLX155" s="737"/>
      <c r="DLY155" s="737"/>
      <c r="DLZ155" s="737"/>
      <c r="DMA155" s="737"/>
      <c r="DMB155" s="737"/>
      <c r="DMC155" s="737"/>
      <c r="DMD155" s="737"/>
      <c r="DME155" s="737"/>
      <c r="DMF155" s="739"/>
      <c r="DMG155" s="740"/>
      <c r="DMH155" s="736"/>
      <c r="DMI155" s="736"/>
      <c r="DMJ155" s="736"/>
      <c r="DMK155" s="736"/>
      <c r="DML155" s="736"/>
      <c r="DMM155" s="736"/>
      <c r="DMN155" s="737"/>
      <c r="DMO155" s="737"/>
      <c r="DMP155" s="737"/>
      <c r="DMQ155" s="737"/>
      <c r="DMR155" s="737"/>
      <c r="DMS155" s="737"/>
      <c r="DMT155" s="737"/>
      <c r="DMU155" s="737"/>
      <c r="DMV155" s="739"/>
      <c r="DMW155" s="740"/>
      <c r="DMX155" s="736"/>
      <c r="DMY155" s="736"/>
      <c r="DMZ155" s="736"/>
      <c r="DNA155" s="736"/>
      <c r="DNB155" s="736"/>
      <c r="DNC155" s="736"/>
      <c r="DND155" s="737"/>
      <c r="DNE155" s="737"/>
      <c r="DNF155" s="737"/>
      <c r="DNG155" s="737"/>
      <c r="DNH155" s="737"/>
      <c r="DNI155" s="737"/>
      <c r="DNJ155" s="737"/>
      <c r="DNK155" s="737"/>
      <c r="DNL155" s="739"/>
      <c r="DNM155" s="740"/>
      <c r="DNN155" s="736"/>
      <c r="DNO155" s="736"/>
      <c r="DNP155" s="736"/>
      <c r="DNQ155" s="736"/>
      <c r="DNR155" s="736"/>
      <c r="DNS155" s="736"/>
      <c r="DNT155" s="737"/>
      <c r="DNU155" s="737"/>
      <c r="DNV155" s="737"/>
      <c r="DNW155" s="737"/>
      <c r="DNX155" s="737"/>
      <c r="DNY155" s="737"/>
      <c r="DNZ155" s="737"/>
      <c r="DOA155" s="737"/>
      <c r="DOB155" s="739"/>
      <c r="DOC155" s="740"/>
      <c r="DOD155" s="736"/>
      <c r="DOE155" s="736"/>
      <c r="DOF155" s="736"/>
      <c r="DOG155" s="736"/>
      <c r="DOH155" s="736"/>
      <c r="DOI155" s="736"/>
      <c r="DOJ155" s="737"/>
      <c r="DOK155" s="737"/>
      <c r="DOL155" s="737"/>
      <c r="DOM155" s="737"/>
      <c r="DON155" s="737"/>
      <c r="DOO155" s="737"/>
      <c r="DOP155" s="737"/>
      <c r="DOQ155" s="737"/>
      <c r="DOR155" s="739"/>
      <c r="DOS155" s="740"/>
      <c r="DOT155" s="736"/>
      <c r="DOU155" s="736"/>
      <c r="DOV155" s="736"/>
      <c r="DOW155" s="736"/>
      <c r="DOX155" s="736"/>
      <c r="DOY155" s="736"/>
      <c r="DOZ155" s="737"/>
      <c r="DPA155" s="737"/>
      <c r="DPB155" s="737"/>
      <c r="DPC155" s="737"/>
      <c r="DPD155" s="737"/>
      <c r="DPE155" s="737"/>
      <c r="DPF155" s="737"/>
      <c r="DPG155" s="737"/>
      <c r="DPH155" s="739"/>
      <c r="DPI155" s="740"/>
      <c r="DPJ155" s="736"/>
      <c r="DPK155" s="736"/>
      <c r="DPL155" s="736"/>
      <c r="DPM155" s="736"/>
      <c r="DPN155" s="736"/>
      <c r="DPO155" s="736"/>
      <c r="DPP155" s="737"/>
      <c r="DPQ155" s="737"/>
      <c r="DPR155" s="737"/>
      <c r="DPS155" s="737"/>
      <c r="DPT155" s="737"/>
      <c r="DPU155" s="737"/>
      <c r="DPV155" s="737"/>
      <c r="DPW155" s="737"/>
      <c r="DPX155" s="739"/>
      <c r="DPY155" s="740"/>
      <c r="DPZ155" s="736"/>
      <c r="DQA155" s="736"/>
      <c r="DQB155" s="736"/>
      <c r="DQC155" s="736"/>
      <c r="DQD155" s="736"/>
      <c r="DQE155" s="736"/>
      <c r="DQF155" s="737"/>
      <c r="DQG155" s="737"/>
      <c r="DQH155" s="737"/>
      <c r="DQI155" s="737"/>
      <c r="DQJ155" s="737"/>
      <c r="DQK155" s="737"/>
      <c r="DQL155" s="737"/>
      <c r="DQM155" s="737"/>
      <c r="DQN155" s="739"/>
      <c r="DQO155" s="740"/>
      <c r="DQP155" s="736"/>
      <c r="DQQ155" s="736"/>
      <c r="DQR155" s="736"/>
      <c r="DQS155" s="736"/>
      <c r="DQT155" s="736"/>
      <c r="DQU155" s="736"/>
      <c r="DQV155" s="737"/>
      <c r="DQW155" s="737"/>
      <c r="DQX155" s="737"/>
      <c r="DQY155" s="737"/>
      <c r="DQZ155" s="737"/>
      <c r="DRA155" s="737"/>
      <c r="DRB155" s="737"/>
      <c r="DRC155" s="737"/>
      <c r="DRD155" s="739"/>
      <c r="DRE155" s="740"/>
      <c r="DRF155" s="736"/>
      <c r="DRG155" s="736"/>
      <c r="DRH155" s="736"/>
      <c r="DRI155" s="736"/>
      <c r="DRJ155" s="736"/>
      <c r="DRK155" s="736"/>
      <c r="DRL155" s="737"/>
      <c r="DRM155" s="737"/>
      <c r="DRN155" s="737"/>
      <c r="DRO155" s="737"/>
      <c r="DRP155" s="737"/>
      <c r="DRQ155" s="737"/>
      <c r="DRR155" s="737"/>
      <c r="DRS155" s="737"/>
      <c r="DRT155" s="739"/>
      <c r="DRU155" s="740"/>
      <c r="DRV155" s="736"/>
      <c r="DRW155" s="736"/>
      <c r="DRX155" s="736"/>
      <c r="DRY155" s="736"/>
      <c r="DRZ155" s="736"/>
      <c r="DSA155" s="736"/>
      <c r="DSB155" s="737"/>
      <c r="DSC155" s="737"/>
      <c r="DSD155" s="737"/>
      <c r="DSE155" s="737"/>
      <c r="DSF155" s="737"/>
      <c r="DSG155" s="737"/>
      <c r="DSH155" s="737"/>
      <c r="DSI155" s="737"/>
      <c r="DSJ155" s="739"/>
      <c r="DSK155" s="740"/>
      <c r="DSL155" s="736"/>
      <c r="DSM155" s="736"/>
      <c r="DSN155" s="736"/>
      <c r="DSO155" s="736"/>
      <c r="DSP155" s="736"/>
      <c r="DSQ155" s="736"/>
      <c r="DSR155" s="737"/>
      <c r="DSS155" s="737"/>
      <c r="DST155" s="737"/>
      <c r="DSU155" s="737"/>
      <c r="DSV155" s="737"/>
      <c r="DSW155" s="737"/>
      <c r="DSX155" s="737"/>
      <c r="DSY155" s="737"/>
      <c r="DSZ155" s="739"/>
      <c r="DTA155" s="740"/>
      <c r="DTB155" s="736"/>
      <c r="DTC155" s="736"/>
      <c r="DTD155" s="736"/>
      <c r="DTE155" s="736"/>
      <c r="DTF155" s="736"/>
      <c r="DTG155" s="736"/>
      <c r="DTH155" s="737"/>
      <c r="DTI155" s="737"/>
      <c r="DTJ155" s="737"/>
      <c r="DTK155" s="737"/>
      <c r="DTL155" s="737"/>
      <c r="DTM155" s="737"/>
      <c r="DTN155" s="737"/>
      <c r="DTO155" s="737"/>
      <c r="DTP155" s="739"/>
      <c r="DTQ155" s="740"/>
      <c r="DTR155" s="736"/>
      <c r="DTS155" s="736"/>
      <c r="DTT155" s="736"/>
      <c r="DTU155" s="736"/>
      <c r="DTV155" s="736"/>
      <c r="DTW155" s="736"/>
      <c r="DTX155" s="737"/>
      <c r="DTY155" s="737"/>
      <c r="DTZ155" s="737"/>
      <c r="DUA155" s="737"/>
      <c r="DUB155" s="737"/>
      <c r="DUC155" s="737"/>
      <c r="DUD155" s="737"/>
      <c r="DUE155" s="737"/>
      <c r="DUF155" s="739"/>
      <c r="DUG155" s="740"/>
      <c r="DUH155" s="736"/>
      <c r="DUI155" s="736"/>
      <c r="DUJ155" s="736"/>
      <c r="DUK155" s="736"/>
      <c r="DUL155" s="736"/>
      <c r="DUM155" s="736"/>
      <c r="DUN155" s="737"/>
      <c r="DUO155" s="737"/>
      <c r="DUP155" s="737"/>
      <c r="DUQ155" s="737"/>
      <c r="DUR155" s="737"/>
      <c r="DUS155" s="737"/>
      <c r="DUT155" s="737"/>
      <c r="DUU155" s="737"/>
      <c r="DUV155" s="739"/>
      <c r="DUW155" s="740"/>
      <c r="DUX155" s="736"/>
      <c r="DUY155" s="736"/>
      <c r="DUZ155" s="736"/>
      <c r="DVA155" s="736"/>
      <c r="DVB155" s="736"/>
      <c r="DVC155" s="736"/>
      <c r="DVD155" s="737"/>
      <c r="DVE155" s="737"/>
      <c r="DVF155" s="737"/>
      <c r="DVG155" s="737"/>
      <c r="DVH155" s="737"/>
      <c r="DVI155" s="737"/>
      <c r="DVJ155" s="737"/>
      <c r="DVK155" s="737"/>
      <c r="DVL155" s="739"/>
      <c r="DVM155" s="740"/>
      <c r="DVN155" s="736"/>
      <c r="DVO155" s="736"/>
      <c r="DVP155" s="736"/>
      <c r="DVQ155" s="736"/>
      <c r="DVR155" s="736"/>
      <c r="DVS155" s="736"/>
      <c r="DVT155" s="737"/>
      <c r="DVU155" s="737"/>
      <c r="DVV155" s="737"/>
      <c r="DVW155" s="737"/>
      <c r="DVX155" s="737"/>
      <c r="DVY155" s="737"/>
      <c r="DVZ155" s="737"/>
      <c r="DWA155" s="737"/>
      <c r="DWB155" s="739"/>
      <c r="DWC155" s="740"/>
      <c r="DWD155" s="736"/>
      <c r="DWE155" s="736"/>
      <c r="DWF155" s="736"/>
      <c r="DWG155" s="736"/>
      <c r="DWH155" s="736"/>
      <c r="DWI155" s="736"/>
      <c r="DWJ155" s="737"/>
      <c r="DWK155" s="737"/>
      <c r="DWL155" s="737"/>
      <c r="DWM155" s="737"/>
      <c r="DWN155" s="737"/>
      <c r="DWO155" s="737"/>
      <c r="DWP155" s="737"/>
      <c r="DWQ155" s="737"/>
      <c r="DWR155" s="739"/>
      <c r="DWS155" s="740"/>
      <c r="DWT155" s="736"/>
      <c r="DWU155" s="736"/>
      <c r="DWV155" s="736"/>
      <c r="DWW155" s="736"/>
      <c r="DWX155" s="736"/>
      <c r="DWY155" s="736"/>
      <c r="DWZ155" s="737"/>
      <c r="DXA155" s="737"/>
      <c r="DXB155" s="737"/>
      <c r="DXC155" s="737"/>
      <c r="DXD155" s="737"/>
      <c r="DXE155" s="737"/>
      <c r="DXF155" s="737"/>
      <c r="DXG155" s="737"/>
      <c r="DXH155" s="739"/>
      <c r="DXI155" s="740"/>
      <c r="DXJ155" s="736"/>
      <c r="DXK155" s="736"/>
      <c r="DXL155" s="736"/>
      <c r="DXM155" s="736"/>
      <c r="DXN155" s="736"/>
      <c r="DXO155" s="736"/>
      <c r="DXP155" s="737"/>
      <c r="DXQ155" s="737"/>
      <c r="DXR155" s="737"/>
      <c r="DXS155" s="737"/>
      <c r="DXT155" s="737"/>
      <c r="DXU155" s="737"/>
      <c r="DXV155" s="737"/>
      <c r="DXW155" s="737"/>
      <c r="DXX155" s="739"/>
      <c r="DXY155" s="740"/>
      <c r="DXZ155" s="736"/>
      <c r="DYA155" s="736"/>
      <c r="DYB155" s="736"/>
      <c r="DYC155" s="736"/>
      <c r="DYD155" s="736"/>
      <c r="DYE155" s="736"/>
      <c r="DYF155" s="737"/>
      <c r="DYG155" s="737"/>
      <c r="DYH155" s="737"/>
      <c r="DYI155" s="737"/>
      <c r="DYJ155" s="737"/>
      <c r="DYK155" s="737"/>
      <c r="DYL155" s="737"/>
      <c r="DYM155" s="737"/>
      <c r="DYN155" s="739"/>
      <c r="DYO155" s="740"/>
      <c r="DYP155" s="736"/>
      <c r="DYQ155" s="736"/>
      <c r="DYR155" s="736"/>
      <c r="DYS155" s="736"/>
      <c r="DYT155" s="736"/>
      <c r="DYU155" s="736"/>
      <c r="DYV155" s="737"/>
      <c r="DYW155" s="737"/>
      <c r="DYX155" s="737"/>
      <c r="DYY155" s="737"/>
      <c r="DYZ155" s="737"/>
      <c r="DZA155" s="737"/>
      <c r="DZB155" s="737"/>
      <c r="DZC155" s="737"/>
      <c r="DZD155" s="739"/>
      <c r="DZE155" s="740"/>
      <c r="DZF155" s="736"/>
      <c r="DZG155" s="736"/>
      <c r="DZH155" s="736"/>
      <c r="DZI155" s="736"/>
      <c r="DZJ155" s="736"/>
      <c r="DZK155" s="736"/>
      <c r="DZL155" s="737"/>
      <c r="DZM155" s="737"/>
      <c r="DZN155" s="737"/>
      <c r="DZO155" s="737"/>
      <c r="DZP155" s="737"/>
      <c r="DZQ155" s="737"/>
      <c r="DZR155" s="737"/>
      <c r="DZS155" s="737"/>
      <c r="DZT155" s="739"/>
      <c r="DZU155" s="740"/>
      <c r="DZV155" s="736"/>
      <c r="DZW155" s="736"/>
      <c r="DZX155" s="736"/>
      <c r="DZY155" s="736"/>
      <c r="DZZ155" s="736"/>
      <c r="EAA155" s="736"/>
      <c r="EAB155" s="737"/>
      <c r="EAC155" s="737"/>
      <c r="EAD155" s="737"/>
      <c r="EAE155" s="737"/>
      <c r="EAF155" s="737"/>
      <c r="EAG155" s="737"/>
      <c r="EAH155" s="737"/>
      <c r="EAI155" s="737"/>
      <c r="EAJ155" s="739"/>
      <c r="EAK155" s="740"/>
      <c r="EAL155" s="736"/>
      <c r="EAM155" s="736"/>
      <c r="EAN155" s="736"/>
      <c r="EAO155" s="736"/>
      <c r="EAP155" s="736"/>
      <c r="EAQ155" s="736"/>
      <c r="EAR155" s="737"/>
      <c r="EAS155" s="737"/>
      <c r="EAT155" s="737"/>
      <c r="EAU155" s="737"/>
      <c r="EAV155" s="737"/>
      <c r="EAW155" s="737"/>
      <c r="EAX155" s="737"/>
      <c r="EAY155" s="737"/>
      <c r="EAZ155" s="739"/>
      <c r="EBA155" s="740"/>
      <c r="EBB155" s="736"/>
      <c r="EBC155" s="736"/>
      <c r="EBD155" s="736"/>
      <c r="EBE155" s="736"/>
      <c r="EBF155" s="736"/>
      <c r="EBG155" s="736"/>
      <c r="EBH155" s="737"/>
      <c r="EBI155" s="737"/>
      <c r="EBJ155" s="737"/>
      <c r="EBK155" s="737"/>
      <c r="EBL155" s="737"/>
      <c r="EBM155" s="737"/>
      <c r="EBN155" s="737"/>
      <c r="EBO155" s="737"/>
      <c r="EBP155" s="739"/>
      <c r="EBQ155" s="740"/>
      <c r="EBR155" s="736"/>
      <c r="EBS155" s="736"/>
      <c r="EBT155" s="736"/>
      <c r="EBU155" s="736"/>
      <c r="EBV155" s="736"/>
      <c r="EBW155" s="736"/>
      <c r="EBX155" s="737"/>
      <c r="EBY155" s="737"/>
      <c r="EBZ155" s="737"/>
      <c r="ECA155" s="737"/>
      <c r="ECB155" s="737"/>
      <c r="ECC155" s="737"/>
      <c r="ECD155" s="737"/>
      <c r="ECE155" s="737"/>
      <c r="ECF155" s="739"/>
      <c r="ECG155" s="740"/>
      <c r="ECH155" s="736"/>
      <c r="ECI155" s="736"/>
      <c r="ECJ155" s="736"/>
      <c r="ECK155" s="736"/>
      <c r="ECL155" s="736"/>
      <c r="ECM155" s="736"/>
      <c r="ECN155" s="737"/>
      <c r="ECO155" s="737"/>
      <c r="ECP155" s="737"/>
      <c r="ECQ155" s="737"/>
      <c r="ECR155" s="737"/>
      <c r="ECS155" s="737"/>
      <c r="ECT155" s="737"/>
      <c r="ECU155" s="737"/>
      <c r="ECV155" s="739"/>
      <c r="ECW155" s="740"/>
      <c r="ECX155" s="736"/>
      <c r="ECY155" s="736"/>
      <c r="ECZ155" s="736"/>
      <c r="EDA155" s="736"/>
      <c r="EDB155" s="736"/>
      <c r="EDC155" s="736"/>
      <c r="EDD155" s="737"/>
      <c r="EDE155" s="737"/>
      <c r="EDF155" s="737"/>
      <c r="EDG155" s="737"/>
      <c r="EDH155" s="737"/>
      <c r="EDI155" s="737"/>
      <c r="EDJ155" s="737"/>
      <c r="EDK155" s="737"/>
      <c r="EDL155" s="739"/>
      <c r="EDM155" s="740"/>
      <c r="EDN155" s="736"/>
      <c r="EDO155" s="736"/>
      <c r="EDP155" s="736"/>
      <c r="EDQ155" s="736"/>
      <c r="EDR155" s="736"/>
      <c r="EDS155" s="736"/>
      <c r="EDT155" s="737"/>
      <c r="EDU155" s="737"/>
      <c r="EDV155" s="737"/>
      <c r="EDW155" s="737"/>
      <c r="EDX155" s="737"/>
      <c r="EDY155" s="737"/>
      <c r="EDZ155" s="737"/>
      <c r="EEA155" s="737"/>
      <c r="EEB155" s="739"/>
      <c r="EEC155" s="740"/>
      <c r="EED155" s="736"/>
      <c r="EEE155" s="736"/>
      <c r="EEF155" s="736"/>
      <c r="EEG155" s="736"/>
      <c r="EEH155" s="736"/>
      <c r="EEI155" s="736"/>
      <c r="EEJ155" s="737"/>
      <c r="EEK155" s="737"/>
      <c r="EEL155" s="737"/>
      <c r="EEM155" s="737"/>
      <c r="EEN155" s="737"/>
      <c r="EEO155" s="737"/>
      <c r="EEP155" s="737"/>
      <c r="EEQ155" s="737"/>
      <c r="EER155" s="739"/>
      <c r="EES155" s="740"/>
      <c r="EET155" s="736"/>
      <c r="EEU155" s="736"/>
      <c r="EEV155" s="736"/>
      <c r="EEW155" s="736"/>
      <c r="EEX155" s="736"/>
      <c r="EEY155" s="736"/>
      <c r="EEZ155" s="737"/>
      <c r="EFA155" s="737"/>
      <c r="EFB155" s="737"/>
      <c r="EFC155" s="737"/>
      <c r="EFD155" s="737"/>
      <c r="EFE155" s="737"/>
      <c r="EFF155" s="737"/>
      <c r="EFG155" s="737"/>
      <c r="EFH155" s="739"/>
      <c r="EFI155" s="740"/>
      <c r="EFJ155" s="736"/>
      <c r="EFK155" s="736"/>
      <c r="EFL155" s="736"/>
      <c r="EFM155" s="736"/>
      <c r="EFN155" s="736"/>
      <c r="EFO155" s="736"/>
      <c r="EFP155" s="737"/>
      <c r="EFQ155" s="737"/>
      <c r="EFR155" s="737"/>
      <c r="EFS155" s="737"/>
      <c r="EFT155" s="737"/>
      <c r="EFU155" s="737"/>
      <c r="EFV155" s="737"/>
      <c r="EFW155" s="737"/>
      <c r="EFX155" s="739"/>
      <c r="EFY155" s="740"/>
      <c r="EFZ155" s="736"/>
      <c r="EGA155" s="736"/>
      <c r="EGB155" s="736"/>
      <c r="EGC155" s="736"/>
      <c r="EGD155" s="736"/>
      <c r="EGE155" s="736"/>
      <c r="EGF155" s="737"/>
      <c r="EGG155" s="737"/>
      <c r="EGH155" s="737"/>
      <c r="EGI155" s="737"/>
      <c r="EGJ155" s="737"/>
      <c r="EGK155" s="737"/>
      <c r="EGL155" s="737"/>
      <c r="EGM155" s="737"/>
      <c r="EGN155" s="739"/>
      <c r="EGO155" s="740"/>
      <c r="EGP155" s="736"/>
      <c r="EGQ155" s="736"/>
      <c r="EGR155" s="736"/>
      <c r="EGS155" s="736"/>
      <c r="EGT155" s="736"/>
      <c r="EGU155" s="736"/>
      <c r="EGV155" s="737"/>
      <c r="EGW155" s="737"/>
      <c r="EGX155" s="737"/>
      <c r="EGY155" s="737"/>
      <c r="EGZ155" s="737"/>
      <c r="EHA155" s="737"/>
      <c r="EHB155" s="737"/>
      <c r="EHC155" s="737"/>
      <c r="EHD155" s="739"/>
      <c r="EHE155" s="740"/>
      <c r="EHF155" s="736"/>
      <c r="EHG155" s="736"/>
      <c r="EHH155" s="736"/>
      <c r="EHI155" s="736"/>
      <c r="EHJ155" s="736"/>
      <c r="EHK155" s="736"/>
      <c r="EHL155" s="737"/>
      <c r="EHM155" s="737"/>
      <c r="EHN155" s="737"/>
      <c r="EHO155" s="737"/>
      <c r="EHP155" s="737"/>
      <c r="EHQ155" s="737"/>
      <c r="EHR155" s="737"/>
      <c r="EHS155" s="737"/>
      <c r="EHT155" s="739"/>
      <c r="EHU155" s="740"/>
      <c r="EHV155" s="736"/>
      <c r="EHW155" s="736"/>
      <c r="EHX155" s="736"/>
      <c r="EHY155" s="736"/>
      <c r="EHZ155" s="736"/>
      <c r="EIA155" s="736"/>
      <c r="EIB155" s="737"/>
      <c r="EIC155" s="737"/>
      <c r="EID155" s="737"/>
      <c r="EIE155" s="737"/>
      <c r="EIF155" s="737"/>
      <c r="EIG155" s="737"/>
      <c r="EIH155" s="737"/>
      <c r="EII155" s="737"/>
      <c r="EIJ155" s="739"/>
      <c r="EIK155" s="740"/>
      <c r="EIL155" s="736"/>
      <c r="EIM155" s="736"/>
      <c r="EIN155" s="736"/>
      <c r="EIO155" s="736"/>
      <c r="EIP155" s="736"/>
      <c r="EIQ155" s="736"/>
      <c r="EIR155" s="737"/>
      <c r="EIS155" s="737"/>
      <c r="EIT155" s="737"/>
      <c r="EIU155" s="737"/>
      <c r="EIV155" s="737"/>
      <c r="EIW155" s="737"/>
      <c r="EIX155" s="737"/>
      <c r="EIY155" s="737"/>
      <c r="EIZ155" s="739"/>
      <c r="EJA155" s="740"/>
      <c r="EJB155" s="736"/>
      <c r="EJC155" s="736"/>
      <c r="EJD155" s="736"/>
      <c r="EJE155" s="736"/>
      <c r="EJF155" s="736"/>
      <c r="EJG155" s="736"/>
      <c r="EJH155" s="737"/>
      <c r="EJI155" s="737"/>
      <c r="EJJ155" s="737"/>
      <c r="EJK155" s="737"/>
      <c r="EJL155" s="737"/>
      <c r="EJM155" s="737"/>
      <c r="EJN155" s="737"/>
      <c r="EJO155" s="737"/>
      <c r="EJP155" s="739"/>
      <c r="EJQ155" s="740"/>
      <c r="EJR155" s="736"/>
      <c r="EJS155" s="736"/>
      <c r="EJT155" s="736"/>
      <c r="EJU155" s="736"/>
      <c r="EJV155" s="736"/>
      <c r="EJW155" s="736"/>
      <c r="EJX155" s="737"/>
      <c r="EJY155" s="737"/>
      <c r="EJZ155" s="737"/>
      <c r="EKA155" s="737"/>
      <c r="EKB155" s="737"/>
      <c r="EKC155" s="737"/>
      <c r="EKD155" s="737"/>
      <c r="EKE155" s="737"/>
      <c r="EKF155" s="739"/>
      <c r="EKG155" s="740"/>
      <c r="EKH155" s="736"/>
      <c r="EKI155" s="736"/>
      <c r="EKJ155" s="736"/>
      <c r="EKK155" s="736"/>
      <c r="EKL155" s="736"/>
      <c r="EKM155" s="736"/>
      <c r="EKN155" s="737"/>
      <c r="EKO155" s="737"/>
      <c r="EKP155" s="737"/>
      <c r="EKQ155" s="737"/>
      <c r="EKR155" s="737"/>
      <c r="EKS155" s="737"/>
      <c r="EKT155" s="737"/>
      <c r="EKU155" s="737"/>
      <c r="EKV155" s="739"/>
      <c r="EKW155" s="740"/>
      <c r="EKX155" s="736"/>
      <c r="EKY155" s="736"/>
      <c r="EKZ155" s="736"/>
      <c r="ELA155" s="736"/>
      <c r="ELB155" s="736"/>
      <c r="ELC155" s="736"/>
      <c r="ELD155" s="737"/>
      <c r="ELE155" s="737"/>
      <c r="ELF155" s="737"/>
      <c r="ELG155" s="737"/>
      <c r="ELH155" s="737"/>
      <c r="ELI155" s="737"/>
      <c r="ELJ155" s="737"/>
      <c r="ELK155" s="737"/>
      <c r="ELL155" s="739"/>
      <c r="ELM155" s="740"/>
      <c r="ELN155" s="736"/>
      <c r="ELO155" s="736"/>
      <c r="ELP155" s="736"/>
      <c r="ELQ155" s="736"/>
      <c r="ELR155" s="736"/>
      <c r="ELS155" s="736"/>
      <c r="ELT155" s="737"/>
      <c r="ELU155" s="737"/>
      <c r="ELV155" s="737"/>
      <c r="ELW155" s="737"/>
      <c r="ELX155" s="737"/>
      <c r="ELY155" s="737"/>
      <c r="ELZ155" s="737"/>
      <c r="EMA155" s="737"/>
      <c r="EMB155" s="739"/>
      <c r="EMC155" s="740"/>
      <c r="EMD155" s="736"/>
      <c r="EME155" s="736"/>
      <c r="EMF155" s="736"/>
      <c r="EMG155" s="736"/>
      <c r="EMH155" s="736"/>
      <c r="EMI155" s="736"/>
      <c r="EMJ155" s="737"/>
      <c r="EMK155" s="737"/>
      <c r="EML155" s="737"/>
      <c r="EMM155" s="737"/>
      <c r="EMN155" s="737"/>
      <c r="EMO155" s="737"/>
      <c r="EMP155" s="737"/>
      <c r="EMQ155" s="737"/>
      <c r="EMR155" s="739"/>
      <c r="EMS155" s="740"/>
      <c r="EMT155" s="736"/>
      <c r="EMU155" s="736"/>
      <c r="EMV155" s="736"/>
      <c r="EMW155" s="736"/>
      <c r="EMX155" s="736"/>
      <c r="EMY155" s="736"/>
      <c r="EMZ155" s="737"/>
      <c r="ENA155" s="737"/>
      <c r="ENB155" s="737"/>
      <c r="ENC155" s="737"/>
      <c r="END155" s="737"/>
      <c r="ENE155" s="737"/>
      <c r="ENF155" s="737"/>
      <c r="ENG155" s="737"/>
      <c r="ENH155" s="739"/>
      <c r="ENI155" s="740"/>
      <c r="ENJ155" s="736"/>
      <c r="ENK155" s="736"/>
      <c r="ENL155" s="736"/>
      <c r="ENM155" s="736"/>
      <c r="ENN155" s="736"/>
      <c r="ENO155" s="736"/>
      <c r="ENP155" s="737"/>
      <c r="ENQ155" s="737"/>
      <c r="ENR155" s="737"/>
      <c r="ENS155" s="737"/>
      <c r="ENT155" s="737"/>
      <c r="ENU155" s="737"/>
      <c r="ENV155" s="737"/>
      <c r="ENW155" s="737"/>
      <c r="ENX155" s="739"/>
      <c r="ENY155" s="740"/>
      <c r="ENZ155" s="736"/>
      <c r="EOA155" s="736"/>
      <c r="EOB155" s="736"/>
      <c r="EOC155" s="736"/>
      <c r="EOD155" s="736"/>
      <c r="EOE155" s="736"/>
      <c r="EOF155" s="737"/>
      <c r="EOG155" s="737"/>
      <c r="EOH155" s="737"/>
      <c r="EOI155" s="737"/>
      <c r="EOJ155" s="737"/>
      <c r="EOK155" s="737"/>
      <c r="EOL155" s="737"/>
      <c r="EOM155" s="737"/>
      <c r="EON155" s="739"/>
      <c r="EOO155" s="740"/>
      <c r="EOP155" s="736"/>
      <c r="EOQ155" s="736"/>
      <c r="EOR155" s="736"/>
      <c r="EOS155" s="736"/>
      <c r="EOT155" s="736"/>
      <c r="EOU155" s="736"/>
      <c r="EOV155" s="737"/>
      <c r="EOW155" s="737"/>
      <c r="EOX155" s="737"/>
      <c r="EOY155" s="737"/>
      <c r="EOZ155" s="737"/>
      <c r="EPA155" s="737"/>
      <c r="EPB155" s="737"/>
      <c r="EPC155" s="737"/>
      <c r="EPD155" s="739"/>
      <c r="EPE155" s="740"/>
      <c r="EPF155" s="736"/>
      <c r="EPG155" s="736"/>
      <c r="EPH155" s="736"/>
      <c r="EPI155" s="736"/>
      <c r="EPJ155" s="736"/>
      <c r="EPK155" s="736"/>
      <c r="EPL155" s="737"/>
      <c r="EPM155" s="737"/>
      <c r="EPN155" s="737"/>
      <c r="EPO155" s="737"/>
      <c r="EPP155" s="737"/>
      <c r="EPQ155" s="737"/>
      <c r="EPR155" s="737"/>
      <c r="EPS155" s="737"/>
      <c r="EPT155" s="739"/>
      <c r="EPU155" s="740"/>
      <c r="EPV155" s="736"/>
      <c r="EPW155" s="736"/>
      <c r="EPX155" s="736"/>
      <c r="EPY155" s="736"/>
      <c r="EPZ155" s="736"/>
      <c r="EQA155" s="736"/>
      <c r="EQB155" s="737"/>
      <c r="EQC155" s="737"/>
      <c r="EQD155" s="737"/>
      <c r="EQE155" s="737"/>
      <c r="EQF155" s="737"/>
      <c r="EQG155" s="737"/>
      <c r="EQH155" s="737"/>
      <c r="EQI155" s="737"/>
      <c r="EQJ155" s="739"/>
      <c r="EQK155" s="740"/>
      <c r="EQL155" s="736"/>
      <c r="EQM155" s="736"/>
      <c r="EQN155" s="736"/>
      <c r="EQO155" s="736"/>
      <c r="EQP155" s="736"/>
      <c r="EQQ155" s="736"/>
      <c r="EQR155" s="737"/>
      <c r="EQS155" s="737"/>
      <c r="EQT155" s="737"/>
      <c r="EQU155" s="737"/>
      <c r="EQV155" s="737"/>
      <c r="EQW155" s="737"/>
      <c r="EQX155" s="737"/>
      <c r="EQY155" s="737"/>
      <c r="EQZ155" s="739"/>
      <c r="ERA155" s="740"/>
      <c r="ERB155" s="736"/>
      <c r="ERC155" s="736"/>
      <c r="ERD155" s="736"/>
      <c r="ERE155" s="736"/>
      <c r="ERF155" s="736"/>
      <c r="ERG155" s="736"/>
      <c r="ERH155" s="737"/>
      <c r="ERI155" s="737"/>
      <c r="ERJ155" s="737"/>
      <c r="ERK155" s="737"/>
      <c r="ERL155" s="737"/>
      <c r="ERM155" s="737"/>
      <c r="ERN155" s="737"/>
      <c r="ERO155" s="737"/>
      <c r="ERP155" s="739"/>
      <c r="ERQ155" s="740"/>
      <c r="ERR155" s="736"/>
      <c r="ERS155" s="736"/>
      <c r="ERT155" s="736"/>
      <c r="ERU155" s="736"/>
      <c r="ERV155" s="736"/>
      <c r="ERW155" s="736"/>
      <c r="ERX155" s="737"/>
      <c r="ERY155" s="737"/>
      <c r="ERZ155" s="737"/>
      <c r="ESA155" s="737"/>
      <c r="ESB155" s="737"/>
      <c r="ESC155" s="737"/>
      <c r="ESD155" s="737"/>
      <c r="ESE155" s="737"/>
      <c r="ESF155" s="739"/>
      <c r="ESG155" s="740"/>
      <c r="ESH155" s="736"/>
      <c r="ESI155" s="736"/>
      <c r="ESJ155" s="736"/>
      <c r="ESK155" s="736"/>
      <c r="ESL155" s="736"/>
      <c r="ESM155" s="736"/>
      <c r="ESN155" s="737"/>
      <c r="ESO155" s="737"/>
      <c r="ESP155" s="737"/>
      <c r="ESQ155" s="737"/>
      <c r="ESR155" s="737"/>
      <c r="ESS155" s="737"/>
      <c r="EST155" s="737"/>
      <c r="ESU155" s="737"/>
      <c r="ESV155" s="739"/>
      <c r="ESW155" s="740"/>
      <c r="ESX155" s="736"/>
      <c r="ESY155" s="736"/>
      <c r="ESZ155" s="736"/>
      <c r="ETA155" s="736"/>
      <c r="ETB155" s="736"/>
      <c r="ETC155" s="736"/>
      <c r="ETD155" s="737"/>
      <c r="ETE155" s="737"/>
      <c r="ETF155" s="737"/>
      <c r="ETG155" s="737"/>
      <c r="ETH155" s="737"/>
      <c r="ETI155" s="737"/>
      <c r="ETJ155" s="737"/>
      <c r="ETK155" s="737"/>
      <c r="ETL155" s="739"/>
      <c r="ETM155" s="740"/>
      <c r="ETN155" s="736"/>
      <c r="ETO155" s="736"/>
      <c r="ETP155" s="736"/>
      <c r="ETQ155" s="736"/>
      <c r="ETR155" s="736"/>
      <c r="ETS155" s="736"/>
      <c r="ETT155" s="737"/>
      <c r="ETU155" s="737"/>
      <c r="ETV155" s="737"/>
      <c r="ETW155" s="737"/>
      <c r="ETX155" s="737"/>
      <c r="ETY155" s="737"/>
      <c r="ETZ155" s="737"/>
      <c r="EUA155" s="737"/>
      <c r="EUB155" s="739"/>
      <c r="EUC155" s="740"/>
      <c r="EUD155" s="736"/>
      <c r="EUE155" s="736"/>
      <c r="EUF155" s="736"/>
      <c r="EUG155" s="736"/>
      <c r="EUH155" s="736"/>
      <c r="EUI155" s="736"/>
      <c r="EUJ155" s="737"/>
      <c r="EUK155" s="737"/>
      <c r="EUL155" s="737"/>
      <c r="EUM155" s="737"/>
      <c r="EUN155" s="737"/>
      <c r="EUO155" s="737"/>
      <c r="EUP155" s="737"/>
      <c r="EUQ155" s="737"/>
      <c r="EUR155" s="739"/>
      <c r="EUS155" s="740"/>
      <c r="EUT155" s="736"/>
      <c r="EUU155" s="736"/>
      <c r="EUV155" s="736"/>
      <c r="EUW155" s="736"/>
      <c r="EUX155" s="736"/>
      <c r="EUY155" s="736"/>
      <c r="EUZ155" s="737"/>
      <c r="EVA155" s="737"/>
      <c r="EVB155" s="737"/>
      <c r="EVC155" s="737"/>
      <c r="EVD155" s="737"/>
      <c r="EVE155" s="737"/>
      <c r="EVF155" s="737"/>
      <c r="EVG155" s="737"/>
      <c r="EVH155" s="739"/>
      <c r="EVI155" s="740"/>
      <c r="EVJ155" s="736"/>
      <c r="EVK155" s="736"/>
      <c r="EVL155" s="736"/>
      <c r="EVM155" s="736"/>
      <c r="EVN155" s="736"/>
      <c r="EVO155" s="736"/>
      <c r="EVP155" s="737"/>
      <c r="EVQ155" s="737"/>
      <c r="EVR155" s="737"/>
      <c r="EVS155" s="737"/>
      <c r="EVT155" s="737"/>
      <c r="EVU155" s="737"/>
      <c r="EVV155" s="737"/>
      <c r="EVW155" s="737"/>
      <c r="EVX155" s="739"/>
      <c r="EVY155" s="740"/>
      <c r="EVZ155" s="736"/>
      <c r="EWA155" s="736"/>
      <c r="EWB155" s="736"/>
      <c r="EWC155" s="736"/>
      <c r="EWD155" s="736"/>
      <c r="EWE155" s="736"/>
      <c r="EWF155" s="737"/>
      <c r="EWG155" s="737"/>
      <c r="EWH155" s="737"/>
      <c r="EWI155" s="737"/>
      <c r="EWJ155" s="737"/>
      <c r="EWK155" s="737"/>
      <c r="EWL155" s="737"/>
      <c r="EWM155" s="737"/>
      <c r="EWN155" s="739"/>
      <c r="EWO155" s="740"/>
      <c r="EWP155" s="736"/>
      <c r="EWQ155" s="736"/>
      <c r="EWR155" s="736"/>
      <c r="EWS155" s="736"/>
      <c r="EWT155" s="736"/>
      <c r="EWU155" s="736"/>
      <c r="EWV155" s="737"/>
      <c r="EWW155" s="737"/>
      <c r="EWX155" s="737"/>
      <c r="EWY155" s="737"/>
      <c r="EWZ155" s="737"/>
      <c r="EXA155" s="737"/>
      <c r="EXB155" s="737"/>
      <c r="EXC155" s="737"/>
      <c r="EXD155" s="739"/>
      <c r="EXE155" s="740"/>
      <c r="EXF155" s="736"/>
      <c r="EXG155" s="736"/>
      <c r="EXH155" s="736"/>
      <c r="EXI155" s="736"/>
      <c r="EXJ155" s="736"/>
      <c r="EXK155" s="736"/>
      <c r="EXL155" s="737"/>
      <c r="EXM155" s="737"/>
      <c r="EXN155" s="737"/>
      <c r="EXO155" s="737"/>
      <c r="EXP155" s="737"/>
      <c r="EXQ155" s="737"/>
      <c r="EXR155" s="737"/>
      <c r="EXS155" s="737"/>
      <c r="EXT155" s="739"/>
      <c r="EXU155" s="740"/>
      <c r="EXV155" s="736"/>
      <c r="EXW155" s="736"/>
      <c r="EXX155" s="736"/>
      <c r="EXY155" s="736"/>
      <c r="EXZ155" s="736"/>
      <c r="EYA155" s="736"/>
      <c r="EYB155" s="737"/>
      <c r="EYC155" s="737"/>
      <c r="EYD155" s="737"/>
      <c r="EYE155" s="737"/>
      <c r="EYF155" s="737"/>
      <c r="EYG155" s="737"/>
      <c r="EYH155" s="737"/>
      <c r="EYI155" s="737"/>
      <c r="EYJ155" s="739"/>
      <c r="EYK155" s="740"/>
      <c r="EYL155" s="736"/>
      <c r="EYM155" s="736"/>
      <c r="EYN155" s="736"/>
      <c r="EYO155" s="736"/>
      <c r="EYP155" s="736"/>
      <c r="EYQ155" s="736"/>
      <c r="EYR155" s="737"/>
      <c r="EYS155" s="737"/>
      <c r="EYT155" s="737"/>
      <c r="EYU155" s="737"/>
      <c r="EYV155" s="737"/>
      <c r="EYW155" s="737"/>
      <c r="EYX155" s="737"/>
      <c r="EYY155" s="737"/>
      <c r="EYZ155" s="739"/>
      <c r="EZA155" s="740"/>
      <c r="EZB155" s="736"/>
      <c r="EZC155" s="736"/>
      <c r="EZD155" s="736"/>
      <c r="EZE155" s="736"/>
      <c r="EZF155" s="736"/>
      <c r="EZG155" s="736"/>
      <c r="EZH155" s="737"/>
      <c r="EZI155" s="737"/>
      <c r="EZJ155" s="737"/>
      <c r="EZK155" s="737"/>
      <c r="EZL155" s="737"/>
      <c r="EZM155" s="737"/>
      <c r="EZN155" s="737"/>
      <c r="EZO155" s="737"/>
      <c r="EZP155" s="739"/>
      <c r="EZQ155" s="740"/>
      <c r="EZR155" s="736"/>
      <c r="EZS155" s="736"/>
      <c r="EZT155" s="736"/>
      <c r="EZU155" s="736"/>
      <c r="EZV155" s="736"/>
      <c r="EZW155" s="736"/>
      <c r="EZX155" s="737"/>
      <c r="EZY155" s="737"/>
      <c r="EZZ155" s="737"/>
      <c r="FAA155" s="737"/>
      <c r="FAB155" s="737"/>
      <c r="FAC155" s="737"/>
      <c r="FAD155" s="737"/>
      <c r="FAE155" s="737"/>
      <c r="FAF155" s="739"/>
      <c r="FAG155" s="740"/>
      <c r="FAH155" s="736"/>
      <c r="FAI155" s="736"/>
      <c r="FAJ155" s="736"/>
      <c r="FAK155" s="736"/>
      <c r="FAL155" s="736"/>
      <c r="FAM155" s="736"/>
      <c r="FAN155" s="737"/>
      <c r="FAO155" s="737"/>
      <c r="FAP155" s="737"/>
      <c r="FAQ155" s="737"/>
      <c r="FAR155" s="737"/>
      <c r="FAS155" s="737"/>
      <c r="FAT155" s="737"/>
      <c r="FAU155" s="737"/>
      <c r="FAV155" s="739"/>
      <c r="FAW155" s="740"/>
      <c r="FAX155" s="736"/>
      <c r="FAY155" s="736"/>
      <c r="FAZ155" s="736"/>
      <c r="FBA155" s="736"/>
      <c r="FBB155" s="736"/>
      <c r="FBC155" s="736"/>
      <c r="FBD155" s="737"/>
      <c r="FBE155" s="737"/>
      <c r="FBF155" s="737"/>
      <c r="FBG155" s="737"/>
      <c r="FBH155" s="737"/>
      <c r="FBI155" s="737"/>
      <c r="FBJ155" s="737"/>
      <c r="FBK155" s="737"/>
      <c r="FBL155" s="739"/>
      <c r="FBM155" s="740"/>
      <c r="FBN155" s="736"/>
      <c r="FBO155" s="736"/>
      <c r="FBP155" s="736"/>
      <c r="FBQ155" s="736"/>
      <c r="FBR155" s="736"/>
      <c r="FBS155" s="736"/>
      <c r="FBT155" s="737"/>
      <c r="FBU155" s="737"/>
      <c r="FBV155" s="737"/>
      <c r="FBW155" s="737"/>
      <c r="FBX155" s="737"/>
      <c r="FBY155" s="737"/>
      <c r="FBZ155" s="737"/>
      <c r="FCA155" s="737"/>
      <c r="FCB155" s="739"/>
      <c r="FCC155" s="740"/>
      <c r="FCD155" s="736"/>
      <c r="FCE155" s="736"/>
      <c r="FCF155" s="736"/>
      <c r="FCG155" s="736"/>
      <c r="FCH155" s="736"/>
      <c r="FCI155" s="736"/>
      <c r="FCJ155" s="737"/>
      <c r="FCK155" s="737"/>
      <c r="FCL155" s="737"/>
      <c r="FCM155" s="737"/>
      <c r="FCN155" s="737"/>
      <c r="FCO155" s="737"/>
      <c r="FCP155" s="737"/>
      <c r="FCQ155" s="737"/>
      <c r="FCR155" s="739"/>
      <c r="FCS155" s="740"/>
      <c r="FCT155" s="736"/>
      <c r="FCU155" s="736"/>
      <c r="FCV155" s="736"/>
      <c r="FCW155" s="736"/>
      <c r="FCX155" s="736"/>
      <c r="FCY155" s="736"/>
      <c r="FCZ155" s="737"/>
      <c r="FDA155" s="737"/>
      <c r="FDB155" s="737"/>
      <c r="FDC155" s="737"/>
      <c r="FDD155" s="737"/>
      <c r="FDE155" s="737"/>
      <c r="FDF155" s="737"/>
      <c r="FDG155" s="737"/>
      <c r="FDH155" s="739"/>
      <c r="FDI155" s="740"/>
      <c r="FDJ155" s="736"/>
      <c r="FDK155" s="736"/>
      <c r="FDL155" s="736"/>
      <c r="FDM155" s="736"/>
      <c r="FDN155" s="736"/>
      <c r="FDO155" s="736"/>
      <c r="FDP155" s="737"/>
      <c r="FDQ155" s="737"/>
      <c r="FDR155" s="737"/>
      <c r="FDS155" s="737"/>
      <c r="FDT155" s="737"/>
      <c r="FDU155" s="737"/>
      <c r="FDV155" s="737"/>
      <c r="FDW155" s="737"/>
      <c r="FDX155" s="739"/>
      <c r="FDY155" s="740"/>
      <c r="FDZ155" s="736"/>
      <c r="FEA155" s="736"/>
      <c r="FEB155" s="736"/>
      <c r="FEC155" s="736"/>
      <c r="FED155" s="736"/>
      <c r="FEE155" s="736"/>
      <c r="FEF155" s="737"/>
      <c r="FEG155" s="737"/>
      <c r="FEH155" s="737"/>
      <c r="FEI155" s="737"/>
      <c r="FEJ155" s="737"/>
      <c r="FEK155" s="737"/>
      <c r="FEL155" s="737"/>
      <c r="FEM155" s="737"/>
      <c r="FEN155" s="739"/>
      <c r="FEO155" s="740"/>
      <c r="FEP155" s="736"/>
      <c r="FEQ155" s="736"/>
      <c r="FER155" s="736"/>
      <c r="FES155" s="736"/>
      <c r="FET155" s="736"/>
      <c r="FEU155" s="736"/>
      <c r="FEV155" s="737"/>
      <c r="FEW155" s="737"/>
      <c r="FEX155" s="737"/>
      <c r="FEY155" s="737"/>
      <c r="FEZ155" s="737"/>
      <c r="FFA155" s="737"/>
      <c r="FFB155" s="737"/>
      <c r="FFC155" s="737"/>
      <c r="FFD155" s="739"/>
      <c r="FFE155" s="740"/>
      <c r="FFF155" s="736"/>
      <c r="FFG155" s="736"/>
      <c r="FFH155" s="736"/>
      <c r="FFI155" s="736"/>
      <c r="FFJ155" s="736"/>
      <c r="FFK155" s="736"/>
      <c r="FFL155" s="737"/>
      <c r="FFM155" s="737"/>
      <c r="FFN155" s="737"/>
      <c r="FFO155" s="737"/>
      <c r="FFP155" s="737"/>
      <c r="FFQ155" s="737"/>
      <c r="FFR155" s="737"/>
      <c r="FFS155" s="737"/>
      <c r="FFT155" s="739"/>
      <c r="FFU155" s="740"/>
      <c r="FFV155" s="736"/>
      <c r="FFW155" s="736"/>
      <c r="FFX155" s="736"/>
      <c r="FFY155" s="736"/>
      <c r="FFZ155" s="736"/>
      <c r="FGA155" s="736"/>
      <c r="FGB155" s="737"/>
      <c r="FGC155" s="737"/>
      <c r="FGD155" s="737"/>
      <c r="FGE155" s="737"/>
      <c r="FGF155" s="737"/>
      <c r="FGG155" s="737"/>
      <c r="FGH155" s="737"/>
      <c r="FGI155" s="737"/>
      <c r="FGJ155" s="739"/>
      <c r="FGK155" s="740"/>
      <c r="FGL155" s="736"/>
      <c r="FGM155" s="736"/>
      <c r="FGN155" s="736"/>
      <c r="FGO155" s="736"/>
      <c r="FGP155" s="736"/>
      <c r="FGQ155" s="736"/>
      <c r="FGR155" s="737"/>
      <c r="FGS155" s="737"/>
      <c r="FGT155" s="737"/>
      <c r="FGU155" s="737"/>
      <c r="FGV155" s="737"/>
      <c r="FGW155" s="737"/>
      <c r="FGX155" s="737"/>
      <c r="FGY155" s="737"/>
      <c r="FGZ155" s="739"/>
      <c r="FHA155" s="740"/>
      <c r="FHB155" s="736"/>
      <c r="FHC155" s="736"/>
      <c r="FHD155" s="736"/>
      <c r="FHE155" s="736"/>
      <c r="FHF155" s="736"/>
      <c r="FHG155" s="736"/>
      <c r="FHH155" s="737"/>
      <c r="FHI155" s="737"/>
      <c r="FHJ155" s="737"/>
      <c r="FHK155" s="737"/>
      <c r="FHL155" s="737"/>
      <c r="FHM155" s="737"/>
      <c r="FHN155" s="737"/>
      <c r="FHO155" s="737"/>
      <c r="FHP155" s="739"/>
      <c r="FHQ155" s="740"/>
      <c r="FHR155" s="736"/>
      <c r="FHS155" s="736"/>
      <c r="FHT155" s="736"/>
      <c r="FHU155" s="736"/>
      <c r="FHV155" s="736"/>
      <c r="FHW155" s="736"/>
      <c r="FHX155" s="737"/>
      <c r="FHY155" s="737"/>
      <c r="FHZ155" s="737"/>
      <c r="FIA155" s="737"/>
      <c r="FIB155" s="737"/>
      <c r="FIC155" s="737"/>
      <c r="FID155" s="737"/>
      <c r="FIE155" s="737"/>
      <c r="FIF155" s="739"/>
      <c r="FIG155" s="740"/>
      <c r="FIH155" s="736"/>
      <c r="FII155" s="736"/>
      <c r="FIJ155" s="736"/>
      <c r="FIK155" s="736"/>
      <c r="FIL155" s="736"/>
      <c r="FIM155" s="736"/>
      <c r="FIN155" s="737"/>
      <c r="FIO155" s="737"/>
      <c r="FIP155" s="737"/>
      <c r="FIQ155" s="737"/>
      <c r="FIR155" s="737"/>
      <c r="FIS155" s="737"/>
      <c r="FIT155" s="737"/>
      <c r="FIU155" s="737"/>
      <c r="FIV155" s="739"/>
      <c r="FIW155" s="740"/>
      <c r="FIX155" s="736"/>
      <c r="FIY155" s="736"/>
      <c r="FIZ155" s="736"/>
      <c r="FJA155" s="736"/>
      <c r="FJB155" s="736"/>
      <c r="FJC155" s="736"/>
      <c r="FJD155" s="737"/>
      <c r="FJE155" s="737"/>
      <c r="FJF155" s="737"/>
      <c r="FJG155" s="737"/>
      <c r="FJH155" s="737"/>
      <c r="FJI155" s="737"/>
      <c r="FJJ155" s="737"/>
      <c r="FJK155" s="737"/>
      <c r="FJL155" s="739"/>
      <c r="FJM155" s="740"/>
      <c r="FJN155" s="736"/>
      <c r="FJO155" s="736"/>
      <c r="FJP155" s="736"/>
      <c r="FJQ155" s="736"/>
      <c r="FJR155" s="736"/>
      <c r="FJS155" s="736"/>
      <c r="FJT155" s="737"/>
      <c r="FJU155" s="737"/>
      <c r="FJV155" s="737"/>
      <c r="FJW155" s="737"/>
      <c r="FJX155" s="737"/>
      <c r="FJY155" s="737"/>
      <c r="FJZ155" s="737"/>
      <c r="FKA155" s="737"/>
      <c r="FKB155" s="739"/>
      <c r="FKC155" s="740"/>
      <c r="FKD155" s="736"/>
      <c r="FKE155" s="736"/>
      <c r="FKF155" s="736"/>
      <c r="FKG155" s="736"/>
      <c r="FKH155" s="736"/>
      <c r="FKI155" s="736"/>
      <c r="FKJ155" s="737"/>
      <c r="FKK155" s="737"/>
      <c r="FKL155" s="737"/>
      <c r="FKM155" s="737"/>
      <c r="FKN155" s="737"/>
      <c r="FKO155" s="737"/>
      <c r="FKP155" s="737"/>
      <c r="FKQ155" s="737"/>
      <c r="FKR155" s="739"/>
      <c r="FKS155" s="740"/>
      <c r="FKT155" s="736"/>
      <c r="FKU155" s="736"/>
      <c r="FKV155" s="736"/>
      <c r="FKW155" s="736"/>
      <c r="FKX155" s="736"/>
      <c r="FKY155" s="736"/>
      <c r="FKZ155" s="737"/>
      <c r="FLA155" s="737"/>
      <c r="FLB155" s="737"/>
      <c r="FLC155" s="737"/>
      <c r="FLD155" s="737"/>
      <c r="FLE155" s="737"/>
      <c r="FLF155" s="737"/>
      <c r="FLG155" s="737"/>
      <c r="FLH155" s="739"/>
      <c r="FLI155" s="740"/>
      <c r="FLJ155" s="736"/>
      <c r="FLK155" s="736"/>
      <c r="FLL155" s="736"/>
      <c r="FLM155" s="736"/>
      <c r="FLN155" s="736"/>
      <c r="FLO155" s="736"/>
      <c r="FLP155" s="737"/>
      <c r="FLQ155" s="737"/>
      <c r="FLR155" s="737"/>
      <c r="FLS155" s="737"/>
      <c r="FLT155" s="737"/>
      <c r="FLU155" s="737"/>
      <c r="FLV155" s="737"/>
      <c r="FLW155" s="737"/>
      <c r="FLX155" s="739"/>
      <c r="FLY155" s="740"/>
      <c r="FLZ155" s="736"/>
      <c r="FMA155" s="736"/>
      <c r="FMB155" s="736"/>
      <c r="FMC155" s="736"/>
      <c r="FMD155" s="736"/>
      <c r="FME155" s="736"/>
      <c r="FMF155" s="737"/>
      <c r="FMG155" s="737"/>
      <c r="FMH155" s="737"/>
      <c r="FMI155" s="737"/>
      <c r="FMJ155" s="737"/>
      <c r="FMK155" s="737"/>
      <c r="FML155" s="737"/>
      <c r="FMM155" s="737"/>
      <c r="FMN155" s="739"/>
      <c r="FMO155" s="740"/>
      <c r="FMP155" s="736"/>
      <c r="FMQ155" s="736"/>
      <c r="FMR155" s="736"/>
      <c r="FMS155" s="736"/>
      <c r="FMT155" s="736"/>
      <c r="FMU155" s="736"/>
      <c r="FMV155" s="737"/>
      <c r="FMW155" s="737"/>
      <c r="FMX155" s="737"/>
      <c r="FMY155" s="737"/>
      <c r="FMZ155" s="737"/>
      <c r="FNA155" s="737"/>
      <c r="FNB155" s="737"/>
      <c r="FNC155" s="737"/>
      <c r="FND155" s="739"/>
      <c r="FNE155" s="740"/>
      <c r="FNF155" s="736"/>
      <c r="FNG155" s="736"/>
      <c r="FNH155" s="736"/>
      <c r="FNI155" s="736"/>
      <c r="FNJ155" s="736"/>
      <c r="FNK155" s="736"/>
      <c r="FNL155" s="737"/>
      <c r="FNM155" s="737"/>
      <c r="FNN155" s="737"/>
      <c r="FNO155" s="737"/>
      <c r="FNP155" s="737"/>
      <c r="FNQ155" s="737"/>
      <c r="FNR155" s="737"/>
      <c r="FNS155" s="737"/>
      <c r="FNT155" s="739"/>
      <c r="FNU155" s="740"/>
      <c r="FNV155" s="736"/>
      <c r="FNW155" s="736"/>
      <c r="FNX155" s="736"/>
      <c r="FNY155" s="736"/>
      <c r="FNZ155" s="736"/>
      <c r="FOA155" s="736"/>
      <c r="FOB155" s="737"/>
      <c r="FOC155" s="737"/>
      <c r="FOD155" s="737"/>
      <c r="FOE155" s="737"/>
      <c r="FOF155" s="737"/>
      <c r="FOG155" s="737"/>
      <c r="FOH155" s="737"/>
      <c r="FOI155" s="737"/>
      <c r="FOJ155" s="739"/>
      <c r="FOK155" s="740"/>
      <c r="FOL155" s="736"/>
      <c r="FOM155" s="736"/>
      <c r="FON155" s="736"/>
      <c r="FOO155" s="736"/>
      <c r="FOP155" s="736"/>
      <c r="FOQ155" s="736"/>
      <c r="FOR155" s="737"/>
      <c r="FOS155" s="737"/>
      <c r="FOT155" s="737"/>
      <c r="FOU155" s="737"/>
      <c r="FOV155" s="737"/>
      <c r="FOW155" s="737"/>
      <c r="FOX155" s="737"/>
      <c r="FOY155" s="737"/>
      <c r="FOZ155" s="739"/>
      <c r="FPA155" s="740"/>
      <c r="FPB155" s="736"/>
      <c r="FPC155" s="736"/>
      <c r="FPD155" s="736"/>
      <c r="FPE155" s="736"/>
      <c r="FPF155" s="736"/>
      <c r="FPG155" s="736"/>
      <c r="FPH155" s="737"/>
      <c r="FPI155" s="737"/>
      <c r="FPJ155" s="737"/>
      <c r="FPK155" s="737"/>
      <c r="FPL155" s="737"/>
      <c r="FPM155" s="737"/>
      <c r="FPN155" s="737"/>
      <c r="FPO155" s="737"/>
      <c r="FPP155" s="739"/>
      <c r="FPQ155" s="740"/>
      <c r="FPR155" s="736"/>
      <c r="FPS155" s="736"/>
      <c r="FPT155" s="736"/>
      <c r="FPU155" s="736"/>
      <c r="FPV155" s="736"/>
      <c r="FPW155" s="736"/>
      <c r="FPX155" s="737"/>
      <c r="FPY155" s="737"/>
      <c r="FPZ155" s="737"/>
      <c r="FQA155" s="737"/>
      <c r="FQB155" s="737"/>
      <c r="FQC155" s="737"/>
      <c r="FQD155" s="737"/>
      <c r="FQE155" s="737"/>
      <c r="FQF155" s="739"/>
      <c r="FQG155" s="740"/>
      <c r="FQH155" s="736"/>
      <c r="FQI155" s="736"/>
      <c r="FQJ155" s="736"/>
      <c r="FQK155" s="736"/>
      <c r="FQL155" s="736"/>
      <c r="FQM155" s="736"/>
      <c r="FQN155" s="737"/>
      <c r="FQO155" s="737"/>
      <c r="FQP155" s="737"/>
      <c r="FQQ155" s="737"/>
      <c r="FQR155" s="737"/>
      <c r="FQS155" s="737"/>
      <c r="FQT155" s="737"/>
      <c r="FQU155" s="737"/>
      <c r="FQV155" s="739"/>
      <c r="FQW155" s="740"/>
      <c r="FQX155" s="736"/>
      <c r="FQY155" s="736"/>
      <c r="FQZ155" s="736"/>
      <c r="FRA155" s="736"/>
      <c r="FRB155" s="736"/>
      <c r="FRC155" s="736"/>
      <c r="FRD155" s="737"/>
      <c r="FRE155" s="737"/>
      <c r="FRF155" s="737"/>
      <c r="FRG155" s="737"/>
      <c r="FRH155" s="737"/>
      <c r="FRI155" s="737"/>
      <c r="FRJ155" s="737"/>
      <c r="FRK155" s="737"/>
      <c r="FRL155" s="739"/>
      <c r="FRM155" s="740"/>
      <c r="FRN155" s="736"/>
      <c r="FRO155" s="736"/>
      <c r="FRP155" s="736"/>
      <c r="FRQ155" s="736"/>
      <c r="FRR155" s="736"/>
      <c r="FRS155" s="736"/>
      <c r="FRT155" s="737"/>
      <c r="FRU155" s="737"/>
      <c r="FRV155" s="737"/>
      <c r="FRW155" s="737"/>
      <c r="FRX155" s="737"/>
      <c r="FRY155" s="737"/>
      <c r="FRZ155" s="737"/>
      <c r="FSA155" s="737"/>
      <c r="FSB155" s="739"/>
      <c r="FSC155" s="740"/>
      <c r="FSD155" s="736"/>
      <c r="FSE155" s="736"/>
      <c r="FSF155" s="736"/>
      <c r="FSG155" s="736"/>
      <c r="FSH155" s="736"/>
      <c r="FSI155" s="736"/>
      <c r="FSJ155" s="737"/>
      <c r="FSK155" s="737"/>
      <c r="FSL155" s="737"/>
      <c r="FSM155" s="737"/>
      <c r="FSN155" s="737"/>
      <c r="FSO155" s="737"/>
      <c r="FSP155" s="737"/>
      <c r="FSQ155" s="737"/>
      <c r="FSR155" s="739"/>
      <c r="FSS155" s="740"/>
      <c r="FST155" s="736"/>
      <c r="FSU155" s="736"/>
      <c r="FSV155" s="736"/>
      <c r="FSW155" s="736"/>
      <c r="FSX155" s="736"/>
      <c r="FSY155" s="736"/>
      <c r="FSZ155" s="737"/>
      <c r="FTA155" s="737"/>
      <c r="FTB155" s="737"/>
      <c r="FTC155" s="737"/>
      <c r="FTD155" s="737"/>
      <c r="FTE155" s="737"/>
      <c r="FTF155" s="737"/>
      <c r="FTG155" s="737"/>
      <c r="FTH155" s="739"/>
      <c r="FTI155" s="740"/>
      <c r="FTJ155" s="736"/>
      <c r="FTK155" s="736"/>
      <c r="FTL155" s="736"/>
      <c r="FTM155" s="736"/>
      <c r="FTN155" s="736"/>
      <c r="FTO155" s="736"/>
      <c r="FTP155" s="737"/>
      <c r="FTQ155" s="737"/>
      <c r="FTR155" s="737"/>
      <c r="FTS155" s="737"/>
      <c r="FTT155" s="737"/>
      <c r="FTU155" s="737"/>
      <c r="FTV155" s="737"/>
      <c r="FTW155" s="737"/>
      <c r="FTX155" s="739"/>
      <c r="FTY155" s="740"/>
      <c r="FTZ155" s="736"/>
      <c r="FUA155" s="736"/>
      <c r="FUB155" s="736"/>
      <c r="FUC155" s="736"/>
      <c r="FUD155" s="736"/>
      <c r="FUE155" s="736"/>
      <c r="FUF155" s="737"/>
      <c r="FUG155" s="737"/>
      <c r="FUH155" s="737"/>
      <c r="FUI155" s="737"/>
      <c r="FUJ155" s="737"/>
      <c r="FUK155" s="737"/>
      <c r="FUL155" s="737"/>
      <c r="FUM155" s="737"/>
      <c r="FUN155" s="739"/>
      <c r="FUO155" s="740"/>
      <c r="FUP155" s="736"/>
      <c r="FUQ155" s="736"/>
      <c r="FUR155" s="736"/>
      <c r="FUS155" s="736"/>
      <c r="FUT155" s="736"/>
      <c r="FUU155" s="736"/>
      <c r="FUV155" s="737"/>
      <c r="FUW155" s="737"/>
      <c r="FUX155" s="737"/>
      <c r="FUY155" s="737"/>
      <c r="FUZ155" s="737"/>
      <c r="FVA155" s="737"/>
      <c r="FVB155" s="737"/>
      <c r="FVC155" s="737"/>
      <c r="FVD155" s="739"/>
      <c r="FVE155" s="740"/>
      <c r="FVF155" s="736"/>
      <c r="FVG155" s="736"/>
      <c r="FVH155" s="736"/>
      <c r="FVI155" s="736"/>
      <c r="FVJ155" s="736"/>
      <c r="FVK155" s="736"/>
      <c r="FVL155" s="737"/>
      <c r="FVM155" s="737"/>
      <c r="FVN155" s="737"/>
      <c r="FVO155" s="737"/>
      <c r="FVP155" s="737"/>
      <c r="FVQ155" s="737"/>
      <c r="FVR155" s="737"/>
      <c r="FVS155" s="737"/>
      <c r="FVT155" s="739"/>
      <c r="FVU155" s="740"/>
      <c r="FVV155" s="736"/>
      <c r="FVW155" s="736"/>
      <c r="FVX155" s="736"/>
      <c r="FVY155" s="736"/>
      <c r="FVZ155" s="736"/>
      <c r="FWA155" s="736"/>
      <c r="FWB155" s="737"/>
      <c r="FWC155" s="737"/>
      <c r="FWD155" s="737"/>
      <c r="FWE155" s="737"/>
      <c r="FWF155" s="737"/>
      <c r="FWG155" s="737"/>
      <c r="FWH155" s="737"/>
      <c r="FWI155" s="737"/>
      <c r="FWJ155" s="739"/>
      <c r="FWK155" s="740"/>
      <c r="FWL155" s="736"/>
      <c r="FWM155" s="736"/>
      <c r="FWN155" s="736"/>
      <c r="FWO155" s="736"/>
      <c r="FWP155" s="736"/>
      <c r="FWQ155" s="736"/>
      <c r="FWR155" s="737"/>
      <c r="FWS155" s="737"/>
      <c r="FWT155" s="737"/>
      <c r="FWU155" s="737"/>
      <c r="FWV155" s="737"/>
      <c r="FWW155" s="737"/>
      <c r="FWX155" s="737"/>
      <c r="FWY155" s="737"/>
      <c r="FWZ155" s="739"/>
      <c r="FXA155" s="740"/>
      <c r="FXB155" s="736"/>
      <c r="FXC155" s="736"/>
      <c r="FXD155" s="736"/>
      <c r="FXE155" s="736"/>
      <c r="FXF155" s="736"/>
      <c r="FXG155" s="736"/>
      <c r="FXH155" s="737"/>
      <c r="FXI155" s="737"/>
      <c r="FXJ155" s="737"/>
      <c r="FXK155" s="737"/>
      <c r="FXL155" s="737"/>
      <c r="FXM155" s="737"/>
      <c r="FXN155" s="737"/>
      <c r="FXO155" s="737"/>
      <c r="FXP155" s="739"/>
      <c r="FXQ155" s="740"/>
      <c r="FXR155" s="736"/>
      <c r="FXS155" s="736"/>
      <c r="FXT155" s="736"/>
      <c r="FXU155" s="736"/>
      <c r="FXV155" s="736"/>
      <c r="FXW155" s="736"/>
      <c r="FXX155" s="737"/>
      <c r="FXY155" s="737"/>
      <c r="FXZ155" s="737"/>
      <c r="FYA155" s="737"/>
      <c r="FYB155" s="737"/>
      <c r="FYC155" s="737"/>
      <c r="FYD155" s="737"/>
      <c r="FYE155" s="737"/>
      <c r="FYF155" s="739"/>
      <c r="FYG155" s="740"/>
      <c r="FYH155" s="736"/>
      <c r="FYI155" s="736"/>
      <c r="FYJ155" s="736"/>
      <c r="FYK155" s="736"/>
      <c r="FYL155" s="736"/>
      <c r="FYM155" s="736"/>
      <c r="FYN155" s="737"/>
      <c r="FYO155" s="737"/>
      <c r="FYP155" s="737"/>
      <c r="FYQ155" s="737"/>
      <c r="FYR155" s="737"/>
      <c r="FYS155" s="737"/>
      <c r="FYT155" s="737"/>
      <c r="FYU155" s="737"/>
      <c r="FYV155" s="739"/>
      <c r="FYW155" s="740"/>
      <c r="FYX155" s="736"/>
      <c r="FYY155" s="736"/>
      <c r="FYZ155" s="736"/>
      <c r="FZA155" s="736"/>
      <c r="FZB155" s="736"/>
      <c r="FZC155" s="736"/>
      <c r="FZD155" s="737"/>
      <c r="FZE155" s="737"/>
      <c r="FZF155" s="737"/>
      <c r="FZG155" s="737"/>
      <c r="FZH155" s="737"/>
      <c r="FZI155" s="737"/>
      <c r="FZJ155" s="737"/>
      <c r="FZK155" s="737"/>
      <c r="FZL155" s="739"/>
      <c r="FZM155" s="740"/>
      <c r="FZN155" s="736"/>
      <c r="FZO155" s="736"/>
      <c r="FZP155" s="736"/>
      <c r="FZQ155" s="736"/>
      <c r="FZR155" s="736"/>
      <c r="FZS155" s="736"/>
      <c r="FZT155" s="737"/>
      <c r="FZU155" s="737"/>
      <c r="FZV155" s="737"/>
      <c r="FZW155" s="737"/>
      <c r="FZX155" s="737"/>
      <c r="FZY155" s="737"/>
      <c r="FZZ155" s="737"/>
      <c r="GAA155" s="737"/>
      <c r="GAB155" s="739"/>
      <c r="GAC155" s="740"/>
      <c r="GAD155" s="736"/>
      <c r="GAE155" s="736"/>
      <c r="GAF155" s="736"/>
      <c r="GAG155" s="736"/>
      <c r="GAH155" s="736"/>
      <c r="GAI155" s="736"/>
      <c r="GAJ155" s="737"/>
      <c r="GAK155" s="737"/>
      <c r="GAL155" s="737"/>
      <c r="GAM155" s="737"/>
      <c r="GAN155" s="737"/>
      <c r="GAO155" s="737"/>
      <c r="GAP155" s="737"/>
      <c r="GAQ155" s="737"/>
      <c r="GAR155" s="739"/>
      <c r="GAS155" s="740"/>
      <c r="GAT155" s="736"/>
      <c r="GAU155" s="736"/>
      <c r="GAV155" s="736"/>
      <c r="GAW155" s="736"/>
      <c r="GAX155" s="736"/>
      <c r="GAY155" s="736"/>
      <c r="GAZ155" s="737"/>
      <c r="GBA155" s="737"/>
      <c r="GBB155" s="737"/>
      <c r="GBC155" s="737"/>
      <c r="GBD155" s="737"/>
      <c r="GBE155" s="737"/>
      <c r="GBF155" s="737"/>
      <c r="GBG155" s="737"/>
      <c r="GBH155" s="739"/>
      <c r="GBI155" s="740"/>
      <c r="GBJ155" s="736"/>
      <c r="GBK155" s="736"/>
      <c r="GBL155" s="736"/>
      <c r="GBM155" s="736"/>
      <c r="GBN155" s="736"/>
      <c r="GBO155" s="736"/>
      <c r="GBP155" s="737"/>
      <c r="GBQ155" s="737"/>
      <c r="GBR155" s="737"/>
      <c r="GBS155" s="737"/>
      <c r="GBT155" s="737"/>
      <c r="GBU155" s="737"/>
      <c r="GBV155" s="737"/>
      <c r="GBW155" s="737"/>
      <c r="GBX155" s="739"/>
      <c r="GBY155" s="740"/>
      <c r="GBZ155" s="736"/>
      <c r="GCA155" s="736"/>
      <c r="GCB155" s="736"/>
      <c r="GCC155" s="736"/>
      <c r="GCD155" s="736"/>
      <c r="GCE155" s="736"/>
      <c r="GCF155" s="737"/>
      <c r="GCG155" s="737"/>
      <c r="GCH155" s="737"/>
      <c r="GCI155" s="737"/>
      <c r="GCJ155" s="737"/>
      <c r="GCK155" s="737"/>
      <c r="GCL155" s="737"/>
      <c r="GCM155" s="737"/>
      <c r="GCN155" s="739"/>
      <c r="GCO155" s="740"/>
      <c r="GCP155" s="736"/>
      <c r="GCQ155" s="736"/>
      <c r="GCR155" s="736"/>
      <c r="GCS155" s="736"/>
      <c r="GCT155" s="736"/>
      <c r="GCU155" s="736"/>
      <c r="GCV155" s="737"/>
      <c r="GCW155" s="737"/>
      <c r="GCX155" s="737"/>
      <c r="GCY155" s="737"/>
      <c r="GCZ155" s="737"/>
      <c r="GDA155" s="737"/>
      <c r="GDB155" s="737"/>
      <c r="GDC155" s="737"/>
      <c r="GDD155" s="739"/>
      <c r="GDE155" s="740"/>
      <c r="GDF155" s="736"/>
      <c r="GDG155" s="736"/>
      <c r="GDH155" s="736"/>
      <c r="GDI155" s="736"/>
      <c r="GDJ155" s="736"/>
      <c r="GDK155" s="736"/>
      <c r="GDL155" s="737"/>
      <c r="GDM155" s="737"/>
      <c r="GDN155" s="737"/>
      <c r="GDO155" s="737"/>
      <c r="GDP155" s="737"/>
      <c r="GDQ155" s="737"/>
      <c r="GDR155" s="737"/>
      <c r="GDS155" s="737"/>
      <c r="GDT155" s="739"/>
      <c r="GDU155" s="740"/>
      <c r="GDV155" s="736"/>
      <c r="GDW155" s="736"/>
      <c r="GDX155" s="736"/>
      <c r="GDY155" s="736"/>
      <c r="GDZ155" s="736"/>
      <c r="GEA155" s="736"/>
      <c r="GEB155" s="737"/>
      <c r="GEC155" s="737"/>
      <c r="GED155" s="737"/>
      <c r="GEE155" s="737"/>
      <c r="GEF155" s="737"/>
      <c r="GEG155" s="737"/>
      <c r="GEH155" s="737"/>
      <c r="GEI155" s="737"/>
      <c r="GEJ155" s="739"/>
      <c r="GEK155" s="740"/>
      <c r="GEL155" s="736"/>
      <c r="GEM155" s="736"/>
      <c r="GEN155" s="736"/>
      <c r="GEO155" s="736"/>
      <c r="GEP155" s="736"/>
      <c r="GEQ155" s="736"/>
      <c r="GER155" s="737"/>
      <c r="GES155" s="737"/>
      <c r="GET155" s="737"/>
      <c r="GEU155" s="737"/>
      <c r="GEV155" s="737"/>
      <c r="GEW155" s="737"/>
      <c r="GEX155" s="737"/>
      <c r="GEY155" s="737"/>
      <c r="GEZ155" s="739"/>
      <c r="GFA155" s="740"/>
      <c r="GFB155" s="736"/>
      <c r="GFC155" s="736"/>
      <c r="GFD155" s="736"/>
      <c r="GFE155" s="736"/>
      <c r="GFF155" s="736"/>
      <c r="GFG155" s="736"/>
      <c r="GFH155" s="737"/>
      <c r="GFI155" s="737"/>
      <c r="GFJ155" s="737"/>
      <c r="GFK155" s="737"/>
      <c r="GFL155" s="737"/>
      <c r="GFM155" s="737"/>
      <c r="GFN155" s="737"/>
      <c r="GFO155" s="737"/>
      <c r="GFP155" s="739"/>
      <c r="GFQ155" s="740"/>
      <c r="GFR155" s="736"/>
      <c r="GFS155" s="736"/>
      <c r="GFT155" s="736"/>
      <c r="GFU155" s="736"/>
      <c r="GFV155" s="736"/>
      <c r="GFW155" s="736"/>
      <c r="GFX155" s="737"/>
      <c r="GFY155" s="737"/>
      <c r="GFZ155" s="737"/>
      <c r="GGA155" s="737"/>
      <c r="GGB155" s="737"/>
      <c r="GGC155" s="737"/>
      <c r="GGD155" s="737"/>
      <c r="GGE155" s="737"/>
      <c r="GGF155" s="739"/>
      <c r="GGG155" s="740"/>
      <c r="GGH155" s="736"/>
      <c r="GGI155" s="736"/>
      <c r="GGJ155" s="736"/>
      <c r="GGK155" s="736"/>
      <c r="GGL155" s="736"/>
      <c r="GGM155" s="736"/>
      <c r="GGN155" s="737"/>
      <c r="GGO155" s="737"/>
      <c r="GGP155" s="737"/>
      <c r="GGQ155" s="737"/>
      <c r="GGR155" s="737"/>
      <c r="GGS155" s="737"/>
      <c r="GGT155" s="737"/>
      <c r="GGU155" s="737"/>
      <c r="GGV155" s="739"/>
      <c r="GGW155" s="740"/>
      <c r="GGX155" s="736"/>
      <c r="GGY155" s="736"/>
      <c r="GGZ155" s="736"/>
      <c r="GHA155" s="736"/>
      <c r="GHB155" s="736"/>
      <c r="GHC155" s="736"/>
      <c r="GHD155" s="737"/>
      <c r="GHE155" s="737"/>
      <c r="GHF155" s="737"/>
      <c r="GHG155" s="737"/>
      <c r="GHH155" s="737"/>
      <c r="GHI155" s="737"/>
      <c r="GHJ155" s="737"/>
      <c r="GHK155" s="737"/>
      <c r="GHL155" s="739"/>
      <c r="GHM155" s="740"/>
      <c r="GHN155" s="736"/>
      <c r="GHO155" s="736"/>
      <c r="GHP155" s="736"/>
      <c r="GHQ155" s="736"/>
      <c r="GHR155" s="736"/>
      <c r="GHS155" s="736"/>
      <c r="GHT155" s="737"/>
      <c r="GHU155" s="737"/>
      <c r="GHV155" s="737"/>
      <c r="GHW155" s="737"/>
      <c r="GHX155" s="737"/>
      <c r="GHY155" s="737"/>
      <c r="GHZ155" s="737"/>
      <c r="GIA155" s="737"/>
      <c r="GIB155" s="739"/>
      <c r="GIC155" s="740"/>
      <c r="GID155" s="736"/>
      <c r="GIE155" s="736"/>
      <c r="GIF155" s="736"/>
      <c r="GIG155" s="736"/>
      <c r="GIH155" s="736"/>
      <c r="GII155" s="736"/>
      <c r="GIJ155" s="737"/>
      <c r="GIK155" s="737"/>
      <c r="GIL155" s="737"/>
      <c r="GIM155" s="737"/>
      <c r="GIN155" s="737"/>
      <c r="GIO155" s="737"/>
      <c r="GIP155" s="737"/>
      <c r="GIQ155" s="737"/>
      <c r="GIR155" s="739"/>
      <c r="GIS155" s="740"/>
      <c r="GIT155" s="736"/>
      <c r="GIU155" s="736"/>
      <c r="GIV155" s="736"/>
      <c r="GIW155" s="736"/>
      <c r="GIX155" s="736"/>
      <c r="GIY155" s="736"/>
      <c r="GIZ155" s="737"/>
      <c r="GJA155" s="737"/>
      <c r="GJB155" s="737"/>
      <c r="GJC155" s="737"/>
      <c r="GJD155" s="737"/>
      <c r="GJE155" s="737"/>
      <c r="GJF155" s="737"/>
      <c r="GJG155" s="737"/>
      <c r="GJH155" s="739"/>
      <c r="GJI155" s="740"/>
      <c r="GJJ155" s="736"/>
      <c r="GJK155" s="736"/>
      <c r="GJL155" s="736"/>
      <c r="GJM155" s="736"/>
      <c r="GJN155" s="736"/>
      <c r="GJO155" s="736"/>
      <c r="GJP155" s="737"/>
      <c r="GJQ155" s="737"/>
      <c r="GJR155" s="737"/>
      <c r="GJS155" s="737"/>
      <c r="GJT155" s="737"/>
      <c r="GJU155" s="737"/>
      <c r="GJV155" s="737"/>
      <c r="GJW155" s="737"/>
      <c r="GJX155" s="739"/>
      <c r="GJY155" s="740"/>
      <c r="GJZ155" s="736"/>
      <c r="GKA155" s="736"/>
      <c r="GKB155" s="736"/>
      <c r="GKC155" s="736"/>
      <c r="GKD155" s="736"/>
      <c r="GKE155" s="736"/>
      <c r="GKF155" s="737"/>
      <c r="GKG155" s="737"/>
      <c r="GKH155" s="737"/>
      <c r="GKI155" s="737"/>
      <c r="GKJ155" s="737"/>
      <c r="GKK155" s="737"/>
      <c r="GKL155" s="737"/>
      <c r="GKM155" s="737"/>
      <c r="GKN155" s="739"/>
      <c r="GKO155" s="740"/>
      <c r="GKP155" s="736"/>
      <c r="GKQ155" s="736"/>
      <c r="GKR155" s="736"/>
      <c r="GKS155" s="736"/>
      <c r="GKT155" s="736"/>
      <c r="GKU155" s="736"/>
      <c r="GKV155" s="737"/>
      <c r="GKW155" s="737"/>
      <c r="GKX155" s="737"/>
      <c r="GKY155" s="737"/>
      <c r="GKZ155" s="737"/>
      <c r="GLA155" s="737"/>
      <c r="GLB155" s="737"/>
      <c r="GLC155" s="737"/>
      <c r="GLD155" s="739"/>
      <c r="GLE155" s="740"/>
      <c r="GLF155" s="736"/>
      <c r="GLG155" s="736"/>
      <c r="GLH155" s="736"/>
      <c r="GLI155" s="736"/>
      <c r="GLJ155" s="736"/>
      <c r="GLK155" s="736"/>
      <c r="GLL155" s="737"/>
      <c r="GLM155" s="737"/>
      <c r="GLN155" s="737"/>
      <c r="GLO155" s="737"/>
      <c r="GLP155" s="737"/>
      <c r="GLQ155" s="737"/>
      <c r="GLR155" s="737"/>
      <c r="GLS155" s="737"/>
      <c r="GLT155" s="739"/>
      <c r="GLU155" s="740"/>
      <c r="GLV155" s="736"/>
      <c r="GLW155" s="736"/>
      <c r="GLX155" s="736"/>
      <c r="GLY155" s="736"/>
      <c r="GLZ155" s="736"/>
      <c r="GMA155" s="736"/>
      <c r="GMB155" s="737"/>
      <c r="GMC155" s="737"/>
      <c r="GMD155" s="737"/>
      <c r="GME155" s="737"/>
      <c r="GMF155" s="737"/>
      <c r="GMG155" s="737"/>
      <c r="GMH155" s="737"/>
      <c r="GMI155" s="737"/>
      <c r="GMJ155" s="739"/>
      <c r="GMK155" s="740"/>
      <c r="GML155" s="736"/>
      <c r="GMM155" s="736"/>
      <c r="GMN155" s="736"/>
      <c r="GMO155" s="736"/>
      <c r="GMP155" s="736"/>
      <c r="GMQ155" s="736"/>
      <c r="GMR155" s="737"/>
      <c r="GMS155" s="737"/>
      <c r="GMT155" s="737"/>
      <c r="GMU155" s="737"/>
      <c r="GMV155" s="737"/>
      <c r="GMW155" s="737"/>
      <c r="GMX155" s="737"/>
      <c r="GMY155" s="737"/>
      <c r="GMZ155" s="739"/>
      <c r="GNA155" s="740"/>
      <c r="GNB155" s="736"/>
      <c r="GNC155" s="736"/>
      <c r="GND155" s="736"/>
      <c r="GNE155" s="736"/>
      <c r="GNF155" s="736"/>
      <c r="GNG155" s="736"/>
      <c r="GNH155" s="737"/>
      <c r="GNI155" s="737"/>
      <c r="GNJ155" s="737"/>
      <c r="GNK155" s="737"/>
      <c r="GNL155" s="737"/>
      <c r="GNM155" s="737"/>
      <c r="GNN155" s="737"/>
      <c r="GNO155" s="737"/>
      <c r="GNP155" s="739"/>
      <c r="GNQ155" s="740"/>
      <c r="GNR155" s="736"/>
      <c r="GNS155" s="736"/>
      <c r="GNT155" s="736"/>
      <c r="GNU155" s="736"/>
      <c r="GNV155" s="736"/>
      <c r="GNW155" s="736"/>
      <c r="GNX155" s="737"/>
      <c r="GNY155" s="737"/>
      <c r="GNZ155" s="737"/>
      <c r="GOA155" s="737"/>
      <c r="GOB155" s="737"/>
      <c r="GOC155" s="737"/>
      <c r="GOD155" s="737"/>
      <c r="GOE155" s="737"/>
      <c r="GOF155" s="739"/>
      <c r="GOG155" s="740"/>
      <c r="GOH155" s="736"/>
      <c r="GOI155" s="736"/>
      <c r="GOJ155" s="736"/>
      <c r="GOK155" s="736"/>
      <c r="GOL155" s="736"/>
      <c r="GOM155" s="736"/>
      <c r="GON155" s="737"/>
      <c r="GOO155" s="737"/>
      <c r="GOP155" s="737"/>
      <c r="GOQ155" s="737"/>
      <c r="GOR155" s="737"/>
      <c r="GOS155" s="737"/>
      <c r="GOT155" s="737"/>
      <c r="GOU155" s="737"/>
      <c r="GOV155" s="739"/>
      <c r="GOW155" s="740"/>
      <c r="GOX155" s="736"/>
      <c r="GOY155" s="736"/>
      <c r="GOZ155" s="736"/>
      <c r="GPA155" s="736"/>
      <c r="GPB155" s="736"/>
      <c r="GPC155" s="736"/>
      <c r="GPD155" s="737"/>
      <c r="GPE155" s="737"/>
      <c r="GPF155" s="737"/>
      <c r="GPG155" s="737"/>
      <c r="GPH155" s="737"/>
      <c r="GPI155" s="737"/>
      <c r="GPJ155" s="737"/>
      <c r="GPK155" s="737"/>
      <c r="GPL155" s="739"/>
      <c r="GPM155" s="740"/>
      <c r="GPN155" s="736"/>
      <c r="GPO155" s="736"/>
      <c r="GPP155" s="736"/>
      <c r="GPQ155" s="736"/>
      <c r="GPR155" s="736"/>
      <c r="GPS155" s="736"/>
      <c r="GPT155" s="737"/>
      <c r="GPU155" s="737"/>
      <c r="GPV155" s="737"/>
      <c r="GPW155" s="737"/>
      <c r="GPX155" s="737"/>
      <c r="GPY155" s="737"/>
      <c r="GPZ155" s="737"/>
      <c r="GQA155" s="737"/>
      <c r="GQB155" s="739"/>
      <c r="GQC155" s="740"/>
      <c r="GQD155" s="736"/>
      <c r="GQE155" s="736"/>
      <c r="GQF155" s="736"/>
      <c r="GQG155" s="736"/>
      <c r="GQH155" s="736"/>
      <c r="GQI155" s="736"/>
      <c r="GQJ155" s="737"/>
      <c r="GQK155" s="737"/>
      <c r="GQL155" s="737"/>
      <c r="GQM155" s="737"/>
      <c r="GQN155" s="737"/>
      <c r="GQO155" s="737"/>
      <c r="GQP155" s="737"/>
      <c r="GQQ155" s="737"/>
      <c r="GQR155" s="739"/>
      <c r="GQS155" s="740"/>
      <c r="GQT155" s="736"/>
      <c r="GQU155" s="736"/>
      <c r="GQV155" s="736"/>
      <c r="GQW155" s="736"/>
      <c r="GQX155" s="736"/>
      <c r="GQY155" s="736"/>
      <c r="GQZ155" s="737"/>
      <c r="GRA155" s="737"/>
      <c r="GRB155" s="737"/>
      <c r="GRC155" s="737"/>
      <c r="GRD155" s="737"/>
      <c r="GRE155" s="737"/>
      <c r="GRF155" s="737"/>
      <c r="GRG155" s="737"/>
      <c r="GRH155" s="739"/>
      <c r="GRI155" s="740"/>
      <c r="GRJ155" s="736"/>
      <c r="GRK155" s="736"/>
      <c r="GRL155" s="736"/>
      <c r="GRM155" s="736"/>
      <c r="GRN155" s="736"/>
      <c r="GRO155" s="736"/>
      <c r="GRP155" s="737"/>
      <c r="GRQ155" s="737"/>
      <c r="GRR155" s="737"/>
      <c r="GRS155" s="737"/>
      <c r="GRT155" s="737"/>
      <c r="GRU155" s="737"/>
      <c r="GRV155" s="737"/>
      <c r="GRW155" s="737"/>
      <c r="GRX155" s="739"/>
      <c r="GRY155" s="740"/>
      <c r="GRZ155" s="736"/>
      <c r="GSA155" s="736"/>
      <c r="GSB155" s="736"/>
      <c r="GSC155" s="736"/>
      <c r="GSD155" s="736"/>
      <c r="GSE155" s="736"/>
      <c r="GSF155" s="737"/>
      <c r="GSG155" s="737"/>
      <c r="GSH155" s="737"/>
      <c r="GSI155" s="737"/>
      <c r="GSJ155" s="737"/>
      <c r="GSK155" s="737"/>
      <c r="GSL155" s="737"/>
      <c r="GSM155" s="737"/>
      <c r="GSN155" s="739"/>
      <c r="GSO155" s="740"/>
      <c r="GSP155" s="736"/>
      <c r="GSQ155" s="736"/>
      <c r="GSR155" s="736"/>
      <c r="GSS155" s="736"/>
      <c r="GST155" s="736"/>
      <c r="GSU155" s="736"/>
      <c r="GSV155" s="737"/>
      <c r="GSW155" s="737"/>
      <c r="GSX155" s="737"/>
      <c r="GSY155" s="737"/>
      <c r="GSZ155" s="737"/>
      <c r="GTA155" s="737"/>
      <c r="GTB155" s="737"/>
      <c r="GTC155" s="737"/>
      <c r="GTD155" s="739"/>
      <c r="GTE155" s="740"/>
      <c r="GTF155" s="736"/>
      <c r="GTG155" s="736"/>
      <c r="GTH155" s="736"/>
      <c r="GTI155" s="736"/>
      <c r="GTJ155" s="736"/>
      <c r="GTK155" s="736"/>
      <c r="GTL155" s="737"/>
      <c r="GTM155" s="737"/>
      <c r="GTN155" s="737"/>
      <c r="GTO155" s="737"/>
      <c r="GTP155" s="737"/>
      <c r="GTQ155" s="737"/>
      <c r="GTR155" s="737"/>
      <c r="GTS155" s="737"/>
      <c r="GTT155" s="739"/>
      <c r="GTU155" s="740"/>
      <c r="GTV155" s="736"/>
      <c r="GTW155" s="736"/>
      <c r="GTX155" s="736"/>
      <c r="GTY155" s="736"/>
      <c r="GTZ155" s="736"/>
      <c r="GUA155" s="736"/>
      <c r="GUB155" s="737"/>
      <c r="GUC155" s="737"/>
      <c r="GUD155" s="737"/>
      <c r="GUE155" s="737"/>
      <c r="GUF155" s="737"/>
      <c r="GUG155" s="737"/>
      <c r="GUH155" s="737"/>
      <c r="GUI155" s="737"/>
      <c r="GUJ155" s="739"/>
      <c r="GUK155" s="740"/>
      <c r="GUL155" s="736"/>
      <c r="GUM155" s="736"/>
      <c r="GUN155" s="736"/>
      <c r="GUO155" s="736"/>
      <c r="GUP155" s="736"/>
      <c r="GUQ155" s="736"/>
      <c r="GUR155" s="737"/>
      <c r="GUS155" s="737"/>
      <c r="GUT155" s="737"/>
      <c r="GUU155" s="737"/>
      <c r="GUV155" s="737"/>
      <c r="GUW155" s="737"/>
      <c r="GUX155" s="737"/>
      <c r="GUY155" s="737"/>
      <c r="GUZ155" s="739"/>
      <c r="GVA155" s="740"/>
      <c r="GVB155" s="736"/>
      <c r="GVC155" s="736"/>
      <c r="GVD155" s="736"/>
      <c r="GVE155" s="736"/>
      <c r="GVF155" s="736"/>
      <c r="GVG155" s="736"/>
      <c r="GVH155" s="737"/>
      <c r="GVI155" s="737"/>
      <c r="GVJ155" s="737"/>
      <c r="GVK155" s="737"/>
      <c r="GVL155" s="737"/>
      <c r="GVM155" s="737"/>
      <c r="GVN155" s="737"/>
      <c r="GVO155" s="737"/>
      <c r="GVP155" s="739"/>
      <c r="GVQ155" s="740"/>
      <c r="GVR155" s="736"/>
      <c r="GVS155" s="736"/>
      <c r="GVT155" s="736"/>
      <c r="GVU155" s="736"/>
      <c r="GVV155" s="736"/>
      <c r="GVW155" s="736"/>
      <c r="GVX155" s="737"/>
      <c r="GVY155" s="737"/>
      <c r="GVZ155" s="737"/>
      <c r="GWA155" s="737"/>
      <c r="GWB155" s="737"/>
      <c r="GWC155" s="737"/>
      <c r="GWD155" s="737"/>
      <c r="GWE155" s="737"/>
      <c r="GWF155" s="739"/>
      <c r="GWG155" s="740"/>
      <c r="GWH155" s="736"/>
      <c r="GWI155" s="736"/>
      <c r="GWJ155" s="736"/>
      <c r="GWK155" s="736"/>
      <c r="GWL155" s="736"/>
      <c r="GWM155" s="736"/>
      <c r="GWN155" s="737"/>
      <c r="GWO155" s="737"/>
      <c r="GWP155" s="737"/>
      <c r="GWQ155" s="737"/>
      <c r="GWR155" s="737"/>
      <c r="GWS155" s="737"/>
      <c r="GWT155" s="737"/>
      <c r="GWU155" s="737"/>
      <c r="GWV155" s="739"/>
      <c r="GWW155" s="740"/>
      <c r="GWX155" s="736"/>
      <c r="GWY155" s="736"/>
      <c r="GWZ155" s="736"/>
      <c r="GXA155" s="736"/>
      <c r="GXB155" s="736"/>
      <c r="GXC155" s="736"/>
      <c r="GXD155" s="737"/>
      <c r="GXE155" s="737"/>
      <c r="GXF155" s="737"/>
      <c r="GXG155" s="737"/>
      <c r="GXH155" s="737"/>
      <c r="GXI155" s="737"/>
      <c r="GXJ155" s="737"/>
      <c r="GXK155" s="737"/>
      <c r="GXL155" s="739"/>
      <c r="GXM155" s="740"/>
      <c r="GXN155" s="736"/>
      <c r="GXO155" s="736"/>
      <c r="GXP155" s="736"/>
      <c r="GXQ155" s="736"/>
      <c r="GXR155" s="736"/>
      <c r="GXS155" s="736"/>
      <c r="GXT155" s="737"/>
      <c r="GXU155" s="737"/>
      <c r="GXV155" s="737"/>
      <c r="GXW155" s="737"/>
      <c r="GXX155" s="737"/>
      <c r="GXY155" s="737"/>
      <c r="GXZ155" s="737"/>
      <c r="GYA155" s="737"/>
      <c r="GYB155" s="739"/>
      <c r="GYC155" s="740"/>
      <c r="GYD155" s="736"/>
      <c r="GYE155" s="736"/>
      <c r="GYF155" s="736"/>
      <c r="GYG155" s="736"/>
      <c r="GYH155" s="736"/>
      <c r="GYI155" s="736"/>
      <c r="GYJ155" s="737"/>
      <c r="GYK155" s="737"/>
      <c r="GYL155" s="737"/>
      <c r="GYM155" s="737"/>
      <c r="GYN155" s="737"/>
      <c r="GYO155" s="737"/>
      <c r="GYP155" s="737"/>
      <c r="GYQ155" s="737"/>
      <c r="GYR155" s="739"/>
      <c r="GYS155" s="740"/>
      <c r="GYT155" s="736"/>
      <c r="GYU155" s="736"/>
      <c r="GYV155" s="736"/>
      <c r="GYW155" s="736"/>
      <c r="GYX155" s="736"/>
      <c r="GYY155" s="736"/>
      <c r="GYZ155" s="737"/>
      <c r="GZA155" s="737"/>
      <c r="GZB155" s="737"/>
      <c r="GZC155" s="737"/>
      <c r="GZD155" s="737"/>
      <c r="GZE155" s="737"/>
      <c r="GZF155" s="737"/>
      <c r="GZG155" s="737"/>
      <c r="GZH155" s="739"/>
      <c r="GZI155" s="740"/>
      <c r="GZJ155" s="736"/>
      <c r="GZK155" s="736"/>
      <c r="GZL155" s="736"/>
      <c r="GZM155" s="736"/>
      <c r="GZN155" s="736"/>
      <c r="GZO155" s="736"/>
      <c r="GZP155" s="737"/>
      <c r="GZQ155" s="737"/>
      <c r="GZR155" s="737"/>
      <c r="GZS155" s="737"/>
      <c r="GZT155" s="737"/>
      <c r="GZU155" s="737"/>
      <c r="GZV155" s="737"/>
      <c r="GZW155" s="737"/>
      <c r="GZX155" s="739"/>
      <c r="GZY155" s="740"/>
      <c r="GZZ155" s="736"/>
      <c r="HAA155" s="736"/>
      <c r="HAB155" s="736"/>
      <c r="HAC155" s="736"/>
      <c r="HAD155" s="736"/>
      <c r="HAE155" s="736"/>
      <c r="HAF155" s="737"/>
      <c r="HAG155" s="737"/>
      <c r="HAH155" s="737"/>
      <c r="HAI155" s="737"/>
      <c r="HAJ155" s="737"/>
      <c r="HAK155" s="737"/>
      <c r="HAL155" s="737"/>
      <c r="HAM155" s="737"/>
      <c r="HAN155" s="739"/>
      <c r="HAO155" s="740"/>
      <c r="HAP155" s="736"/>
      <c r="HAQ155" s="736"/>
      <c r="HAR155" s="736"/>
      <c r="HAS155" s="736"/>
      <c r="HAT155" s="736"/>
      <c r="HAU155" s="736"/>
      <c r="HAV155" s="737"/>
      <c r="HAW155" s="737"/>
      <c r="HAX155" s="737"/>
      <c r="HAY155" s="737"/>
      <c r="HAZ155" s="737"/>
      <c r="HBA155" s="737"/>
      <c r="HBB155" s="737"/>
      <c r="HBC155" s="737"/>
      <c r="HBD155" s="739"/>
      <c r="HBE155" s="740"/>
      <c r="HBF155" s="736"/>
      <c r="HBG155" s="736"/>
      <c r="HBH155" s="736"/>
      <c r="HBI155" s="736"/>
      <c r="HBJ155" s="736"/>
      <c r="HBK155" s="736"/>
      <c r="HBL155" s="737"/>
      <c r="HBM155" s="737"/>
      <c r="HBN155" s="737"/>
      <c r="HBO155" s="737"/>
      <c r="HBP155" s="737"/>
      <c r="HBQ155" s="737"/>
      <c r="HBR155" s="737"/>
      <c r="HBS155" s="737"/>
      <c r="HBT155" s="739"/>
      <c r="HBU155" s="740"/>
      <c r="HBV155" s="736"/>
      <c r="HBW155" s="736"/>
      <c r="HBX155" s="736"/>
      <c r="HBY155" s="736"/>
      <c r="HBZ155" s="736"/>
      <c r="HCA155" s="736"/>
      <c r="HCB155" s="737"/>
      <c r="HCC155" s="737"/>
      <c r="HCD155" s="737"/>
      <c r="HCE155" s="737"/>
      <c r="HCF155" s="737"/>
      <c r="HCG155" s="737"/>
      <c r="HCH155" s="737"/>
      <c r="HCI155" s="737"/>
      <c r="HCJ155" s="739"/>
      <c r="HCK155" s="740"/>
      <c r="HCL155" s="736"/>
      <c r="HCM155" s="736"/>
      <c r="HCN155" s="736"/>
      <c r="HCO155" s="736"/>
      <c r="HCP155" s="736"/>
      <c r="HCQ155" s="736"/>
      <c r="HCR155" s="737"/>
      <c r="HCS155" s="737"/>
      <c r="HCT155" s="737"/>
      <c r="HCU155" s="737"/>
      <c r="HCV155" s="737"/>
      <c r="HCW155" s="737"/>
      <c r="HCX155" s="737"/>
      <c r="HCY155" s="737"/>
      <c r="HCZ155" s="739"/>
      <c r="HDA155" s="740"/>
      <c r="HDB155" s="736"/>
      <c r="HDC155" s="736"/>
      <c r="HDD155" s="736"/>
      <c r="HDE155" s="736"/>
      <c r="HDF155" s="736"/>
      <c r="HDG155" s="736"/>
      <c r="HDH155" s="737"/>
      <c r="HDI155" s="737"/>
      <c r="HDJ155" s="737"/>
      <c r="HDK155" s="737"/>
      <c r="HDL155" s="737"/>
      <c r="HDM155" s="737"/>
      <c r="HDN155" s="737"/>
      <c r="HDO155" s="737"/>
      <c r="HDP155" s="739"/>
      <c r="HDQ155" s="740"/>
      <c r="HDR155" s="736"/>
      <c r="HDS155" s="736"/>
      <c r="HDT155" s="736"/>
      <c r="HDU155" s="736"/>
      <c r="HDV155" s="736"/>
      <c r="HDW155" s="736"/>
      <c r="HDX155" s="737"/>
      <c r="HDY155" s="737"/>
      <c r="HDZ155" s="737"/>
      <c r="HEA155" s="737"/>
      <c r="HEB155" s="737"/>
      <c r="HEC155" s="737"/>
      <c r="HED155" s="737"/>
      <c r="HEE155" s="737"/>
      <c r="HEF155" s="739"/>
      <c r="HEG155" s="740"/>
      <c r="HEH155" s="736"/>
      <c r="HEI155" s="736"/>
      <c r="HEJ155" s="736"/>
      <c r="HEK155" s="736"/>
      <c r="HEL155" s="736"/>
      <c r="HEM155" s="736"/>
      <c r="HEN155" s="737"/>
      <c r="HEO155" s="737"/>
      <c r="HEP155" s="737"/>
      <c r="HEQ155" s="737"/>
      <c r="HER155" s="737"/>
      <c r="HES155" s="737"/>
      <c r="HET155" s="737"/>
      <c r="HEU155" s="737"/>
      <c r="HEV155" s="739"/>
      <c r="HEW155" s="740"/>
      <c r="HEX155" s="736"/>
      <c r="HEY155" s="736"/>
      <c r="HEZ155" s="736"/>
      <c r="HFA155" s="736"/>
      <c r="HFB155" s="736"/>
      <c r="HFC155" s="736"/>
      <c r="HFD155" s="737"/>
      <c r="HFE155" s="737"/>
      <c r="HFF155" s="737"/>
      <c r="HFG155" s="737"/>
      <c r="HFH155" s="737"/>
      <c r="HFI155" s="737"/>
      <c r="HFJ155" s="737"/>
      <c r="HFK155" s="737"/>
      <c r="HFL155" s="739"/>
      <c r="HFM155" s="740"/>
      <c r="HFN155" s="736"/>
      <c r="HFO155" s="736"/>
      <c r="HFP155" s="736"/>
      <c r="HFQ155" s="736"/>
      <c r="HFR155" s="736"/>
      <c r="HFS155" s="736"/>
      <c r="HFT155" s="737"/>
      <c r="HFU155" s="737"/>
      <c r="HFV155" s="737"/>
      <c r="HFW155" s="737"/>
      <c r="HFX155" s="737"/>
      <c r="HFY155" s="737"/>
      <c r="HFZ155" s="737"/>
      <c r="HGA155" s="737"/>
      <c r="HGB155" s="739"/>
      <c r="HGC155" s="740"/>
      <c r="HGD155" s="736"/>
      <c r="HGE155" s="736"/>
      <c r="HGF155" s="736"/>
      <c r="HGG155" s="736"/>
      <c r="HGH155" s="736"/>
      <c r="HGI155" s="736"/>
      <c r="HGJ155" s="737"/>
      <c r="HGK155" s="737"/>
      <c r="HGL155" s="737"/>
      <c r="HGM155" s="737"/>
      <c r="HGN155" s="737"/>
      <c r="HGO155" s="737"/>
      <c r="HGP155" s="737"/>
      <c r="HGQ155" s="737"/>
      <c r="HGR155" s="739"/>
      <c r="HGS155" s="740"/>
      <c r="HGT155" s="736"/>
      <c r="HGU155" s="736"/>
      <c r="HGV155" s="736"/>
      <c r="HGW155" s="736"/>
      <c r="HGX155" s="736"/>
      <c r="HGY155" s="736"/>
      <c r="HGZ155" s="737"/>
      <c r="HHA155" s="737"/>
      <c r="HHB155" s="737"/>
      <c r="HHC155" s="737"/>
      <c r="HHD155" s="737"/>
      <c r="HHE155" s="737"/>
      <c r="HHF155" s="737"/>
      <c r="HHG155" s="737"/>
      <c r="HHH155" s="739"/>
      <c r="HHI155" s="740"/>
      <c r="HHJ155" s="736"/>
      <c r="HHK155" s="736"/>
      <c r="HHL155" s="736"/>
      <c r="HHM155" s="736"/>
      <c r="HHN155" s="736"/>
      <c r="HHO155" s="736"/>
      <c r="HHP155" s="737"/>
      <c r="HHQ155" s="737"/>
      <c r="HHR155" s="737"/>
      <c r="HHS155" s="737"/>
      <c r="HHT155" s="737"/>
      <c r="HHU155" s="737"/>
      <c r="HHV155" s="737"/>
      <c r="HHW155" s="737"/>
      <c r="HHX155" s="739"/>
      <c r="HHY155" s="740"/>
      <c r="HHZ155" s="736"/>
      <c r="HIA155" s="736"/>
      <c r="HIB155" s="736"/>
      <c r="HIC155" s="736"/>
      <c r="HID155" s="736"/>
      <c r="HIE155" s="736"/>
      <c r="HIF155" s="737"/>
      <c r="HIG155" s="737"/>
      <c r="HIH155" s="737"/>
      <c r="HII155" s="737"/>
      <c r="HIJ155" s="737"/>
      <c r="HIK155" s="737"/>
      <c r="HIL155" s="737"/>
      <c r="HIM155" s="737"/>
      <c r="HIN155" s="739"/>
      <c r="HIO155" s="740"/>
      <c r="HIP155" s="736"/>
      <c r="HIQ155" s="736"/>
      <c r="HIR155" s="736"/>
      <c r="HIS155" s="736"/>
      <c r="HIT155" s="736"/>
      <c r="HIU155" s="736"/>
      <c r="HIV155" s="737"/>
      <c r="HIW155" s="737"/>
      <c r="HIX155" s="737"/>
      <c r="HIY155" s="737"/>
      <c r="HIZ155" s="737"/>
      <c r="HJA155" s="737"/>
      <c r="HJB155" s="737"/>
      <c r="HJC155" s="737"/>
      <c r="HJD155" s="739"/>
      <c r="HJE155" s="740"/>
      <c r="HJF155" s="736"/>
      <c r="HJG155" s="736"/>
      <c r="HJH155" s="736"/>
      <c r="HJI155" s="736"/>
      <c r="HJJ155" s="736"/>
      <c r="HJK155" s="736"/>
      <c r="HJL155" s="737"/>
      <c r="HJM155" s="737"/>
      <c r="HJN155" s="737"/>
      <c r="HJO155" s="737"/>
      <c r="HJP155" s="737"/>
      <c r="HJQ155" s="737"/>
      <c r="HJR155" s="737"/>
      <c r="HJS155" s="737"/>
      <c r="HJT155" s="739"/>
      <c r="HJU155" s="740"/>
      <c r="HJV155" s="736"/>
      <c r="HJW155" s="736"/>
      <c r="HJX155" s="736"/>
      <c r="HJY155" s="736"/>
      <c r="HJZ155" s="736"/>
      <c r="HKA155" s="736"/>
      <c r="HKB155" s="737"/>
      <c r="HKC155" s="737"/>
      <c r="HKD155" s="737"/>
      <c r="HKE155" s="737"/>
      <c r="HKF155" s="737"/>
      <c r="HKG155" s="737"/>
      <c r="HKH155" s="737"/>
      <c r="HKI155" s="737"/>
      <c r="HKJ155" s="739"/>
      <c r="HKK155" s="740"/>
      <c r="HKL155" s="736"/>
      <c r="HKM155" s="736"/>
      <c r="HKN155" s="736"/>
      <c r="HKO155" s="736"/>
      <c r="HKP155" s="736"/>
      <c r="HKQ155" s="736"/>
      <c r="HKR155" s="737"/>
      <c r="HKS155" s="737"/>
      <c r="HKT155" s="737"/>
      <c r="HKU155" s="737"/>
      <c r="HKV155" s="737"/>
      <c r="HKW155" s="737"/>
      <c r="HKX155" s="737"/>
      <c r="HKY155" s="737"/>
      <c r="HKZ155" s="739"/>
      <c r="HLA155" s="740"/>
      <c r="HLB155" s="736"/>
      <c r="HLC155" s="736"/>
      <c r="HLD155" s="736"/>
      <c r="HLE155" s="736"/>
      <c r="HLF155" s="736"/>
      <c r="HLG155" s="736"/>
      <c r="HLH155" s="737"/>
      <c r="HLI155" s="737"/>
      <c r="HLJ155" s="737"/>
      <c r="HLK155" s="737"/>
      <c r="HLL155" s="737"/>
      <c r="HLM155" s="737"/>
      <c r="HLN155" s="737"/>
      <c r="HLO155" s="737"/>
      <c r="HLP155" s="739"/>
      <c r="HLQ155" s="740"/>
      <c r="HLR155" s="736"/>
      <c r="HLS155" s="736"/>
      <c r="HLT155" s="736"/>
      <c r="HLU155" s="736"/>
      <c r="HLV155" s="736"/>
      <c r="HLW155" s="736"/>
      <c r="HLX155" s="737"/>
      <c r="HLY155" s="737"/>
      <c r="HLZ155" s="737"/>
      <c r="HMA155" s="737"/>
      <c r="HMB155" s="737"/>
      <c r="HMC155" s="737"/>
      <c r="HMD155" s="737"/>
      <c r="HME155" s="737"/>
      <c r="HMF155" s="739"/>
      <c r="HMG155" s="740"/>
      <c r="HMH155" s="736"/>
      <c r="HMI155" s="736"/>
      <c r="HMJ155" s="736"/>
      <c r="HMK155" s="736"/>
      <c r="HML155" s="736"/>
      <c r="HMM155" s="736"/>
      <c r="HMN155" s="737"/>
      <c r="HMO155" s="737"/>
      <c r="HMP155" s="737"/>
      <c r="HMQ155" s="737"/>
      <c r="HMR155" s="737"/>
      <c r="HMS155" s="737"/>
      <c r="HMT155" s="737"/>
      <c r="HMU155" s="737"/>
      <c r="HMV155" s="739"/>
      <c r="HMW155" s="740"/>
      <c r="HMX155" s="736"/>
      <c r="HMY155" s="736"/>
      <c r="HMZ155" s="736"/>
      <c r="HNA155" s="736"/>
      <c r="HNB155" s="736"/>
      <c r="HNC155" s="736"/>
      <c r="HND155" s="737"/>
      <c r="HNE155" s="737"/>
      <c r="HNF155" s="737"/>
      <c r="HNG155" s="737"/>
      <c r="HNH155" s="737"/>
      <c r="HNI155" s="737"/>
      <c r="HNJ155" s="737"/>
      <c r="HNK155" s="737"/>
      <c r="HNL155" s="739"/>
      <c r="HNM155" s="740"/>
      <c r="HNN155" s="736"/>
      <c r="HNO155" s="736"/>
      <c r="HNP155" s="736"/>
      <c r="HNQ155" s="736"/>
      <c r="HNR155" s="736"/>
      <c r="HNS155" s="736"/>
      <c r="HNT155" s="737"/>
      <c r="HNU155" s="737"/>
      <c r="HNV155" s="737"/>
      <c r="HNW155" s="737"/>
      <c r="HNX155" s="737"/>
      <c r="HNY155" s="737"/>
      <c r="HNZ155" s="737"/>
      <c r="HOA155" s="737"/>
      <c r="HOB155" s="739"/>
      <c r="HOC155" s="740"/>
      <c r="HOD155" s="736"/>
      <c r="HOE155" s="736"/>
      <c r="HOF155" s="736"/>
      <c r="HOG155" s="736"/>
      <c r="HOH155" s="736"/>
      <c r="HOI155" s="736"/>
      <c r="HOJ155" s="737"/>
      <c r="HOK155" s="737"/>
      <c r="HOL155" s="737"/>
      <c r="HOM155" s="737"/>
      <c r="HON155" s="737"/>
      <c r="HOO155" s="737"/>
      <c r="HOP155" s="737"/>
      <c r="HOQ155" s="737"/>
      <c r="HOR155" s="739"/>
      <c r="HOS155" s="740"/>
      <c r="HOT155" s="736"/>
      <c r="HOU155" s="736"/>
      <c r="HOV155" s="736"/>
      <c r="HOW155" s="736"/>
      <c r="HOX155" s="736"/>
      <c r="HOY155" s="736"/>
      <c r="HOZ155" s="737"/>
      <c r="HPA155" s="737"/>
      <c r="HPB155" s="737"/>
      <c r="HPC155" s="737"/>
      <c r="HPD155" s="737"/>
      <c r="HPE155" s="737"/>
      <c r="HPF155" s="737"/>
      <c r="HPG155" s="737"/>
      <c r="HPH155" s="739"/>
      <c r="HPI155" s="740"/>
      <c r="HPJ155" s="736"/>
      <c r="HPK155" s="736"/>
      <c r="HPL155" s="736"/>
      <c r="HPM155" s="736"/>
      <c r="HPN155" s="736"/>
      <c r="HPO155" s="736"/>
      <c r="HPP155" s="737"/>
      <c r="HPQ155" s="737"/>
      <c r="HPR155" s="737"/>
      <c r="HPS155" s="737"/>
      <c r="HPT155" s="737"/>
      <c r="HPU155" s="737"/>
      <c r="HPV155" s="737"/>
      <c r="HPW155" s="737"/>
      <c r="HPX155" s="739"/>
      <c r="HPY155" s="740"/>
      <c r="HPZ155" s="736"/>
      <c r="HQA155" s="736"/>
      <c r="HQB155" s="736"/>
      <c r="HQC155" s="736"/>
      <c r="HQD155" s="736"/>
      <c r="HQE155" s="736"/>
      <c r="HQF155" s="737"/>
      <c r="HQG155" s="737"/>
      <c r="HQH155" s="737"/>
      <c r="HQI155" s="737"/>
      <c r="HQJ155" s="737"/>
      <c r="HQK155" s="737"/>
      <c r="HQL155" s="737"/>
      <c r="HQM155" s="737"/>
      <c r="HQN155" s="739"/>
      <c r="HQO155" s="740"/>
      <c r="HQP155" s="736"/>
      <c r="HQQ155" s="736"/>
      <c r="HQR155" s="736"/>
      <c r="HQS155" s="736"/>
      <c r="HQT155" s="736"/>
      <c r="HQU155" s="736"/>
      <c r="HQV155" s="737"/>
      <c r="HQW155" s="737"/>
      <c r="HQX155" s="737"/>
      <c r="HQY155" s="737"/>
      <c r="HQZ155" s="737"/>
      <c r="HRA155" s="737"/>
      <c r="HRB155" s="737"/>
      <c r="HRC155" s="737"/>
      <c r="HRD155" s="739"/>
      <c r="HRE155" s="740"/>
      <c r="HRF155" s="736"/>
      <c r="HRG155" s="736"/>
      <c r="HRH155" s="736"/>
      <c r="HRI155" s="736"/>
      <c r="HRJ155" s="736"/>
      <c r="HRK155" s="736"/>
      <c r="HRL155" s="737"/>
      <c r="HRM155" s="737"/>
      <c r="HRN155" s="737"/>
      <c r="HRO155" s="737"/>
      <c r="HRP155" s="737"/>
      <c r="HRQ155" s="737"/>
      <c r="HRR155" s="737"/>
      <c r="HRS155" s="737"/>
      <c r="HRT155" s="739"/>
      <c r="HRU155" s="740"/>
      <c r="HRV155" s="736"/>
      <c r="HRW155" s="736"/>
      <c r="HRX155" s="736"/>
      <c r="HRY155" s="736"/>
      <c r="HRZ155" s="736"/>
      <c r="HSA155" s="736"/>
      <c r="HSB155" s="737"/>
      <c r="HSC155" s="737"/>
      <c r="HSD155" s="737"/>
      <c r="HSE155" s="737"/>
      <c r="HSF155" s="737"/>
      <c r="HSG155" s="737"/>
      <c r="HSH155" s="737"/>
      <c r="HSI155" s="737"/>
      <c r="HSJ155" s="739"/>
      <c r="HSK155" s="740"/>
      <c r="HSL155" s="736"/>
      <c r="HSM155" s="736"/>
      <c r="HSN155" s="736"/>
      <c r="HSO155" s="736"/>
      <c r="HSP155" s="736"/>
      <c r="HSQ155" s="736"/>
      <c r="HSR155" s="737"/>
      <c r="HSS155" s="737"/>
      <c r="HST155" s="737"/>
      <c r="HSU155" s="737"/>
      <c r="HSV155" s="737"/>
      <c r="HSW155" s="737"/>
      <c r="HSX155" s="737"/>
      <c r="HSY155" s="737"/>
      <c r="HSZ155" s="739"/>
      <c r="HTA155" s="740"/>
      <c r="HTB155" s="736"/>
      <c r="HTC155" s="736"/>
      <c r="HTD155" s="736"/>
      <c r="HTE155" s="736"/>
      <c r="HTF155" s="736"/>
      <c r="HTG155" s="736"/>
      <c r="HTH155" s="737"/>
      <c r="HTI155" s="737"/>
      <c r="HTJ155" s="737"/>
      <c r="HTK155" s="737"/>
      <c r="HTL155" s="737"/>
      <c r="HTM155" s="737"/>
      <c r="HTN155" s="737"/>
      <c r="HTO155" s="737"/>
      <c r="HTP155" s="739"/>
      <c r="HTQ155" s="740"/>
      <c r="HTR155" s="736"/>
      <c r="HTS155" s="736"/>
      <c r="HTT155" s="736"/>
      <c r="HTU155" s="736"/>
      <c r="HTV155" s="736"/>
      <c r="HTW155" s="736"/>
      <c r="HTX155" s="737"/>
      <c r="HTY155" s="737"/>
      <c r="HTZ155" s="737"/>
      <c r="HUA155" s="737"/>
      <c r="HUB155" s="737"/>
      <c r="HUC155" s="737"/>
      <c r="HUD155" s="737"/>
      <c r="HUE155" s="737"/>
      <c r="HUF155" s="739"/>
      <c r="HUG155" s="740"/>
      <c r="HUH155" s="736"/>
      <c r="HUI155" s="736"/>
      <c r="HUJ155" s="736"/>
      <c r="HUK155" s="736"/>
      <c r="HUL155" s="736"/>
      <c r="HUM155" s="736"/>
      <c r="HUN155" s="737"/>
      <c r="HUO155" s="737"/>
      <c r="HUP155" s="737"/>
      <c r="HUQ155" s="737"/>
      <c r="HUR155" s="737"/>
      <c r="HUS155" s="737"/>
      <c r="HUT155" s="737"/>
      <c r="HUU155" s="737"/>
      <c r="HUV155" s="739"/>
      <c r="HUW155" s="740"/>
      <c r="HUX155" s="736"/>
      <c r="HUY155" s="736"/>
      <c r="HUZ155" s="736"/>
      <c r="HVA155" s="736"/>
      <c r="HVB155" s="736"/>
      <c r="HVC155" s="736"/>
      <c r="HVD155" s="737"/>
      <c r="HVE155" s="737"/>
      <c r="HVF155" s="737"/>
      <c r="HVG155" s="737"/>
      <c r="HVH155" s="737"/>
      <c r="HVI155" s="737"/>
      <c r="HVJ155" s="737"/>
      <c r="HVK155" s="737"/>
      <c r="HVL155" s="739"/>
      <c r="HVM155" s="740"/>
      <c r="HVN155" s="736"/>
      <c r="HVO155" s="736"/>
      <c r="HVP155" s="736"/>
      <c r="HVQ155" s="736"/>
      <c r="HVR155" s="736"/>
      <c r="HVS155" s="736"/>
      <c r="HVT155" s="737"/>
      <c r="HVU155" s="737"/>
      <c r="HVV155" s="737"/>
      <c r="HVW155" s="737"/>
      <c r="HVX155" s="737"/>
      <c r="HVY155" s="737"/>
      <c r="HVZ155" s="737"/>
      <c r="HWA155" s="737"/>
      <c r="HWB155" s="739"/>
      <c r="HWC155" s="740"/>
      <c r="HWD155" s="736"/>
      <c r="HWE155" s="736"/>
      <c r="HWF155" s="736"/>
      <c r="HWG155" s="736"/>
      <c r="HWH155" s="736"/>
      <c r="HWI155" s="736"/>
      <c r="HWJ155" s="737"/>
      <c r="HWK155" s="737"/>
      <c r="HWL155" s="737"/>
      <c r="HWM155" s="737"/>
      <c r="HWN155" s="737"/>
      <c r="HWO155" s="737"/>
      <c r="HWP155" s="737"/>
      <c r="HWQ155" s="737"/>
      <c r="HWR155" s="739"/>
      <c r="HWS155" s="740"/>
      <c r="HWT155" s="736"/>
      <c r="HWU155" s="736"/>
      <c r="HWV155" s="736"/>
      <c r="HWW155" s="736"/>
      <c r="HWX155" s="736"/>
      <c r="HWY155" s="736"/>
      <c r="HWZ155" s="737"/>
      <c r="HXA155" s="737"/>
      <c r="HXB155" s="737"/>
      <c r="HXC155" s="737"/>
      <c r="HXD155" s="737"/>
      <c r="HXE155" s="737"/>
      <c r="HXF155" s="737"/>
      <c r="HXG155" s="737"/>
      <c r="HXH155" s="739"/>
      <c r="HXI155" s="740"/>
      <c r="HXJ155" s="736"/>
      <c r="HXK155" s="736"/>
      <c r="HXL155" s="736"/>
      <c r="HXM155" s="736"/>
      <c r="HXN155" s="736"/>
      <c r="HXO155" s="736"/>
      <c r="HXP155" s="737"/>
      <c r="HXQ155" s="737"/>
      <c r="HXR155" s="737"/>
      <c r="HXS155" s="737"/>
      <c r="HXT155" s="737"/>
      <c r="HXU155" s="737"/>
      <c r="HXV155" s="737"/>
      <c r="HXW155" s="737"/>
      <c r="HXX155" s="739"/>
      <c r="HXY155" s="740"/>
      <c r="HXZ155" s="736"/>
      <c r="HYA155" s="736"/>
      <c r="HYB155" s="736"/>
      <c r="HYC155" s="736"/>
      <c r="HYD155" s="736"/>
      <c r="HYE155" s="736"/>
      <c r="HYF155" s="737"/>
      <c r="HYG155" s="737"/>
      <c r="HYH155" s="737"/>
      <c r="HYI155" s="737"/>
      <c r="HYJ155" s="737"/>
      <c r="HYK155" s="737"/>
      <c r="HYL155" s="737"/>
      <c r="HYM155" s="737"/>
      <c r="HYN155" s="739"/>
      <c r="HYO155" s="740"/>
      <c r="HYP155" s="736"/>
      <c r="HYQ155" s="736"/>
      <c r="HYR155" s="736"/>
      <c r="HYS155" s="736"/>
      <c r="HYT155" s="736"/>
      <c r="HYU155" s="736"/>
      <c r="HYV155" s="737"/>
      <c r="HYW155" s="737"/>
      <c r="HYX155" s="737"/>
      <c r="HYY155" s="737"/>
      <c r="HYZ155" s="737"/>
      <c r="HZA155" s="737"/>
      <c r="HZB155" s="737"/>
      <c r="HZC155" s="737"/>
      <c r="HZD155" s="739"/>
      <c r="HZE155" s="740"/>
      <c r="HZF155" s="736"/>
      <c r="HZG155" s="736"/>
      <c r="HZH155" s="736"/>
      <c r="HZI155" s="736"/>
      <c r="HZJ155" s="736"/>
      <c r="HZK155" s="736"/>
      <c r="HZL155" s="737"/>
      <c r="HZM155" s="737"/>
      <c r="HZN155" s="737"/>
      <c r="HZO155" s="737"/>
      <c r="HZP155" s="737"/>
      <c r="HZQ155" s="737"/>
      <c r="HZR155" s="737"/>
      <c r="HZS155" s="737"/>
      <c r="HZT155" s="739"/>
      <c r="HZU155" s="740"/>
      <c r="HZV155" s="736"/>
      <c r="HZW155" s="736"/>
      <c r="HZX155" s="736"/>
      <c r="HZY155" s="736"/>
      <c r="HZZ155" s="736"/>
      <c r="IAA155" s="736"/>
      <c r="IAB155" s="737"/>
      <c r="IAC155" s="737"/>
      <c r="IAD155" s="737"/>
      <c r="IAE155" s="737"/>
      <c r="IAF155" s="737"/>
      <c r="IAG155" s="737"/>
      <c r="IAH155" s="737"/>
      <c r="IAI155" s="737"/>
      <c r="IAJ155" s="739"/>
      <c r="IAK155" s="740"/>
      <c r="IAL155" s="736"/>
      <c r="IAM155" s="736"/>
      <c r="IAN155" s="736"/>
      <c r="IAO155" s="736"/>
      <c r="IAP155" s="736"/>
      <c r="IAQ155" s="736"/>
      <c r="IAR155" s="737"/>
      <c r="IAS155" s="737"/>
      <c r="IAT155" s="737"/>
      <c r="IAU155" s="737"/>
      <c r="IAV155" s="737"/>
      <c r="IAW155" s="737"/>
      <c r="IAX155" s="737"/>
      <c r="IAY155" s="737"/>
      <c r="IAZ155" s="739"/>
      <c r="IBA155" s="740"/>
      <c r="IBB155" s="736"/>
      <c r="IBC155" s="736"/>
      <c r="IBD155" s="736"/>
      <c r="IBE155" s="736"/>
      <c r="IBF155" s="736"/>
      <c r="IBG155" s="736"/>
      <c r="IBH155" s="737"/>
      <c r="IBI155" s="737"/>
      <c r="IBJ155" s="737"/>
      <c r="IBK155" s="737"/>
      <c r="IBL155" s="737"/>
      <c r="IBM155" s="737"/>
      <c r="IBN155" s="737"/>
      <c r="IBO155" s="737"/>
      <c r="IBP155" s="739"/>
      <c r="IBQ155" s="740"/>
      <c r="IBR155" s="736"/>
      <c r="IBS155" s="736"/>
      <c r="IBT155" s="736"/>
      <c r="IBU155" s="736"/>
      <c r="IBV155" s="736"/>
      <c r="IBW155" s="736"/>
      <c r="IBX155" s="737"/>
      <c r="IBY155" s="737"/>
      <c r="IBZ155" s="737"/>
      <c r="ICA155" s="737"/>
      <c r="ICB155" s="737"/>
      <c r="ICC155" s="737"/>
      <c r="ICD155" s="737"/>
      <c r="ICE155" s="737"/>
      <c r="ICF155" s="739"/>
      <c r="ICG155" s="740"/>
      <c r="ICH155" s="736"/>
      <c r="ICI155" s="736"/>
      <c r="ICJ155" s="736"/>
      <c r="ICK155" s="736"/>
      <c r="ICL155" s="736"/>
      <c r="ICM155" s="736"/>
      <c r="ICN155" s="737"/>
      <c r="ICO155" s="737"/>
      <c r="ICP155" s="737"/>
      <c r="ICQ155" s="737"/>
      <c r="ICR155" s="737"/>
      <c r="ICS155" s="737"/>
      <c r="ICT155" s="737"/>
      <c r="ICU155" s="737"/>
      <c r="ICV155" s="739"/>
      <c r="ICW155" s="740"/>
      <c r="ICX155" s="736"/>
      <c r="ICY155" s="736"/>
      <c r="ICZ155" s="736"/>
      <c r="IDA155" s="736"/>
      <c r="IDB155" s="736"/>
      <c r="IDC155" s="736"/>
      <c r="IDD155" s="737"/>
      <c r="IDE155" s="737"/>
      <c r="IDF155" s="737"/>
      <c r="IDG155" s="737"/>
      <c r="IDH155" s="737"/>
      <c r="IDI155" s="737"/>
      <c r="IDJ155" s="737"/>
      <c r="IDK155" s="737"/>
      <c r="IDL155" s="739"/>
      <c r="IDM155" s="740"/>
      <c r="IDN155" s="736"/>
      <c r="IDO155" s="736"/>
      <c r="IDP155" s="736"/>
      <c r="IDQ155" s="736"/>
      <c r="IDR155" s="736"/>
      <c r="IDS155" s="736"/>
      <c r="IDT155" s="737"/>
      <c r="IDU155" s="737"/>
      <c r="IDV155" s="737"/>
      <c r="IDW155" s="737"/>
      <c r="IDX155" s="737"/>
      <c r="IDY155" s="737"/>
      <c r="IDZ155" s="737"/>
      <c r="IEA155" s="737"/>
      <c r="IEB155" s="739"/>
      <c r="IEC155" s="740"/>
      <c r="IED155" s="736"/>
      <c r="IEE155" s="736"/>
      <c r="IEF155" s="736"/>
      <c r="IEG155" s="736"/>
      <c r="IEH155" s="736"/>
      <c r="IEI155" s="736"/>
      <c r="IEJ155" s="737"/>
      <c r="IEK155" s="737"/>
      <c r="IEL155" s="737"/>
      <c r="IEM155" s="737"/>
      <c r="IEN155" s="737"/>
      <c r="IEO155" s="737"/>
      <c r="IEP155" s="737"/>
      <c r="IEQ155" s="737"/>
      <c r="IER155" s="739"/>
      <c r="IES155" s="740"/>
      <c r="IET155" s="736"/>
      <c r="IEU155" s="736"/>
      <c r="IEV155" s="736"/>
      <c r="IEW155" s="736"/>
      <c r="IEX155" s="736"/>
      <c r="IEY155" s="736"/>
      <c r="IEZ155" s="737"/>
      <c r="IFA155" s="737"/>
      <c r="IFB155" s="737"/>
      <c r="IFC155" s="737"/>
      <c r="IFD155" s="737"/>
      <c r="IFE155" s="737"/>
      <c r="IFF155" s="737"/>
      <c r="IFG155" s="737"/>
      <c r="IFH155" s="739"/>
      <c r="IFI155" s="740"/>
      <c r="IFJ155" s="736"/>
      <c r="IFK155" s="736"/>
      <c r="IFL155" s="736"/>
      <c r="IFM155" s="736"/>
      <c r="IFN155" s="736"/>
      <c r="IFO155" s="736"/>
      <c r="IFP155" s="737"/>
      <c r="IFQ155" s="737"/>
      <c r="IFR155" s="737"/>
      <c r="IFS155" s="737"/>
      <c r="IFT155" s="737"/>
      <c r="IFU155" s="737"/>
      <c r="IFV155" s="737"/>
      <c r="IFW155" s="737"/>
      <c r="IFX155" s="739"/>
      <c r="IFY155" s="740"/>
      <c r="IFZ155" s="736"/>
      <c r="IGA155" s="736"/>
      <c r="IGB155" s="736"/>
      <c r="IGC155" s="736"/>
      <c r="IGD155" s="736"/>
      <c r="IGE155" s="736"/>
      <c r="IGF155" s="737"/>
      <c r="IGG155" s="737"/>
      <c r="IGH155" s="737"/>
      <c r="IGI155" s="737"/>
      <c r="IGJ155" s="737"/>
      <c r="IGK155" s="737"/>
      <c r="IGL155" s="737"/>
      <c r="IGM155" s="737"/>
      <c r="IGN155" s="739"/>
      <c r="IGO155" s="740"/>
      <c r="IGP155" s="736"/>
      <c r="IGQ155" s="736"/>
      <c r="IGR155" s="736"/>
      <c r="IGS155" s="736"/>
      <c r="IGT155" s="736"/>
      <c r="IGU155" s="736"/>
      <c r="IGV155" s="737"/>
      <c r="IGW155" s="737"/>
      <c r="IGX155" s="737"/>
      <c r="IGY155" s="737"/>
      <c r="IGZ155" s="737"/>
      <c r="IHA155" s="737"/>
      <c r="IHB155" s="737"/>
      <c r="IHC155" s="737"/>
      <c r="IHD155" s="739"/>
      <c r="IHE155" s="740"/>
      <c r="IHF155" s="736"/>
      <c r="IHG155" s="736"/>
      <c r="IHH155" s="736"/>
      <c r="IHI155" s="736"/>
      <c r="IHJ155" s="736"/>
      <c r="IHK155" s="736"/>
      <c r="IHL155" s="737"/>
      <c r="IHM155" s="737"/>
      <c r="IHN155" s="737"/>
      <c r="IHO155" s="737"/>
      <c r="IHP155" s="737"/>
      <c r="IHQ155" s="737"/>
      <c r="IHR155" s="737"/>
      <c r="IHS155" s="737"/>
      <c r="IHT155" s="739"/>
      <c r="IHU155" s="740"/>
      <c r="IHV155" s="736"/>
      <c r="IHW155" s="736"/>
      <c r="IHX155" s="736"/>
      <c r="IHY155" s="736"/>
      <c r="IHZ155" s="736"/>
      <c r="IIA155" s="736"/>
      <c r="IIB155" s="737"/>
      <c r="IIC155" s="737"/>
      <c r="IID155" s="737"/>
      <c r="IIE155" s="737"/>
      <c r="IIF155" s="737"/>
      <c r="IIG155" s="737"/>
      <c r="IIH155" s="737"/>
      <c r="III155" s="737"/>
      <c r="IIJ155" s="739"/>
      <c r="IIK155" s="740"/>
      <c r="IIL155" s="736"/>
      <c r="IIM155" s="736"/>
      <c r="IIN155" s="736"/>
      <c r="IIO155" s="736"/>
      <c r="IIP155" s="736"/>
      <c r="IIQ155" s="736"/>
      <c r="IIR155" s="737"/>
      <c r="IIS155" s="737"/>
      <c r="IIT155" s="737"/>
      <c r="IIU155" s="737"/>
      <c r="IIV155" s="737"/>
      <c r="IIW155" s="737"/>
      <c r="IIX155" s="737"/>
      <c r="IIY155" s="737"/>
      <c r="IIZ155" s="739"/>
      <c r="IJA155" s="740"/>
      <c r="IJB155" s="736"/>
      <c r="IJC155" s="736"/>
      <c r="IJD155" s="736"/>
      <c r="IJE155" s="736"/>
      <c r="IJF155" s="736"/>
      <c r="IJG155" s="736"/>
      <c r="IJH155" s="737"/>
      <c r="IJI155" s="737"/>
      <c r="IJJ155" s="737"/>
      <c r="IJK155" s="737"/>
      <c r="IJL155" s="737"/>
      <c r="IJM155" s="737"/>
      <c r="IJN155" s="737"/>
      <c r="IJO155" s="737"/>
      <c r="IJP155" s="739"/>
      <c r="IJQ155" s="740"/>
      <c r="IJR155" s="736"/>
      <c r="IJS155" s="736"/>
      <c r="IJT155" s="736"/>
      <c r="IJU155" s="736"/>
      <c r="IJV155" s="736"/>
      <c r="IJW155" s="736"/>
      <c r="IJX155" s="737"/>
      <c r="IJY155" s="737"/>
      <c r="IJZ155" s="737"/>
      <c r="IKA155" s="737"/>
      <c r="IKB155" s="737"/>
      <c r="IKC155" s="737"/>
      <c r="IKD155" s="737"/>
      <c r="IKE155" s="737"/>
      <c r="IKF155" s="739"/>
      <c r="IKG155" s="740"/>
      <c r="IKH155" s="736"/>
      <c r="IKI155" s="736"/>
      <c r="IKJ155" s="736"/>
      <c r="IKK155" s="736"/>
      <c r="IKL155" s="736"/>
      <c r="IKM155" s="736"/>
      <c r="IKN155" s="737"/>
      <c r="IKO155" s="737"/>
      <c r="IKP155" s="737"/>
      <c r="IKQ155" s="737"/>
      <c r="IKR155" s="737"/>
      <c r="IKS155" s="737"/>
      <c r="IKT155" s="737"/>
      <c r="IKU155" s="737"/>
      <c r="IKV155" s="739"/>
      <c r="IKW155" s="740"/>
      <c r="IKX155" s="736"/>
      <c r="IKY155" s="736"/>
      <c r="IKZ155" s="736"/>
      <c r="ILA155" s="736"/>
      <c r="ILB155" s="736"/>
      <c r="ILC155" s="736"/>
      <c r="ILD155" s="737"/>
      <c r="ILE155" s="737"/>
      <c r="ILF155" s="737"/>
      <c r="ILG155" s="737"/>
      <c r="ILH155" s="737"/>
      <c r="ILI155" s="737"/>
      <c r="ILJ155" s="737"/>
      <c r="ILK155" s="737"/>
      <c r="ILL155" s="739"/>
      <c r="ILM155" s="740"/>
      <c r="ILN155" s="736"/>
      <c r="ILO155" s="736"/>
      <c r="ILP155" s="736"/>
      <c r="ILQ155" s="736"/>
      <c r="ILR155" s="736"/>
      <c r="ILS155" s="736"/>
      <c r="ILT155" s="737"/>
      <c r="ILU155" s="737"/>
      <c r="ILV155" s="737"/>
      <c r="ILW155" s="737"/>
      <c r="ILX155" s="737"/>
      <c r="ILY155" s="737"/>
      <c r="ILZ155" s="737"/>
      <c r="IMA155" s="737"/>
      <c r="IMB155" s="739"/>
      <c r="IMC155" s="740"/>
      <c r="IMD155" s="736"/>
      <c r="IME155" s="736"/>
      <c r="IMF155" s="736"/>
      <c r="IMG155" s="736"/>
      <c r="IMH155" s="736"/>
      <c r="IMI155" s="736"/>
      <c r="IMJ155" s="737"/>
      <c r="IMK155" s="737"/>
      <c r="IML155" s="737"/>
      <c r="IMM155" s="737"/>
      <c r="IMN155" s="737"/>
      <c r="IMO155" s="737"/>
      <c r="IMP155" s="737"/>
      <c r="IMQ155" s="737"/>
      <c r="IMR155" s="739"/>
      <c r="IMS155" s="740"/>
      <c r="IMT155" s="736"/>
      <c r="IMU155" s="736"/>
      <c r="IMV155" s="736"/>
      <c r="IMW155" s="736"/>
      <c r="IMX155" s="736"/>
      <c r="IMY155" s="736"/>
      <c r="IMZ155" s="737"/>
      <c r="INA155" s="737"/>
      <c r="INB155" s="737"/>
      <c r="INC155" s="737"/>
      <c r="IND155" s="737"/>
      <c r="INE155" s="737"/>
      <c r="INF155" s="737"/>
      <c r="ING155" s="737"/>
      <c r="INH155" s="739"/>
      <c r="INI155" s="740"/>
      <c r="INJ155" s="736"/>
      <c r="INK155" s="736"/>
      <c r="INL155" s="736"/>
      <c r="INM155" s="736"/>
      <c r="INN155" s="736"/>
      <c r="INO155" s="736"/>
      <c r="INP155" s="737"/>
      <c r="INQ155" s="737"/>
      <c r="INR155" s="737"/>
      <c r="INS155" s="737"/>
      <c r="INT155" s="737"/>
      <c r="INU155" s="737"/>
      <c r="INV155" s="737"/>
      <c r="INW155" s="737"/>
      <c r="INX155" s="739"/>
      <c r="INY155" s="740"/>
      <c r="INZ155" s="736"/>
      <c r="IOA155" s="736"/>
      <c r="IOB155" s="736"/>
      <c r="IOC155" s="736"/>
      <c r="IOD155" s="736"/>
      <c r="IOE155" s="736"/>
      <c r="IOF155" s="737"/>
      <c r="IOG155" s="737"/>
      <c r="IOH155" s="737"/>
      <c r="IOI155" s="737"/>
      <c r="IOJ155" s="737"/>
      <c r="IOK155" s="737"/>
      <c r="IOL155" s="737"/>
      <c r="IOM155" s="737"/>
      <c r="ION155" s="739"/>
      <c r="IOO155" s="740"/>
      <c r="IOP155" s="736"/>
      <c r="IOQ155" s="736"/>
      <c r="IOR155" s="736"/>
      <c r="IOS155" s="736"/>
      <c r="IOT155" s="736"/>
      <c r="IOU155" s="736"/>
      <c r="IOV155" s="737"/>
      <c r="IOW155" s="737"/>
      <c r="IOX155" s="737"/>
      <c r="IOY155" s="737"/>
      <c r="IOZ155" s="737"/>
      <c r="IPA155" s="737"/>
      <c r="IPB155" s="737"/>
      <c r="IPC155" s="737"/>
      <c r="IPD155" s="739"/>
      <c r="IPE155" s="740"/>
      <c r="IPF155" s="736"/>
      <c r="IPG155" s="736"/>
      <c r="IPH155" s="736"/>
      <c r="IPI155" s="736"/>
      <c r="IPJ155" s="736"/>
      <c r="IPK155" s="736"/>
      <c r="IPL155" s="737"/>
      <c r="IPM155" s="737"/>
      <c r="IPN155" s="737"/>
      <c r="IPO155" s="737"/>
      <c r="IPP155" s="737"/>
      <c r="IPQ155" s="737"/>
      <c r="IPR155" s="737"/>
      <c r="IPS155" s="737"/>
      <c r="IPT155" s="739"/>
      <c r="IPU155" s="740"/>
      <c r="IPV155" s="736"/>
      <c r="IPW155" s="736"/>
      <c r="IPX155" s="736"/>
      <c r="IPY155" s="736"/>
      <c r="IPZ155" s="736"/>
      <c r="IQA155" s="736"/>
      <c r="IQB155" s="737"/>
      <c r="IQC155" s="737"/>
      <c r="IQD155" s="737"/>
      <c r="IQE155" s="737"/>
      <c r="IQF155" s="737"/>
      <c r="IQG155" s="737"/>
      <c r="IQH155" s="737"/>
      <c r="IQI155" s="737"/>
      <c r="IQJ155" s="739"/>
      <c r="IQK155" s="740"/>
      <c r="IQL155" s="736"/>
      <c r="IQM155" s="736"/>
      <c r="IQN155" s="736"/>
      <c r="IQO155" s="736"/>
      <c r="IQP155" s="736"/>
      <c r="IQQ155" s="736"/>
      <c r="IQR155" s="737"/>
      <c r="IQS155" s="737"/>
      <c r="IQT155" s="737"/>
      <c r="IQU155" s="737"/>
      <c r="IQV155" s="737"/>
      <c r="IQW155" s="737"/>
      <c r="IQX155" s="737"/>
      <c r="IQY155" s="737"/>
      <c r="IQZ155" s="739"/>
      <c r="IRA155" s="740"/>
      <c r="IRB155" s="736"/>
      <c r="IRC155" s="736"/>
      <c r="IRD155" s="736"/>
      <c r="IRE155" s="736"/>
      <c r="IRF155" s="736"/>
      <c r="IRG155" s="736"/>
      <c r="IRH155" s="737"/>
      <c r="IRI155" s="737"/>
      <c r="IRJ155" s="737"/>
      <c r="IRK155" s="737"/>
      <c r="IRL155" s="737"/>
      <c r="IRM155" s="737"/>
      <c r="IRN155" s="737"/>
      <c r="IRO155" s="737"/>
      <c r="IRP155" s="739"/>
      <c r="IRQ155" s="740"/>
      <c r="IRR155" s="736"/>
      <c r="IRS155" s="736"/>
      <c r="IRT155" s="736"/>
      <c r="IRU155" s="736"/>
      <c r="IRV155" s="736"/>
      <c r="IRW155" s="736"/>
      <c r="IRX155" s="737"/>
      <c r="IRY155" s="737"/>
      <c r="IRZ155" s="737"/>
      <c r="ISA155" s="737"/>
      <c r="ISB155" s="737"/>
      <c r="ISC155" s="737"/>
      <c r="ISD155" s="737"/>
      <c r="ISE155" s="737"/>
      <c r="ISF155" s="739"/>
      <c r="ISG155" s="740"/>
      <c r="ISH155" s="736"/>
      <c r="ISI155" s="736"/>
      <c r="ISJ155" s="736"/>
      <c r="ISK155" s="736"/>
      <c r="ISL155" s="736"/>
      <c r="ISM155" s="736"/>
      <c r="ISN155" s="737"/>
      <c r="ISO155" s="737"/>
      <c r="ISP155" s="737"/>
      <c r="ISQ155" s="737"/>
      <c r="ISR155" s="737"/>
      <c r="ISS155" s="737"/>
      <c r="IST155" s="737"/>
      <c r="ISU155" s="737"/>
      <c r="ISV155" s="739"/>
      <c r="ISW155" s="740"/>
      <c r="ISX155" s="736"/>
      <c r="ISY155" s="736"/>
      <c r="ISZ155" s="736"/>
      <c r="ITA155" s="736"/>
      <c r="ITB155" s="736"/>
      <c r="ITC155" s="736"/>
      <c r="ITD155" s="737"/>
      <c r="ITE155" s="737"/>
      <c r="ITF155" s="737"/>
      <c r="ITG155" s="737"/>
      <c r="ITH155" s="737"/>
      <c r="ITI155" s="737"/>
      <c r="ITJ155" s="737"/>
      <c r="ITK155" s="737"/>
      <c r="ITL155" s="739"/>
      <c r="ITM155" s="740"/>
      <c r="ITN155" s="736"/>
      <c r="ITO155" s="736"/>
      <c r="ITP155" s="736"/>
      <c r="ITQ155" s="736"/>
      <c r="ITR155" s="736"/>
      <c r="ITS155" s="736"/>
      <c r="ITT155" s="737"/>
      <c r="ITU155" s="737"/>
      <c r="ITV155" s="737"/>
      <c r="ITW155" s="737"/>
      <c r="ITX155" s="737"/>
      <c r="ITY155" s="737"/>
      <c r="ITZ155" s="737"/>
      <c r="IUA155" s="737"/>
      <c r="IUB155" s="739"/>
      <c r="IUC155" s="740"/>
      <c r="IUD155" s="736"/>
      <c r="IUE155" s="736"/>
      <c r="IUF155" s="736"/>
      <c r="IUG155" s="736"/>
      <c r="IUH155" s="736"/>
      <c r="IUI155" s="736"/>
      <c r="IUJ155" s="737"/>
      <c r="IUK155" s="737"/>
      <c r="IUL155" s="737"/>
      <c r="IUM155" s="737"/>
      <c r="IUN155" s="737"/>
      <c r="IUO155" s="737"/>
      <c r="IUP155" s="737"/>
      <c r="IUQ155" s="737"/>
      <c r="IUR155" s="739"/>
      <c r="IUS155" s="740"/>
      <c r="IUT155" s="736"/>
      <c r="IUU155" s="736"/>
      <c r="IUV155" s="736"/>
      <c r="IUW155" s="736"/>
      <c r="IUX155" s="736"/>
      <c r="IUY155" s="736"/>
      <c r="IUZ155" s="737"/>
      <c r="IVA155" s="737"/>
      <c r="IVB155" s="737"/>
      <c r="IVC155" s="737"/>
      <c r="IVD155" s="737"/>
      <c r="IVE155" s="737"/>
      <c r="IVF155" s="737"/>
      <c r="IVG155" s="737"/>
      <c r="IVH155" s="739"/>
      <c r="IVI155" s="740"/>
      <c r="IVJ155" s="736"/>
      <c r="IVK155" s="736"/>
      <c r="IVL155" s="736"/>
      <c r="IVM155" s="736"/>
      <c r="IVN155" s="736"/>
      <c r="IVO155" s="736"/>
      <c r="IVP155" s="737"/>
      <c r="IVQ155" s="737"/>
      <c r="IVR155" s="737"/>
      <c r="IVS155" s="737"/>
      <c r="IVT155" s="737"/>
      <c r="IVU155" s="737"/>
      <c r="IVV155" s="737"/>
      <c r="IVW155" s="737"/>
      <c r="IVX155" s="739"/>
      <c r="IVY155" s="740"/>
      <c r="IVZ155" s="736"/>
      <c r="IWA155" s="736"/>
      <c r="IWB155" s="736"/>
      <c r="IWC155" s="736"/>
      <c r="IWD155" s="736"/>
      <c r="IWE155" s="736"/>
      <c r="IWF155" s="737"/>
      <c r="IWG155" s="737"/>
      <c r="IWH155" s="737"/>
      <c r="IWI155" s="737"/>
      <c r="IWJ155" s="737"/>
      <c r="IWK155" s="737"/>
      <c r="IWL155" s="737"/>
      <c r="IWM155" s="737"/>
      <c r="IWN155" s="739"/>
      <c r="IWO155" s="740"/>
      <c r="IWP155" s="736"/>
      <c r="IWQ155" s="736"/>
      <c r="IWR155" s="736"/>
      <c r="IWS155" s="736"/>
      <c r="IWT155" s="736"/>
      <c r="IWU155" s="736"/>
      <c r="IWV155" s="737"/>
      <c r="IWW155" s="737"/>
      <c r="IWX155" s="737"/>
      <c r="IWY155" s="737"/>
      <c r="IWZ155" s="737"/>
      <c r="IXA155" s="737"/>
      <c r="IXB155" s="737"/>
      <c r="IXC155" s="737"/>
      <c r="IXD155" s="739"/>
      <c r="IXE155" s="740"/>
      <c r="IXF155" s="736"/>
      <c r="IXG155" s="736"/>
      <c r="IXH155" s="736"/>
      <c r="IXI155" s="736"/>
      <c r="IXJ155" s="736"/>
      <c r="IXK155" s="736"/>
      <c r="IXL155" s="737"/>
      <c r="IXM155" s="737"/>
      <c r="IXN155" s="737"/>
      <c r="IXO155" s="737"/>
      <c r="IXP155" s="737"/>
      <c r="IXQ155" s="737"/>
      <c r="IXR155" s="737"/>
      <c r="IXS155" s="737"/>
      <c r="IXT155" s="739"/>
      <c r="IXU155" s="740"/>
      <c r="IXV155" s="736"/>
      <c r="IXW155" s="736"/>
      <c r="IXX155" s="736"/>
      <c r="IXY155" s="736"/>
      <c r="IXZ155" s="736"/>
      <c r="IYA155" s="736"/>
      <c r="IYB155" s="737"/>
      <c r="IYC155" s="737"/>
      <c r="IYD155" s="737"/>
      <c r="IYE155" s="737"/>
      <c r="IYF155" s="737"/>
      <c r="IYG155" s="737"/>
      <c r="IYH155" s="737"/>
      <c r="IYI155" s="737"/>
      <c r="IYJ155" s="739"/>
      <c r="IYK155" s="740"/>
      <c r="IYL155" s="736"/>
      <c r="IYM155" s="736"/>
      <c r="IYN155" s="736"/>
      <c r="IYO155" s="736"/>
      <c r="IYP155" s="736"/>
      <c r="IYQ155" s="736"/>
      <c r="IYR155" s="737"/>
      <c r="IYS155" s="737"/>
      <c r="IYT155" s="737"/>
      <c r="IYU155" s="737"/>
      <c r="IYV155" s="737"/>
      <c r="IYW155" s="737"/>
      <c r="IYX155" s="737"/>
      <c r="IYY155" s="737"/>
      <c r="IYZ155" s="739"/>
      <c r="IZA155" s="740"/>
      <c r="IZB155" s="736"/>
      <c r="IZC155" s="736"/>
      <c r="IZD155" s="736"/>
      <c r="IZE155" s="736"/>
      <c r="IZF155" s="736"/>
      <c r="IZG155" s="736"/>
      <c r="IZH155" s="737"/>
      <c r="IZI155" s="737"/>
      <c r="IZJ155" s="737"/>
      <c r="IZK155" s="737"/>
      <c r="IZL155" s="737"/>
      <c r="IZM155" s="737"/>
      <c r="IZN155" s="737"/>
      <c r="IZO155" s="737"/>
      <c r="IZP155" s="739"/>
      <c r="IZQ155" s="740"/>
      <c r="IZR155" s="736"/>
      <c r="IZS155" s="736"/>
      <c r="IZT155" s="736"/>
      <c r="IZU155" s="736"/>
      <c r="IZV155" s="736"/>
      <c r="IZW155" s="736"/>
      <c r="IZX155" s="737"/>
      <c r="IZY155" s="737"/>
      <c r="IZZ155" s="737"/>
      <c r="JAA155" s="737"/>
      <c r="JAB155" s="737"/>
      <c r="JAC155" s="737"/>
      <c r="JAD155" s="737"/>
      <c r="JAE155" s="737"/>
      <c r="JAF155" s="739"/>
      <c r="JAG155" s="740"/>
      <c r="JAH155" s="736"/>
      <c r="JAI155" s="736"/>
      <c r="JAJ155" s="736"/>
      <c r="JAK155" s="736"/>
      <c r="JAL155" s="736"/>
      <c r="JAM155" s="736"/>
      <c r="JAN155" s="737"/>
      <c r="JAO155" s="737"/>
      <c r="JAP155" s="737"/>
      <c r="JAQ155" s="737"/>
      <c r="JAR155" s="737"/>
      <c r="JAS155" s="737"/>
      <c r="JAT155" s="737"/>
      <c r="JAU155" s="737"/>
      <c r="JAV155" s="739"/>
      <c r="JAW155" s="740"/>
      <c r="JAX155" s="736"/>
      <c r="JAY155" s="736"/>
      <c r="JAZ155" s="736"/>
      <c r="JBA155" s="736"/>
      <c r="JBB155" s="736"/>
      <c r="JBC155" s="736"/>
      <c r="JBD155" s="737"/>
      <c r="JBE155" s="737"/>
      <c r="JBF155" s="737"/>
      <c r="JBG155" s="737"/>
      <c r="JBH155" s="737"/>
      <c r="JBI155" s="737"/>
      <c r="JBJ155" s="737"/>
      <c r="JBK155" s="737"/>
      <c r="JBL155" s="739"/>
      <c r="JBM155" s="740"/>
      <c r="JBN155" s="736"/>
      <c r="JBO155" s="736"/>
      <c r="JBP155" s="736"/>
      <c r="JBQ155" s="736"/>
      <c r="JBR155" s="736"/>
      <c r="JBS155" s="736"/>
      <c r="JBT155" s="737"/>
      <c r="JBU155" s="737"/>
      <c r="JBV155" s="737"/>
      <c r="JBW155" s="737"/>
      <c r="JBX155" s="737"/>
      <c r="JBY155" s="737"/>
      <c r="JBZ155" s="737"/>
      <c r="JCA155" s="737"/>
      <c r="JCB155" s="739"/>
      <c r="JCC155" s="740"/>
      <c r="JCD155" s="736"/>
      <c r="JCE155" s="736"/>
      <c r="JCF155" s="736"/>
      <c r="JCG155" s="736"/>
      <c r="JCH155" s="736"/>
      <c r="JCI155" s="736"/>
      <c r="JCJ155" s="737"/>
      <c r="JCK155" s="737"/>
      <c r="JCL155" s="737"/>
      <c r="JCM155" s="737"/>
      <c r="JCN155" s="737"/>
      <c r="JCO155" s="737"/>
      <c r="JCP155" s="737"/>
      <c r="JCQ155" s="737"/>
      <c r="JCR155" s="739"/>
      <c r="JCS155" s="740"/>
      <c r="JCT155" s="736"/>
      <c r="JCU155" s="736"/>
      <c r="JCV155" s="736"/>
      <c r="JCW155" s="736"/>
      <c r="JCX155" s="736"/>
      <c r="JCY155" s="736"/>
      <c r="JCZ155" s="737"/>
      <c r="JDA155" s="737"/>
      <c r="JDB155" s="737"/>
      <c r="JDC155" s="737"/>
      <c r="JDD155" s="737"/>
      <c r="JDE155" s="737"/>
      <c r="JDF155" s="737"/>
      <c r="JDG155" s="737"/>
      <c r="JDH155" s="739"/>
      <c r="JDI155" s="740"/>
      <c r="JDJ155" s="736"/>
      <c r="JDK155" s="736"/>
      <c r="JDL155" s="736"/>
      <c r="JDM155" s="736"/>
      <c r="JDN155" s="736"/>
      <c r="JDO155" s="736"/>
      <c r="JDP155" s="737"/>
      <c r="JDQ155" s="737"/>
      <c r="JDR155" s="737"/>
      <c r="JDS155" s="737"/>
      <c r="JDT155" s="737"/>
      <c r="JDU155" s="737"/>
      <c r="JDV155" s="737"/>
      <c r="JDW155" s="737"/>
      <c r="JDX155" s="739"/>
      <c r="JDY155" s="740"/>
      <c r="JDZ155" s="736"/>
      <c r="JEA155" s="736"/>
      <c r="JEB155" s="736"/>
      <c r="JEC155" s="736"/>
      <c r="JED155" s="736"/>
      <c r="JEE155" s="736"/>
      <c r="JEF155" s="737"/>
      <c r="JEG155" s="737"/>
      <c r="JEH155" s="737"/>
      <c r="JEI155" s="737"/>
      <c r="JEJ155" s="737"/>
      <c r="JEK155" s="737"/>
      <c r="JEL155" s="737"/>
      <c r="JEM155" s="737"/>
      <c r="JEN155" s="739"/>
      <c r="JEO155" s="740"/>
      <c r="JEP155" s="736"/>
      <c r="JEQ155" s="736"/>
      <c r="JER155" s="736"/>
      <c r="JES155" s="736"/>
      <c r="JET155" s="736"/>
      <c r="JEU155" s="736"/>
      <c r="JEV155" s="737"/>
      <c r="JEW155" s="737"/>
      <c r="JEX155" s="737"/>
      <c r="JEY155" s="737"/>
      <c r="JEZ155" s="737"/>
      <c r="JFA155" s="737"/>
      <c r="JFB155" s="737"/>
      <c r="JFC155" s="737"/>
      <c r="JFD155" s="739"/>
      <c r="JFE155" s="740"/>
      <c r="JFF155" s="736"/>
      <c r="JFG155" s="736"/>
      <c r="JFH155" s="736"/>
      <c r="JFI155" s="736"/>
      <c r="JFJ155" s="736"/>
      <c r="JFK155" s="736"/>
      <c r="JFL155" s="737"/>
      <c r="JFM155" s="737"/>
      <c r="JFN155" s="737"/>
      <c r="JFO155" s="737"/>
      <c r="JFP155" s="737"/>
      <c r="JFQ155" s="737"/>
      <c r="JFR155" s="737"/>
      <c r="JFS155" s="737"/>
      <c r="JFT155" s="739"/>
      <c r="JFU155" s="740"/>
      <c r="JFV155" s="736"/>
      <c r="JFW155" s="736"/>
      <c r="JFX155" s="736"/>
      <c r="JFY155" s="736"/>
      <c r="JFZ155" s="736"/>
      <c r="JGA155" s="736"/>
      <c r="JGB155" s="737"/>
      <c r="JGC155" s="737"/>
      <c r="JGD155" s="737"/>
      <c r="JGE155" s="737"/>
      <c r="JGF155" s="737"/>
      <c r="JGG155" s="737"/>
      <c r="JGH155" s="737"/>
      <c r="JGI155" s="737"/>
      <c r="JGJ155" s="739"/>
      <c r="JGK155" s="740"/>
      <c r="JGL155" s="736"/>
      <c r="JGM155" s="736"/>
      <c r="JGN155" s="736"/>
      <c r="JGO155" s="736"/>
      <c r="JGP155" s="736"/>
      <c r="JGQ155" s="736"/>
      <c r="JGR155" s="737"/>
      <c r="JGS155" s="737"/>
      <c r="JGT155" s="737"/>
      <c r="JGU155" s="737"/>
      <c r="JGV155" s="737"/>
      <c r="JGW155" s="737"/>
      <c r="JGX155" s="737"/>
      <c r="JGY155" s="737"/>
      <c r="JGZ155" s="739"/>
      <c r="JHA155" s="740"/>
      <c r="JHB155" s="736"/>
      <c r="JHC155" s="736"/>
      <c r="JHD155" s="736"/>
      <c r="JHE155" s="736"/>
      <c r="JHF155" s="736"/>
      <c r="JHG155" s="736"/>
      <c r="JHH155" s="737"/>
      <c r="JHI155" s="737"/>
      <c r="JHJ155" s="737"/>
      <c r="JHK155" s="737"/>
      <c r="JHL155" s="737"/>
      <c r="JHM155" s="737"/>
      <c r="JHN155" s="737"/>
      <c r="JHO155" s="737"/>
      <c r="JHP155" s="739"/>
      <c r="JHQ155" s="740"/>
      <c r="JHR155" s="736"/>
      <c r="JHS155" s="736"/>
      <c r="JHT155" s="736"/>
      <c r="JHU155" s="736"/>
      <c r="JHV155" s="736"/>
      <c r="JHW155" s="736"/>
      <c r="JHX155" s="737"/>
      <c r="JHY155" s="737"/>
      <c r="JHZ155" s="737"/>
      <c r="JIA155" s="737"/>
      <c r="JIB155" s="737"/>
      <c r="JIC155" s="737"/>
      <c r="JID155" s="737"/>
      <c r="JIE155" s="737"/>
      <c r="JIF155" s="739"/>
      <c r="JIG155" s="740"/>
      <c r="JIH155" s="736"/>
      <c r="JII155" s="736"/>
      <c r="JIJ155" s="736"/>
      <c r="JIK155" s="736"/>
      <c r="JIL155" s="736"/>
      <c r="JIM155" s="736"/>
      <c r="JIN155" s="737"/>
      <c r="JIO155" s="737"/>
      <c r="JIP155" s="737"/>
      <c r="JIQ155" s="737"/>
      <c r="JIR155" s="737"/>
      <c r="JIS155" s="737"/>
      <c r="JIT155" s="737"/>
      <c r="JIU155" s="737"/>
      <c r="JIV155" s="739"/>
      <c r="JIW155" s="740"/>
      <c r="JIX155" s="736"/>
      <c r="JIY155" s="736"/>
      <c r="JIZ155" s="736"/>
      <c r="JJA155" s="736"/>
      <c r="JJB155" s="736"/>
      <c r="JJC155" s="736"/>
      <c r="JJD155" s="737"/>
      <c r="JJE155" s="737"/>
      <c r="JJF155" s="737"/>
      <c r="JJG155" s="737"/>
      <c r="JJH155" s="737"/>
      <c r="JJI155" s="737"/>
      <c r="JJJ155" s="737"/>
      <c r="JJK155" s="737"/>
      <c r="JJL155" s="739"/>
      <c r="JJM155" s="740"/>
      <c r="JJN155" s="736"/>
      <c r="JJO155" s="736"/>
      <c r="JJP155" s="736"/>
      <c r="JJQ155" s="736"/>
      <c r="JJR155" s="736"/>
      <c r="JJS155" s="736"/>
      <c r="JJT155" s="737"/>
      <c r="JJU155" s="737"/>
      <c r="JJV155" s="737"/>
      <c r="JJW155" s="737"/>
      <c r="JJX155" s="737"/>
      <c r="JJY155" s="737"/>
      <c r="JJZ155" s="737"/>
      <c r="JKA155" s="737"/>
      <c r="JKB155" s="739"/>
      <c r="JKC155" s="740"/>
      <c r="JKD155" s="736"/>
      <c r="JKE155" s="736"/>
      <c r="JKF155" s="736"/>
      <c r="JKG155" s="736"/>
      <c r="JKH155" s="736"/>
      <c r="JKI155" s="736"/>
      <c r="JKJ155" s="737"/>
      <c r="JKK155" s="737"/>
      <c r="JKL155" s="737"/>
      <c r="JKM155" s="737"/>
      <c r="JKN155" s="737"/>
      <c r="JKO155" s="737"/>
      <c r="JKP155" s="737"/>
      <c r="JKQ155" s="737"/>
      <c r="JKR155" s="739"/>
      <c r="JKS155" s="740"/>
      <c r="JKT155" s="736"/>
      <c r="JKU155" s="736"/>
      <c r="JKV155" s="736"/>
      <c r="JKW155" s="736"/>
      <c r="JKX155" s="736"/>
      <c r="JKY155" s="736"/>
      <c r="JKZ155" s="737"/>
      <c r="JLA155" s="737"/>
      <c r="JLB155" s="737"/>
      <c r="JLC155" s="737"/>
      <c r="JLD155" s="737"/>
      <c r="JLE155" s="737"/>
      <c r="JLF155" s="737"/>
      <c r="JLG155" s="737"/>
      <c r="JLH155" s="739"/>
      <c r="JLI155" s="740"/>
      <c r="JLJ155" s="736"/>
      <c r="JLK155" s="736"/>
      <c r="JLL155" s="736"/>
      <c r="JLM155" s="736"/>
      <c r="JLN155" s="736"/>
      <c r="JLO155" s="736"/>
      <c r="JLP155" s="737"/>
      <c r="JLQ155" s="737"/>
      <c r="JLR155" s="737"/>
      <c r="JLS155" s="737"/>
      <c r="JLT155" s="737"/>
      <c r="JLU155" s="737"/>
      <c r="JLV155" s="737"/>
      <c r="JLW155" s="737"/>
      <c r="JLX155" s="739"/>
      <c r="JLY155" s="740"/>
      <c r="JLZ155" s="736"/>
      <c r="JMA155" s="736"/>
      <c r="JMB155" s="736"/>
      <c r="JMC155" s="736"/>
      <c r="JMD155" s="736"/>
      <c r="JME155" s="736"/>
      <c r="JMF155" s="737"/>
      <c r="JMG155" s="737"/>
      <c r="JMH155" s="737"/>
      <c r="JMI155" s="737"/>
      <c r="JMJ155" s="737"/>
      <c r="JMK155" s="737"/>
      <c r="JML155" s="737"/>
      <c r="JMM155" s="737"/>
      <c r="JMN155" s="739"/>
      <c r="JMO155" s="740"/>
      <c r="JMP155" s="736"/>
      <c r="JMQ155" s="736"/>
      <c r="JMR155" s="736"/>
      <c r="JMS155" s="736"/>
      <c r="JMT155" s="736"/>
      <c r="JMU155" s="736"/>
      <c r="JMV155" s="737"/>
      <c r="JMW155" s="737"/>
      <c r="JMX155" s="737"/>
      <c r="JMY155" s="737"/>
      <c r="JMZ155" s="737"/>
      <c r="JNA155" s="737"/>
      <c r="JNB155" s="737"/>
      <c r="JNC155" s="737"/>
      <c r="JND155" s="739"/>
      <c r="JNE155" s="740"/>
      <c r="JNF155" s="736"/>
      <c r="JNG155" s="736"/>
      <c r="JNH155" s="736"/>
      <c r="JNI155" s="736"/>
      <c r="JNJ155" s="736"/>
      <c r="JNK155" s="736"/>
      <c r="JNL155" s="737"/>
      <c r="JNM155" s="737"/>
      <c r="JNN155" s="737"/>
      <c r="JNO155" s="737"/>
      <c r="JNP155" s="737"/>
      <c r="JNQ155" s="737"/>
      <c r="JNR155" s="737"/>
      <c r="JNS155" s="737"/>
      <c r="JNT155" s="739"/>
      <c r="JNU155" s="740"/>
      <c r="JNV155" s="736"/>
      <c r="JNW155" s="736"/>
      <c r="JNX155" s="736"/>
      <c r="JNY155" s="736"/>
      <c r="JNZ155" s="736"/>
      <c r="JOA155" s="736"/>
      <c r="JOB155" s="737"/>
      <c r="JOC155" s="737"/>
      <c r="JOD155" s="737"/>
      <c r="JOE155" s="737"/>
      <c r="JOF155" s="737"/>
      <c r="JOG155" s="737"/>
      <c r="JOH155" s="737"/>
      <c r="JOI155" s="737"/>
      <c r="JOJ155" s="739"/>
      <c r="JOK155" s="740"/>
      <c r="JOL155" s="736"/>
      <c r="JOM155" s="736"/>
      <c r="JON155" s="736"/>
      <c r="JOO155" s="736"/>
      <c r="JOP155" s="736"/>
      <c r="JOQ155" s="736"/>
      <c r="JOR155" s="737"/>
      <c r="JOS155" s="737"/>
      <c r="JOT155" s="737"/>
      <c r="JOU155" s="737"/>
      <c r="JOV155" s="737"/>
      <c r="JOW155" s="737"/>
      <c r="JOX155" s="737"/>
      <c r="JOY155" s="737"/>
      <c r="JOZ155" s="739"/>
      <c r="JPA155" s="740"/>
      <c r="JPB155" s="736"/>
      <c r="JPC155" s="736"/>
      <c r="JPD155" s="736"/>
      <c r="JPE155" s="736"/>
      <c r="JPF155" s="736"/>
      <c r="JPG155" s="736"/>
      <c r="JPH155" s="737"/>
      <c r="JPI155" s="737"/>
      <c r="JPJ155" s="737"/>
      <c r="JPK155" s="737"/>
      <c r="JPL155" s="737"/>
      <c r="JPM155" s="737"/>
      <c r="JPN155" s="737"/>
      <c r="JPO155" s="737"/>
      <c r="JPP155" s="739"/>
      <c r="JPQ155" s="740"/>
      <c r="JPR155" s="736"/>
      <c r="JPS155" s="736"/>
      <c r="JPT155" s="736"/>
      <c r="JPU155" s="736"/>
      <c r="JPV155" s="736"/>
      <c r="JPW155" s="736"/>
      <c r="JPX155" s="737"/>
      <c r="JPY155" s="737"/>
      <c r="JPZ155" s="737"/>
      <c r="JQA155" s="737"/>
      <c r="JQB155" s="737"/>
      <c r="JQC155" s="737"/>
      <c r="JQD155" s="737"/>
      <c r="JQE155" s="737"/>
      <c r="JQF155" s="739"/>
      <c r="JQG155" s="740"/>
      <c r="JQH155" s="736"/>
      <c r="JQI155" s="736"/>
      <c r="JQJ155" s="736"/>
      <c r="JQK155" s="736"/>
      <c r="JQL155" s="736"/>
      <c r="JQM155" s="736"/>
      <c r="JQN155" s="737"/>
      <c r="JQO155" s="737"/>
      <c r="JQP155" s="737"/>
      <c r="JQQ155" s="737"/>
      <c r="JQR155" s="737"/>
      <c r="JQS155" s="737"/>
      <c r="JQT155" s="737"/>
      <c r="JQU155" s="737"/>
      <c r="JQV155" s="739"/>
      <c r="JQW155" s="740"/>
      <c r="JQX155" s="736"/>
      <c r="JQY155" s="736"/>
      <c r="JQZ155" s="736"/>
      <c r="JRA155" s="736"/>
      <c r="JRB155" s="736"/>
      <c r="JRC155" s="736"/>
      <c r="JRD155" s="737"/>
      <c r="JRE155" s="737"/>
      <c r="JRF155" s="737"/>
      <c r="JRG155" s="737"/>
      <c r="JRH155" s="737"/>
      <c r="JRI155" s="737"/>
      <c r="JRJ155" s="737"/>
      <c r="JRK155" s="737"/>
      <c r="JRL155" s="739"/>
      <c r="JRM155" s="740"/>
      <c r="JRN155" s="736"/>
      <c r="JRO155" s="736"/>
      <c r="JRP155" s="736"/>
      <c r="JRQ155" s="736"/>
      <c r="JRR155" s="736"/>
      <c r="JRS155" s="736"/>
      <c r="JRT155" s="737"/>
      <c r="JRU155" s="737"/>
      <c r="JRV155" s="737"/>
      <c r="JRW155" s="737"/>
      <c r="JRX155" s="737"/>
      <c r="JRY155" s="737"/>
      <c r="JRZ155" s="737"/>
      <c r="JSA155" s="737"/>
      <c r="JSB155" s="739"/>
      <c r="JSC155" s="740"/>
      <c r="JSD155" s="736"/>
      <c r="JSE155" s="736"/>
      <c r="JSF155" s="736"/>
      <c r="JSG155" s="736"/>
      <c r="JSH155" s="736"/>
      <c r="JSI155" s="736"/>
      <c r="JSJ155" s="737"/>
      <c r="JSK155" s="737"/>
      <c r="JSL155" s="737"/>
      <c r="JSM155" s="737"/>
      <c r="JSN155" s="737"/>
      <c r="JSO155" s="737"/>
      <c r="JSP155" s="737"/>
      <c r="JSQ155" s="737"/>
      <c r="JSR155" s="739"/>
      <c r="JSS155" s="740"/>
      <c r="JST155" s="736"/>
      <c r="JSU155" s="736"/>
      <c r="JSV155" s="736"/>
      <c r="JSW155" s="736"/>
      <c r="JSX155" s="736"/>
      <c r="JSY155" s="736"/>
      <c r="JSZ155" s="737"/>
      <c r="JTA155" s="737"/>
      <c r="JTB155" s="737"/>
      <c r="JTC155" s="737"/>
      <c r="JTD155" s="737"/>
      <c r="JTE155" s="737"/>
      <c r="JTF155" s="737"/>
      <c r="JTG155" s="737"/>
      <c r="JTH155" s="739"/>
      <c r="JTI155" s="740"/>
      <c r="JTJ155" s="736"/>
      <c r="JTK155" s="736"/>
      <c r="JTL155" s="736"/>
      <c r="JTM155" s="736"/>
      <c r="JTN155" s="736"/>
      <c r="JTO155" s="736"/>
      <c r="JTP155" s="737"/>
      <c r="JTQ155" s="737"/>
      <c r="JTR155" s="737"/>
      <c r="JTS155" s="737"/>
      <c r="JTT155" s="737"/>
      <c r="JTU155" s="737"/>
      <c r="JTV155" s="737"/>
      <c r="JTW155" s="737"/>
      <c r="JTX155" s="739"/>
      <c r="JTY155" s="740"/>
      <c r="JTZ155" s="736"/>
      <c r="JUA155" s="736"/>
      <c r="JUB155" s="736"/>
      <c r="JUC155" s="736"/>
      <c r="JUD155" s="736"/>
      <c r="JUE155" s="736"/>
      <c r="JUF155" s="737"/>
      <c r="JUG155" s="737"/>
      <c r="JUH155" s="737"/>
      <c r="JUI155" s="737"/>
      <c r="JUJ155" s="737"/>
      <c r="JUK155" s="737"/>
      <c r="JUL155" s="737"/>
      <c r="JUM155" s="737"/>
      <c r="JUN155" s="739"/>
      <c r="JUO155" s="740"/>
      <c r="JUP155" s="736"/>
      <c r="JUQ155" s="736"/>
      <c r="JUR155" s="736"/>
      <c r="JUS155" s="736"/>
      <c r="JUT155" s="736"/>
      <c r="JUU155" s="736"/>
      <c r="JUV155" s="737"/>
      <c r="JUW155" s="737"/>
      <c r="JUX155" s="737"/>
      <c r="JUY155" s="737"/>
      <c r="JUZ155" s="737"/>
      <c r="JVA155" s="737"/>
      <c r="JVB155" s="737"/>
      <c r="JVC155" s="737"/>
      <c r="JVD155" s="739"/>
      <c r="JVE155" s="740"/>
      <c r="JVF155" s="736"/>
      <c r="JVG155" s="736"/>
      <c r="JVH155" s="736"/>
      <c r="JVI155" s="736"/>
      <c r="JVJ155" s="736"/>
      <c r="JVK155" s="736"/>
      <c r="JVL155" s="737"/>
      <c r="JVM155" s="737"/>
      <c r="JVN155" s="737"/>
      <c r="JVO155" s="737"/>
      <c r="JVP155" s="737"/>
      <c r="JVQ155" s="737"/>
      <c r="JVR155" s="737"/>
      <c r="JVS155" s="737"/>
      <c r="JVT155" s="739"/>
      <c r="JVU155" s="740"/>
      <c r="JVV155" s="736"/>
      <c r="JVW155" s="736"/>
      <c r="JVX155" s="736"/>
      <c r="JVY155" s="736"/>
      <c r="JVZ155" s="736"/>
      <c r="JWA155" s="736"/>
      <c r="JWB155" s="737"/>
      <c r="JWC155" s="737"/>
      <c r="JWD155" s="737"/>
      <c r="JWE155" s="737"/>
      <c r="JWF155" s="737"/>
      <c r="JWG155" s="737"/>
      <c r="JWH155" s="737"/>
      <c r="JWI155" s="737"/>
      <c r="JWJ155" s="739"/>
      <c r="JWK155" s="740"/>
      <c r="JWL155" s="736"/>
      <c r="JWM155" s="736"/>
      <c r="JWN155" s="736"/>
      <c r="JWO155" s="736"/>
      <c r="JWP155" s="736"/>
      <c r="JWQ155" s="736"/>
      <c r="JWR155" s="737"/>
      <c r="JWS155" s="737"/>
      <c r="JWT155" s="737"/>
      <c r="JWU155" s="737"/>
      <c r="JWV155" s="737"/>
      <c r="JWW155" s="737"/>
      <c r="JWX155" s="737"/>
      <c r="JWY155" s="737"/>
      <c r="JWZ155" s="739"/>
      <c r="JXA155" s="740"/>
      <c r="JXB155" s="736"/>
      <c r="JXC155" s="736"/>
      <c r="JXD155" s="736"/>
      <c r="JXE155" s="736"/>
      <c r="JXF155" s="736"/>
      <c r="JXG155" s="736"/>
      <c r="JXH155" s="737"/>
      <c r="JXI155" s="737"/>
      <c r="JXJ155" s="737"/>
      <c r="JXK155" s="737"/>
      <c r="JXL155" s="737"/>
      <c r="JXM155" s="737"/>
      <c r="JXN155" s="737"/>
      <c r="JXO155" s="737"/>
      <c r="JXP155" s="739"/>
      <c r="JXQ155" s="740"/>
      <c r="JXR155" s="736"/>
      <c r="JXS155" s="736"/>
      <c r="JXT155" s="736"/>
      <c r="JXU155" s="736"/>
      <c r="JXV155" s="736"/>
      <c r="JXW155" s="736"/>
      <c r="JXX155" s="737"/>
      <c r="JXY155" s="737"/>
      <c r="JXZ155" s="737"/>
      <c r="JYA155" s="737"/>
      <c r="JYB155" s="737"/>
      <c r="JYC155" s="737"/>
      <c r="JYD155" s="737"/>
      <c r="JYE155" s="737"/>
      <c r="JYF155" s="739"/>
      <c r="JYG155" s="740"/>
      <c r="JYH155" s="736"/>
      <c r="JYI155" s="736"/>
      <c r="JYJ155" s="736"/>
      <c r="JYK155" s="736"/>
      <c r="JYL155" s="736"/>
      <c r="JYM155" s="736"/>
      <c r="JYN155" s="737"/>
      <c r="JYO155" s="737"/>
      <c r="JYP155" s="737"/>
      <c r="JYQ155" s="737"/>
      <c r="JYR155" s="737"/>
      <c r="JYS155" s="737"/>
      <c r="JYT155" s="737"/>
      <c r="JYU155" s="737"/>
      <c r="JYV155" s="739"/>
      <c r="JYW155" s="740"/>
      <c r="JYX155" s="736"/>
      <c r="JYY155" s="736"/>
      <c r="JYZ155" s="736"/>
      <c r="JZA155" s="736"/>
      <c r="JZB155" s="736"/>
      <c r="JZC155" s="736"/>
      <c r="JZD155" s="737"/>
      <c r="JZE155" s="737"/>
      <c r="JZF155" s="737"/>
      <c r="JZG155" s="737"/>
      <c r="JZH155" s="737"/>
      <c r="JZI155" s="737"/>
      <c r="JZJ155" s="737"/>
      <c r="JZK155" s="737"/>
      <c r="JZL155" s="739"/>
      <c r="JZM155" s="740"/>
      <c r="JZN155" s="736"/>
      <c r="JZO155" s="736"/>
      <c r="JZP155" s="736"/>
      <c r="JZQ155" s="736"/>
      <c r="JZR155" s="736"/>
      <c r="JZS155" s="736"/>
      <c r="JZT155" s="737"/>
      <c r="JZU155" s="737"/>
      <c r="JZV155" s="737"/>
      <c r="JZW155" s="737"/>
      <c r="JZX155" s="737"/>
      <c r="JZY155" s="737"/>
      <c r="JZZ155" s="737"/>
      <c r="KAA155" s="737"/>
      <c r="KAB155" s="739"/>
      <c r="KAC155" s="740"/>
      <c r="KAD155" s="736"/>
      <c r="KAE155" s="736"/>
      <c r="KAF155" s="736"/>
      <c r="KAG155" s="736"/>
      <c r="KAH155" s="736"/>
      <c r="KAI155" s="736"/>
      <c r="KAJ155" s="737"/>
      <c r="KAK155" s="737"/>
      <c r="KAL155" s="737"/>
      <c r="KAM155" s="737"/>
      <c r="KAN155" s="737"/>
      <c r="KAO155" s="737"/>
      <c r="KAP155" s="737"/>
      <c r="KAQ155" s="737"/>
      <c r="KAR155" s="739"/>
      <c r="KAS155" s="740"/>
      <c r="KAT155" s="736"/>
      <c r="KAU155" s="736"/>
      <c r="KAV155" s="736"/>
      <c r="KAW155" s="736"/>
      <c r="KAX155" s="736"/>
      <c r="KAY155" s="736"/>
      <c r="KAZ155" s="737"/>
      <c r="KBA155" s="737"/>
      <c r="KBB155" s="737"/>
      <c r="KBC155" s="737"/>
      <c r="KBD155" s="737"/>
      <c r="KBE155" s="737"/>
      <c r="KBF155" s="737"/>
      <c r="KBG155" s="737"/>
      <c r="KBH155" s="739"/>
      <c r="KBI155" s="740"/>
      <c r="KBJ155" s="736"/>
      <c r="KBK155" s="736"/>
      <c r="KBL155" s="736"/>
      <c r="KBM155" s="736"/>
      <c r="KBN155" s="736"/>
      <c r="KBO155" s="736"/>
      <c r="KBP155" s="737"/>
      <c r="KBQ155" s="737"/>
      <c r="KBR155" s="737"/>
      <c r="KBS155" s="737"/>
      <c r="KBT155" s="737"/>
      <c r="KBU155" s="737"/>
      <c r="KBV155" s="737"/>
      <c r="KBW155" s="737"/>
      <c r="KBX155" s="739"/>
      <c r="KBY155" s="740"/>
      <c r="KBZ155" s="736"/>
      <c r="KCA155" s="736"/>
      <c r="KCB155" s="736"/>
      <c r="KCC155" s="736"/>
      <c r="KCD155" s="736"/>
      <c r="KCE155" s="736"/>
      <c r="KCF155" s="737"/>
      <c r="KCG155" s="737"/>
      <c r="KCH155" s="737"/>
      <c r="KCI155" s="737"/>
      <c r="KCJ155" s="737"/>
      <c r="KCK155" s="737"/>
      <c r="KCL155" s="737"/>
      <c r="KCM155" s="737"/>
      <c r="KCN155" s="739"/>
      <c r="KCO155" s="740"/>
      <c r="KCP155" s="736"/>
      <c r="KCQ155" s="736"/>
      <c r="KCR155" s="736"/>
      <c r="KCS155" s="736"/>
      <c r="KCT155" s="736"/>
      <c r="KCU155" s="736"/>
      <c r="KCV155" s="737"/>
      <c r="KCW155" s="737"/>
      <c r="KCX155" s="737"/>
      <c r="KCY155" s="737"/>
      <c r="KCZ155" s="737"/>
      <c r="KDA155" s="737"/>
      <c r="KDB155" s="737"/>
      <c r="KDC155" s="737"/>
      <c r="KDD155" s="739"/>
      <c r="KDE155" s="740"/>
      <c r="KDF155" s="736"/>
      <c r="KDG155" s="736"/>
      <c r="KDH155" s="736"/>
      <c r="KDI155" s="736"/>
      <c r="KDJ155" s="736"/>
      <c r="KDK155" s="736"/>
      <c r="KDL155" s="737"/>
      <c r="KDM155" s="737"/>
      <c r="KDN155" s="737"/>
      <c r="KDO155" s="737"/>
      <c r="KDP155" s="737"/>
      <c r="KDQ155" s="737"/>
      <c r="KDR155" s="737"/>
      <c r="KDS155" s="737"/>
      <c r="KDT155" s="739"/>
      <c r="KDU155" s="740"/>
      <c r="KDV155" s="736"/>
      <c r="KDW155" s="736"/>
      <c r="KDX155" s="736"/>
      <c r="KDY155" s="736"/>
      <c r="KDZ155" s="736"/>
      <c r="KEA155" s="736"/>
      <c r="KEB155" s="737"/>
      <c r="KEC155" s="737"/>
      <c r="KED155" s="737"/>
      <c r="KEE155" s="737"/>
      <c r="KEF155" s="737"/>
      <c r="KEG155" s="737"/>
      <c r="KEH155" s="737"/>
      <c r="KEI155" s="737"/>
      <c r="KEJ155" s="739"/>
      <c r="KEK155" s="740"/>
      <c r="KEL155" s="736"/>
      <c r="KEM155" s="736"/>
      <c r="KEN155" s="736"/>
      <c r="KEO155" s="736"/>
      <c r="KEP155" s="736"/>
      <c r="KEQ155" s="736"/>
      <c r="KER155" s="737"/>
      <c r="KES155" s="737"/>
      <c r="KET155" s="737"/>
      <c r="KEU155" s="737"/>
      <c r="KEV155" s="737"/>
      <c r="KEW155" s="737"/>
      <c r="KEX155" s="737"/>
      <c r="KEY155" s="737"/>
      <c r="KEZ155" s="739"/>
      <c r="KFA155" s="740"/>
      <c r="KFB155" s="736"/>
      <c r="KFC155" s="736"/>
      <c r="KFD155" s="736"/>
      <c r="KFE155" s="736"/>
      <c r="KFF155" s="736"/>
      <c r="KFG155" s="736"/>
      <c r="KFH155" s="737"/>
      <c r="KFI155" s="737"/>
      <c r="KFJ155" s="737"/>
      <c r="KFK155" s="737"/>
      <c r="KFL155" s="737"/>
      <c r="KFM155" s="737"/>
      <c r="KFN155" s="737"/>
      <c r="KFO155" s="737"/>
      <c r="KFP155" s="739"/>
      <c r="KFQ155" s="740"/>
      <c r="KFR155" s="736"/>
      <c r="KFS155" s="736"/>
      <c r="KFT155" s="736"/>
      <c r="KFU155" s="736"/>
      <c r="KFV155" s="736"/>
      <c r="KFW155" s="736"/>
      <c r="KFX155" s="737"/>
      <c r="KFY155" s="737"/>
      <c r="KFZ155" s="737"/>
      <c r="KGA155" s="737"/>
      <c r="KGB155" s="737"/>
      <c r="KGC155" s="737"/>
      <c r="KGD155" s="737"/>
      <c r="KGE155" s="737"/>
      <c r="KGF155" s="739"/>
      <c r="KGG155" s="740"/>
      <c r="KGH155" s="736"/>
      <c r="KGI155" s="736"/>
      <c r="KGJ155" s="736"/>
      <c r="KGK155" s="736"/>
      <c r="KGL155" s="736"/>
      <c r="KGM155" s="736"/>
      <c r="KGN155" s="737"/>
      <c r="KGO155" s="737"/>
      <c r="KGP155" s="737"/>
      <c r="KGQ155" s="737"/>
      <c r="KGR155" s="737"/>
      <c r="KGS155" s="737"/>
      <c r="KGT155" s="737"/>
      <c r="KGU155" s="737"/>
      <c r="KGV155" s="739"/>
      <c r="KGW155" s="740"/>
      <c r="KGX155" s="736"/>
      <c r="KGY155" s="736"/>
      <c r="KGZ155" s="736"/>
      <c r="KHA155" s="736"/>
      <c r="KHB155" s="736"/>
      <c r="KHC155" s="736"/>
      <c r="KHD155" s="737"/>
      <c r="KHE155" s="737"/>
      <c r="KHF155" s="737"/>
      <c r="KHG155" s="737"/>
      <c r="KHH155" s="737"/>
      <c r="KHI155" s="737"/>
      <c r="KHJ155" s="737"/>
      <c r="KHK155" s="737"/>
      <c r="KHL155" s="739"/>
      <c r="KHM155" s="740"/>
      <c r="KHN155" s="736"/>
      <c r="KHO155" s="736"/>
      <c r="KHP155" s="736"/>
      <c r="KHQ155" s="736"/>
      <c r="KHR155" s="736"/>
      <c r="KHS155" s="736"/>
      <c r="KHT155" s="737"/>
      <c r="KHU155" s="737"/>
      <c r="KHV155" s="737"/>
      <c r="KHW155" s="737"/>
      <c r="KHX155" s="737"/>
      <c r="KHY155" s="737"/>
      <c r="KHZ155" s="737"/>
      <c r="KIA155" s="737"/>
      <c r="KIB155" s="739"/>
      <c r="KIC155" s="740"/>
      <c r="KID155" s="736"/>
      <c r="KIE155" s="736"/>
      <c r="KIF155" s="736"/>
      <c r="KIG155" s="736"/>
      <c r="KIH155" s="736"/>
      <c r="KII155" s="736"/>
      <c r="KIJ155" s="737"/>
      <c r="KIK155" s="737"/>
      <c r="KIL155" s="737"/>
      <c r="KIM155" s="737"/>
      <c r="KIN155" s="737"/>
      <c r="KIO155" s="737"/>
      <c r="KIP155" s="737"/>
      <c r="KIQ155" s="737"/>
      <c r="KIR155" s="739"/>
      <c r="KIS155" s="740"/>
      <c r="KIT155" s="736"/>
      <c r="KIU155" s="736"/>
      <c r="KIV155" s="736"/>
      <c r="KIW155" s="736"/>
      <c r="KIX155" s="736"/>
      <c r="KIY155" s="736"/>
      <c r="KIZ155" s="737"/>
      <c r="KJA155" s="737"/>
      <c r="KJB155" s="737"/>
      <c r="KJC155" s="737"/>
      <c r="KJD155" s="737"/>
      <c r="KJE155" s="737"/>
      <c r="KJF155" s="737"/>
      <c r="KJG155" s="737"/>
      <c r="KJH155" s="739"/>
      <c r="KJI155" s="740"/>
      <c r="KJJ155" s="736"/>
      <c r="KJK155" s="736"/>
      <c r="KJL155" s="736"/>
      <c r="KJM155" s="736"/>
      <c r="KJN155" s="736"/>
      <c r="KJO155" s="736"/>
      <c r="KJP155" s="737"/>
      <c r="KJQ155" s="737"/>
      <c r="KJR155" s="737"/>
      <c r="KJS155" s="737"/>
      <c r="KJT155" s="737"/>
      <c r="KJU155" s="737"/>
      <c r="KJV155" s="737"/>
      <c r="KJW155" s="737"/>
      <c r="KJX155" s="739"/>
      <c r="KJY155" s="740"/>
      <c r="KJZ155" s="736"/>
      <c r="KKA155" s="736"/>
      <c r="KKB155" s="736"/>
      <c r="KKC155" s="736"/>
      <c r="KKD155" s="736"/>
      <c r="KKE155" s="736"/>
      <c r="KKF155" s="737"/>
      <c r="KKG155" s="737"/>
      <c r="KKH155" s="737"/>
      <c r="KKI155" s="737"/>
      <c r="KKJ155" s="737"/>
      <c r="KKK155" s="737"/>
      <c r="KKL155" s="737"/>
      <c r="KKM155" s="737"/>
      <c r="KKN155" s="739"/>
      <c r="KKO155" s="740"/>
      <c r="KKP155" s="736"/>
      <c r="KKQ155" s="736"/>
      <c r="KKR155" s="736"/>
      <c r="KKS155" s="736"/>
      <c r="KKT155" s="736"/>
      <c r="KKU155" s="736"/>
      <c r="KKV155" s="737"/>
      <c r="KKW155" s="737"/>
      <c r="KKX155" s="737"/>
      <c r="KKY155" s="737"/>
      <c r="KKZ155" s="737"/>
      <c r="KLA155" s="737"/>
      <c r="KLB155" s="737"/>
      <c r="KLC155" s="737"/>
      <c r="KLD155" s="739"/>
      <c r="KLE155" s="740"/>
      <c r="KLF155" s="736"/>
      <c r="KLG155" s="736"/>
      <c r="KLH155" s="736"/>
      <c r="KLI155" s="736"/>
      <c r="KLJ155" s="736"/>
      <c r="KLK155" s="736"/>
      <c r="KLL155" s="737"/>
      <c r="KLM155" s="737"/>
      <c r="KLN155" s="737"/>
      <c r="KLO155" s="737"/>
      <c r="KLP155" s="737"/>
      <c r="KLQ155" s="737"/>
      <c r="KLR155" s="737"/>
      <c r="KLS155" s="737"/>
      <c r="KLT155" s="739"/>
      <c r="KLU155" s="740"/>
      <c r="KLV155" s="736"/>
      <c r="KLW155" s="736"/>
      <c r="KLX155" s="736"/>
      <c r="KLY155" s="736"/>
      <c r="KLZ155" s="736"/>
      <c r="KMA155" s="736"/>
      <c r="KMB155" s="737"/>
      <c r="KMC155" s="737"/>
      <c r="KMD155" s="737"/>
      <c r="KME155" s="737"/>
      <c r="KMF155" s="737"/>
      <c r="KMG155" s="737"/>
      <c r="KMH155" s="737"/>
      <c r="KMI155" s="737"/>
      <c r="KMJ155" s="739"/>
      <c r="KMK155" s="740"/>
      <c r="KML155" s="736"/>
      <c r="KMM155" s="736"/>
      <c r="KMN155" s="736"/>
      <c r="KMO155" s="736"/>
      <c r="KMP155" s="736"/>
      <c r="KMQ155" s="736"/>
      <c r="KMR155" s="737"/>
      <c r="KMS155" s="737"/>
      <c r="KMT155" s="737"/>
      <c r="KMU155" s="737"/>
      <c r="KMV155" s="737"/>
      <c r="KMW155" s="737"/>
      <c r="KMX155" s="737"/>
      <c r="KMY155" s="737"/>
      <c r="KMZ155" s="739"/>
      <c r="KNA155" s="740"/>
      <c r="KNB155" s="736"/>
      <c r="KNC155" s="736"/>
      <c r="KND155" s="736"/>
      <c r="KNE155" s="736"/>
      <c r="KNF155" s="736"/>
      <c r="KNG155" s="736"/>
      <c r="KNH155" s="737"/>
      <c r="KNI155" s="737"/>
      <c r="KNJ155" s="737"/>
      <c r="KNK155" s="737"/>
      <c r="KNL155" s="737"/>
      <c r="KNM155" s="737"/>
      <c r="KNN155" s="737"/>
      <c r="KNO155" s="737"/>
      <c r="KNP155" s="739"/>
      <c r="KNQ155" s="740"/>
      <c r="KNR155" s="736"/>
      <c r="KNS155" s="736"/>
      <c r="KNT155" s="736"/>
      <c r="KNU155" s="736"/>
      <c r="KNV155" s="736"/>
      <c r="KNW155" s="736"/>
      <c r="KNX155" s="737"/>
      <c r="KNY155" s="737"/>
      <c r="KNZ155" s="737"/>
      <c r="KOA155" s="737"/>
      <c r="KOB155" s="737"/>
      <c r="KOC155" s="737"/>
      <c r="KOD155" s="737"/>
      <c r="KOE155" s="737"/>
      <c r="KOF155" s="739"/>
      <c r="KOG155" s="740"/>
      <c r="KOH155" s="736"/>
      <c r="KOI155" s="736"/>
      <c r="KOJ155" s="736"/>
      <c r="KOK155" s="736"/>
      <c r="KOL155" s="736"/>
      <c r="KOM155" s="736"/>
      <c r="KON155" s="737"/>
      <c r="KOO155" s="737"/>
      <c r="KOP155" s="737"/>
      <c r="KOQ155" s="737"/>
      <c r="KOR155" s="737"/>
      <c r="KOS155" s="737"/>
      <c r="KOT155" s="737"/>
      <c r="KOU155" s="737"/>
      <c r="KOV155" s="739"/>
      <c r="KOW155" s="740"/>
      <c r="KOX155" s="736"/>
      <c r="KOY155" s="736"/>
      <c r="KOZ155" s="736"/>
      <c r="KPA155" s="736"/>
      <c r="KPB155" s="736"/>
      <c r="KPC155" s="736"/>
      <c r="KPD155" s="737"/>
      <c r="KPE155" s="737"/>
      <c r="KPF155" s="737"/>
      <c r="KPG155" s="737"/>
      <c r="KPH155" s="737"/>
      <c r="KPI155" s="737"/>
      <c r="KPJ155" s="737"/>
      <c r="KPK155" s="737"/>
      <c r="KPL155" s="739"/>
      <c r="KPM155" s="740"/>
      <c r="KPN155" s="736"/>
      <c r="KPO155" s="736"/>
      <c r="KPP155" s="736"/>
      <c r="KPQ155" s="736"/>
      <c r="KPR155" s="736"/>
      <c r="KPS155" s="736"/>
      <c r="KPT155" s="737"/>
      <c r="KPU155" s="737"/>
      <c r="KPV155" s="737"/>
      <c r="KPW155" s="737"/>
      <c r="KPX155" s="737"/>
      <c r="KPY155" s="737"/>
      <c r="KPZ155" s="737"/>
      <c r="KQA155" s="737"/>
      <c r="KQB155" s="739"/>
      <c r="KQC155" s="740"/>
      <c r="KQD155" s="736"/>
      <c r="KQE155" s="736"/>
      <c r="KQF155" s="736"/>
      <c r="KQG155" s="736"/>
      <c r="KQH155" s="736"/>
      <c r="KQI155" s="736"/>
      <c r="KQJ155" s="737"/>
      <c r="KQK155" s="737"/>
      <c r="KQL155" s="737"/>
      <c r="KQM155" s="737"/>
      <c r="KQN155" s="737"/>
      <c r="KQO155" s="737"/>
      <c r="KQP155" s="737"/>
      <c r="KQQ155" s="737"/>
      <c r="KQR155" s="739"/>
      <c r="KQS155" s="740"/>
      <c r="KQT155" s="736"/>
      <c r="KQU155" s="736"/>
      <c r="KQV155" s="736"/>
      <c r="KQW155" s="736"/>
      <c r="KQX155" s="736"/>
      <c r="KQY155" s="736"/>
      <c r="KQZ155" s="737"/>
      <c r="KRA155" s="737"/>
      <c r="KRB155" s="737"/>
      <c r="KRC155" s="737"/>
      <c r="KRD155" s="737"/>
      <c r="KRE155" s="737"/>
      <c r="KRF155" s="737"/>
      <c r="KRG155" s="737"/>
      <c r="KRH155" s="739"/>
      <c r="KRI155" s="740"/>
      <c r="KRJ155" s="736"/>
      <c r="KRK155" s="736"/>
      <c r="KRL155" s="736"/>
      <c r="KRM155" s="736"/>
      <c r="KRN155" s="736"/>
      <c r="KRO155" s="736"/>
      <c r="KRP155" s="737"/>
      <c r="KRQ155" s="737"/>
      <c r="KRR155" s="737"/>
      <c r="KRS155" s="737"/>
      <c r="KRT155" s="737"/>
      <c r="KRU155" s="737"/>
      <c r="KRV155" s="737"/>
      <c r="KRW155" s="737"/>
      <c r="KRX155" s="739"/>
      <c r="KRY155" s="740"/>
      <c r="KRZ155" s="736"/>
      <c r="KSA155" s="736"/>
      <c r="KSB155" s="736"/>
      <c r="KSC155" s="736"/>
      <c r="KSD155" s="736"/>
      <c r="KSE155" s="736"/>
      <c r="KSF155" s="737"/>
      <c r="KSG155" s="737"/>
      <c r="KSH155" s="737"/>
      <c r="KSI155" s="737"/>
      <c r="KSJ155" s="737"/>
      <c r="KSK155" s="737"/>
      <c r="KSL155" s="737"/>
      <c r="KSM155" s="737"/>
      <c r="KSN155" s="739"/>
      <c r="KSO155" s="740"/>
      <c r="KSP155" s="736"/>
      <c r="KSQ155" s="736"/>
      <c r="KSR155" s="736"/>
      <c r="KSS155" s="736"/>
      <c r="KST155" s="736"/>
      <c r="KSU155" s="736"/>
      <c r="KSV155" s="737"/>
      <c r="KSW155" s="737"/>
      <c r="KSX155" s="737"/>
      <c r="KSY155" s="737"/>
      <c r="KSZ155" s="737"/>
      <c r="KTA155" s="737"/>
      <c r="KTB155" s="737"/>
      <c r="KTC155" s="737"/>
      <c r="KTD155" s="739"/>
      <c r="KTE155" s="740"/>
      <c r="KTF155" s="736"/>
      <c r="KTG155" s="736"/>
      <c r="KTH155" s="736"/>
      <c r="KTI155" s="736"/>
      <c r="KTJ155" s="736"/>
      <c r="KTK155" s="736"/>
      <c r="KTL155" s="737"/>
      <c r="KTM155" s="737"/>
      <c r="KTN155" s="737"/>
      <c r="KTO155" s="737"/>
      <c r="KTP155" s="737"/>
      <c r="KTQ155" s="737"/>
      <c r="KTR155" s="737"/>
      <c r="KTS155" s="737"/>
      <c r="KTT155" s="739"/>
      <c r="KTU155" s="740"/>
      <c r="KTV155" s="736"/>
      <c r="KTW155" s="736"/>
      <c r="KTX155" s="736"/>
      <c r="KTY155" s="736"/>
      <c r="KTZ155" s="736"/>
      <c r="KUA155" s="736"/>
      <c r="KUB155" s="737"/>
      <c r="KUC155" s="737"/>
      <c r="KUD155" s="737"/>
      <c r="KUE155" s="737"/>
      <c r="KUF155" s="737"/>
      <c r="KUG155" s="737"/>
      <c r="KUH155" s="737"/>
      <c r="KUI155" s="737"/>
      <c r="KUJ155" s="739"/>
      <c r="KUK155" s="740"/>
      <c r="KUL155" s="736"/>
      <c r="KUM155" s="736"/>
      <c r="KUN155" s="736"/>
      <c r="KUO155" s="736"/>
      <c r="KUP155" s="736"/>
      <c r="KUQ155" s="736"/>
      <c r="KUR155" s="737"/>
      <c r="KUS155" s="737"/>
      <c r="KUT155" s="737"/>
      <c r="KUU155" s="737"/>
      <c r="KUV155" s="737"/>
      <c r="KUW155" s="737"/>
      <c r="KUX155" s="737"/>
      <c r="KUY155" s="737"/>
      <c r="KUZ155" s="739"/>
      <c r="KVA155" s="740"/>
      <c r="KVB155" s="736"/>
      <c r="KVC155" s="736"/>
      <c r="KVD155" s="736"/>
      <c r="KVE155" s="736"/>
      <c r="KVF155" s="736"/>
      <c r="KVG155" s="736"/>
      <c r="KVH155" s="737"/>
      <c r="KVI155" s="737"/>
      <c r="KVJ155" s="737"/>
      <c r="KVK155" s="737"/>
      <c r="KVL155" s="737"/>
      <c r="KVM155" s="737"/>
      <c r="KVN155" s="737"/>
      <c r="KVO155" s="737"/>
      <c r="KVP155" s="739"/>
      <c r="KVQ155" s="740"/>
      <c r="KVR155" s="736"/>
      <c r="KVS155" s="736"/>
      <c r="KVT155" s="736"/>
      <c r="KVU155" s="736"/>
      <c r="KVV155" s="736"/>
      <c r="KVW155" s="736"/>
      <c r="KVX155" s="737"/>
      <c r="KVY155" s="737"/>
      <c r="KVZ155" s="737"/>
      <c r="KWA155" s="737"/>
      <c r="KWB155" s="737"/>
      <c r="KWC155" s="737"/>
      <c r="KWD155" s="737"/>
      <c r="KWE155" s="737"/>
      <c r="KWF155" s="739"/>
      <c r="KWG155" s="740"/>
      <c r="KWH155" s="736"/>
      <c r="KWI155" s="736"/>
      <c r="KWJ155" s="736"/>
      <c r="KWK155" s="736"/>
      <c r="KWL155" s="736"/>
      <c r="KWM155" s="736"/>
      <c r="KWN155" s="737"/>
      <c r="KWO155" s="737"/>
      <c r="KWP155" s="737"/>
      <c r="KWQ155" s="737"/>
      <c r="KWR155" s="737"/>
      <c r="KWS155" s="737"/>
      <c r="KWT155" s="737"/>
      <c r="KWU155" s="737"/>
      <c r="KWV155" s="739"/>
      <c r="KWW155" s="740"/>
      <c r="KWX155" s="736"/>
      <c r="KWY155" s="736"/>
      <c r="KWZ155" s="736"/>
      <c r="KXA155" s="736"/>
      <c r="KXB155" s="736"/>
      <c r="KXC155" s="736"/>
      <c r="KXD155" s="737"/>
      <c r="KXE155" s="737"/>
      <c r="KXF155" s="737"/>
      <c r="KXG155" s="737"/>
      <c r="KXH155" s="737"/>
      <c r="KXI155" s="737"/>
      <c r="KXJ155" s="737"/>
      <c r="KXK155" s="737"/>
      <c r="KXL155" s="739"/>
      <c r="KXM155" s="740"/>
      <c r="KXN155" s="736"/>
      <c r="KXO155" s="736"/>
      <c r="KXP155" s="736"/>
      <c r="KXQ155" s="736"/>
      <c r="KXR155" s="736"/>
      <c r="KXS155" s="736"/>
      <c r="KXT155" s="737"/>
      <c r="KXU155" s="737"/>
      <c r="KXV155" s="737"/>
      <c r="KXW155" s="737"/>
      <c r="KXX155" s="737"/>
      <c r="KXY155" s="737"/>
      <c r="KXZ155" s="737"/>
      <c r="KYA155" s="737"/>
      <c r="KYB155" s="739"/>
      <c r="KYC155" s="740"/>
      <c r="KYD155" s="736"/>
      <c r="KYE155" s="736"/>
      <c r="KYF155" s="736"/>
      <c r="KYG155" s="736"/>
      <c r="KYH155" s="736"/>
      <c r="KYI155" s="736"/>
      <c r="KYJ155" s="737"/>
      <c r="KYK155" s="737"/>
      <c r="KYL155" s="737"/>
      <c r="KYM155" s="737"/>
      <c r="KYN155" s="737"/>
      <c r="KYO155" s="737"/>
      <c r="KYP155" s="737"/>
      <c r="KYQ155" s="737"/>
      <c r="KYR155" s="739"/>
      <c r="KYS155" s="740"/>
      <c r="KYT155" s="736"/>
      <c r="KYU155" s="736"/>
      <c r="KYV155" s="736"/>
      <c r="KYW155" s="736"/>
      <c r="KYX155" s="736"/>
      <c r="KYY155" s="736"/>
      <c r="KYZ155" s="737"/>
      <c r="KZA155" s="737"/>
      <c r="KZB155" s="737"/>
      <c r="KZC155" s="737"/>
      <c r="KZD155" s="737"/>
      <c r="KZE155" s="737"/>
      <c r="KZF155" s="737"/>
      <c r="KZG155" s="737"/>
      <c r="KZH155" s="739"/>
      <c r="KZI155" s="740"/>
      <c r="KZJ155" s="736"/>
      <c r="KZK155" s="736"/>
      <c r="KZL155" s="736"/>
      <c r="KZM155" s="736"/>
      <c r="KZN155" s="736"/>
      <c r="KZO155" s="736"/>
      <c r="KZP155" s="737"/>
      <c r="KZQ155" s="737"/>
      <c r="KZR155" s="737"/>
      <c r="KZS155" s="737"/>
      <c r="KZT155" s="737"/>
      <c r="KZU155" s="737"/>
      <c r="KZV155" s="737"/>
      <c r="KZW155" s="737"/>
      <c r="KZX155" s="739"/>
      <c r="KZY155" s="740"/>
      <c r="KZZ155" s="736"/>
      <c r="LAA155" s="736"/>
      <c r="LAB155" s="736"/>
      <c r="LAC155" s="736"/>
      <c r="LAD155" s="736"/>
      <c r="LAE155" s="736"/>
      <c r="LAF155" s="737"/>
      <c r="LAG155" s="737"/>
      <c r="LAH155" s="737"/>
      <c r="LAI155" s="737"/>
      <c r="LAJ155" s="737"/>
      <c r="LAK155" s="737"/>
      <c r="LAL155" s="737"/>
      <c r="LAM155" s="737"/>
      <c r="LAN155" s="739"/>
      <c r="LAO155" s="740"/>
      <c r="LAP155" s="736"/>
      <c r="LAQ155" s="736"/>
      <c r="LAR155" s="736"/>
      <c r="LAS155" s="736"/>
      <c r="LAT155" s="736"/>
      <c r="LAU155" s="736"/>
      <c r="LAV155" s="737"/>
      <c r="LAW155" s="737"/>
      <c r="LAX155" s="737"/>
      <c r="LAY155" s="737"/>
      <c r="LAZ155" s="737"/>
      <c r="LBA155" s="737"/>
      <c r="LBB155" s="737"/>
      <c r="LBC155" s="737"/>
      <c r="LBD155" s="739"/>
      <c r="LBE155" s="740"/>
      <c r="LBF155" s="736"/>
      <c r="LBG155" s="736"/>
      <c r="LBH155" s="736"/>
      <c r="LBI155" s="736"/>
      <c r="LBJ155" s="736"/>
      <c r="LBK155" s="736"/>
      <c r="LBL155" s="737"/>
      <c r="LBM155" s="737"/>
      <c r="LBN155" s="737"/>
      <c r="LBO155" s="737"/>
      <c r="LBP155" s="737"/>
      <c r="LBQ155" s="737"/>
      <c r="LBR155" s="737"/>
      <c r="LBS155" s="737"/>
      <c r="LBT155" s="739"/>
      <c r="LBU155" s="740"/>
      <c r="LBV155" s="736"/>
      <c r="LBW155" s="736"/>
      <c r="LBX155" s="736"/>
      <c r="LBY155" s="736"/>
      <c r="LBZ155" s="736"/>
      <c r="LCA155" s="736"/>
      <c r="LCB155" s="737"/>
      <c r="LCC155" s="737"/>
      <c r="LCD155" s="737"/>
      <c r="LCE155" s="737"/>
      <c r="LCF155" s="737"/>
      <c r="LCG155" s="737"/>
      <c r="LCH155" s="737"/>
      <c r="LCI155" s="737"/>
      <c r="LCJ155" s="739"/>
      <c r="LCK155" s="740"/>
      <c r="LCL155" s="736"/>
      <c r="LCM155" s="736"/>
      <c r="LCN155" s="736"/>
      <c r="LCO155" s="736"/>
      <c r="LCP155" s="736"/>
      <c r="LCQ155" s="736"/>
      <c r="LCR155" s="737"/>
      <c r="LCS155" s="737"/>
      <c r="LCT155" s="737"/>
      <c r="LCU155" s="737"/>
      <c r="LCV155" s="737"/>
      <c r="LCW155" s="737"/>
      <c r="LCX155" s="737"/>
      <c r="LCY155" s="737"/>
      <c r="LCZ155" s="739"/>
      <c r="LDA155" s="740"/>
      <c r="LDB155" s="736"/>
      <c r="LDC155" s="736"/>
      <c r="LDD155" s="736"/>
      <c r="LDE155" s="736"/>
      <c r="LDF155" s="736"/>
      <c r="LDG155" s="736"/>
      <c r="LDH155" s="737"/>
      <c r="LDI155" s="737"/>
      <c r="LDJ155" s="737"/>
      <c r="LDK155" s="737"/>
      <c r="LDL155" s="737"/>
      <c r="LDM155" s="737"/>
      <c r="LDN155" s="737"/>
      <c r="LDO155" s="737"/>
      <c r="LDP155" s="739"/>
      <c r="LDQ155" s="740"/>
      <c r="LDR155" s="736"/>
      <c r="LDS155" s="736"/>
      <c r="LDT155" s="736"/>
      <c r="LDU155" s="736"/>
      <c r="LDV155" s="736"/>
      <c r="LDW155" s="736"/>
      <c r="LDX155" s="737"/>
      <c r="LDY155" s="737"/>
      <c r="LDZ155" s="737"/>
      <c r="LEA155" s="737"/>
      <c r="LEB155" s="737"/>
      <c r="LEC155" s="737"/>
      <c r="LED155" s="737"/>
      <c r="LEE155" s="737"/>
      <c r="LEF155" s="739"/>
      <c r="LEG155" s="740"/>
      <c r="LEH155" s="736"/>
      <c r="LEI155" s="736"/>
      <c r="LEJ155" s="736"/>
      <c r="LEK155" s="736"/>
      <c r="LEL155" s="736"/>
      <c r="LEM155" s="736"/>
      <c r="LEN155" s="737"/>
      <c r="LEO155" s="737"/>
      <c r="LEP155" s="737"/>
      <c r="LEQ155" s="737"/>
      <c r="LER155" s="737"/>
      <c r="LES155" s="737"/>
      <c r="LET155" s="737"/>
      <c r="LEU155" s="737"/>
      <c r="LEV155" s="739"/>
      <c r="LEW155" s="740"/>
      <c r="LEX155" s="736"/>
      <c r="LEY155" s="736"/>
      <c r="LEZ155" s="736"/>
      <c r="LFA155" s="736"/>
      <c r="LFB155" s="736"/>
      <c r="LFC155" s="736"/>
      <c r="LFD155" s="737"/>
      <c r="LFE155" s="737"/>
      <c r="LFF155" s="737"/>
      <c r="LFG155" s="737"/>
      <c r="LFH155" s="737"/>
      <c r="LFI155" s="737"/>
      <c r="LFJ155" s="737"/>
      <c r="LFK155" s="737"/>
      <c r="LFL155" s="739"/>
      <c r="LFM155" s="740"/>
      <c r="LFN155" s="736"/>
      <c r="LFO155" s="736"/>
      <c r="LFP155" s="736"/>
      <c r="LFQ155" s="736"/>
      <c r="LFR155" s="736"/>
      <c r="LFS155" s="736"/>
      <c r="LFT155" s="737"/>
      <c r="LFU155" s="737"/>
      <c r="LFV155" s="737"/>
      <c r="LFW155" s="737"/>
      <c r="LFX155" s="737"/>
      <c r="LFY155" s="737"/>
      <c r="LFZ155" s="737"/>
      <c r="LGA155" s="737"/>
      <c r="LGB155" s="739"/>
      <c r="LGC155" s="740"/>
      <c r="LGD155" s="736"/>
      <c r="LGE155" s="736"/>
      <c r="LGF155" s="736"/>
      <c r="LGG155" s="736"/>
      <c r="LGH155" s="736"/>
      <c r="LGI155" s="736"/>
      <c r="LGJ155" s="737"/>
      <c r="LGK155" s="737"/>
      <c r="LGL155" s="737"/>
      <c r="LGM155" s="737"/>
      <c r="LGN155" s="737"/>
      <c r="LGO155" s="737"/>
      <c r="LGP155" s="737"/>
      <c r="LGQ155" s="737"/>
      <c r="LGR155" s="739"/>
      <c r="LGS155" s="740"/>
      <c r="LGT155" s="736"/>
      <c r="LGU155" s="736"/>
      <c r="LGV155" s="736"/>
      <c r="LGW155" s="736"/>
      <c r="LGX155" s="736"/>
      <c r="LGY155" s="736"/>
      <c r="LGZ155" s="737"/>
      <c r="LHA155" s="737"/>
      <c r="LHB155" s="737"/>
      <c r="LHC155" s="737"/>
      <c r="LHD155" s="737"/>
      <c r="LHE155" s="737"/>
      <c r="LHF155" s="737"/>
      <c r="LHG155" s="737"/>
      <c r="LHH155" s="739"/>
      <c r="LHI155" s="740"/>
      <c r="LHJ155" s="736"/>
      <c r="LHK155" s="736"/>
      <c r="LHL155" s="736"/>
      <c r="LHM155" s="736"/>
      <c r="LHN155" s="736"/>
      <c r="LHO155" s="736"/>
      <c r="LHP155" s="737"/>
      <c r="LHQ155" s="737"/>
      <c r="LHR155" s="737"/>
      <c r="LHS155" s="737"/>
      <c r="LHT155" s="737"/>
      <c r="LHU155" s="737"/>
      <c r="LHV155" s="737"/>
      <c r="LHW155" s="737"/>
      <c r="LHX155" s="739"/>
      <c r="LHY155" s="740"/>
      <c r="LHZ155" s="736"/>
      <c r="LIA155" s="736"/>
      <c r="LIB155" s="736"/>
      <c r="LIC155" s="736"/>
      <c r="LID155" s="736"/>
      <c r="LIE155" s="736"/>
      <c r="LIF155" s="737"/>
      <c r="LIG155" s="737"/>
      <c r="LIH155" s="737"/>
      <c r="LII155" s="737"/>
      <c r="LIJ155" s="737"/>
      <c r="LIK155" s="737"/>
      <c r="LIL155" s="737"/>
      <c r="LIM155" s="737"/>
      <c r="LIN155" s="739"/>
      <c r="LIO155" s="740"/>
      <c r="LIP155" s="736"/>
      <c r="LIQ155" s="736"/>
      <c r="LIR155" s="736"/>
      <c r="LIS155" s="736"/>
      <c r="LIT155" s="736"/>
      <c r="LIU155" s="736"/>
      <c r="LIV155" s="737"/>
      <c r="LIW155" s="737"/>
      <c r="LIX155" s="737"/>
      <c r="LIY155" s="737"/>
      <c r="LIZ155" s="737"/>
      <c r="LJA155" s="737"/>
      <c r="LJB155" s="737"/>
      <c r="LJC155" s="737"/>
      <c r="LJD155" s="739"/>
      <c r="LJE155" s="740"/>
      <c r="LJF155" s="736"/>
      <c r="LJG155" s="736"/>
      <c r="LJH155" s="736"/>
      <c r="LJI155" s="736"/>
      <c r="LJJ155" s="736"/>
      <c r="LJK155" s="736"/>
      <c r="LJL155" s="737"/>
      <c r="LJM155" s="737"/>
      <c r="LJN155" s="737"/>
      <c r="LJO155" s="737"/>
      <c r="LJP155" s="737"/>
      <c r="LJQ155" s="737"/>
      <c r="LJR155" s="737"/>
      <c r="LJS155" s="737"/>
      <c r="LJT155" s="739"/>
      <c r="LJU155" s="740"/>
      <c r="LJV155" s="736"/>
      <c r="LJW155" s="736"/>
      <c r="LJX155" s="736"/>
      <c r="LJY155" s="736"/>
      <c r="LJZ155" s="736"/>
      <c r="LKA155" s="736"/>
      <c r="LKB155" s="737"/>
      <c r="LKC155" s="737"/>
      <c r="LKD155" s="737"/>
      <c r="LKE155" s="737"/>
      <c r="LKF155" s="737"/>
      <c r="LKG155" s="737"/>
      <c r="LKH155" s="737"/>
      <c r="LKI155" s="737"/>
      <c r="LKJ155" s="739"/>
      <c r="LKK155" s="740"/>
      <c r="LKL155" s="736"/>
      <c r="LKM155" s="736"/>
      <c r="LKN155" s="736"/>
      <c r="LKO155" s="736"/>
      <c r="LKP155" s="736"/>
      <c r="LKQ155" s="736"/>
      <c r="LKR155" s="737"/>
      <c r="LKS155" s="737"/>
      <c r="LKT155" s="737"/>
      <c r="LKU155" s="737"/>
      <c r="LKV155" s="737"/>
      <c r="LKW155" s="737"/>
      <c r="LKX155" s="737"/>
      <c r="LKY155" s="737"/>
      <c r="LKZ155" s="739"/>
      <c r="LLA155" s="740"/>
      <c r="LLB155" s="736"/>
      <c r="LLC155" s="736"/>
      <c r="LLD155" s="736"/>
      <c r="LLE155" s="736"/>
      <c r="LLF155" s="736"/>
      <c r="LLG155" s="736"/>
      <c r="LLH155" s="737"/>
      <c r="LLI155" s="737"/>
      <c r="LLJ155" s="737"/>
      <c r="LLK155" s="737"/>
      <c r="LLL155" s="737"/>
      <c r="LLM155" s="737"/>
      <c r="LLN155" s="737"/>
      <c r="LLO155" s="737"/>
      <c r="LLP155" s="739"/>
      <c r="LLQ155" s="740"/>
      <c r="LLR155" s="736"/>
      <c r="LLS155" s="736"/>
      <c r="LLT155" s="736"/>
      <c r="LLU155" s="736"/>
      <c r="LLV155" s="736"/>
      <c r="LLW155" s="736"/>
      <c r="LLX155" s="737"/>
      <c r="LLY155" s="737"/>
      <c r="LLZ155" s="737"/>
      <c r="LMA155" s="737"/>
      <c r="LMB155" s="737"/>
      <c r="LMC155" s="737"/>
      <c r="LMD155" s="737"/>
      <c r="LME155" s="737"/>
      <c r="LMF155" s="739"/>
      <c r="LMG155" s="740"/>
      <c r="LMH155" s="736"/>
      <c r="LMI155" s="736"/>
      <c r="LMJ155" s="736"/>
      <c r="LMK155" s="736"/>
      <c r="LML155" s="736"/>
      <c r="LMM155" s="736"/>
      <c r="LMN155" s="737"/>
      <c r="LMO155" s="737"/>
      <c r="LMP155" s="737"/>
      <c r="LMQ155" s="737"/>
      <c r="LMR155" s="737"/>
      <c r="LMS155" s="737"/>
      <c r="LMT155" s="737"/>
      <c r="LMU155" s="737"/>
      <c r="LMV155" s="739"/>
      <c r="LMW155" s="740"/>
      <c r="LMX155" s="736"/>
      <c r="LMY155" s="736"/>
      <c r="LMZ155" s="736"/>
      <c r="LNA155" s="736"/>
      <c r="LNB155" s="736"/>
      <c r="LNC155" s="736"/>
      <c r="LND155" s="737"/>
      <c r="LNE155" s="737"/>
      <c r="LNF155" s="737"/>
      <c r="LNG155" s="737"/>
      <c r="LNH155" s="737"/>
      <c r="LNI155" s="737"/>
      <c r="LNJ155" s="737"/>
      <c r="LNK155" s="737"/>
      <c r="LNL155" s="739"/>
      <c r="LNM155" s="740"/>
      <c r="LNN155" s="736"/>
      <c r="LNO155" s="736"/>
      <c r="LNP155" s="736"/>
      <c r="LNQ155" s="736"/>
      <c r="LNR155" s="736"/>
      <c r="LNS155" s="736"/>
      <c r="LNT155" s="737"/>
      <c r="LNU155" s="737"/>
      <c r="LNV155" s="737"/>
      <c r="LNW155" s="737"/>
      <c r="LNX155" s="737"/>
      <c r="LNY155" s="737"/>
      <c r="LNZ155" s="737"/>
      <c r="LOA155" s="737"/>
      <c r="LOB155" s="739"/>
      <c r="LOC155" s="740"/>
      <c r="LOD155" s="736"/>
      <c r="LOE155" s="736"/>
      <c r="LOF155" s="736"/>
      <c r="LOG155" s="736"/>
      <c r="LOH155" s="736"/>
      <c r="LOI155" s="736"/>
      <c r="LOJ155" s="737"/>
      <c r="LOK155" s="737"/>
      <c r="LOL155" s="737"/>
      <c r="LOM155" s="737"/>
      <c r="LON155" s="737"/>
      <c r="LOO155" s="737"/>
      <c r="LOP155" s="737"/>
      <c r="LOQ155" s="737"/>
      <c r="LOR155" s="739"/>
      <c r="LOS155" s="740"/>
      <c r="LOT155" s="736"/>
      <c r="LOU155" s="736"/>
      <c r="LOV155" s="736"/>
      <c r="LOW155" s="736"/>
      <c r="LOX155" s="736"/>
      <c r="LOY155" s="736"/>
      <c r="LOZ155" s="737"/>
      <c r="LPA155" s="737"/>
      <c r="LPB155" s="737"/>
      <c r="LPC155" s="737"/>
      <c r="LPD155" s="737"/>
      <c r="LPE155" s="737"/>
      <c r="LPF155" s="737"/>
      <c r="LPG155" s="737"/>
      <c r="LPH155" s="739"/>
      <c r="LPI155" s="740"/>
      <c r="LPJ155" s="736"/>
      <c r="LPK155" s="736"/>
      <c r="LPL155" s="736"/>
      <c r="LPM155" s="736"/>
      <c r="LPN155" s="736"/>
      <c r="LPO155" s="736"/>
      <c r="LPP155" s="737"/>
      <c r="LPQ155" s="737"/>
      <c r="LPR155" s="737"/>
      <c r="LPS155" s="737"/>
      <c r="LPT155" s="737"/>
      <c r="LPU155" s="737"/>
      <c r="LPV155" s="737"/>
      <c r="LPW155" s="737"/>
      <c r="LPX155" s="739"/>
      <c r="LPY155" s="740"/>
      <c r="LPZ155" s="736"/>
      <c r="LQA155" s="736"/>
      <c r="LQB155" s="736"/>
      <c r="LQC155" s="736"/>
      <c r="LQD155" s="736"/>
      <c r="LQE155" s="736"/>
      <c r="LQF155" s="737"/>
      <c r="LQG155" s="737"/>
      <c r="LQH155" s="737"/>
      <c r="LQI155" s="737"/>
      <c r="LQJ155" s="737"/>
      <c r="LQK155" s="737"/>
      <c r="LQL155" s="737"/>
      <c r="LQM155" s="737"/>
      <c r="LQN155" s="739"/>
      <c r="LQO155" s="740"/>
      <c r="LQP155" s="736"/>
      <c r="LQQ155" s="736"/>
      <c r="LQR155" s="736"/>
      <c r="LQS155" s="736"/>
      <c r="LQT155" s="736"/>
      <c r="LQU155" s="736"/>
      <c r="LQV155" s="737"/>
      <c r="LQW155" s="737"/>
      <c r="LQX155" s="737"/>
      <c r="LQY155" s="737"/>
      <c r="LQZ155" s="737"/>
      <c r="LRA155" s="737"/>
      <c r="LRB155" s="737"/>
      <c r="LRC155" s="737"/>
      <c r="LRD155" s="739"/>
      <c r="LRE155" s="740"/>
      <c r="LRF155" s="736"/>
      <c r="LRG155" s="736"/>
      <c r="LRH155" s="736"/>
      <c r="LRI155" s="736"/>
      <c r="LRJ155" s="736"/>
      <c r="LRK155" s="736"/>
      <c r="LRL155" s="737"/>
      <c r="LRM155" s="737"/>
      <c r="LRN155" s="737"/>
      <c r="LRO155" s="737"/>
      <c r="LRP155" s="737"/>
      <c r="LRQ155" s="737"/>
      <c r="LRR155" s="737"/>
      <c r="LRS155" s="737"/>
      <c r="LRT155" s="739"/>
      <c r="LRU155" s="740"/>
      <c r="LRV155" s="736"/>
      <c r="LRW155" s="736"/>
      <c r="LRX155" s="736"/>
      <c r="LRY155" s="736"/>
      <c r="LRZ155" s="736"/>
      <c r="LSA155" s="736"/>
      <c r="LSB155" s="737"/>
      <c r="LSC155" s="737"/>
      <c r="LSD155" s="737"/>
      <c r="LSE155" s="737"/>
      <c r="LSF155" s="737"/>
      <c r="LSG155" s="737"/>
      <c r="LSH155" s="737"/>
      <c r="LSI155" s="737"/>
      <c r="LSJ155" s="739"/>
      <c r="LSK155" s="740"/>
      <c r="LSL155" s="736"/>
      <c r="LSM155" s="736"/>
      <c r="LSN155" s="736"/>
      <c r="LSO155" s="736"/>
      <c r="LSP155" s="736"/>
      <c r="LSQ155" s="736"/>
      <c r="LSR155" s="737"/>
      <c r="LSS155" s="737"/>
      <c r="LST155" s="737"/>
      <c r="LSU155" s="737"/>
      <c r="LSV155" s="737"/>
      <c r="LSW155" s="737"/>
      <c r="LSX155" s="737"/>
      <c r="LSY155" s="737"/>
      <c r="LSZ155" s="739"/>
      <c r="LTA155" s="740"/>
      <c r="LTB155" s="736"/>
      <c r="LTC155" s="736"/>
      <c r="LTD155" s="736"/>
      <c r="LTE155" s="736"/>
      <c r="LTF155" s="736"/>
      <c r="LTG155" s="736"/>
      <c r="LTH155" s="737"/>
      <c r="LTI155" s="737"/>
      <c r="LTJ155" s="737"/>
      <c r="LTK155" s="737"/>
      <c r="LTL155" s="737"/>
      <c r="LTM155" s="737"/>
      <c r="LTN155" s="737"/>
      <c r="LTO155" s="737"/>
      <c r="LTP155" s="739"/>
      <c r="LTQ155" s="740"/>
      <c r="LTR155" s="736"/>
      <c r="LTS155" s="736"/>
      <c r="LTT155" s="736"/>
      <c r="LTU155" s="736"/>
      <c r="LTV155" s="736"/>
      <c r="LTW155" s="736"/>
      <c r="LTX155" s="737"/>
      <c r="LTY155" s="737"/>
      <c r="LTZ155" s="737"/>
      <c r="LUA155" s="737"/>
      <c r="LUB155" s="737"/>
      <c r="LUC155" s="737"/>
      <c r="LUD155" s="737"/>
      <c r="LUE155" s="737"/>
      <c r="LUF155" s="739"/>
      <c r="LUG155" s="740"/>
      <c r="LUH155" s="736"/>
      <c r="LUI155" s="736"/>
      <c r="LUJ155" s="736"/>
      <c r="LUK155" s="736"/>
      <c r="LUL155" s="736"/>
      <c r="LUM155" s="736"/>
      <c r="LUN155" s="737"/>
      <c r="LUO155" s="737"/>
      <c r="LUP155" s="737"/>
      <c r="LUQ155" s="737"/>
      <c r="LUR155" s="737"/>
      <c r="LUS155" s="737"/>
      <c r="LUT155" s="737"/>
      <c r="LUU155" s="737"/>
      <c r="LUV155" s="739"/>
      <c r="LUW155" s="740"/>
      <c r="LUX155" s="736"/>
      <c r="LUY155" s="736"/>
      <c r="LUZ155" s="736"/>
      <c r="LVA155" s="736"/>
      <c r="LVB155" s="736"/>
      <c r="LVC155" s="736"/>
      <c r="LVD155" s="737"/>
      <c r="LVE155" s="737"/>
      <c r="LVF155" s="737"/>
      <c r="LVG155" s="737"/>
      <c r="LVH155" s="737"/>
      <c r="LVI155" s="737"/>
      <c r="LVJ155" s="737"/>
      <c r="LVK155" s="737"/>
      <c r="LVL155" s="739"/>
      <c r="LVM155" s="740"/>
      <c r="LVN155" s="736"/>
      <c r="LVO155" s="736"/>
      <c r="LVP155" s="736"/>
      <c r="LVQ155" s="736"/>
      <c r="LVR155" s="736"/>
      <c r="LVS155" s="736"/>
      <c r="LVT155" s="737"/>
      <c r="LVU155" s="737"/>
      <c r="LVV155" s="737"/>
      <c r="LVW155" s="737"/>
      <c r="LVX155" s="737"/>
      <c r="LVY155" s="737"/>
      <c r="LVZ155" s="737"/>
      <c r="LWA155" s="737"/>
      <c r="LWB155" s="739"/>
      <c r="LWC155" s="740"/>
      <c r="LWD155" s="736"/>
      <c r="LWE155" s="736"/>
      <c r="LWF155" s="736"/>
      <c r="LWG155" s="736"/>
      <c r="LWH155" s="736"/>
      <c r="LWI155" s="736"/>
      <c r="LWJ155" s="737"/>
      <c r="LWK155" s="737"/>
      <c r="LWL155" s="737"/>
      <c r="LWM155" s="737"/>
      <c r="LWN155" s="737"/>
      <c r="LWO155" s="737"/>
      <c r="LWP155" s="737"/>
      <c r="LWQ155" s="737"/>
      <c r="LWR155" s="739"/>
      <c r="LWS155" s="740"/>
      <c r="LWT155" s="736"/>
      <c r="LWU155" s="736"/>
      <c r="LWV155" s="736"/>
      <c r="LWW155" s="736"/>
      <c r="LWX155" s="736"/>
      <c r="LWY155" s="736"/>
      <c r="LWZ155" s="737"/>
      <c r="LXA155" s="737"/>
      <c r="LXB155" s="737"/>
      <c r="LXC155" s="737"/>
      <c r="LXD155" s="737"/>
      <c r="LXE155" s="737"/>
      <c r="LXF155" s="737"/>
      <c r="LXG155" s="737"/>
      <c r="LXH155" s="739"/>
      <c r="LXI155" s="740"/>
      <c r="LXJ155" s="736"/>
      <c r="LXK155" s="736"/>
      <c r="LXL155" s="736"/>
      <c r="LXM155" s="736"/>
      <c r="LXN155" s="736"/>
      <c r="LXO155" s="736"/>
      <c r="LXP155" s="737"/>
      <c r="LXQ155" s="737"/>
      <c r="LXR155" s="737"/>
      <c r="LXS155" s="737"/>
      <c r="LXT155" s="737"/>
      <c r="LXU155" s="737"/>
      <c r="LXV155" s="737"/>
      <c r="LXW155" s="737"/>
      <c r="LXX155" s="739"/>
      <c r="LXY155" s="740"/>
      <c r="LXZ155" s="736"/>
      <c r="LYA155" s="736"/>
      <c r="LYB155" s="736"/>
      <c r="LYC155" s="736"/>
      <c r="LYD155" s="736"/>
      <c r="LYE155" s="736"/>
      <c r="LYF155" s="737"/>
      <c r="LYG155" s="737"/>
      <c r="LYH155" s="737"/>
      <c r="LYI155" s="737"/>
      <c r="LYJ155" s="737"/>
      <c r="LYK155" s="737"/>
      <c r="LYL155" s="737"/>
      <c r="LYM155" s="737"/>
      <c r="LYN155" s="739"/>
      <c r="LYO155" s="740"/>
      <c r="LYP155" s="736"/>
      <c r="LYQ155" s="736"/>
      <c r="LYR155" s="736"/>
      <c r="LYS155" s="736"/>
      <c r="LYT155" s="736"/>
      <c r="LYU155" s="736"/>
      <c r="LYV155" s="737"/>
      <c r="LYW155" s="737"/>
      <c r="LYX155" s="737"/>
      <c r="LYY155" s="737"/>
      <c r="LYZ155" s="737"/>
      <c r="LZA155" s="737"/>
      <c r="LZB155" s="737"/>
      <c r="LZC155" s="737"/>
      <c r="LZD155" s="739"/>
      <c r="LZE155" s="740"/>
      <c r="LZF155" s="736"/>
      <c r="LZG155" s="736"/>
      <c r="LZH155" s="736"/>
      <c r="LZI155" s="736"/>
      <c r="LZJ155" s="736"/>
      <c r="LZK155" s="736"/>
      <c r="LZL155" s="737"/>
      <c r="LZM155" s="737"/>
      <c r="LZN155" s="737"/>
      <c r="LZO155" s="737"/>
      <c r="LZP155" s="737"/>
      <c r="LZQ155" s="737"/>
      <c r="LZR155" s="737"/>
      <c r="LZS155" s="737"/>
      <c r="LZT155" s="739"/>
      <c r="LZU155" s="740"/>
      <c r="LZV155" s="736"/>
      <c r="LZW155" s="736"/>
      <c r="LZX155" s="736"/>
      <c r="LZY155" s="736"/>
      <c r="LZZ155" s="736"/>
      <c r="MAA155" s="736"/>
      <c r="MAB155" s="737"/>
      <c r="MAC155" s="737"/>
      <c r="MAD155" s="737"/>
      <c r="MAE155" s="737"/>
      <c r="MAF155" s="737"/>
      <c r="MAG155" s="737"/>
      <c r="MAH155" s="737"/>
      <c r="MAI155" s="737"/>
      <c r="MAJ155" s="739"/>
      <c r="MAK155" s="740"/>
      <c r="MAL155" s="736"/>
      <c r="MAM155" s="736"/>
      <c r="MAN155" s="736"/>
      <c r="MAO155" s="736"/>
      <c r="MAP155" s="736"/>
      <c r="MAQ155" s="736"/>
      <c r="MAR155" s="737"/>
      <c r="MAS155" s="737"/>
      <c r="MAT155" s="737"/>
      <c r="MAU155" s="737"/>
      <c r="MAV155" s="737"/>
      <c r="MAW155" s="737"/>
      <c r="MAX155" s="737"/>
      <c r="MAY155" s="737"/>
      <c r="MAZ155" s="739"/>
      <c r="MBA155" s="740"/>
      <c r="MBB155" s="736"/>
      <c r="MBC155" s="736"/>
      <c r="MBD155" s="736"/>
      <c r="MBE155" s="736"/>
      <c r="MBF155" s="736"/>
      <c r="MBG155" s="736"/>
      <c r="MBH155" s="737"/>
      <c r="MBI155" s="737"/>
      <c r="MBJ155" s="737"/>
      <c r="MBK155" s="737"/>
      <c r="MBL155" s="737"/>
      <c r="MBM155" s="737"/>
      <c r="MBN155" s="737"/>
      <c r="MBO155" s="737"/>
      <c r="MBP155" s="739"/>
      <c r="MBQ155" s="740"/>
      <c r="MBR155" s="736"/>
      <c r="MBS155" s="736"/>
      <c r="MBT155" s="736"/>
      <c r="MBU155" s="736"/>
      <c r="MBV155" s="736"/>
      <c r="MBW155" s="736"/>
      <c r="MBX155" s="737"/>
      <c r="MBY155" s="737"/>
      <c r="MBZ155" s="737"/>
      <c r="MCA155" s="737"/>
      <c r="MCB155" s="737"/>
      <c r="MCC155" s="737"/>
      <c r="MCD155" s="737"/>
      <c r="MCE155" s="737"/>
      <c r="MCF155" s="739"/>
      <c r="MCG155" s="740"/>
      <c r="MCH155" s="736"/>
      <c r="MCI155" s="736"/>
      <c r="MCJ155" s="736"/>
      <c r="MCK155" s="736"/>
      <c r="MCL155" s="736"/>
      <c r="MCM155" s="736"/>
      <c r="MCN155" s="737"/>
      <c r="MCO155" s="737"/>
      <c r="MCP155" s="737"/>
      <c r="MCQ155" s="737"/>
      <c r="MCR155" s="737"/>
      <c r="MCS155" s="737"/>
      <c r="MCT155" s="737"/>
      <c r="MCU155" s="737"/>
      <c r="MCV155" s="739"/>
      <c r="MCW155" s="740"/>
      <c r="MCX155" s="736"/>
      <c r="MCY155" s="736"/>
      <c r="MCZ155" s="736"/>
      <c r="MDA155" s="736"/>
      <c r="MDB155" s="736"/>
      <c r="MDC155" s="736"/>
      <c r="MDD155" s="737"/>
      <c r="MDE155" s="737"/>
      <c r="MDF155" s="737"/>
      <c r="MDG155" s="737"/>
      <c r="MDH155" s="737"/>
      <c r="MDI155" s="737"/>
      <c r="MDJ155" s="737"/>
      <c r="MDK155" s="737"/>
      <c r="MDL155" s="739"/>
      <c r="MDM155" s="740"/>
      <c r="MDN155" s="736"/>
      <c r="MDO155" s="736"/>
      <c r="MDP155" s="736"/>
      <c r="MDQ155" s="736"/>
      <c r="MDR155" s="736"/>
      <c r="MDS155" s="736"/>
      <c r="MDT155" s="737"/>
      <c r="MDU155" s="737"/>
      <c r="MDV155" s="737"/>
      <c r="MDW155" s="737"/>
      <c r="MDX155" s="737"/>
      <c r="MDY155" s="737"/>
      <c r="MDZ155" s="737"/>
      <c r="MEA155" s="737"/>
      <c r="MEB155" s="739"/>
      <c r="MEC155" s="740"/>
      <c r="MED155" s="736"/>
      <c r="MEE155" s="736"/>
      <c r="MEF155" s="736"/>
      <c r="MEG155" s="736"/>
      <c r="MEH155" s="736"/>
      <c r="MEI155" s="736"/>
      <c r="MEJ155" s="737"/>
      <c r="MEK155" s="737"/>
      <c r="MEL155" s="737"/>
      <c r="MEM155" s="737"/>
      <c r="MEN155" s="737"/>
      <c r="MEO155" s="737"/>
      <c r="MEP155" s="737"/>
      <c r="MEQ155" s="737"/>
      <c r="MER155" s="739"/>
      <c r="MES155" s="740"/>
      <c r="MET155" s="736"/>
      <c r="MEU155" s="736"/>
      <c r="MEV155" s="736"/>
      <c r="MEW155" s="736"/>
      <c r="MEX155" s="736"/>
      <c r="MEY155" s="736"/>
      <c r="MEZ155" s="737"/>
      <c r="MFA155" s="737"/>
      <c r="MFB155" s="737"/>
      <c r="MFC155" s="737"/>
      <c r="MFD155" s="737"/>
      <c r="MFE155" s="737"/>
      <c r="MFF155" s="737"/>
      <c r="MFG155" s="737"/>
      <c r="MFH155" s="739"/>
      <c r="MFI155" s="740"/>
      <c r="MFJ155" s="736"/>
      <c r="MFK155" s="736"/>
      <c r="MFL155" s="736"/>
      <c r="MFM155" s="736"/>
      <c r="MFN155" s="736"/>
      <c r="MFO155" s="736"/>
      <c r="MFP155" s="737"/>
      <c r="MFQ155" s="737"/>
      <c r="MFR155" s="737"/>
      <c r="MFS155" s="737"/>
      <c r="MFT155" s="737"/>
      <c r="MFU155" s="737"/>
      <c r="MFV155" s="737"/>
      <c r="MFW155" s="737"/>
      <c r="MFX155" s="739"/>
      <c r="MFY155" s="740"/>
      <c r="MFZ155" s="736"/>
      <c r="MGA155" s="736"/>
      <c r="MGB155" s="736"/>
      <c r="MGC155" s="736"/>
      <c r="MGD155" s="736"/>
      <c r="MGE155" s="736"/>
      <c r="MGF155" s="737"/>
      <c r="MGG155" s="737"/>
      <c r="MGH155" s="737"/>
      <c r="MGI155" s="737"/>
      <c r="MGJ155" s="737"/>
      <c r="MGK155" s="737"/>
      <c r="MGL155" s="737"/>
      <c r="MGM155" s="737"/>
      <c r="MGN155" s="739"/>
      <c r="MGO155" s="740"/>
      <c r="MGP155" s="736"/>
      <c r="MGQ155" s="736"/>
      <c r="MGR155" s="736"/>
      <c r="MGS155" s="736"/>
      <c r="MGT155" s="736"/>
      <c r="MGU155" s="736"/>
      <c r="MGV155" s="737"/>
      <c r="MGW155" s="737"/>
      <c r="MGX155" s="737"/>
      <c r="MGY155" s="737"/>
      <c r="MGZ155" s="737"/>
      <c r="MHA155" s="737"/>
      <c r="MHB155" s="737"/>
      <c r="MHC155" s="737"/>
      <c r="MHD155" s="739"/>
      <c r="MHE155" s="740"/>
      <c r="MHF155" s="736"/>
      <c r="MHG155" s="736"/>
      <c r="MHH155" s="736"/>
      <c r="MHI155" s="736"/>
      <c r="MHJ155" s="736"/>
      <c r="MHK155" s="736"/>
      <c r="MHL155" s="737"/>
      <c r="MHM155" s="737"/>
      <c r="MHN155" s="737"/>
      <c r="MHO155" s="737"/>
      <c r="MHP155" s="737"/>
      <c r="MHQ155" s="737"/>
      <c r="MHR155" s="737"/>
      <c r="MHS155" s="737"/>
      <c r="MHT155" s="739"/>
      <c r="MHU155" s="740"/>
      <c r="MHV155" s="736"/>
      <c r="MHW155" s="736"/>
      <c r="MHX155" s="736"/>
      <c r="MHY155" s="736"/>
      <c r="MHZ155" s="736"/>
      <c r="MIA155" s="736"/>
      <c r="MIB155" s="737"/>
      <c r="MIC155" s="737"/>
      <c r="MID155" s="737"/>
      <c r="MIE155" s="737"/>
      <c r="MIF155" s="737"/>
      <c r="MIG155" s="737"/>
      <c r="MIH155" s="737"/>
      <c r="MII155" s="737"/>
      <c r="MIJ155" s="739"/>
      <c r="MIK155" s="740"/>
      <c r="MIL155" s="736"/>
      <c r="MIM155" s="736"/>
      <c r="MIN155" s="736"/>
      <c r="MIO155" s="736"/>
      <c r="MIP155" s="736"/>
      <c r="MIQ155" s="736"/>
      <c r="MIR155" s="737"/>
      <c r="MIS155" s="737"/>
      <c r="MIT155" s="737"/>
      <c r="MIU155" s="737"/>
      <c r="MIV155" s="737"/>
      <c r="MIW155" s="737"/>
      <c r="MIX155" s="737"/>
      <c r="MIY155" s="737"/>
      <c r="MIZ155" s="739"/>
      <c r="MJA155" s="740"/>
      <c r="MJB155" s="736"/>
      <c r="MJC155" s="736"/>
      <c r="MJD155" s="736"/>
      <c r="MJE155" s="736"/>
      <c r="MJF155" s="736"/>
      <c r="MJG155" s="736"/>
      <c r="MJH155" s="737"/>
      <c r="MJI155" s="737"/>
      <c r="MJJ155" s="737"/>
      <c r="MJK155" s="737"/>
      <c r="MJL155" s="737"/>
      <c r="MJM155" s="737"/>
      <c r="MJN155" s="737"/>
      <c r="MJO155" s="737"/>
      <c r="MJP155" s="739"/>
      <c r="MJQ155" s="740"/>
      <c r="MJR155" s="736"/>
      <c r="MJS155" s="736"/>
      <c r="MJT155" s="736"/>
      <c r="MJU155" s="736"/>
      <c r="MJV155" s="736"/>
      <c r="MJW155" s="736"/>
      <c r="MJX155" s="737"/>
      <c r="MJY155" s="737"/>
      <c r="MJZ155" s="737"/>
      <c r="MKA155" s="737"/>
      <c r="MKB155" s="737"/>
      <c r="MKC155" s="737"/>
      <c r="MKD155" s="737"/>
      <c r="MKE155" s="737"/>
      <c r="MKF155" s="739"/>
      <c r="MKG155" s="740"/>
      <c r="MKH155" s="736"/>
      <c r="MKI155" s="736"/>
      <c r="MKJ155" s="736"/>
      <c r="MKK155" s="736"/>
      <c r="MKL155" s="736"/>
      <c r="MKM155" s="736"/>
      <c r="MKN155" s="737"/>
      <c r="MKO155" s="737"/>
      <c r="MKP155" s="737"/>
      <c r="MKQ155" s="737"/>
      <c r="MKR155" s="737"/>
      <c r="MKS155" s="737"/>
      <c r="MKT155" s="737"/>
      <c r="MKU155" s="737"/>
      <c r="MKV155" s="739"/>
      <c r="MKW155" s="740"/>
      <c r="MKX155" s="736"/>
      <c r="MKY155" s="736"/>
      <c r="MKZ155" s="736"/>
      <c r="MLA155" s="736"/>
      <c r="MLB155" s="736"/>
      <c r="MLC155" s="736"/>
      <c r="MLD155" s="737"/>
      <c r="MLE155" s="737"/>
      <c r="MLF155" s="737"/>
      <c r="MLG155" s="737"/>
      <c r="MLH155" s="737"/>
      <c r="MLI155" s="737"/>
      <c r="MLJ155" s="737"/>
      <c r="MLK155" s="737"/>
      <c r="MLL155" s="739"/>
      <c r="MLM155" s="740"/>
      <c r="MLN155" s="736"/>
      <c r="MLO155" s="736"/>
      <c r="MLP155" s="736"/>
      <c r="MLQ155" s="736"/>
      <c r="MLR155" s="736"/>
      <c r="MLS155" s="736"/>
      <c r="MLT155" s="737"/>
      <c r="MLU155" s="737"/>
      <c r="MLV155" s="737"/>
      <c r="MLW155" s="737"/>
      <c r="MLX155" s="737"/>
      <c r="MLY155" s="737"/>
      <c r="MLZ155" s="737"/>
      <c r="MMA155" s="737"/>
      <c r="MMB155" s="739"/>
      <c r="MMC155" s="740"/>
      <c r="MMD155" s="736"/>
      <c r="MME155" s="736"/>
      <c r="MMF155" s="736"/>
      <c r="MMG155" s="736"/>
      <c r="MMH155" s="736"/>
      <c r="MMI155" s="736"/>
      <c r="MMJ155" s="737"/>
      <c r="MMK155" s="737"/>
      <c r="MML155" s="737"/>
      <c r="MMM155" s="737"/>
      <c r="MMN155" s="737"/>
      <c r="MMO155" s="737"/>
      <c r="MMP155" s="737"/>
      <c r="MMQ155" s="737"/>
      <c r="MMR155" s="739"/>
      <c r="MMS155" s="740"/>
      <c r="MMT155" s="736"/>
      <c r="MMU155" s="736"/>
      <c r="MMV155" s="736"/>
      <c r="MMW155" s="736"/>
      <c r="MMX155" s="736"/>
      <c r="MMY155" s="736"/>
      <c r="MMZ155" s="737"/>
      <c r="MNA155" s="737"/>
      <c r="MNB155" s="737"/>
      <c r="MNC155" s="737"/>
      <c r="MND155" s="737"/>
      <c r="MNE155" s="737"/>
      <c r="MNF155" s="737"/>
      <c r="MNG155" s="737"/>
      <c r="MNH155" s="739"/>
      <c r="MNI155" s="740"/>
      <c r="MNJ155" s="736"/>
      <c r="MNK155" s="736"/>
      <c r="MNL155" s="736"/>
      <c r="MNM155" s="736"/>
      <c r="MNN155" s="736"/>
      <c r="MNO155" s="736"/>
      <c r="MNP155" s="737"/>
      <c r="MNQ155" s="737"/>
      <c r="MNR155" s="737"/>
      <c r="MNS155" s="737"/>
      <c r="MNT155" s="737"/>
      <c r="MNU155" s="737"/>
      <c r="MNV155" s="737"/>
      <c r="MNW155" s="737"/>
      <c r="MNX155" s="739"/>
      <c r="MNY155" s="740"/>
      <c r="MNZ155" s="736"/>
      <c r="MOA155" s="736"/>
      <c r="MOB155" s="736"/>
      <c r="MOC155" s="736"/>
      <c r="MOD155" s="736"/>
      <c r="MOE155" s="736"/>
      <c r="MOF155" s="737"/>
      <c r="MOG155" s="737"/>
      <c r="MOH155" s="737"/>
      <c r="MOI155" s="737"/>
      <c r="MOJ155" s="737"/>
      <c r="MOK155" s="737"/>
      <c r="MOL155" s="737"/>
      <c r="MOM155" s="737"/>
      <c r="MON155" s="739"/>
      <c r="MOO155" s="740"/>
      <c r="MOP155" s="736"/>
      <c r="MOQ155" s="736"/>
      <c r="MOR155" s="736"/>
      <c r="MOS155" s="736"/>
      <c r="MOT155" s="736"/>
      <c r="MOU155" s="736"/>
      <c r="MOV155" s="737"/>
      <c r="MOW155" s="737"/>
      <c r="MOX155" s="737"/>
      <c r="MOY155" s="737"/>
      <c r="MOZ155" s="737"/>
      <c r="MPA155" s="737"/>
      <c r="MPB155" s="737"/>
      <c r="MPC155" s="737"/>
      <c r="MPD155" s="739"/>
      <c r="MPE155" s="740"/>
      <c r="MPF155" s="736"/>
      <c r="MPG155" s="736"/>
      <c r="MPH155" s="736"/>
      <c r="MPI155" s="736"/>
      <c r="MPJ155" s="736"/>
      <c r="MPK155" s="736"/>
      <c r="MPL155" s="737"/>
      <c r="MPM155" s="737"/>
      <c r="MPN155" s="737"/>
      <c r="MPO155" s="737"/>
      <c r="MPP155" s="737"/>
      <c r="MPQ155" s="737"/>
      <c r="MPR155" s="737"/>
      <c r="MPS155" s="737"/>
      <c r="MPT155" s="739"/>
      <c r="MPU155" s="740"/>
      <c r="MPV155" s="736"/>
      <c r="MPW155" s="736"/>
      <c r="MPX155" s="736"/>
      <c r="MPY155" s="736"/>
      <c r="MPZ155" s="736"/>
      <c r="MQA155" s="736"/>
      <c r="MQB155" s="737"/>
      <c r="MQC155" s="737"/>
      <c r="MQD155" s="737"/>
      <c r="MQE155" s="737"/>
      <c r="MQF155" s="737"/>
      <c r="MQG155" s="737"/>
      <c r="MQH155" s="737"/>
      <c r="MQI155" s="737"/>
      <c r="MQJ155" s="739"/>
      <c r="MQK155" s="740"/>
      <c r="MQL155" s="736"/>
      <c r="MQM155" s="736"/>
      <c r="MQN155" s="736"/>
      <c r="MQO155" s="736"/>
      <c r="MQP155" s="736"/>
      <c r="MQQ155" s="736"/>
      <c r="MQR155" s="737"/>
      <c r="MQS155" s="737"/>
      <c r="MQT155" s="737"/>
      <c r="MQU155" s="737"/>
      <c r="MQV155" s="737"/>
      <c r="MQW155" s="737"/>
      <c r="MQX155" s="737"/>
      <c r="MQY155" s="737"/>
      <c r="MQZ155" s="739"/>
      <c r="MRA155" s="740"/>
      <c r="MRB155" s="736"/>
      <c r="MRC155" s="736"/>
      <c r="MRD155" s="736"/>
      <c r="MRE155" s="736"/>
      <c r="MRF155" s="736"/>
      <c r="MRG155" s="736"/>
      <c r="MRH155" s="737"/>
      <c r="MRI155" s="737"/>
      <c r="MRJ155" s="737"/>
      <c r="MRK155" s="737"/>
      <c r="MRL155" s="737"/>
      <c r="MRM155" s="737"/>
      <c r="MRN155" s="737"/>
      <c r="MRO155" s="737"/>
      <c r="MRP155" s="739"/>
      <c r="MRQ155" s="740"/>
      <c r="MRR155" s="736"/>
      <c r="MRS155" s="736"/>
      <c r="MRT155" s="736"/>
      <c r="MRU155" s="736"/>
      <c r="MRV155" s="736"/>
      <c r="MRW155" s="736"/>
      <c r="MRX155" s="737"/>
      <c r="MRY155" s="737"/>
      <c r="MRZ155" s="737"/>
      <c r="MSA155" s="737"/>
      <c r="MSB155" s="737"/>
      <c r="MSC155" s="737"/>
      <c r="MSD155" s="737"/>
      <c r="MSE155" s="737"/>
      <c r="MSF155" s="739"/>
      <c r="MSG155" s="740"/>
      <c r="MSH155" s="736"/>
      <c r="MSI155" s="736"/>
      <c r="MSJ155" s="736"/>
      <c r="MSK155" s="736"/>
      <c r="MSL155" s="736"/>
      <c r="MSM155" s="736"/>
      <c r="MSN155" s="737"/>
      <c r="MSO155" s="737"/>
      <c r="MSP155" s="737"/>
      <c r="MSQ155" s="737"/>
      <c r="MSR155" s="737"/>
      <c r="MSS155" s="737"/>
      <c r="MST155" s="737"/>
      <c r="MSU155" s="737"/>
      <c r="MSV155" s="739"/>
      <c r="MSW155" s="740"/>
      <c r="MSX155" s="736"/>
      <c r="MSY155" s="736"/>
      <c r="MSZ155" s="736"/>
      <c r="MTA155" s="736"/>
      <c r="MTB155" s="736"/>
      <c r="MTC155" s="736"/>
      <c r="MTD155" s="737"/>
      <c r="MTE155" s="737"/>
      <c r="MTF155" s="737"/>
      <c r="MTG155" s="737"/>
      <c r="MTH155" s="737"/>
      <c r="MTI155" s="737"/>
      <c r="MTJ155" s="737"/>
      <c r="MTK155" s="737"/>
      <c r="MTL155" s="739"/>
      <c r="MTM155" s="740"/>
      <c r="MTN155" s="736"/>
      <c r="MTO155" s="736"/>
      <c r="MTP155" s="736"/>
      <c r="MTQ155" s="736"/>
      <c r="MTR155" s="736"/>
      <c r="MTS155" s="736"/>
      <c r="MTT155" s="737"/>
      <c r="MTU155" s="737"/>
      <c r="MTV155" s="737"/>
      <c r="MTW155" s="737"/>
      <c r="MTX155" s="737"/>
      <c r="MTY155" s="737"/>
      <c r="MTZ155" s="737"/>
      <c r="MUA155" s="737"/>
      <c r="MUB155" s="739"/>
      <c r="MUC155" s="740"/>
      <c r="MUD155" s="736"/>
      <c r="MUE155" s="736"/>
      <c r="MUF155" s="736"/>
      <c r="MUG155" s="736"/>
      <c r="MUH155" s="736"/>
      <c r="MUI155" s="736"/>
      <c r="MUJ155" s="737"/>
      <c r="MUK155" s="737"/>
      <c r="MUL155" s="737"/>
      <c r="MUM155" s="737"/>
      <c r="MUN155" s="737"/>
      <c r="MUO155" s="737"/>
      <c r="MUP155" s="737"/>
      <c r="MUQ155" s="737"/>
      <c r="MUR155" s="739"/>
      <c r="MUS155" s="740"/>
      <c r="MUT155" s="736"/>
      <c r="MUU155" s="736"/>
      <c r="MUV155" s="736"/>
      <c r="MUW155" s="736"/>
      <c r="MUX155" s="736"/>
      <c r="MUY155" s="736"/>
      <c r="MUZ155" s="737"/>
      <c r="MVA155" s="737"/>
      <c r="MVB155" s="737"/>
      <c r="MVC155" s="737"/>
      <c r="MVD155" s="737"/>
      <c r="MVE155" s="737"/>
      <c r="MVF155" s="737"/>
      <c r="MVG155" s="737"/>
      <c r="MVH155" s="739"/>
      <c r="MVI155" s="740"/>
      <c r="MVJ155" s="736"/>
      <c r="MVK155" s="736"/>
      <c r="MVL155" s="736"/>
      <c r="MVM155" s="736"/>
      <c r="MVN155" s="736"/>
      <c r="MVO155" s="736"/>
      <c r="MVP155" s="737"/>
      <c r="MVQ155" s="737"/>
      <c r="MVR155" s="737"/>
      <c r="MVS155" s="737"/>
      <c r="MVT155" s="737"/>
      <c r="MVU155" s="737"/>
      <c r="MVV155" s="737"/>
      <c r="MVW155" s="737"/>
      <c r="MVX155" s="739"/>
      <c r="MVY155" s="740"/>
      <c r="MVZ155" s="736"/>
      <c r="MWA155" s="736"/>
      <c r="MWB155" s="736"/>
      <c r="MWC155" s="736"/>
      <c r="MWD155" s="736"/>
      <c r="MWE155" s="736"/>
      <c r="MWF155" s="737"/>
      <c r="MWG155" s="737"/>
      <c r="MWH155" s="737"/>
      <c r="MWI155" s="737"/>
      <c r="MWJ155" s="737"/>
      <c r="MWK155" s="737"/>
      <c r="MWL155" s="737"/>
      <c r="MWM155" s="737"/>
      <c r="MWN155" s="739"/>
      <c r="MWO155" s="740"/>
      <c r="MWP155" s="736"/>
      <c r="MWQ155" s="736"/>
      <c r="MWR155" s="736"/>
      <c r="MWS155" s="736"/>
      <c r="MWT155" s="736"/>
      <c r="MWU155" s="736"/>
      <c r="MWV155" s="737"/>
      <c r="MWW155" s="737"/>
      <c r="MWX155" s="737"/>
      <c r="MWY155" s="737"/>
      <c r="MWZ155" s="737"/>
      <c r="MXA155" s="737"/>
      <c r="MXB155" s="737"/>
      <c r="MXC155" s="737"/>
      <c r="MXD155" s="739"/>
      <c r="MXE155" s="740"/>
      <c r="MXF155" s="736"/>
      <c r="MXG155" s="736"/>
      <c r="MXH155" s="736"/>
      <c r="MXI155" s="736"/>
      <c r="MXJ155" s="736"/>
      <c r="MXK155" s="736"/>
      <c r="MXL155" s="737"/>
      <c r="MXM155" s="737"/>
      <c r="MXN155" s="737"/>
      <c r="MXO155" s="737"/>
      <c r="MXP155" s="737"/>
      <c r="MXQ155" s="737"/>
      <c r="MXR155" s="737"/>
      <c r="MXS155" s="737"/>
      <c r="MXT155" s="739"/>
      <c r="MXU155" s="740"/>
      <c r="MXV155" s="736"/>
      <c r="MXW155" s="736"/>
      <c r="MXX155" s="736"/>
      <c r="MXY155" s="736"/>
      <c r="MXZ155" s="736"/>
      <c r="MYA155" s="736"/>
      <c r="MYB155" s="737"/>
      <c r="MYC155" s="737"/>
      <c r="MYD155" s="737"/>
      <c r="MYE155" s="737"/>
      <c r="MYF155" s="737"/>
      <c r="MYG155" s="737"/>
      <c r="MYH155" s="737"/>
      <c r="MYI155" s="737"/>
      <c r="MYJ155" s="739"/>
      <c r="MYK155" s="740"/>
      <c r="MYL155" s="736"/>
      <c r="MYM155" s="736"/>
      <c r="MYN155" s="736"/>
      <c r="MYO155" s="736"/>
      <c r="MYP155" s="736"/>
      <c r="MYQ155" s="736"/>
      <c r="MYR155" s="737"/>
      <c r="MYS155" s="737"/>
      <c r="MYT155" s="737"/>
      <c r="MYU155" s="737"/>
      <c r="MYV155" s="737"/>
      <c r="MYW155" s="737"/>
      <c r="MYX155" s="737"/>
      <c r="MYY155" s="737"/>
      <c r="MYZ155" s="739"/>
      <c r="MZA155" s="740"/>
      <c r="MZB155" s="736"/>
      <c r="MZC155" s="736"/>
      <c r="MZD155" s="736"/>
      <c r="MZE155" s="736"/>
      <c r="MZF155" s="736"/>
      <c r="MZG155" s="736"/>
      <c r="MZH155" s="737"/>
      <c r="MZI155" s="737"/>
      <c r="MZJ155" s="737"/>
      <c r="MZK155" s="737"/>
      <c r="MZL155" s="737"/>
      <c r="MZM155" s="737"/>
      <c r="MZN155" s="737"/>
      <c r="MZO155" s="737"/>
      <c r="MZP155" s="739"/>
      <c r="MZQ155" s="740"/>
      <c r="MZR155" s="736"/>
      <c r="MZS155" s="736"/>
      <c r="MZT155" s="736"/>
      <c r="MZU155" s="736"/>
      <c r="MZV155" s="736"/>
      <c r="MZW155" s="736"/>
      <c r="MZX155" s="737"/>
      <c r="MZY155" s="737"/>
      <c r="MZZ155" s="737"/>
      <c r="NAA155" s="737"/>
      <c r="NAB155" s="737"/>
      <c r="NAC155" s="737"/>
      <c r="NAD155" s="737"/>
      <c r="NAE155" s="737"/>
      <c r="NAF155" s="739"/>
      <c r="NAG155" s="740"/>
      <c r="NAH155" s="736"/>
      <c r="NAI155" s="736"/>
      <c r="NAJ155" s="736"/>
      <c r="NAK155" s="736"/>
      <c r="NAL155" s="736"/>
      <c r="NAM155" s="736"/>
      <c r="NAN155" s="737"/>
      <c r="NAO155" s="737"/>
      <c r="NAP155" s="737"/>
      <c r="NAQ155" s="737"/>
      <c r="NAR155" s="737"/>
      <c r="NAS155" s="737"/>
      <c r="NAT155" s="737"/>
      <c r="NAU155" s="737"/>
      <c r="NAV155" s="739"/>
      <c r="NAW155" s="740"/>
      <c r="NAX155" s="736"/>
      <c r="NAY155" s="736"/>
      <c r="NAZ155" s="736"/>
      <c r="NBA155" s="736"/>
      <c r="NBB155" s="736"/>
      <c r="NBC155" s="736"/>
      <c r="NBD155" s="737"/>
      <c r="NBE155" s="737"/>
      <c r="NBF155" s="737"/>
      <c r="NBG155" s="737"/>
      <c r="NBH155" s="737"/>
      <c r="NBI155" s="737"/>
      <c r="NBJ155" s="737"/>
      <c r="NBK155" s="737"/>
      <c r="NBL155" s="739"/>
      <c r="NBM155" s="740"/>
      <c r="NBN155" s="736"/>
      <c r="NBO155" s="736"/>
      <c r="NBP155" s="736"/>
      <c r="NBQ155" s="736"/>
      <c r="NBR155" s="736"/>
      <c r="NBS155" s="736"/>
      <c r="NBT155" s="737"/>
      <c r="NBU155" s="737"/>
      <c r="NBV155" s="737"/>
      <c r="NBW155" s="737"/>
      <c r="NBX155" s="737"/>
      <c r="NBY155" s="737"/>
      <c r="NBZ155" s="737"/>
      <c r="NCA155" s="737"/>
      <c r="NCB155" s="739"/>
      <c r="NCC155" s="740"/>
      <c r="NCD155" s="736"/>
      <c r="NCE155" s="736"/>
      <c r="NCF155" s="736"/>
      <c r="NCG155" s="736"/>
      <c r="NCH155" s="736"/>
      <c r="NCI155" s="736"/>
      <c r="NCJ155" s="737"/>
      <c r="NCK155" s="737"/>
      <c r="NCL155" s="737"/>
      <c r="NCM155" s="737"/>
      <c r="NCN155" s="737"/>
      <c r="NCO155" s="737"/>
      <c r="NCP155" s="737"/>
      <c r="NCQ155" s="737"/>
      <c r="NCR155" s="739"/>
      <c r="NCS155" s="740"/>
      <c r="NCT155" s="736"/>
      <c r="NCU155" s="736"/>
      <c r="NCV155" s="736"/>
      <c r="NCW155" s="736"/>
      <c r="NCX155" s="736"/>
      <c r="NCY155" s="736"/>
      <c r="NCZ155" s="737"/>
      <c r="NDA155" s="737"/>
      <c r="NDB155" s="737"/>
      <c r="NDC155" s="737"/>
      <c r="NDD155" s="737"/>
      <c r="NDE155" s="737"/>
      <c r="NDF155" s="737"/>
      <c r="NDG155" s="737"/>
      <c r="NDH155" s="739"/>
      <c r="NDI155" s="740"/>
      <c r="NDJ155" s="736"/>
      <c r="NDK155" s="736"/>
      <c r="NDL155" s="736"/>
      <c r="NDM155" s="736"/>
      <c r="NDN155" s="736"/>
      <c r="NDO155" s="736"/>
      <c r="NDP155" s="737"/>
      <c r="NDQ155" s="737"/>
      <c r="NDR155" s="737"/>
      <c r="NDS155" s="737"/>
      <c r="NDT155" s="737"/>
      <c r="NDU155" s="737"/>
      <c r="NDV155" s="737"/>
      <c r="NDW155" s="737"/>
      <c r="NDX155" s="739"/>
      <c r="NDY155" s="740"/>
      <c r="NDZ155" s="736"/>
      <c r="NEA155" s="736"/>
      <c r="NEB155" s="736"/>
      <c r="NEC155" s="736"/>
      <c r="NED155" s="736"/>
      <c r="NEE155" s="736"/>
      <c r="NEF155" s="737"/>
      <c r="NEG155" s="737"/>
      <c r="NEH155" s="737"/>
      <c r="NEI155" s="737"/>
      <c r="NEJ155" s="737"/>
      <c r="NEK155" s="737"/>
      <c r="NEL155" s="737"/>
      <c r="NEM155" s="737"/>
      <c r="NEN155" s="739"/>
      <c r="NEO155" s="740"/>
      <c r="NEP155" s="736"/>
      <c r="NEQ155" s="736"/>
      <c r="NER155" s="736"/>
      <c r="NES155" s="736"/>
      <c r="NET155" s="736"/>
      <c r="NEU155" s="736"/>
      <c r="NEV155" s="737"/>
      <c r="NEW155" s="737"/>
      <c r="NEX155" s="737"/>
      <c r="NEY155" s="737"/>
      <c r="NEZ155" s="737"/>
      <c r="NFA155" s="737"/>
      <c r="NFB155" s="737"/>
      <c r="NFC155" s="737"/>
      <c r="NFD155" s="739"/>
      <c r="NFE155" s="740"/>
      <c r="NFF155" s="736"/>
      <c r="NFG155" s="736"/>
      <c r="NFH155" s="736"/>
      <c r="NFI155" s="736"/>
      <c r="NFJ155" s="736"/>
      <c r="NFK155" s="736"/>
      <c r="NFL155" s="737"/>
      <c r="NFM155" s="737"/>
      <c r="NFN155" s="737"/>
      <c r="NFO155" s="737"/>
      <c r="NFP155" s="737"/>
      <c r="NFQ155" s="737"/>
      <c r="NFR155" s="737"/>
      <c r="NFS155" s="737"/>
      <c r="NFT155" s="739"/>
      <c r="NFU155" s="740"/>
      <c r="NFV155" s="736"/>
      <c r="NFW155" s="736"/>
      <c r="NFX155" s="736"/>
      <c r="NFY155" s="736"/>
      <c r="NFZ155" s="736"/>
      <c r="NGA155" s="736"/>
      <c r="NGB155" s="737"/>
      <c r="NGC155" s="737"/>
      <c r="NGD155" s="737"/>
      <c r="NGE155" s="737"/>
      <c r="NGF155" s="737"/>
      <c r="NGG155" s="737"/>
      <c r="NGH155" s="737"/>
      <c r="NGI155" s="737"/>
      <c r="NGJ155" s="739"/>
      <c r="NGK155" s="740"/>
      <c r="NGL155" s="736"/>
      <c r="NGM155" s="736"/>
      <c r="NGN155" s="736"/>
      <c r="NGO155" s="736"/>
      <c r="NGP155" s="736"/>
      <c r="NGQ155" s="736"/>
      <c r="NGR155" s="737"/>
      <c r="NGS155" s="737"/>
      <c r="NGT155" s="737"/>
      <c r="NGU155" s="737"/>
      <c r="NGV155" s="737"/>
      <c r="NGW155" s="737"/>
      <c r="NGX155" s="737"/>
      <c r="NGY155" s="737"/>
      <c r="NGZ155" s="739"/>
      <c r="NHA155" s="740"/>
      <c r="NHB155" s="736"/>
      <c r="NHC155" s="736"/>
      <c r="NHD155" s="736"/>
      <c r="NHE155" s="736"/>
      <c r="NHF155" s="736"/>
      <c r="NHG155" s="736"/>
      <c r="NHH155" s="737"/>
      <c r="NHI155" s="737"/>
      <c r="NHJ155" s="737"/>
      <c r="NHK155" s="737"/>
      <c r="NHL155" s="737"/>
      <c r="NHM155" s="737"/>
      <c r="NHN155" s="737"/>
      <c r="NHO155" s="737"/>
      <c r="NHP155" s="739"/>
      <c r="NHQ155" s="740"/>
      <c r="NHR155" s="736"/>
      <c r="NHS155" s="736"/>
      <c r="NHT155" s="736"/>
      <c r="NHU155" s="736"/>
      <c r="NHV155" s="736"/>
      <c r="NHW155" s="736"/>
      <c r="NHX155" s="737"/>
      <c r="NHY155" s="737"/>
      <c r="NHZ155" s="737"/>
      <c r="NIA155" s="737"/>
      <c r="NIB155" s="737"/>
      <c r="NIC155" s="737"/>
      <c r="NID155" s="737"/>
      <c r="NIE155" s="737"/>
      <c r="NIF155" s="739"/>
      <c r="NIG155" s="740"/>
      <c r="NIH155" s="736"/>
      <c r="NII155" s="736"/>
      <c r="NIJ155" s="736"/>
      <c r="NIK155" s="736"/>
      <c r="NIL155" s="736"/>
      <c r="NIM155" s="736"/>
      <c r="NIN155" s="737"/>
      <c r="NIO155" s="737"/>
      <c r="NIP155" s="737"/>
      <c r="NIQ155" s="737"/>
      <c r="NIR155" s="737"/>
      <c r="NIS155" s="737"/>
      <c r="NIT155" s="737"/>
      <c r="NIU155" s="737"/>
      <c r="NIV155" s="739"/>
      <c r="NIW155" s="740"/>
      <c r="NIX155" s="736"/>
      <c r="NIY155" s="736"/>
      <c r="NIZ155" s="736"/>
      <c r="NJA155" s="736"/>
      <c r="NJB155" s="736"/>
      <c r="NJC155" s="736"/>
      <c r="NJD155" s="737"/>
      <c r="NJE155" s="737"/>
      <c r="NJF155" s="737"/>
      <c r="NJG155" s="737"/>
      <c r="NJH155" s="737"/>
      <c r="NJI155" s="737"/>
      <c r="NJJ155" s="737"/>
      <c r="NJK155" s="737"/>
      <c r="NJL155" s="739"/>
      <c r="NJM155" s="740"/>
      <c r="NJN155" s="736"/>
      <c r="NJO155" s="736"/>
      <c r="NJP155" s="736"/>
      <c r="NJQ155" s="736"/>
      <c r="NJR155" s="736"/>
      <c r="NJS155" s="736"/>
      <c r="NJT155" s="737"/>
      <c r="NJU155" s="737"/>
      <c r="NJV155" s="737"/>
      <c r="NJW155" s="737"/>
      <c r="NJX155" s="737"/>
      <c r="NJY155" s="737"/>
      <c r="NJZ155" s="737"/>
      <c r="NKA155" s="737"/>
      <c r="NKB155" s="739"/>
      <c r="NKC155" s="740"/>
      <c r="NKD155" s="736"/>
      <c r="NKE155" s="736"/>
      <c r="NKF155" s="736"/>
      <c r="NKG155" s="736"/>
      <c r="NKH155" s="736"/>
      <c r="NKI155" s="736"/>
      <c r="NKJ155" s="737"/>
      <c r="NKK155" s="737"/>
      <c r="NKL155" s="737"/>
      <c r="NKM155" s="737"/>
      <c r="NKN155" s="737"/>
      <c r="NKO155" s="737"/>
      <c r="NKP155" s="737"/>
      <c r="NKQ155" s="737"/>
      <c r="NKR155" s="739"/>
      <c r="NKS155" s="740"/>
      <c r="NKT155" s="736"/>
      <c r="NKU155" s="736"/>
      <c r="NKV155" s="736"/>
      <c r="NKW155" s="736"/>
      <c r="NKX155" s="736"/>
      <c r="NKY155" s="736"/>
      <c r="NKZ155" s="737"/>
      <c r="NLA155" s="737"/>
      <c r="NLB155" s="737"/>
      <c r="NLC155" s="737"/>
      <c r="NLD155" s="737"/>
      <c r="NLE155" s="737"/>
      <c r="NLF155" s="737"/>
      <c r="NLG155" s="737"/>
      <c r="NLH155" s="739"/>
      <c r="NLI155" s="740"/>
      <c r="NLJ155" s="736"/>
      <c r="NLK155" s="736"/>
      <c r="NLL155" s="736"/>
      <c r="NLM155" s="736"/>
      <c r="NLN155" s="736"/>
      <c r="NLO155" s="736"/>
      <c r="NLP155" s="737"/>
      <c r="NLQ155" s="737"/>
      <c r="NLR155" s="737"/>
      <c r="NLS155" s="737"/>
      <c r="NLT155" s="737"/>
      <c r="NLU155" s="737"/>
      <c r="NLV155" s="737"/>
      <c r="NLW155" s="737"/>
      <c r="NLX155" s="739"/>
      <c r="NLY155" s="740"/>
      <c r="NLZ155" s="736"/>
      <c r="NMA155" s="736"/>
      <c r="NMB155" s="736"/>
      <c r="NMC155" s="736"/>
      <c r="NMD155" s="736"/>
      <c r="NME155" s="736"/>
      <c r="NMF155" s="737"/>
      <c r="NMG155" s="737"/>
      <c r="NMH155" s="737"/>
      <c r="NMI155" s="737"/>
      <c r="NMJ155" s="737"/>
      <c r="NMK155" s="737"/>
      <c r="NML155" s="737"/>
      <c r="NMM155" s="737"/>
      <c r="NMN155" s="739"/>
      <c r="NMO155" s="740"/>
      <c r="NMP155" s="736"/>
      <c r="NMQ155" s="736"/>
      <c r="NMR155" s="736"/>
      <c r="NMS155" s="736"/>
      <c r="NMT155" s="736"/>
      <c r="NMU155" s="736"/>
      <c r="NMV155" s="737"/>
      <c r="NMW155" s="737"/>
      <c r="NMX155" s="737"/>
      <c r="NMY155" s="737"/>
      <c r="NMZ155" s="737"/>
      <c r="NNA155" s="737"/>
      <c r="NNB155" s="737"/>
      <c r="NNC155" s="737"/>
      <c r="NND155" s="739"/>
      <c r="NNE155" s="740"/>
      <c r="NNF155" s="736"/>
      <c r="NNG155" s="736"/>
      <c r="NNH155" s="736"/>
      <c r="NNI155" s="736"/>
      <c r="NNJ155" s="736"/>
      <c r="NNK155" s="736"/>
      <c r="NNL155" s="737"/>
      <c r="NNM155" s="737"/>
      <c r="NNN155" s="737"/>
      <c r="NNO155" s="737"/>
      <c r="NNP155" s="737"/>
      <c r="NNQ155" s="737"/>
      <c r="NNR155" s="737"/>
      <c r="NNS155" s="737"/>
      <c r="NNT155" s="739"/>
      <c r="NNU155" s="740"/>
      <c r="NNV155" s="736"/>
      <c r="NNW155" s="736"/>
      <c r="NNX155" s="736"/>
      <c r="NNY155" s="736"/>
      <c r="NNZ155" s="736"/>
      <c r="NOA155" s="736"/>
      <c r="NOB155" s="737"/>
      <c r="NOC155" s="737"/>
      <c r="NOD155" s="737"/>
      <c r="NOE155" s="737"/>
      <c r="NOF155" s="737"/>
      <c r="NOG155" s="737"/>
      <c r="NOH155" s="737"/>
      <c r="NOI155" s="737"/>
      <c r="NOJ155" s="739"/>
      <c r="NOK155" s="740"/>
      <c r="NOL155" s="736"/>
      <c r="NOM155" s="736"/>
      <c r="NON155" s="736"/>
      <c r="NOO155" s="736"/>
      <c r="NOP155" s="736"/>
      <c r="NOQ155" s="736"/>
      <c r="NOR155" s="737"/>
      <c r="NOS155" s="737"/>
      <c r="NOT155" s="737"/>
      <c r="NOU155" s="737"/>
      <c r="NOV155" s="737"/>
      <c r="NOW155" s="737"/>
      <c r="NOX155" s="737"/>
      <c r="NOY155" s="737"/>
      <c r="NOZ155" s="739"/>
      <c r="NPA155" s="740"/>
      <c r="NPB155" s="736"/>
      <c r="NPC155" s="736"/>
      <c r="NPD155" s="736"/>
      <c r="NPE155" s="736"/>
      <c r="NPF155" s="736"/>
      <c r="NPG155" s="736"/>
      <c r="NPH155" s="737"/>
      <c r="NPI155" s="737"/>
      <c r="NPJ155" s="737"/>
      <c r="NPK155" s="737"/>
      <c r="NPL155" s="737"/>
      <c r="NPM155" s="737"/>
      <c r="NPN155" s="737"/>
      <c r="NPO155" s="737"/>
      <c r="NPP155" s="739"/>
      <c r="NPQ155" s="740"/>
      <c r="NPR155" s="736"/>
      <c r="NPS155" s="736"/>
      <c r="NPT155" s="736"/>
      <c r="NPU155" s="736"/>
      <c r="NPV155" s="736"/>
      <c r="NPW155" s="736"/>
      <c r="NPX155" s="737"/>
      <c r="NPY155" s="737"/>
      <c r="NPZ155" s="737"/>
      <c r="NQA155" s="737"/>
      <c r="NQB155" s="737"/>
      <c r="NQC155" s="737"/>
      <c r="NQD155" s="737"/>
      <c r="NQE155" s="737"/>
      <c r="NQF155" s="739"/>
      <c r="NQG155" s="740"/>
      <c r="NQH155" s="736"/>
      <c r="NQI155" s="736"/>
      <c r="NQJ155" s="736"/>
      <c r="NQK155" s="736"/>
      <c r="NQL155" s="736"/>
      <c r="NQM155" s="736"/>
      <c r="NQN155" s="737"/>
      <c r="NQO155" s="737"/>
      <c r="NQP155" s="737"/>
      <c r="NQQ155" s="737"/>
      <c r="NQR155" s="737"/>
      <c r="NQS155" s="737"/>
      <c r="NQT155" s="737"/>
      <c r="NQU155" s="737"/>
      <c r="NQV155" s="739"/>
      <c r="NQW155" s="740"/>
      <c r="NQX155" s="736"/>
      <c r="NQY155" s="736"/>
      <c r="NQZ155" s="736"/>
      <c r="NRA155" s="736"/>
      <c r="NRB155" s="736"/>
      <c r="NRC155" s="736"/>
      <c r="NRD155" s="737"/>
      <c r="NRE155" s="737"/>
      <c r="NRF155" s="737"/>
      <c r="NRG155" s="737"/>
      <c r="NRH155" s="737"/>
      <c r="NRI155" s="737"/>
      <c r="NRJ155" s="737"/>
      <c r="NRK155" s="737"/>
      <c r="NRL155" s="739"/>
      <c r="NRM155" s="740"/>
      <c r="NRN155" s="736"/>
      <c r="NRO155" s="736"/>
      <c r="NRP155" s="736"/>
      <c r="NRQ155" s="736"/>
      <c r="NRR155" s="736"/>
      <c r="NRS155" s="736"/>
      <c r="NRT155" s="737"/>
      <c r="NRU155" s="737"/>
      <c r="NRV155" s="737"/>
      <c r="NRW155" s="737"/>
      <c r="NRX155" s="737"/>
      <c r="NRY155" s="737"/>
      <c r="NRZ155" s="737"/>
      <c r="NSA155" s="737"/>
      <c r="NSB155" s="739"/>
      <c r="NSC155" s="740"/>
      <c r="NSD155" s="736"/>
      <c r="NSE155" s="736"/>
      <c r="NSF155" s="736"/>
      <c r="NSG155" s="736"/>
      <c r="NSH155" s="736"/>
      <c r="NSI155" s="736"/>
      <c r="NSJ155" s="737"/>
      <c r="NSK155" s="737"/>
      <c r="NSL155" s="737"/>
      <c r="NSM155" s="737"/>
      <c r="NSN155" s="737"/>
      <c r="NSO155" s="737"/>
      <c r="NSP155" s="737"/>
      <c r="NSQ155" s="737"/>
      <c r="NSR155" s="739"/>
      <c r="NSS155" s="740"/>
      <c r="NST155" s="736"/>
      <c r="NSU155" s="736"/>
      <c r="NSV155" s="736"/>
      <c r="NSW155" s="736"/>
      <c r="NSX155" s="736"/>
      <c r="NSY155" s="736"/>
      <c r="NSZ155" s="737"/>
      <c r="NTA155" s="737"/>
      <c r="NTB155" s="737"/>
      <c r="NTC155" s="737"/>
      <c r="NTD155" s="737"/>
      <c r="NTE155" s="737"/>
      <c r="NTF155" s="737"/>
      <c r="NTG155" s="737"/>
      <c r="NTH155" s="739"/>
      <c r="NTI155" s="740"/>
      <c r="NTJ155" s="736"/>
      <c r="NTK155" s="736"/>
      <c r="NTL155" s="736"/>
      <c r="NTM155" s="736"/>
      <c r="NTN155" s="736"/>
      <c r="NTO155" s="736"/>
      <c r="NTP155" s="737"/>
      <c r="NTQ155" s="737"/>
      <c r="NTR155" s="737"/>
      <c r="NTS155" s="737"/>
      <c r="NTT155" s="737"/>
      <c r="NTU155" s="737"/>
      <c r="NTV155" s="737"/>
      <c r="NTW155" s="737"/>
      <c r="NTX155" s="739"/>
      <c r="NTY155" s="740"/>
      <c r="NTZ155" s="736"/>
      <c r="NUA155" s="736"/>
      <c r="NUB155" s="736"/>
      <c r="NUC155" s="736"/>
      <c r="NUD155" s="736"/>
      <c r="NUE155" s="736"/>
      <c r="NUF155" s="737"/>
      <c r="NUG155" s="737"/>
      <c r="NUH155" s="737"/>
      <c r="NUI155" s="737"/>
      <c r="NUJ155" s="737"/>
      <c r="NUK155" s="737"/>
      <c r="NUL155" s="737"/>
      <c r="NUM155" s="737"/>
      <c r="NUN155" s="739"/>
      <c r="NUO155" s="740"/>
      <c r="NUP155" s="736"/>
      <c r="NUQ155" s="736"/>
      <c r="NUR155" s="736"/>
      <c r="NUS155" s="736"/>
      <c r="NUT155" s="736"/>
      <c r="NUU155" s="736"/>
      <c r="NUV155" s="737"/>
      <c r="NUW155" s="737"/>
      <c r="NUX155" s="737"/>
      <c r="NUY155" s="737"/>
      <c r="NUZ155" s="737"/>
      <c r="NVA155" s="737"/>
      <c r="NVB155" s="737"/>
      <c r="NVC155" s="737"/>
      <c r="NVD155" s="739"/>
      <c r="NVE155" s="740"/>
      <c r="NVF155" s="736"/>
      <c r="NVG155" s="736"/>
      <c r="NVH155" s="736"/>
      <c r="NVI155" s="736"/>
      <c r="NVJ155" s="736"/>
      <c r="NVK155" s="736"/>
      <c r="NVL155" s="737"/>
      <c r="NVM155" s="737"/>
      <c r="NVN155" s="737"/>
      <c r="NVO155" s="737"/>
      <c r="NVP155" s="737"/>
      <c r="NVQ155" s="737"/>
      <c r="NVR155" s="737"/>
      <c r="NVS155" s="737"/>
      <c r="NVT155" s="739"/>
      <c r="NVU155" s="740"/>
      <c r="NVV155" s="736"/>
      <c r="NVW155" s="736"/>
      <c r="NVX155" s="736"/>
      <c r="NVY155" s="736"/>
      <c r="NVZ155" s="736"/>
      <c r="NWA155" s="736"/>
      <c r="NWB155" s="737"/>
      <c r="NWC155" s="737"/>
      <c r="NWD155" s="737"/>
      <c r="NWE155" s="737"/>
      <c r="NWF155" s="737"/>
      <c r="NWG155" s="737"/>
      <c r="NWH155" s="737"/>
      <c r="NWI155" s="737"/>
      <c r="NWJ155" s="739"/>
      <c r="NWK155" s="740"/>
      <c r="NWL155" s="736"/>
      <c r="NWM155" s="736"/>
      <c r="NWN155" s="736"/>
      <c r="NWO155" s="736"/>
      <c r="NWP155" s="736"/>
      <c r="NWQ155" s="736"/>
      <c r="NWR155" s="737"/>
      <c r="NWS155" s="737"/>
      <c r="NWT155" s="737"/>
      <c r="NWU155" s="737"/>
      <c r="NWV155" s="737"/>
      <c r="NWW155" s="737"/>
      <c r="NWX155" s="737"/>
      <c r="NWY155" s="737"/>
      <c r="NWZ155" s="739"/>
      <c r="NXA155" s="740"/>
      <c r="NXB155" s="736"/>
      <c r="NXC155" s="736"/>
      <c r="NXD155" s="736"/>
      <c r="NXE155" s="736"/>
      <c r="NXF155" s="736"/>
      <c r="NXG155" s="736"/>
      <c r="NXH155" s="737"/>
      <c r="NXI155" s="737"/>
      <c r="NXJ155" s="737"/>
      <c r="NXK155" s="737"/>
      <c r="NXL155" s="737"/>
      <c r="NXM155" s="737"/>
      <c r="NXN155" s="737"/>
      <c r="NXO155" s="737"/>
      <c r="NXP155" s="739"/>
      <c r="NXQ155" s="740"/>
      <c r="NXR155" s="736"/>
      <c r="NXS155" s="736"/>
      <c r="NXT155" s="736"/>
      <c r="NXU155" s="736"/>
      <c r="NXV155" s="736"/>
      <c r="NXW155" s="736"/>
      <c r="NXX155" s="737"/>
      <c r="NXY155" s="737"/>
      <c r="NXZ155" s="737"/>
      <c r="NYA155" s="737"/>
      <c r="NYB155" s="737"/>
      <c r="NYC155" s="737"/>
      <c r="NYD155" s="737"/>
      <c r="NYE155" s="737"/>
      <c r="NYF155" s="739"/>
      <c r="NYG155" s="740"/>
      <c r="NYH155" s="736"/>
      <c r="NYI155" s="736"/>
      <c r="NYJ155" s="736"/>
      <c r="NYK155" s="736"/>
      <c r="NYL155" s="736"/>
      <c r="NYM155" s="736"/>
      <c r="NYN155" s="737"/>
      <c r="NYO155" s="737"/>
      <c r="NYP155" s="737"/>
      <c r="NYQ155" s="737"/>
      <c r="NYR155" s="737"/>
      <c r="NYS155" s="737"/>
      <c r="NYT155" s="737"/>
      <c r="NYU155" s="737"/>
      <c r="NYV155" s="739"/>
      <c r="NYW155" s="740"/>
      <c r="NYX155" s="736"/>
      <c r="NYY155" s="736"/>
      <c r="NYZ155" s="736"/>
      <c r="NZA155" s="736"/>
      <c r="NZB155" s="736"/>
      <c r="NZC155" s="736"/>
      <c r="NZD155" s="737"/>
      <c r="NZE155" s="737"/>
      <c r="NZF155" s="737"/>
      <c r="NZG155" s="737"/>
      <c r="NZH155" s="737"/>
      <c r="NZI155" s="737"/>
      <c r="NZJ155" s="737"/>
      <c r="NZK155" s="737"/>
      <c r="NZL155" s="739"/>
      <c r="NZM155" s="740"/>
      <c r="NZN155" s="736"/>
      <c r="NZO155" s="736"/>
      <c r="NZP155" s="736"/>
      <c r="NZQ155" s="736"/>
      <c r="NZR155" s="736"/>
      <c r="NZS155" s="736"/>
      <c r="NZT155" s="737"/>
      <c r="NZU155" s="737"/>
      <c r="NZV155" s="737"/>
      <c r="NZW155" s="737"/>
      <c r="NZX155" s="737"/>
      <c r="NZY155" s="737"/>
      <c r="NZZ155" s="737"/>
      <c r="OAA155" s="737"/>
      <c r="OAB155" s="739"/>
      <c r="OAC155" s="740"/>
      <c r="OAD155" s="736"/>
      <c r="OAE155" s="736"/>
      <c r="OAF155" s="736"/>
      <c r="OAG155" s="736"/>
      <c r="OAH155" s="736"/>
      <c r="OAI155" s="736"/>
      <c r="OAJ155" s="737"/>
      <c r="OAK155" s="737"/>
      <c r="OAL155" s="737"/>
      <c r="OAM155" s="737"/>
      <c r="OAN155" s="737"/>
      <c r="OAO155" s="737"/>
      <c r="OAP155" s="737"/>
      <c r="OAQ155" s="737"/>
      <c r="OAR155" s="739"/>
      <c r="OAS155" s="740"/>
      <c r="OAT155" s="736"/>
      <c r="OAU155" s="736"/>
      <c r="OAV155" s="736"/>
      <c r="OAW155" s="736"/>
      <c r="OAX155" s="736"/>
      <c r="OAY155" s="736"/>
      <c r="OAZ155" s="737"/>
      <c r="OBA155" s="737"/>
      <c r="OBB155" s="737"/>
      <c r="OBC155" s="737"/>
      <c r="OBD155" s="737"/>
      <c r="OBE155" s="737"/>
      <c r="OBF155" s="737"/>
      <c r="OBG155" s="737"/>
      <c r="OBH155" s="739"/>
      <c r="OBI155" s="740"/>
      <c r="OBJ155" s="736"/>
      <c r="OBK155" s="736"/>
      <c r="OBL155" s="736"/>
      <c r="OBM155" s="736"/>
      <c r="OBN155" s="736"/>
      <c r="OBO155" s="736"/>
      <c r="OBP155" s="737"/>
      <c r="OBQ155" s="737"/>
      <c r="OBR155" s="737"/>
      <c r="OBS155" s="737"/>
      <c r="OBT155" s="737"/>
      <c r="OBU155" s="737"/>
      <c r="OBV155" s="737"/>
      <c r="OBW155" s="737"/>
      <c r="OBX155" s="739"/>
      <c r="OBY155" s="740"/>
      <c r="OBZ155" s="736"/>
      <c r="OCA155" s="736"/>
      <c r="OCB155" s="736"/>
      <c r="OCC155" s="736"/>
      <c r="OCD155" s="736"/>
      <c r="OCE155" s="736"/>
      <c r="OCF155" s="737"/>
      <c r="OCG155" s="737"/>
      <c r="OCH155" s="737"/>
      <c r="OCI155" s="737"/>
      <c r="OCJ155" s="737"/>
      <c r="OCK155" s="737"/>
      <c r="OCL155" s="737"/>
      <c r="OCM155" s="737"/>
      <c r="OCN155" s="739"/>
      <c r="OCO155" s="740"/>
      <c r="OCP155" s="736"/>
      <c r="OCQ155" s="736"/>
      <c r="OCR155" s="736"/>
      <c r="OCS155" s="736"/>
      <c r="OCT155" s="736"/>
      <c r="OCU155" s="736"/>
      <c r="OCV155" s="737"/>
      <c r="OCW155" s="737"/>
      <c r="OCX155" s="737"/>
      <c r="OCY155" s="737"/>
      <c r="OCZ155" s="737"/>
      <c r="ODA155" s="737"/>
      <c r="ODB155" s="737"/>
      <c r="ODC155" s="737"/>
      <c r="ODD155" s="739"/>
      <c r="ODE155" s="740"/>
      <c r="ODF155" s="736"/>
      <c r="ODG155" s="736"/>
      <c r="ODH155" s="736"/>
      <c r="ODI155" s="736"/>
      <c r="ODJ155" s="736"/>
      <c r="ODK155" s="736"/>
      <c r="ODL155" s="737"/>
      <c r="ODM155" s="737"/>
      <c r="ODN155" s="737"/>
      <c r="ODO155" s="737"/>
      <c r="ODP155" s="737"/>
      <c r="ODQ155" s="737"/>
      <c r="ODR155" s="737"/>
      <c r="ODS155" s="737"/>
      <c r="ODT155" s="739"/>
      <c r="ODU155" s="740"/>
      <c r="ODV155" s="736"/>
      <c r="ODW155" s="736"/>
      <c r="ODX155" s="736"/>
      <c r="ODY155" s="736"/>
      <c r="ODZ155" s="736"/>
      <c r="OEA155" s="736"/>
      <c r="OEB155" s="737"/>
      <c r="OEC155" s="737"/>
      <c r="OED155" s="737"/>
      <c r="OEE155" s="737"/>
      <c r="OEF155" s="737"/>
      <c r="OEG155" s="737"/>
      <c r="OEH155" s="737"/>
      <c r="OEI155" s="737"/>
      <c r="OEJ155" s="739"/>
      <c r="OEK155" s="740"/>
      <c r="OEL155" s="736"/>
      <c r="OEM155" s="736"/>
      <c r="OEN155" s="736"/>
      <c r="OEO155" s="736"/>
      <c r="OEP155" s="736"/>
      <c r="OEQ155" s="736"/>
      <c r="OER155" s="737"/>
      <c r="OES155" s="737"/>
      <c r="OET155" s="737"/>
      <c r="OEU155" s="737"/>
      <c r="OEV155" s="737"/>
      <c r="OEW155" s="737"/>
      <c r="OEX155" s="737"/>
      <c r="OEY155" s="737"/>
      <c r="OEZ155" s="739"/>
      <c r="OFA155" s="740"/>
      <c r="OFB155" s="736"/>
      <c r="OFC155" s="736"/>
      <c r="OFD155" s="736"/>
      <c r="OFE155" s="736"/>
      <c r="OFF155" s="736"/>
      <c r="OFG155" s="736"/>
      <c r="OFH155" s="737"/>
      <c r="OFI155" s="737"/>
      <c r="OFJ155" s="737"/>
      <c r="OFK155" s="737"/>
      <c r="OFL155" s="737"/>
      <c r="OFM155" s="737"/>
      <c r="OFN155" s="737"/>
      <c r="OFO155" s="737"/>
      <c r="OFP155" s="739"/>
      <c r="OFQ155" s="740"/>
      <c r="OFR155" s="736"/>
      <c r="OFS155" s="736"/>
      <c r="OFT155" s="736"/>
      <c r="OFU155" s="736"/>
      <c r="OFV155" s="736"/>
      <c r="OFW155" s="736"/>
      <c r="OFX155" s="737"/>
      <c r="OFY155" s="737"/>
      <c r="OFZ155" s="737"/>
      <c r="OGA155" s="737"/>
      <c r="OGB155" s="737"/>
      <c r="OGC155" s="737"/>
      <c r="OGD155" s="737"/>
      <c r="OGE155" s="737"/>
      <c r="OGF155" s="739"/>
      <c r="OGG155" s="740"/>
      <c r="OGH155" s="736"/>
      <c r="OGI155" s="736"/>
      <c r="OGJ155" s="736"/>
      <c r="OGK155" s="736"/>
      <c r="OGL155" s="736"/>
      <c r="OGM155" s="736"/>
      <c r="OGN155" s="737"/>
      <c r="OGO155" s="737"/>
      <c r="OGP155" s="737"/>
      <c r="OGQ155" s="737"/>
      <c r="OGR155" s="737"/>
      <c r="OGS155" s="737"/>
      <c r="OGT155" s="737"/>
      <c r="OGU155" s="737"/>
      <c r="OGV155" s="739"/>
      <c r="OGW155" s="740"/>
      <c r="OGX155" s="736"/>
      <c r="OGY155" s="736"/>
      <c r="OGZ155" s="736"/>
      <c r="OHA155" s="736"/>
      <c r="OHB155" s="736"/>
      <c r="OHC155" s="736"/>
      <c r="OHD155" s="737"/>
      <c r="OHE155" s="737"/>
      <c r="OHF155" s="737"/>
      <c r="OHG155" s="737"/>
      <c r="OHH155" s="737"/>
      <c r="OHI155" s="737"/>
      <c r="OHJ155" s="737"/>
      <c r="OHK155" s="737"/>
      <c r="OHL155" s="739"/>
      <c r="OHM155" s="740"/>
      <c r="OHN155" s="736"/>
      <c r="OHO155" s="736"/>
      <c r="OHP155" s="736"/>
      <c r="OHQ155" s="736"/>
      <c r="OHR155" s="736"/>
      <c r="OHS155" s="736"/>
      <c r="OHT155" s="737"/>
      <c r="OHU155" s="737"/>
      <c r="OHV155" s="737"/>
      <c r="OHW155" s="737"/>
      <c r="OHX155" s="737"/>
      <c r="OHY155" s="737"/>
      <c r="OHZ155" s="737"/>
      <c r="OIA155" s="737"/>
      <c r="OIB155" s="739"/>
      <c r="OIC155" s="740"/>
      <c r="OID155" s="736"/>
      <c r="OIE155" s="736"/>
      <c r="OIF155" s="736"/>
      <c r="OIG155" s="736"/>
      <c r="OIH155" s="736"/>
      <c r="OII155" s="736"/>
      <c r="OIJ155" s="737"/>
      <c r="OIK155" s="737"/>
      <c r="OIL155" s="737"/>
      <c r="OIM155" s="737"/>
      <c r="OIN155" s="737"/>
      <c r="OIO155" s="737"/>
      <c r="OIP155" s="737"/>
      <c r="OIQ155" s="737"/>
      <c r="OIR155" s="739"/>
      <c r="OIS155" s="740"/>
      <c r="OIT155" s="736"/>
      <c r="OIU155" s="736"/>
      <c r="OIV155" s="736"/>
      <c r="OIW155" s="736"/>
      <c r="OIX155" s="736"/>
      <c r="OIY155" s="736"/>
      <c r="OIZ155" s="737"/>
      <c r="OJA155" s="737"/>
      <c r="OJB155" s="737"/>
      <c r="OJC155" s="737"/>
      <c r="OJD155" s="737"/>
      <c r="OJE155" s="737"/>
      <c r="OJF155" s="737"/>
      <c r="OJG155" s="737"/>
      <c r="OJH155" s="739"/>
      <c r="OJI155" s="740"/>
      <c r="OJJ155" s="736"/>
      <c r="OJK155" s="736"/>
      <c r="OJL155" s="736"/>
      <c r="OJM155" s="736"/>
      <c r="OJN155" s="736"/>
      <c r="OJO155" s="736"/>
      <c r="OJP155" s="737"/>
      <c r="OJQ155" s="737"/>
      <c r="OJR155" s="737"/>
      <c r="OJS155" s="737"/>
      <c r="OJT155" s="737"/>
      <c r="OJU155" s="737"/>
      <c r="OJV155" s="737"/>
      <c r="OJW155" s="737"/>
      <c r="OJX155" s="739"/>
      <c r="OJY155" s="740"/>
      <c r="OJZ155" s="736"/>
      <c r="OKA155" s="736"/>
      <c r="OKB155" s="736"/>
      <c r="OKC155" s="736"/>
      <c r="OKD155" s="736"/>
      <c r="OKE155" s="736"/>
      <c r="OKF155" s="737"/>
      <c r="OKG155" s="737"/>
      <c r="OKH155" s="737"/>
      <c r="OKI155" s="737"/>
      <c r="OKJ155" s="737"/>
      <c r="OKK155" s="737"/>
      <c r="OKL155" s="737"/>
      <c r="OKM155" s="737"/>
      <c r="OKN155" s="739"/>
      <c r="OKO155" s="740"/>
      <c r="OKP155" s="736"/>
      <c r="OKQ155" s="736"/>
      <c r="OKR155" s="736"/>
      <c r="OKS155" s="736"/>
      <c r="OKT155" s="736"/>
      <c r="OKU155" s="736"/>
      <c r="OKV155" s="737"/>
      <c r="OKW155" s="737"/>
      <c r="OKX155" s="737"/>
      <c r="OKY155" s="737"/>
      <c r="OKZ155" s="737"/>
      <c r="OLA155" s="737"/>
      <c r="OLB155" s="737"/>
      <c r="OLC155" s="737"/>
      <c r="OLD155" s="739"/>
      <c r="OLE155" s="740"/>
      <c r="OLF155" s="736"/>
      <c r="OLG155" s="736"/>
      <c r="OLH155" s="736"/>
      <c r="OLI155" s="736"/>
      <c r="OLJ155" s="736"/>
      <c r="OLK155" s="736"/>
      <c r="OLL155" s="737"/>
      <c r="OLM155" s="737"/>
      <c r="OLN155" s="737"/>
      <c r="OLO155" s="737"/>
      <c r="OLP155" s="737"/>
      <c r="OLQ155" s="737"/>
      <c r="OLR155" s="737"/>
      <c r="OLS155" s="737"/>
      <c r="OLT155" s="739"/>
      <c r="OLU155" s="740"/>
      <c r="OLV155" s="736"/>
      <c r="OLW155" s="736"/>
      <c r="OLX155" s="736"/>
      <c r="OLY155" s="736"/>
      <c r="OLZ155" s="736"/>
      <c r="OMA155" s="736"/>
      <c r="OMB155" s="737"/>
      <c r="OMC155" s="737"/>
      <c r="OMD155" s="737"/>
      <c r="OME155" s="737"/>
      <c r="OMF155" s="737"/>
      <c r="OMG155" s="737"/>
      <c r="OMH155" s="737"/>
      <c r="OMI155" s="737"/>
      <c r="OMJ155" s="739"/>
      <c r="OMK155" s="740"/>
      <c r="OML155" s="736"/>
      <c r="OMM155" s="736"/>
      <c r="OMN155" s="736"/>
      <c r="OMO155" s="736"/>
      <c r="OMP155" s="736"/>
      <c r="OMQ155" s="736"/>
      <c r="OMR155" s="737"/>
      <c r="OMS155" s="737"/>
      <c r="OMT155" s="737"/>
      <c r="OMU155" s="737"/>
      <c r="OMV155" s="737"/>
      <c r="OMW155" s="737"/>
      <c r="OMX155" s="737"/>
      <c r="OMY155" s="737"/>
      <c r="OMZ155" s="739"/>
      <c r="ONA155" s="740"/>
      <c r="ONB155" s="736"/>
      <c r="ONC155" s="736"/>
      <c r="OND155" s="736"/>
      <c r="ONE155" s="736"/>
      <c r="ONF155" s="736"/>
      <c r="ONG155" s="736"/>
      <c r="ONH155" s="737"/>
      <c r="ONI155" s="737"/>
      <c r="ONJ155" s="737"/>
      <c r="ONK155" s="737"/>
      <c r="ONL155" s="737"/>
      <c r="ONM155" s="737"/>
      <c r="ONN155" s="737"/>
      <c r="ONO155" s="737"/>
      <c r="ONP155" s="739"/>
      <c r="ONQ155" s="740"/>
      <c r="ONR155" s="736"/>
      <c r="ONS155" s="736"/>
      <c r="ONT155" s="736"/>
      <c r="ONU155" s="736"/>
      <c r="ONV155" s="736"/>
      <c r="ONW155" s="736"/>
      <c r="ONX155" s="737"/>
      <c r="ONY155" s="737"/>
      <c r="ONZ155" s="737"/>
      <c r="OOA155" s="737"/>
      <c r="OOB155" s="737"/>
      <c r="OOC155" s="737"/>
      <c r="OOD155" s="737"/>
      <c r="OOE155" s="737"/>
      <c r="OOF155" s="739"/>
      <c r="OOG155" s="740"/>
      <c r="OOH155" s="736"/>
      <c r="OOI155" s="736"/>
      <c r="OOJ155" s="736"/>
      <c r="OOK155" s="736"/>
      <c r="OOL155" s="736"/>
      <c r="OOM155" s="736"/>
      <c r="OON155" s="737"/>
      <c r="OOO155" s="737"/>
      <c r="OOP155" s="737"/>
      <c r="OOQ155" s="737"/>
      <c r="OOR155" s="737"/>
      <c r="OOS155" s="737"/>
      <c r="OOT155" s="737"/>
      <c r="OOU155" s="737"/>
      <c r="OOV155" s="739"/>
      <c r="OOW155" s="740"/>
      <c r="OOX155" s="736"/>
      <c r="OOY155" s="736"/>
      <c r="OOZ155" s="736"/>
      <c r="OPA155" s="736"/>
      <c r="OPB155" s="736"/>
      <c r="OPC155" s="736"/>
      <c r="OPD155" s="737"/>
      <c r="OPE155" s="737"/>
      <c r="OPF155" s="737"/>
      <c r="OPG155" s="737"/>
      <c r="OPH155" s="737"/>
      <c r="OPI155" s="737"/>
      <c r="OPJ155" s="737"/>
      <c r="OPK155" s="737"/>
      <c r="OPL155" s="739"/>
      <c r="OPM155" s="740"/>
      <c r="OPN155" s="736"/>
      <c r="OPO155" s="736"/>
      <c r="OPP155" s="736"/>
      <c r="OPQ155" s="736"/>
      <c r="OPR155" s="736"/>
      <c r="OPS155" s="736"/>
      <c r="OPT155" s="737"/>
      <c r="OPU155" s="737"/>
      <c r="OPV155" s="737"/>
      <c r="OPW155" s="737"/>
      <c r="OPX155" s="737"/>
      <c r="OPY155" s="737"/>
      <c r="OPZ155" s="737"/>
      <c r="OQA155" s="737"/>
      <c r="OQB155" s="739"/>
      <c r="OQC155" s="740"/>
      <c r="OQD155" s="736"/>
      <c r="OQE155" s="736"/>
      <c r="OQF155" s="736"/>
      <c r="OQG155" s="736"/>
      <c r="OQH155" s="736"/>
      <c r="OQI155" s="736"/>
      <c r="OQJ155" s="737"/>
      <c r="OQK155" s="737"/>
      <c r="OQL155" s="737"/>
      <c r="OQM155" s="737"/>
      <c r="OQN155" s="737"/>
      <c r="OQO155" s="737"/>
      <c r="OQP155" s="737"/>
      <c r="OQQ155" s="737"/>
      <c r="OQR155" s="739"/>
      <c r="OQS155" s="740"/>
      <c r="OQT155" s="736"/>
      <c r="OQU155" s="736"/>
      <c r="OQV155" s="736"/>
      <c r="OQW155" s="736"/>
      <c r="OQX155" s="736"/>
      <c r="OQY155" s="736"/>
      <c r="OQZ155" s="737"/>
      <c r="ORA155" s="737"/>
      <c r="ORB155" s="737"/>
      <c r="ORC155" s="737"/>
      <c r="ORD155" s="737"/>
      <c r="ORE155" s="737"/>
      <c r="ORF155" s="737"/>
      <c r="ORG155" s="737"/>
      <c r="ORH155" s="739"/>
      <c r="ORI155" s="740"/>
      <c r="ORJ155" s="736"/>
      <c r="ORK155" s="736"/>
      <c r="ORL155" s="736"/>
      <c r="ORM155" s="736"/>
      <c r="ORN155" s="736"/>
      <c r="ORO155" s="736"/>
      <c r="ORP155" s="737"/>
      <c r="ORQ155" s="737"/>
      <c r="ORR155" s="737"/>
      <c r="ORS155" s="737"/>
      <c r="ORT155" s="737"/>
      <c r="ORU155" s="737"/>
      <c r="ORV155" s="737"/>
      <c r="ORW155" s="737"/>
      <c r="ORX155" s="739"/>
      <c r="ORY155" s="740"/>
      <c r="ORZ155" s="736"/>
      <c r="OSA155" s="736"/>
      <c r="OSB155" s="736"/>
      <c r="OSC155" s="736"/>
      <c r="OSD155" s="736"/>
      <c r="OSE155" s="736"/>
      <c r="OSF155" s="737"/>
      <c r="OSG155" s="737"/>
      <c r="OSH155" s="737"/>
      <c r="OSI155" s="737"/>
      <c r="OSJ155" s="737"/>
      <c r="OSK155" s="737"/>
      <c r="OSL155" s="737"/>
      <c r="OSM155" s="737"/>
      <c r="OSN155" s="739"/>
      <c r="OSO155" s="740"/>
      <c r="OSP155" s="736"/>
      <c r="OSQ155" s="736"/>
      <c r="OSR155" s="736"/>
      <c r="OSS155" s="736"/>
      <c r="OST155" s="736"/>
      <c r="OSU155" s="736"/>
      <c r="OSV155" s="737"/>
      <c r="OSW155" s="737"/>
      <c r="OSX155" s="737"/>
      <c r="OSY155" s="737"/>
      <c r="OSZ155" s="737"/>
      <c r="OTA155" s="737"/>
      <c r="OTB155" s="737"/>
      <c r="OTC155" s="737"/>
      <c r="OTD155" s="739"/>
      <c r="OTE155" s="740"/>
      <c r="OTF155" s="736"/>
      <c r="OTG155" s="736"/>
      <c r="OTH155" s="736"/>
      <c r="OTI155" s="736"/>
      <c r="OTJ155" s="736"/>
      <c r="OTK155" s="736"/>
      <c r="OTL155" s="737"/>
      <c r="OTM155" s="737"/>
      <c r="OTN155" s="737"/>
      <c r="OTO155" s="737"/>
      <c r="OTP155" s="737"/>
      <c r="OTQ155" s="737"/>
      <c r="OTR155" s="737"/>
      <c r="OTS155" s="737"/>
      <c r="OTT155" s="739"/>
      <c r="OTU155" s="740"/>
      <c r="OTV155" s="736"/>
      <c r="OTW155" s="736"/>
      <c r="OTX155" s="736"/>
      <c r="OTY155" s="736"/>
      <c r="OTZ155" s="736"/>
      <c r="OUA155" s="736"/>
      <c r="OUB155" s="737"/>
      <c r="OUC155" s="737"/>
      <c r="OUD155" s="737"/>
      <c r="OUE155" s="737"/>
      <c r="OUF155" s="737"/>
      <c r="OUG155" s="737"/>
      <c r="OUH155" s="737"/>
      <c r="OUI155" s="737"/>
      <c r="OUJ155" s="739"/>
      <c r="OUK155" s="740"/>
      <c r="OUL155" s="736"/>
      <c r="OUM155" s="736"/>
      <c r="OUN155" s="736"/>
      <c r="OUO155" s="736"/>
      <c r="OUP155" s="736"/>
      <c r="OUQ155" s="736"/>
      <c r="OUR155" s="737"/>
      <c r="OUS155" s="737"/>
      <c r="OUT155" s="737"/>
      <c r="OUU155" s="737"/>
      <c r="OUV155" s="737"/>
      <c r="OUW155" s="737"/>
      <c r="OUX155" s="737"/>
      <c r="OUY155" s="737"/>
      <c r="OUZ155" s="739"/>
      <c r="OVA155" s="740"/>
      <c r="OVB155" s="736"/>
      <c r="OVC155" s="736"/>
      <c r="OVD155" s="736"/>
      <c r="OVE155" s="736"/>
      <c r="OVF155" s="736"/>
      <c r="OVG155" s="736"/>
      <c r="OVH155" s="737"/>
      <c r="OVI155" s="737"/>
      <c r="OVJ155" s="737"/>
      <c r="OVK155" s="737"/>
      <c r="OVL155" s="737"/>
      <c r="OVM155" s="737"/>
      <c r="OVN155" s="737"/>
      <c r="OVO155" s="737"/>
      <c r="OVP155" s="739"/>
      <c r="OVQ155" s="740"/>
      <c r="OVR155" s="736"/>
      <c r="OVS155" s="736"/>
      <c r="OVT155" s="736"/>
      <c r="OVU155" s="736"/>
      <c r="OVV155" s="736"/>
      <c r="OVW155" s="736"/>
      <c r="OVX155" s="737"/>
      <c r="OVY155" s="737"/>
      <c r="OVZ155" s="737"/>
      <c r="OWA155" s="737"/>
      <c r="OWB155" s="737"/>
      <c r="OWC155" s="737"/>
      <c r="OWD155" s="737"/>
      <c r="OWE155" s="737"/>
      <c r="OWF155" s="739"/>
      <c r="OWG155" s="740"/>
      <c r="OWH155" s="736"/>
      <c r="OWI155" s="736"/>
      <c r="OWJ155" s="736"/>
      <c r="OWK155" s="736"/>
      <c r="OWL155" s="736"/>
      <c r="OWM155" s="736"/>
      <c r="OWN155" s="737"/>
      <c r="OWO155" s="737"/>
      <c r="OWP155" s="737"/>
      <c r="OWQ155" s="737"/>
      <c r="OWR155" s="737"/>
      <c r="OWS155" s="737"/>
      <c r="OWT155" s="737"/>
      <c r="OWU155" s="737"/>
      <c r="OWV155" s="739"/>
      <c r="OWW155" s="740"/>
      <c r="OWX155" s="736"/>
      <c r="OWY155" s="736"/>
      <c r="OWZ155" s="736"/>
      <c r="OXA155" s="736"/>
      <c r="OXB155" s="736"/>
      <c r="OXC155" s="736"/>
      <c r="OXD155" s="737"/>
      <c r="OXE155" s="737"/>
      <c r="OXF155" s="737"/>
      <c r="OXG155" s="737"/>
      <c r="OXH155" s="737"/>
      <c r="OXI155" s="737"/>
      <c r="OXJ155" s="737"/>
      <c r="OXK155" s="737"/>
      <c r="OXL155" s="739"/>
      <c r="OXM155" s="740"/>
      <c r="OXN155" s="736"/>
      <c r="OXO155" s="736"/>
      <c r="OXP155" s="736"/>
      <c r="OXQ155" s="736"/>
      <c r="OXR155" s="736"/>
      <c r="OXS155" s="736"/>
      <c r="OXT155" s="737"/>
      <c r="OXU155" s="737"/>
      <c r="OXV155" s="737"/>
      <c r="OXW155" s="737"/>
      <c r="OXX155" s="737"/>
      <c r="OXY155" s="737"/>
      <c r="OXZ155" s="737"/>
      <c r="OYA155" s="737"/>
      <c r="OYB155" s="739"/>
      <c r="OYC155" s="740"/>
      <c r="OYD155" s="736"/>
      <c r="OYE155" s="736"/>
      <c r="OYF155" s="736"/>
      <c r="OYG155" s="736"/>
      <c r="OYH155" s="736"/>
      <c r="OYI155" s="736"/>
      <c r="OYJ155" s="737"/>
      <c r="OYK155" s="737"/>
      <c r="OYL155" s="737"/>
      <c r="OYM155" s="737"/>
      <c r="OYN155" s="737"/>
      <c r="OYO155" s="737"/>
      <c r="OYP155" s="737"/>
      <c r="OYQ155" s="737"/>
      <c r="OYR155" s="739"/>
      <c r="OYS155" s="740"/>
      <c r="OYT155" s="736"/>
      <c r="OYU155" s="736"/>
      <c r="OYV155" s="736"/>
      <c r="OYW155" s="736"/>
      <c r="OYX155" s="736"/>
      <c r="OYY155" s="736"/>
      <c r="OYZ155" s="737"/>
      <c r="OZA155" s="737"/>
      <c r="OZB155" s="737"/>
      <c r="OZC155" s="737"/>
      <c r="OZD155" s="737"/>
      <c r="OZE155" s="737"/>
      <c r="OZF155" s="737"/>
      <c r="OZG155" s="737"/>
      <c r="OZH155" s="739"/>
      <c r="OZI155" s="740"/>
      <c r="OZJ155" s="736"/>
      <c r="OZK155" s="736"/>
      <c r="OZL155" s="736"/>
      <c r="OZM155" s="736"/>
      <c r="OZN155" s="736"/>
      <c r="OZO155" s="736"/>
      <c r="OZP155" s="737"/>
      <c r="OZQ155" s="737"/>
      <c r="OZR155" s="737"/>
      <c r="OZS155" s="737"/>
      <c r="OZT155" s="737"/>
      <c r="OZU155" s="737"/>
      <c r="OZV155" s="737"/>
      <c r="OZW155" s="737"/>
      <c r="OZX155" s="739"/>
      <c r="OZY155" s="740"/>
      <c r="OZZ155" s="736"/>
      <c r="PAA155" s="736"/>
      <c r="PAB155" s="736"/>
      <c r="PAC155" s="736"/>
      <c r="PAD155" s="736"/>
      <c r="PAE155" s="736"/>
      <c r="PAF155" s="737"/>
      <c r="PAG155" s="737"/>
      <c r="PAH155" s="737"/>
      <c r="PAI155" s="737"/>
      <c r="PAJ155" s="737"/>
      <c r="PAK155" s="737"/>
      <c r="PAL155" s="737"/>
      <c r="PAM155" s="737"/>
      <c r="PAN155" s="739"/>
      <c r="PAO155" s="740"/>
      <c r="PAP155" s="736"/>
      <c r="PAQ155" s="736"/>
      <c r="PAR155" s="736"/>
      <c r="PAS155" s="736"/>
      <c r="PAT155" s="736"/>
      <c r="PAU155" s="736"/>
      <c r="PAV155" s="737"/>
      <c r="PAW155" s="737"/>
      <c r="PAX155" s="737"/>
      <c r="PAY155" s="737"/>
      <c r="PAZ155" s="737"/>
      <c r="PBA155" s="737"/>
      <c r="PBB155" s="737"/>
      <c r="PBC155" s="737"/>
      <c r="PBD155" s="739"/>
      <c r="PBE155" s="740"/>
      <c r="PBF155" s="736"/>
      <c r="PBG155" s="736"/>
      <c r="PBH155" s="736"/>
      <c r="PBI155" s="736"/>
      <c r="PBJ155" s="736"/>
      <c r="PBK155" s="736"/>
      <c r="PBL155" s="737"/>
      <c r="PBM155" s="737"/>
      <c r="PBN155" s="737"/>
      <c r="PBO155" s="737"/>
      <c r="PBP155" s="737"/>
      <c r="PBQ155" s="737"/>
      <c r="PBR155" s="737"/>
      <c r="PBS155" s="737"/>
      <c r="PBT155" s="739"/>
      <c r="PBU155" s="740"/>
      <c r="PBV155" s="736"/>
      <c r="PBW155" s="736"/>
      <c r="PBX155" s="736"/>
      <c r="PBY155" s="736"/>
      <c r="PBZ155" s="736"/>
      <c r="PCA155" s="736"/>
      <c r="PCB155" s="737"/>
      <c r="PCC155" s="737"/>
      <c r="PCD155" s="737"/>
      <c r="PCE155" s="737"/>
      <c r="PCF155" s="737"/>
      <c r="PCG155" s="737"/>
      <c r="PCH155" s="737"/>
      <c r="PCI155" s="737"/>
      <c r="PCJ155" s="739"/>
      <c r="PCK155" s="740"/>
      <c r="PCL155" s="736"/>
      <c r="PCM155" s="736"/>
      <c r="PCN155" s="736"/>
      <c r="PCO155" s="736"/>
      <c r="PCP155" s="736"/>
      <c r="PCQ155" s="736"/>
      <c r="PCR155" s="737"/>
      <c r="PCS155" s="737"/>
      <c r="PCT155" s="737"/>
      <c r="PCU155" s="737"/>
      <c r="PCV155" s="737"/>
      <c r="PCW155" s="737"/>
      <c r="PCX155" s="737"/>
      <c r="PCY155" s="737"/>
      <c r="PCZ155" s="739"/>
      <c r="PDA155" s="740"/>
      <c r="PDB155" s="736"/>
      <c r="PDC155" s="736"/>
      <c r="PDD155" s="736"/>
      <c r="PDE155" s="736"/>
      <c r="PDF155" s="736"/>
      <c r="PDG155" s="736"/>
      <c r="PDH155" s="737"/>
      <c r="PDI155" s="737"/>
      <c r="PDJ155" s="737"/>
      <c r="PDK155" s="737"/>
      <c r="PDL155" s="737"/>
      <c r="PDM155" s="737"/>
      <c r="PDN155" s="737"/>
      <c r="PDO155" s="737"/>
      <c r="PDP155" s="739"/>
      <c r="PDQ155" s="740"/>
      <c r="PDR155" s="736"/>
      <c r="PDS155" s="736"/>
      <c r="PDT155" s="736"/>
      <c r="PDU155" s="736"/>
      <c r="PDV155" s="736"/>
      <c r="PDW155" s="736"/>
      <c r="PDX155" s="737"/>
      <c r="PDY155" s="737"/>
      <c r="PDZ155" s="737"/>
      <c r="PEA155" s="737"/>
      <c r="PEB155" s="737"/>
      <c r="PEC155" s="737"/>
      <c r="PED155" s="737"/>
      <c r="PEE155" s="737"/>
      <c r="PEF155" s="739"/>
      <c r="PEG155" s="740"/>
      <c r="PEH155" s="736"/>
      <c r="PEI155" s="736"/>
      <c r="PEJ155" s="736"/>
      <c r="PEK155" s="736"/>
      <c r="PEL155" s="736"/>
      <c r="PEM155" s="736"/>
      <c r="PEN155" s="737"/>
      <c r="PEO155" s="737"/>
      <c r="PEP155" s="737"/>
      <c r="PEQ155" s="737"/>
      <c r="PER155" s="737"/>
      <c r="PES155" s="737"/>
      <c r="PET155" s="737"/>
      <c r="PEU155" s="737"/>
      <c r="PEV155" s="739"/>
      <c r="PEW155" s="740"/>
      <c r="PEX155" s="736"/>
      <c r="PEY155" s="736"/>
      <c r="PEZ155" s="736"/>
      <c r="PFA155" s="736"/>
      <c r="PFB155" s="736"/>
      <c r="PFC155" s="736"/>
      <c r="PFD155" s="737"/>
      <c r="PFE155" s="737"/>
      <c r="PFF155" s="737"/>
      <c r="PFG155" s="737"/>
      <c r="PFH155" s="737"/>
      <c r="PFI155" s="737"/>
      <c r="PFJ155" s="737"/>
      <c r="PFK155" s="737"/>
      <c r="PFL155" s="739"/>
      <c r="PFM155" s="740"/>
      <c r="PFN155" s="736"/>
      <c r="PFO155" s="736"/>
      <c r="PFP155" s="736"/>
      <c r="PFQ155" s="736"/>
      <c r="PFR155" s="736"/>
      <c r="PFS155" s="736"/>
      <c r="PFT155" s="737"/>
      <c r="PFU155" s="737"/>
      <c r="PFV155" s="737"/>
      <c r="PFW155" s="737"/>
      <c r="PFX155" s="737"/>
      <c r="PFY155" s="737"/>
      <c r="PFZ155" s="737"/>
      <c r="PGA155" s="737"/>
      <c r="PGB155" s="739"/>
      <c r="PGC155" s="740"/>
      <c r="PGD155" s="736"/>
      <c r="PGE155" s="736"/>
      <c r="PGF155" s="736"/>
      <c r="PGG155" s="736"/>
      <c r="PGH155" s="736"/>
      <c r="PGI155" s="736"/>
      <c r="PGJ155" s="737"/>
      <c r="PGK155" s="737"/>
      <c r="PGL155" s="737"/>
      <c r="PGM155" s="737"/>
      <c r="PGN155" s="737"/>
      <c r="PGO155" s="737"/>
      <c r="PGP155" s="737"/>
      <c r="PGQ155" s="737"/>
      <c r="PGR155" s="739"/>
      <c r="PGS155" s="740"/>
      <c r="PGT155" s="736"/>
      <c r="PGU155" s="736"/>
      <c r="PGV155" s="736"/>
      <c r="PGW155" s="736"/>
      <c r="PGX155" s="736"/>
      <c r="PGY155" s="736"/>
      <c r="PGZ155" s="737"/>
      <c r="PHA155" s="737"/>
      <c r="PHB155" s="737"/>
      <c r="PHC155" s="737"/>
      <c r="PHD155" s="737"/>
      <c r="PHE155" s="737"/>
      <c r="PHF155" s="737"/>
      <c r="PHG155" s="737"/>
      <c r="PHH155" s="739"/>
      <c r="PHI155" s="740"/>
      <c r="PHJ155" s="736"/>
      <c r="PHK155" s="736"/>
      <c r="PHL155" s="736"/>
      <c r="PHM155" s="736"/>
      <c r="PHN155" s="736"/>
      <c r="PHO155" s="736"/>
      <c r="PHP155" s="737"/>
      <c r="PHQ155" s="737"/>
      <c r="PHR155" s="737"/>
      <c r="PHS155" s="737"/>
      <c r="PHT155" s="737"/>
      <c r="PHU155" s="737"/>
      <c r="PHV155" s="737"/>
      <c r="PHW155" s="737"/>
      <c r="PHX155" s="739"/>
      <c r="PHY155" s="740"/>
      <c r="PHZ155" s="736"/>
      <c r="PIA155" s="736"/>
      <c r="PIB155" s="736"/>
      <c r="PIC155" s="736"/>
      <c r="PID155" s="736"/>
      <c r="PIE155" s="736"/>
      <c r="PIF155" s="737"/>
      <c r="PIG155" s="737"/>
      <c r="PIH155" s="737"/>
      <c r="PII155" s="737"/>
      <c r="PIJ155" s="737"/>
      <c r="PIK155" s="737"/>
      <c r="PIL155" s="737"/>
      <c r="PIM155" s="737"/>
      <c r="PIN155" s="739"/>
      <c r="PIO155" s="740"/>
      <c r="PIP155" s="736"/>
      <c r="PIQ155" s="736"/>
      <c r="PIR155" s="736"/>
      <c r="PIS155" s="736"/>
      <c r="PIT155" s="736"/>
      <c r="PIU155" s="736"/>
      <c r="PIV155" s="737"/>
      <c r="PIW155" s="737"/>
      <c r="PIX155" s="737"/>
      <c r="PIY155" s="737"/>
      <c r="PIZ155" s="737"/>
      <c r="PJA155" s="737"/>
      <c r="PJB155" s="737"/>
      <c r="PJC155" s="737"/>
      <c r="PJD155" s="739"/>
      <c r="PJE155" s="740"/>
      <c r="PJF155" s="736"/>
      <c r="PJG155" s="736"/>
      <c r="PJH155" s="736"/>
      <c r="PJI155" s="736"/>
      <c r="PJJ155" s="736"/>
      <c r="PJK155" s="736"/>
      <c r="PJL155" s="737"/>
      <c r="PJM155" s="737"/>
      <c r="PJN155" s="737"/>
      <c r="PJO155" s="737"/>
      <c r="PJP155" s="737"/>
      <c r="PJQ155" s="737"/>
      <c r="PJR155" s="737"/>
      <c r="PJS155" s="737"/>
      <c r="PJT155" s="739"/>
      <c r="PJU155" s="740"/>
      <c r="PJV155" s="736"/>
      <c r="PJW155" s="736"/>
      <c r="PJX155" s="736"/>
      <c r="PJY155" s="736"/>
      <c r="PJZ155" s="736"/>
      <c r="PKA155" s="736"/>
      <c r="PKB155" s="737"/>
      <c r="PKC155" s="737"/>
      <c r="PKD155" s="737"/>
      <c r="PKE155" s="737"/>
      <c r="PKF155" s="737"/>
      <c r="PKG155" s="737"/>
      <c r="PKH155" s="737"/>
      <c r="PKI155" s="737"/>
      <c r="PKJ155" s="739"/>
      <c r="PKK155" s="740"/>
      <c r="PKL155" s="736"/>
      <c r="PKM155" s="736"/>
      <c r="PKN155" s="736"/>
      <c r="PKO155" s="736"/>
      <c r="PKP155" s="736"/>
      <c r="PKQ155" s="736"/>
      <c r="PKR155" s="737"/>
      <c r="PKS155" s="737"/>
      <c r="PKT155" s="737"/>
      <c r="PKU155" s="737"/>
      <c r="PKV155" s="737"/>
      <c r="PKW155" s="737"/>
      <c r="PKX155" s="737"/>
      <c r="PKY155" s="737"/>
      <c r="PKZ155" s="739"/>
      <c r="PLA155" s="740"/>
      <c r="PLB155" s="736"/>
      <c r="PLC155" s="736"/>
      <c r="PLD155" s="736"/>
      <c r="PLE155" s="736"/>
      <c r="PLF155" s="736"/>
      <c r="PLG155" s="736"/>
      <c r="PLH155" s="737"/>
      <c r="PLI155" s="737"/>
      <c r="PLJ155" s="737"/>
      <c r="PLK155" s="737"/>
      <c r="PLL155" s="737"/>
      <c r="PLM155" s="737"/>
      <c r="PLN155" s="737"/>
      <c r="PLO155" s="737"/>
      <c r="PLP155" s="739"/>
      <c r="PLQ155" s="740"/>
      <c r="PLR155" s="736"/>
      <c r="PLS155" s="736"/>
      <c r="PLT155" s="736"/>
      <c r="PLU155" s="736"/>
      <c r="PLV155" s="736"/>
      <c r="PLW155" s="736"/>
      <c r="PLX155" s="737"/>
      <c r="PLY155" s="737"/>
      <c r="PLZ155" s="737"/>
      <c r="PMA155" s="737"/>
      <c r="PMB155" s="737"/>
      <c r="PMC155" s="737"/>
      <c r="PMD155" s="737"/>
      <c r="PME155" s="737"/>
      <c r="PMF155" s="739"/>
      <c r="PMG155" s="740"/>
      <c r="PMH155" s="736"/>
      <c r="PMI155" s="736"/>
      <c r="PMJ155" s="736"/>
      <c r="PMK155" s="736"/>
      <c r="PML155" s="736"/>
      <c r="PMM155" s="736"/>
      <c r="PMN155" s="737"/>
      <c r="PMO155" s="737"/>
      <c r="PMP155" s="737"/>
      <c r="PMQ155" s="737"/>
      <c r="PMR155" s="737"/>
      <c r="PMS155" s="737"/>
      <c r="PMT155" s="737"/>
      <c r="PMU155" s="737"/>
      <c r="PMV155" s="739"/>
      <c r="PMW155" s="740"/>
      <c r="PMX155" s="736"/>
      <c r="PMY155" s="736"/>
      <c r="PMZ155" s="736"/>
      <c r="PNA155" s="736"/>
      <c r="PNB155" s="736"/>
      <c r="PNC155" s="736"/>
      <c r="PND155" s="737"/>
      <c r="PNE155" s="737"/>
      <c r="PNF155" s="737"/>
      <c r="PNG155" s="737"/>
      <c r="PNH155" s="737"/>
      <c r="PNI155" s="737"/>
      <c r="PNJ155" s="737"/>
      <c r="PNK155" s="737"/>
      <c r="PNL155" s="739"/>
      <c r="PNM155" s="740"/>
      <c r="PNN155" s="736"/>
      <c r="PNO155" s="736"/>
      <c r="PNP155" s="736"/>
      <c r="PNQ155" s="736"/>
      <c r="PNR155" s="736"/>
      <c r="PNS155" s="736"/>
      <c r="PNT155" s="737"/>
      <c r="PNU155" s="737"/>
      <c r="PNV155" s="737"/>
      <c r="PNW155" s="737"/>
      <c r="PNX155" s="737"/>
      <c r="PNY155" s="737"/>
      <c r="PNZ155" s="737"/>
      <c r="POA155" s="737"/>
      <c r="POB155" s="739"/>
      <c r="POC155" s="740"/>
      <c r="POD155" s="736"/>
      <c r="POE155" s="736"/>
      <c r="POF155" s="736"/>
      <c r="POG155" s="736"/>
      <c r="POH155" s="736"/>
      <c r="POI155" s="736"/>
      <c r="POJ155" s="737"/>
      <c r="POK155" s="737"/>
      <c r="POL155" s="737"/>
      <c r="POM155" s="737"/>
      <c r="PON155" s="737"/>
      <c r="POO155" s="737"/>
      <c r="POP155" s="737"/>
      <c r="POQ155" s="737"/>
      <c r="POR155" s="739"/>
      <c r="POS155" s="740"/>
      <c r="POT155" s="736"/>
      <c r="POU155" s="736"/>
      <c r="POV155" s="736"/>
      <c r="POW155" s="736"/>
      <c r="POX155" s="736"/>
      <c r="POY155" s="736"/>
      <c r="POZ155" s="737"/>
      <c r="PPA155" s="737"/>
      <c r="PPB155" s="737"/>
      <c r="PPC155" s="737"/>
      <c r="PPD155" s="737"/>
      <c r="PPE155" s="737"/>
      <c r="PPF155" s="737"/>
      <c r="PPG155" s="737"/>
      <c r="PPH155" s="739"/>
      <c r="PPI155" s="740"/>
      <c r="PPJ155" s="736"/>
      <c r="PPK155" s="736"/>
      <c r="PPL155" s="736"/>
      <c r="PPM155" s="736"/>
      <c r="PPN155" s="736"/>
      <c r="PPO155" s="736"/>
      <c r="PPP155" s="737"/>
      <c r="PPQ155" s="737"/>
      <c r="PPR155" s="737"/>
      <c r="PPS155" s="737"/>
      <c r="PPT155" s="737"/>
      <c r="PPU155" s="737"/>
      <c r="PPV155" s="737"/>
      <c r="PPW155" s="737"/>
      <c r="PPX155" s="739"/>
      <c r="PPY155" s="740"/>
      <c r="PPZ155" s="736"/>
      <c r="PQA155" s="736"/>
      <c r="PQB155" s="736"/>
      <c r="PQC155" s="736"/>
      <c r="PQD155" s="736"/>
      <c r="PQE155" s="736"/>
      <c r="PQF155" s="737"/>
      <c r="PQG155" s="737"/>
      <c r="PQH155" s="737"/>
      <c r="PQI155" s="737"/>
      <c r="PQJ155" s="737"/>
      <c r="PQK155" s="737"/>
      <c r="PQL155" s="737"/>
      <c r="PQM155" s="737"/>
      <c r="PQN155" s="739"/>
      <c r="PQO155" s="740"/>
      <c r="PQP155" s="736"/>
      <c r="PQQ155" s="736"/>
      <c r="PQR155" s="736"/>
      <c r="PQS155" s="736"/>
      <c r="PQT155" s="736"/>
      <c r="PQU155" s="736"/>
      <c r="PQV155" s="737"/>
      <c r="PQW155" s="737"/>
      <c r="PQX155" s="737"/>
      <c r="PQY155" s="737"/>
      <c r="PQZ155" s="737"/>
      <c r="PRA155" s="737"/>
      <c r="PRB155" s="737"/>
      <c r="PRC155" s="737"/>
      <c r="PRD155" s="739"/>
      <c r="PRE155" s="740"/>
      <c r="PRF155" s="736"/>
      <c r="PRG155" s="736"/>
      <c r="PRH155" s="736"/>
      <c r="PRI155" s="736"/>
      <c r="PRJ155" s="736"/>
      <c r="PRK155" s="736"/>
      <c r="PRL155" s="737"/>
      <c r="PRM155" s="737"/>
      <c r="PRN155" s="737"/>
      <c r="PRO155" s="737"/>
      <c r="PRP155" s="737"/>
      <c r="PRQ155" s="737"/>
      <c r="PRR155" s="737"/>
      <c r="PRS155" s="737"/>
      <c r="PRT155" s="739"/>
      <c r="PRU155" s="740"/>
      <c r="PRV155" s="736"/>
      <c r="PRW155" s="736"/>
      <c r="PRX155" s="736"/>
      <c r="PRY155" s="736"/>
      <c r="PRZ155" s="736"/>
      <c r="PSA155" s="736"/>
      <c r="PSB155" s="737"/>
      <c r="PSC155" s="737"/>
      <c r="PSD155" s="737"/>
      <c r="PSE155" s="737"/>
      <c r="PSF155" s="737"/>
      <c r="PSG155" s="737"/>
      <c r="PSH155" s="737"/>
      <c r="PSI155" s="737"/>
      <c r="PSJ155" s="739"/>
      <c r="PSK155" s="740"/>
      <c r="PSL155" s="736"/>
      <c r="PSM155" s="736"/>
      <c r="PSN155" s="736"/>
      <c r="PSO155" s="736"/>
      <c r="PSP155" s="736"/>
      <c r="PSQ155" s="736"/>
      <c r="PSR155" s="737"/>
      <c r="PSS155" s="737"/>
      <c r="PST155" s="737"/>
      <c r="PSU155" s="737"/>
      <c r="PSV155" s="737"/>
      <c r="PSW155" s="737"/>
      <c r="PSX155" s="737"/>
      <c r="PSY155" s="737"/>
      <c r="PSZ155" s="739"/>
      <c r="PTA155" s="740"/>
      <c r="PTB155" s="736"/>
      <c r="PTC155" s="736"/>
      <c r="PTD155" s="736"/>
      <c r="PTE155" s="736"/>
      <c r="PTF155" s="736"/>
      <c r="PTG155" s="736"/>
      <c r="PTH155" s="737"/>
      <c r="PTI155" s="737"/>
      <c r="PTJ155" s="737"/>
      <c r="PTK155" s="737"/>
      <c r="PTL155" s="737"/>
      <c r="PTM155" s="737"/>
      <c r="PTN155" s="737"/>
      <c r="PTO155" s="737"/>
      <c r="PTP155" s="739"/>
      <c r="PTQ155" s="740"/>
      <c r="PTR155" s="736"/>
      <c r="PTS155" s="736"/>
      <c r="PTT155" s="736"/>
      <c r="PTU155" s="736"/>
      <c r="PTV155" s="736"/>
      <c r="PTW155" s="736"/>
      <c r="PTX155" s="737"/>
      <c r="PTY155" s="737"/>
      <c r="PTZ155" s="737"/>
      <c r="PUA155" s="737"/>
      <c r="PUB155" s="737"/>
      <c r="PUC155" s="737"/>
      <c r="PUD155" s="737"/>
      <c r="PUE155" s="737"/>
      <c r="PUF155" s="739"/>
      <c r="PUG155" s="740"/>
      <c r="PUH155" s="736"/>
      <c r="PUI155" s="736"/>
      <c r="PUJ155" s="736"/>
      <c r="PUK155" s="736"/>
      <c r="PUL155" s="736"/>
      <c r="PUM155" s="736"/>
      <c r="PUN155" s="737"/>
      <c r="PUO155" s="737"/>
      <c r="PUP155" s="737"/>
      <c r="PUQ155" s="737"/>
      <c r="PUR155" s="737"/>
      <c r="PUS155" s="737"/>
      <c r="PUT155" s="737"/>
      <c r="PUU155" s="737"/>
      <c r="PUV155" s="739"/>
      <c r="PUW155" s="740"/>
      <c r="PUX155" s="736"/>
      <c r="PUY155" s="736"/>
      <c r="PUZ155" s="736"/>
      <c r="PVA155" s="736"/>
      <c r="PVB155" s="736"/>
      <c r="PVC155" s="736"/>
      <c r="PVD155" s="737"/>
      <c r="PVE155" s="737"/>
      <c r="PVF155" s="737"/>
      <c r="PVG155" s="737"/>
      <c r="PVH155" s="737"/>
      <c r="PVI155" s="737"/>
      <c r="PVJ155" s="737"/>
      <c r="PVK155" s="737"/>
      <c r="PVL155" s="739"/>
      <c r="PVM155" s="740"/>
      <c r="PVN155" s="736"/>
      <c r="PVO155" s="736"/>
      <c r="PVP155" s="736"/>
      <c r="PVQ155" s="736"/>
      <c r="PVR155" s="736"/>
      <c r="PVS155" s="736"/>
      <c r="PVT155" s="737"/>
      <c r="PVU155" s="737"/>
      <c r="PVV155" s="737"/>
      <c r="PVW155" s="737"/>
      <c r="PVX155" s="737"/>
      <c r="PVY155" s="737"/>
      <c r="PVZ155" s="737"/>
      <c r="PWA155" s="737"/>
      <c r="PWB155" s="739"/>
      <c r="PWC155" s="740"/>
      <c r="PWD155" s="736"/>
      <c r="PWE155" s="736"/>
      <c r="PWF155" s="736"/>
      <c r="PWG155" s="736"/>
      <c r="PWH155" s="736"/>
      <c r="PWI155" s="736"/>
      <c r="PWJ155" s="737"/>
      <c r="PWK155" s="737"/>
      <c r="PWL155" s="737"/>
      <c r="PWM155" s="737"/>
      <c r="PWN155" s="737"/>
      <c r="PWO155" s="737"/>
      <c r="PWP155" s="737"/>
      <c r="PWQ155" s="737"/>
      <c r="PWR155" s="739"/>
      <c r="PWS155" s="740"/>
      <c r="PWT155" s="736"/>
      <c r="PWU155" s="736"/>
      <c r="PWV155" s="736"/>
      <c r="PWW155" s="736"/>
      <c r="PWX155" s="736"/>
      <c r="PWY155" s="736"/>
      <c r="PWZ155" s="737"/>
      <c r="PXA155" s="737"/>
      <c r="PXB155" s="737"/>
      <c r="PXC155" s="737"/>
      <c r="PXD155" s="737"/>
      <c r="PXE155" s="737"/>
      <c r="PXF155" s="737"/>
      <c r="PXG155" s="737"/>
      <c r="PXH155" s="739"/>
      <c r="PXI155" s="740"/>
      <c r="PXJ155" s="736"/>
      <c r="PXK155" s="736"/>
      <c r="PXL155" s="736"/>
      <c r="PXM155" s="736"/>
      <c r="PXN155" s="736"/>
      <c r="PXO155" s="736"/>
      <c r="PXP155" s="737"/>
      <c r="PXQ155" s="737"/>
      <c r="PXR155" s="737"/>
      <c r="PXS155" s="737"/>
      <c r="PXT155" s="737"/>
      <c r="PXU155" s="737"/>
      <c r="PXV155" s="737"/>
      <c r="PXW155" s="737"/>
      <c r="PXX155" s="739"/>
      <c r="PXY155" s="740"/>
      <c r="PXZ155" s="736"/>
      <c r="PYA155" s="736"/>
      <c r="PYB155" s="736"/>
      <c r="PYC155" s="736"/>
      <c r="PYD155" s="736"/>
      <c r="PYE155" s="736"/>
      <c r="PYF155" s="737"/>
      <c r="PYG155" s="737"/>
      <c r="PYH155" s="737"/>
      <c r="PYI155" s="737"/>
      <c r="PYJ155" s="737"/>
      <c r="PYK155" s="737"/>
      <c r="PYL155" s="737"/>
      <c r="PYM155" s="737"/>
      <c r="PYN155" s="739"/>
      <c r="PYO155" s="740"/>
      <c r="PYP155" s="736"/>
      <c r="PYQ155" s="736"/>
      <c r="PYR155" s="736"/>
      <c r="PYS155" s="736"/>
      <c r="PYT155" s="736"/>
      <c r="PYU155" s="736"/>
      <c r="PYV155" s="737"/>
      <c r="PYW155" s="737"/>
      <c r="PYX155" s="737"/>
      <c r="PYY155" s="737"/>
      <c r="PYZ155" s="737"/>
      <c r="PZA155" s="737"/>
      <c r="PZB155" s="737"/>
      <c r="PZC155" s="737"/>
      <c r="PZD155" s="739"/>
      <c r="PZE155" s="740"/>
      <c r="PZF155" s="736"/>
      <c r="PZG155" s="736"/>
      <c r="PZH155" s="736"/>
      <c r="PZI155" s="736"/>
      <c r="PZJ155" s="736"/>
      <c r="PZK155" s="736"/>
      <c r="PZL155" s="737"/>
      <c r="PZM155" s="737"/>
      <c r="PZN155" s="737"/>
      <c r="PZO155" s="737"/>
      <c r="PZP155" s="737"/>
      <c r="PZQ155" s="737"/>
      <c r="PZR155" s="737"/>
      <c r="PZS155" s="737"/>
      <c r="PZT155" s="739"/>
      <c r="PZU155" s="740"/>
      <c r="PZV155" s="736"/>
      <c r="PZW155" s="736"/>
      <c r="PZX155" s="736"/>
      <c r="PZY155" s="736"/>
      <c r="PZZ155" s="736"/>
      <c r="QAA155" s="736"/>
      <c r="QAB155" s="737"/>
      <c r="QAC155" s="737"/>
      <c r="QAD155" s="737"/>
      <c r="QAE155" s="737"/>
      <c r="QAF155" s="737"/>
      <c r="QAG155" s="737"/>
      <c r="QAH155" s="737"/>
      <c r="QAI155" s="737"/>
      <c r="QAJ155" s="739"/>
      <c r="QAK155" s="740"/>
      <c r="QAL155" s="736"/>
      <c r="QAM155" s="736"/>
      <c r="QAN155" s="736"/>
      <c r="QAO155" s="736"/>
      <c r="QAP155" s="736"/>
      <c r="QAQ155" s="736"/>
      <c r="QAR155" s="737"/>
      <c r="QAS155" s="737"/>
      <c r="QAT155" s="737"/>
      <c r="QAU155" s="737"/>
      <c r="QAV155" s="737"/>
      <c r="QAW155" s="737"/>
      <c r="QAX155" s="737"/>
      <c r="QAY155" s="737"/>
      <c r="QAZ155" s="739"/>
      <c r="QBA155" s="740"/>
      <c r="QBB155" s="736"/>
      <c r="QBC155" s="736"/>
      <c r="QBD155" s="736"/>
      <c r="QBE155" s="736"/>
      <c r="QBF155" s="736"/>
      <c r="QBG155" s="736"/>
      <c r="QBH155" s="737"/>
      <c r="QBI155" s="737"/>
      <c r="QBJ155" s="737"/>
      <c r="QBK155" s="737"/>
      <c r="QBL155" s="737"/>
      <c r="QBM155" s="737"/>
      <c r="QBN155" s="737"/>
      <c r="QBO155" s="737"/>
      <c r="QBP155" s="739"/>
      <c r="QBQ155" s="740"/>
      <c r="QBR155" s="736"/>
      <c r="QBS155" s="736"/>
      <c r="QBT155" s="736"/>
      <c r="QBU155" s="736"/>
      <c r="QBV155" s="736"/>
      <c r="QBW155" s="736"/>
      <c r="QBX155" s="737"/>
      <c r="QBY155" s="737"/>
      <c r="QBZ155" s="737"/>
      <c r="QCA155" s="737"/>
      <c r="QCB155" s="737"/>
      <c r="QCC155" s="737"/>
      <c r="QCD155" s="737"/>
      <c r="QCE155" s="737"/>
      <c r="QCF155" s="739"/>
      <c r="QCG155" s="740"/>
      <c r="QCH155" s="736"/>
      <c r="QCI155" s="736"/>
      <c r="QCJ155" s="736"/>
      <c r="QCK155" s="736"/>
      <c r="QCL155" s="736"/>
      <c r="QCM155" s="736"/>
      <c r="QCN155" s="737"/>
      <c r="QCO155" s="737"/>
      <c r="QCP155" s="737"/>
      <c r="QCQ155" s="737"/>
      <c r="QCR155" s="737"/>
      <c r="QCS155" s="737"/>
      <c r="QCT155" s="737"/>
      <c r="QCU155" s="737"/>
      <c r="QCV155" s="739"/>
      <c r="QCW155" s="740"/>
      <c r="QCX155" s="736"/>
      <c r="QCY155" s="736"/>
      <c r="QCZ155" s="736"/>
      <c r="QDA155" s="736"/>
      <c r="QDB155" s="736"/>
      <c r="QDC155" s="736"/>
      <c r="QDD155" s="737"/>
      <c r="QDE155" s="737"/>
      <c r="QDF155" s="737"/>
      <c r="QDG155" s="737"/>
      <c r="QDH155" s="737"/>
      <c r="QDI155" s="737"/>
      <c r="QDJ155" s="737"/>
      <c r="QDK155" s="737"/>
      <c r="QDL155" s="739"/>
      <c r="QDM155" s="740"/>
      <c r="QDN155" s="736"/>
      <c r="QDO155" s="736"/>
      <c r="QDP155" s="736"/>
      <c r="QDQ155" s="736"/>
      <c r="QDR155" s="736"/>
      <c r="QDS155" s="736"/>
      <c r="QDT155" s="737"/>
      <c r="QDU155" s="737"/>
      <c r="QDV155" s="737"/>
      <c r="QDW155" s="737"/>
      <c r="QDX155" s="737"/>
      <c r="QDY155" s="737"/>
      <c r="QDZ155" s="737"/>
      <c r="QEA155" s="737"/>
      <c r="QEB155" s="739"/>
      <c r="QEC155" s="740"/>
      <c r="QED155" s="736"/>
      <c r="QEE155" s="736"/>
      <c r="QEF155" s="736"/>
      <c r="QEG155" s="736"/>
      <c r="QEH155" s="736"/>
      <c r="QEI155" s="736"/>
      <c r="QEJ155" s="737"/>
      <c r="QEK155" s="737"/>
      <c r="QEL155" s="737"/>
      <c r="QEM155" s="737"/>
      <c r="QEN155" s="737"/>
      <c r="QEO155" s="737"/>
      <c r="QEP155" s="737"/>
      <c r="QEQ155" s="737"/>
      <c r="QER155" s="739"/>
      <c r="QES155" s="740"/>
      <c r="QET155" s="736"/>
      <c r="QEU155" s="736"/>
      <c r="QEV155" s="736"/>
      <c r="QEW155" s="736"/>
      <c r="QEX155" s="736"/>
      <c r="QEY155" s="736"/>
      <c r="QEZ155" s="737"/>
      <c r="QFA155" s="737"/>
      <c r="QFB155" s="737"/>
      <c r="QFC155" s="737"/>
      <c r="QFD155" s="737"/>
      <c r="QFE155" s="737"/>
      <c r="QFF155" s="737"/>
      <c r="QFG155" s="737"/>
      <c r="QFH155" s="739"/>
      <c r="QFI155" s="740"/>
      <c r="QFJ155" s="736"/>
      <c r="QFK155" s="736"/>
      <c r="QFL155" s="736"/>
      <c r="QFM155" s="736"/>
      <c r="QFN155" s="736"/>
      <c r="QFO155" s="736"/>
      <c r="QFP155" s="737"/>
      <c r="QFQ155" s="737"/>
      <c r="QFR155" s="737"/>
      <c r="QFS155" s="737"/>
      <c r="QFT155" s="737"/>
      <c r="QFU155" s="737"/>
      <c r="QFV155" s="737"/>
      <c r="QFW155" s="737"/>
      <c r="QFX155" s="739"/>
      <c r="QFY155" s="740"/>
      <c r="QFZ155" s="736"/>
      <c r="QGA155" s="736"/>
      <c r="QGB155" s="736"/>
      <c r="QGC155" s="736"/>
      <c r="QGD155" s="736"/>
      <c r="QGE155" s="736"/>
      <c r="QGF155" s="737"/>
      <c r="QGG155" s="737"/>
      <c r="QGH155" s="737"/>
      <c r="QGI155" s="737"/>
      <c r="QGJ155" s="737"/>
      <c r="QGK155" s="737"/>
      <c r="QGL155" s="737"/>
      <c r="QGM155" s="737"/>
      <c r="QGN155" s="739"/>
      <c r="QGO155" s="740"/>
      <c r="QGP155" s="736"/>
      <c r="QGQ155" s="736"/>
      <c r="QGR155" s="736"/>
      <c r="QGS155" s="736"/>
      <c r="QGT155" s="736"/>
      <c r="QGU155" s="736"/>
      <c r="QGV155" s="737"/>
      <c r="QGW155" s="737"/>
      <c r="QGX155" s="737"/>
      <c r="QGY155" s="737"/>
      <c r="QGZ155" s="737"/>
      <c r="QHA155" s="737"/>
      <c r="QHB155" s="737"/>
      <c r="QHC155" s="737"/>
      <c r="QHD155" s="739"/>
      <c r="QHE155" s="740"/>
      <c r="QHF155" s="736"/>
      <c r="QHG155" s="736"/>
      <c r="QHH155" s="736"/>
      <c r="QHI155" s="736"/>
      <c r="QHJ155" s="736"/>
      <c r="QHK155" s="736"/>
      <c r="QHL155" s="737"/>
      <c r="QHM155" s="737"/>
      <c r="QHN155" s="737"/>
      <c r="QHO155" s="737"/>
      <c r="QHP155" s="737"/>
      <c r="QHQ155" s="737"/>
      <c r="QHR155" s="737"/>
      <c r="QHS155" s="737"/>
      <c r="QHT155" s="739"/>
      <c r="QHU155" s="740"/>
      <c r="QHV155" s="736"/>
      <c r="QHW155" s="736"/>
      <c r="QHX155" s="736"/>
      <c r="QHY155" s="736"/>
      <c r="QHZ155" s="736"/>
      <c r="QIA155" s="736"/>
      <c r="QIB155" s="737"/>
      <c r="QIC155" s="737"/>
      <c r="QID155" s="737"/>
      <c r="QIE155" s="737"/>
      <c r="QIF155" s="737"/>
      <c r="QIG155" s="737"/>
      <c r="QIH155" s="737"/>
      <c r="QII155" s="737"/>
      <c r="QIJ155" s="739"/>
      <c r="QIK155" s="740"/>
      <c r="QIL155" s="736"/>
      <c r="QIM155" s="736"/>
      <c r="QIN155" s="736"/>
      <c r="QIO155" s="736"/>
      <c r="QIP155" s="736"/>
      <c r="QIQ155" s="736"/>
      <c r="QIR155" s="737"/>
      <c r="QIS155" s="737"/>
      <c r="QIT155" s="737"/>
      <c r="QIU155" s="737"/>
      <c r="QIV155" s="737"/>
      <c r="QIW155" s="737"/>
      <c r="QIX155" s="737"/>
      <c r="QIY155" s="737"/>
      <c r="QIZ155" s="739"/>
      <c r="QJA155" s="740"/>
      <c r="QJB155" s="736"/>
      <c r="QJC155" s="736"/>
      <c r="QJD155" s="736"/>
      <c r="QJE155" s="736"/>
      <c r="QJF155" s="736"/>
      <c r="QJG155" s="736"/>
      <c r="QJH155" s="737"/>
      <c r="QJI155" s="737"/>
      <c r="QJJ155" s="737"/>
      <c r="QJK155" s="737"/>
      <c r="QJL155" s="737"/>
      <c r="QJM155" s="737"/>
      <c r="QJN155" s="737"/>
      <c r="QJO155" s="737"/>
      <c r="QJP155" s="739"/>
      <c r="QJQ155" s="740"/>
      <c r="QJR155" s="736"/>
      <c r="QJS155" s="736"/>
      <c r="QJT155" s="736"/>
      <c r="QJU155" s="736"/>
      <c r="QJV155" s="736"/>
      <c r="QJW155" s="736"/>
      <c r="QJX155" s="737"/>
      <c r="QJY155" s="737"/>
      <c r="QJZ155" s="737"/>
      <c r="QKA155" s="737"/>
      <c r="QKB155" s="737"/>
      <c r="QKC155" s="737"/>
      <c r="QKD155" s="737"/>
      <c r="QKE155" s="737"/>
      <c r="QKF155" s="739"/>
      <c r="QKG155" s="740"/>
      <c r="QKH155" s="736"/>
      <c r="QKI155" s="736"/>
      <c r="QKJ155" s="736"/>
      <c r="QKK155" s="736"/>
      <c r="QKL155" s="736"/>
      <c r="QKM155" s="736"/>
      <c r="QKN155" s="737"/>
      <c r="QKO155" s="737"/>
      <c r="QKP155" s="737"/>
      <c r="QKQ155" s="737"/>
      <c r="QKR155" s="737"/>
      <c r="QKS155" s="737"/>
      <c r="QKT155" s="737"/>
      <c r="QKU155" s="737"/>
      <c r="QKV155" s="739"/>
      <c r="QKW155" s="740"/>
      <c r="QKX155" s="736"/>
      <c r="QKY155" s="736"/>
      <c r="QKZ155" s="736"/>
      <c r="QLA155" s="736"/>
      <c r="QLB155" s="736"/>
      <c r="QLC155" s="736"/>
      <c r="QLD155" s="737"/>
      <c r="QLE155" s="737"/>
      <c r="QLF155" s="737"/>
      <c r="QLG155" s="737"/>
      <c r="QLH155" s="737"/>
      <c r="QLI155" s="737"/>
      <c r="QLJ155" s="737"/>
      <c r="QLK155" s="737"/>
      <c r="QLL155" s="739"/>
      <c r="QLM155" s="740"/>
      <c r="QLN155" s="736"/>
      <c r="QLO155" s="736"/>
      <c r="QLP155" s="736"/>
      <c r="QLQ155" s="736"/>
      <c r="QLR155" s="736"/>
      <c r="QLS155" s="736"/>
      <c r="QLT155" s="737"/>
      <c r="QLU155" s="737"/>
      <c r="QLV155" s="737"/>
      <c r="QLW155" s="737"/>
      <c r="QLX155" s="737"/>
      <c r="QLY155" s="737"/>
      <c r="QLZ155" s="737"/>
      <c r="QMA155" s="737"/>
      <c r="QMB155" s="739"/>
      <c r="QMC155" s="740"/>
      <c r="QMD155" s="736"/>
      <c r="QME155" s="736"/>
      <c r="QMF155" s="736"/>
      <c r="QMG155" s="736"/>
      <c r="QMH155" s="736"/>
      <c r="QMI155" s="736"/>
      <c r="QMJ155" s="737"/>
      <c r="QMK155" s="737"/>
      <c r="QML155" s="737"/>
      <c r="QMM155" s="737"/>
      <c r="QMN155" s="737"/>
      <c r="QMO155" s="737"/>
      <c r="QMP155" s="737"/>
      <c r="QMQ155" s="737"/>
      <c r="QMR155" s="739"/>
      <c r="QMS155" s="740"/>
      <c r="QMT155" s="736"/>
      <c r="QMU155" s="736"/>
      <c r="QMV155" s="736"/>
      <c r="QMW155" s="736"/>
      <c r="QMX155" s="736"/>
      <c r="QMY155" s="736"/>
      <c r="QMZ155" s="737"/>
      <c r="QNA155" s="737"/>
      <c r="QNB155" s="737"/>
      <c r="QNC155" s="737"/>
      <c r="QND155" s="737"/>
      <c r="QNE155" s="737"/>
      <c r="QNF155" s="737"/>
      <c r="QNG155" s="737"/>
      <c r="QNH155" s="739"/>
      <c r="QNI155" s="740"/>
      <c r="QNJ155" s="736"/>
      <c r="QNK155" s="736"/>
      <c r="QNL155" s="736"/>
      <c r="QNM155" s="736"/>
      <c r="QNN155" s="736"/>
      <c r="QNO155" s="736"/>
      <c r="QNP155" s="737"/>
      <c r="QNQ155" s="737"/>
      <c r="QNR155" s="737"/>
      <c r="QNS155" s="737"/>
      <c r="QNT155" s="737"/>
      <c r="QNU155" s="737"/>
      <c r="QNV155" s="737"/>
      <c r="QNW155" s="737"/>
      <c r="QNX155" s="739"/>
      <c r="QNY155" s="740"/>
      <c r="QNZ155" s="736"/>
      <c r="QOA155" s="736"/>
      <c r="QOB155" s="736"/>
      <c r="QOC155" s="736"/>
      <c r="QOD155" s="736"/>
      <c r="QOE155" s="736"/>
      <c r="QOF155" s="737"/>
      <c r="QOG155" s="737"/>
      <c r="QOH155" s="737"/>
      <c r="QOI155" s="737"/>
      <c r="QOJ155" s="737"/>
      <c r="QOK155" s="737"/>
      <c r="QOL155" s="737"/>
      <c r="QOM155" s="737"/>
      <c r="QON155" s="739"/>
      <c r="QOO155" s="740"/>
      <c r="QOP155" s="736"/>
      <c r="QOQ155" s="736"/>
      <c r="QOR155" s="736"/>
      <c r="QOS155" s="736"/>
      <c r="QOT155" s="736"/>
      <c r="QOU155" s="736"/>
      <c r="QOV155" s="737"/>
      <c r="QOW155" s="737"/>
      <c r="QOX155" s="737"/>
      <c r="QOY155" s="737"/>
      <c r="QOZ155" s="737"/>
      <c r="QPA155" s="737"/>
      <c r="QPB155" s="737"/>
      <c r="QPC155" s="737"/>
      <c r="QPD155" s="739"/>
      <c r="QPE155" s="740"/>
      <c r="QPF155" s="736"/>
      <c r="QPG155" s="736"/>
      <c r="QPH155" s="736"/>
      <c r="QPI155" s="736"/>
      <c r="QPJ155" s="736"/>
      <c r="QPK155" s="736"/>
      <c r="QPL155" s="737"/>
      <c r="QPM155" s="737"/>
      <c r="QPN155" s="737"/>
      <c r="QPO155" s="737"/>
      <c r="QPP155" s="737"/>
      <c r="QPQ155" s="737"/>
      <c r="QPR155" s="737"/>
      <c r="QPS155" s="737"/>
      <c r="QPT155" s="739"/>
      <c r="QPU155" s="740"/>
      <c r="QPV155" s="736"/>
      <c r="QPW155" s="736"/>
      <c r="QPX155" s="736"/>
      <c r="QPY155" s="736"/>
      <c r="QPZ155" s="736"/>
      <c r="QQA155" s="736"/>
      <c r="QQB155" s="737"/>
      <c r="QQC155" s="737"/>
      <c r="QQD155" s="737"/>
      <c r="QQE155" s="737"/>
      <c r="QQF155" s="737"/>
      <c r="QQG155" s="737"/>
      <c r="QQH155" s="737"/>
      <c r="QQI155" s="737"/>
      <c r="QQJ155" s="739"/>
      <c r="QQK155" s="740"/>
      <c r="QQL155" s="736"/>
      <c r="QQM155" s="736"/>
      <c r="QQN155" s="736"/>
      <c r="QQO155" s="736"/>
      <c r="QQP155" s="736"/>
      <c r="QQQ155" s="736"/>
      <c r="QQR155" s="737"/>
      <c r="QQS155" s="737"/>
      <c r="QQT155" s="737"/>
      <c r="QQU155" s="737"/>
      <c r="QQV155" s="737"/>
      <c r="QQW155" s="737"/>
      <c r="QQX155" s="737"/>
      <c r="QQY155" s="737"/>
      <c r="QQZ155" s="739"/>
      <c r="QRA155" s="740"/>
      <c r="QRB155" s="736"/>
      <c r="QRC155" s="736"/>
      <c r="QRD155" s="736"/>
      <c r="QRE155" s="736"/>
      <c r="QRF155" s="736"/>
      <c r="QRG155" s="736"/>
      <c r="QRH155" s="737"/>
      <c r="QRI155" s="737"/>
      <c r="QRJ155" s="737"/>
      <c r="QRK155" s="737"/>
      <c r="QRL155" s="737"/>
      <c r="QRM155" s="737"/>
      <c r="QRN155" s="737"/>
      <c r="QRO155" s="737"/>
      <c r="QRP155" s="739"/>
      <c r="QRQ155" s="740"/>
      <c r="QRR155" s="736"/>
      <c r="QRS155" s="736"/>
      <c r="QRT155" s="736"/>
      <c r="QRU155" s="736"/>
      <c r="QRV155" s="736"/>
      <c r="QRW155" s="736"/>
      <c r="QRX155" s="737"/>
      <c r="QRY155" s="737"/>
      <c r="QRZ155" s="737"/>
      <c r="QSA155" s="737"/>
      <c r="QSB155" s="737"/>
      <c r="QSC155" s="737"/>
      <c r="QSD155" s="737"/>
      <c r="QSE155" s="737"/>
      <c r="QSF155" s="739"/>
      <c r="QSG155" s="740"/>
      <c r="QSH155" s="736"/>
      <c r="QSI155" s="736"/>
      <c r="QSJ155" s="736"/>
      <c r="QSK155" s="736"/>
      <c r="QSL155" s="736"/>
      <c r="QSM155" s="736"/>
      <c r="QSN155" s="737"/>
      <c r="QSO155" s="737"/>
      <c r="QSP155" s="737"/>
      <c r="QSQ155" s="737"/>
      <c r="QSR155" s="737"/>
      <c r="QSS155" s="737"/>
      <c r="QST155" s="737"/>
      <c r="QSU155" s="737"/>
      <c r="QSV155" s="739"/>
      <c r="QSW155" s="740"/>
      <c r="QSX155" s="736"/>
      <c r="QSY155" s="736"/>
      <c r="QSZ155" s="736"/>
      <c r="QTA155" s="736"/>
      <c r="QTB155" s="736"/>
      <c r="QTC155" s="736"/>
      <c r="QTD155" s="737"/>
      <c r="QTE155" s="737"/>
      <c r="QTF155" s="737"/>
      <c r="QTG155" s="737"/>
      <c r="QTH155" s="737"/>
      <c r="QTI155" s="737"/>
      <c r="QTJ155" s="737"/>
      <c r="QTK155" s="737"/>
      <c r="QTL155" s="739"/>
      <c r="QTM155" s="740"/>
      <c r="QTN155" s="736"/>
      <c r="QTO155" s="736"/>
      <c r="QTP155" s="736"/>
      <c r="QTQ155" s="736"/>
      <c r="QTR155" s="736"/>
      <c r="QTS155" s="736"/>
      <c r="QTT155" s="737"/>
      <c r="QTU155" s="737"/>
      <c r="QTV155" s="737"/>
      <c r="QTW155" s="737"/>
      <c r="QTX155" s="737"/>
      <c r="QTY155" s="737"/>
      <c r="QTZ155" s="737"/>
      <c r="QUA155" s="737"/>
      <c r="QUB155" s="739"/>
      <c r="QUC155" s="740"/>
      <c r="QUD155" s="736"/>
      <c r="QUE155" s="736"/>
      <c r="QUF155" s="736"/>
      <c r="QUG155" s="736"/>
      <c r="QUH155" s="736"/>
      <c r="QUI155" s="736"/>
      <c r="QUJ155" s="737"/>
      <c r="QUK155" s="737"/>
      <c r="QUL155" s="737"/>
      <c r="QUM155" s="737"/>
      <c r="QUN155" s="737"/>
      <c r="QUO155" s="737"/>
      <c r="QUP155" s="737"/>
      <c r="QUQ155" s="737"/>
      <c r="QUR155" s="739"/>
      <c r="QUS155" s="740"/>
      <c r="QUT155" s="736"/>
      <c r="QUU155" s="736"/>
      <c r="QUV155" s="736"/>
      <c r="QUW155" s="736"/>
      <c r="QUX155" s="736"/>
      <c r="QUY155" s="736"/>
      <c r="QUZ155" s="737"/>
      <c r="QVA155" s="737"/>
      <c r="QVB155" s="737"/>
      <c r="QVC155" s="737"/>
      <c r="QVD155" s="737"/>
      <c r="QVE155" s="737"/>
      <c r="QVF155" s="737"/>
      <c r="QVG155" s="737"/>
      <c r="QVH155" s="739"/>
      <c r="QVI155" s="740"/>
      <c r="QVJ155" s="736"/>
      <c r="QVK155" s="736"/>
      <c r="QVL155" s="736"/>
      <c r="QVM155" s="736"/>
      <c r="QVN155" s="736"/>
      <c r="QVO155" s="736"/>
      <c r="QVP155" s="737"/>
      <c r="QVQ155" s="737"/>
      <c r="QVR155" s="737"/>
      <c r="QVS155" s="737"/>
      <c r="QVT155" s="737"/>
      <c r="QVU155" s="737"/>
      <c r="QVV155" s="737"/>
      <c r="QVW155" s="737"/>
      <c r="QVX155" s="739"/>
      <c r="QVY155" s="740"/>
      <c r="QVZ155" s="736"/>
      <c r="QWA155" s="736"/>
      <c r="QWB155" s="736"/>
      <c r="QWC155" s="736"/>
      <c r="QWD155" s="736"/>
      <c r="QWE155" s="736"/>
      <c r="QWF155" s="737"/>
      <c r="QWG155" s="737"/>
      <c r="QWH155" s="737"/>
      <c r="QWI155" s="737"/>
      <c r="QWJ155" s="737"/>
      <c r="QWK155" s="737"/>
      <c r="QWL155" s="737"/>
      <c r="QWM155" s="737"/>
      <c r="QWN155" s="739"/>
      <c r="QWO155" s="740"/>
      <c r="QWP155" s="736"/>
      <c r="QWQ155" s="736"/>
      <c r="QWR155" s="736"/>
      <c r="QWS155" s="736"/>
      <c r="QWT155" s="736"/>
      <c r="QWU155" s="736"/>
      <c r="QWV155" s="737"/>
      <c r="QWW155" s="737"/>
      <c r="QWX155" s="737"/>
      <c r="QWY155" s="737"/>
      <c r="QWZ155" s="737"/>
      <c r="QXA155" s="737"/>
      <c r="QXB155" s="737"/>
      <c r="QXC155" s="737"/>
      <c r="QXD155" s="739"/>
      <c r="QXE155" s="740"/>
      <c r="QXF155" s="736"/>
      <c r="QXG155" s="736"/>
      <c r="QXH155" s="736"/>
      <c r="QXI155" s="736"/>
      <c r="QXJ155" s="736"/>
      <c r="QXK155" s="736"/>
      <c r="QXL155" s="737"/>
      <c r="QXM155" s="737"/>
      <c r="QXN155" s="737"/>
      <c r="QXO155" s="737"/>
      <c r="QXP155" s="737"/>
      <c r="QXQ155" s="737"/>
      <c r="QXR155" s="737"/>
      <c r="QXS155" s="737"/>
      <c r="QXT155" s="739"/>
      <c r="QXU155" s="740"/>
      <c r="QXV155" s="736"/>
      <c r="QXW155" s="736"/>
      <c r="QXX155" s="736"/>
      <c r="QXY155" s="736"/>
      <c r="QXZ155" s="736"/>
      <c r="QYA155" s="736"/>
      <c r="QYB155" s="737"/>
      <c r="QYC155" s="737"/>
      <c r="QYD155" s="737"/>
      <c r="QYE155" s="737"/>
      <c r="QYF155" s="737"/>
      <c r="QYG155" s="737"/>
      <c r="QYH155" s="737"/>
      <c r="QYI155" s="737"/>
      <c r="QYJ155" s="739"/>
      <c r="QYK155" s="740"/>
      <c r="QYL155" s="736"/>
      <c r="QYM155" s="736"/>
      <c r="QYN155" s="736"/>
      <c r="QYO155" s="736"/>
      <c r="QYP155" s="736"/>
      <c r="QYQ155" s="736"/>
      <c r="QYR155" s="737"/>
      <c r="QYS155" s="737"/>
      <c r="QYT155" s="737"/>
      <c r="QYU155" s="737"/>
      <c r="QYV155" s="737"/>
      <c r="QYW155" s="737"/>
      <c r="QYX155" s="737"/>
      <c r="QYY155" s="737"/>
      <c r="QYZ155" s="739"/>
      <c r="QZA155" s="740"/>
      <c r="QZB155" s="736"/>
      <c r="QZC155" s="736"/>
      <c r="QZD155" s="736"/>
      <c r="QZE155" s="736"/>
      <c r="QZF155" s="736"/>
      <c r="QZG155" s="736"/>
      <c r="QZH155" s="737"/>
      <c r="QZI155" s="737"/>
      <c r="QZJ155" s="737"/>
      <c r="QZK155" s="737"/>
      <c r="QZL155" s="737"/>
      <c r="QZM155" s="737"/>
      <c r="QZN155" s="737"/>
      <c r="QZO155" s="737"/>
      <c r="QZP155" s="739"/>
      <c r="QZQ155" s="740"/>
      <c r="QZR155" s="736"/>
      <c r="QZS155" s="736"/>
      <c r="QZT155" s="736"/>
      <c r="QZU155" s="736"/>
      <c r="QZV155" s="736"/>
      <c r="QZW155" s="736"/>
      <c r="QZX155" s="737"/>
      <c r="QZY155" s="737"/>
      <c r="QZZ155" s="737"/>
      <c r="RAA155" s="737"/>
      <c r="RAB155" s="737"/>
      <c r="RAC155" s="737"/>
      <c r="RAD155" s="737"/>
      <c r="RAE155" s="737"/>
      <c r="RAF155" s="739"/>
      <c r="RAG155" s="740"/>
      <c r="RAH155" s="736"/>
      <c r="RAI155" s="736"/>
      <c r="RAJ155" s="736"/>
      <c r="RAK155" s="736"/>
      <c r="RAL155" s="736"/>
      <c r="RAM155" s="736"/>
      <c r="RAN155" s="737"/>
      <c r="RAO155" s="737"/>
      <c r="RAP155" s="737"/>
      <c r="RAQ155" s="737"/>
      <c r="RAR155" s="737"/>
      <c r="RAS155" s="737"/>
      <c r="RAT155" s="737"/>
      <c r="RAU155" s="737"/>
      <c r="RAV155" s="739"/>
      <c r="RAW155" s="740"/>
      <c r="RAX155" s="736"/>
      <c r="RAY155" s="736"/>
      <c r="RAZ155" s="736"/>
      <c r="RBA155" s="736"/>
      <c r="RBB155" s="736"/>
      <c r="RBC155" s="736"/>
      <c r="RBD155" s="737"/>
      <c r="RBE155" s="737"/>
      <c r="RBF155" s="737"/>
      <c r="RBG155" s="737"/>
      <c r="RBH155" s="737"/>
      <c r="RBI155" s="737"/>
      <c r="RBJ155" s="737"/>
      <c r="RBK155" s="737"/>
      <c r="RBL155" s="739"/>
      <c r="RBM155" s="740"/>
      <c r="RBN155" s="736"/>
      <c r="RBO155" s="736"/>
      <c r="RBP155" s="736"/>
      <c r="RBQ155" s="736"/>
      <c r="RBR155" s="736"/>
      <c r="RBS155" s="736"/>
      <c r="RBT155" s="737"/>
      <c r="RBU155" s="737"/>
      <c r="RBV155" s="737"/>
      <c r="RBW155" s="737"/>
      <c r="RBX155" s="737"/>
      <c r="RBY155" s="737"/>
      <c r="RBZ155" s="737"/>
      <c r="RCA155" s="737"/>
      <c r="RCB155" s="739"/>
      <c r="RCC155" s="740"/>
      <c r="RCD155" s="736"/>
      <c r="RCE155" s="736"/>
      <c r="RCF155" s="736"/>
      <c r="RCG155" s="736"/>
      <c r="RCH155" s="736"/>
      <c r="RCI155" s="736"/>
      <c r="RCJ155" s="737"/>
      <c r="RCK155" s="737"/>
      <c r="RCL155" s="737"/>
      <c r="RCM155" s="737"/>
      <c r="RCN155" s="737"/>
      <c r="RCO155" s="737"/>
      <c r="RCP155" s="737"/>
      <c r="RCQ155" s="737"/>
      <c r="RCR155" s="739"/>
      <c r="RCS155" s="740"/>
      <c r="RCT155" s="736"/>
      <c r="RCU155" s="736"/>
      <c r="RCV155" s="736"/>
      <c r="RCW155" s="736"/>
      <c r="RCX155" s="736"/>
      <c r="RCY155" s="736"/>
      <c r="RCZ155" s="737"/>
      <c r="RDA155" s="737"/>
      <c r="RDB155" s="737"/>
      <c r="RDC155" s="737"/>
      <c r="RDD155" s="737"/>
      <c r="RDE155" s="737"/>
      <c r="RDF155" s="737"/>
      <c r="RDG155" s="737"/>
      <c r="RDH155" s="739"/>
      <c r="RDI155" s="740"/>
      <c r="RDJ155" s="736"/>
      <c r="RDK155" s="736"/>
      <c r="RDL155" s="736"/>
      <c r="RDM155" s="736"/>
      <c r="RDN155" s="736"/>
      <c r="RDO155" s="736"/>
      <c r="RDP155" s="737"/>
      <c r="RDQ155" s="737"/>
      <c r="RDR155" s="737"/>
      <c r="RDS155" s="737"/>
      <c r="RDT155" s="737"/>
      <c r="RDU155" s="737"/>
      <c r="RDV155" s="737"/>
      <c r="RDW155" s="737"/>
      <c r="RDX155" s="739"/>
      <c r="RDY155" s="740"/>
      <c r="RDZ155" s="736"/>
      <c r="REA155" s="736"/>
      <c r="REB155" s="736"/>
      <c r="REC155" s="736"/>
      <c r="RED155" s="736"/>
      <c r="REE155" s="736"/>
      <c r="REF155" s="737"/>
      <c r="REG155" s="737"/>
      <c r="REH155" s="737"/>
      <c r="REI155" s="737"/>
      <c r="REJ155" s="737"/>
      <c r="REK155" s="737"/>
      <c r="REL155" s="737"/>
      <c r="REM155" s="737"/>
      <c r="REN155" s="739"/>
      <c r="REO155" s="740"/>
      <c r="REP155" s="736"/>
      <c r="REQ155" s="736"/>
      <c r="RER155" s="736"/>
      <c r="RES155" s="736"/>
      <c r="RET155" s="736"/>
      <c r="REU155" s="736"/>
      <c r="REV155" s="737"/>
      <c r="REW155" s="737"/>
      <c r="REX155" s="737"/>
      <c r="REY155" s="737"/>
      <c r="REZ155" s="737"/>
      <c r="RFA155" s="737"/>
      <c r="RFB155" s="737"/>
      <c r="RFC155" s="737"/>
      <c r="RFD155" s="739"/>
      <c r="RFE155" s="740"/>
      <c r="RFF155" s="736"/>
      <c r="RFG155" s="736"/>
      <c r="RFH155" s="736"/>
      <c r="RFI155" s="736"/>
      <c r="RFJ155" s="736"/>
      <c r="RFK155" s="736"/>
      <c r="RFL155" s="737"/>
      <c r="RFM155" s="737"/>
      <c r="RFN155" s="737"/>
      <c r="RFO155" s="737"/>
      <c r="RFP155" s="737"/>
      <c r="RFQ155" s="737"/>
      <c r="RFR155" s="737"/>
      <c r="RFS155" s="737"/>
      <c r="RFT155" s="739"/>
      <c r="RFU155" s="740"/>
      <c r="RFV155" s="736"/>
      <c r="RFW155" s="736"/>
      <c r="RFX155" s="736"/>
      <c r="RFY155" s="736"/>
      <c r="RFZ155" s="736"/>
      <c r="RGA155" s="736"/>
      <c r="RGB155" s="737"/>
      <c r="RGC155" s="737"/>
      <c r="RGD155" s="737"/>
      <c r="RGE155" s="737"/>
      <c r="RGF155" s="737"/>
      <c r="RGG155" s="737"/>
      <c r="RGH155" s="737"/>
      <c r="RGI155" s="737"/>
      <c r="RGJ155" s="739"/>
      <c r="RGK155" s="740"/>
      <c r="RGL155" s="736"/>
      <c r="RGM155" s="736"/>
      <c r="RGN155" s="736"/>
      <c r="RGO155" s="736"/>
      <c r="RGP155" s="736"/>
      <c r="RGQ155" s="736"/>
      <c r="RGR155" s="737"/>
      <c r="RGS155" s="737"/>
      <c r="RGT155" s="737"/>
      <c r="RGU155" s="737"/>
      <c r="RGV155" s="737"/>
      <c r="RGW155" s="737"/>
      <c r="RGX155" s="737"/>
      <c r="RGY155" s="737"/>
      <c r="RGZ155" s="739"/>
      <c r="RHA155" s="740"/>
      <c r="RHB155" s="736"/>
      <c r="RHC155" s="736"/>
      <c r="RHD155" s="736"/>
      <c r="RHE155" s="736"/>
      <c r="RHF155" s="736"/>
      <c r="RHG155" s="736"/>
      <c r="RHH155" s="737"/>
      <c r="RHI155" s="737"/>
      <c r="RHJ155" s="737"/>
      <c r="RHK155" s="737"/>
      <c r="RHL155" s="737"/>
      <c r="RHM155" s="737"/>
      <c r="RHN155" s="737"/>
      <c r="RHO155" s="737"/>
      <c r="RHP155" s="739"/>
      <c r="RHQ155" s="740"/>
      <c r="RHR155" s="736"/>
      <c r="RHS155" s="736"/>
      <c r="RHT155" s="736"/>
      <c r="RHU155" s="736"/>
      <c r="RHV155" s="736"/>
      <c r="RHW155" s="736"/>
      <c r="RHX155" s="737"/>
      <c r="RHY155" s="737"/>
      <c r="RHZ155" s="737"/>
      <c r="RIA155" s="737"/>
      <c r="RIB155" s="737"/>
      <c r="RIC155" s="737"/>
      <c r="RID155" s="737"/>
      <c r="RIE155" s="737"/>
      <c r="RIF155" s="739"/>
      <c r="RIG155" s="740"/>
      <c r="RIH155" s="736"/>
      <c r="RII155" s="736"/>
      <c r="RIJ155" s="736"/>
      <c r="RIK155" s="736"/>
      <c r="RIL155" s="736"/>
      <c r="RIM155" s="736"/>
      <c r="RIN155" s="737"/>
      <c r="RIO155" s="737"/>
      <c r="RIP155" s="737"/>
      <c r="RIQ155" s="737"/>
      <c r="RIR155" s="737"/>
      <c r="RIS155" s="737"/>
      <c r="RIT155" s="737"/>
      <c r="RIU155" s="737"/>
      <c r="RIV155" s="739"/>
      <c r="RIW155" s="740"/>
      <c r="RIX155" s="736"/>
      <c r="RIY155" s="736"/>
      <c r="RIZ155" s="736"/>
      <c r="RJA155" s="736"/>
      <c r="RJB155" s="736"/>
      <c r="RJC155" s="736"/>
      <c r="RJD155" s="737"/>
      <c r="RJE155" s="737"/>
      <c r="RJF155" s="737"/>
      <c r="RJG155" s="737"/>
      <c r="RJH155" s="737"/>
      <c r="RJI155" s="737"/>
      <c r="RJJ155" s="737"/>
      <c r="RJK155" s="737"/>
      <c r="RJL155" s="739"/>
      <c r="RJM155" s="740"/>
      <c r="RJN155" s="736"/>
      <c r="RJO155" s="736"/>
      <c r="RJP155" s="736"/>
      <c r="RJQ155" s="736"/>
      <c r="RJR155" s="736"/>
      <c r="RJS155" s="736"/>
      <c r="RJT155" s="737"/>
      <c r="RJU155" s="737"/>
      <c r="RJV155" s="737"/>
      <c r="RJW155" s="737"/>
      <c r="RJX155" s="737"/>
      <c r="RJY155" s="737"/>
      <c r="RJZ155" s="737"/>
      <c r="RKA155" s="737"/>
      <c r="RKB155" s="739"/>
      <c r="RKC155" s="740"/>
      <c r="RKD155" s="736"/>
      <c r="RKE155" s="736"/>
      <c r="RKF155" s="736"/>
      <c r="RKG155" s="736"/>
      <c r="RKH155" s="736"/>
      <c r="RKI155" s="736"/>
      <c r="RKJ155" s="737"/>
      <c r="RKK155" s="737"/>
      <c r="RKL155" s="737"/>
      <c r="RKM155" s="737"/>
      <c r="RKN155" s="737"/>
      <c r="RKO155" s="737"/>
      <c r="RKP155" s="737"/>
      <c r="RKQ155" s="737"/>
      <c r="RKR155" s="739"/>
      <c r="RKS155" s="740"/>
      <c r="RKT155" s="736"/>
      <c r="RKU155" s="736"/>
      <c r="RKV155" s="736"/>
      <c r="RKW155" s="736"/>
      <c r="RKX155" s="736"/>
      <c r="RKY155" s="736"/>
      <c r="RKZ155" s="737"/>
      <c r="RLA155" s="737"/>
      <c r="RLB155" s="737"/>
      <c r="RLC155" s="737"/>
      <c r="RLD155" s="737"/>
      <c r="RLE155" s="737"/>
      <c r="RLF155" s="737"/>
      <c r="RLG155" s="737"/>
      <c r="RLH155" s="739"/>
      <c r="RLI155" s="740"/>
      <c r="RLJ155" s="736"/>
      <c r="RLK155" s="736"/>
      <c r="RLL155" s="736"/>
      <c r="RLM155" s="736"/>
      <c r="RLN155" s="736"/>
      <c r="RLO155" s="736"/>
      <c r="RLP155" s="737"/>
      <c r="RLQ155" s="737"/>
      <c r="RLR155" s="737"/>
      <c r="RLS155" s="737"/>
      <c r="RLT155" s="737"/>
      <c r="RLU155" s="737"/>
      <c r="RLV155" s="737"/>
      <c r="RLW155" s="737"/>
      <c r="RLX155" s="739"/>
      <c r="RLY155" s="740"/>
      <c r="RLZ155" s="736"/>
      <c r="RMA155" s="736"/>
      <c r="RMB155" s="736"/>
      <c r="RMC155" s="736"/>
      <c r="RMD155" s="736"/>
      <c r="RME155" s="736"/>
      <c r="RMF155" s="737"/>
      <c r="RMG155" s="737"/>
      <c r="RMH155" s="737"/>
      <c r="RMI155" s="737"/>
      <c r="RMJ155" s="737"/>
      <c r="RMK155" s="737"/>
      <c r="RML155" s="737"/>
      <c r="RMM155" s="737"/>
      <c r="RMN155" s="739"/>
      <c r="RMO155" s="740"/>
      <c r="RMP155" s="736"/>
      <c r="RMQ155" s="736"/>
      <c r="RMR155" s="736"/>
      <c r="RMS155" s="736"/>
      <c r="RMT155" s="736"/>
      <c r="RMU155" s="736"/>
      <c r="RMV155" s="737"/>
      <c r="RMW155" s="737"/>
      <c r="RMX155" s="737"/>
      <c r="RMY155" s="737"/>
      <c r="RMZ155" s="737"/>
      <c r="RNA155" s="737"/>
      <c r="RNB155" s="737"/>
      <c r="RNC155" s="737"/>
      <c r="RND155" s="739"/>
      <c r="RNE155" s="740"/>
      <c r="RNF155" s="736"/>
      <c r="RNG155" s="736"/>
      <c r="RNH155" s="736"/>
      <c r="RNI155" s="736"/>
      <c r="RNJ155" s="736"/>
      <c r="RNK155" s="736"/>
      <c r="RNL155" s="737"/>
      <c r="RNM155" s="737"/>
      <c r="RNN155" s="737"/>
      <c r="RNO155" s="737"/>
      <c r="RNP155" s="737"/>
      <c r="RNQ155" s="737"/>
      <c r="RNR155" s="737"/>
      <c r="RNS155" s="737"/>
      <c r="RNT155" s="739"/>
      <c r="RNU155" s="740"/>
      <c r="RNV155" s="736"/>
      <c r="RNW155" s="736"/>
      <c r="RNX155" s="736"/>
      <c r="RNY155" s="736"/>
      <c r="RNZ155" s="736"/>
      <c r="ROA155" s="736"/>
      <c r="ROB155" s="737"/>
      <c r="ROC155" s="737"/>
      <c r="ROD155" s="737"/>
      <c r="ROE155" s="737"/>
      <c r="ROF155" s="737"/>
      <c r="ROG155" s="737"/>
      <c r="ROH155" s="737"/>
      <c r="ROI155" s="737"/>
      <c r="ROJ155" s="739"/>
      <c r="ROK155" s="740"/>
      <c r="ROL155" s="736"/>
      <c r="ROM155" s="736"/>
      <c r="RON155" s="736"/>
      <c r="ROO155" s="736"/>
      <c r="ROP155" s="736"/>
      <c r="ROQ155" s="736"/>
      <c r="ROR155" s="737"/>
      <c r="ROS155" s="737"/>
      <c r="ROT155" s="737"/>
      <c r="ROU155" s="737"/>
      <c r="ROV155" s="737"/>
      <c r="ROW155" s="737"/>
      <c r="ROX155" s="737"/>
      <c r="ROY155" s="737"/>
      <c r="ROZ155" s="739"/>
      <c r="RPA155" s="740"/>
      <c r="RPB155" s="736"/>
      <c r="RPC155" s="736"/>
      <c r="RPD155" s="736"/>
      <c r="RPE155" s="736"/>
      <c r="RPF155" s="736"/>
      <c r="RPG155" s="736"/>
      <c r="RPH155" s="737"/>
      <c r="RPI155" s="737"/>
      <c r="RPJ155" s="737"/>
      <c r="RPK155" s="737"/>
      <c r="RPL155" s="737"/>
      <c r="RPM155" s="737"/>
      <c r="RPN155" s="737"/>
      <c r="RPO155" s="737"/>
      <c r="RPP155" s="739"/>
      <c r="RPQ155" s="740"/>
      <c r="RPR155" s="736"/>
      <c r="RPS155" s="736"/>
      <c r="RPT155" s="736"/>
      <c r="RPU155" s="736"/>
      <c r="RPV155" s="736"/>
      <c r="RPW155" s="736"/>
      <c r="RPX155" s="737"/>
      <c r="RPY155" s="737"/>
      <c r="RPZ155" s="737"/>
      <c r="RQA155" s="737"/>
      <c r="RQB155" s="737"/>
      <c r="RQC155" s="737"/>
      <c r="RQD155" s="737"/>
      <c r="RQE155" s="737"/>
      <c r="RQF155" s="739"/>
      <c r="RQG155" s="740"/>
      <c r="RQH155" s="736"/>
      <c r="RQI155" s="736"/>
      <c r="RQJ155" s="736"/>
      <c r="RQK155" s="736"/>
      <c r="RQL155" s="736"/>
      <c r="RQM155" s="736"/>
      <c r="RQN155" s="737"/>
      <c r="RQO155" s="737"/>
      <c r="RQP155" s="737"/>
      <c r="RQQ155" s="737"/>
      <c r="RQR155" s="737"/>
      <c r="RQS155" s="737"/>
      <c r="RQT155" s="737"/>
      <c r="RQU155" s="737"/>
      <c r="RQV155" s="739"/>
      <c r="RQW155" s="740"/>
      <c r="RQX155" s="736"/>
      <c r="RQY155" s="736"/>
      <c r="RQZ155" s="736"/>
      <c r="RRA155" s="736"/>
      <c r="RRB155" s="736"/>
      <c r="RRC155" s="736"/>
      <c r="RRD155" s="737"/>
      <c r="RRE155" s="737"/>
      <c r="RRF155" s="737"/>
      <c r="RRG155" s="737"/>
      <c r="RRH155" s="737"/>
      <c r="RRI155" s="737"/>
      <c r="RRJ155" s="737"/>
      <c r="RRK155" s="737"/>
      <c r="RRL155" s="739"/>
      <c r="RRM155" s="740"/>
      <c r="RRN155" s="736"/>
      <c r="RRO155" s="736"/>
      <c r="RRP155" s="736"/>
      <c r="RRQ155" s="736"/>
      <c r="RRR155" s="736"/>
      <c r="RRS155" s="736"/>
      <c r="RRT155" s="737"/>
      <c r="RRU155" s="737"/>
      <c r="RRV155" s="737"/>
      <c r="RRW155" s="737"/>
      <c r="RRX155" s="737"/>
      <c r="RRY155" s="737"/>
      <c r="RRZ155" s="737"/>
      <c r="RSA155" s="737"/>
      <c r="RSB155" s="739"/>
      <c r="RSC155" s="740"/>
      <c r="RSD155" s="736"/>
      <c r="RSE155" s="736"/>
      <c r="RSF155" s="736"/>
      <c r="RSG155" s="736"/>
      <c r="RSH155" s="736"/>
      <c r="RSI155" s="736"/>
      <c r="RSJ155" s="737"/>
      <c r="RSK155" s="737"/>
      <c r="RSL155" s="737"/>
      <c r="RSM155" s="737"/>
      <c r="RSN155" s="737"/>
      <c r="RSO155" s="737"/>
      <c r="RSP155" s="737"/>
      <c r="RSQ155" s="737"/>
      <c r="RSR155" s="739"/>
      <c r="RSS155" s="740"/>
      <c r="RST155" s="736"/>
      <c r="RSU155" s="736"/>
      <c r="RSV155" s="736"/>
      <c r="RSW155" s="736"/>
      <c r="RSX155" s="736"/>
      <c r="RSY155" s="736"/>
      <c r="RSZ155" s="737"/>
      <c r="RTA155" s="737"/>
      <c r="RTB155" s="737"/>
      <c r="RTC155" s="737"/>
      <c r="RTD155" s="737"/>
      <c r="RTE155" s="737"/>
      <c r="RTF155" s="737"/>
      <c r="RTG155" s="737"/>
      <c r="RTH155" s="739"/>
      <c r="RTI155" s="740"/>
      <c r="RTJ155" s="736"/>
      <c r="RTK155" s="736"/>
      <c r="RTL155" s="736"/>
      <c r="RTM155" s="736"/>
      <c r="RTN155" s="736"/>
      <c r="RTO155" s="736"/>
      <c r="RTP155" s="737"/>
      <c r="RTQ155" s="737"/>
      <c r="RTR155" s="737"/>
      <c r="RTS155" s="737"/>
      <c r="RTT155" s="737"/>
      <c r="RTU155" s="737"/>
      <c r="RTV155" s="737"/>
      <c r="RTW155" s="737"/>
      <c r="RTX155" s="739"/>
      <c r="RTY155" s="740"/>
      <c r="RTZ155" s="736"/>
      <c r="RUA155" s="736"/>
      <c r="RUB155" s="736"/>
      <c r="RUC155" s="736"/>
      <c r="RUD155" s="736"/>
      <c r="RUE155" s="736"/>
      <c r="RUF155" s="737"/>
      <c r="RUG155" s="737"/>
      <c r="RUH155" s="737"/>
      <c r="RUI155" s="737"/>
      <c r="RUJ155" s="737"/>
      <c r="RUK155" s="737"/>
      <c r="RUL155" s="737"/>
      <c r="RUM155" s="737"/>
      <c r="RUN155" s="739"/>
      <c r="RUO155" s="740"/>
      <c r="RUP155" s="736"/>
      <c r="RUQ155" s="736"/>
      <c r="RUR155" s="736"/>
      <c r="RUS155" s="736"/>
      <c r="RUT155" s="736"/>
      <c r="RUU155" s="736"/>
      <c r="RUV155" s="737"/>
      <c r="RUW155" s="737"/>
      <c r="RUX155" s="737"/>
      <c r="RUY155" s="737"/>
      <c r="RUZ155" s="737"/>
      <c r="RVA155" s="737"/>
      <c r="RVB155" s="737"/>
      <c r="RVC155" s="737"/>
      <c r="RVD155" s="739"/>
      <c r="RVE155" s="740"/>
      <c r="RVF155" s="736"/>
      <c r="RVG155" s="736"/>
      <c r="RVH155" s="736"/>
      <c r="RVI155" s="736"/>
      <c r="RVJ155" s="736"/>
      <c r="RVK155" s="736"/>
      <c r="RVL155" s="737"/>
      <c r="RVM155" s="737"/>
      <c r="RVN155" s="737"/>
      <c r="RVO155" s="737"/>
      <c r="RVP155" s="737"/>
      <c r="RVQ155" s="737"/>
      <c r="RVR155" s="737"/>
      <c r="RVS155" s="737"/>
      <c r="RVT155" s="739"/>
      <c r="RVU155" s="740"/>
      <c r="RVV155" s="736"/>
      <c r="RVW155" s="736"/>
      <c r="RVX155" s="736"/>
      <c r="RVY155" s="736"/>
      <c r="RVZ155" s="736"/>
      <c r="RWA155" s="736"/>
      <c r="RWB155" s="737"/>
      <c r="RWC155" s="737"/>
      <c r="RWD155" s="737"/>
      <c r="RWE155" s="737"/>
      <c r="RWF155" s="737"/>
      <c r="RWG155" s="737"/>
      <c r="RWH155" s="737"/>
      <c r="RWI155" s="737"/>
      <c r="RWJ155" s="739"/>
      <c r="RWK155" s="740"/>
      <c r="RWL155" s="736"/>
      <c r="RWM155" s="736"/>
      <c r="RWN155" s="736"/>
      <c r="RWO155" s="736"/>
      <c r="RWP155" s="736"/>
      <c r="RWQ155" s="736"/>
      <c r="RWR155" s="737"/>
      <c r="RWS155" s="737"/>
      <c r="RWT155" s="737"/>
      <c r="RWU155" s="737"/>
      <c r="RWV155" s="737"/>
      <c r="RWW155" s="737"/>
      <c r="RWX155" s="737"/>
      <c r="RWY155" s="737"/>
      <c r="RWZ155" s="739"/>
      <c r="RXA155" s="740"/>
      <c r="RXB155" s="736"/>
      <c r="RXC155" s="736"/>
      <c r="RXD155" s="736"/>
      <c r="RXE155" s="736"/>
      <c r="RXF155" s="736"/>
      <c r="RXG155" s="736"/>
      <c r="RXH155" s="737"/>
      <c r="RXI155" s="737"/>
      <c r="RXJ155" s="737"/>
      <c r="RXK155" s="737"/>
      <c r="RXL155" s="737"/>
      <c r="RXM155" s="737"/>
      <c r="RXN155" s="737"/>
      <c r="RXO155" s="737"/>
      <c r="RXP155" s="739"/>
      <c r="RXQ155" s="740"/>
      <c r="RXR155" s="736"/>
      <c r="RXS155" s="736"/>
      <c r="RXT155" s="736"/>
      <c r="RXU155" s="736"/>
      <c r="RXV155" s="736"/>
      <c r="RXW155" s="736"/>
      <c r="RXX155" s="737"/>
      <c r="RXY155" s="737"/>
      <c r="RXZ155" s="737"/>
      <c r="RYA155" s="737"/>
      <c r="RYB155" s="737"/>
      <c r="RYC155" s="737"/>
      <c r="RYD155" s="737"/>
      <c r="RYE155" s="737"/>
      <c r="RYF155" s="739"/>
      <c r="RYG155" s="740"/>
      <c r="RYH155" s="736"/>
      <c r="RYI155" s="736"/>
      <c r="RYJ155" s="736"/>
      <c r="RYK155" s="736"/>
      <c r="RYL155" s="736"/>
      <c r="RYM155" s="736"/>
      <c r="RYN155" s="737"/>
      <c r="RYO155" s="737"/>
      <c r="RYP155" s="737"/>
      <c r="RYQ155" s="737"/>
      <c r="RYR155" s="737"/>
      <c r="RYS155" s="737"/>
      <c r="RYT155" s="737"/>
      <c r="RYU155" s="737"/>
      <c r="RYV155" s="739"/>
      <c r="RYW155" s="740"/>
      <c r="RYX155" s="736"/>
      <c r="RYY155" s="736"/>
      <c r="RYZ155" s="736"/>
      <c r="RZA155" s="736"/>
      <c r="RZB155" s="736"/>
      <c r="RZC155" s="736"/>
      <c r="RZD155" s="737"/>
      <c r="RZE155" s="737"/>
      <c r="RZF155" s="737"/>
      <c r="RZG155" s="737"/>
      <c r="RZH155" s="737"/>
      <c r="RZI155" s="737"/>
      <c r="RZJ155" s="737"/>
      <c r="RZK155" s="737"/>
      <c r="RZL155" s="739"/>
      <c r="RZM155" s="740"/>
      <c r="RZN155" s="736"/>
      <c r="RZO155" s="736"/>
      <c r="RZP155" s="736"/>
      <c r="RZQ155" s="736"/>
      <c r="RZR155" s="736"/>
      <c r="RZS155" s="736"/>
      <c r="RZT155" s="737"/>
      <c r="RZU155" s="737"/>
      <c r="RZV155" s="737"/>
      <c r="RZW155" s="737"/>
      <c r="RZX155" s="737"/>
      <c r="RZY155" s="737"/>
      <c r="RZZ155" s="737"/>
      <c r="SAA155" s="737"/>
      <c r="SAB155" s="739"/>
      <c r="SAC155" s="740"/>
      <c r="SAD155" s="736"/>
      <c r="SAE155" s="736"/>
      <c r="SAF155" s="736"/>
      <c r="SAG155" s="736"/>
      <c r="SAH155" s="736"/>
      <c r="SAI155" s="736"/>
      <c r="SAJ155" s="737"/>
      <c r="SAK155" s="737"/>
      <c r="SAL155" s="737"/>
      <c r="SAM155" s="737"/>
      <c r="SAN155" s="737"/>
      <c r="SAO155" s="737"/>
      <c r="SAP155" s="737"/>
      <c r="SAQ155" s="737"/>
      <c r="SAR155" s="739"/>
      <c r="SAS155" s="740"/>
      <c r="SAT155" s="736"/>
      <c r="SAU155" s="736"/>
      <c r="SAV155" s="736"/>
      <c r="SAW155" s="736"/>
      <c r="SAX155" s="736"/>
      <c r="SAY155" s="736"/>
      <c r="SAZ155" s="737"/>
      <c r="SBA155" s="737"/>
      <c r="SBB155" s="737"/>
      <c r="SBC155" s="737"/>
      <c r="SBD155" s="737"/>
      <c r="SBE155" s="737"/>
      <c r="SBF155" s="737"/>
      <c r="SBG155" s="737"/>
      <c r="SBH155" s="739"/>
      <c r="SBI155" s="740"/>
      <c r="SBJ155" s="736"/>
      <c r="SBK155" s="736"/>
      <c r="SBL155" s="736"/>
      <c r="SBM155" s="736"/>
      <c r="SBN155" s="736"/>
      <c r="SBO155" s="736"/>
      <c r="SBP155" s="737"/>
      <c r="SBQ155" s="737"/>
      <c r="SBR155" s="737"/>
      <c r="SBS155" s="737"/>
      <c r="SBT155" s="737"/>
      <c r="SBU155" s="737"/>
      <c r="SBV155" s="737"/>
      <c r="SBW155" s="737"/>
      <c r="SBX155" s="739"/>
      <c r="SBY155" s="740"/>
      <c r="SBZ155" s="736"/>
      <c r="SCA155" s="736"/>
      <c r="SCB155" s="736"/>
      <c r="SCC155" s="736"/>
      <c r="SCD155" s="736"/>
      <c r="SCE155" s="736"/>
      <c r="SCF155" s="737"/>
      <c r="SCG155" s="737"/>
      <c r="SCH155" s="737"/>
      <c r="SCI155" s="737"/>
      <c r="SCJ155" s="737"/>
      <c r="SCK155" s="737"/>
      <c r="SCL155" s="737"/>
      <c r="SCM155" s="737"/>
      <c r="SCN155" s="739"/>
      <c r="SCO155" s="740"/>
      <c r="SCP155" s="736"/>
      <c r="SCQ155" s="736"/>
      <c r="SCR155" s="736"/>
      <c r="SCS155" s="736"/>
      <c r="SCT155" s="736"/>
      <c r="SCU155" s="736"/>
      <c r="SCV155" s="737"/>
      <c r="SCW155" s="737"/>
      <c r="SCX155" s="737"/>
      <c r="SCY155" s="737"/>
      <c r="SCZ155" s="737"/>
      <c r="SDA155" s="737"/>
      <c r="SDB155" s="737"/>
      <c r="SDC155" s="737"/>
      <c r="SDD155" s="739"/>
      <c r="SDE155" s="740"/>
      <c r="SDF155" s="736"/>
      <c r="SDG155" s="736"/>
      <c r="SDH155" s="736"/>
      <c r="SDI155" s="736"/>
      <c r="SDJ155" s="736"/>
      <c r="SDK155" s="736"/>
      <c r="SDL155" s="737"/>
      <c r="SDM155" s="737"/>
      <c r="SDN155" s="737"/>
      <c r="SDO155" s="737"/>
      <c r="SDP155" s="737"/>
      <c r="SDQ155" s="737"/>
      <c r="SDR155" s="737"/>
      <c r="SDS155" s="737"/>
      <c r="SDT155" s="739"/>
      <c r="SDU155" s="740"/>
      <c r="SDV155" s="736"/>
      <c r="SDW155" s="736"/>
      <c r="SDX155" s="736"/>
      <c r="SDY155" s="736"/>
      <c r="SDZ155" s="736"/>
      <c r="SEA155" s="736"/>
      <c r="SEB155" s="737"/>
      <c r="SEC155" s="737"/>
      <c r="SED155" s="737"/>
      <c r="SEE155" s="737"/>
      <c r="SEF155" s="737"/>
      <c r="SEG155" s="737"/>
      <c r="SEH155" s="737"/>
      <c r="SEI155" s="737"/>
      <c r="SEJ155" s="739"/>
      <c r="SEK155" s="740"/>
      <c r="SEL155" s="736"/>
      <c r="SEM155" s="736"/>
      <c r="SEN155" s="736"/>
      <c r="SEO155" s="736"/>
      <c r="SEP155" s="736"/>
      <c r="SEQ155" s="736"/>
      <c r="SER155" s="737"/>
      <c r="SES155" s="737"/>
      <c r="SET155" s="737"/>
      <c r="SEU155" s="737"/>
      <c r="SEV155" s="737"/>
      <c r="SEW155" s="737"/>
      <c r="SEX155" s="737"/>
      <c r="SEY155" s="737"/>
      <c r="SEZ155" s="739"/>
      <c r="SFA155" s="740"/>
      <c r="SFB155" s="736"/>
      <c r="SFC155" s="736"/>
      <c r="SFD155" s="736"/>
      <c r="SFE155" s="736"/>
      <c r="SFF155" s="736"/>
      <c r="SFG155" s="736"/>
      <c r="SFH155" s="737"/>
      <c r="SFI155" s="737"/>
      <c r="SFJ155" s="737"/>
      <c r="SFK155" s="737"/>
      <c r="SFL155" s="737"/>
      <c r="SFM155" s="737"/>
      <c r="SFN155" s="737"/>
      <c r="SFO155" s="737"/>
      <c r="SFP155" s="739"/>
      <c r="SFQ155" s="740"/>
      <c r="SFR155" s="736"/>
      <c r="SFS155" s="736"/>
      <c r="SFT155" s="736"/>
      <c r="SFU155" s="736"/>
      <c r="SFV155" s="736"/>
      <c r="SFW155" s="736"/>
      <c r="SFX155" s="737"/>
      <c r="SFY155" s="737"/>
      <c r="SFZ155" s="737"/>
      <c r="SGA155" s="737"/>
      <c r="SGB155" s="737"/>
      <c r="SGC155" s="737"/>
      <c r="SGD155" s="737"/>
      <c r="SGE155" s="737"/>
      <c r="SGF155" s="739"/>
      <c r="SGG155" s="740"/>
      <c r="SGH155" s="736"/>
      <c r="SGI155" s="736"/>
      <c r="SGJ155" s="736"/>
      <c r="SGK155" s="736"/>
      <c r="SGL155" s="736"/>
      <c r="SGM155" s="736"/>
      <c r="SGN155" s="737"/>
      <c r="SGO155" s="737"/>
      <c r="SGP155" s="737"/>
      <c r="SGQ155" s="737"/>
      <c r="SGR155" s="737"/>
      <c r="SGS155" s="737"/>
      <c r="SGT155" s="737"/>
      <c r="SGU155" s="737"/>
      <c r="SGV155" s="739"/>
      <c r="SGW155" s="740"/>
      <c r="SGX155" s="736"/>
      <c r="SGY155" s="736"/>
      <c r="SGZ155" s="736"/>
      <c r="SHA155" s="736"/>
      <c r="SHB155" s="736"/>
      <c r="SHC155" s="736"/>
      <c r="SHD155" s="737"/>
      <c r="SHE155" s="737"/>
      <c r="SHF155" s="737"/>
      <c r="SHG155" s="737"/>
      <c r="SHH155" s="737"/>
      <c r="SHI155" s="737"/>
      <c r="SHJ155" s="737"/>
      <c r="SHK155" s="737"/>
      <c r="SHL155" s="739"/>
      <c r="SHM155" s="740"/>
      <c r="SHN155" s="736"/>
      <c r="SHO155" s="736"/>
      <c r="SHP155" s="736"/>
      <c r="SHQ155" s="736"/>
      <c r="SHR155" s="736"/>
      <c r="SHS155" s="736"/>
      <c r="SHT155" s="737"/>
      <c r="SHU155" s="737"/>
      <c r="SHV155" s="737"/>
      <c r="SHW155" s="737"/>
      <c r="SHX155" s="737"/>
      <c r="SHY155" s="737"/>
      <c r="SHZ155" s="737"/>
      <c r="SIA155" s="737"/>
      <c r="SIB155" s="739"/>
      <c r="SIC155" s="740"/>
      <c r="SID155" s="736"/>
      <c r="SIE155" s="736"/>
      <c r="SIF155" s="736"/>
      <c r="SIG155" s="736"/>
      <c r="SIH155" s="736"/>
      <c r="SII155" s="736"/>
      <c r="SIJ155" s="737"/>
      <c r="SIK155" s="737"/>
      <c r="SIL155" s="737"/>
      <c r="SIM155" s="737"/>
      <c r="SIN155" s="737"/>
      <c r="SIO155" s="737"/>
      <c r="SIP155" s="737"/>
      <c r="SIQ155" s="737"/>
      <c r="SIR155" s="739"/>
      <c r="SIS155" s="740"/>
      <c r="SIT155" s="736"/>
      <c r="SIU155" s="736"/>
      <c r="SIV155" s="736"/>
      <c r="SIW155" s="736"/>
      <c r="SIX155" s="736"/>
      <c r="SIY155" s="736"/>
      <c r="SIZ155" s="737"/>
      <c r="SJA155" s="737"/>
      <c r="SJB155" s="737"/>
      <c r="SJC155" s="737"/>
      <c r="SJD155" s="737"/>
      <c r="SJE155" s="737"/>
      <c r="SJF155" s="737"/>
      <c r="SJG155" s="737"/>
      <c r="SJH155" s="739"/>
      <c r="SJI155" s="740"/>
      <c r="SJJ155" s="736"/>
      <c r="SJK155" s="736"/>
      <c r="SJL155" s="736"/>
      <c r="SJM155" s="736"/>
      <c r="SJN155" s="736"/>
      <c r="SJO155" s="736"/>
      <c r="SJP155" s="737"/>
      <c r="SJQ155" s="737"/>
      <c r="SJR155" s="737"/>
      <c r="SJS155" s="737"/>
      <c r="SJT155" s="737"/>
      <c r="SJU155" s="737"/>
      <c r="SJV155" s="737"/>
      <c r="SJW155" s="737"/>
      <c r="SJX155" s="739"/>
      <c r="SJY155" s="740"/>
      <c r="SJZ155" s="736"/>
      <c r="SKA155" s="736"/>
      <c r="SKB155" s="736"/>
      <c r="SKC155" s="736"/>
      <c r="SKD155" s="736"/>
      <c r="SKE155" s="736"/>
      <c r="SKF155" s="737"/>
      <c r="SKG155" s="737"/>
      <c r="SKH155" s="737"/>
      <c r="SKI155" s="737"/>
      <c r="SKJ155" s="737"/>
      <c r="SKK155" s="737"/>
      <c r="SKL155" s="737"/>
      <c r="SKM155" s="737"/>
      <c r="SKN155" s="739"/>
      <c r="SKO155" s="740"/>
      <c r="SKP155" s="736"/>
      <c r="SKQ155" s="736"/>
      <c r="SKR155" s="736"/>
      <c r="SKS155" s="736"/>
      <c r="SKT155" s="736"/>
      <c r="SKU155" s="736"/>
      <c r="SKV155" s="737"/>
      <c r="SKW155" s="737"/>
      <c r="SKX155" s="737"/>
      <c r="SKY155" s="737"/>
      <c r="SKZ155" s="737"/>
      <c r="SLA155" s="737"/>
      <c r="SLB155" s="737"/>
      <c r="SLC155" s="737"/>
      <c r="SLD155" s="739"/>
      <c r="SLE155" s="740"/>
      <c r="SLF155" s="736"/>
      <c r="SLG155" s="736"/>
      <c r="SLH155" s="736"/>
      <c r="SLI155" s="736"/>
      <c r="SLJ155" s="736"/>
      <c r="SLK155" s="736"/>
      <c r="SLL155" s="737"/>
      <c r="SLM155" s="737"/>
      <c r="SLN155" s="737"/>
      <c r="SLO155" s="737"/>
      <c r="SLP155" s="737"/>
      <c r="SLQ155" s="737"/>
      <c r="SLR155" s="737"/>
      <c r="SLS155" s="737"/>
      <c r="SLT155" s="739"/>
      <c r="SLU155" s="740"/>
      <c r="SLV155" s="736"/>
      <c r="SLW155" s="736"/>
      <c r="SLX155" s="736"/>
      <c r="SLY155" s="736"/>
      <c r="SLZ155" s="736"/>
      <c r="SMA155" s="736"/>
      <c r="SMB155" s="737"/>
      <c r="SMC155" s="737"/>
      <c r="SMD155" s="737"/>
      <c r="SME155" s="737"/>
      <c r="SMF155" s="737"/>
      <c r="SMG155" s="737"/>
      <c r="SMH155" s="737"/>
      <c r="SMI155" s="737"/>
      <c r="SMJ155" s="739"/>
      <c r="SMK155" s="740"/>
      <c r="SML155" s="736"/>
      <c r="SMM155" s="736"/>
      <c r="SMN155" s="736"/>
      <c r="SMO155" s="736"/>
      <c r="SMP155" s="736"/>
      <c r="SMQ155" s="736"/>
      <c r="SMR155" s="737"/>
      <c r="SMS155" s="737"/>
      <c r="SMT155" s="737"/>
      <c r="SMU155" s="737"/>
      <c r="SMV155" s="737"/>
      <c r="SMW155" s="737"/>
      <c r="SMX155" s="737"/>
      <c r="SMY155" s="737"/>
      <c r="SMZ155" s="739"/>
      <c r="SNA155" s="740"/>
      <c r="SNB155" s="736"/>
      <c r="SNC155" s="736"/>
      <c r="SND155" s="736"/>
      <c r="SNE155" s="736"/>
      <c r="SNF155" s="736"/>
      <c r="SNG155" s="736"/>
      <c r="SNH155" s="737"/>
      <c r="SNI155" s="737"/>
      <c r="SNJ155" s="737"/>
      <c r="SNK155" s="737"/>
      <c r="SNL155" s="737"/>
      <c r="SNM155" s="737"/>
      <c r="SNN155" s="737"/>
      <c r="SNO155" s="737"/>
      <c r="SNP155" s="739"/>
      <c r="SNQ155" s="740"/>
      <c r="SNR155" s="736"/>
      <c r="SNS155" s="736"/>
      <c r="SNT155" s="736"/>
      <c r="SNU155" s="736"/>
      <c r="SNV155" s="736"/>
      <c r="SNW155" s="736"/>
      <c r="SNX155" s="737"/>
      <c r="SNY155" s="737"/>
      <c r="SNZ155" s="737"/>
      <c r="SOA155" s="737"/>
      <c r="SOB155" s="737"/>
      <c r="SOC155" s="737"/>
      <c r="SOD155" s="737"/>
      <c r="SOE155" s="737"/>
      <c r="SOF155" s="739"/>
      <c r="SOG155" s="740"/>
      <c r="SOH155" s="736"/>
      <c r="SOI155" s="736"/>
      <c r="SOJ155" s="736"/>
      <c r="SOK155" s="736"/>
      <c r="SOL155" s="736"/>
      <c r="SOM155" s="736"/>
      <c r="SON155" s="737"/>
      <c r="SOO155" s="737"/>
      <c r="SOP155" s="737"/>
      <c r="SOQ155" s="737"/>
      <c r="SOR155" s="737"/>
      <c r="SOS155" s="737"/>
      <c r="SOT155" s="737"/>
      <c r="SOU155" s="737"/>
      <c r="SOV155" s="739"/>
      <c r="SOW155" s="740"/>
      <c r="SOX155" s="736"/>
      <c r="SOY155" s="736"/>
      <c r="SOZ155" s="736"/>
      <c r="SPA155" s="736"/>
      <c r="SPB155" s="736"/>
      <c r="SPC155" s="736"/>
      <c r="SPD155" s="737"/>
      <c r="SPE155" s="737"/>
      <c r="SPF155" s="737"/>
      <c r="SPG155" s="737"/>
      <c r="SPH155" s="737"/>
      <c r="SPI155" s="737"/>
      <c r="SPJ155" s="737"/>
      <c r="SPK155" s="737"/>
      <c r="SPL155" s="739"/>
      <c r="SPM155" s="740"/>
      <c r="SPN155" s="736"/>
      <c r="SPO155" s="736"/>
      <c r="SPP155" s="736"/>
      <c r="SPQ155" s="736"/>
      <c r="SPR155" s="736"/>
      <c r="SPS155" s="736"/>
      <c r="SPT155" s="737"/>
      <c r="SPU155" s="737"/>
      <c r="SPV155" s="737"/>
      <c r="SPW155" s="737"/>
      <c r="SPX155" s="737"/>
      <c r="SPY155" s="737"/>
      <c r="SPZ155" s="737"/>
      <c r="SQA155" s="737"/>
      <c r="SQB155" s="739"/>
      <c r="SQC155" s="740"/>
      <c r="SQD155" s="736"/>
      <c r="SQE155" s="736"/>
      <c r="SQF155" s="736"/>
      <c r="SQG155" s="736"/>
      <c r="SQH155" s="736"/>
      <c r="SQI155" s="736"/>
      <c r="SQJ155" s="737"/>
      <c r="SQK155" s="737"/>
      <c r="SQL155" s="737"/>
      <c r="SQM155" s="737"/>
      <c r="SQN155" s="737"/>
      <c r="SQO155" s="737"/>
      <c r="SQP155" s="737"/>
      <c r="SQQ155" s="737"/>
      <c r="SQR155" s="739"/>
      <c r="SQS155" s="740"/>
      <c r="SQT155" s="736"/>
      <c r="SQU155" s="736"/>
      <c r="SQV155" s="736"/>
      <c r="SQW155" s="736"/>
      <c r="SQX155" s="736"/>
      <c r="SQY155" s="736"/>
      <c r="SQZ155" s="737"/>
      <c r="SRA155" s="737"/>
      <c r="SRB155" s="737"/>
      <c r="SRC155" s="737"/>
      <c r="SRD155" s="737"/>
      <c r="SRE155" s="737"/>
      <c r="SRF155" s="737"/>
      <c r="SRG155" s="737"/>
      <c r="SRH155" s="739"/>
      <c r="SRI155" s="740"/>
      <c r="SRJ155" s="736"/>
      <c r="SRK155" s="736"/>
      <c r="SRL155" s="736"/>
      <c r="SRM155" s="736"/>
      <c r="SRN155" s="736"/>
      <c r="SRO155" s="736"/>
      <c r="SRP155" s="737"/>
      <c r="SRQ155" s="737"/>
      <c r="SRR155" s="737"/>
      <c r="SRS155" s="737"/>
      <c r="SRT155" s="737"/>
      <c r="SRU155" s="737"/>
      <c r="SRV155" s="737"/>
      <c r="SRW155" s="737"/>
      <c r="SRX155" s="739"/>
      <c r="SRY155" s="740"/>
      <c r="SRZ155" s="736"/>
      <c r="SSA155" s="736"/>
      <c r="SSB155" s="736"/>
      <c r="SSC155" s="736"/>
      <c r="SSD155" s="736"/>
      <c r="SSE155" s="736"/>
      <c r="SSF155" s="737"/>
      <c r="SSG155" s="737"/>
      <c r="SSH155" s="737"/>
      <c r="SSI155" s="737"/>
      <c r="SSJ155" s="737"/>
      <c r="SSK155" s="737"/>
      <c r="SSL155" s="737"/>
      <c r="SSM155" s="737"/>
      <c r="SSN155" s="739"/>
      <c r="SSO155" s="740"/>
      <c r="SSP155" s="736"/>
      <c r="SSQ155" s="736"/>
      <c r="SSR155" s="736"/>
      <c r="SSS155" s="736"/>
      <c r="SST155" s="736"/>
      <c r="SSU155" s="736"/>
      <c r="SSV155" s="737"/>
      <c r="SSW155" s="737"/>
      <c r="SSX155" s="737"/>
      <c r="SSY155" s="737"/>
      <c r="SSZ155" s="737"/>
      <c r="STA155" s="737"/>
      <c r="STB155" s="737"/>
      <c r="STC155" s="737"/>
      <c r="STD155" s="739"/>
      <c r="STE155" s="740"/>
      <c r="STF155" s="736"/>
      <c r="STG155" s="736"/>
      <c r="STH155" s="736"/>
      <c r="STI155" s="736"/>
      <c r="STJ155" s="736"/>
      <c r="STK155" s="736"/>
      <c r="STL155" s="737"/>
      <c r="STM155" s="737"/>
      <c r="STN155" s="737"/>
      <c r="STO155" s="737"/>
      <c r="STP155" s="737"/>
      <c r="STQ155" s="737"/>
      <c r="STR155" s="737"/>
      <c r="STS155" s="737"/>
      <c r="STT155" s="739"/>
      <c r="STU155" s="740"/>
      <c r="STV155" s="736"/>
      <c r="STW155" s="736"/>
      <c r="STX155" s="736"/>
      <c r="STY155" s="736"/>
      <c r="STZ155" s="736"/>
      <c r="SUA155" s="736"/>
      <c r="SUB155" s="737"/>
      <c r="SUC155" s="737"/>
      <c r="SUD155" s="737"/>
      <c r="SUE155" s="737"/>
      <c r="SUF155" s="737"/>
      <c r="SUG155" s="737"/>
      <c r="SUH155" s="737"/>
      <c r="SUI155" s="737"/>
      <c r="SUJ155" s="739"/>
      <c r="SUK155" s="740"/>
      <c r="SUL155" s="736"/>
      <c r="SUM155" s="736"/>
      <c r="SUN155" s="736"/>
      <c r="SUO155" s="736"/>
      <c r="SUP155" s="736"/>
      <c r="SUQ155" s="736"/>
      <c r="SUR155" s="737"/>
      <c r="SUS155" s="737"/>
      <c r="SUT155" s="737"/>
      <c r="SUU155" s="737"/>
      <c r="SUV155" s="737"/>
      <c r="SUW155" s="737"/>
      <c r="SUX155" s="737"/>
      <c r="SUY155" s="737"/>
      <c r="SUZ155" s="739"/>
      <c r="SVA155" s="740"/>
      <c r="SVB155" s="736"/>
      <c r="SVC155" s="736"/>
      <c r="SVD155" s="736"/>
      <c r="SVE155" s="736"/>
      <c r="SVF155" s="736"/>
      <c r="SVG155" s="736"/>
      <c r="SVH155" s="737"/>
      <c r="SVI155" s="737"/>
      <c r="SVJ155" s="737"/>
      <c r="SVK155" s="737"/>
      <c r="SVL155" s="737"/>
      <c r="SVM155" s="737"/>
      <c r="SVN155" s="737"/>
      <c r="SVO155" s="737"/>
      <c r="SVP155" s="739"/>
      <c r="SVQ155" s="740"/>
      <c r="SVR155" s="736"/>
      <c r="SVS155" s="736"/>
      <c r="SVT155" s="736"/>
      <c r="SVU155" s="736"/>
      <c r="SVV155" s="736"/>
      <c r="SVW155" s="736"/>
      <c r="SVX155" s="737"/>
      <c r="SVY155" s="737"/>
      <c r="SVZ155" s="737"/>
      <c r="SWA155" s="737"/>
      <c r="SWB155" s="737"/>
      <c r="SWC155" s="737"/>
      <c r="SWD155" s="737"/>
      <c r="SWE155" s="737"/>
      <c r="SWF155" s="739"/>
      <c r="SWG155" s="740"/>
      <c r="SWH155" s="736"/>
      <c r="SWI155" s="736"/>
      <c r="SWJ155" s="736"/>
      <c r="SWK155" s="736"/>
      <c r="SWL155" s="736"/>
      <c r="SWM155" s="736"/>
      <c r="SWN155" s="737"/>
      <c r="SWO155" s="737"/>
      <c r="SWP155" s="737"/>
      <c r="SWQ155" s="737"/>
      <c r="SWR155" s="737"/>
      <c r="SWS155" s="737"/>
      <c r="SWT155" s="737"/>
      <c r="SWU155" s="737"/>
      <c r="SWV155" s="739"/>
      <c r="SWW155" s="740"/>
      <c r="SWX155" s="736"/>
      <c r="SWY155" s="736"/>
      <c r="SWZ155" s="736"/>
      <c r="SXA155" s="736"/>
      <c r="SXB155" s="736"/>
      <c r="SXC155" s="736"/>
      <c r="SXD155" s="737"/>
      <c r="SXE155" s="737"/>
      <c r="SXF155" s="737"/>
      <c r="SXG155" s="737"/>
      <c r="SXH155" s="737"/>
      <c r="SXI155" s="737"/>
      <c r="SXJ155" s="737"/>
      <c r="SXK155" s="737"/>
      <c r="SXL155" s="739"/>
      <c r="SXM155" s="740"/>
      <c r="SXN155" s="736"/>
      <c r="SXO155" s="736"/>
      <c r="SXP155" s="736"/>
      <c r="SXQ155" s="736"/>
      <c r="SXR155" s="736"/>
      <c r="SXS155" s="736"/>
      <c r="SXT155" s="737"/>
      <c r="SXU155" s="737"/>
      <c r="SXV155" s="737"/>
      <c r="SXW155" s="737"/>
      <c r="SXX155" s="737"/>
      <c r="SXY155" s="737"/>
      <c r="SXZ155" s="737"/>
      <c r="SYA155" s="737"/>
      <c r="SYB155" s="739"/>
      <c r="SYC155" s="740"/>
      <c r="SYD155" s="736"/>
      <c r="SYE155" s="736"/>
      <c r="SYF155" s="736"/>
      <c r="SYG155" s="736"/>
      <c r="SYH155" s="736"/>
      <c r="SYI155" s="736"/>
      <c r="SYJ155" s="737"/>
      <c r="SYK155" s="737"/>
      <c r="SYL155" s="737"/>
      <c r="SYM155" s="737"/>
      <c r="SYN155" s="737"/>
      <c r="SYO155" s="737"/>
      <c r="SYP155" s="737"/>
      <c r="SYQ155" s="737"/>
      <c r="SYR155" s="739"/>
      <c r="SYS155" s="740"/>
      <c r="SYT155" s="736"/>
      <c r="SYU155" s="736"/>
      <c r="SYV155" s="736"/>
      <c r="SYW155" s="736"/>
      <c r="SYX155" s="736"/>
      <c r="SYY155" s="736"/>
      <c r="SYZ155" s="737"/>
      <c r="SZA155" s="737"/>
      <c r="SZB155" s="737"/>
      <c r="SZC155" s="737"/>
      <c r="SZD155" s="737"/>
      <c r="SZE155" s="737"/>
      <c r="SZF155" s="737"/>
      <c r="SZG155" s="737"/>
      <c r="SZH155" s="739"/>
      <c r="SZI155" s="740"/>
      <c r="SZJ155" s="736"/>
      <c r="SZK155" s="736"/>
      <c r="SZL155" s="736"/>
      <c r="SZM155" s="736"/>
      <c r="SZN155" s="736"/>
      <c r="SZO155" s="736"/>
      <c r="SZP155" s="737"/>
      <c r="SZQ155" s="737"/>
      <c r="SZR155" s="737"/>
      <c r="SZS155" s="737"/>
      <c r="SZT155" s="737"/>
      <c r="SZU155" s="737"/>
      <c r="SZV155" s="737"/>
      <c r="SZW155" s="737"/>
      <c r="SZX155" s="739"/>
      <c r="SZY155" s="740"/>
      <c r="SZZ155" s="736"/>
      <c r="TAA155" s="736"/>
      <c r="TAB155" s="736"/>
      <c r="TAC155" s="736"/>
      <c r="TAD155" s="736"/>
      <c r="TAE155" s="736"/>
      <c r="TAF155" s="737"/>
      <c r="TAG155" s="737"/>
      <c r="TAH155" s="737"/>
      <c r="TAI155" s="737"/>
      <c r="TAJ155" s="737"/>
      <c r="TAK155" s="737"/>
      <c r="TAL155" s="737"/>
      <c r="TAM155" s="737"/>
      <c r="TAN155" s="739"/>
      <c r="TAO155" s="740"/>
      <c r="TAP155" s="736"/>
      <c r="TAQ155" s="736"/>
      <c r="TAR155" s="736"/>
      <c r="TAS155" s="736"/>
      <c r="TAT155" s="736"/>
      <c r="TAU155" s="736"/>
      <c r="TAV155" s="737"/>
      <c r="TAW155" s="737"/>
      <c r="TAX155" s="737"/>
      <c r="TAY155" s="737"/>
      <c r="TAZ155" s="737"/>
      <c r="TBA155" s="737"/>
      <c r="TBB155" s="737"/>
      <c r="TBC155" s="737"/>
      <c r="TBD155" s="739"/>
      <c r="TBE155" s="740"/>
      <c r="TBF155" s="736"/>
      <c r="TBG155" s="736"/>
      <c r="TBH155" s="736"/>
      <c r="TBI155" s="736"/>
      <c r="TBJ155" s="736"/>
      <c r="TBK155" s="736"/>
      <c r="TBL155" s="737"/>
      <c r="TBM155" s="737"/>
      <c r="TBN155" s="737"/>
      <c r="TBO155" s="737"/>
      <c r="TBP155" s="737"/>
      <c r="TBQ155" s="737"/>
      <c r="TBR155" s="737"/>
      <c r="TBS155" s="737"/>
      <c r="TBT155" s="739"/>
      <c r="TBU155" s="740"/>
      <c r="TBV155" s="736"/>
      <c r="TBW155" s="736"/>
      <c r="TBX155" s="736"/>
      <c r="TBY155" s="736"/>
      <c r="TBZ155" s="736"/>
      <c r="TCA155" s="736"/>
      <c r="TCB155" s="737"/>
      <c r="TCC155" s="737"/>
      <c r="TCD155" s="737"/>
      <c r="TCE155" s="737"/>
      <c r="TCF155" s="737"/>
      <c r="TCG155" s="737"/>
      <c r="TCH155" s="737"/>
      <c r="TCI155" s="737"/>
      <c r="TCJ155" s="739"/>
      <c r="TCK155" s="740"/>
      <c r="TCL155" s="736"/>
      <c r="TCM155" s="736"/>
      <c r="TCN155" s="736"/>
      <c r="TCO155" s="736"/>
      <c r="TCP155" s="736"/>
      <c r="TCQ155" s="736"/>
      <c r="TCR155" s="737"/>
      <c r="TCS155" s="737"/>
      <c r="TCT155" s="737"/>
      <c r="TCU155" s="737"/>
      <c r="TCV155" s="737"/>
      <c r="TCW155" s="737"/>
      <c r="TCX155" s="737"/>
      <c r="TCY155" s="737"/>
      <c r="TCZ155" s="739"/>
      <c r="TDA155" s="740"/>
      <c r="TDB155" s="736"/>
      <c r="TDC155" s="736"/>
      <c r="TDD155" s="736"/>
      <c r="TDE155" s="736"/>
      <c r="TDF155" s="736"/>
      <c r="TDG155" s="736"/>
      <c r="TDH155" s="737"/>
      <c r="TDI155" s="737"/>
      <c r="TDJ155" s="737"/>
      <c r="TDK155" s="737"/>
      <c r="TDL155" s="737"/>
      <c r="TDM155" s="737"/>
      <c r="TDN155" s="737"/>
      <c r="TDO155" s="737"/>
      <c r="TDP155" s="739"/>
      <c r="TDQ155" s="740"/>
      <c r="TDR155" s="736"/>
      <c r="TDS155" s="736"/>
      <c r="TDT155" s="736"/>
      <c r="TDU155" s="736"/>
      <c r="TDV155" s="736"/>
      <c r="TDW155" s="736"/>
      <c r="TDX155" s="737"/>
      <c r="TDY155" s="737"/>
      <c r="TDZ155" s="737"/>
      <c r="TEA155" s="737"/>
      <c r="TEB155" s="737"/>
      <c r="TEC155" s="737"/>
      <c r="TED155" s="737"/>
      <c r="TEE155" s="737"/>
      <c r="TEF155" s="739"/>
      <c r="TEG155" s="740"/>
      <c r="TEH155" s="736"/>
      <c r="TEI155" s="736"/>
      <c r="TEJ155" s="736"/>
      <c r="TEK155" s="736"/>
      <c r="TEL155" s="736"/>
      <c r="TEM155" s="736"/>
      <c r="TEN155" s="737"/>
      <c r="TEO155" s="737"/>
      <c r="TEP155" s="737"/>
      <c r="TEQ155" s="737"/>
      <c r="TER155" s="737"/>
      <c r="TES155" s="737"/>
      <c r="TET155" s="737"/>
      <c r="TEU155" s="737"/>
      <c r="TEV155" s="739"/>
      <c r="TEW155" s="740"/>
      <c r="TEX155" s="736"/>
      <c r="TEY155" s="736"/>
      <c r="TEZ155" s="736"/>
      <c r="TFA155" s="736"/>
      <c r="TFB155" s="736"/>
      <c r="TFC155" s="736"/>
      <c r="TFD155" s="737"/>
      <c r="TFE155" s="737"/>
      <c r="TFF155" s="737"/>
      <c r="TFG155" s="737"/>
      <c r="TFH155" s="737"/>
      <c r="TFI155" s="737"/>
      <c r="TFJ155" s="737"/>
      <c r="TFK155" s="737"/>
      <c r="TFL155" s="739"/>
      <c r="TFM155" s="740"/>
      <c r="TFN155" s="736"/>
      <c r="TFO155" s="736"/>
      <c r="TFP155" s="736"/>
      <c r="TFQ155" s="736"/>
      <c r="TFR155" s="736"/>
      <c r="TFS155" s="736"/>
      <c r="TFT155" s="737"/>
      <c r="TFU155" s="737"/>
      <c r="TFV155" s="737"/>
      <c r="TFW155" s="737"/>
      <c r="TFX155" s="737"/>
      <c r="TFY155" s="737"/>
      <c r="TFZ155" s="737"/>
      <c r="TGA155" s="737"/>
      <c r="TGB155" s="739"/>
      <c r="TGC155" s="740"/>
      <c r="TGD155" s="736"/>
      <c r="TGE155" s="736"/>
      <c r="TGF155" s="736"/>
      <c r="TGG155" s="736"/>
      <c r="TGH155" s="736"/>
      <c r="TGI155" s="736"/>
      <c r="TGJ155" s="737"/>
      <c r="TGK155" s="737"/>
      <c r="TGL155" s="737"/>
      <c r="TGM155" s="737"/>
      <c r="TGN155" s="737"/>
      <c r="TGO155" s="737"/>
      <c r="TGP155" s="737"/>
      <c r="TGQ155" s="737"/>
      <c r="TGR155" s="739"/>
      <c r="TGS155" s="740"/>
      <c r="TGT155" s="736"/>
      <c r="TGU155" s="736"/>
      <c r="TGV155" s="736"/>
      <c r="TGW155" s="736"/>
      <c r="TGX155" s="736"/>
      <c r="TGY155" s="736"/>
      <c r="TGZ155" s="737"/>
      <c r="THA155" s="737"/>
      <c r="THB155" s="737"/>
      <c r="THC155" s="737"/>
      <c r="THD155" s="737"/>
      <c r="THE155" s="737"/>
      <c r="THF155" s="737"/>
      <c r="THG155" s="737"/>
      <c r="THH155" s="739"/>
      <c r="THI155" s="740"/>
      <c r="THJ155" s="736"/>
      <c r="THK155" s="736"/>
      <c r="THL155" s="736"/>
      <c r="THM155" s="736"/>
      <c r="THN155" s="736"/>
      <c r="THO155" s="736"/>
      <c r="THP155" s="737"/>
      <c r="THQ155" s="737"/>
      <c r="THR155" s="737"/>
      <c r="THS155" s="737"/>
      <c r="THT155" s="737"/>
      <c r="THU155" s="737"/>
      <c r="THV155" s="737"/>
      <c r="THW155" s="737"/>
      <c r="THX155" s="739"/>
      <c r="THY155" s="740"/>
      <c r="THZ155" s="736"/>
      <c r="TIA155" s="736"/>
      <c r="TIB155" s="736"/>
      <c r="TIC155" s="736"/>
      <c r="TID155" s="736"/>
      <c r="TIE155" s="736"/>
      <c r="TIF155" s="737"/>
      <c r="TIG155" s="737"/>
      <c r="TIH155" s="737"/>
      <c r="TII155" s="737"/>
      <c r="TIJ155" s="737"/>
      <c r="TIK155" s="737"/>
      <c r="TIL155" s="737"/>
      <c r="TIM155" s="737"/>
      <c r="TIN155" s="739"/>
      <c r="TIO155" s="740"/>
      <c r="TIP155" s="736"/>
      <c r="TIQ155" s="736"/>
      <c r="TIR155" s="736"/>
      <c r="TIS155" s="736"/>
      <c r="TIT155" s="736"/>
      <c r="TIU155" s="736"/>
      <c r="TIV155" s="737"/>
      <c r="TIW155" s="737"/>
      <c r="TIX155" s="737"/>
      <c r="TIY155" s="737"/>
      <c r="TIZ155" s="737"/>
      <c r="TJA155" s="737"/>
      <c r="TJB155" s="737"/>
      <c r="TJC155" s="737"/>
      <c r="TJD155" s="739"/>
      <c r="TJE155" s="740"/>
      <c r="TJF155" s="736"/>
      <c r="TJG155" s="736"/>
      <c r="TJH155" s="736"/>
      <c r="TJI155" s="736"/>
      <c r="TJJ155" s="736"/>
      <c r="TJK155" s="736"/>
      <c r="TJL155" s="737"/>
      <c r="TJM155" s="737"/>
      <c r="TJN155" s="737"/>
      <c r="TJO155" s="737"/>
      <c r="TJP155" s="737"/>
      <c r="TJQ155" s="737"/>
      <c r="TJR155" s="737"/>
      <c r="TJS155" s="737"/>
      <c r="TJT155" s="739"/>
      <c r="TJU155" s="740"/>
      <c r="TJV155" s="736"/>
      <c r="TJW155" s="736"/>
      <c r="TJX155" s="736"/>
      <c r="TJY155" s="736"/>
      <c r="TJZ155" s="736"/>
      <c r="TKA155" s="736"/>
      <c r="TKB155" s="737"/>
      <c r="TKC155" s="737"/>
      <c r="TKD155" s="737"/>
      <c r="TKE155" s="737"/>
      <c r="TKF155" s="737"/>
      <c r="TKG155" s="737"/>
      <c r="TKH155" s="737"/>
      <c r="TKI155" s="737"/>
      <c r="TKJ155" s="739"/>
      <c r="TKK155" s="740"/>
      <c r="TKL155" s="736"/>
      <c r="TKM155" s="736"/>
      <c r="TKN155" s="736"/>
      <c r="TKO155" s="736"/>
      <c r="TKP155" s="736"/>
      <c r="TKQ155" s="736"/>
      <c r="TKR155" s="737"/>
      <c r="TKS155" s="737"/>
      <c r="TKT155" s="737"/>
      <c r="TKU155" s="737"/>
      <c r="TKV155" s="737"/>
      <c r="TKW155" s="737"/>
      <c r="TKX155" s="737"/>
      <c r="TKY155" s="737"/>
      <c r="TKZ155" s="739"/>
      <c r="TLA155" s="740"/>
      <c r="TLB155" s="736"/>
      <c r="TLC155" s="736"/>
      <c r="TLD155" s="736"/>
      <c r="TLE155" s="736"/>
      <c r="TLF155" s="736"/>
      <c r="TLG155" s="736"/>
      <c r="TLH155" s="737"/>
      <c r="TLI155" s="737"/>
      <c r="TLJ155" s="737"/>
      <c r="TLK155" s="737"/>
      <c r="TLL155" s="737"/>
      <c r="TLM155" s="737"/>
      <c r="TLN155" s="737"/>
      <c r="TLO155" s="737"/>
      <c r="TLP155" s="739"/>
      <c r="TLQ155" s="740"/>
      <c r="TLR155" s="736"/>
      <c r="TLS155" s="736"/>
      <c r="TLT155" s="736"/>
      <c r="TLU155" s="736"/>
      <c r="TLV155" s="736"/>
      <c r="TLW155" s="736"/>
      <c r="TLX155" s="737"/>
      <c r="TLY155" s="737"/>
      <c r="TLZ155" s="737"/>
      <c r="TMA155" s="737"/>
      <c r="TMB155" s="737"/>
      <c r="TMC155" s="737"/>
      <c r="TMD155" s="737"/>
      <c r="TME155" s="737"/>
      <c r="TMF155" s="739"/>
      <c r="TMG155" s="740"/>
      <c r="TMH155" s="736"/>
      <c r="TMI155" s="736"/>
      <c r="TMJ155" s="736"/>
      <c r="TMK155" s="736"/>
      <c r="TML155" s="736"/>
      <c r="TMM155" s="736"/>
      <c r="TMN155" s="737"/>
      <c r="TMO155" s="737"/>
      <c r="TMP155" s="737"/>
      <c r="TMQ155" s="737"/>
      <c r="TMR155" s="737"/>
      <c r="TMS155" s="737"/>
      <c r="TMT155" s="737"/>
      <c r="TMU155" s="737"/>
      <c r="TMV155" s="739"/>
      <c r="TMW155" s="740"/>
      <c r="TMX155" s="736"/>
      <c r="TMY155" s="736"/>
      <c r="TMZ155" s="736"/>
      <c r="TNA155" s="736"/>
      <c r="TNB155" s="736"/>
      <c r="TNC155" s="736"/>
      <c r="TND155" s="737"/>
      <c r="TNE155" s="737"/>
      <c r="TNF155" s="737"/>
      <c r="TNG155" s="737"/>
      <c r="TNH155" s="737"/>
      <c r="TNI155" s="737"/>
      <c r="TNJ155" s="737"/>
      <c r="TNK155" s="737"/>
      <c r="TNL155" s="739"/>
      <c r="TNM155" s="740"/>
      <c r="TNN155" s="736"/>
      <c r="TNO155" s="736"/>
      <c r="TNP155" s="736"/>
      <c r="TNQ155" s="736"/>
      <c r="TNR155" s="736"/>
      <c r="TNS155" s="736"/>
      <c r="TNT155" s="737"/>
      <c r="TNU155" s="737"/>
      <c r="TNV155" s="737"/>
      <c r="TNW155" s="737"/>
      <c r="TNX155" s="737"/>
      <c r="TNY155" s="737"/>
      <c r="TNZ155" s="737"/>
      <c r="TOA155" s="737"/>
      <c r="TOB155" s="739"/>
      <c r="TOC155" s="740"/>
      <c r="TOD155" s="736"/>
      <c r="TOE155" s="736"/>
      <c r="TOF155" s="736"/>
      <c r="TOG155" s="736"/>
      <c r="TOH155" s="736"/>
      <c r="TOI155" s="736"/>
      <c r="TOJ155" s="737"/>
      <c r="TOK155" s="737"/>
      <c r="TOL155" s="737"/>
      <c r="TOM155" s="737"/>
      <c r="TON155" s="737"/>
      <c r="TOO155" s="737"/>
      <c r="TOP155" s="737"/>
      <c r="TOQ155" s="737"/>
      <c r="TOR155" s="739"/>
      <c r="TOS155" s="740"/>
      <c r="TOT155" s="736"/>
      <c r="TOU155" s="736"/>
      <c r="TOV155" s="736"/>
      <c r="TOW155" s="736"/>
      <c r="TOX155" s="736"/>
      <c r="TOY155" s="736"/>
      <c r="TOZ155" s="737"/>
      <c r="TPA155" s="737"/>
      <c r="TPB155" s="737"/>
      <c r="TPC155" s="737"/>
      <c r="TPD155" s="737"/>
      <c r="TPE155" s="737"/>
      <c r="TPF155" s="737"/>
      <c r="TPG155" s="737"/>
      <c r="TPH155" s="739"/>
      <c r="TPI155" s="740"/>
      <c r="TPJ155" s="736"/>
      <c r="TPK155" s="736"/>
      <c r="TPL155" s="736"/>
      <c r="TPM155" s="736"/>
      <c r="TPN155" s="736"/>
      <c r="TPO155" s="736"/>
      <c r="TPP155" s="737"/>
      <c r="TPQ155" s="737"/>
      <c r="TPR155" s="737"/>
      <c r="TPS155" s="737"/>
      <c r="TPT155" s="737"/>
      <c r="TPU155" s="737"/>
      <c r="TPV155" s="737"/>
      <c r="TPW155" s="737"/>
      <c r="TPX155" s="739"/>
      <c r="TPY155" s="740"/>
      <c r="TPZ155" s="736"/>
      <c r="TQA155" s="736"/>
      <c r="TQB155" s="736"/>
      <c r="TQC155" s="736"/>
      <c r="TQD155" s="736"/>
      <c r="TQE155" s="736"/>
      <c r="TQF155" s="737"/>
      <c r="TQG155" s="737"/>
      <c r="TQH155" s="737"/>
      <c r="TQI155" s="737"/>
      <c r="TQJ155" s="737"/>
      <c r="TQK155" s="737"/>
      <c r="TQL155" s="737"/>
      <c r="TQM155" s="737"/>
      <c r="TQN155" s="739"/>
      <c r="TQO155" s="740"/>
      <c r="TQP155" s="736"/>
      <c r="TQQ155" s="736"/>
      <c r="TQR155" s="736"/>
      <c r="TQS155" s="736"/>
      <c r="TQT155" s="736"/>
      <c r="TQU155" s="736"/>
      <c r="TQV155" s="737"/>
      <c r="TQW155" s="737"/>
      <c r="TQX155" s="737"/>
      <c r="TQY155" s="737"/>
      <c r="TQZ155" s="737"/>
      <c r="TRA155" s="737"/>
      <c r="TRB155" s="737"/>
      <c r="TRC155" s="737"/>
      <c r="TRD155" s="739"/>
      <c r="TRE155" s="740"/>
      <c r="TRF155" s="736"/>
      <c r="TRG155" s="736"/>
      <c r="TRH155" s="736"/>
      <c r="TRI155" s="736"/>
      <c r="TRJ155" s="736"/>
      <c r="TRK155" s="736"/>
      <c r="TRL155" s="737"/>
      <c r="TRM155" s="737"/>
      <c r="TRN155" s="737"/>
      <c r="TRO155" s="737"/>
      <c r="TRP155" s="737"/>
      <c r="TRQ155" s="737"/>
      <c r="TRR155" s="737"/>
      <c r="TRS155" s="737"/>
      <c r="TRT155" s="739"/>
      <c r="TRU155" s="740"/>
      <c r="TRV155" s="736"/>
      <c r="TRW155" s="736"/>
      <c r="TRX155" s="736"/>
      <c r="TRY155" s="736"/>
      <c r="TRZ155" s="736"/>
      <c r="TSA155" s="736"/>
      <c r="TSB155" s="737"/>
      <c r="TSC155" s="737"/>
      <c r="TSD155" s="737"/>
      <c r="TSE155" s="737"/>
      <c r="TSF155" s="737"/>
      <c r="TSG155" s="737"/>
      <c r="TSH155" s="737"/>
      <c r="TSI155" s="737"/>
      <c r="TSJ155" s="739"/>
      <c r="TSK155" s="740"/>
      <c r="TSL155" s="736"/>
      <c r="TSM155" s="736"/>
      <c r="TSN155" s="736"/>
      <c r="TSO155" s="736"/>
      <c r="TSP155" s="736"/>
      <c r="TSQ155" s="736"/>
      <c r="TSR155" s="737"/>
      <c r="TSS155" s="737"/>
      <c r="TST155" s="737"/>
      <c r="TSU155" s="737"/>
      <c r="TSV155" s="737"/>
      <c r="TSW155" s="737"/>
      <c r="TSX155" s="737"/>
      <c r="TSY155" s="737"/>
      <c r="TSZ155" s="739"/>
      <c r="TTA155" s="740"/>
      <c r="TTB155" s="736"/>
      <c r="TTC155" s="736"/>
      <c r="TTD155" s="736"/>
      <c r="TTE155" s="736"/>
      <c r="TTF155" s="736"/>
      <c r="TTG155" s="736"/>
      <c r="TTH155" s="737"/>
      <c r="TTI155" s="737"/>
      <c r="TTJ155" s="737"/>
      <c r="TTK155" s="737"/>
      <c r="TTL155" s="737"/>
      <c r="TTM155" s="737"/>
      <c r="TTN155" s="737"/>
      <c r="TTO155" s="737"/>
      <c r="TTP155" s="739"/>
      <c r="TTQ155" s="740"/>
      <c r="TTR155" s="736"/>
      <c r="TTS155" s="736"/>
      <c r="TTT155" s="736"/>
      <c r="TTU155" s="736"/>
      <c r="TTV155" s="736"/>
      <c r="TTW155" s="736"/>
      <c r="TTX155" s="737"/>
      <c r="TTY155" s="737"/>
      <c r="TTZ155" s="737"/>
      <c r="TUA155" s="737"/>
      <c r="TUB155" s="737"/>
      <c r="TUC155" s="737"/>
      <c r="TUD155" s="737"/>
      <c r="TUE155" s="737"/>
      <c r="TUF155" s="739"/>
      <c r="TUG155" s="740"/>
      <c r="TUH155" s="736"/>
      <c r="TUI155" s="736"/>
      <c r="TUJ155" s="736"/>
      <c r="TUK155" s="736"/>
      <c r="TUL155" s="736"/>
      <c r="TUM155" s="736"/>
      <c r="TUN155" s="737"/>
      <c r="TUO155" s="737"/>
      <c r="TUP155" s="737"/>
      <c r="TUQ155" s="737"/>
      <c r="TUR155" s="737"/>
      <c r="TUS155" s="737"/>
      <c r="TUT155" s="737"/>
      <c r="TUU155" s="737"/>
      <c r="TUV155" s="739"/>
      <c r="TUW155" s="740"/>
      <c r="TUX155" s="736"/>
      <c r="TUY155" s="736"/>
      <c r="TUZ155" s="736"/>
      <c r="TVA155" s="736"/>
      <c r="TVB155" s="736"/>
      <c r="TVC155" s="736"/>
      <c r="TVD155" s="737"/>
      <c r="TVE155" s="737"/>
      <c r="TVF155" s="737"/>
      <c r="TVG155" s="737"/>
      <c r="TVH155" s="737"/>
      <c r="TVI155" s="737"/>
      <c r="TVJ155" s="737"/>
      <c r="TVK155" s="737"/>
      <c r="TVL155" s="739"/>
      <c r="TVM155" s="740"/>
      <c r="TVN155" s="736"/>
      <c r="TVO155" s="736"/>
      <c r="TVP155" s="736"/>
      <c r="TVQ155" s="736"/>
      <c r="TVR155" s="736"/>
      <c r="TVS155" s="736"/>
      <c r="TVT155" s="737"/>
      <c r="TVU155" s="737"/>
      <c r="TVV155" s="737"/>
      <c r="TVW155" s="737"/>
      <c r="TVX155" s="737"/>
      <c r="TVY155" s="737"/>
      <c r="TVZ155" s="737"/>
      <c r="TWA155" s="737"/>
      <c r="TWB155" s="739"/>
      <c r="TWC155" s="740"/>
      <c r="TWD155" s="736"/>
      <c r="TWE155" s="736"/>
      <c r="TWF155" s="736"/>
      <c r="TWG155" s="736"/>
      <c r="TWH155" s="736"/>
      <c r="TWI155" s="736"/>
      <c r="TWJ155" s="737"/>
      <c r="TWK155" s="737"/>
      <c r="TWL155" s="737"/>
      <c r="TWM155" s="737"/>
      <c r="TWN155" s="737"/>
      <c r="TWO155" s="737"/>
      <c r="TWP155" s="737"/>
      <c r="TWQ155" s="737"/>
      <c r="TWR155" s="739"/>
      <c r="TWS155" s="740"/>
      <c r="TWT155" s="736"/>
      <c r="TWU155" s="736"/>
      <c r="TWV155" s="736"/>
      <c r="TWW155" s="736"/>
      <c r="TWX155" s="736"/>
      <c r="TWY155" s="736"/>
      <c r="TWZ155" s="737"/>
      <c r="TXA155" s="737"/>
      <c r="TXB155" s="737"/>
      <c r="TXC155" s="737"/>
      <c r="TXD155" s="737"/>
      <c r="TXE155" s="737"/>
      <c r="TXF155" s="737"/>
      <c r="TXG155" s="737"/>
      <c r="TXH155" s="739"/>
      <c r="TXI155" s="740"/>
      <c r="TXJ155" s="736"/>
      <c r="TXK155" s="736"/>
      <c r="TXL155" s="736"/>
      <c r="TXM155" s="736"/>
      <c r="TXN155" s="736"/>
      <c r="TXO155" s="736"/>
      <c r="TXP155" s="737"/>
      <c r="TXQ155" s="737"/>
      <c r="TXR155" s="737"/>
      <c r="TXS155" s="737"/>
      <c r="TXT155" s="737"/>
      <c r="TXU155" s="737"/>
      <c r="TXV155" s="737"/>
      <c r="TXW155" s="737"/>
      <c r="TXX155" s="739"/>
      <c r="TXY155" s="740"/>
      <c r="TXZ155" s="736"/>
      <c r="TYA155" s="736"/>
      <c r="TYB155" s="736"/>
      <c r="TYC155" s="736"/>
      <c r="TYD155" s="736"/>
      <c r="TYE155" s="736"/>
      <c r="TYF155" s="737"/>
      <c r="TYG155" s="737"/>
      <c r="TYH155" s="737"/>
      <c r="TYI155" s="737"/>
      <c r="TYJ155" s="737"/>
      <c r="TYK155" s="737"/>
      <c r="TYL155" s="737"/>
      <c r="TYM155" s="737"/>
      <c r="TYN155" s="739"/>
      <c r="TYO155" s="740"/>
      <c r="TYP155" s="736"/>
      <c r="TYQ155" s="736"/>
      <c r="TYR155" s="736"/>
      <c r="TYS155" s="736"/>
      <c r="TYT155" s="736"/>
      <c r="TYU155" s="736"/>
      <c r="TYV155" s="737"/>
      <c r="TYW155" s="737"/>
      <c r="TYX155" s="737"/>
      <c r="TYY155" s="737"/>
      <c r="TYZ155" s="737"/>
      <c r="TZA155" s="737"/>
      <c r="TZB155" s="737"/>
      <c r="TZC155" s="737"/>
      <c r="TZD155" s="739"/>
      <c r="TZE155" s="740"/>
      <c r="TZF155" s="736"/>
      <c r="TZG155" s="736"/>
      <c r="TZH155" s="736"/>
      <c r="TZI155" s="736"/>
      <c r="TZJ155" s="736"/>
      <c r="TZK155" s="736"/>
      <c r="TZL155" s="737"/>
      <c r="TZM155" s="737"/>
      <c r="TZN155" s="737"/>
      <c r="TZO155" s="737"/>
      <c r="TZP155" s="737"/>
      <c r="TZQ155" s="737"/>
      <c r="TZR155" s="737"/>
      <c r="TZS155" s="737"/>
      <c r="TZT155" s="739"/>
      <c r="TZU155" s="740"/>
      <c r="TZV155" s="736"/>
      <c r="TZW155" s="736"/>
      <c r="TZX155" s="736"/>
      <c r="TZY155" s="736"/>
      <c r="TZZ155" s="736"/>
      <c r="UAA155" s="736"/>
      <c r="UAB155" s="737"/>
      <c r="UAC155" s="737"/>
      <c r="UAD155" s="737"/>
      <c r="UAE155" s="737"/>
      <c r="UAF155" s="737"/>
      <c r="UAG155" s="737"/>
      <c r="UAH155" s="737"/>
      <c r="UAI155" s="737"/>
      <c r="UAJ155" s="739"/>
      <c r="UAK155" s="740"/>
      <c r="UAL155" s="736"/>
      <c r="UAM155" s="736"/>
      <c r="UAN155" s="736"/>
      <c r="UAO155" s="736"/>
      <c r="UAP155" s="736"/>
      <c r="UAQ155" s="736"/>
      <c r="UAR155" s="737"/>
      <c r="UAS155" s="737"/>
      <c r="UAT155" s="737"/>
      <c r="UAU155" s="737"/>
      <c r="UAV155" s="737"/>
      <c r="UAW155" s="737"/>
      <c r="UAX155" s="737"/>
      <c r="UAY155" s="737"/>
      <c r="UAZ155" s="739"/>
      <c r="UBA155" s="740"/>
      <c r="UBB155" s="736"/>
      <c r="UBC155" s="736"/>
      <c r="UBD155" s="736"/>
      <c r="UBE155" s="736"/>
      <c r="UBF155" s="736"/>
      <c r="UBG155" s="736"/>
      <c r="UBH155" s="737"/>
      <c r="UBI155" s="737"/>
      <c r="UBJ155" s="737"/>
      <c r="UBK155" s="737"/>
      <c r="UBL155" s="737"/>
      <c r="UBM155" s="737"/>
      <c r="UBN155" s="737"/>
      <c r="UBO155" s="737"/>
      <c r="UBP155" s="739"/>
      <c r="UBQ155" s="740"/>
      <c r="UBR155" s="736"/>
      <c r="UBS155" s="736"/>
      <c r="UBT155" s="736"/>
      <c r="UBU155" s="736"/>
      <c r="UBV155" s="736"/>
      <c r="UBW155" s="736"/>
      <c r="UBX155" s="737"/>
      <c r="UBY155" s="737"/>
      <c r="UBZ155" s="737"/>
      <c r="UCA155" s="737"/>
      <c r="UCB155" s="737"/>
      <c r="UCC155" s="737"/>
      <c r="UCD155" s="737"/>
      <c r="UCE155" s="737"/>
      <c r="UCF155" s="739"/>
      <c r="UCG155" s="740"/>
      <c r="UCH155" s="736"/>
      <c r="UCI155" s="736"/>
      <c r="UCJ155" s="736"/>
      <c r="UCK155" s="736"/>
      <c r="UCL155" s="736"/>
      <c r="UCM155" s="736"/>
      <c r="UCN155" s="737"/>
      <c r="UCO155" s="737"/>
      <c r="UCP155" s="737"/>
      <c r="UCQ155" s="737"/>
      <c r="UCR155" s="737"/>
      <c r="UCS155" s="737"/>
      <c r="UCT155" s="737"/>
      <c r="UCU155" s="737"/>
      <c r="UCV155" s="739"/>
      <c r="UCW155" s="740"/>
      <c r="UCX155" s="736"/>
      <c r="UCY155" s="736"/>
      <c r="UCZ155" s="736"/>
      <c r="UDA155" s="736"/>
      <c r="UDB155" s="736"/>
      <c r="UDC155" s="736"/>
      <c r="UDD155" s="737"/>
      <c r="UDE155" s="737"/>
      <c r="UDF155" s="737"/>
      <c r="UDG155" s="737"/>
      <c r="UDH155" s="737"/>
      <c r="UDI155" s="737"/>
      <c r="UDJ155" s="737"/>
      <c r="UDK155" s="737"/>
      <c r="UDL155" s="739"/>
      <c r="UDM155" s="740"/>
      <c r="UDN155" s="736"/>
      <c r="UDO155" s="736"/>
      <c r="UDP155" s="736"/>
      <c r="UDQ155" s="736"/>
      <c r="UDR155" s="736"/>
      <c r="UDS155" s="736"/>
      <c r="UDT155" s="737"/>
      <c r="UDU155" s="737"/>
      <c r="UDV155" s="737"/>
      <c r="UDW155" s="737"/>
      <c r="UDX155" s="737"/>
      <c r="UDY155" s="737"/>
      <c r="UDZ155" s="737"/>
      <c r="UEA155" s="737"/>
      <c r="UEB155" s="739"/>
      <c r="UEC155" s="740"/>
      <c r="UED155" s="736"/>
      <c r="UEE155" s="736"/>
      <c r="UEF155" s="736"/>
      <c r="UEG155" s="736"/>
      <c r="UEH155" s="736"/>
      <c r="UEI155" s="736"/>
      <c r="UEJ155" s="737"/>
      <c r="UEK155" s="737"/>
      <c r="UEL155" s="737"/>
      <c r="UEM155" s="737"/>
      <c r="UEN155" s="737"/>
      <c r="UEO155" s="737"/>
      <c r="UEP155" s="737"/>
      <c r="UEQ155" s="737"/>
      <c r="UER155" s="739"/>
      <c r="UES155" s="740"/>
      <c r="UET155" s="736"/>
      <c r="UEU155" s="736"/>
      <c r="UEV155" s="736"/>
      <c r="UEW155" s="736"/>
      <c r="UEX155" s="736"/>
      <c r="UEY155" s="736"/>
      <c r="UEZ155" s="737"/>
      <c r="UFA155" s="737"/>
      <c r="UFB155" s="737"/>
      <c r="UFC155" s="737"/>
      <c r="UFD155" s="737"/>
      <c r="UFE155" s="737"/>
      <c r="UFF155" s="737"/>
      <c r="UFG155" s="737"/>
      <c r="UFH155" s="739"/>
      <c r="UFI155" s="740"/>
      <c r="UFJ155" s="736"/>
      <c r="UFK155" s="736"/>
      <c r="UFL155" s="736"/>
      <c r="UFM155" s="736"/>
      <c r="UFN155" s="736"/>
      <c r="UFO155" s="736"/>
      <c r="UFP155" s="737"/>
      <c r="UFQ155" s="737"/>
      <c r="UFR155" s="737"/>
      <c r="UFS155" s="737"/>
      <c r="UFT155" s="737"/>
      <c r="UFU155" s="737"/>
      <c r="UFV155" s="737"/>
      <c r="UFW155" s="737"/>
      <c r="UFX155" s="739"/>
      <c r="UFY155" s="740"/>
      <c r="UFZ155" s="736"/>
      <c r="UGA155" s="736"/>
      <c r="UGB155" s="736"/>
      <c r="UGC155" s="736"/>
      <c r="UGD155" s="736"/>
      <c r="UGE155" s="736"/>
      <c r="UGF155" s="737"/>
      <c r="UGG155" s="737"/>
      <c r="UGH155" s="737"/>
      <c r="UGI155" s="737"/>
      <c r="UGJ155" s="737"/>
      <c r="UGK155" s="737"/>
      <c r="UGL155" s="737"/>
      <c r="UGM155" s="737"/>
      <c r="UGN155" s="739"/>
      <c r="UGO155" s="740"/>
      <c r="UGP155" s="736"/>
      <c r="UGQ155" s="736"/>
      <c r="UGR155" s="736"/>
      <c r="UGS155" s="736"/>
      <c r="UGT155" s="736"/>
      <c r="UGU155" s="736"/>
      <c r="UGV155" s="737"/>
      <c r="UGW155" s="737"/>
      <c r="UGX155" s="737"/>
      <c r="UGY155" s="737"/>
      <c r="UGZ155" s="737"/>
      <c r="UHA155" s="737"/>
      <c r="UHB155" s="737"/>
      <c r="UHC155" s="737"/>
      <c r="UHD155" s="739"/>
      <c r="UHE155" s="740"/>
      <c r="UHF155" s="736"/>
      <c r="UHG155" s="736"/>
      <c r="UHH155" s="736"/>
      <c r="UHI155" s="736"/>
      <c r="UHJ155" s="736"/>
      <c r="UHK155" s="736"/>
      <c r="UHL155" s="737"/>
      <c r="UHM155" s="737"/>
      <c r="UHN155" s="737"/>
      <c r="UHO155" s="737"/>
      <c r="UHP155" s="737"/>
      <c r="UHQ155" s="737"/>
      <c r="UHR155" s="737"/>
      <c r="UHS155" s="737"/>
      <c r="UHT155" s="739"/>
      <c r="UHU155" s="740"/>
      <c r="UHV155" s="736"/>
      <c r="UHW155" s="736"/>
      <c r="UHX155" s="736"/>
      <c r="UHY155" s="736"/>
      <c r="UHZ155" s="736"/>
      <c r="UIA155" s="736"/>
      <c r="UIB155" s="737"/>
      <c r="UIC155" s="737"/>
      <c r="UID155" s="737"/>
      <c r="UIE155" s="737"/>
      <c r="UIF155" s="737"/>
      <c r="UIG155" s="737"/>
      <c r="UIH155" s="737"/>
      <c r="UII155" s="737"/>
      <c r="UIJ155" s="739"/>
      <c r="UIK155" s="740"/>
      <c r="UIL155" s="736"/>
      <c r="UIM155" s="736"/>
      <c r="UIN155" s="736"/>
      <c r="UIO155" s="736"/>
      <c r="UIP155" s="736"/>
      <c r="UIQ155" s="736"/>
      <c r="UIR155" s="737"/>
      <c r="UIS155" s="737"/>
      <c r="UIT155" s="737"/>
      <c r="UIU155" s="737"/>
      <c r="UIV155" s="737"/>
      <c r="UIW155" s="737"/>
      <c r="UIX155" s="737"/>
      <c r="UIY155" s="737"/>
      <c r="UIZ155" s="739"/>
      <c r="UJA155" s="740"/>
      <c r="UJB155" s="736"/>
      <c r="UJC155" s="736"/>
      <c r="UJD155" s="736"/>
      <c r="UJE155" s="736"/>
      <c r="UJF155" s="736"/>
      <c r="UJG155" s="736"/>
      <c r="UJH155" s="737"/>
      <c r="UJI155" s="737"/>
      <c r="UJJ155" s="737"/>
      <c r="UJK155" s="737"/>
      <c r="UJL155" s="737"/>
      <c r="UJM155" s="737"/>
      <c r="UJN155" s="737"/>
      <c r="UJO155" s="737"/>
      <c r="UJP155" s="739"/>
      <c r="UJQ155" s="740"/>
      <c r="UJR155" s="736"/>
      <c r="UJS155" s="736"/>
      <c r="UJT155" s="736"/>
      <c r="UJU155" s="736"/>
      <c r="UJV155" s="736"/>
      <c r="UJW155" s="736"/>
      <c r="UJX155" s="737"/>
      <c r="UJY155" s="737"/>
      <c r="UJZ155" s="737"/>
      <c r="UKA155" s="737"/>
      <c r="UKB155" s="737"/>
      <c r="UKC155" s="737"/>
      <c r="UKD155" s="737"/>
      <c r="UKE155" s="737"/>
      <c r="UKF155" s="739"/>
      <c r="UKG155" s="740"/>
      <c r="UKH155" s="736"/>
      <c r="UKI155" s="736"/>
      <c r="UKJ155" s="736"/>
      <c r="UKK155" s="736"/>
      <c r="UKL155" s="736"/>
      <c r="UKM155" s="736"/>
      <c r="UKN155" s="737"/>
      <c r="UKO155" s="737"/>
      <c r="UKP155" s="737"/>
      <c r="UKQ155" s="737"/>
      <c r="UKR155" s="737"/>
      <c r="UKS155" s="737"/>
      <c r="UKT155" s="737"/>
      <c r="UKU155" s="737"/>
      <c r="UKV155" s="739"/>
      <c r="UKW155" s="740"/>
      <c r="UKX155" s="736"/>
      <c r="UKY155" s="736"/>
      <c r="UKZ155" s="736"/>
      <c r="ULA155" s="736"/>
      <c r="ULB155" s="736"/>
      <c r="ULC155" s="736"/>
      <c r="ULD155" s="737"/>
      <c r="ULE155" s="737"/>
      <c r="ULF155" s="737"/>
      <c r="ULG155" s="737"/>
      <c r="ULH155" s="737"/>
      <c r="ULI155" s="737"/>
      <c r="ULJ155" s="737"/>
      <c r="ULK155" s="737"/>
      <c r="ULL155" s="739"/>
      <c r="ULM155" s="740"/>
      <c r="ULN155" s="736"/>
      <c r="ULO155" s="736"/>
      <c r="ULP155" s="736"/>
      <c r="ULQ155" s="736"/>
      <c r="ULR155" s="736"/>
      <c r="ULS155" s="736"/>
      <c r="ULT155" s="737"/>
      <c r="ULU155" s="737"/>
      <c r="ULV155" s="737"/>
      <c r="ULW155" s="737"/>
      <c r="ULX155" s="737"/>
      <c r="ULY155" s="737"/>
      <c r="ULZ155" s="737"/>
      <c r="UMA155" s="737"/>
      <c r="UMB155" s="739"/>
      <c r="UMC155" s="740"/>
      <c r="UMD155" s="736"/>
      <c r="UME155" s="736"/>
      <c r="UMF155" s="736"/>
      <c r="UMG155" s="736"/>
      <c r="UMH155" s="736"/>
      <c r="UMI155" s="736"/>
      <c r="UMJ155" s="737"/>
      <c r="UMK155" s="737"/>
      <c r="UML155" s="737"/>
      <c r="UMM155" s="737"/>
      <c r="UMN155" s="737"/>
      <c r="UMO155" s="737"/>
      <c r="UMP155" s="737"/>
      <c r="UMQ155" s="737"/>
      <c r="UMR155" s="739"/>
      <c r="UMS155" s="740"/>
      <c r="UMT155" s="736"/>
      <c r="UMU155" s="736"/>
      <c r="UMV155" s="736"/>
      <c r="UMW155" s="736"/>
      <c r="UMX155" s="736"/>
      <c r="UMY155" s="736"/>
      <c r="UMZ155" s="737"/>
      <c r="UNA155" s="737"/>
      <c r="UNB155" s="737"/>
      <c r="UNC155" s="737"/>
      <c r="UND155" s="737"/>
      <c r="UNE155" s="737"/>
      <c r="UNF155" s="737"/>
      <c r="UNG155" s="737"/>
      <c r="UNH155" s="739"/>
      <c r="UNI155" s="740"/>
      <c r="UNJ155" s="736"/>
      <c r="UNK155" s="736"/>
      <c r="UNL155" s="736"/>
      <c r="UNM155" s="736"/>
      <c r="UNN155" s="736"/>
      <c r="UNO155" s="736"/>
      <c r="UNP155" s="737"/>
      <c r="UNQ155" s="737"/>
      <c r="UNR155" s="737"/>
      <c r="UNS155" s="737"/>
      <c r="UNT155" s="737"/>
      <c r="UNU155" s="737"/>
      <c r="UNV155" s="737"/>
      <c r="UNW155" s="737"/>
      <c r="UNX155" s="739"/>
      <c r="UNY155" s="740"/>
      <c r="UNZ155" s="736"/>
      <c r="UOA155" s="736"/>
      <c r="UOB155" s="736"/>
      <c r="UOC155" s="736"/>
      <c r="UOD155" s="736"/>
      <c r="UOE155" s="736"/>
      <c r="UOF155" s="737"/>
      <c r="UOG155" s="737"/>
      <c r="UOH155" s="737"/>
      <c r="UOI155" s="737"/>
      <c r="UOJ155" s="737"/>
      <c r="UOK155" s="737"/>
      <c r="UOL155" s="737"/>
      <c r="UOM155" s="737"/>
      <c r="UON155" s="739"/>
      <c r="UOO155" s="740"/>
      <c r="UOP155" s="736"/>
      <c r="UOQ155" s="736"/>
      <c r="UOR155" s="736"/>
      <c r="UOS155" s="736"/>
      <c r="UOT155" s="736"/>
      <c r="UOU155" s="736"/>
      <c r="UOV155" s="737"/>
      <c r="UOW155" s="737"/>
      <c r="UOX155" s="737"/>
      <c r="UOY155" s="737"/>
      <c r="UOZ155" s="737"/>
      <c r="UPA155" s="737"/>
      <c r="UPB155" s="737"/>
      <c r="UPC155" s="737"/>
      <c r="UPD155" s="739"/>
      <c r="UPE155" s="740"/>
      <c r="UPF155" s="736"/>
      <c r="UPG155" s="736"/>
      <c r="UPH155" s="736"/>
      <c r="UPI155" s="736"/>
      <c r="UPJ155" s="736"/>
      <c r="UPK155" s="736"/>
      <c r="UPL155" s="737"/>
      <c r="UPM155" s="737"/>
      <c r="UPN155" s="737"/>
      <c r="UPO155" s="737"/>
      <c r="UPP155" s="737"/>
      <c r="UPQ155" s="737"/>
      <c r="UPR155" s="737"/>
      <c r="UPS155" s="737"/>
      <c r="UPT155" s="739"/>
      <c r="UPU155" s="740"/>
      <c r="UPV155" s="736"/>
      <c r="UPW155" s="736"/>
      <c r="UPX155" s="736"/>
      <c r="UPY155" s="736"/>
      <c r="UPZ155" s="736"/>
      <c r="UQA155" s="736"/>
      <c r="UQB155" s="737"/>
      <c r="UQC155" s="737"/>
      <c r="UQD155" s="737"/>
      <c r="UQE155" s="737"/>
      <c r="UQF155" s="737"/>
      <c r="UQG155" s="737"/>
      <c r="UQH155" s="737"/>
      <c r="UQI155" s="737"/>
      <c r="UQJ155" s="739"/>
      <c r="UQK155" s="740"/>
      <c r="UQL155" s="736"/>
      <c r="UQM155" s="736"/>
      <c r="UQN155" s="736"/>
      <c r="UQO155" s="736"/>
      <c r="UQP155" s="736"/>
      <c r="UQQ155" s="736"/>
      <c r="UQR155" s="737"/>
      <c r="UQS155" s="737"/>
      <c r="UQT155" s="737"/>
      <c r="UQU155" s="737"/>
      <c r="UQV155" s="737"/>
      <c r="UQW155" s="737"/>
      <c r="UQX155" s="737"/>
      <c r="UQY155" s="737"/>
      <c r="UQZ155" s="739"/>
      <c r="URA155" s="740"/>
      <c r="URB155" s="736"/>
      <c r="URC155" s="736"/>
      <c r="URD155" s="736"/>
      <c r="URE155" s="736"/>
      <c r="URF155" s="736"/>
      <c r="URG155" s="736"/>
      <c r="URH155" s="737"/>
      <c r="URI155" s="737"/>
      <c r="URJ155" s="737"/>
      <c r="URK155" s="737"/>
      <c r="URL155" s="737"/>
      <c r="URM155" s="737"/>
      <c r="URN155" s="737"/>
      <c r="URO155" s="737"/>
      <c r="URP155" s="739"/>
      <c r="URQ155" s="740"/>
      <c r="URR155" s="736"/>
      <c r="URS155" s="736"/>
      <c r="URT155" s="736"/>
      <c r="URU155" s="736"/>
      <c r="URV155" s="736"/>
      <c r="URW155" s="736"/>
      <c r="URX155" s="737"/>
      <c r="URY155" s="737"/>
      <c r="URZ155" s="737"/>
      <c r="USA155" s="737"/>
      <c r="USB155" s="737"/>
      <c r="USC155" s="737"/>
      <c r="USD155" s="737"/>
      <c r="USE155" s="737"/>
      <c r="USF155" s="739"/>
      <c r="USG155" s="740"/>
      <c r="USH155" s="736"/>
      <c r="USI155" s="736"/>
      <c r="USJ155" s="736"/>
      <c r="USK155" s="736"/>
      <c r="USL155" s="736"/>
      <c r="USM155" s="736"/>
      <c r="USN155" s="737"/>
      <c r="USO155" s="737"/>
      <c r="USP155" s="737"/>
      <c r="USQ155" s="737"/>
      <c r="USR155" s="737"/>
      <c r="USS155" s="737"/>
      <c r="UST155" s="737"/>
      <c r="USU155" s="737"/>
      <c r="USV155" s="739"/>
      <c r="USW155" s="740"/>
      <c r="USX155" s="736"/>
      <c r="USY155" s="736"/>
      <c r="USZ155" s="736"/>
      <c r="UTA155" s="736"/>
      <c r="UTB155" s="736"/>
      <c r="UTC155" s="736"/>
      <c r="UTD155" s="737"/>
      <c r="UTE155" s="737"/>
      <c r="UTF155" s="737"/>
      <c r="UTG155" s="737"/>
      <c r="UTH155" s="737"/>
      <c r="UTI155" s="737"/>
      <c r="UTJ155" s="737"/>
      <c r="UTK155" s="737"/>
      <c r="UTL155" s="739"/>
      <c r="UTM155" s="740"/>
      <c r="UTN155" s="736"/>
      <c r="UTO155" s="736"/>
      <c r="UTP155" s="736"/>
      <c r="UTQ155" s="736"/>
      <c r="UTR155" s="736"/>
      <c r="UTS155" s="736"/>
      <c r="UTT155" s="737"/>
      <c r="UTU155" s="737"/>
      <c r="UTV155" s="737"/>
      <c r="UTW155" s="737"/>
      <c r="UTX155" s="737"/>
      <c r="UTY155" s="737"/>
      <c r="UTZ155" s="737"/>
      <c r="UUA155" s="737"/>
      <c r="UUB155" s="739"/>
      <c r="UUC155" s="740"/>
      <c r="UUD155" s="736"/>
      <c r="UUE155" s="736"/>
      <c r="UUF155" s="736"/>
      <c r="UUG155" s="736"/>
      <c r="UUH155" s="736"/>
      <c r="UUI155" s="736"/>
      <c r="UUJ155" s="737"/>
      <c r="UUK155" s="737"/>
      <c r="UUL155" s="737"/>
      <c r="UUM155" s="737"/>
      <c r="UUN155" s="737"/>
      <c r="UUO155" s="737"/>
      <c r="UUP155" s="737"/>
      <c r="UUQ155" s="737"/>
      <c r="UUR155" s="739"/>
      <c r="UUS155" s="740"/>
      <c r="UUT155" s="736"/>
      <c r="UUU155" s="736"/>
      <c r="UUV155" s="736"/>
      <c r="UUW155" s="736"/>
      <c r="UUX155" s="736"/>
      <c r="UUY155" s="736"/>
      <c r="UUZ155" s="737"/>
      <c r="UVA155" s="737"/>
      <c r="UVB155" s="737"/>
      <c r="UVC155" s="737"/>
      <c r="UVD155" s="737"/>
      <c r="UVE155" s="737"/>
      <c r="UVF155" s="737"/>
      <c r="UVG155" s="737"/>
      <c r="UVH155" s="739"/>
      <c r="UVI155" s="740"/>
      <c r="UVJ155" s="736"/>
      <c r="UVK155" s="736"/>
      <c r="UVL155" s="736"/>
      <c r="UVM155" s="736"/>
      <c r="UVN155" s="736"/>
      <c r="UVO155" s="736"/>
      <c r="UVP155" s="737"/>
      <c r="UVQ155" s="737"/>
      <c r="UVR155" s="737"/>
      <c r="UVS155" s="737"/>
      <c r="UVT155" s="737"/>
      <c r="UVU155" s="737"/>
      <c r="UVV155" s="737"/>
      <c r="UVW155" s="737"/>
      <c r="UVX155" s="739"/>
      <c r="UVY155" s="740"/>
      <c r="UVZ155" s="736"/>
      <c r="UWA155" s="736"/>
      <c r="UWB155" s="736"/>
      <c r="UWC155" s="736"/>
      <c r="UWD155" s="736"/>
      <c r="UWE155" s="736"/>
      <c r="UWF155" s="737"/>
      <c r="UWG155" s="737"/>
      <c r="UWH155" s="737"/>
      <c r="UWI155" s="737"/>
      <c r="UWJ155" s="737"/>
      <c r="UWK155" s="737"/>
      <c r="UWL155" s="737"/>
      <c r="UWM155" s="737"/>
      <c r="UWN155" s="739"/>
      <c r="UWO155" s="740"/>
      <c r="UWP155" s="736"/>
      <c r="UWQ155" s="736"/>
      <c r="UWR155" s="736"/>
      <c r="UWS155" s="736"/>
      <c r="UWT155" s="736"/>
      <c r="UWU155" s="736"/>
      <c r="UWV155" s="737"/>
      <c r="UWW155" s="737"/>
      <c r="UWX155" s="737"/>
      <c r="UWY155" s="737"/>
      <c r="UWZ155" s="737"/>
      <c r="UXA155" s="737"/>
      <c r="UXB155" s="737"/>
      <c r="UXC155" s="737"/>
      <c r="UXD155" s="739"/>
      <c r="UXE155" s="740"/>
      <c r="UXF155" s="736"/>
      <c r="UXG155" s="736"/>
      <c r="UXH155" s="736"/>
      <c r="UXI155" s="736"/>
      <c r="UXJ155" s="736"/>
      <c r="UXK155" s="736"/>
      <c r="UXL155" s="737"/>
      <c r="UXM155" s="737"/>
      <c r="UXN155" s="737"/>
      <c r="UXO155" s="737"/>
      <c r="UXP155" s="737"/>
      <c r="UXQ155" s="737"/>
      <c r="UXR155" s="737"/>
      <c r="UXS155" s="737"/>
      <c r="UXT155" s="739"/>
      <c r="UXU155" s="740"/>
      <c r="UXV155" s="736"/>
      <c r="UXW155" s="736"/>
      <c r="UXX155" s="736"/>
      <c r="UXY155" s="736"/>
      <c r="UXZ155" s="736"/>
      <c r="UYA155" s="736"/>
      <c r="UYB155" s="737"/>
      <c r="UYC155" s="737"/>
      <c r="UYD155" s="737"/>
      <c r="UYE155" s="737"/>
      <c r="UYF155" s="737"/>
      <c r="UYG155" s="737"/>
      <c r="UYH155" s="737"/>
      <c r="UYI155" s="737"/>
      <c r="UYJ155" s="739"/>
      <c r="UYK155" s="740"/>
      <c r="UYL155" s="736"/>
      <c r="UYM155" s="736"/>
      <c r="UYN155" s="736"/>
      <c r="UYO155" s="736"/>
      <c r="UYP155" s="736"/>
      <c r="UYQ155" s="736"/>
      <c r="UYR155" s="737"/>
      <c r="UYS155" s="737"/>
      <c r="UYT155" s="737"/>
      <c r="UYU155" s="737"/>
      <c r="UYV155" s="737"/>
      <c r="UYW155" s="737"/>
      <c r="UYX155" s="737"/>
      <c r="UYY155" s="737"/>
      <c r="UYZ155" s="739"/>
      <c r="UZA155" s="740"/>
      <c r="UZB155" s="736"/>
      <c r="UZC155" s="736"/>
      <c r="UZD155" s="736"/>
      <c r="UZE155" s="736"/>
      <c r="UZF155" s="736"/>
      <c r="UZG155" s="736"/>
      <c r="UZH155" s="737"/>
      <c r="UZI155" s="737"/>
      <c r="UZJ155" s="737"/>
      <c r="UZK155" s="737"/>
      <c r="UZL155" s="737"/>
      <c r="UZM155" s="737"/>
      <c r="UZN155" s="737"/>
      <c r="UZO155" s="737"/>
      <c r="UZP155" s="739"/>
      <c r="UZQ155" s="740"/>
      <c r="UZR155" s="736"/>
      <c r="UZS155" s="736"/>
      <c r="UZT155" s="736"/>
      <c r="UZU155" s="736"/>
      <c r="UZV155" s="736"/>
      <c r="UZW155" s="736"/>
      <c r="UZX155" s="737"/>
      <c r="UZY155" s="737"/>
      <c r="UZZ155" s="737"/>
      <c r="VAA155" s="737"/>
      <c r="VAB155" s="737"/>
      <c r="VAC155" s="737"/>
      <c r="VAD155" s="737"/>
      <c r="VAE155" s="737"/>
      <c r="VAF155" s="739"/>
      <c r="VAG155" s="740"/>
      <c r="VAH155" s="736"/>
      <c r="VAI155" s="736"/>
      <c r="VAJ155" s="736"/>
      <c r="VAK155" s="736"/>
      <c r="VAL155" s="736"/>
      <c r="VAM155" s="736"/>
      <c r="VAN155" s="737"/>
      <c r="VAO155" s="737"/>
      <c r="VAP155" s="737"/>
      <c r="VAQ155" s="737"/>
      <c r="VAR155" s="737"/>
      <c r="VAS155" s="737"/>
      <c r="VAT155" s="737"/>
      <c r="VAU155" s="737"/>
      <c r="VAV155" s="739"/>
      <c r="VAW155" s="740"/>
      <c r="VAX155" s="736"/>
      <c r="VAY155" s="736"/>
      <c r="VAZ155" s="736"/>
      <c r="VBA155" s="736"/>
      <c r="VBB155" s="736"/>
      <c r="VBC155" s="736"/>
      <c r="VBD155" s="737"/>
      <c r="VBE155" s="737"/>
      <c r="VBF155" s="737"/>
      <c r="VBG155" s="737"/>
      <c r="VBH155" s="737"/>
      <c r="VBI155" s="737"/>
      <c r="VBJ155" s="737"/>
      <c r="VBK155" s="737"/>
      <c r="VBL155" s="739"/>
      <c r="VBM155" s="740"/>
      <c r="VBN155" s="736"/>
      <c r="VBO155" s="736"/>
      <c r="VBP155" s="736"/>
      <c r="VBQ155" s="736"/>
      <c r="VBR155" s="736"/>
      <c r="VBS155" s="736"/>
      <c r="VBT155" s="737"/>
      <c r="VBU155" s="737"/>
      <c r="VBV155" s="737"/>
      <c r="VBW155" s="737"/>
      <c r="VBX155" s="737"/>
      <c r="VBY155" s="737"/>
      <c r="VBZ155" s="737"/>
      <c r="VCA155" s="737"/>
      <c r="VCB155" s="739"/>
      <c r="VCC155" s="740"/>
      <c r="VCD155" s="736"/>
      <c r="VCE155" s="736"/>
      <c r="VCF155" s="736"/>
      <c r="VCG155" s="736"/>
      <c r="VCH155" s="736"/>
      <c r="VCI155" s="736"/>
      <c r="VCJ155" s="737"/>
      <c r="VCK155" s="737"/>
      <c r="VCL155" s="737"/>
      <c r="VCM155" s="737"/>
      <c r="VCN155" s="737"/>
      <c r="VCO155" s="737"/>
      <c r="VCP155" s="737"/>
      <c r="VCQ155" s="737"/>
      <c r="VCR155" s="739"/>
      <c r="VCS155" s="740"/>
      <c r="VCT155" s="736"/>
      <c r="VCU155" s="736"/>
      <c r="VCV155" s="736"/>
      <c r="VCW155" s="736"/>
      <c r="VCX155" s="736"/>
      <c r="VCY155" s="736"/>
      <c r="VCZ155" s="737"/>
      <c r="VDA155" s="737"/>
      <c r="VDB155" s="737"/>
      <c r="VDC155" s="737"/>
      <c r="VDD155" s="737"/>
      <c r="VDE155" s="737"/>
      <c r="VDF155" s="737"/>
      <c r="VDG155" s="737"/>
      <c r="VDH155" s="739"/>
      <c r="VDI155" s="740"/>
      <c r="VDJ155" s="736"/>
      <c r="VDK155" s="736"/>
      <c r="VDL155" s="736"/>
      <c r="VDM155" s="736"/>
      <c r="VDN155" s="736"/>
      <c r="VDO155" s="736"/>
      <c r="VDP155" s="737"/>
      <c r="VDQ155" s="737"/>
      <c r="VDR155" s="737"/>
      <c r="VDS155" s="737"/>
      <c r="VDT155" s="737"/>
      <c r="VDU155" s="737"/>
      <c r="VDV155" s="737"/>
      <c r="VDW155" s="737"/>
      <c r="VDX155" s="739"/>
      <c r="VDY155" s="740"/>
      <c r="VDZ155" s="736"/>
      <c r="VEA155" s="736"/>
      <c r="VEB155" s="736"/>
      <c r="VEC155" s="736"/>
      <c r="VED155" s="736"/>
      <c r="VEE155" s="736"/>
      <c r="VEF155" s="737"/>
      <c r="VEG155" s="737"/>
      <c r="VEH155" s="737"/>
      <c r="VEI155" s="737"/>
      <c r="VEJ155" s="737"/>
      <c r="VEK155" s="737"/>
      <c r="VEL155" s="737"/>
      <c r="VEM155" s="737"/>
      <c r="VEN155" s="739"/>
      <c r="VEO155" s="740"/>
      <c r="VEP155" s="736"/>
      <c r="VEQ155" s="736"/>
      <c r="VER155" s="736"/>
      <c r="VES155" s="736"/>
      <c r="VET155" s="736"/>
      <c r="VEU155" s="736"/>
      <c r="VEV155" s="737"/>
      <c r="VEW155" s="737"/>
      <c r="VEX155" s="737"/>
      <c r="VEY155" s="737"/>
      <c r="VEZ155" s="737"/>
      <c r="VFA155" s="737"/>
      <c r="VFB155" s="737"/>
      <c r="VFC155" s="737"/>
      <c r="VFD155" s="739"/>
      <c r="VFE155" s="740"/>
      <c r="VFF155" s="736"/>
      <c r="VFG155" s="736"/>
      <c r="VFH155" s="736"/>
      <c r="VFI155" s="736"/>
      <c r="VFJ155" s="736"/>
      <c r="VFK155" s="736"/>
      <c r="VFL155" s="737"/>
      <c r="VFM155" s="737"/>
      <c r="VFN155" s="737"/>
      <c r="VFO155" s="737"/>
      <c r="VFP155" s="737"/>
      <c r="VFQ155" s="737"/>
      <c r="VFR155" s="737"/>
      <c r="VFS155" s="737"/>
      <c r="VFT155" s="739"/>
      <c r="VFU155" s="740"/>
      <c r="VFV155" s="736"/>
      <c r="VFW155" s="736"/>
      <c r="VFX155" s="736"/>
      <c r="VFY155" s="736"/>
      <c r="VFZ155" s="736"/>
      <c r="VGA155" s="736"/>
      <c r="VGB155" s="737"/>
      <c r="VGC155" s="737"/>
      <c r="VGD155" s="737"/>
      <c r="VGE155" s="737"/>
      <c r="VGF155" s="737"/>
      <c r="VGG155" s="737"/>
      <c r="VGH155" s="737"/>
      <c r="VGI155" s="737"/>
      <c r="VGJ155" s="739"/>
      <c r="VGK155" s="740"/>
      <c r="VGL155" s="736"/>
      <c r="VGM155" s="736"/>
      <c r="VGN155" s="736"/>
      <c r="VGO155" s="736"/>
      <c r="VGP155" s="736"/>
      <c r="VGQ155" s="736"/>
      <c r="VGR155" s="737"/>
      <c r="VGS155" s="737"/>
      <c r="VGT155" s="737"/>
      <c r="VGU155" s="737"/>
      <c r="VGV155" s="737"/>
      <c r="VGW155" s="737"/>
      <c r="VGX155" s="737"/>
      <c r="VGY155" s="737"/>
      <c r="VGZ155" s="739"/>
      <c r="VHA155" s="740"/>
      <c r="VHB155" s="736"/>
      <c r="VHC155" s="736"/>
      <c r="VHD155" s="736"/>
      <c r="VHE155" s="736"/>
      <c r="VHF155" s="736"/>
      <c r="VHG155" s="736"/>
      <c r="VHH155" s="737"/>
      <c r="VHI155" s="737"/>
      <c r="VHJ155" s="737"/>
      <c r="VHK155" s="737"/>
      <c r="VHL155" s="737"/>
      <c r="VHM155" s="737"/>
      <c r="VHN155" s="737"/>
      <c r="VHO155" s="737"/>
      <c r="VHP155" s="739"/>
      <c r="VHQ155" s="740"/>
      <c r="VHR155" s="736"/>
      <c r="VHS155" s="736"/>
      <c r="VHT155" s="736"/>
      <c r="VHU155" s="736"/>
      <c r="VHV155" s="736"/>
      <c r="VHW155" s="736"/>
      <c r="VHX155" s="737"/>
      <c r="VHY155" s="737"/>
      <c r="VHZ155" s="737"/>
      <c r="VIA155" s="737"/>
      <c r="VIB155" s="737"/>
      <c r="VIC155" s="737"/>
      <c r="VID155" s="737"/>
      <c r="VIE155" s="737"/>
      <c r="VIF155" s="739"/>
      <c r="VIG155" s="740"/>
      <c r="VIH155" s="736"/>
      <c r="VII155" s="736"/>
      <c r="VIJ155" s="736"/>
      <c r="VIK155" s="736"/>
      <c r="VIL155" s="736"/>
      <c r="VIM155" s="736"/>
      <c r="VIN155" s="737"/>
      <c r="VIO155" s="737"/>
      <c r="VIP155" s="737"/>
      <c r="VIQ155" s="737"/>
      <c r="VIR155" s="737"/>
      <c r="VIS155" s="737"/>
      <c r="VIT155" s="737"/>
      <c r="VIU155" s="737"/>
      <c r="VIV155" s="739"/>
      <c r="VIW155" s="740"/>
      <c r="VIX155" s="736"/>
      <c r="VIY155" s="736"/>
      <c r="VIZ155" s="736"/>
      <c r="VJA155" s="736"/>
      <c r="VJB155" s="736"/>
      <c r="VJC155" s="736"/>
      <c r="VJD155" s="737"/>
      <c r="VJE155" s="737"/>
      <c r="VJF155" s="737"/>
      <c r="VJG155" s="737"/>
      <c r="VJH155" s="737"/>
      <c r="VJI155" s="737"/>
      <c r="VJJ155" s="737"/>
      <c r="VJK155" s="737"/>
      <c r="VJL155" s="739"/>
      <c r="VJM155" s="740"/>
      <c r="VJN155" s="736"/>
      <c r="VJO155" s="736"/>
      <c r="VJP155" s="736"/>
      <c r="VJQ155" s="736"/>
      <c r="VJR155" s="736"/>
      <c r="VJS155" s="736"/>
      <c r="VJT155" s="737"/>
      <c r="VJU155" s="737"/>
      <c r="VJV155" s="737"/>
      <c r="VJW155" s="737"/>
      <c r="VJX155" s="737"/>
      <c r="VJY155" s="737"/>
      <c r="VJZ155" s="737"/>
      <c r="VKA155" s="737"/>
      <c r="VKB155" s="739"/>
      <c r="VKC155" s="740"/>
      <c r="VKD155" s="736"/>
      <c r="VKE155" s="736"/>
      <c r="VKF155" s="736"/>
      <c r="VKG155" s="736"/>
      <c r="VKH155" s="736"/>
      <c r="VKI155" s="736"/>
      <c r="VKJ155" s="737"/>
      <c r="VKK155" s="737"/>
      <c r="VKL155" s="737"/>
      <c r="VKM155" s="737"/>
      <c r="VKN155" s="737"/>
      <c r="VKO155" s="737"/>
      <c r="VKP155" s="737"/>
      <c r="VKQ155" s="737"/>
      <c r="VKR155" s="739"/>
      <c r="VKS155" s="740"/>
      <c r="VKT155" s="736"/>
      <c r="VKU155" s="736"/>
      <c r="VKV155" s="736"/>
      <c r="VKW155" s="736"/>
      <c r="VKX155" s="736"/>
      <c r="VKY155" s="736"/>
      <c r="VKZ155" s="737"/>
      <c r="VLA155" s="737"/>
      <c r="VLB155" s="737"/>
      <c r="VLC155" s="737"/>
      <c r="VLD155" s="737"/>
      <c r="VLE155" s="737"/>
      <c r="VLF155" s="737"/>
      <c r="VLG155" s="737"/>
      <c r="VLH155" s="739"/>
      <c r="VLI155" s="740"/>
      <c r="VLJ155" s="736"/>
      <c r="VLK155" s="736"/>
      <c r="VLL155" s="736"/>
      <c r="VLM155" s="736"/>
      <c r="VLN155" s="736"/>
      <c r="VLO155" s="736"/>
      <c r="VLP155" s="737"/>
      <c r="VLQ155" s="737"/>
      <c r="VLR155" s="737"/>
      <c r="VLS155" s="737"/>
      <c r="VLT155" s="737"/>
      <c r="VLU155" s="737"/>
      <c r="VLV155" s="737"/>
      <c r="VLW155" s="737"/>
      <c r="VLX155" s="739"/>
      <c r="VLY155" s="740"/>
      <c r="VLZ155" s="736"/>
      <c r="VMA155" s="736"/>
      <c r="VMB155" s="736"/>
      <c r="VMC155" s="736"/>
      <c r="VMD155" s="736"/>
      <c r="VME155" s="736"/>
      <c r="VMF155" s="737"/>
      <c r="VMG155" s="737"/>
      <c r="VMH155" s="737"/>
      <c r="VMI155" s="737"/>
      <c r="VMJ155" s="737"/>
      <c r="VMK155" s="737"/>
      <c r="VML155" s="737"/>
      <c r="VMM155" s="737"/>
      <c r="VMN155" s="739"/>
      <c r="VMO155" s="740"/>
      <c r="VMP155" s="736"/>
      <c r="VMQ155" s="736"/>
      <c r="VMR155" s="736"/>
      <c r="VMS155" s="736"/>
      <c r="VMT155" s="736"/>
      <c r="VMU155" s="736"/>
      <c r="VMV155" s="737"/>
      <c r="VMW155" s="737"/>
      <c r="VMX155" s="737"/>
      <c r="VMY155" s="737"/>
      <c r="VMZ155" s="737"/>
      <c r="VNA155" s="737"/>
      <c r="VNB155" s="737"/>
      <c r="VNC155" s="737"/>
      <c r="VND155" s="739"/>
      <c r="VNE155" s="740"/>
      <c r="VNF155" s="736"/>
      <c r="VNG155" s="736"/>
      <c r="VNH155" s="736"/>
      <c r="VNI155" s="736"/>
      <c r="VNJ155" s="736"/>
      <c r="VNK155" s="736"/>
      <c r="VNL155" s="737"/>
      <c r="VNM155" s="737"/>
      <c r="VNN155" s="737"/>
      <c r="VNO155" s="737"/>
      <c r="VNP155" s="737"/>
      <c r="VNQ155" s="737"/>
      <c r="VNR155" s="737"/>
      <c r="VNS155" s="737"/>
      <c r="VNT155" s="739"/>
      <c r="VNU155" s="740"/>
      <c r="VNV155" s="736"/>
      <c r="VNW155" s="736"/>
      <c r="VNX155" s="736"/>
      <c r="VNY155" s="736"/>
      <c r="VNZ155" s="736"/>
      <c r="VOA155" s="736"/>
      <c r="VOB155" s="737"/>
      <c r="VOC155" s="737"/>
      <c r="VOD155" s="737"/>
      <c r="VOE155" s="737"/>
      <c r="VOF155" s="737"/>
      <c r="VOG155" s="737"/>
      <c r="VOH155" s="737"/>
      <c r="VOI155" s="737"/>
      <c r="VOJ155" s="739"/>
      <c r="VOK155" s="740"/>
      <c r="VOL155" s="736"/>
      <c r="VOM155" s="736"/>
      <c r="VON155" s="736"/>
      <c r="VOO155" s="736"/>
      <c r="VOP155" s="736"/>
      <c r="VOQ155" s="736"/>
      <c r="VOR155" s="737"/>
      <c r="VOS155" s="737"/>
      <c r="VOT155" s="737"/>
      <c r="VOU155" s="737"/>
      <c r="VOV155" s="737"/>
      <c r="VOW155" s="737"/>
      <c r="VOX155" s="737"/>
      <c r="VOY155" s="737"/>
      <c r="VOZ155" s="739"/>
      <c r="VPA155" s="740"/>
      <c r="VPB155" s="736"/>
      <c r="VPC155" s="736"/>
      <c r="VPD155" s="736"/>
      <c r="VPE155" s="736"/>
      <c r="VPF155" s="736"/>
      <c r="VPG155" s="736"/>
      <c r="VPH155" s="737"/>
      <c r="VPI155" s="737"/>
      <c r="VPJ155" s="737"/>
      <c r="VPK155" s="737"/>
      <c r="VPL155" s="737"/>
      <c r="VPM155" s="737"/>
      <c r="VPN155" s="737"/>
      <c r="VPO155" s="737"/>
      <c r="VPP155" s="739"/>
      <c r="VPQ155" s="740"/>
      <c r="VPR155" s="736"/>
      <c r="VPS155" s="736"/>
      <c r="VPT155" s="736"/>
      <c r="VPU155" s="736"/>
      <c r="VPV155" s="736"/>
      <c r="VPW155" s="736"/>
      <c r="VPX155" s="737"/>
      <c r="VPY155" s="737"/>
      <c r="VPZ155" s="737"/>
      <c r="VQA155" s="737"/>
      <c r="VQB155" s="737"/>
      <c r="VQC155" s="737"/>
      <c r="VQD155" s="737"/>
      <c r="VQE155" s="737"/>
      <c r="VQF155" s="739"/>
      <c r="VQG155" s="740"/>
      <c r="VQH155" s="736"/>
      <c r="VQI155" s="736"/>
      <c r="VQJ155" s="736"/>
      <c r="VQK155" s="736"/>
      <c r="VQL155" s="736"/>
      <c r="VQM155" s="736"/>
      <c r="VQN155" s="737"/>
      <c r="VQO155" s="737"/>
      <c r="VQP155" s="737"/>
      <c r="VQQ155" s="737"/>
      <c r="VQR155" s="737"/>
      <c r="VQS155" s="737"/>
      <c r="VQT155" s="737"/>
      <c r="VQU155" s="737"/>
      <c r="VQV155" s="739"/>
      <c r="VQW155" s="740"/>
      <c r="VQX155" s="736"/>
      <c r="VQY155" s="736"/>
      <c r="VQZ155" s="736"/>
      <c r="VRA155" s="736"/>
      <c r="VRB155" s="736"/>
      <c r="VRC155" s="736"/>
      <c r="VRD155" s="737"/>
      <c r="VRE155" s="737"/>
      <c r="VRF155" s="737"/>
      <c r="VRG155" s="737"/>
      <c r="VRH155" s="737"/>
      <c r="VRI155" s="737"/>
      <c r="VRJ155" s="737"/>
      <c r="VRK155" s="737"/>
      <c r="VRL155" s="739"/>
      <c r="VRM155" s="740"/>
      <c r="VRN155" s="736"/>
      <c r="VRO155" s="736"/>
      <c r="VRP155" s="736"/>
      <c r="VRQ155" s="736"/>
      <c r="VRR155" s="736"/>
      <c r="VRS155" s="736"/>
      <c r="VRT155" s="737"/>
      <c r="VRU155" s="737"/>
      <c r="VRV155" s="737"/>
      <c r="VRW155" s="737"/>
      <c r="VRX155" s="737"/>
      <c r="VRY155" s="737"/>
      <c r="VRZ155" s="737"/>
      <c r="VSA155" s="737"/>
      <c r="VSB155" s="739"/>
      <c r="VSC155" s="740"/>
      <c r="VSD155" s="736"/>
      <c r="VSE155" s="736"/>
      <c r="VSF155" s="736"/>
      <c r="VSG155" s="736"/>
      <c r="VSH155" s="736"/>
      <c r="VSI155" s="736"/>
      <c r="VSJ155" s="737"/>
      <c r="VSK155" s="737"/>
      <c r="VSL155" s="737"/>
      <c r="VSM155" s="737"/>
      <c r="VSN155" s="737"/>
      <c r="VSO155" s="737"/>
      <c r="VSP155" s="737"/>
      <c r="VSQ155" s="737"/>
      <c r="VSR155" s="739"/>
      <c r="VSS155" s="740"/>
      <c r="VST155" s="736"/>
      <c r="VSU155" s="736"/>
      <c r="VSV155" s="736"/>
      <c r="VSW155" s="736"/>
      <c r="VSX155" s="736"/>
      <c r="VSY155" s="736"/>
      <c r="VSZ155" s="737"/>
      <c r="VTA155" s="737"/>
      <c r="VTB155" s="737"/>
      <c r="VTC155" s="737"/>
      <c r="VTD155" s="737"/>
      <c r="VTE155" s="737"/>
      <c r="VTF155" s="737"/>
      <c r="VTG155" s="737"/>
      <c r="VTH155" s="739"/>
      <c r="VTI155" s="740"/>
      <c r="VTJ155" s="736"/>
      <c r="VTK155" s="736"/>
      <c r="VTL155" s="736"/>
      <c r="VTM155" s="736"/>
      <c r="VTN155" s="736"/>
      <c r="VTO155" s="736"/>
      <c r="VTP155" s="737"/>
      <c r="VTQ155" s="737"/>
      <c r="VTR155" s="737"/>
      <c r="VTS155" s="737"/>
      <c r="VTT155" s="737"/>
      <c r="VTU155" s="737"/>
      <c r="VTV155" s="737"/>
      <c r="VTW155" s="737"/>
      <c r="VTX155" s="739"/>
      <c r="VTY155" s="740"/>
      <c r="VTZ155" s="736"/>
      <c r="VUA155" s="736"/>
      <c r="VUB155" s="736"/>
      <c r="VUC155" s="736"/>
      <c r="VUD155" s="736"/>
      <c r="VUE155" s="736"/>
      <c r="VUF155" s="737"/>
      <c r="VUG155" s="737"/>
      <c r="VUH155" s="737"/>
      <c r="VUI155" s="737"/>
      <c r="VUJ155" s="737"/>
      <c r="VUK155" s="737"/>
      <c r="VUL155" s="737"/>
      <c r="VUM155" s="737"/>
      <c r="VUN155" s="739"/>
      <c r="VUO155" s="740"/>
      <c r="VUP155" s="736"/>
      <c r="VUQ155" s="736"/>
      <c r="VUR155" s="736"/>
      <c r="VUS155" s="736"/>
      <c r="VUT155" s="736"/>
      <c r="VUU155" s="736"/>
      <c r="VUV155" s="737"/>
      <c r="VUW155" s="737"/>
      <c r="VUX155" s="737"/>
      <c r="VUY155" s="737"/>
      <c r="VUZ155" s="737"/>
      <c r="VVA155" s="737"/>
      <c r="VVB155" s="737"/>
      <c r="VVC155" s="737"/>
      <c r="VVD155" s="739"/>
      <c r="VVE155" s="740"/>
      <c r="VVF155" s="736"/>
      <c r="VVG155" s="736"/>
      <c r="VVH155" s="736"/>
      <c r="VVI155" s="736"/>
      <c r="VVJ155" s="736"/>
      <c r="VVK155" s="736"/>
      <c r="VVL155" s="737"/>
      <c r="VVM155" s="737"/>
      <c r="VVN155" s="737"/>
      <c r="VVO155" s="737"/>
      <c r="VVP155" s="737"/>
      <c r="VVQ155" s="737"/>
      <c r="VVR155" s="737"/>
      <c r="VVS155" s="737"/>
      <c r="VVT155" s="739"/>
      <c r="VVU155" s="740"/>
      <c r="VVV155" s="736"/>
      <c r="VVW155" s="736"/>
      <c r="VVX155" s="736"/>
      <c r="VVY155" s="736"/>
      <c r="VVZ155" s="736"/>
      <c r="VWA155" s="736"/>
      <c r="VWB155" s="737"/>
      <c r="VWC155" s="737"/>
      <c r="VWD155" s="737"/>
      <c r="VWE155" s="737"/>
      <c r="VWF155" s="737"/>
      <c r="VWG155" s="737"/>
      <c r="VWH155" s="737"/>
      <c r="VWI155" s="737"/>
      <c r="VWJ155" s="739"/>
      <c r="VWK155" s="740"/>
      <c r="VWL155" s="736"/>
      <c r="VWM155" s="736"/>
      <c r="VWN155" s="736"/>
      <c r="VWO155" s="736"/>
      <c r="VWP155" s="736"/>
      <c r="VWQ155" s="736"/>
      <c r="VWR155" s="737"/>
      <c r="VWS155" s="737"/>
      <c r="VWT155" s="737"/>
      <c r="VWU155" s="737"/>
      <c r="VWV155" s="737"/>
      <c r="VWW155" s="737"/>
      <c r="VWX155" s="737"/>
      <c r="VWY155" s="737"/>
      <c r="VWZ155" s="739"/>
      <c r="VXA155" s="740"/>
      <c r="VXB155" s="736"/>
      <c r="VXC155" s="736"/>
      <c r="VXD155" s="736"/>
      <c r="VXE155" s="736"/>
      <c r="VXF155" s="736"/>
      <c r="VXG155" s="736"/>
      <c r="VXH155" s="737"/>
      <c r="VXI155" s="737"/>
      <c r="VXJ155" s="737"/>
      <c r="VXK155" s="737"/>
      <c r="VXL155" s="737"/>
      <c r="VXM155" s="737"/>
      <c r="VXN155" s="737"/>
      <c r="VXO155" s="737"/>
      <c r="VXP155" s="739"/>
      <c r="VXQ155" s="740"/>
      <c r="VXR155" s="736"/>
      <c r="VXS155" s="736"/>
      <c r="VXT155" s="736"/>
      <c r="VXU155" s="736"/>
      <c r="VXV155" s="736"/>
      <c r="VXW155" s="736"/>
      <c r="VXX155" s="737"/>
      <c r="VXY155" s="737"/>
      <c r="VXZ155" s="737"/>
      <c r="VYA155" s="737"/>
      <c r="VYB155" s="737"/>
      <c r="VYC155" s="737"/>
      <c r="VYD155" s="737"/>
      <c r="VYE155" s="737"/>
      <c r="VYF155" s="739"/>
      <c r="VYG155" s="740"/>
      <c r="VYH155" s="736"/>
      <c r="VYI155" s="736"/>
      <c r="VYJ155" s="736"/>
      <c r="VYK155" s="736"/>
      <c r="VYL155" s="736"/>
      <c r="VYM155" s="736"/>
      <c r="VYN155" s="737"/>
      <c r="VYO155" s="737"/>
      <c r="VYP155" s="737"/>
      <c r="VYQ155" s="737"/>
      <c r="VYR155" s="737"/>
      <c r="VYS155" s="737"/>
      <c r="VYT155" s="737"/>
      <c r="VYU155" s="737"/>
      <c r="VYV155" s="739"/>
      <c r="VYW155" s="740"/>
      <c r="VYX155" s="736"/>
      <c r="VYY155" s="736"/>
      <c r="VYZ155" s="736"/>
      <c r="VZA155" s="736"/>
      <c r="VZB155" s="736"/>
      <c r="VZC155" s="736"/>
      <c r="VZD155" s="737"/>
      <c r="VZE155" s="737"/>
      <c r="VZF155" s="737"/>
      <c r="VZG155" s="737"/>
      <c r="VZH155" s="737"/>
      <c r="VZI155" s="737"/>
      <c r="VZJ155" s="737"/>
      <c r="VZK155" s="737"/>
      <c r="VZL155" s="739"/>
      <c r="VZM155" s="740"/>
      <c r="VZN155" s="736"/>
      <c r="VZO155" s="736"/>
      <c r="VZP155" s="736"/>
      <c r="VZQ155" s="736"/>
      <c r="VZR155" s="736"/>
      <c r="VZS155" s="736"/>
      <c r="VZT155" s="737"/>
      <c r="VZU155" s="737"/>
      <c r="VZV155" s="737"/>
      <c r="VZW155" s="737"/>
      <c r="VZX155" s="737"/>
      <c r="VZY155" s="737"/>
      <c r="VZZ155" s="737"/>
      <c r="WAA155" s="737"/>
      <c r="WAB155" s="739"/>
      <c r="WAC155" s="740"/>
      <c r="WAD155" s="736"/>
      <c r="WAE155" s="736"/>
      <c r="WAF155" s="736"/>
      <c r="WAG155" s="736"/>
      <c r="WAH155" s="736"/>
      <c r="WAI155" s="736"/>
      <c r="WAJ155" s="737"/>
      <c r="WAK155" s="737"/>
      <c r="WAL155" s="737"/>
      <c r="WAM155" s="737"/>
      <c r="WAN155" s="737"/>
      <c r="WAO155" s="737"/>
      <c r="WAP155" s="737"/>
      <c r="WAQ155" s="737"/>
      <c r="WAR155" s="739"/>
      <c r="WAS155" s="740"/>
      <c r="WAT155" s="736"/>
      <c r="WAU155" s="736"/>
      <c r="WAV155" s="736"/>
      <c r="WAW155" s="736"/>
      <c r="WAX155" s="736"/>
      <c r="WAY155" s="736"/>
      <c r="WAZ155" s="737"/>
      <c r="WBA155" s="737"/>
      <c r="WBB155" s="737"/>
      <c r="WBC155" s="737"/>
      <c r="WBD155" s="737"/>
      <c r="WBE155" s="737"/>
      <c r="WBF155" s="737"/>
      <c r="WBG155" s="737"/>
      <c r="WBH155" s="739"/>
      <c r="WBI155" s="740"/>
      <c r="WBJ155" s="736"/>
      <c r="WBK155" s="736"/>
      <c r="WBL155" s="736"/>
      <c r="WBM155" s="736"/>
      <c r="WBN155" s="736"/>
      <c r="WBO155" s="736"/>
      <c r="WBP155" s="737"/>
      <c r="WBQ155" s="737"/>
      <c r="WBR155" s="737"/>
      <c r="WBS155" s="737"/>
      <c r="WBT155" s="737"/>
      <c r="WBU155" s="737"/>
      <c r="WBV155" s="737"/>
      <c r="WBW155" s="737"/>
      <c r="WBX155" s="739"/>
      <c r="WBY155" s="740"/>
      <c r="WBZ155" s="736"/>
      <c r="WCA155" s="736"/>
      <c r="WCB155" s="736"/>
      <c r="WCC155" s="736"/>
      <c r="WCD155" s="736"/>
      <c r="WCE155" s="736"/>
      <c r="WCF155" s="737"/>
      <c r="WCG155" s="737"/>
      <c r="WCH155" s="737"/>
      <c r="WCI155" s="737"/>
      <c r="WCJ155" s="737"/>
      <c r="WCK155" s="737"/>
      <c r="WCL155" s="737"/>
      <c r="WCM155" s="737"/>
      <c r="WCN155" s="739"/>
      <c r="WCO155" s="740"/>
      <c r="WCP155" s="736"/>
      <c r="WCQ155" s="736"/>
      <c r="WCR155" s="736"/>
      <c r="WCS155" s="736"/>
      <c r="WCT155" s="736"/>
      <c r="WCU155" s="736"/>
      <c r="WCV155" s="737"/>
      <c r="WCW155" s="737"/>
      <c r="WCX155" s="737"/>
      <c r="WCY155" s="737"/>
      <c r="WCZ155" s="737"/>
      <c r="WDA155" s="737"/>
      <c r="WDB155" s="737"/>
      <c r="WDC155" s="737"/>
      <c r="WDD155" s="739"/>
      <c r="WDE155" s="740"/>
      <c r="WDF155" s="736"/>
      <c r="WDG155" s="736"/>
      <c r="WDH155" s="736"/>
      <c r="WDI155" s="736"/>
      <c r="WDJ155" s="736"/>
      <c r="WDK155" s="736"/>
      <c r="WDL155" s="737"/>
      <c r="WDM155" s="737"/>
      <c r="WDN155" s="737"/>
      <c r="WDO155" s="737"/>
      <c r="WDP155" s="737"/>
      <c r="WDQ155" s="737"/>
      <c r="WDR155" s="737"/>
      <c r="WDS155" s="737"/>
      <c r="WDT155" s="739"/>
      <c r="WDU155" s="740"/>
      <c r="WDV155" s="736"/>
      <c r="WDW155" s="736"/>
      <c r="WDX155" s="736"/>
      <c r="WDY155" s="736"/>
      <c r="WDZ155" s="736"/>
      <c r="WEA155" s="736"/>
      <c r="WEB155" s="737"/>
      <c r="WEC155" s="737"/>
      <c r="WED155" s="737"/>
      <c r="WEE155" s="737"/>
      <c r="WEF155" s="737"/>
      <c r="WEG155" s="737"/>
      <c r="WEH155" s="737"/>
      <c r="WEI155" s="737"/>
      <c r="WEJ155" s="739"/>
      <c r="WEK155" s="740"/>
      <c r="WEL155" s="736"/>
      <c r="WEM155" s="736"/>
      <c r="WEN155" s="736"/>
      <c r="WEO155" s="736"/>
      <c r="WEP155" s="736"/>
      <c r="WEQ155" s="736"/>
      <c r="WER155" s="737"/>
      <c r="WES155" s="737"/>
      <c r="WET155" s="737"/>
      <c r="WEU155" s="737"/>
      <c r="WEV155" s="737"/>
      <c r="WEW155" s="737"/>
      <c r="WEX155" s="737"/>
      <c r="WEY155" s="737"/>
      <c r="WEZ155" s="739"/>
      <c r="WFA155" s="740"/>
      <c r="WFB155" s="736"/>
      <c r="WFC155" s="736"/>
      <c r="WFD155" s="736"/>
      <c r="WFE155" s="736"/>
      <c r="WFF155" s="736"/>
      <c r="WFG155" s="736"/>
      <c r="WFH155" s="737"/>
      <c r="WFI155" s="737"/>
      <c r="WFJ155" s="737"/>
      <c r="WFK155" s="737"/>
      <c r="WFL155" s="737"/>
      <c r="WFM155" s="737"/>
      <c r="WFN155" s="737"/>
      <c r="WFO155" s="737"/>
      <c r="WFP155" s="739"/>
      <c r="WFQ155" s="740"/>
      <c r="WFR155" s="736"/>
      <c r="WFS155" s="736"/>
      <c r="WFT155" s="736"/>
      <c r="WFU155" s="736"/>
      <c r="WFV155" s="736"/>
      <c r="WFW155" s="736"/>
      <c r="WFX155" s="737"/>
      <c r="WFY155" s="737"/>
      <c r="WFZ155" s="737"/>
      <c r="WGA155" s="737"/>
      <c r="WGB155" s="737"/>
      <c r="WGC155" s="737"/>
      <c r="WGD155" s="737"/>
      <c r="WGE155" s="737"/>
      <c r="WGF155" s="739"/>
      <c r="WGG155" s="740"/>
      <c r="WGH155" s="736"/>
      <c r="WGI155" s="736"/>
      <c r="WGJ155" s="736"/>
      <c r="WGK155" s="736"/>
      <c r="WGL155" s="736"/>
      <c r="WGM155" s="736"/>
      <c r="WGN155" s="737"/>
      <c r="WGO155" s="737"/>
      <c r="WGP155" s="737"/>
      <c r="WGQ155" s="737"/>
      <c r="WGR155" s="737"/>
      <c r="WGS155" s="737"/>
      <c r="WGT155" s="737"/>
      <c r="WGU155" s="737"/>
      <c r="WGV155" s="739"/>
      <c r="WGW155" s="740"/>
      <c r="WGX155" s="736"/>
      <c r="WGY155" s="736"/>
      <c r="WGZ155" s="736"/>
      <c r="WHA155" s="736"/>
      <c r="WHB155" s="736"/>
      <c r="WHC155" s="736"/>
      <c r="WHD155" s="737"/>
      <c r="WHE155" s="737"/>
      <c r="WHF155" s="737"/>
      <c r="WHG155" s="737"/>
      <c r="WHH155" s="737"/>
      <c r="WHI155" s="737"/>
      <c r="WHJ155" s="737"/>
      <c r="WHK155" s="737"/>
      <c r="WHL155" s="739"/>
      <c r="WHM155" s="740"/>
      <c r="WHN155" s="736"/>
      <c r="WHO155" s="736"/>
      <c r="WHP155" s="736"/>
      <c r="WHQ155" s="736"/>
      <c r="WHR155" s="736"/>
      <c r="WHS155" s="736"/>
      <c r="WHT155" s="737"/>
      <c r="WHU155" s="737"/>
      <c r="WHV155" s="737"/>
      <c r="WHW155" s="737"/>
      <c r="WHX155" s="737"/>
      <c r="WHY155" s="737"/>
      <c r="WHZ155" s="737"/>
      <c r="WIA155" s="737"/>
      <c r="WIB155" s="739"/>
      <c r="WIC155" s="740"/>
      <c r="WID155" s="736"/>
      <c r="WIE155" s="736"/>
      <c r="WIF155" s="736"/>
      <c r="WIG155" s="736"/>
      <c r="WIH155" s="736"/>
      <c r="WII155" s="736"/>
      <c r="WIJ155" s="737"/>
      <c r="WIK155" s="737"/>
      <c r="WIL155" s="737"/>
      <c r="WIM155" s="737"/>
      <c r="WIN155" s="737"/>
      <c r="WIO155" s="737"/>
      <c r="WIP155" s="737"/>
      <c r="WIQ155" s="737"/>
      <c r="WIR155" s="739"/>
      <c r="WIS155" s="740"/>
      <c r="WIT155" s="736"/>
      <c r="WIU155" s="736"/>
      <c r="WIV155" s="736"/>
      <c r="WIW155" s="736"/>
      <c r="WIX155" s="736"/>
      <c r="WIY155" s="736"/>
      <c r="WIZ155" s="737"/>
      <c r="WJA155" s="737"/>
      <c r="WJB155" s="737"/>
      <c r="WJC155" s="737"/>
      <c r="WJD155" s="737"/>
      <c r="WJE155" s="737"/>
      <c r="WJF155" s="737"/>
      <c r="WJG155" s="737"/>
      <c r="WJH155" s="739"/>
      <c r="WJI155" s="740"/>
      <c r="WJJ155" s="736"/>
      <c r="WJK155" s="736"/>
      <c r="WJL155" s="736"/>
      <c r="WJM155" s="736"/>
      <c r="WJN155" s="736"/>
      <c r="WJO155" s="736"/>
      <c r="WJP155" s="737"/>
      <c r="WJQ155" s="737"/>
      <c r="WJR155" s="737"/>
      <c r="WJS155" s="737"/>
      <c r="WJT155" s="737"/>
      <c r="WJU155" s="737"/>
      <c r="WJV155" s="737"/>
      <c r="WJW155" s="737"/>
      <c r="WJX155" s="739"/>
      <c r="WJY155" s="740"/>
      <c r="WJZ155" s="736"/>
      <c r="WKA155" s="736"/>
      <c r="WKB155" s="736"/>
      <c r="WKC155" s="736"/>
      <c r="WKD155" s="736"/>
      <c r="WKE155" s="736"/>
      <c r="WKF155" s="737"/>
      <c r="WKG155" s="737"/>
      <c r="WKH155" s="737"/>
      <c r="WKI155" s="737"/>
      <c r="WKJ155" s="737"/>
      <c r="WKK155" s="737"/>
      <c r="WKL155" s="737"/>
      <c r="WKM155" s="737"/>
      <c r="WKN155" s="739"/>
      <c r="WKO155" s="740"/>
      <c r="WKP155" s="736"/>
      <c r="WKQ155" s="736"/>
      <c r="WKR155" s="736"/>
      <c r="WKS155" s="736"/>
      <c r="WKT155" s="736"/>
      <c r="WKU155" s="736"/>
      <c r="WKV155" s="737"/>
      <c r="WKW155" s="737"/>
      <c r="WKX155" s="737"/>
      <c r="WKY155" s="737"/>
      <c r="WKZ155" s="737"/>
      <c r="WLA155" s="737"/>
      <c r="WLB155" s="737"/>
      <c r="WLC155" s="737"/>
      <c r="WLD155" s="739"/>
      <c r="WLE155" s="740"/>
      <c r="WLF155" s="736"/>
      <c r="WLG155" s="736"/>
      <c r="WLH155" s="736"/>
      <c r="WLI155" s="736"/>
      <c r="WLJ155" s="736"/>
      <c r="WLK155" s="736"/>
      <c r="WLL155" s="737"/>
      <c r="WLM155" s="737"/>
      <c r="WLN155" s="737"/>
      <c r="WLO155" s="737"/>
      <c r="WLP155" s="737"/>
      <c r="WLQ155" s="737"/>
      <c r="WLR155" s="737"/>
      <c r="WLS155" s="737"/>
      <c r="WLT155" s="739"/>
      <c r="WLU155" s="740"/>
      <c r="WLV155" s="736"/>
      <c r="WLW155" s="736"/>
      <c r="WLX155" s="736"/>
      <c r="WLY155" s="736"/>
      <c r="WLZ155" s="736"/>
      <c r="WMA155" s="736"/>
      <c r="WMB155" s="737"/>
      <c r="WMC155" s="737"/>
      <c r="WMD155" s="737"/>
      <c r="WME155" s="737"/>
      <c r="WMF155" s="737"/>
      <c r="WMG155" s="737"/>
      <c r="WMH155" s="737"/>
      <c r="WMI155" s="737"/>
      <c r="WMJ155" s="739"/>
      <c r="WMK155" s="740"/>
      <c r="WML155" s="736"/>
      <c r="WMM155" s="736"/>
      <c r="WMN155" s="736"/>
      <c r="WMO155" s="736"/>
      <c r="WMP155" s="736"/>
      <c r="WMQ155" s="736"/>
      <c r="WMR155" s="737"/>
      <c r="WMS155" s="737"/>
      <c r="WMT155" s="737"/>
      <c r="WMU155" s="737"/>
      <c r="WMV155" s="737"/>
      <c r="WMW155" s="737"/>
      <c r="WMX155" s="737"/>
      <c r="WMY155" s="737"/>
      <c r="WMZ155" s="739"/>
      <c r="WNA155" s="740"/>
      <c r="WNB155" s="736"/>
      <c r="WNC155" s="736"/>
      <c r="WND155" s="736"/>
      <c r="WNE155" s="736"/>
      <c r="WNF155" s="736"/>
      <c r="WNG155" s="736"/>
      <c r="WNH155" s="737"/>
      <c r="WNI155" s="737"/>
      <c r="WNJ155" s="737"/>
      <c r="WNK155" s="737"/>
      <c r="WNL155" s="737"/>
      <c r="WNM155" s="737"/>
      <c r="WNN155" s="737"/>
      <c r="WNO155" s="737"/>
      <c r="WNP155" s="739"/>
      <c r="WNQ155" s="740"/>
      <c r="WNR155" s="736"/>
      <c r="WNS155" s="736"/>
      <c r="WNT155" s="736"/>
      <c r="WNU155" s="736"/>
      <c r="WNV155" s="736"/>
      <c r="WNW155" s="736"/>
      <c r="WNX155" s="737"/>
      <c r="WNY155" s="737"/>
      <c r="WNZ155" s="737"/>
      <c r="WOA155" s="737"/>
      <c r="WOB155" s="737"/>
      <c r="WOC155" s="737"/>
      <c r="WOD155" s="737"/>
      <c r="WOE155" s="737"/>
      <c r="WOF155" s="739"/>
      <c r="WOG155" s="740"/>
      <c r="WOH155" s="736"/>
      <c r="WOI155" s="736"/>
      <c r="WOJ155" s="736"/>
      <c r="WOK155" s="736"/>
      <c r="WOL155" s="736"/>
      <c r="WOM155" s="736"/>
      <c r="WON155" s="737"/>
      <c r="WOO155" s="737"/>
      <c r="WOP155" s="737"/>
      <c r="WOQ155" s="737"/>
      <c r="WOR155" s="737"/>
      <c r="WOS155" s="737"/>
      <c r="WOT155" s="737"/>
      <c r="WOU155" s="737"/>
      <c r="WOV155" s="739"/>
      <c r="WOW155" s="740"/>
      <c r="WOX155" s="736"/>
      <c r="WOY155" s="736"/>
      <c r="WOZ155" s="736"/>
      <c r="WPA155" s="736"/>
      <c r="WPB155" s="736"/>
      <c r="WPC155" s="736"/>
      <c r="WPD155" s="737"/>
      <c r="WPE155" s="737"/>
      <c r="WPF155" s="737"/>
      <c r="WPG155" s="737"/>
      <c r="WPH155" s="737"/>
      <c r="WPI155" s="737"/>
      <c r="WPJ155" s="737"/>
      <c r="WPK155" s="737"/>
      <c r="WPL155" s="739"/>
      <c r="WPM155" s="740"/>
      <c r="WPN155" s="736"/>
      <c r="WPO155" s="736"/>
      <c r="WPP155" s="736"/>
      <c r="WPQ155" s="736"/>
      <c r="WPR155" s="736"/>
      <c r="WPS155" s="736"/>
      <c r="WPT155" s="737"/>
      <c r="WPU155" s="737"/>
      <c r="WPV155" s="737"/>
      <c r="WPW155" s="737"/>
      <c r="WPX155" s="737"/>
      <c r="WPY155" s="737"/>
      <c r="WPZ155" s="737"/>
      <c r="WQA155" s="737"/>
      <c r="WQB155" s="739"/>
      <c r="WQC155" s="740"/>
      <c r="WQD155" s="736"/>
      <c r="WQE155" s="736"/>
      <c r="WQF155" s="736"/>
      <c r="WQG155" s="736"/>
      <c r="WQH155" s="736"/>
      <c r="WQI155" s="736"/>
      <c r="WQJ155" s="737"/>
      <c r="WQK155" s="737"/>
      <c r="WQL155" s="737"/>
      <c r="WQM155" s="737"/>
      <c r="WQN155" s="737"/>
      <c r="WQO155" s="737"/>
      <c r="WQP155" s="737"/>
      <c r="WQQ155" s="737"/>
      <c r="WQR155" s="739"/>
      <c r="WQS155" s="740"/>
      <c r="WQT155" s="736"/>
      <c r="WQU155" s="736"/>
      <c r="WQV155" s="736"/>
      <c r="WQW155" s="736"/>
      <c r="WQX155" s="736"/>
      <c r="WQY155" s="736"/>
      <c r="WQZ155" s="737"/>
      <c r="WRA155" s="737"/>
      <c r="WRB155" s="737"/>
      <c r="WRC155" s="737"/>
      <c r="WRD155" s="737"/>
      <c r="WRE155" s="737"/>
      <c r="WRF155" s="737"/>
      <c r="WRG155" s="737"/>
      <c r="WRH155" s="739"/>
      <c r="WRI155" s="740"/>
      <c r="WRJ155" s="736"/>
      <c r="WRK155" s="736"/>
      <c r="WRL155" s="736"/>
      <c r="WRM155" s="736"/>
      <c r="WRN155" s="736"/>
      <c r="WRO155" s="736"/>
      <c r="WRP155" s="737"/>
      <c r="WRQ155" s="737"/>
      <c r="WRR155" s="737"/>
      <c r="WRS155" s="737"/>
      <c r="WRT155" s="737"/>
      <c r="WRU155" s="737"/>
      <c r="WRV155" s="737"/>
      <c r="WRW155" s="737"/>
      <c r="WRX155" s="739"/>
      <c r="WRY155" s="740"/>
      <c r="WRZ155" s="736"/>
      <c r="WSA155" s="736"/>
      <c r="WSB155" s="736"/>
      <c r="WSC155" s="736"/>
      <c r="WSD155" s="736"/>
      <c r="WSE155" s="736"/>
      <c r="WSF155" s="737"/>
      <c r="WSG155" s="737"/>
      <c r="WSH155" s="737"/>
      <c r="WSI155" s="737"/>
      <c r="WSJ155" s="737"/>
      <c r="WSK155" s="737"/>
      <c r="WSL155" s="737"/>
      <c r="WSM155" s="737"/>
      <c r="WSN155" s="739"/>
      <c r="WSO155" s="740"/>
      <c r="WSP155" s="736"/>
      <c r="WSQ155" s="736"/>
      <c r="WSR155" s="736"/>
      <c r="WSS155" s="736"/>
      <c r="WST155" s="736"/>
      <c r="WSU155" s="736"/>
      <c r="WSV155" s="737"/>
      <c r="WSW155" s="737"/>
      <c r="WSX155" s="737"/>
      <c r="WSY155" s="737"/>
      <c r="WSZ155" s="737"/>
      <c r="WTA155" s="737"/>
      <c r="WTB155" s="737"/>
      <c r="WTC155" s="737"/>
      <c r="WTD155" s="739"/>
      <c r="WTE155" s="740"/>
      <c r="WTF155" s="736"/>
      <c r="WTG155" s="736"/>
      <c r="WTH155" s="736"/>
      <c r="WTI155" s="736"/>
      <c r="WTJ155" s="736"/>
      <c r="WTK155" s="736"/>
      <c r="WTL155" s="737"/>
      <c r="WTM155" s="737"/>
      <c r="WTN155" s="737"/>
      <c r="WTO155" s="737"/>
      <c r="WTP155" s="737"/>
      <c r="WTQ155" s="737"/>
      <c r="WTR155" s="737"/>
      <c r="WTS155" s="737"/>
      <c r="WTT155" s="739"/>
      <c r="WTU155" s="740"/>
      <c r="WTV155" s="736"/>
      <c r="WTW155" s="736"/>
      <c r="WTX155" s="736"/>
      <c r="WTY155" s="736"/>
      <c r="WTZ155" s="736"/>
      <c r="WUA155" s="736"/>
      <c r="WUB155" s="737"/>
      <c r="WUC155" s="737"/>
      <c r="WUD155" s="737"/>
      <c r="WUE155" s="737"/>
      <c r="WUF155" s="737"/>
      <c r="WUG155" s="737"/>
      <c r="WUH155" s="737"/>
      <c r="WUI155" s="737"/>
      <c r="WUJ155" s="739"/>
      <c r="WUK155" s="740"/>
      <c r="WUL155" s="736"/>
      <c r="WUM155" s="736"/>
      <c r="WUN155" s="736"/>
      <c r="WUO155" s="736"/>
      <c r="WUP155" s="736"/>
      <c r="WUQ155" s="736"/>
      <c r="WUR155" s="737"/>
      <c r="WUS155" s="737"/>
      <c r="WUT155" s="737"/>
      <c r="WUU155" s="737"/>
      <c r="WUV155" s="737"/>
      <c r="WUW155" s="737"/>
      <c r="WUX155" s="737"/>
      <c r="WUY155" s="737"/>
      <c r="WUZ155" s="739"/>
      <c r="WVA155" s="740"/>
      <c r="WVB155" s="736"/>
      <c r="WVC155" s="736"/>
      <c r="WVD155" s="736"/>
      <c r="WVE155" s="736"/>
      <c r="WVF155" s="736"/>
      <c r="WVG155" s="736"/>
      <c r="WVH155" s="737"/>
      <c r="WVI155" s="737"/>
      <c r="WVJ155" s="737"/>
      <c r="WVK155" s="737"/>
      <c r="WVL155" s="737"/>
      <c r="WVM155" s="737"/>
      <c r="WVN155" s="737"/>
      <c r="WVO155" s="737"/>
      <c r="WVP155" s="739"/>
      <c r="WVQ155" s="740"/>
      <c r="WVR155" s="736"/>
      <c r="WVS155" s="736"/>
      <c r="WVT155" s="736"/>
      <c r="WVU155" s="736"/>
      <c r="WVV155" s="736"/>
      <c r="WVW155" s="736"/>
      <c r="WVX155" s="737"/>
      <c r="WVY155" s="737"/>
      <c r="WVZ155" s="737"/>
      <c r="WWA155" s="737"/>
      <c r="WWB155" s="737"/>
      <c r="WWC155" s="737"/>
      <c r="WWD155" s="737"/>
      <c r="WWE155" s="737"/>
      <c r="WWF155" s="739"/>
      <c r="WWG155" s="740"/>
      <c r="WWH155" s="736"/>
      <c r="WWI155" s="736"/>
      <c r="WWJ155" s="736"/>
      <c r="WWK155" s="736"/>
      <c r="WWL155" s="736"/>
      <c r="WWM155" s="736"/>
      <c r="WWN155" s="737"/>
      <c r="WWO155" s="737"/>
      <c r="WWP155" s="737"/>
      <c r="WWQ155" s="737"/>
      <c r="WWR155" s="737"/>
      <c r="WWS155" s="737"/>
      <c r="WWT155" s="737"/>
      <c r="WWU155" s="737"/>
      <c r="WWV155" s="739"/>
      <c r="WWW155" s="740"/>
      <c r="WWX155" s="736"/>
      <c r="WWY155" s="736"/>
      <c r="WWZ155" s="736"/>
      <c r="WXA155" s="736"/>
      <c r="WXB155" s="736"/>
      <c r="WXC155" s="736"/>
      <c r="WXD155" s="737"/>
      <c r="WXE155" s="737"/>
      <c r="WXF155" s="737"/>
      <c r="WXG155" s="737"/>
      <c r="WXH155" s="737"/>
      <c r="WXI155" s="737"/>
      <c r="WXJ155" s="737"/>
      <c r="WXK155" s="737"/>
      <c r="WXL155" s="739"/>
      <c r="WXM155" s="740"/>
      <c r="WXN155" s="736"/>
      <c r="WXO155" s="736"/>
      <c r="WXP155" s="736"/>
      <c r="WXQ155" s="736"/>
      <c r="WXR155" s="736"/>
      <c r="WXS155" s="736"/>
      <c r="WXT155" s="737"/>
      <c r="WXU155" s="737"/>
      <c r="WXV155" s="737"/>
      <c r="WXW155" s="737"/>
      <c r="WXX155" s="737"/>
      <c r="WXY155" s="737"/>
      <c r="WXZ155" s="737"/>
      <c r="WYA155" s="737"/>
      <c r="WYB155" s="739"/>
      <c r="WYC155" s="740"/>
      <c r="WYD155" s="736"/>
      <c r="WYE155" s="736"/>
      <c r="WYF155" s="736"/>
      <c r="WYG155" s="736"/>
      <c r="WYH155" s="736"/>
      <c r="WYI155" s="736"/>
      <c r="WYJ155" s="737"/>
      <c r="WYK155" s="737"/>
      <c r="WYL155" s="737"/>
      <c r="WYM155" s="737"/>
      <c r="WYN155" s="737"/>
      <c r="WYO155" s="737"/>
      <c r="WYP155" s="737"/>
      <c r="WYQ155" s="737"/>
      <c r="WYR155" s="739"/>
      <c r="WYS155" s="740"/>
      <c r="WYT155" s="736"/>
      <c r="WYU155" s="736"/>
      <c r="WYV155" s="736"/>
      <c r="WYW155" s="736"/>
      <c r="WYX155" s="736"/>
      <c r="WYY155" s="736"/>
      <c r="WYZ155" s="737"/>
      <c r="WZA155" s="737"/>
      <c r="WZB155" s="737"/>
      <c r="WZC155" s="737"/>
      <c r="WZD155" s="737"/>
      <c r="WZE155" s="737"/>
      <c r="WZF155" s="737"/>
      <c r="WZG155" s="737"/>
      <c r="WZH155" s="739"/>
      <c r="WZI155" s="740"/>
      <c r="WZJ155" s="736"/>
      <c r="WZK155" s="736"/>
      <c r="WZL155" s="736"/>
      <c r="WZM155" s="736"/>
      <c r="WZN155" s="736"/>
      <c r="WZO155" s="736"/>
      <c r="WZP155" s="737"/>
      <c r="WZQ155" s="737"/>
      <c r="WZR155" s="737"/>
      <c r="WZS155" s="737"/>
      <c r="WZT155" s="737"/>
      <c r="WZU155" s="737"/>
      <c r="WZV155" s="737"/>
      <c r="WZW155" s="737"/>
      <c r="WZX155" s="739"/>
      <c r="WZY155" s="740"/>
      <c r="WZZ155" s="736"/>
      <c r="XAA155" s="736"/>
      <c r="XAB155" s="736"/>
      <c r="XAC155" s="736"/>
      <c r="XAD155" s="736"/>
      <c r="XAE155" s="736"/>
      <c r="XAF155" s="737"/>
      <c r="XAG155" s="737"/>
      <c r="XAH155" s="737"/>
      <c r="XAI155" s="737"/>
      <c r="XAJ155" s="737"/>
      <c r="XAK155" s="737"/>
      <c r="XAL155" s="737"/>
      <c r="XAM155" s="737"/>
      <c r="XAN155" s="739"/>
      <c r="XAO155" s="740"/>
      <c r="XAP155" s="736"/>
      <c r="XAQ155" s="736"/>
      <c r="XAR155" s="736"/>
      <c r="XAS155" s="736"/>
      <c r="XAT155" s="736"/>
      <c r="XAU155" s="736"/>
      <c r="XAV155" s="737"/>
      <c r="XAW155" s="737"/>
      <c r="XAX155" s="737"/>
      <c r="XAY155" s="737"/>
      <c r="XAZ155" s="737"/>
      <c r="XBA155" s="737"/>
      <c r="XBB155" s="737"/>
      <c r="XBC155" s="737"/>
      <c r="XBD155" s="739"/>
      <c r="XBE155" s="740"/>
      <c r="XBF155" s="736"/>
      <c r="XBG155" s="736"/>
      <c r="XBH155" s="736"/>
      <c r="XBI155" s="736"/>
      <c r="XBJ155" s="736"/>
      <c r="XBK155" s="736"/>
      <c r="XBL155" s="737"/>
      <c r="XBM155" s="737"/>
      <c r="XBN155" s="737"/>
      <c r="XBO155" s="737"/>
      <c r="XBP155" s="737"/>
      <c r="XBQ155" s="737"/>
      <c r="XBR155" s="737"/>
      <c r="XBS155" s="737"/>
      <c r="XBT155" s="739"/>
      <c r="XBU155" s="740"/>
      <c r="XBV155" s="736"/>
      <c r="XBW155" s="736"/>
      <c r="XBX155" s="736"/>
      <c r="XBY155" s="736"/>
      <c r="XBZ155" s="736"/>
      <c r="XCA155" s="736"/>
      <c r="XCB155" s="737"/>
      <c r="XCC155" s="737"/>
      <c r="XCD155" s="737"/>
      <c r="XCE155" s="737"/>
      <c r="XCF155" s="737"/>
      <c r="XCG155" s="737"/>
      <c r="XCH155" s="737"/>
      <c r="XCI155" s="737"/>
      <c r="XCJ155" s="739"/>
      <c r="XCK155" s="740"/>
      <c r="XCL155" s="736"/>
      <c r="XCM155" s="736"/>
      <c r="XCN155" s="736"/>
      <c r="XCO155" s="736"/>
      <c r="XCP155" s="736"/>
      <c r="XCQ155" s="736"/>
      <c r="XCR155" s="737"/>
      <c r="XCS155" s="737"/>
      <c r="XCT155" s="737"/>
      <c r="XCU155" s="737"/>
      <c r="XCV155" s="737"/>
      <c r="XCW155" s="737"/>
      <c r="XCX155" s="737"/>
      <c r="XCY155" s="737"/>
      <c r="XCZ155" s="739"/>
      <c r="XDA155" s="740"/>
      <c r="XDB155" s="736"/>
      <c r="XDC155" s="736"/>
      <c r="XDD155" s="736"/>
      <c r="XDE155" s="736"/>
      <c r="XDF155" s="736"/>
      <c r="XDG155" s="736"/>
      <c r="XDH155" s="737"/>
      <c r="XDI155" s="737"/>
      <c r="XDJ155" s="737"/>
      <c r="XDK155" s="737"/>
      <c r="XDL155" s="737"/>
      <c r="XDM155" s="737"/>
      <c r="XDN155" s="737"/>
      <c r="XDO155" s="737"/>
      <c r="XDP155" s="739"/>
      <c r="XDQ155" s="740"/>
      <c r="XDR155" s="736"/>
      <c r="XDS155" s="736"/>
      <c r="XDT155" s="736"/>
      <c r="XDU155" s="736"/>
      <c r="XDV155" s="736"/>
      <c r="XDW155" s="736"/>
      <c r="XDX155" s="737"/>
      <c r="XDY155" s="737"/>
      <c r="XDZ155" s="737"/>
      <c r="XEA155" s="737"/>
      <c r="XEB155" s="737"/>
      <c r="XEC155" s="737"/>
      <c r="XED155" s="737"/>
      <c r="XEE155" s="737"/>
      <c r="XEF155" s="739"/>
      <c r="XEG155" s="740"/>
      <c r="XEH155" s="736"/>
      <c r="XEI155" s="736"/>
      <c r="XEJ155" s="736"/>
      <c r="XEK155" s="736"/>
      <c r="XEL155" s="736"/>
      <c r="XEM155" s="736"/>
      <c r="XEN155" s="737"/>
      <c r="XEO155" s="737"/>
      <c r="XEP155" s="737"/>
      <c r="XEQ155" s="737"/>
      <c r="XER155" s="737"/>
      <c r="XES155" s="737"/>
      <c r="XET155" s="737"/>
      <c r="XEU155" s="737"/>
      <c r="XEV155" s="739"/>
      <c r="XEW155" s="740"/>
      <c r="XEX155" s="736"/>
      <c r="XEY155" s="736"/>
      <c r="XEZ155" s="736"/>
      <c r="XFA155" s="736"/>
      <c r="XFB155" s="736"/>
      <c r="XFC155" s="736"/>
      <c r="XFD155" s="737"/>
    </row>
    <row r="156" spans="1:16384" s="535" customFormat="1">
      <c r="A156" s="598" t="s">
        <v>209</v>
      </c>
      <c r="B156" s="598"/>
      <c r="C156" s="598"/>
      <c r="D156" s="598"/>
      <c r="E156" s="598"/>
      <c r="F156" s="598"/>
      <c r="G156" s="598"/>
      <c r="H156" s="598"/>
      <c r="I156" s="598"/>
      <c r="J156" s="598"/>
      <c r="K156" s="598"/>
      <c r="L156" s="717"/>
      <c r="M156" s="717"/>
      <c r="N156" s="717"/>
      <c r="O156" s="718">
        <f>N11+资本!D66</f>
        <v>480.84590272904688</v>
      </c>
      <c r="P156" s="719"/>
      <c r="Q156" s="722">
        <f>N11+资本!E66</f>
        <v>460.95873683226944</v>
      </c>
      <c r="R156" s="727"/>
      <c r="S156" s="722">
        <f>R11+资本!F66</f>
        <v>523.15648139895882</v>
      </c>
      <c r="T156" s="727"/>
      <c r="U156" s="722">
        <f>T11+资本!G66</f>
        <v>557.304398180936</v>
      </c>
      <c r="V156" s="727"/>
      <c r="W156" s="722">
        <f>V11+资本!H66</f>
        <v>585.00688394761005</v>
      </c>
      <c r="X156" s="728"/>
      <c r="Y156" s="727"/>
      <c r="Z156" s="517"/>
      <c r="AA156" s="517"/>
      <c r="AB156" s="517"/>
    </row>
    <row r="157" spans="1:16384" s="535" customFormat="1">
      <c r="A157" s="598" t="s">
        <v>210</v>
      </c>
      <c r="B157" s="598"/>
      <c r="C157" s="598"/>
      <c r="D157" s="598"/>
      <c r="E157" s="598"/>
      <c r="F157" s="598"/>
      <c r="G157" s="598"/>
      <c r="H157" s="598"/>
      <c r="I157" s="598"/>
      <c r="J157" s="598"/>
      <c r="K157" s="598"/>
      <c r="L157" s="717"/>
      <c r="M157" s="717"/>
      <c r="N157" s="720"/>
      <c r="O157" s="718">
        <f>资本!D90</f>
        <v>23.999999999999886</v>
      </c>
      <c r="P157" s="719"/>
      <c r="Q157" s="718">
        <f>资本!E90</f>
        <v>-18</v>
      </c>
      <c r="R157" s="727"/>
      <c r="S157" s="722">
        <f>资本!F90</f>
        <v>-18</v>
      </c>
      <c r="T157" s="720"/>
      <c r="U157" s="722">
        <f>资本!G90</f>
        <v>-18</v>
      </c>
      <c r="V157" s="720"/>
      <c r="W157" s="722">
        <f>资本!H90</f>
        <v>-18</v>
      </c>
      <c r="X157" s="729"/>
      <c r="Y157" s="738"/>
      <c r="Z157" s="517"/>
      <c r="AA157" s="517"/>
      <c r="AB157" s="517"/>
    </row>
    <row r="158" spans="1:16384" s="535" customFormat="1">
      <c r="A158" s="598" t="s">
        <v>211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717"/>
      <c r="M158" s="721"/>
      <c r="N158" s="720"/>
      <c r="O158" s="722">
        <f>资本!D87</f>
        <v>0</v>
      </c>
      <c r="P158" s="719"/>
      <c r="Q158" s="722">
        <f>资本!E87</f>
        <v>400</v>
      </c>
      <c r="R158" s="727"/>
      <c r="S158" s="722">
        <f>资本!F87</f>
        <v>0</v>
      </c>
      <c r="T158" s="720"/>
      <c r="U158" s="722">
        <f>资本!G87</f>
        <v>0</v>
      </c>
      <c r="V158" s="720"/>
      <c r="W158" s="722">
        <f>资本!H87</f>
        <v>0</v>
      </c>
      <c r="X158" s="729"/>
      <c r="Y158" s="738"/>
      <c r="Z158" s="517"/>
      <c r="AA158" s="517"/>
      <c r="AB158" s="517"/>
    </row>
    <row r="159" spans="1:16384" s="535" customFormat="1">
      <c r="A159" s="598" t="s">
        <v>212</v>
      </c>
      <c r="B159" s="598"/>
      <c r="C159" s="598"/>
      <c r="D159" s="598"/>
      <c r="E159" s="598"/>
      <c r="F159" s="598"/>
      <c r="G159" s="598"/>
      <c r="H159" s="598"/>
      <c r="I159" s="598"/>
      <c r="J159" s="598"/>
      <c r="K159" s="598"/>
      <c r="L159" s="717"/>
      <c r="M159" s="717"/>
      <c r="N159" s="717"/>
      <c r="O159" s="722">
        <f>资本!D88</f>
        <v>0</v>
      </c>
      <c r="P159" s="719"/>
      <c r="Q159" s="722">
        <f>资本!E88</f>
        <v>200</v>
      </c>
      <c r="R159" s="727"/>
      <c r="S159" s="722">
        <f>资本!F88</f>
        <v>400</v>
      </c>
      <c r="T159" s="717"/>
      <c r="U159" s="722">
        <f>资本!G88</f>
        <v>300</v>
      </c>
      <c r="V159" s="717"/>
      <c r="W159" s="730">
        <f>资本!H88</f>
        <v>300</v>
      </c>
      <c r="X159" s="731"/>
      <c r="Y159" s="738"/>
      <c r="Z159" s="517"/>
      <c r="AA159" s="517"/>
      <c r="AB159" s="517"/>
    </row>
    <row r="160" spans="1:16384">
      <c r="N160" s="531">
        <v>8368.0695540786</v>
      </c>
      <c r="O160" s="531">
        <v>505.89955407860054</v>
      </c>
      <c r="P160" s="531">
        <v>9411.7511514040816</v>
      </c>
      <c r="Q160" s="531">
        <v>1043.6815973254825</v>
      </c>
      <c r="R160" s="531">
        <v>10316.886883686737</v>
      </c>
      <c r="S160" s="531">
        <v>905.135732282655</v>
      </c>
      <c r="T160" s="531">
        <v>11156.158169709743</v>
      </c>
      <c r="U160" s="531">
        <v>839.27128602300559</v>
      </c>
      <c r="V160" s="531">
        <v>12023.124277228397</v>
      </c>
      <c r="W160" s="531">
        <v>866.96610751865489</v>
      </c>
    </row>
    <row r="161" spans="1:24">
      <c r="L161" s="666">
        <f>L148-L151</f>
        <v>21.5</v>
      </c>
      <c r="N161" s="531">
        <v>8115.1197770393001</v>
      </c>
      <c r="O161" s="531">
        <v>425.11977703930006</v>
      </c>
      <c r="P161" s="531">
        <v>8873.243686074673</v>
      </c>
      <c r="Q161" s="531">
        <v>758.12390903537289</v>
      </c>
      <c r="R161" s="531">
        <v>9764.3190175454092</v>
      </c>
      <c r="S161" s="531">
        <v>891.07533147073627</v>
      </c>
      <c r="T161" s="531">
        <v>10661.52252669824</v>
      </c>
      <c r="U161" s="531">
        <v>897.20350915283052</v>
      </c>
      <c r="V161" s="531">
        <v>11514.641223469071</v>
      </c>
      <c r="W161" s="531">
        <v>853.11869677083087</v>
      </c>
    </row>
    <row r="163" spans="1:24">
      <c r="A163" s="707" t="s">
        <v>213</v>
      </c>
      <c r="B163" s="707"/>
      <c r="C163" s="707"/>
      <c r="D163" s="707"/>
      <c r="E163" s="707"/>
      <c r="F163" s="707"/>
      <c r="G163" s="707"/>
      <c r="H163" s="707"/>
      <c r="I163" s="707"/>
      <c r="J163" s="707"/>
      <c r="K163" s="707"/>
      <c r="Q163" s="652">
        <f>400*5/12</f>
        <v>166.66666666666666</v>
      </c>
    </row>
    <row r="164" spans="1:24">
      <c r="A164" s="707" t="s">
        <v>214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Q164" s="652">
        <f>Q159*7/12</f>
        <v>116.66666666666667</v>
      </c>
      <c r="S164" s="517">
        <f>S159*3/12</f>
        <v>100</v>
      </c>
      <c r="U164" s="517">
        <f>U159*3/12</f>
        <v>75</v>
      </c>
      <c r="W164" s="517">
        <f>W159*3/12</f>
        <v>75</v>
      </c>
    </row>
    <row r="167" spans="1:24">
      <c r="A167" s="529" t="s">
        <v>215</v>
      </c>
      <c r="L167" s="517">
        <f>20484+1994+2771</f>
        <v>25249</v>
      </c>
      <c r="M167" s="517">
        <f>1015-1636+373</f>
        <v>-248</v>
      </c>
    </row>
    <row r="168" spans="1:24">
      <c r="J168" s="723"/>
    </row>
    <row r="169" spans="1:24">
      <c r="A169" s="529" t="s">
        <v>216</v>
      </c>
      <c r="B169" s="708">
        <v>265.43</v>
      </c>
      <c r="C169" s="708"/>
      <c r="D169" s="708">
        <v>312.56</v>
      </c>
      <c r="E169" s="708"/>
      <c r="F169" s="708">
        <v>324.52</v>
      </c>
      <c r="G169" s="708"/>
      <c r="H169" s="708">
        <v>281.94</v>
      </c>
      <c r="I169" s="708"/>
      <c r="J169" s="708">
        <v>263.20999999999998</v>
      </c>
      <c r="K169" s="708"/>
      <c r="L169" s="708">
        <v>273.64999999999998</v>
      </c>
      <c r="N169" s="708">
        <f>中收测算表!F9</f>
        <v>284.83123702014188</v>
      </c>
      <c r="P169" s="708">
        <f>中收测算表!F10</f>
        <v>294.61271147840591</v>
      </c>
      <c r="Q169" s="708"/>
      <c r="R169" s="708">
        <f>中收测算表!F11</f>
        <v>307.4003313265631</v>
      </c>
      <c r="S169" s="708"/>
      <c r="T169" s="708">
        <f>中收测算表!F12</f>
        <v>325.52471942225998</v>
      </c>
      <c r="U169" s="708"/>
      <c r="V169" s="708">
        <f>中收测算表!F13</f>
        <v>343.77391802451149</v>
      </c>
      <c r="W169" s="708"/>
      <c r="X169" s="732"/>
    </row>
    <row r="170" spans="1:24">
      <c r="A170" s="529" t="s">
        <v>217</v>
      </c>
      <c r="B170" s="708">
        <v>145.31</v>
      </c>
      <c r="C170" s="708"/>
      <c r="D170" s="708">
        <v>189.22</v>
      </c>
      <c r="E170" s="708"/>
      <c r="F170" s="708">
        <v>230.3</v>
      </c>
      <c r="G170" s="708"/>
      <c r="H170" s="708">
        <v>278.47000000000003</v>
      </c>
      <c r="I170" s="708"/>
      <c r="J170" s="708">
        <v>358.91</v>
      </c>
      <c r="K170" s="708"/>
      <c r="L170" s="708">
        <v>308.66000000000003</v>
      </c>
      <c r="N170" s="708">
        <f>中收测算表!Q9</f>
        <v>344.25818153538449</v>
      </c>
      <c r="P170" s="708">
        <f>中收测算表!Q10</f>
        <v>338.67324057194276</v>
      </c>
      <c r="Q170" s="708"/>
      <c r="R170" s="708">
        <f>中收测算表!Q11</f>
        <v>356.82755000396935</v>
      </c>
      <c r="S170" s="708"/>
      <c r="T170" s="708">
        <f>中收测算表!Q12</f>
        <v>378.35810293662303</v>
      </c>
      <c r="U170" s="708"/>
      <c r="V170" s="708">
        <f>中收测算表!Q13</f>
        <v>405.08862821548365</v>
      </c>
      <c r="W170" s="708"/>
      <c r="X170" s="732"/>
    </row>
    <row r="171" spans="1:24">
      <c r="A171" s="529" t="s">
        <v>218</v>
      </c>
      <c r="B171" s="708">
        <f>35.366288-5.856105</f>
        <v>29.510182999999998</v>
      </c>
      <c r="C171" s="708"/>
      <c r="D171" s="708">
        <f>155.12414-3.275837</f>
        <v>151.84830300000002</v>
      </c>
      <c r="E171" s="708"/>
      <c r="F171" s="708">
        <f>中收测算表!U5+中收测算表!W5+中收测算表!Y5</f>
        <v>172.29999999999998</v>
      </c>
      <c r="G171" s="708"/>
      <c r="H171" s="708">
        <f>中收测算表!U6+中收测算表!W6+中收测算表!Y6</f>
        <v>224.29999999999998</v>
      </c>
      <c r="I171" s="708"/>
      <c r="J171" s="708">
        <f>中收测算表!U7+中收测算表!W7+中收测算表!Y7</f>
        <v>300.7</v>
      </c>
      <c r="K171" s="708"/>
      <c r="L171" s="708">
        <f>中收测算表!U8+中收测算表!W8+中收测算表!Y8</f>
        <v>254.1</v>
      </c>
      <c r="N171" s="708">
        <f>中收测算表!U9+中收测算表!W9+中收测算表!Y9</f>
        <v>283.41532921914808</v>
      </c>
      <c r="P171" s="708">
        <f>中收测算表!U10+中收测算表!W10+中收测算表!Y10</f>
        <v>278.81744900388685</v>
      </c>
      <c r="Q171" s="708"/>
      <c r="R171" s="708">
        <f>中收测算表!U11+中收测算表!W11+中收测算表!Y11</f>
        <v>293.76323638205918</v>
      </c>
      <c r="S171" s="708"/>
      <c r="T171" s="708">
        <f>中收测算表!U12+中收测算表!W12+中收测算表!Y12</f>
        <v>311.48856311347669</v>
      </c>
      <c r="U171" s="708"/>
      <c r="V171" s="708">
        <f>中收测算表!U13+中收测算表!W13+中收测算表!Y13</f>
        <v>333.49483929933507</v>
      </c>
      <c r="W171" s="708"/>
      <c r="X171" s="732"/>
    </row>
    <row r="172" spans="1:24">
      <c r="A172" s="529" t="s">
        <v>219</v>
      </c>
      <c r="B172" s="708">
        <v>4.32</v>
      </c>
      <c r="C172" s="708"/>
      <c r="D172" s="708">
        <v>0.63</v>
      </c>
      <c r="E172" s="708"/>
      <c r="F172" s="708">
        <f>中收测算表!$Y$5</f>
        <v>3.6</v>
      </c>
      <c r="G172" s="708"/>
      <c r="H172" s="708">
        <f>中收测算表!$Y$6</f>
        <v>38</v>
      </c>
      <c r="I172" s="708"/>
      <c r="J172" s="708">
        <f>中收测算表!$Y$7</f>
        <v>25.2</v>
      </c>
      <c r="K172" s="708"/>
      <c r="L172" s="708">
        <f>中收测算表!$Y$8</f>
        <v>44.5</v>
      </c>
      <c r="N172" s="708">
        <f>中收测算表!$Y$9</f>
        <v>40</v>
      </c>
      <c r="P172" s="708">
        <f>中收测算表!$Y$10</f>
        <v>35</v>
      </c>
      <c r="Q172" s="708"/>
      <c r="R172" s="708">
        <f>中收测算表!$Y$11</f>
        <v>35</v>
      </c>
      <c r="S172" s="708"/>
      <c r="T172" s="708">
        <f>中收测算表!$Y$12</f>
        <v>35</v>
      </c>
      <c r="U172" s="708"/>
      <c r="V172" s="708">
        <f>中收测算表!$Y$13</f>
        <v>35</v>
      </c>
      <c r="W172" s="708"/>
      <c r="X172" s="732"/>
    </row>
    <row r="173" spans="1:24">
      <c r="A173" s="529" t="s">
        <v>220</v>
      </c>
      <c r="B173" s="708">
        <v>27.7</v>
      </c>
      <c r="C173" s="708"/>
      <c r="D173" s="708">
        <f>9.67+0.28</f>
        <v>9.9499999999999993</v>
      </c>
      <c r="E173" s="708"/>
      <c r="F173" s="708">
        <f>中收测算表!$W$5</f>
        <v>28.1</v>
      </c>
      <c r="G173" s="708"/>
      <c r="H173" s="708">
        <f>中收测算表!$W$6</f>
        <v>6.2</v>
      </c>
      <c r="I173" s="708"/>
      <c r="J173" s="708">
        <f>中收测算表!$W$7</f>
        <v>67.599999999999994</v>
      </c>
      <c r="K173" s="708"/>
      <c r="L173" s="708">
        <f>中收测算表!$W$8</f>
        <v>73.599999999999994</v>
      </c>
      <c r="N173" s="708">
        <f>中收测算表!$W$9</f>
        <v>70</v>
      </c>
      <c r="P173" s="708">
        <f>中收测算表!$W$10</f>
        <v>60</v>
      </c>
      <c r="Q173" s="708"/>
      <c r="R173" s="708">
        <f>中收测算表!$W$11</f>
        <v>60</v>
      </c>
      <c r="S173" s="708"/>
      <c r="T173" s="708">
        <f>中收测算表!$W$12</f>
        <v>60</v>
      </c>
      <c r="U173" s="708"/>
      <c r="V173" s="708">
        <f>中收测算表!$W$13</f>
        <v>60</v>
      </c>
      <c r="W173" s="708"/>
      <c r="X173" s="732"/>
    </row>
    <row r="174" spans="1:24">
      <c r="A174" s="529" t="s">
        <v>221</v>
      </c>
      <c r="B174" s="708">
        <f>86.72+4.29</f>
        <v>91.01</v>
      </c>
      <c r="C174" s="708"/>
      <c r="D174" s="708">
        <f>136.56+6.94</f>
        <v>143.5</v>
      </c>
      <c r="E174" s="708"/>
      <c r="F174" s="708">
        <f>中收测算表!$U$5</f>
        <v>140.6</v>
      </c>
      <c r="G174" s="708"/>
      <c r="H174" s="708">
        <f>中收测算表!$U$6</f>
        <v>180.1</v>
      </c>
      <c r="I174" s="708"/>
      <c r="J174" s="708">
        <f>中收测算表!$U$7</f>
        <v>207.9</v>
      </c>
      <c r="K174" s="708"/>
      <c r="L174" s="708">
        <f>中收测算表!$U$8</f>
        <v>136</v>
      </c>
      <c r="N174" s="708">
        <f>中收测算表!$U$9</f>
        <v>173.41532921914808</v>
      </c>
      <c r="P174" s="708">
        <f>中收测算表!$U$10</f>
        <v>183.81744900388685</v>
      </c>
      <c r="Q174" s="708"/>
      <c r="R174" s="708">
        <f>中收测算表!$U$11</f>
        <v>198.76323638205918</v>
      </c>
      <c r="S174" s="708"/>
      <c r="T174" s="708">
        <f>中收测算表!$U$12</f>
        <v>216.48856311347669</v>
      </c>
      <c r="U174" s="708"/>
      <c r="V174" s="708">
        <f>中收测算表!$U$13</f>
        <v>238.49483929933507</v>
      </c>
      <c r="W174" s="708"/>
      <c r="X174" s="732"/>
    </row>
    <row r="175" spans="1:24">
      <c r="A175" s="529" t="s">
        <v>222</v>
      </c>
      <c r="B175" s="708">
        <v>416.34153494050003</v>
      </c>
      <c r="C175" s="708"/>
      <c r="D175" s="708">
        <v>449.27383721370001</v>
      </c>
      <c r="E175" s="708"/>
      <c r="F175" s="708">
        <v>443.12017622960002</v>
      </c>
      <c r="G175" s="708"/>
      <c r="H175" s="708">
        <v>427.77988545739998</v>
      </c>
      <c r="I175" s="708"/>
      <c r="J175" s="708">
        <v>405.999476018</v>
      </c>
      <c r="K175" s="708"/>
      <c r="L175" s="708">
        <f>(【底稿】收益率核心表!E25+【底稿】收益率核心表!E26)/100000000*-1</f>
        <v>385.01516551799995</v>
      </c>
      <c r="N175" s="708">
        <f>息差测算表!C34*息差测算表!C35</f>
        <v>380.79598625678966</v>
      </c>
      <c r="P175" s="708">
        <f>息差测算表!D34*息差测算表!D35</f>
        <v>419.07825602764791</v>
      </c>
      <c r="R175" s="708">
        <f>息差测算表!E34*息差测算表!E35</f>
        <v>436.16135333333256</v>
      </c>
      <c r="T175" s="708">
        <f>息差测算表!F34*息差测算表!F35</f>
        <v>441.65632999999997</v>
      </c>
      <c r="V175" s="708">
        <f>息差测算表!G34*息差测算表!G35</f>
        <v>438.71794999999918</v>
      </c>
      <c r="W175" s="708"/>
      <c r="X175" s="732"/>
    </row>
    <row r="176" spans="1:24">
      <c r="A176" s="529" t="s">
        <v>223</v>
      </c>
      <c r="B176" s="708">
        <v>12055.8362023185</v>
      </c>
      <c r="C176" s="708"/>
      <c r="D176" s="708">
        <v>13788.7606255915</v>
      </c>
      <c r="E176" s="708"/>
      <c r="F176" s="708">
        <v>14783.6248981017</v>
      </c>
      <c r="G176" s="708"/>
      <c r="H176" s="708">
        <v>15511.948569547199</v>
      </c>
      <c r="I176" s="708"/>
      <c r="J176" s="708">
        <v>15545.2403115015</v>
      </c>
      <c r="K176" s="708"/>
      <c r="L176" s="708">
        <f>息差测算表!B34</f>
        <v>17383</v>
      </c>
      <c r="N176" s="708">
        <f>息差测算表!C34</f>
        <v>18698</v>
      </c>
      <c r="P176" s="708">
        <f>息差测算表!D34</f>
        <v>21700.07</v>
      </c>
      <c r="R176" s="708">
        <f>息差测算表!E34</f>
        <v>22560.07</v>
      </c>
      <c r="T176" s="708">
        <f>息差测算表!F34</f>
        <v>23245.07</v>
      </c>
      <c r="V176" s="708">
        <f>息差测算表!G34</f>
        <v>23930.07</v>
      </c>
      <c r="W176" s="708"/>
      <c r="X176" s="732"/>
    </row>
    <row r="177" spans="1:26">
      <c r="A177" s="529" t="s">
        <v>224</v>
      </c>
      <c r="B177" s="708">
        <v>3393.8974756989001</v>
      </c>
      <c r="C177" s="708"/>
      <c r="D177" s="708">
        <v>4541.9639855691003</v>
      </c>
      <c r="E177" s="708"/>
      <c r="F177" s="708">
        <f>中收测算表!AA32+中收测算表!AA29</f>
        <v>5398</v>
      </c>
      <c r="G177" s="708"/>
      <c r="H177" s="708">
        <f>中收测算表!AB32+中收测算表!AB29</f>
        <v>6012</v>
      </c>
      <c r="I177" s="708"/>
      <c r="J177" s="708">
        <f>中收测算表!AC32+中收测算表!AC29</f>
        <v>6160</v>
      </c>
      <c r="K177" s="708"/>
      <c r="L177" s="708">
        <f>中收测算表!AD32+中收测算表!AD29</f>
        <v>6727</v>
      </c>
      <c r="N177" s="708">
        <f>中收测算表!AE29+中收测算表!AE32</f>
        <v>6903</v>
      </c>
      <c r="P177" s="708">
        <f>中收测算表!AF29+中收测算表!AF32</f>
        <v>8150.07</v>
      </c>
      <c r="R177" s="708">
        <f>中收测算表!AG29+中收测算表!AG32</f>
        <v>8110.07</v>
      </c>
      <c r="T177" s="708">
        <f>中收测算表!AH29+中收测算表!AH32</f>
        <v>7895.07</v>
      </c>
      <c r="V177" s="708">
        <f>中收测算表!AI29+中收测算表!AI32</f>
        <v>7680.07</v>
      </c>
      <c r="W177" s="708"/>
      <c r="X177" s="732"/>
    </row>
    <row r="178" spans="1:26">
      <c r="A178" s="529" t="s">
        <v>225</v>
      </c>
      <c r="B178" s="709">
        <f>(B171+B175)/(B176+B177)</f>
        <v>2.8858213819884713E-2</v>
      </c>
      <c r="C178" s="709"/>
      <c r="D178" s="709">
        <f>(D171+D175)/(D176+D177)</f>
        <v>3.2793146641224909E-2</v>
      </c>
      <c r="E178" s="709"/>
      <c r="F178" s="709">
        <f>(F171+F175)/(F176+F177)</f>
        <v>3.0494084561421362E-2</v>
      </c>
      <c r="G178" s="709"/>
      <c r="H178" s="709">
        <f>(H171+H175)/(H176+H177)</f>
        <v>3.0295551178745352E-2</v>
      </c>
      <c r="I178" s="709"/>
      <c r="J178" s="709">
        <f>(J171+J175)/(J176+J177)</f>
        <v>3.2558933505266167E-2</v>
      </c>
      <c r="K178" s="709"/>
      <c r="L178" s="709">
        <f>(L171+L175)/(L176+L177)</f>
        <v>2.6508302178266274E-2</v>
      </c>
      <c r="M178" s="710"/>
      <c r="N178" s="709">
        <f>(N171+N175)/(N176+N177)</f>
        <v>2.5944741044331771E-2</v>
      </c>
      <c r="O178" s="709"/>
      <c r="P178" s="709">
        <f>(P171+P175)/(P176+P177)</f>
        <v>2.3379980965969837E-2</v>
      </c>
      <c r="Q178" s="709"/>
      <c r="R178" s="709">
        <f>(R171+R175)/(R176+R177)</f>
        <v>2.3799193277741531E-2</v>
      </c>
      <c r="S178" s="709"/>
      <c r="T178" s="709">
        <f>(T171+T175)/(T176+T177)</f>
        <v>2.4185661757252109E-2</v>
      </c>
      <c r="U178" s="709"/>
      <c r="V178" s="709">
        <f>(V171+V175)/(V176+V177)</f>
        <v>2.4429274571366472E-2</v>
      </c>
      <c r="W178" s="713"/>
      <c r="X178" s="733"/>
    </row>
    <row r="179" spans="1:26">
      <c r="A179" s="529" t="s">
        <v>226</v>
      </c>
      <c r="B179" s="710"/>
      <c r="D179" s="710" t="s">
        <v>227</v>
      </c>
      <c r="F179" s="710"/>
      <c r="H179" s="710" t="e">
        <f>中收测算表!AB37</f>
        <v>#REF!</v>
      </c>
      <c r="J179" s="710">
        <f>中收测算表!AC37</f>
        <v>8.5307017543859668E-3</v>
      </c>
      <c r="L179" s="710">
        <f>中收测算表!AD37</f>
        <v>1.5297117081780741E-2</v>
      </c>
      <c r="N179" s="710" t="e">
        <f>中收测算表!AE37</f>
        <v>#REF!</v>
      </c>
      <c r="P179" s="710" t="e">
        <f>中收测算表!AF37</f>
        <v>#REF!</v>
      </c>
      <c r="R179" s="710" t="e">
        <f>中收测算表!AG37</f>
        <v>#REF!</v>
      </c>
      <c r="T179" s="710" t="e">
        <f>中收测算表!AH37</f>
        <v>#REF!</v>
      </c>
      <c r="V179" s="710" t="e">
        <f>中收测算表!AI37</f>
        <v>#REF!</v>
      </c>
    </row>
    <row r="180" spans="1:26">
      <c r="A180" s="529" t="s">
        <v>228</v>
      </c>
      <c r="B180" s="708">
        <v>5580.4795335844001</v>
      </c>
      <c r="C180" s="711"/>
      <c r="D180" s="708">
        <v>5656.7852074955999</v>
      </c>
      <c r="E180" s="711"/>
      <c r="F180" s="708">
        <v>6188.8965654826998</v>
      </c>
      <c r="G180" s="711"/>
      <c r="H180" s="708">
        <v>6426.7120582824</v>
      </c>
      <c r="I180" s="711"/>
      <c r="J180" s="708">
        <v>7177.7615838758002</v>
      </c>
      <c r="K180" s="711"/>
      <c r="L180" s="708">
        <f>【底稿】收益率核心表!D25/100000000</f>
        <v>7865.5399208201998</v>
      </c>
      <c r="N180" s="708">
        <f>(N76+N106*7)*N$182</f>
        <v>8414.1</v>
      </c>
      <c r="P180" s="708">
        <f>(P76+P106*7)*P$182</f>
        <v>9765.031500000001</v>
      </c>
      <c r="R180" s="708">
        <f>(R76+R106*7)*R$182</f>
        <v>10152.031500000001</v>
      </c>
      <c r="T180" s="708">
        <f>(T76+T106*7)*T$182</f>
        <v>10460.281500000001</v>
      </c>
      <c r="V180" s="708">
        <f>(V76+V106*7)*V$182</f>
        <v>10768.531500000001</v>
      </c>
    </row>
    <row r="181" spans="1:26">
      <c r="A181" s="529" t="s">
        <v>229</v>
      </c>
      <c r="B181" s="708">
        <v>6475.3566687340999</v>
      </c>
      <c r="C181" s="711"/>
      <c r="D181" s="708">
        <v>8131.9754180958998</v>
      </c>
      <c r="E181" s="711"/>
      <c r="F181" s="708">
        <v>8594.7283326190009</v>
      </c>
      <c r="G181" s="711"/>
      <c r="H181" s="708">
        <v>9085.2365112648004</v>
      </c>
      <c r="I181" s="711"/>
      <c r="J181" s="708">
        <v>8367.4787276256993</v>
      </c>
      <c r="K181" s="711"/>
      <c r="L181" s="708">
        <f>【底稿】收益率核心表!D26/100000000</f>
        <v>9517.8074948036992</v>
      </c>
      <c r="N181" s="708">
        <f>(N76+N106*7)*(1-N$182)</f>
        <v>10283.900000000001</v>
      </c>
      <c r="P181" s="708">
        <f>(P76+P106*7)*(1-P$182)</f>
        <v>11935.038500000001</v>
      </c>
      <c r="R181" s="708">
        <f>(R76+R106*7)*(1-R$182)</f>
        <v>12408.038500000001</v>
      </c>
      <c r="T181" s="708">
        <f>(T76+T106*7)*(1-T$182)</f>
        <v>12784.788500000001</v>
      </c>
      <c r="V181" s="708">
        <f>(V76+V106*7)*(1-V$182)</f>
        <v>13161.538500000001</v>
      </c>
    </row>
    <row r="182" spans="1:26">
      <c r="A182" s="529" t="s">
        <v>230</v>
      </c>
      <c r="B182" s="712">
        <f>B180/(B181+B180)</f>
        <v>0.46288614409933659</v>
      </c>
      <c r="C182" s="712"/>
      <c r="D182" s="712">
        <f>D180/(D181+D180)</f>
        <v>0.41024609543201346</v>
      </c>
      <c r="E182" s="712"/>
      <c r="F182" s="712">
        <f>F180/(F181+F180)</f>
        <v>0.41863187196242974</v>
      </c>
      <c r="G182" s="712"/>
      <c r="H182" s="712">
        <f>H180/(H181+H180)</f>
        <v>0.41430720515017788</v>
      </c>
      <c r="I182" s="712"/>
      <c r="J182" s="712">
        <f>J180/(J181+J180)</f>
        <v>0.46173371656179352</v>
      </c>
      <c r="K182" s="712"/>
      <c r="L182" s="712">
        <f>L180/(L181+L180)</f>
        <v>0.45247556369671166</v>
      </c>
      <c r="N182" s="712">
        <v>0.45</v>
      </c>
      <c r="P182" s="712">
        <v>0.45</v>
      </c>
      <c r="R182" s="712">
        <v>0.45</v>
      </c>
      <c r="T182" s="712">
        <v>0.45</v>
      </c>
      <c r="V182" s="712">
        <v>0.45</v>
      </c>
    </row>
    <row r="183" spans="1:26">
      <c r="A183" s="529" t="s">
        <v>231</v>
      </c>
      <c r="B183" s="531">
        <f>1.32/0.75</f>
        <v>1.76</v>
      </c>
      <c r="C183" s="711"/>
      <c r="D183" s="531">
        <f>34.03/0.75</f>
        <v>45.373333333333335</v>
      </c>
      <c r="E183" s="711"/>
      <c r="F183" s="531">
        <f>-32.59/0.75</f>
        <v>-43.45333333333334</v>
      </c>
      <c r="G183" s="712"/>
      <c r="H183" s="531">
        <f>中收测算表!AB21</f>
        <v>-3</v>
      </c>
      <c r="I183" s="531"/>
      <c r="J183" s="531">
        <f>中收测算表!AC21</f>
        <v>138.386666666667</v>
      </c>
      <c r="K183" s="531"/>
      <c r="L183" s="531">
        <f>中收测算表!AD21</f>
        <v>-13</v>
      </c>
      <c r="M183" s="531"/>
      <c r="N183" s="531">
        <f>中收测算表!AE21</f>
        <v>10.999999999999886</v>
      </c>
      <c r="O183" s="531"/>
      <c r="P183" s="531">
        <f>中收测算表!AF21</f>
        <v>-7.0000000000001137</v>
      </c>
      <c r="Q183" s="531"/>
      <c r="R183" s="531">
        <f>中收测算表!AG21</f>
        <v>-25.000000000000114</v>
      </c>
      <c r="S183" s="531"/>
      <c r="T183" s="531">
        <f>中收测算表!AH21</f>
        <v>-43.000000000000114</v>
      </c>
      <c r="U183" s="531"/>
      <c r="V183" s="531">
        <f>中收测算表!AI21</f>
        <v>-61.000000000000114</v>
      </c>
    </row>
    <row r="184" spans="1:26">
      <c r="A184" s="529" t="s">
        <v>232</v>
      </c>
      <c r="B184" s="531">
        <f>B183-56.31/0.75</f>
        <v>-73.319999999999993</v>
      </c>
      <c r="D184" s="531">
        <f>D183-B183</f>
        <v>43.613333333333337</v>
      </c>
      <c r="F184" s="531">
        <f>F183-D183</f>
        <v>-88.826666666666682</v>
      </c>
      <c r="H184" s="531">
        <f>中收测算表!AB22</f>
        <v>-21.900000000000002</v>
      </c>
      <c r="I184" s="531"/>
      <c r="J184" s="531">
        <f>中收测算表!AC22</f>
        <v>61.399999999999991</v>
      </c>
      <c r="K184" s="531"/>
      <c r="L184" s="531">
        <f>中收测算表!AD22</f>
        <v>6</v>
      </c>
      <c r="M184" s="531"/>
      <c r="N184" s="531">
        <f>中收测算表!AE22</f>
        <v>23.999999999999886</v>
      </c>
      <c r="O184" s="531"/>
      <c r="P184" s="531">
        <f>中收测算表!AF22</f>
        <v>-18</v>
      </c>
      <c r="Q184" s="531"/>
      <c r="R184" s="531">
        <f>中收测算表!AG22</f>
        <v>-18</v>
      </c>
      <c r="S184" s="531"/>
      <c r="T184" s="531">
        <f>中收测算表!AH22</f>
        <v>-18</v>
      </c>
      <c r="U184" s="531"/>
      <c r="V184" s="531">
        <f>中收测算表!AI22</f>
        <v>-18</v>
      </c>
    </row>
    <row r="185" spans="1:26">
      <c r="A185" s="529" t="s">
        <v>233</v>
      </c>
      <c r="B185" s="531">
        <v>46</v>
      </c>
      <c r="D185" s="531">
        <f>11790.63-11714.14</f>
        <v>76.489999999999782</v>
      </c>
      <c r="F185" s="531">
        <f>11432.94-11376.54</f>
        <v>56.399999999999636</v>
      </c>
      <c r="H185" s="531">
        <f>中收测算表!AB26</f>
        <v>82.630000000001004</v>
      </c>
      <c r="I185" s="531"/>
      <c r="J185" s="531">
        <f>中收测算表!AC26</f>
        <v>245.52</v>
      </c>
      <c r="K185" s="531"/>
      <c r="L185" s="531">
        <f>中收测算表!AD26</f>
        <v>95</v>
      </c>
      <c r="M185" s="531"/>
      <c r="N185" s="531">
        <f>中收测算表!AE26</f>
        <v>119.99999999999989</v>
      </c>
      <c r="O185" s="531"/>
      <c r="P185" s="531">
        <f>中收测算表!AF26</f>
        <v>99.999999999999886</v>
      </c>
      <c r="Q185" s="531"/>
      <c r="R185" s="531">
        <f>中收测算表!AG26</f>
        <v>82.499999999999886</v>
      </c>
      <c r="S185" s="531"/>
      <c r="T185" s="531">
        <f>中收测算表!AH26</f>
        <v>64.999999999999886</v>
      </c>
      <c r="U185" s="531"/>
      <c r="V185" s="531">
        <f>中收测算表!AI26</f>
        <v>47.499999999999886</v>
      </c>
    </row>
    <row r="186" spans="1:26">
      <c r="A186" s="529" t="s">
        <v>234</v>
      </c>
      <c r="B186" s="531">
        <v>-20</v>
      </c>
      <c r="D186" s="531">
        <f>D185-B185</f>
        <v>30.489999999999782</v>
      </c>
      <c r="F186" s="531">
        <f>F185-D185</f>
        <v>-20.090000000000146</v>
      </c>
      <c r="H186" s="531">
        <f>中收测算表!AB27</f>
        <v>26.230000000001404</v>
      </c>
      <c r="I186" s="531"/>
      <c r="J186" s="531">
        <f>中收测算表!AC27</f>
        <v>162.88999999999902</v>
      </c>
      <c r="K186" s="531"/>
      <c r="L186" s="531">
        <f>中收测算表!AD27</f>
        <v>-150.52000000000001</v>
      </c>
      <c r="M186" s="531"/>
      <c r="N186" s="531">
        <f>中收测算表!AE27</f>
        <v>24.999999999999886</v>
      </c>
      <c r="O186" s="531"/>
      <c r="P186" s="531">
        <f>中收测算表!AF27</f>
        <v>-20</v>
      </c>
      <c r="Q186" s="531"/>
      <c r="R186" s="531">
        <f>中收测算表!AG27</f>
        <v>-17.5</v>
      </c>
      <c r="S186" s="531"/>
      <c r="T186" s="531">
        <f>中收测算表!AH27</f>
        <v>-17.5</v>
      </c>
      <c r="U186" s="531"/>
      <c r="V186" s="531">
        <f>中收测算表!AI27</f>
        <v>-17.5</v>
      </c>
    </row>
    <row r="187" spans="1:26">
      <c r="A187" s="529" t="s">
        <v>235</v>
      </c>
      <c r="B187" s="531">
        <v>190.0712333971</v>
      </c>
      <c r="D187" s="708">
        <v>178.8505536278</v>
      </c>
      <c r="F187" s="531">
        <f>F175*F189</f>
        <v>166.51934515890019</v>
      </c>
      <c r="H187" s="531">
        <f>H175*H189</f>
        <v>167.57844352850009</v>
      </c>
      <c r="J187" s="531">
        <f>J175*J189</f>
        <v>181.52644905529976</v>
      </c>
      <c r="L187" s="531">
        <f>L175*L189</f>
        <v>165.28513638129999</v>
      </c>
      <c r="N187" s="531">
        <f>N175*N189</f>
        <v>165.6462540217035</v>
      </c>
      <c r="P187" s="531">
        <f>P175*P189</f>
        <v>182.29904137202684</v>
      </c>
      <c r="R187" s="531">
        <f>R175*R189</f>
        <v>187.549381933333</v>
      </c>
      <c r="T187" s="531">
        <f>T175*T189</f>
        <v>189.91222189999999</v>
      </c>
      <c r="V187" s="531">
        <f>V175*V189</f>
        <v>188.64871849999963</v>
      </c>
    </row>
    <row r="188" spans="1:26">
      <c r="A188" s="529" t="s">
        <v>236</v>
      </c>
      <c r="B188" s="531">
        <v>226.27038045399999</v>
      </c>
      <c r="D188" s="708">
        <v>270.42328358589998</v>
      </c>
      <c r="F188" s="531">
        <f>F175*(1-F189)</f>
        <v>276.60083107069983</v>
      </c>
      <c r="H188" s="531">
        <f>H175*(1-H189)</f>
        <v>260.2014419288999</v>
      </c>
      <c r="J188" s="531">
        <f>J175*(1-J189)</f>
        <v>224.47302696270023</v>
      </c>
      <c r="L188" s="531">
        <f>L175*(1-L189)</f>
        <v>219.73002913669995</v>
      </c>
      <c r="N188" s="531">
        <f>N175*(1-N189)</f>
        <v>215.14973223508613</v>
      </c>
      <c r="P188" s="531">
        <f>P175*(1-P189)</f>
        <v>236.77921465562105</v>
      </c>
      <c r="R188" s="531">
        <f>R175*(1-R189)</f>
        <v>248.61197139999959</v>
      </c>
      <c r="T188" s="531">
        <f>T175*(1-T189)</f>
        <v>251.74410810000001</v>
      </c>
      <c r="V188" s="531">
        <f>V175*(1-V189)</f>
        <v>250.06923149999955</v>
      </c>
    </row>
    <row r="189" spans="1:26">
      <c r="A189" s="529" t="s">
        <v>237</v>
      </c>
      <c r="B189" s="713">
        <f>B187/(B187+B188)</f>
        <v>0.45652710916636091</v>
      </c>
      <c r="D189" s="713">
        <f>D187/(D187+D188)</f>
        <v>0.3980880674846165</v>
      </c>
      <c r="F189" s="713">
        <v>0.37578822651627403</v>
      </c>
      <c r="H189" s="713">
        <v>0.39173988592128001</v>
      </c>
      <c r="I189" s="531"/>
      <c r="J189" s="713">
        <v>0.44711005747025101</v>
      </c>
      <c r="K189" s="531"/>
      <c r="L189" s="713">
        <f>【底稿】收益率核心表!E25/(【底稿】收益率核心表!E25+【底稿】收益率核心表!E26)</f>
        <v>0.42929513220323445</v>
      </c>
      <c r="M189" s="531"/>
      <c r="N189" s="713">
        <v>0.435</v>
      </c>
      <c r="O189" s="713"/>
      <c r="P189" s="713">
        <f>N189</f>
        <v>0.435</v>
      </c>
      <c r="Q189" s="713"/>
      <c r="R189" s="713">
        <v>0.43</v>
      </c>
      <c r="S189" s="713"/>
      <c r="T189" s="713">
        <f>R189</f>
        <v>0.43</v>
      </c>
      <c r="U189" s="713"/>
      <c r="V189" s="713">
        <f>T189</f>
        <v>0.43</v>
      </c>
      <c r="Z189" s="517" t="s">
        <v>238</v>
      </c>
    </row>
    <row r="190" spans="1:26">
      <c r="A190" s="529" t="s">
        <v>239</v>
      </c>
      <c r="B190" s="709">
        <f>B187/B180</f>
        <v>3.4060018006197269E-2</v>
      </c>
      <c r="D190" s="709">
        <f>D187/D180</f>
        <v>3.1616995708235777E-2</v>
      </c>
      <c r="F190" s="709">
        <f>F187/F180</f>
        <v>2.6906144479393573E-2</v>
      </c>
      <c r="H190" s="709">
        <f>H187/H180</f>
        <v>2.6075299781407511E-2</v>
      </c>
      <c r="I190" s="531"/>
      <c r="J190" s="709">
        <f>J187/J180</f>
        <v>2.5290119619336856E-2</v>
      </c>
      <c r="K190" s="531"/>
      <c r="L190" s="709">
        <f>L187/L180</f>
        <v>2.101383224103762E-2</v>
      </c>
      <c r="M190" s="531"/>
      <c r="N190" s="709">
        <f>N187/N180</f>
        <v>1.9686746535185401E-2</v>
      </c>
      <c r="O190" s="709"/>
      <c r="P190" s="709">
        <f>P187/P180</f>
        <v>1.8668556406810036E-2</v>
      </c>
      <c r="Q190" s="709"/>
      <c r="R190" s="709">
        <f>R187/R180</f>
        <v>1.8474074074074039E-2</v>
      </c>
      <c r="S190" s="709"/>
      <c r="T190" s="709">
        <f>T187/T180</f>
        <v>1.8155555555555553E-2</v>
      </c>
      <c r="U190" s="709"/>
      <c r="V190" s="709">
        <f>V187/V180</f>
        <v>1.7518518518518482E-2</v>
      </c>
    </row>
    <row r="191" spans="1:26">
      <c r="A191" s="529" t="s">
        <v>240</v>
      </c>
      <c r="B191" s="709">
        <f>(B187+B173+B184)/B180</f>
        <v>2.5885093302065652E-2</v>
      </c>
      <c r="D191" s="709">
        <f>(D187+D173+D184)/D180</f>
        <v>4.1085860331619123E-2</v>
      </c>
      <c r="F191" s="709">
        <f>(F187+F173+F184)/F180</f>
        <v>1.7093948391748937E-2</v>
      </c>
      <c r="H191" s="709">
        <f>(H187+H173+H184)/H180</f>
        <v>2.3632370977748618E-2</v>
      </c>
      <c r="J191" s="709">
        <f>(J187+J173+J184)/J180</f>
        <v>4.3262296389569369E-2</v>
      </c>
      <c r="L191" s="709">
        <f>(L187+L173+L184)/L180</f>
        <v>3.1133925813927335E-2</v>
      </c>
      <c r="N191" s="709">
        <f>(N187+N173+N184)/N180</f>
        <v>3.0858470189527504E-2</v>
      </c>
      <c r="P191" s="709">
        <f>(P187+P173+P184)/P180</f>
        <v>2.2969617801235645E-2</v>
      </c>
      <c r="R191" s="709">
        <f>(R187+R173+R184)/R180</f>
        <v>2.2611177076561767E-2</v>
      </c>
      <c r="T191" s="709">
        <f>(T187+T173+T184)/T180</f>
        <v>2.2170743865736305E-2</v>
      </c>
      <c r="V191" s="709">
        <f>(V187+V173+V184)/V180</f>
        <v>2.1418771770319808E-2</v>
      </c>
    </row>
    <row r="192" spans="1:26">
      <c r="A192" s="529" t="s">
        <v>241</v>
      </c>
      <c r="B192" s="709">
        <f>B188/B181</f>
        <v>3.4943307686282975E-2</v>
      </c>
      <c r="D192" s="709">
        <f>D188/D181</f>
        <v>3.3254316409286382E-2</v>
      </c>
      <c r="F192" s="709">
        <f>F188/F181</f>
        <v>3.2182614780380557E-2</v>
      </c>
      <c r="H192" s="709">
        <f>H188/H181</f>
        <v>2.8640029525513803E-2</v>
      </c>
      <c r="J192" s="709">
        <f>J188/J181</f>
        <v>2.6826841665170891E-2</v>
      </c>
      <c r="L192" s="709">
        <f>L188/L181</f>
        <v>2.3086202285207261E-2</v>
      </c>
      <c r="N192" s="709">
        <f>N188/N181</f>
        <v>2.0921025314820846E-2</v>
      </c>
      <c r="P192" s="709">
        <f>P188/P181</f>
        <v>1.9838998814760509E-2</v>
      </c>
      <c r="R192" s="709">
        <f>R188/R181</f>
        <v>2.0036363636363602E-2</v>
      </c>
      <c r="T192" s="709">
        <f>T188/T181</f>
        <v>1.9690909090909089E-2</v>
      </c>
      <c r="V192" s="709">
        <f>V188/V181</f>
        <v>1.8999999999999965E-2</v>
      </c>
    </row>
    <row r="193" spans="1:23">
      <c r="A193" s="529" t="s">
        <v>242</v>
      </c>
      <c r="B193" s="709">
        <f>(B188+B172+B186)/B181</f>
        <v>3.2521819449857325E-2</v>
      </c>
      <c r="D193" s="709">
        <f>(D188+D172+D186)/D181</f>
        <v>3.7081184839157573E-2</v>
      </c>
      <c r="F193" s="709">
        <f>(F188+F172+F186)/F181</f>
        <v>3.0263996836702604E-2</v>
      </c>
      <c r="H193" s="709">
        <f>(H188+H172+H186)/H181</f>
        <v>3.5709740910612305E-2</v>
      </c>
      <c r="J193" s="709">
        <f>(J188+J172+J186)/J181</f>
        <v>4.9305536397792005E-2</v>
      </c>
      <c r="L193" s="709">
        <f>(L188+L172+L186)/L181</f>
        <v>1.1947082266454809E-2</v>
      </c>
      <c r="N193" s="709">
        <f>(N188+N172+N186)/N181</f>
        <v>2.7241584635701047E-2</v>
      </c>
      <c r="O193" s="709"/>
      <c r="P193" s="709">
        <f>(P188+P172+P186)/P181</f>
        <v>2.1095802468975782E-2</v>
      </c>
      <c r="Q193" s="709"/>
      <c r="R193" s="709">
        <f>(R188+R172+R186)/R181</f>
        <v>2.1446739659938961E-2</v>
      </c>
      <c r="S193" s="709"/>
      <c r="T193" s="709">
        <f>(T188+T172+T186)/T181</f>
        <v>2.1059723287561619E-2</v>
      </c>
      <c r="U193" s="709"/>
      <c r="V193" s="709">
        <f>(V188+V172+V186)/V181</f>
        <v>2.0329631790386781E-2</v>
      </c>
    </row>
    <row r="194" spans="1:23">
      <c r="A194" s="529" t="s">
        <v>243</v>
      </c>
      <c r="B194" s="709">
        <f>B174/B177</f>
        <v>2.6815777627831393E-2</v>
      </c>
      <c r="D194" s="709">
        <f>D174/D177</f>
        <v>3.1594261965954294E-2</v>
      </c>
      <c r="E194" s="709"/>
      <c r="F194" s="709">
        <f>F174/F177</f>
        <v>2.6046683957021116E-2</v>
      </c>
      <c r="G194" s="517"/>
      <c r="H194" s="709">
        <f>H174/H177</f>
        <v>2.9956753160345975E-2</v>
      </c>
      <c r="I194" s="517"/>
      <c r="J194" s="709">
        <f>(中收测算表!AC33+中收测算表!AC30)/(中收测算表!AC29+中收测算表!AC32)</f>
        <v>3.3750000000000002E-2</v>
      </c>
      <c r="K194" s="517"/>
      <c r="L194" s="709">
        <f>(中收测算表!AD33+中收测算表!AD30)/(中收测算表!AD29+中收测算表!AD32)</f>
        <v>2.0217035825776719E-2</v>
      </c>
      <c r="N194" s="709">
        <f>(中收测算表!AE33+中收测算表!AE30)/(中收测算表!AE29+中收测算表!AE32)</f>
        <v>2.3649088677824878E-2</v>
      </c>
      <c r="P194" s="709">
        <f>(中收测算表!AF33+中收测算表!AF30)/(中收测算表!AF29+中收测算表!AF32)</f>
        <v>2.1226392146440263E-2</v>
      </c>
      <c r="R194" s="709">
        <f>(中收测算表!AG33+中收测算表!AG30)/(中收测算表!AG29+中收测算表!AG32)</f>
        <v>2.1237932287416082E-2</v>
      </c>
      <c r="T194" s="709">
        <f>(中收测算表!AH33+中收测算表!AH30)/(中收测算表!AH29+中收测算表!AH32)</f>
        <v>2.1301963973341612E-2</v>
      </c>
      <c r="V194" s="709">
        <f>(中收测算表!AI33+中收测算表!AI30)/(中收测算表!AI29+中收测算表!AI32)</f>
        <v>2.1369580734005779E-2</v>
      </c>
    </row>
    <row r="195" spans="1:23">
      <c r="A195" s="529" t="s">
        <v>244</v>
      </c>
      <c r="B195" s="709">
        <f>(B184+B187+B173+B174)/(B180+B177)</f>
        <v>2.6237056138106691E-2</v>
      </c>
      <c r="D195" s="709">
        <f>(D184+D187+D173+D174)/(D180+D177)</f>
        <v>3.6858822571767952E-2</v>
      </c>
      <c r="F195" s="709">
        <f>(F184+F187+F173+F174)/(F180+F177)</f>
        <v>2.1264768965508496E-2</v>
      </c>
      <c r="H195" s="709">
        <f>(H184+H187+H173+H174)/(H180+H177)</f>
        <v>2.6689133245708506E-2</v>
      </c>
      <c r="J195" s="709">
        <f>(J184+J187+J173+J174)/(J180+J177)</f>
        <v>3.8869074529119821E-2</v>
      </c>
      <c r="L195" s="709">
        <f>(L184+L187+L173+L174)/(L180+L177)</f>
        <v>2.6101359903622015E-2</v>
      </c>
      <c r="N195" s="709">
        <f>(N184+N187+N173+N174)/(N180+N177)</f>
        <v>2.8273079319247864E-2</v>
      </c>
      <c r="P195" s="709">
        <f>(P184+P187+P173+P174)/(P180+P177)</f>
        <v>2.278058488119164E-2</v>
      </c>
      <c r="R195" s="709">
        <f>(R184+R187+R173+R174)/(R180+R177)</f>
        <v>2.345363255786264E-2</v>
      </c>
      <c r="T195" s="709">
        <f>(T184+T187+T173+T174)/(T180+T177)</f>
        <v>2.4428885767372892E-2</v>
      </c>
      <c r="V195" s="709">
        <f>(V184+V187+V173+V174)/(V180+V177)</f>
        <v>2.5429762673302617E-2</v>
      </c>
    </row>
    <row r="196" spans="1:23">
      <c r="A196" s="517" t="s">
        <v>245</v>
      </c>
      <c r="B196" s="713">
        <f>B11/B12</f>
        <v>0.25778058402275217</v>
      </c>
      <c r="C196" s="517"/>
      <c r="D196" s="713">
        <f>D11/D12</f>
        <v>0.26914315569487984</v>
      </c>
      <c r="E196" s="517"/>
      <c r="F196" s="713">
        <f>F11/F12</f>
        <v>0.29225138818778396</v>
      </c>
      <c r="G196" s="517"/>
      <c r="H196" s="713">
        <f>H11/H12</f>
        <v>0.32767259414225941</v>
      </c>
      <c r="I196" s="517"/>
      <c r="J196" s="713">
        <f>J11/J12</f>
        <v>0.33136295556665002</v>
      </c>
      <c r="K196" s="517"/>
      <c r="L196" s="713">
        <f>L11/L12</f>
        <v>0.33322861086504196</v>
      </c>
      <c r="N196" s="534">
        <f>L$196+O196</f>
        <v>0.33822861086504197</v>
      </c>
      <c r="O196" s="709">
        <f>-O205-O206</f>
        <v>5.0000000000000001E-3</v>
      </c>
      <c r="P196" s="534">
        <f>N$196+Q196</f>
        <v>0.34372861086504197</v>
      </c>
      <c r="Q196" s="709">
        <f>-Q205-Q206</f>
        <v>5.4999999999999997E-3</v>
      </c>
      <c r="R196" s="534">
        <f>P$196+S196</f>
        <v>0.34922861086504198</v>
      </c>
      <c r="S196" s="709">
        <f>-S205-S206</f>
        <v>5.4999999999999997E-3</v>
      </c>
      <c r="T196" s="534">
        <f>R$196+U196</f>
        <v>0.35472861086504198</v>
      </c>
      <c r="U196" s="709">
        <f>-U205-U206</f>
        <v>5.4999999999999997E-3</v>
      </c>
      <c r="V196" s="534">
        <f>T$196+W196</f>
        <v>0.36022861086504199</v>
      </c>
      <c r="W196" s="709">
        <f>-W205-W206</f>
        <v>5.4999999999999997E-3</v>
      </c>
    </row>
    <row r="197" spans="1:23">
      <c r="A197" s="529" t="s">
        <v>246</v>
      </c>
      <c r="L197" s="517">
        <f>中收测算表!AD20+中收测算表!AD25</f>
        <v>7.59</v>
      </c>
      <c r="N197" s="517">
        <f>中收测算表!AE20+中收测算表!AE25</f>
        <v>9</v>
      </c>
      <c r="P197" s="517">
        <f>中收测算表!AF20+中收测算表!AF25</f>
        <v>9.6999999999999993</v>
      </c>
      <c r="R197" s="517">
        <f>中收测算表!AG20+中收测算表!AG25</f>
        <v>10.4</v>
      </c>
      <c r="T197" s="517">
        <f>中收测算表!AH20+中收测算表!AH25</f>
        <v>11.100000000000001</v>
      </c>
      <c r="V197" s="517">
        <f>中收测算表!AI20+中收测算表!AI25</f>
        <v>11.8</v>
      </c>
    </row>
    <row r="198" spans="1:23">
      <c r="A198" s="529" t="s">
        <v>247</v>
      </c>
      <c r="L198" s="742">
        <f>(L172+L173+L175)/L197</f>
        <v>66.286583072200258</v>
      </c>
      <c r="N198" s="742">
        <f>(N172+N173+N175)/N197</f>
        <v>54.532887361865519</v>
      </c>
      <c r="P198" s="742">
        <f>(P172+P173+P175)/P197</f>
        <v>52.997758353365775</v>
      </c>
      <c r="R198" s="742">
        <f>(R172+R173+R175)/R197</f>
        <v>51.073207051281969</v>
      </c>
      <c r="T198" s="742">
        <f>(T172+T173+T175)/T197</f>
        <v>48.347417117117111</v>
      </c>
      <c r="V198" s="742">
        <f>(V172+V173+V175)/V197</f>
        <v>45.23033474576264</v>
      </c>
    </row>
    <row r="199" spans="1:23">
      <c r="A199" s="529" t="s">
        <v>858</v>
      </c>
      <c r="B199" s="858">
        <f>B50/B16</f>
        <v>0.95071360102247315</v>
      </c>
      <c r="D199" s="858">
        <f>D50/D16</f>
        <v>0.95315122654763829</v>
      </c>
      <c r="F199" s="858">
        <f>F50/F16</f>
        <v>0.94800818952910204</v>
      </c>
      <c r="H199" s="858">
        <f>H50/H16</f>
        <v>0.94616956641811656</v>
      </c>
      <c r="J199" s="858">
        <f>J50/J16</f>
        <v>0.94236680059164768</v>
      </c>
      <c r="L199" s="858">
        <f>L50/L16</f>
        <v>0.93938182569897077</v>
      </c>
      <c r="N199" s="858">
        <f>N50/N16</f>
        <v>0.93874939441814842</v>
      </c>
      <c r="P199" s="858">
        <f>P50/P16</f>
        <v>0.91930027324951913</v>
      </c>
      <c r="R199" s="858">
        <f>R50/R16</f>
        <v>0.91531591186462802</v>
      </c>
      <c r="T199" s="858">
        <f>T50/T16</f>
        <v>0.91077128883112268</v>
      </c>
      <c r="V199" s="858">
        <f>V50/V16</f>
        <v>0.90536625162657391</v>
      </c>
    </row>
    <row r="200" spans="1:23">
      <c r="A200" s="529">
        <f>9384.25-9240.28</f>
        <v>143.96999999999935</v>
      </c>
      <c r="B200" s="529">
        <f>9486.47-9593.24</f>
        <v>-106.77000000000044</v>
      </c>
    </row>
    <row r="201" spans="1:23" ht="21">
      <c r="A201" s="741" t="s">
        <v>248</v>
      </c>
      <c r="J201" s="529">
        <v>100000000</v>
      </c>
    </row>
    <row r="202" spans="1:23" ht="16.5" customHeight="1">
      <c r="A202" s="517" t="s">
        <v>249</v>
      </c>
      <c r="J202" s="743">
        <f>'[8]202512'!$H$19</f>
        <v>643.09</v>
      </c>
      <c r="K202" s="743"/>
      <c r="L202" s="743">
        <f>'[8]202512'!$G$19</f>
        <v>611.72</v>
      </c>
      <c r="M202" s="744"/>
      <c r="N202" s="743">
        <f>N$12*N205</f>
        <v>638.87691653895479</v>
      </c>
      <c r="O202" s="743">
        <f>N202-L202</f>
        <v>27.156916538954761</v>
      </c>
      <c r="P202" s="743">
        <f>P$12*P205</f>
        <v>657.42155227084641</v>
      </c>
      <c r="Q202" s="743">
        <f>P202-N202</f>
        <v>18.544635731891617</v>
      </c>
      <c r="R202" s="743">
        <f>R$12*R205</f>
        <v>685.96925663382444</v>
      </c>
      <c r="S202" s="743">
        <f>R202-P202</f>
        <v>28.547704362978038</v>
      </c>
      <c r="T202" s="743">
        <f>T$12*T205</f>
        <v>716.87425716606379</v>
      </c>
      <c r="U202" s="743">
        <f>T202-R202</f>
        <v>30.905000532239342</v>
      </c>
      <c r="V202" s="743">
        <f>V$12*V205</f>
        <v>743.32459400853531</v>
      </c>
      <c r="W202" s="743">
        <f>V202-T202</f>
        <v>26.450336842471529</v>
      </c>
    </row>
    <row r="203" spans="1:23" ht="16.5" customHeight="1">
      <c r="A203" s="517" t="s">
        <v>250</v>
      </c>
      <c r="J203" s="743">
        <f>'[8]202512'!$H$21</f>
        <v>576.5</v>
      </c>
      <c r="K203" s="743"/>
      <c r="L203" s="743">
        <f>'[8]202512'!$G$21</f>
        <v>553.96</v>
      </c>
      <c r="M203" s="744"/>
      <c r="N203" s="743">
        <f>N$12*N206</f>
        <v>568.41350912962776</v>
      </c>
      <c r="O203" s="743">
        <f>N203-L203</f>
        <v>14.453509129627719</v>
      </c>
      <c r="P203" s="743">
        <f>P$12*P206</f>
        <v>575.39247661117838</v>
      </c>
      <c r="Q203" s="743">
        <f>P203-N203</f>
        <v>6.978967481550626</v>
      </c>
      <c r="R203" s="743">
        <f>R$12*R206</f>
        <v>590.41280046919974</v>
      </c>
      <c r="S203" s="743">
        <f>R203-P203</f>
        <v>15.020323858021357</v>
      </c>
      <c r="T203" s="743">
        <f>T$12*T206</f>
        <v>606.56513690029919</v>
      </c>
      <c r="U203" s="743">
        <f>T203-R203</f>
        <v>16.152336431099457</v>
      </c>
      <c r="V203" s="743">
        <f>V$12*V206</f>
        <v>618.07778407859246</v>
      </c>
      <c r="W203" s="743">
        <f>V203-T203</f>
        <v>11.512647178293264</v>
      </c>
    </row>
    <row r="204" spans="1:23" ht="16.5" customHeight="1">
      <c r="A204" s="517" t="s">
        <v>251</v>
      </c>
      <c r="J204" s="743">
        <v>119.61981989529301</v>
      </c>
      <c r="K204" s="743"/>
      <c r="L204" s="743">
        <v>128.58727786892501</v>
      </c>
      <c r="M204" s="744"/>
      <c r="N204" s="743">
        <f>N$12*N207</f>
        <v>134.29582748812626</v>
      </c>
      <c r="O204" s="743">
        <f>N204-L204</f>
        <v>5.7085496192012499</v>
      </c>
      <c r="P204" s="743">
        <f>P$12*P207</f>
        <v>138.41369024657772</v>
      </c>
      <c r="Q204" s="743">
        <f>P204-N204</f>
        <v>4.1178627584514516</v>
      </c>
      <c r="R204" s="743">
        <f>R$12*R207</f>
        <v>144.65406645836615</v>
      </c>
      <c r="S204" s="743">
        <f>R204-P204</f>
        <v>6.2403762117884298</v>
      </c>
      <c r="T204" s="743">
        <f>T$12*T207</f>
        <v>151.41223333615719</v>
      </c>
      <c r="U204" s="743">
        <f>T204-R204</f>
        <v>6.7581668777910409</v>
      </c>
      <c r="V204" s="743">
        <f>V$12*V207</f>
        <v>157.24960827733705</v>
      </c>
      <c r="W204" s="743">
        <f>V204-T204</f>
        <v>5.8373749411798599</v>
      </c>
    </row>
    <row r="205" spans="1:23">
      <c r="A205" s="517" t="s">
        <v>30</v>
      </c>
      <c r="J205" s="712">
        <f>J202/J$12</f>
        <v>0.321063404892661</v>
      </c>
      <c r="K205" s="712"/>
      <c r="L205" s="712">
        <f>L202/L$12</f>
        <v>0.3150532539502689</v>
      </c>
      <c r="M205" s="744"/>
      <c r="N205" s="712">
        <f>L205+O205</f>
        <v>0.3150532539502689</v>
      </c>
      <c r="O205" s="745">
        <f>O25</f>
        <v>0</v>
      </c>
      <c r="P205" s="712">
        <f>N205+Q205</f>
        <v>0.3145532539502689</v>
      </c>
      <c r="Q205" s="745">
        <f>Q25</f>
        <v>-5.0000000000000001E-4</v>
      </c>
      <c r="R205" s="712">
        <f>P205+S205</f>
        <v>0.3140532539502689</v>
      </c>
      <c r="S205" s="745">
        <f>S25</f>
        <v>-5.0000000000000001E-4</v>
      </c>
      <c r="T205" s="712">
        <f>R205+U205</f>
        <v>0.3135532539502689</v>
      </c>
      <c r="U205" s="745">
        <f>U25</f>
        <v>-5.0000000000000001E-4</v>
      </c>
      <c r="V205" s="712">
        <f>T205+W205</f>
        <v>0.31305325395026889</v>
      </c>
      <c r="W205" s="745">
        <f>W25</f>
        <v>-5.0000000000000001E-4</v>
      </c>
    </row>
    <row r="206" spans="1:23">
      <c r="A206" s="517" t="s">
        <v>31</v>
      </c>
      <c r="J206" s="712">
        <f>J203/J$12</f>
        <v>0.28781827259111331</v>
      </c>
      <c r="K206" s="712"/>
      <c r="L206" s="712">
        <f>L203/L$12</f>
        <v>0.28530520590840736</v>
      </c>
      <c r="M206" s="744"/>
      <c r="N206" s="712">
        <f>L206+O206</f>
        <v>0.28030520590840735</v>
      </c>
      <c r="O206" s="745">
        <f>O26</f>
        <v>-5.0000000000000001E-3</v>
      </c>
      <c r="P206" s="712">
        <f>N206+Q206</f>
        <v>0.27530520590840735</v>
      </c>
      <c r="Q206" s="745">
        <f>Q26</f>
        <v>-5.0000000000000001E-3</v>
      </c>
      <c r="R206" s="712">
        <f>P206+S206</f>
        <v>0.27030520590840734</v>
      </c>
      <c r="S206" s="745">
        <f>S26</f>
        <v>-5.0000000000000001E-3</v>
      </c>
      <c r="T206" s="712">
        <f>R206+U206</f>
        <v>0.26530520590840734</v>
      </c>
      <c r="U206" s="745">
        <f>U26</f>
        <v>-5.0000000000000001E-3</v>
      </c>
      <c r="V206" s="712">
        <f>T206+W206</f>
        <v>0.26030520590840733</v>
      </c>
      <c r="W206" s="745">
        <f>W26</f>
        <v>-5.0000000000000001E-3</v>
      </c>
    </row>
    <row r="207" spans="1:23">
      <c r="A207" s="517" t="s">
        <v>32</v>
      </c>
      <c r="J207" s="712">
        <f>J204/J$12</f>
        <v>5.9720329453466302E-2</v>
      </c>
      <c r="K207" s="712"/>
      <c r="L207" s="712">
        <f>L204/L$12</f>
        <v>6.6226117029379819E-2</v>
      </c>
      <c r="M207" s="744"/>
      <c r="N207" s="712">
        <f>L207+O207</f>
        <v>6.6226117029379819E-2</v>
      </c>
      <c r="O207" s="745">
        <f>O27</f>
        <v>0</v>
      </c>
      <c r="P207" s="712">
        <f>N207+Q207</f>
        <v>6.6226117029379819E-2</v>
      </c>
      <c r="Q207" s="745">
        <f>Q27</f>
        <v>0</v>
      </c>
      <c r="R207" s="712">
        <f>P207+S207</f>
        <v>6.6226117029379819E-2</v>
      </c>
      <c r="S207" s="745">
        <f>S27</f>
        <v>0</v>
      </c>
      <c r="T207" s="712">
        <f>R207+U207</f>
        <v>6.6226117029379819E-2</v>
      </c>
      <c r="U207" s="745">
        <f>U27</f>
        <v>0</v>
      </c>
      <c r="V207" s="712">
        <f>T207+W207</f>
        <v>6.6226117029379819E-2</v>
      </c>
      <c r="W207" s="745">
        <f>W27</f>
        <v>0</v>
      </c>
    </row>
    <row r="210" spans="12:23">
      <c r="M210" s="517" t="s">
        <v>93</v>
      </c>
      <c r="N210" s="517" t="s">
        <v>252</v>
      </c>
      <c r="O210" s="530">
        <f>O75*0.95-O90+O105*7*60%</f>
        <v>1878.9999999999995</v>
      </c>
      <c r="Q210" s="530">
        <f>Q75*0.95-Q90+Q105*7*60%</f>
        <v>784</v>
      </c>
      <c r="S210" s="530">
        <f>S75*0.95-S90+S105*7*60%</f>
        <v>563</v>
      </c>
      <c r="U210" s="530">
        <f>U75*0.95-U90+U105*7*60%</f>
        <v>551.99999999999955</v>
      </c>
      <c r="W210" s="530">
        <f>W75*0.95-W90+W105*7*60%</f>
        <v>541</v>
      </c>
    </row>
    <row r="211" spans="12:23">
      <c r="N211" s="517" t="s">
        <v>253</v>
      </c>
      <c r="O211" s="530">
        <f>O60*2.4%+O63*0.6%+O66*50%+O69*38%*50%+O71*7.7%*50%+O87*50%+O95*55.5%+O100*7*2.4%+O113*7</f>
        <v>712.42821421927283</v>
      </c>
      <c r="Q211" s="530">
        <f>Q60*2.4%+Q63*0.6%+Q66*50%+Q69*38%*50%+Q71*7.7%*50%+Q87*50%+Q95*55.5%+Q100*7*2.4%+Q113*7</f>
        <v>235.48245659534834</v>
      </c>
      <c r="S211" s="530">
        <f>S60*2.4%+S63*0.6%+S66*50%+S69*38%*50%+S71*7.7%*50%+S87*50%+S95*55.5%+S100*7*2.4%+S113*7</f>
        <v>327.97169536072437</v>
      </c>
      <c r="U211" s="530">
        <f>U60*2.4%+U63*0.6%+U66*50%+U69*38%*50%+U71*7.7%*50%+U87*50%+U95*55.5%+U100*7*2.4%+U113*7</f>
        <v>270.47428348658485</v>
      </c>
      <c r="W211" s="530">
        <f>W60*2.4%+W63*0.6%+W66*50%+W69*38%*50%+W71*7.7%*50%+W87*50%+W95*55.5%+W100*7*2.4%+W113*7</f>
        <v>280.11763216462111</v>
      </c>
    </row>
    <row r="212" spans="12:23">
      <c r="N212" s="517" t="s">
        <v>254</v>
      </c>
      <c r="O212" s="530">
        <f>O127*32.5%+O133*9%+O139*35.9%+O144*7*32.5%+O147*7*35.9%</f>
        <v>1555.6835878952179</v>
      </c>
      <c r="Q212" s="530">
        <f>Q127*32.5%+Q133*9%+Q139*35.9%+Q144*7*32.5%+Q147*7*35.9%</f>
        <v>550.67286039561191</v>
      </c>
      <c r="S212" s="530">
        <f>S127*32.5%+S133*9%+S139*35.9%+S144*7*32.5%+S147*7*35.9%</f>
        <v>559.06384937952703</v>
      </c>
      <c r="U212" s="530">
        <f>U127*32.5%+U133*9%+U139*35.9%+U144*7*32.5%+U147*7*35.9%</f>
        <v>578.74369386110641</v>
      </c>
      <c r="W212" s="530">
        <f>W127*32.5%+W133*9%+W139*35.9%+W144*7*32.5%+W147*7*35.9%</f>
        <v>546.77142729500076</v>
      </c>
    </row>
    <row r="213" spans="12:23">
      <c r="M213" s="531">
        <v>9613.7372749999995</v>
      </c>
      <c r="N213" s="517" t="s">
        <v>255</v>
      </c>
      <c r="O213" s="530">
        <f>($M$213+O210)</f>
        <v>11492.737274999999</v>
      </c>
      <c r="Q213" s="530">
        <f>($O$213+Q210)</f>
        <v>12276.737274999999</v>
      </c>
      <c r="S213" s="530">
        <f>($Q$213+S210)</f>
        <v>12839.737274999999</v>
      </c>
      <c r="U213" s="530">
        <f>($S$213+U210)</f>
        <v>13391.737274999999</v>
      </c>
      <c r="W213" s="530">
        <f>($U$213+W210)</f>
        <v>13932.737274999999</v>
      </c>
    </row>
    <row r="214" spans="12:23">
      <c r="M214" s="531">
        <v>6549.3674330000003</v>
      </c>
      <c r="N214" s="517" t="s">
        <v>256</v>
      </c>
      <c r="O214" s="530">
        <f>$M$214-O211+O212</f>
        <v>7392.6228066759459</v>
      </c>
      <c r="Q214" s="530">
        <f>$O$214-Q211+Q212</f>
        <v>7707.813210476209</v>
      </c>
      <c r="S214" s="530">
        <f>$Q$214-S211+S212</f>
        <v>7938.9053644950118</v>
      </c>
      <c r="U214" s="530">
        <f>$S$214-U211+U212</f>
        <v>8247.1747748695343</v>
      </c>
      <c r="W214" s="530">
        <f>$U$214-W211+W212</f>
        <v>8513.8285699999142</v>
      </c>
    </row>
    <row r="215" spans="12:23">
      <c r="N215" s="517" t="s">
        <v>68</v>
      </c>
      <c r="O215" s="854">
        <f>O213/O214</f>
        <v>1.5546224358452896</v>
      </c>
      <c r="P215" s="713"/>
      <c r="Q215" s="854">
        <f>Q213/Q214</f>
        <v>1.5927652811194046</v>
      </c>
      <c r="R215" s="713"/>
      <c r="S215" s="854">
        <f>S213/S214</f>
        <v>1.6173183437130851</v>
      </c>
      <c r="T215" s="713"/>
      <c r="U215" s="854">
        <f>U213/U214</f>
        <v>1.6237969535709094</v>
      </c>
      <c r="V215" s="713"/>
      <c r="W215" s="854">
        <f>W213/W214</f>
        <v>1.6364831826770199</v>
      </c>
    </row>
    <row r="216" spans="12:23">
      <c r="O216" s="532"/>
    </row>
    <row r="217" spans="12:23">
      <c r="O217" s="532"/>
    </row>
    <row r="218" spans="12:23">
      <c r="M218" s="517" t="s">
        <v>94</v>
      </c>
      <c r="N218" s="517" t="s">
        <v>252</v>
      </c>
      <c r="O218" s="530">
        <f>O127*52%+O133*91%+O139*20%+O144*7*52%+O147*7*20%+O154</f>
        <v>3360.7832776010341</v>
      </c>
      <c r="Q218" s="530">
        <f>Q127*52%+Q133*91%+Q139*20%+Q144*7*52%+Q147*7*20%+Q154</f>
        <v>3553.7854000053126</v>
      </c>
      <c r="S218" s="855">
        <f>S127*52%+S133*91%+S139*20%+S144*7*52%+S147*7*20%+S154</f>
        <v>3540.5380130867179</v>
      </c>
      <c r="T218" s="856"/>
      <c r="U218" s="855">
        <f>U127*52%+U133*91%+U139*20%+U144*7*52%+U147*7*20%+U154</f>
        <v>3605.5298543709678</v>
      </c>
      <c r="V218" s="856"/>
      <c r="W218" s="855">
        <f>W127*52%+W133*91%+W139*20%+W144*7*52%+W147*7*20%+W154</f>
        <v>3735.3007153097278</v>
      </c>
    </row>
    <row r="219" spans="12:23">
      <c r="N219" s="517" t="s">
        <v>257</v>
      </c>
      <c r="O219" s="530">
        <f>O60*67%+O63*83.6%+O66*83.6%+O69*15%+O71*15%+O78*5.5%+O81*5%+O87*15%+O95*50%+O100*7*67%+O105*7*50%+O113*50%</f>
        <v>2589.987964265782</v>
      </c>
      <c r="Q219" s="530">
        <f>Q60*67%+Q63*83.6%+Q66*83.6%+Q69*15%+Q71*15%+Q78*5.5%+Q81*5%+Q87*15%+Q95*50%+Q100*7*67%+Q105*7*50%+Q113*50%</f>
        <v>2073.6722369786048</v>
      </c>
      <c r="S219" s="855">
        <f>S60*67%+S63*83.6%+S66*83.6%+S69*15%+S71*15%+S78*5.5%+S81*5%+S87*15%+S95*50%+S100*7*67%+S105*7*50%+S113*50%</f>
        <v>1952.1065086082172</v>
      </c>
      <c r="T219" s="856"/>
      <c r="U219" s="855">
        <f>U60*67%+U63*83.6%+U66*83.6%+U69*15%+U71*15%+U78*5.5%+U81*5%+U87*15%+U95*50%+U100*7*67%+U105*7*50%+U113*50%</f>
        <v>1831.4597850459754</v>
      </c>
      <c r="V219" s="856"/>
      <c r="W219" s="855">
        <f>W60*67%+W63*83.6%+W66*83.6%+W69*15%+W71*15%+W78*5.5%+W81*5%+W87*15%+W95*50%+W100*7*67%+W105*7*50%+W113*50%</f>
        <v>1703.2652896493862</v>
      </c>
    </row>
    <row r="220" spans="12:23">
      <c r="M220" s="531">
        <v>52757.285260528603</v>
      </c>
      <c r="O220" s="530">
        <f>$M$220+O218</f>
        <v>56118.068538129635</v>
      </c>
      <c r="Q220" s="530">
        <f>$O$220+Q218</f>
        <v>59671.853938134947</v>
      </c>
      <c r="S220" s="855">
        <f>$Q$220+S218</f>
        <v>63212.391951221667</v>
      </c>
      <c r="T220" s="856"/>
      <c r="U220" s="855">
        <f>$S$220+U218</f>
        <v>66817.921805592632</v>
      </c>
      <c r="V220" s="856"/>
      <c r="W220" s="855">
        <f>$U$220+W218</f>
        <v>70553.22252090236</v>
      </c>
    </row>
    <row r="221" spans="12:23">
      <c r="L221" s="517">
        <v>1000</v>
      </c>
      <c r="M221" s="531">
        <v>50376.983676985903</v>
      </c>
      <c r="O221" s="530">
        <f>$M$221+O219-$L$221</f>
        <v>51966.971641251686</v>
      </c>
      <c r="Q221" s="530">
        <f>$O$221+Q219</f>
        <v>54040.643878230294</v>
      </c>
      <c r="S221" s="857">
        <f>$Q$221+S219</f>
        <v>55992.75038683851</v>
      </c>
      <c r="T221" s="856"/>
      <c r="U221" s="857">
        <f>$S$221+U219</f>
        <v>57824.210171884486</v>
      </c>
      <c r="V221" s="856"/>
      <c r="W221" s="857">
        <f>$U$221+W219</f>
        <v>59527.475461533875</v>
      </c>
    </row>
    <row r="222" spans="12:23">
      <c r="M222" s="517">
        <v>1.0472497837267301</v>
      </c>
      <c r="O222" s="854">
        <f>O220/O221</f>
        <v>1.0798795228156568</v>
      </c>
      <c r="P222" s="713"/>
      <c r="Q222" s="854">
        <f>Q220/Q221</f>
        <v>1.1042032377074087</v>
      </c>
      <c r="R222" s="534"/>
      <c r="S222" s="854">
        <f>S220/S221</f>
        <v>1.1289388628796522</v>
      </c>
      <c r="T222" s="713"/>
      <c r="U222" s="854">
        <f>U220/U221</f>
        <v>1.155535399566618</v>
      </c>
      <c r="V222" s="713"/>
      <c r="W222" s="854">
        <f>W220/W221</f>
        <v>1.1852211432432276</v>
      </c>
    </row>
    <row r="223" spans="12:23">
      <c r="O223" s="855"/>
      <c r="P223" s="856"/>
      <c r="Q223" s="855"/>
      <c r="S223" s="855"/>
      <c r="T223" s="856"/>
      <c r="U223" s="855"/>
      <c r="V223" s="856"/>
      <c r="W223" s="855"/>
    </row>
    <row r="224" spans="12:23">
      <c r="M224" s="517" t="s">
        <v>93</v>
      </c>
      <c r="O224" s="532"/>
    </row>
    <row r="225" spans="13:23">
      <c r="M225" s="517" t="s">
        <v>258</v>
      </c>
      <c r="O225" s="532">
        <f>息差测算表!L6</f>
        <v>800</v>
      </c>
      <c r="Q225" s="532">
        <f>息差测算表!M6</f>
        <v>1000</v>
      </c>
      <c r="S225" s="532">
        <f>息差测算表!N6</f>
        <v>1200</v>
      </c>
      <c r="U225" s="532">
        <f>息差测算表!O6</f>
        <v>1400</v>
      </c>
      <c r="W225" s="532">
        <f>息差测算表!P6</f>
        <v>1600</v>
      </c>
    </row>
    <row r="226" spans="13:23">
      <c r="M226" s="517" t="s">
        <v>259</v>
      </c>
      <c r="O226" s="532">
        <v>1500</v>
      </c>
      <c r="Q226" s="532">
        <v>1500</v>
      </c>
      <c r="S226" s="532">
        <v>1500</v>
      </c>
      <c r="U226" s="532">
        <v>1500</v>
      </c>
      <c r="W226" s="532">
        <v>1500</v>
      </c>
    </row>
    <row r="227" spans="13:23">
      <c r="N227" s="517" t="s">
        <v>255</v>
      </c>
      <c r="O227" s="746">
        <f>O213</f>
        <v>11492.737274999999</v>
      </c>
      <c r="Q227" s="746">
        <f>Q213</f>
        <v>12276.737274999999</v>
      </c>
      <c r="S227" s="746">
        <f>S213</f>
        <v>12839.737274999999</v>
      </c>
      <c r="U227" s="746">
        <f>U213</f>
        <v>13391.737274999999</v>
      </c>
      <c r="W227" s="746">
        <f>W213</f>
        <v>13932.737274999999</v>
      </c>
    </row>
    <row r="228" spans="13:23">
      <c r="N228" s="517" t="s">
        <v>256</v>
      </c>
      <c r="O228" s="746">
        <f>O214+O225*(1/12-1/60)*50%</f>
        <v>7419.2894733426128</v>
      </c>
      <c r="Q228" s="746">
        <f>Q214+Q225*(1/12-1/60)*50%</f>
        <v>7741.146543809542</v>
      </c>
      <c r="S228" s="746">
        <f>S214+S225*(1/12-1/60)*50%</f>
        <v>7978.9053644950118</v>
      </c>
      <c r="U228" s="746">
        <f>U214+U225*(1/12-1/60)*50%</f>
        <v>8293.8414415362004</v>
      </c>
      <c r="W228" s="746">
        <f>W214+W225*(1/12-1/60)*50%</f>
        <v>8567.1619033332481</v>
      </c>
    </row>
    <row r="229" spans="13:23">
      <c r="N229" s="517" t="s">
        <v>68</v>
      </c>
      <c r="O229" s="854">
        <f>O227/O228</f>
        <v>1.5490347581521409</v>
      </c>
      <c r="P229" s="713"/>
      <c r="Q229" s="854">
        <f>Q227/Q228</f>
        <v>1.585906842807089</v>
      </c>
      <c r="R229" s="713"/>
      <c r="S229" s="854">
        <f>S227/S228</f>
        <v>1.6092103726577576</v>
      </c>
      <c r="T229" s="713"/>
      <c r="U229" s="854">
        <f>U227/U228</f>
        <v>1.6146603922198395</v>
      </c>
      <c r="V229" s="713"/>
      <c r="W229" s="854">
        <f>W227/W228</f>
        <v>1.6262955494723583</v>
      </c>
    </row>
    <row r="230" spans="13:23">
      <c r="O230" s="532"/>
    </row>
    <row r="231" spans="13:23">
      <c r="M231" s="517" t="s">
        <v>94</v>
      </c>
      <c r="N231" s="517" t="s">
        <v>255</v>
      </c>
      <c r="O231" s="530">
        <f>O220</f>
        <v>56118.068538129635</v>
      </c>
      <c r="Q231" s="530">
        <f>Q220</f>
        <v>59671.853938134947</v>
      </c>
      <c r="S231" s="530">
        <f>S220</f>
        <v>63212.391951221667</v>
      </c>
      <c r="U231" s="530">
        <f>U220</f>
        <v>66817.921805592632</v>
      </c>
      <c r="W231" s="530">
        <f>W220</f>
        <v>70553.22252090236</v>
      </c>
    </row>
    <row r="232" spans="13:23">
      <c r="N232" s="517" t="s">
        <v>256</v>
      </c>
      <c r="O232" s="530">
        <f>O221+O225*35%</f>
        <v>52246.971641251686</v>
      </c>
      <c r="Q232" s="530">
        <f>Q221+Q225*35%</f>
        <v>54390.643878230294</v>
      </c>
      <c r="S232" s="530">
        <f>S221+S225*35%</f>
        <v>56412.75038683851</v>
      </c>
      <c r="U232" s="530">
        <f>U221+U225*35%</f>
        <v>58314.210171884486</v>
      </c>
      <c r="W232" s="530">
        <f>W221+W225*35%</f>
        <v>60087.475461533875</v>
      </c>
    </row>
    <row r="233" spans="13:23">
      <c r="N233" s="517" t="s">
        <v>68</v>
      </c>
      <c r="O233" s="854">
        <f>O231/O232</f>
        <v>1.0740922732030944</v>
      </c>
      <c r="P233" s="534"/>
      <c r="Q233" s="854">
        <f>Q231/Q232</f>
        <v>1.0970977668829995</v>
      </c>
      <c r="R233" s="534"/>
      <c r="S233" s="854">
        <f>S231/S232</f>
        <v>1.1205337714923675</v>
      </c>
      <c r="T233" s="534"/>
      <c r="U233" s="854">
        <f>U231/U232</f>
        <v>1.1458257191282017</v>
      </c>
      <c r="V233" s="534"/>
      <c r="W233" s="854">
        <f>W231/W232</f>
        <v>1.1741751834135272</v>
      </c>
    </row>
  </sheetData>
  <mergeCells count="14">
    <mergeCell ref="J2:K2"/>
    <mergeCell ref="V2:W2"/>
    <mergeCell ref="X2:X3"/>
    <mergeCell ref="Y2:Y3"/>
    <mergeCell ref="L2:M2"/>
    <mergeCell ref="N2:O2"/>
    <mergeCell ref="P2:Q2"/>
    <mergeCell ref="R2:S2"/>
    <mergeCell ref="T2:U2"/>
    <mergeCell ref="A2:A3"/>
    <mergeCell ref="B2:C2"/>
    <mergeCell ref="D2:E2"/>
    <mergeCell ref="F2:G2"/>
    <mergeCell ref="H2:I2"/>
  </mergeCells>
  <phoneticPr fontId="101" type="noConversion"/>
  <printOptions horizontalCentered="1"/>
  <pageMargins left="0.118110236220472" right="0.118110236220472" top="0.39370078740157499" bottom="0.35433070866141703" header="0.31496062992126" footer="0.31496062992126"/>
  <pageSetup paperSize="8" scale="74" fitToHeight="0" orientation="landscape" r:id="rId1"/>
  <rowBreaks count="2" manualBreakCount="2">
    <brk id="48" max="24" man="1"/>
    <brk id="92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theme="8" tint="0.79992065187536243"/>
    <pageSetUpPr fitToPage="1"/>
  </sheetPr>
  <dimension ref="A1:AF124"/>
  <sheetViews>
    <sheetView zoomScale="85" zoomScaleNormal="85" workbookViewId="0">
      <pane xSplit="2" ySplit="3" topLeftCell="C60" activePane="bottomRight" state="frozen"/>
      <selection activeCell="O35" sqref="O35"/>
      <selection pane="topRight" activeCell="O35" sqref="O35"/>
      <selection pane="bottomLeft" activeCell="O35" sqref="O35"/>
      <selection pane="bottomRight" activeCell="O35" sqref="O35"/>
    </sheetView>
  </sheetViews>
  <sheetFormatPr defaultColWidth="9" defaultRowHeight="13.5"/>
  <cols>
    <col min="1" max="1" width="9.73046875" style="322" customWidth="1"/>
    <col min="2" max="2" width="24.73046875" style="111" customWidth="1"/>
    <col min="3" max="17" width="9.3984375" style="111" customWidth="1"/>
    <col min="18" max="18" width="9" style="111"/>
    <col min="19" max="19" width="19.3984375" style="111" customWidth="1"/>
    <col min="20" max="16384" width="9" style="111"/>
  </cols>
  <sheetData>
    <row r="1" spans="1:27" ht="17.649999999999999">
      <c r="A1" s="1153" t="s">
        <v>260</v>
      </c>
      <c r="B1" s="1153"/>
      <c r="C1" s="1153"/>
      <c r="D1" s="1153"/>
      <c r="E1" s="1153"/>
      <c r="F1" s="1153"/>
      <c r="G1" s="1153"/>
      <c r="H1" s="1153"/>
      <c r="I1" s="1153"/>
      <c r="J1" s="1153"/>
      <c r="K1" s="1153"/>
      <c r="L1" s="1153"/>
      <c r="M1" s="1153"/>
      <c r="N1" s="1153"/>
      <c r="O1" s="1153"/>
      <c r="P1" s="1153"/>
      <c r="Q1" s="1153"/>
    </row>
    <row r="2" spans="1:27" ht="25.5" customHeight="1">
      <c r="A2" s="1152" t="s">
        <v>261</v>
      </c>
      <c r="B2" s="1152" t="s">
        <v>68</v>
      </c>
      <c r="C2" s="1152" t="s">
        <v>138</v>
      </c>
      <c r="D2" s="1152" t="s">
        <v>2</v>
      </c>
      <c r="E2" s="1152"/>
      <c r="F2" s="1152" t="s">
        <v>3</v>
      </c>
      <c r="G2" s="1152"/>
      <c r="H2" s="1152" t="s">
        <v>4</v>
      </c>
      <c r="I2" s="1152"/>
      <c r="J2" s="1152" t="s">
        <v>5</v>
      </c>
      <c r="K2" s="1152"/>
      <c r="L2" s="1152" t="s">
        <v>6</v>
      </c>
      <c r="M2" s="1152"/>
      <c r="N2" s="1152" t="s">
        <v>7</v>
      </c>
      <c r="O2" s="1152"/>
      <c r="P2" s="1152" t="s">
        <v>8</v>
      </c>
      <c r="Q2" s="1152"/>
    </row>
    <row r="3" spans="1:27" ht="25.5" customHeight="1">
      <c r="A3" s="1152"/>
      <c r="B3" s="1152"/>
      <c r="C3" s="1152"/>
      <c r="D3" s="470" t="s">
        <v>262</v>
      </c>
      <c r="E3" s="470" t="s">
        <v>263</v>
      </c>
      <c r="F3" s="470" t="s">
        <v>262</v>
      </c>
      <c r="G3" s="470" t="s">
        <v>263</v>
      </c>
      <c r="H3" s="470" t="s">
        <v>262</v>
      </c>
      <c r="I3" s="470" t="s">
        <v>263</v>
      </c>
      <c r="J3" s="470" t="s">
        <v>262</v>
      </c>
      <c r="K3" s="470" t="s">
        <v>263</v>
      </c>
      <c r="L3" s="470" t="s">
        <v>262</v>
      </c>
      <c r="M3" s="470" t="s">
        <v>263</v>
      </c>
      <c r="N3" s="470" t="s">
        <v>262</v>
      </c>
      <c r="O3" s="470" t="s">
        <v>263</v>
      </c>
      <c r="P3" s="470" t="s">
        <v>262</v>
      </c>
      <c r="Q3" s="470" t="s">
        <v>263</v>
      </c>
      <c r="S3" s="492">
        <v>2026</v>
      </c>
      <c r="U3" s="492">
        <v>2027</v>
      </c>
      <c r="W3" s="492">
        <v>2028</v>
      </c>
      <c r="Y3" s="492">
        <v>2029</v>
      </c>
      <c r="AA3" s="492">
        <v>2030</v>
      </c>
    </row>
    <row r="4" spans="1:27" ht="28.5" customHeight="1">
      <c r="A4" s="1146" t="s">
        <v>264</v>
      </c>
      <c r="B4" s="471" t="s">
        <v>265</v>
      </c>
      <c r="C4" s="472">
        <f>(C10+C27+C44)/'2026-2030年盈利测算表'!H12</f>
        <v>0.95686173117154827</v>
      </c>
      <c r="D4" s="472">
        <f>(D10+D27+D44)/'2026-2030年盈利测算表'!J12</f>
        <v>0.91533694108836761</v>
      </c>
      <c r="E4" s="472">
        <f t="shared" ref="E4:E58" si="0">D4-C4</f>
        <v>-4.1524790083180663E-2</v>
      </c>
      <c r="F4" s="472">
        <f>(F10+F27+F44)/'2026-2030年盈利测算表'!L12</f>
        <v>0.92221265631115978</v>
      </c>
      <c r="G4" s="472">
        <f t="shared" ref="G4:G37" si="1">F4-D4</f>
        <v>6.8757152227921781E-3</v>
      </c>
      <c r="H4" s="472">
        <f>(H10+H27+H44)/S4</f>
        <v>0.92019874240271293</v>
      </c>
      <c r="I4" s="472">
        <f t="shared" ref="I4:I9" si="2">H4-F4</f>
        <v>-2.0139139084468516E-3</v>
      </c>
      <c r="J4" s="472">
        <f>(J10+J27+J44)/U4</f>
        <v>0.91155638804142314</v>
      </c>
      <c r="K4" s="472">
        <f t="shared" ref="K4:K9" si="3">J4-H4</f>
        <v>-8.6423543612897946E-3</v>
      </c>
      <c r="L4" s="472">
        <f>(L10+L27+L44)/W4</f>
        <v>0.91676492050998992</v>
      </c>
      <c r="M4" s="472">
        <f t="shared" ref="M4:M9" si="4">L4-J4</f>
        <v>5.2085324685667844E-3</v>
      </c>
      <c r="N4" s="472">
        <f>(N10+N27+N44)/Y4</f>
        <v>0.93461815471807808</v>
      </c>
      <c r="O4" s="472">
        <f t="shared" ref="O4:O9" si="5">N4-L4</f>
        <v>1.7853234208088153E-2</v>
      </c>
      <c r="P4" s="472">
        <f>(P10+P27+P44)/AA4</f>
        <v>0.92879634954675805</v>
      </c>
      <c r="Q4" s="472">
        <f t="shared" ref="Q4:Q9" si="6">P4-N4</f>
        <v>-5.821805171320027E-3</v>
      </c>
      <c r="S4" s="493">
        <f>'2026-2030年盈利测算表'!N12</f>
        <v>2027.8378608328908</v>
      </c>
      <c r="U4" s="493">
        <f>'2026-2030年盈利测算表'!P12</f>
        <v>2090.0166951532642</v>
      </c>
      <c r="W4" s="493">
        <f>'2026-2030年盈利测算表'!R12</f>
        <v>2184.2450221593608</v>
      </c>
      <c r="Y4" s="493">
        <f>'2026-2030年盈利测算表'!T12</f>
        <v>2286.2918758922006</v>
      </c>
      <c r="AA4" s="493">
        <f>'2026-2030年盈利测算表'!V12</f>
        <v>2374.4349711395066</v>
      </c>
    </row>
    <row r="5" spans="1:27" ht="28.5" customHeight="1">
      <c r="A5" s="1147"/>
      <c r="B5" s="471" t="s">
        <v>266</v>
      </c>
      <c r="C5" s="472">
        <f>(C11+C28+C45)/'2026-2030年盈利测算表'!H13</f>
        <v>0.9097672487046633</v>
      </c>
      <c r="D5" s="472">
        <f>(D11+D28+D45)/'2026-2030年盈利测算表'!J13</f>
        <v>0.86587507820419984</v>
      </c>
      <c r="E5" s="472">
        <f t="shared" si="0"/>
        <v>-4.3892170500463457E-2</v>
      </c>
      <c r="F5" s="472">
        <f>(F11+F28+F45)/'2026-2030年盈利测算表'!L13</f>
        <v>0.85895075294446543</v>
      </c>
      <c r="G5" s="472">
        <f t="shared" si="1"/>
        <v>-6.9243252597344096E-3</v>
      </c>
      <c r="H5" s="472">
        <f>(H11+H28+H45)/S5</f>
        <v>0.85520407555199485</v>
      </c>
      <c r="I5" s="472">
        <f t="shared" si="2"/>
        <v>-3.7466773924705876E-3</v>
      </c>
      <c r="J5" s="472">
        <f>(J11+J28+J45)/U5</f>
        <v>0.8451617164579549</v>
      </c>
      <c r="K5" s="472">
        <f t="shared" si="3"/>
        <v>-1.0042359094039943E-2</v>
      </c>
      <c r="L5" s="472">
        <f>(L11+L28+L45)/W5</f>
        <v>0.8536102887657816</v>
      </c>
      <c r="M5" s="472">
        <f t="shared" si="4"/>
        <v>8.4485723078266961E-3</v>
      </c>
      <c r="N5" s="472">
        <f>(N11+N28+N45)/Y5</f>
        <v>0.87980917857735508</v>
      </c>
      <c r="O5" s="472">
        <f t="shared" si="5"/>
        <v>2.6198889811573478E-2</v>
      </c>
      <c r="P5" s="472">
        <f>(P11+P28+P45)/AA5</f>
        <v>0.87095161263341436</v>
      </c>
      <c r="Q5" s="472">
        <f t="shared" si="6"/>
        <v>-8.8575659439407151E-3</v>
      </c>
      <c r="S5" s="493">
        <f>'2026-2030年盈利测算表'!N13</f>
        <v>1398.7484422773643</v>
      </c>
      <c r="U5" s="493">
        <f>'2026-2030年盈利测算表'!P13</f>
        <v>1456.7307431029155</v>
      </c>
      <c r="W5" s="493">
        <f>'2026-2030年盈利测算表'!R13</f>
        <v>1520.0171408288286</v>
      </c>
      <c r="Y5" s="493">
        <f>'2026-2030年盈利测算表'!T13</f>
        <v>1582.4090535333173</v>
      </c>
      <c r="AA5" s="493">
        <f>'2026-2030年盈利测算表'!V13</f>
        <v>1625.5724248995116</v>
      </c>
    </row>
    <row r="6" spans="1:27" ht="28.5" customHeight="1">
      <c r="A6" s="1147"/>
      <c r="B6" s="471" t="s">
        <v>267</v>
      </c>
      <c r="C6" s="472">
        <f>(C12+C29+C46)/'2026-2030年盈利测算表'!H14</f>
        <v>1.0714014346639069</v>
      </c>
      <c r="D6" s="472">
        <f>(D12+D29+D46)/'2026-2030年盈利测算表'!J14</f>
        <v>1.0249572590497011</v>
      </c>
      <c r="E6" s="472">
        <f t="shared" si="0"/>
        <v>-4.6444175614205774E-2</v>
      </c>
      <c r="F6" s="472">
        <f>(F12+F29+F46)/'2026-2030年盈利测算表'!L14</f>
        <v>1.0698896721677458</v>
      </c>
      <c r="G6" s="472">
        <f t="shared" si="1"/>
        <v>4.4932413118044634E-2</v>
      </c>
      <c r="H6" s="472">
        <f>(H12+H29+H46)/S6</f>
        <v>1.0647110904605175</v>
      </c>
      <c r="I6" s="472">
        <f t="shared" si="2"/>
        <v>-5.1785817072282914E-3</v>
      </c>
      <c r="J6" s="472">
        <f>(J12+J29+J46)/U6</f>
        <v>1.064282275866218</v>
      </c>
      <c r="K6" s="472">
        <f t="shared" si="3"/>
        <v>-4.2881459429944258E-4</v>
      </c>
      <c r="L6" s="472">
        <f>(L12+L29+L46)/W6</f>
        <v>1.0612877950717088</v>
      </c>
      <c r="M6" s="472">
        <f t="shared" si="4"/>
        <v>-2.9944807945092577E-3</v>
      </c>
      <c r="N6" s="472">
        <f>(N12+N29+N46)/Y6</f>
        <v>1.0578349989213756</v>
      </c>
      <c r="O6" s="472">
        <f t="shared" si="5"/>
        <v>-3.4527961503332261E-3</v>
      </c>
      <c r="P6" s="472">
        <f>(P12+P29+P46)/AA6</f>
        <v>1.0543611941554552</v>
      </c>
      <c r="Q6" s="472">
        <f t="shared" si="6"/>
        <v>-3.4738047659204074E-3</v>
      </c>
      <c r="S6" s="493">
        <f>'2026-2030年盈利测算表'!N14</f>
        <v>629.08941855552644</v>
      </c>
      <c r="U6" s="493">
        <f>'2026-2030年盈利测算表'!P14</f>
        <v>633.28595205034867</v>
      </c>
      <c r="W6" s="493">
        <f>'2026-2030年盈利测算表'!R14</f>
        <v>664.22788133053245</v>
      </c>
      <c r="Y6" s="493">
        <f>'2026-2030年盈利测算表'!T14</f>
        <v>703.882822358883</v>
      </c>
      <c r="AA6" s="493">
        <f>'2026-2030年盈利测算表'!V14</f>
        <v>748.86254623999514</v>
      </c>
    </row>
    <row r="7" spans="1:27" ht="28.5" customHeight="1">
      <c r="A7" s="1148"/>
      <c r="B7" s="471" t="s">
        <v>268</v>
      </c>
      <c r="C7" s="472">
        <f>(C18+C35+C52)/'2026-2030年盈利测算表'!H11</f>
        <v>0.9439363585577244</v>
      </c>
      <c r="D7" s="472">
        <f>(D18+D35+D52)/'2026-2030年盈利测算表'!J11</f>
        <v>0.90055307659856554</v>
      </c>
      <c r="E7" s="472">
        <f t="shared" si="0"/>
        <v>-4.3383281959158859E-2</v>
      </c>
      <c r="F7" s="472">
        <f>(F18+F35+F52)/'2026-2030年盈利测算表'!L11</f>
        <v>0.93963104743357895</v>
      </c>
      <c r="G7" s="472">
        <f t="shared" si="1"/>
        <v>3.9077970835013409E-2</v>
      </c>
      <c r="H7" s="472">
        <f>(H18+H35+H52)/S7</f>
        <v>0.94100598820116965</v>
      </c>
      <c r="I7" s="472">
        <f t="shared" si="2"/>
        <v>1.3749407675907044E-3</v>
      </c>
      <c r="J7" s="472">
        <f>(J18+J35+J52)/U7</f>
        <v>0.91865228747158256</v>
      </c>
      <c r="K7" s="472">
        <f t="shared" si="3"/>
        <v>-2.2353700729587089E-2</v>
      </c>
      <c r="L7" s="472">
        <f>(L18+L35+L52)/W7</f>
        <v>0.9402369217899853</v>
      </c>
      <c r="M7" s="472">
        <f t="shared" si="4"/>
        <v>2.158463431840274E-2</v>
      </c>
      <c r="N7" s="472">
        <f>(N18+N35+N52)/Y7</f>
        <v>0.99145835114369729</v>
      </c>
      <c r="O7" s="472">
        <f t="shared" si="5"/>
        <v>5.1221429353711989E-2</v>
      </c>
      <c r="P7" s="472">
        <f>(P18+P35+P52)/AA7</f>
        <v>0.97303126404053786</v>
      </c>
      <c r="Q7" s="472">
        <f t="shared" si="6"/>
        <v>-1.8427087103159434E-2</v>
      </c>
      <c r="S7" s="493">
        <f>'2026-2030年盈利测算表'!N11</f>
        <v>685.87278272904689</v>
      </c>
      <c r="U7" s="493">
        <f>'2026-2030年盈利测算表'!P11</f>
        <v>718.39853530977746</v>
      </c>
      <c r="W7" s="493">
        <f>'2026-2030年盈利测算表'!R11</f>
        <v>762.80085487759641</v>
      </c>
      <c r="Y7" s="493">
        <f>'2026-2030年盈利测算表'!T11</f>
        <v>811.01314116727121</v>
      </c>
      <c r="AA7" s="493">
        <f>'2026-2030年盈利测算表'!V11</f>
        <v>855.33941124296052</v>
      </c>
    </row>
    <row r="8" spans="1:27" ht="28.5" customHeight="1">
      <c r="A8" s="1149" t="s">
        <v>269</v>
      </c>
      <c r="B8" s="473" t="s">
        <v>270</v>
      </c>
      <c r="C8" s="474">
        <f>C10/'2026-2030年盈利测算表'!$H$12</f>
        <v>0.39484835721757322</v>
      </c>
      <c r="D8" s="474">
        <f>D10/'2026-2030年盈利测算表'!$J$12</f>
        <v>0.37888875087368945</v>
      </c>
      <c r="E8" s="474">
        <f t="shared" si="0"/>
        <v>-1.595960634388377E-2</v>
      </c>
      <c r="F8" s="474">
        <f>F10/'2026-2030年盈利测算表'!$L$12</f>
        <v>0.4048760156362663</v>
      </c>
      <c r="G8" s="474">
        <f t="shared" si="1"/>
        <v>2.5987264762576845E-2</v>
      </c>
      <c r="H8" s="474">
        <f>H10/S$4</f>
        <v>0.40420502966108041</v>
      </c>
      <c r="I8" s="474">
        <f t="shared" si="2"/>
        <v>-6.7098597518588932E-4</v>
      </c>
      <c r="J8" s="474">
        <f>J10/U$4</f>
        <v>0.4073835827333519</v>
      </c>
      <c r="K8" s="474">
        <f t="shared" si="3"/>
        <v>3.178553072271495E-3</v>
      </c>
      <c r="L8" s="474">
        <f>L10/W$4</f>
        <v>0.41589065402861941</v>
      </c>
      <c r="M8" s="474">
        <f t="shared" si="4"/>
        <v>8.5070712952675098E-3</v>
      </c>
      <c r="N8" s="474">
        <f>N10/Y$4</f>
        <v>0.4274746661925542</v>
      </c>
      <c r="O8" s="474">
        <f t="shared" si="5"/>
        <v>1.1584012163934787E-2</v>
      </c>
      <c r="P8" s="474">
        <f>P10/AA$4</f>
        <v>0.42520141340374806</v>
      </c>
      <c r="Q8" s="474">
        <f t="shared" si="6"/>
        <v>-2.2732527888061349E-3</v>
      </c>
      <c r="S8" s="494"/>
      <c r="U8" s="494"/>
      <c r="W8" s="494"/>
      <c r="Y8" s="494"/>
      <c r="AA8" s="494"/>
    </row>
    <row r="9" spans="1:27" ht="28.5" customHeight="1">
      <c r="A9" s="1150"/>
      <c r="B9" s="473" t="s">
        <v>271</v>
      </c>
      <c r="C9" s="474">
        <f>C18/'2026-2030年盈利测算表'!$H$11</f>
        <v>0.56009656669486518</v>
      </c>
      <c r="D9" s="474">
        <f>D18/'2026-2030年盈利测算表'!$J$11</f>
        <v>0.52600875218465615</v>
      </c>
      <c r="E9" s="474">
        <f t="shared" si="0"/>
        <v>-3.4087814510209036E-2</v>
      </c>
      <c r="F9" s="474">
        <f>F18/'2026-2030年盈利测算表'!$L$11</f>
        <v>0.46529462759462759</v>
      </c>
      <c r="G9" s="474">
        <f t="shared" si="1"/>
        <v>-6.0714124590028562E-2</v>
      </c>
      <c r="H9" s="474">
        <f>H18/S$7</f>
        <v>0.46161202704495485</v>
      </c>
      <c r="I9" s="474">
        <f t="shared" si="2"/>
        <v>-3.6826005496727321E-3</v>
      </c>
      <c r="J9" s="474">
        <f>J18/U$7</f>
        <v>0.46210970096760579</v>
      </c>
      <c r="K9" s="474">
        <f t="shared" si="3"/>
        <v>4.9767392265093191E-4</v>
      </c>
      <c r="L9" s="474">
        <f>L18/W$7</f>
        <v>0.49097520246612025</v>
      </c>
      <c r="M9" s="474">
        <f t="shared" si="4"/>
        <v>2.8865501498514468E-2</v>
      </c>
      <c r="N9" s="474">
        <f>N18/Y$7</f>
        <v>0.45829758508660973</v>
      </c>
      <c r="O9" s="474">
        <f t="shared" si="5"/>
        <v>-3.2677617379510526E-2</v>
      </c>
      <c r="P9" s="474">
        <f>P18/AA$7</f>
        <v>0.38469680785854565</v>
      </c>
      <c r="Q9" s="474">
        <f t="shared" si="6"/>
        <v>-7.3600777228064074E-2</v>
      </c>
      <c r="S9" s="494"/>
      <c r="U9" s="494"/>
      <c r="W9" s="494"/>
      <c r="Y9" s="494"/>
      <c r="AA9" s="494"/>
    </row>
    <row r="10" spans="1:27" ht="28.5" customHeight="1">
      <c r="A10" s="1150"/>
      <c r="B10" s="475" t="s">
        <v>265</v>
      </c>
      <c r="C10" s="476">
        <v>754.95005900000001</v>
      </c>
      <c r="D10" s="476">
        <v>758.91416800000002</v>
      </c>
      <c r="E10" s="476">
        <f t="shared" si="0"/>
        <v>3.9641090000000077</v>
      </c>
      <c r="F10" s="476">
        <v>786.12346700000001</v>
      </c>
      <c r="G10" s="476">
        <f t="shared" si="1"/>
        <v>27.209298999999987</v>
      </c>
      <c r="H10" s="477">
        <f t="shared" ref="H10:Q10" si="7">H11+H12</f>
        <v>819.66226268582045</v>
      </c>
      <c r="I10" s="477">
        <f t="shared" si="7"/>
        <v>33.53879568582051</v>
      </c>
      <c r="J10" s="477">
        <f t="shared" si="7"/>
        <v>851.43848924405654</v>
      </c>
      <c r="K10" s="477">
        <f t="shared" si="7"/>
        <v>31.776226558236033</v>
      </c>
      <c r="L10" s="477">
        <f t="shared" si="7"/>
        <v>908.40709082461285</v>
      </c>
      <c r="M10" s="477">
        <f t="shared" si="7"/>
        <v>56.968601580556282</v>
      </c>
      <c r="N10" s="477">
        <f t="shared" si="7"/>
        <v>977.33185646576703</v>
      </c>
      <c r="O10" s="477">
        <f t="shared" si="7"/>
        <v>68.924765641154295</v>
      </c>
      <c r="P10" s="477">
        <f t="shared" si="7"/>
        <v>1009.6131057638059</v>
      </c>
      <c r="Q10" s="477">
        <f t="shared" si="7"/>
        <v>32.281249298038858</v>
      </c>
      <c r="R10" s="371"/>
      <c r="T10" s="371"/>
      <c r="V10" s="371"/>
      <c r="X10" s="371"/>
      <c r="Z10" s="371"/>
    </row>
    <row r="11" spans="1:27" ht="28.5" customHeight="1">
      <c r="A11" s="1150"/>
      <c r="B11" s="9" t="s">
        <v>266</v>
      </c>
      <c r="C11" s="478">
        <v>662.43868999999995</v>
      </c>
      <c r="D11" s="478">
        <v>655.02324999999996</v>
      </c>
      <c r="E11" s="478">
        <f t="shared" si="0"/>
        <v>-7.4154399999999896</v>
      </c>
      <c r="F11" s="478">
        <v>675.28319699999997</v>
      </c>
      <c r="G11" s="478">
        <f t="shared" si="1"/>
        <v>20.259947000000011</v>
      </c>
      <c r="H11" s="479">
        <f>F11+I11</f>
        <v>705.22095448594848</v>
      </c>
      <c r="I11" s="479">
        <f>H63-F63</f>
        <v>29.937757485948509</v>
      </c>
      <c r="J11" s="479">
        <f>H11+K11</f>
        <v>734.10386038041747</v>
      </c>
      <c r="K11" s="479">
        <f>J63-H63</f>
        <v>28.88290589446899</v>
      </c>
      <c r="L11" s="479">
        <f>J11+M11</f>
        <v>787.93871734259142</v>
      </c>
      <c r="M11" s="479">
        <f>L63-J63</f>
        <v>53.834856962173944</v>
      </c>
      <c r="N11" s="479">
        <f>L11+O11</f>
        <v>853.47400183175284</v>
      </c>
      <c r="O11" s="479">
        <f>N63-L63</f>
        <v>65.535284489161427</v>
      </c>
      <c r="P11" s="479">
        <f>N11+Q11</f>
        <v>882.09361040180715</v>
      </c>
      <c r="Q11" s="479">
        <f>P63-N63</f>
        <v>28.619608570054311</v>
      </c>
      <c r="R11" s="371"/>
      <c r="T11" s="371"/>
      <c r="V11" s="371"/>
      <c r="X11" s="371"/>
      <c r="Z11" s="371"/>
    </row>
    <row r="12" spans="1:27" ht="28.5" customHeight="1">
      <c r="A12" s="1150"/>
      <c r="B12" s="9" t="s">
        <v>267</v>
      </c>
      <c r="C12" s="478">
        <v>92.511369999999999</v>
      </c>
      <c r="D12" s="478">
        <v>103.890919</v>
      </c>
      <c r="E12" s="478">
        <f t="shared" si="0"/>
        <v>11.379548999999997</v>
      </c>
      <c r="F12" s="478">
        <v>110.84027</v>
      </c>
      <c r="G12" s="478">
        <f t="shared" si="1"/>
        <v>6.9493510000000072</v>
      </c>
      <c r="H12" s="479">
        <f>F12+I12</f>
        <v>114.441308199872</v>
      </c>
      <c r="I12" s="479">
        <f>中收测算表!$L9-中收测算表!$L8</f>
        <v>3.6010381998720007</v>
      </c>
      <c r="J12" s="479">
        <f>H12+K12</f>
        <v>117.33462886363904</v>
      </c>
      <c r="K12" s="479">
        <f>中收测算表!$L10-中收测算表!$L9</f>
        <v>2.8933206637670423</v>
      </c>
      <c r="L12" s="479">
        <f>J12+M12</f>
        <v>120.46837348202138</v>
      </c>
      <c r="M12" s="479">
        <f>中收测算表!$L11-中收测算表!$L10</f>
        <v>3.1337446183823374</v>
      </c>
      <c r="N12" s="479">
        <f>L12+O12</f>
        <v>123.85785463401425</v>
      </c>
      <c r="O12" s="479">
        <f>中收测算表!$L12-中收测算表!$L11</f>
        <v>3.389481151992868</v>
      </c>
      <c r="P12" s="479">
        <f>N12+Q12</f>
        <v>127.51949536199879</v>
      </c>
      <c r="Q12" s="479">
        <f>中收测算表!$L13-中收测算表!$L12</f>
        <v>3.6616407279845475</v>
      </c>
      <c r="R12" s="371"/>
      <c r="T12" s="371"/>
      <c r="V12" s="371"/>
      <c r="X12" s="371"/>
      <c r="Z12" s="371"/>
    </row>
    <row r="13" spans="1:27" ht="28.5" customHeight="1">
      <c r="A13" s="1150"/>
      <c r="B13" s="475" t="s">
        <v>272</v>
      </c>
      <c r="C13" s="476">
        <v>286.66982999999999</v>
      </c>
      <c r="D13" s="476">
        <v>292.99938900000001</v>
      </c>
      <c r="E13" s="476">
        <f t="shared" si="0"/>
        <v>6.3295590000000175</v>
      </c>
      <c r="F13" s="476">
        <v>384.30306000000002</v>
      </c>
      <c r="G13" s="476">
        <f t="shared" si="1"/>
        <v>91.303671000000008</v>
      </c>
      <c r="H13" s="480">
        <f>H15+H16+H14</f>
        <v>399.30229215530125</v>
      </c>
      <c r="I13" s="480">
        <f>H13-F13</f>
        <v>14.999232155301229</v>
      </c>
      <c r="J13" s="480">
        <f>J15+J16+J14</f>
        <v>411.58884915803787</v>
      </c>
      <c r="K13" s="480">
        <f>J13-H13</f>
        <v>12.286557002736629</v>
      </c>
      <c r="L13" s="480">
        <f>L15+L16+L14</f>
        <v>419.77970268951549</v>
      </c>
      <c r="M13" s="480">
        <f>L13-J13</f>
        <v>8.1908535314776145</v>
      </c>
      <c r="N13" s="480">
        <f>N15+N16+N14</f>
        <v>484.77724154727002</v>
      </c>
      <c r="O13" s="480">
        <f>N13-L13</f>
        <v>64.997538857754535</v>
      </c>
      <c r="P13" s="480">
        <f>P15+P16+P14</f>
        <v>553.86013883382043</v>
      </c>
      <c r="Q13" s="480">
        <f>P13-N13</f>
        <v>69.082897286550406</v>
      </c>
      <c r="R13" s="371"/>
      <c r="T13" s="371"/>
      <c r="V13" s="371"/>
      <c r="X13" s="371"/>
      <c r="Z13" s="371"/>
    </row>
    <row r="14" spans="1:27" ht="28.5" customHeight="1">
      <c r="A14" s="1150"/>
      <c r="B14" s="9" t="s">
        <v>273</v>
      </c>
      <c r="C14" s="478">
        <v>8.6836760000000002</v>
      </c>
      <c r="D14" s="478">
        <v>9.0984350000000003</v>
      </c>
      <c r="E14" s="478">
        <f t="shared" si="0"/>
        <v>0.4147590000000001</v>
      </c>
      <c r="F14" s="478">
        <v>8.687011</v>
      </c>
      <c r="G14" s="478">
        <f t="shared" si="1"/>
        <v>-0.41142400000000023</v>
      </c>
      <c r="H14" s="481">
        <f>F14</f>
        <v>8.687011</v>
      </c>
      <c r="I14" s="481">
        <v>0</v>
      </c>
      <c r="J14" s="481">
        <f>H14</f>
        <v>8.687011</v>
      </c>
      <c r="K14" s="481">
        <v>0</v>
      </c>
      <c r="L14" s="481">
        <f>J14</f>
        <v>8.687011</v>
      </c>
      <c r="M14" s="481">
        <v>0</v>
      </c>
      <c r="N14" s="481">
        <f>L14</f>
        <v>8.687011</v>
      </c>
      <c r="O14" s="481">
        <v>0</v>
      </c>
      <c r="P14" s="481">
        <f>N14</f>
        <v>8.687011</v>
      </c>
      <c r="Q14" s="481">
        <v>0</v>
      </c>
      <c r="R14" s="371"/>
      <c r="T14" s="371"/>
      <c r="U14" s="489"/>
      <c r="V14" s="371"/>
      <c r="X14" s="371"/>
      <c r="Z14" s="371"/>
    </row>
    <row r="15" spans="1:27" ht="28.5" customHeight="1">
      <c r="A15" s="1150"/>
      <c r="B15" s="9" t="s">
        <v>274</v>
      </c>
      <c r="C15" s="478">
        <v>177.66118399999999</v>
      </c>
      <c r="D15" s="478">
        <v>180.12732500000001</v>
      </c>
      <c r="E15" s="478">
        <f t="shared" si="0"/>
        <v>2.4661410000000217</v>
      </c>
      <c r="F15" s="478">
        <v>175.07804999999999</v>
      </c>
      <c r="G15" s="478">
        <f t="shared" si="1"/>
        <v>-5.0492750000000228</v>
      </c>
      <c r="H15" s="481">
        <f>F15+I15</f>
        <v>182.85052759048739</v>
      </c>
      <c r="I15" s="481">
        <f>I93</f>
        <v>7.7724775904873926</v>
      </c>
      <c r="J15" s="481">
        <f>H15+K15</f>
        <v>188.15811711167339</v>
      </c>
      <c r="K15" s="481">
        <f>K93</f>
        <v>5.3075895211860109</v>
      </c>
      <c r="L15" s="481">
        <f>J15+M15</f>
        <v>196.32864678512968</v>
      </c>
      <c r="M15" s="481">
        <f>M93</f>
        <v>8.1705296734562971</v>
      </c>
      <c r="N15" s="481">
        <f>L15+O15</f>
        <v>205.17384921178473</v>
      </c>
      <c r="O15" s="481">
        <f>O93</f>
        <v>8.845202426655046</v>
      </c>
      <c r="P15" s="481">
        <f>N15+Q15</f>
        <v>212.7440993200419</v>
      </c>
      <c r="Q15" s="481">
        <f>Q93</f>
        <v>7.5702501082571629</v>
      </c>
      <c r="R15" s="371"/>
      <c r="T15" s="371"/>
      <c r="V15" s="371"/>
      <c r="X15" s="371"/>
      <c r="Z15" s="371"/>
    </row>
    <row r="16" spans="1:27" ht="28.5" customHeight="1">
      <c r="A16" s="1150"/>
      <c r="B16" s="9" t="s">
        <v>275</v>
      </c>
      <c r="C16" s="478">
        <v>100.32496999999999</v>
      </c>
      <c r="D16" s="478">
        <v>103.773629</v>
      </c>
      <c r="E16" s="478">
        <f t="shared" si="0"/>
        <v>3.4486590000000064</v>
      </c>
      <c r="F16" s="478">
        <v>200.53799900000001</v>
      </c>
      <c r="G16" s="478">
        <f t="shared" si="1"/>
        <v>96.764370000000014</v>
      </c>
      <c r="H16" s="481">
        <f>F16+I16</f>
        <v>207.76475356481387</v>
      </c>
      <c r="I16" s="481">
        <f>I99</f>
        <v>7.2267545648138594</v>
      </c>
      <c r="J16" s="481">
        <f>H16+K16</f>
        <v>214.7437210463645</v>
      </c>
      <c r="K16" s="481">
        <f>K99</f>
        <v>6.978967481550626</v>
      </c>
      <c r="L16" s="481">
        <f>J16+M16</f>
        <v>214.76404490438586</v>
      </c>
      <c r="M16" s="481">
        <f>M99</f>
        <v>2.03238580213565E-2</v>
      </c>
      <c r="N16" s="481">
        <f>L16+O16</f>
        <v>270.91638133548531</v>
      </c>
      <c r="O16" s="481">
        <f>O99</f>
        <v>56.152336431099457</v>
      </c>
      <c r="P16" s="481">
        <f>N16+Q16</f>
        <v>332.42902851377858</v>
      </c>
      <c r="Q16" s="481">
        <f>Q99</f>
        <v>61.512647178293264</v>
      </c>
      <c r="R16" s="371"/>
      <c r="T16" s="371"/>
      <c r="V16" s="371"/>
      <c r="X16" s="371"/>
      <c r="Z16" s="371"/>
    </row>
    <row r="17" spans="1:26" ht="28.5" customHeight="1">
      <c r="A17" s="1150"/>
      <c r="B17" s="9" t="s">
        <v>276</v>
      </c>
      <c r="C17" s="478">
        <v>117.33914</v>
      </c>
      <c r="D17" s="478">
        <v>116.765857</v>
      </c>
      <c r="E17" s="478">
        <f t="shared" si="0"/>
        <v>-0.57328300000000354</v>
      </c>
      <c r="F17" s="478">
        <v>100.75284499999999</v>
      </c>
      <c r="G17" s="478">
        <f t="shared" si="1"/>
        <v>-16.013012000000003</v>
      </c>
      <c r="H17" s="481">
        <f>F17+I17</f>
        <v>103.75284499999999</v>
      </c>
      <c r="I17" s="481">
        <f>I106</f>
        <v>3</v>
      </c>
      <c r="J17" s="481">
        <f>H17+K17</f>
        <v>107.87070775845145</v>
      </c>
      <c r="K17" s="481">
        <f>K106</f>
        <v>4.1178627584514516</v>
      </c>
      <c r="L17" s="481">
        <f>J17+M17</f>
        <v>114.11108397023987</v>
      </c>
      <c r="M17" s="481">
        <f>M106</f>
        <v>6.2403762117884298</v>
      </c>
      <c r="N17" s="481">
        <f>L17+O17</f>
        <v>120.86925084803092</v>
      </c>
      <c r="O17" s="481">
        <f>O106</f>
        <v>6.7581668777910409</v>
      </c>
      <c r="P17" s="481">
        <f>N17+Q17</f>
        <v>126.70662578921078</v>
      </c>
      <c r="Q17" s="481">
        <f>Q106</f>
        <v>5.8373749411798599</v>
      </c>
      <c r="R17" s="371"/>
      <c r="T17" s="371"/>
      <c r="V17" s="371"/>
      <c r="X17" s="371"/>
      <c r="Z17" s="371"/>
    </row>
    <row r="18" spans="1:26" ht="28.5" customHeight="1">
      <c r="A18" s="1150"/>
      <c r="B18" s="475" t="s">
        <v>277</v>
      </c>
      <c r="C18" s="476">
        <f>350.8461+0.06</f>
        <v>350.90609999999998</v>
      </c>
      <c r="D18" s="476">
        <v>349.12252899999999</v>
      </c>
      <c r="E18" s="476">
        <f t="shared" si="0"/>
        <v>-1.7835709999999949</v>
      </c>
      <c r="F18" s="476">
        <v>301.05027699999999</v>
      </c>
      <c r="G18" s="476">
        <f t="shared" si="1"/>
        <v>-48.072251999999992</v>
      </c>
      <c r="H18" s="480">
        <f>H10-H13-H17</f>
        <v>316.60712553051923</v>
      </c>
      <c r="I18" s="480">
        <f>H18-F18</f>
        <v>15.556848530519233</v>
      </c>
      <c r="J18" s="480">
        <f>J10-J13-J17</f>
        <v>331.97893232756724</v>
      </c>
      <c r="K18" s="480">
        <f>J18-H18</f>
        <v>15.371806797048009</v>
      </c>
      <c r="L18" s="480">
        <f>L10-L13-L17</f>
        <v>374.5163041648575</v>
      </c>
      <c r="M18" s="480">
        <f>L18-J18</f>
        <v>42.537371837290266</v>
      </c>
      <c r="N18" s="480">
        <f>N10-N13-N17</f>
        <v>371.68536407046611</v>
      </c>
      <c r="O18" s="480">
        <f>N18-L18</f>
        <v>-2.8309400943913943</v>
      </c>
      <c r="P18" s="480">
        <f>P10-P13-P17</f>
        <v>329.04634114077476</v>
      </c>
      <c r="Q18" s="480">
        <f>P18-N18</f>
        <v>-42.63902292969135</v>
      </c>
      <c r="R18" s="371"/>
      <c r="T18" s="371"/>
      <c r="V18" s="371"/>
      <c r="X18" s="371"/>
      <c r="Z18" s="371"/>
    </row>
    <row r="19" spans="1:26" ht="28.5" customHeight="1">
      <c r="A19" s="1150"/>
      <c r="B19" s="9" t="s">
        <v>278</v>
      </c>
      <c r="C19" s="478">
        <v>3209</v>
      </c>
      <c r="D19" s="478">
        <v>3546</v>
      </c>
      <c r="E19" s="478">
        <f t="shared" si="0"/>
        <v>337</v>
      </c>
      <c r="F19" s="478">
        <v>3954</v>
      </c>
      <c r="G19" s="478">
        <f t="shared" si="1"/>
        <v>408</v>
      </c>
      <c r="H19" s="481">
        <f>F19+I19</f>
        <v>4287.8530987457834</v>
      </c>
      <c r="I19" s="481">
        <f>SUMIF(资本!$AG:$AG,"对公",资本!G:G)*0.11</f>
        <v>333.8530987457832</v>
      </c>
      <c r="J19" s="481">
        <f>H19+K19</f>
        <v>4582.3014540650584</v>
      </c>
      <c r="K19" s="481">
        <f>SUMIF(资本!$AG:$AG,"对公",资本!K:K)*0.11</f>
        <v>294.44835531927509</v>
      </c>
      <c r="L19" s="481">
        <f>J19+M19</f>
        <v>4861.8967243128627</v>
      </c>
      <c r="M19" s="481">
        <f>SUMIF(资本!$AG:$AG,"对公",资本!O:O)*0.11</f>
        <v>279.59527024780459</v>
      </c>
      <c r="N19" s="481">
        <f>L19+O19</f>
        <v>5104.56992588706</v>
      </c>
      <c r="O19" s="481">
        <f>SUMIF(资本!$AG:$AG,"对公",资本!S:S)*0.11</f>
        <v>242.67320157419741</v>
      </c>
      <c r="P19" s="481">
        <f>N19+Q19</f>
        <v>5342.8198080230713</v>
      </c>
      <c r="Q19" s="481">
        <f>SUMIF(资本!$AG:$AG,"对公",资本!W:W)*0.11</f>
        <v>238.24988213601156</v>
      </c>
    </row>
    <row r="20" spans="1:26" ht="28.5" customHeight="1">
      <c r="A20" s="1150"/>
      <c r="B20" s="9" t="s">
        <v>279</v>
      </c>
      <c r="C20" s="482">
        <v>0.23530000000000001</v>
      </c>
      <c r="D20" s="483">
        <v>0.23730000000000001</v>
      </c>
      <c r="E20" s="483">
        <f t="shared" si="0"/>
        <v>2.0000000000000018E-3</v>
      </c>
      <c r="F20" s="483">
        <v>0.22270000000000001</v>
      </c>
      <c r="G20" s="483">
        <f t="shared" si="1"/>
        <v>-1.4600000000000002E-2</v>
      </c>
      <c r="H20" s="482">
        <f>H15/H10</f>
        <v>0.22308032944121847</v>
      </c>
      <c r="I20" s="483">
        <f t="shared" ref="I20:I26" si="8">H20-F20</f>
        <v>3.8032944121846324E-4</v>
      </c>
      <c r="J20" s="482">
        <f>J15/J10</f>
        <v>0.22098850297304296</v>
      </c>
      <c r="K20" s="483">
        <f>J20-H20</f>
        <v>-2.0918264681755172E-3</v>
      </c>
      <c r="L20" s="482">
        <f>L15/L10</f>
        <v>0.21612408001671474</v>
      </c>
      <c r="M20" s="483">
        <f t="shared" ref="M20:M26" si="9">L20-J20</f>
        <v>-4.8644229563282182E-3</v>
      </c>
      <c r="N20" s="482">
        <f>N15/N10</f>
        <v>0.20993263225219688</v>
      </c>
      <c r="O20" s="483">
        <f t="shared" ref="O20:O26" si="10">N20-L20</f>
        <v>-6.1914477645178545E-3</v>
      </c>
      <c r="P20" s="482">
        <f>P15/P10</f>
        <v>0.21071844066355883</v>
      </c>
      <c r="Q20" s="483">
        <f t="shared" ref="Q20:Q26" si="11">P20-N20</f>
        <v>7.8580841136194346E-4</v>
      </c>
    </row>
    <row r="21" spans="1:26" ht="28.5" customHeight="1">
      <c r="A21" s="1150"/>
      <c r="B21" s="9" t="s">
        <v>280</v>
      </c>
      <c r="C21" s="482">
        <f>C16/C10</f>
        <v>0.13288954521427487</v>
      </c>
      <c r="D21" s="482">
        <f>D16/D10</f>
        <v>0.13673961216652369</v>
      </c>
      <c r="E21" s="483">
        <f t="shared" si="0"/>
        <v>3.8500669522488207E-3</v>
      </c>
      <c r="F21" s="482">
        <f>F16/F10</f>
        <v>0.25509733193093959</v>
      </c>
      <c r="G21" s="483">
        <f t="shared" si="1"/>
        <v>0.11835771976441589</v>
      </c>
      <c r="H21" s="482">
        <f>H16/H10</f>
        <v>0.25347605107989563</v>
      </c>
      <c r="I21" s="483">
        <f t="shared" si="8"/>
        <v>-1.6212808510439602E-3</v>
      </c>
      <c r="J21" s="482">
        <f>J16/J10</f>
        <v>0.2522128418660321</v>
      </c>
      <c r="K21" s="483">
        <f t="shared" ref="K21:K26" si="12">J21-H21</f>
        <v>-1.2632092138635254E-3</v>
      </c>
      <c r="L21" s="482">
        <f>L16/L10</f>
        <v>0.23641828324945405</v>
      </c>
      <c r="M21" s="483">
        <f t="shared" si="9"/>
        <v>-1.5794558616578053E-2</v>
      </c>
      <c r="N21" s="482">
        <f>N16/N10</f>
        <v>0.27719999050800886</v>
      </c>
      <c r="O21" s="483">
        <f t="shared" si="10"/>
        <v>4.0781707258554817E-2</v>
      </c>
      <c r="P21" s="482">
        <f>P16/P10</f>
        <v>0.32926378096318881</v>
      </c>
      <c r="Q21" s="483">
        <f t="shared" si="11"/>
        <v>5.2063790455179948E-2</v>
      </c>
    </row>
    <row r="22" spans="1:26" ht="28.5" customHeight="1">
      <c r="A22" s="1150"/>
      <c r="B22" s="9" t="s">
        <v>281</v>
      </c>
      <c r="C22" s="482">
        <f>(C17+C14)/C10</f>
        <v>0.16692867892073376</v>
      </c>
      <c r="D22" s="482">
        <f>(D17+D14)/D10</f>
        <v>0.16584786173078797</v>
      </c>
      <c r="E22" s="483">
        <f t="shared" si="0"/>
        <v>-1.080817189945793E-3</v>
      </c>
      <c r="F22" s="482">
        <f>(F17+F14)/F10</f>
        <v>0.13921458981200976</v>
      </c>
      <c r="G22" s="483">
        <f t="shared" si="1"/>
        <v>-2.6633271918778206E-2</v>
      </c>
      <c r="H22" s="482">
        <f>(H17+H14)/H10</f>
        <v>0.13717827588104858</v>
      </c>
      <c r="I22" s="482">
        <f t="shared" si="8"/>
        <v>-2.0363139309611811E-3</v>
      </c>
      <c r="J22" s="482">
        <f>(J17+J14)/J10</f>
        <v>0.13689505493454537</v>
      </c>
      <c r="K22" s="482">
        <f t="shared" si="12"/>
        <v>-2.8322094650320984E-4</v>
      </c>
      <c r="L22" s="482">
        <f>(L17+L14)/L10</f>
        <v>0.13517958656483961</v>
      </c>
      <c r="M22" s="482">
        <f t="shared" si="9"/>
        <v>-1.7154683697057638E-3</v>
      </c>
      <c r="N22" s="482">
        <f>(N17+N14)/N10</f>
        <v>0.13256117765006964</v>
      </c>
      <c r="O22" s="482">
        <f t="shared" si="10"/>
        <v>-2.6184089147699707E-3</v>
      </c>
      <c r="P22" s="482">
        <f>(P17+P14)/P10</f>
        <v>0.13410447627537578</v>
      </c>
      <c r="Q22" s="482">
        <f t="shared" si="11"/>
        <v>1.5432986253061387E-3</v>
      </c>
    </row>
    <row r="23" spans="1:26" ht="28.5" customHeight="1">
      <c r="A23" s="1150"/>
      <c r="B23" s="9" t="s">
        <v>282</v>
      </c>
      <c r="C23" s="484">
        <f>C10/C19*0.11</f>
        <v>2.5878624646307261E-2</v>
      </c>
      <c r="D23" s="484">
        <f>D10/D19*0.11</f>
        <v>2.3542176672306826E-2</v>
      </c>
      <c r="E23" s="484">
        <f t="shared" si="0"/>
        <v>-2.3364479740004343E-3</v>
      </c>
      <c r="F23" s="484">
        <f>F10/F19*0.11</f>
        <v>2.1869899183105716E-2</v>
      </c>
      <c r="G23" s="484">
        <f t="shared" si="1"/>
        <v>-1.67227748920111E-3</v>
      </c>
      <c r="H23" s="484">
        <f>H10/H19*0.11</f>
        <v>2.1027504165619222E-2</v>
      </c>
      <c r="I23" s="484">
        <f t="shared" si="8"/>
        <v>-8.4239501748649415E-4</v>
      </c>
      <c r="J23" s="484">
        <f>J10/J19*0.11</f>
        <v>2.0439125351248987E-2</v>
      </c>
      <c r="K23" s="484">
        <f t="shared" si="12"/>
        <v>-5.8837881437023495E-4</v>
      </c>
      <c r="L23" s="484">
        <f>L10/L19*0.11</f>
        <v>2.0552633191695344E-2</v>
      </c>
      <c r="M23" s="484">
        <f t="shared" si="9"/>
        <v>1.1350784044635714E-4</v>
      </c>
      <c r="N23" s="484">
        <f>N10/N19*0.11</f>
        <v>2.1060834854280529E-2</v>
      </c>
      <c r="O23" s="484">
        <f t="shared" si="10"/>
        <v>5.0820166258518443E-4</v>
      </c>
      <c r="P23" s="484">
        <f>P10/P19*0.11</f>
        <v>2.0786297428045154E-2</v>
      </c>
      <c r="Q23" s="484">
        <f t="shared" si="11"/>
        <v>-2.7453742623537516E-4</v>
      </c>
    </row>
    <row r="24" spans="1:26" ht="28.5" customHeight="1">
      <c r="A24" s="1151"/>
      <c r="B24" s="475" t="s">
        <v>283</v>
      </c>
      <c r="C24" s="485">
        <f>C18/C19</f>
        <v>0.10935060766593954</v>
      </c>
      <c r="D24" s="485">
        <f>D18/D19</f>
        <v>9.8455309926677947E-2</v>
      </c>
      <c r="E24" s="486">
        <f t="shared" si="0"/>
        <v>-1.0895297739261595E-2</v>
      </c>
      <c r="F24" s="485">
        <f>F18/F19</f>
        <v>7.613815806777946E-2</v>
      </c>
      <c r="G24" s="486">
        <f t="shared" si="1"/>
        <v>-2.2317151858898487E-2</v>
      </c>
      <c r="H24" s="487">
        <f>H18/H19</f>
        <v>7.3838146559435131E-2</v>
      </c>
      <c r="I24" s="487">
        <f t="shared" si="8"/>
        <v>-2.3000115083443295E-3</v>
      </c>
      <c r="J24" s="487">
        <f>J18/J19</f>
        <v>7.2448077817547682E-2</v>
      </c>
      <c r="K24" s="487">
        <f t="shared" si="12"/>
        <v>-1.3900687418874486E-3</v>
      </c>
      <c r="L24" s="487">
        <f>L18/L19</f>
        <v>7.7030904891915053E-2</v>
      </c>
      <c r="M24" s="487">
        <f t="shared" si="9"/>
        <v>4.582827074367371E-3</v>
      </c>
      <c r="N24" s="487">
        <f>N18/N19</f>
        <v>7.2814236941984009E-2</v>
      </c>
      <c r="O24" s="487">
        <f t="shared" si="10"/>
        <v>-4.2166679499310439E-3</v>
      </c>
      <c r="P24" s="487">
        <f>P18/P19</f>
        <v>6.1586643937843591E-2</v>
      </c>
      <c r="Q24" s="487">
        <f t="shared" si="11"/>
        <v>-1.1227593004140418E-2</v>
      </c>
    </row>
    <row r="25" spans="1:26" ht="28.5" customHeight="1">
      <c r="A25" s="1149" t="s">
        <v>284</v>
      </c>
      <c r="B25" s="473" t="s">
        <v>285</v>
      </c>
      <c r="C25" s="474">
        <f>C27/'2026-2030年盈利测算表'!$H$12</f>
        <v>0.40165903190376573</v>
      </c>
      <c r="D25" s="474">
        <f>D27/'2026-2030年盈利测算表'!$J$12</f>
        <v>0.36305681328007988</v>
      </c>
      <c r="E25" s="474">
        <f t="shared" si="0"/>
        <v>-3.8602218623685847E-2</v>
      </c>
      <c r="F25" s="474">
        <f>F27/'2026-2030年盈利测算表'!$L$12</f>
        <v>0.34547735059022272</v>
      </c>
      <c r="G25" s="474">
        <f t="shared" si="1"/>
        <v>-1.7579462689857162E-2</v>
      </c>
      <c r="H25" s="474">
        <f>H27/S$4</f>
        <v>0.33564502668411</v>
      </c>
      <c r="I25" s="474">
        <f t="shared" si="8"/>
        <v>-9.8323239061127166E-3</v>
      </c>
      <c r="J25" s="474">
        <f>J27/U$4</f>
        <v>0.32719424751466286</v>
      </c>
      <c r="K25" s="474">
        <f t="shared" si="12"/>
        <v>-8.4507791694471424E-3</v>
      </c>
      <c r="L25" s="474">
        <f>L27/W$4</f>
        <v>0.32317469995109688</v>
      </c>
      <c r="M25" s="474">
        <f t="shared" si="9"/>
        <v>-4.0195475635659839E-3</v>
      </c>
      <c r="N25" s="474">
        <f>N27/Y$4</f>
        <v>0.3252341046937684</v>
      </c>
      <c r="O25" s="474">
        <f t="shared" si="10"/>
        <v>2.0594047426715223E-3</v>
      </c>
      <c r="P25" s="474">
        <f>P27/AA$4</f>
        <v>0.32218230559470412</v>
      </c>
      <c r="Q25" s="474">
        <f t="shared" si="11"/>
        <v>-3.0517990990642785E-3</v>
      </c>
    </row>
    <row r="26" spans="1:26" ht="28.5" customHeight="1">
      <c r="A26" s="1150"/>
      <c r="B26" s="473" t="s">
        <v>286</v>
      </c>
      <c r="C26" s="474">
        <f>C35/'2026-2030年盈利测算表'!$H$11</f>
        <v>4.3708258447590624E-2</v>
      </c>
      <c r="D26" s="474">
        <f>D35/'2026-2030年盈利测算表'!$J$11</f>
        <v>2.4893780509853553E-3</v>
      </c>
      <c r="E26" s="474">
        <f t="shared" si="0"/>
        <v>-4.1218880396605269E-2</v>
      </c>
      <c r="F26" s="474">
        <f>F35/'2026-2030年盈利测算表'!$L$11</f>
        <v>-2.390180368155052E-2</v>
      </c>
      <c r="G26" s="474">
        <f t="shared" si="1"/>
        <v>-2.6391181732535875E-2</v>
      </c>
      <c r="H26" s="474">
        <f>H35/S$7</f>
        <v>-3.5034425587252678E-2</v>
      </c>
      <c r="I26" s="474">
        <f t="shared" si="8"/>
        <v>-1.1132621905702158E-2</v>
      </c>
      <c r="J26" s="474">
        <f>J35/U$7</f>
        <v>-3.9557974613146037E-2</v>
      </c>
      <c r="K26" s="474">
        <f t="shared" si="12"/>
        <v>-4.5235490258933586E-3</v>
      </c>
      <c r="L26" s="474">
        <f>L35/W$7</f>
        <v>-4.0667202010916129E-2</v>
      </c>
      <c r="M26" s="474">
        <f t="shared" si="9"/>
        <v>-1.109227397770092E-3</v>
      </c>
      <c r="N26" s="474">
        <f>N35/Y$7</f>
        <v>3.9372331525157366E-2</v>
      </c>
      <c r="O26" s="474">
        <f t="shared" si="10"/>
        <v>8.0039533536073487E-2</v>
      </c>
      <c r="P26" s="474">
        <f>P35/AA$7</f>
        <v>0.10377723905417141</v>
      </c>
      <c r="Q26" s="474">
        <f t="shared" si="11"/>
        <v>6.4404907529014038E-2</v>
      </c>
    </row>
    <row r="27" spans="1:26" ht="28.5" customHeight="1">
      <c r="A27" s="1150"/>
      <c r="B27" s="475" t="s">
        <v>265</v>
      </c>
      <c r="C27" s="476">
        <v>767.97206900000003</v>
      </c>
      <c r="D27" s="476">
        <v>727.20279700000003</v>
      </c>
      <c r="E27" s="476">
        <f t="shared" si="0"/>
        <v>-40.769272000000001</v>
      </c>
      <c r="F27" s="476">
        <v>670.792643</v>
      </c>
      <c r="G27" s="476">
        <f t="shared" si="1"/>
        <v>-56.410154000000034</v>
      </c>
      <c r="H27" s="477">
        <f t="shared" ref="H27:Q27" si="13">H28+H29</f>
        <v>680.63369291030415</v>
      </c>
      <c r="I27" s="477">
        <f t="shared" si="13"/>
        <v>9.8410499103041644</v>
      </c>
      <c r="J27" s="477">
        <f t="shared" si="13"/>
        <v>683.84143986375477</v>
      </c>
      <c r="K27" s="477">
        <f t="shared" si="13"/>
        <v>3.2077469534506093</v>
      </c>
      <c r="L27" s="477">
        <f t="shared" si="13"/>
        <v>705.89272965602834</v>
      </c>
      <c r="M27" s="477">
        <f t="shared" si="13"/>
        <v>22.051289792273565</v>
      </c>
      <c r="N27" s="477">
        <f t="shared" si="13"/>
        <v>743.58009132443613</v>
      </c>
      <c r="O27" s="477">
        <f t="shared" si="13"/>
        <v>37.687361668407817</v>
      </c>
      <c r="P27" s="477">
        <f t="shared" si="13"/>
        <v>765.00093348642099</v>
      </c>
      <c r="Q27" s="477">
        <f t="shared" si="13"/>
        <v>21.42084216198495</v>
      </c>
      <c r="R27" s="371"/>
      <c r="T27" s="371"/>
      <c r="V27" s="371"/>
      <c r="X27" s="371"/>
      <c r="Z27" s="371"/>
    </row>
    <row r="28" spans="1:26" ht="28.5" customHeight="1">
      <c r="A28" s="1150"/>
      <c r="B28" s="9" t="s">
        <v>266</v>
      </c>
      <c r="C28" s="478">
        <v>538.44494599999996</v>
      </c>
      <c r="D28" s="478">
        <v>520.03315999999995</v>
      </c>
      <c r="E28" s="478">
        <f t="shared" si="0"/>
        <v>-18.411786000000006</v>
      </c>
      <c r="F28" s="478">
        <v>478.69</v>
      </c>
      <c r="G28" s="478">
        <f t="shared" si="1"/>
        <v>-41.343159999999955</v>
      </c>
      <c r="H28" s="479">
        <f>F28+I28</f>
        <v>480.94972874373428</v>
      </c>
      <c r="I28" s="479">
        <f>H64-F64</f>
        <v>2.2597287437342857</v>
      </c>
      <c r="J28" s="479">
        <f>H28+K28</f>
        <v>477.26932190268792</v>
      </c>
      <c r="K28" s="479">
        <f>J64-H64</f>
        <v>-3.6804068410463628</v>
      </c>
      <c r="L28" s="479">
        <f>J28+M28</f>
        <v>489.66673646518666</v>
      </c>
      <c r="M28" s="479">
        <f>L64-J64</f>
        <v>12.397414562498739</v>
      </c>
      <c r="N28" s="479">
        <f>L28+O28</f>
        <v>512.61919118989044</v>
      </c>
      <c r="O28" s="479">
        <f>N64-L64</f>
        <v>22.952454724703841</v>
      </c>
      <c r="P28" s="479">
        <f>N28+Q28</f>
        <v>519.45247547760846</v>
      </c>
      <c r="Q28" s="479">
        <f>P64-N64</f>
        <v>6.8332842877180155</v>
      </c>
      <c r="R28" s="371"/>
      <c r="T28" s="371"/>
      <c r="V28" s="371"/>
      <c r="X28" s="371"/>
      <c r="Z28" s="371"/>
    </row>
    <row r="29" spans="1:26" ht="28.5" customHeight="1">
      <c r="A29" s="1150"/>
      <c r="B29" s="9" t="s">
        <v>267</v>
      </c>
      <c r="C29" s="478">
        <v>229.52712299999999</v>
      </c>
      <c r="D29" s="478">
        <v>207.169636</v>
      </c>
      <c r="E29" s="478">
        <f t="shared" si="0"/>
        <v>-22.357486999999992</v>
      </c>
      <c r="F29" s="478">
        <v>192.102643</v>
      </c>
      <c r="G29" s="478">
        <f t="shared" si="1"/>
        <v>-15.066992999999997</v>
      </c>
      <c r="H29" s="479">
        <f>F29+I29</f>
        <v>199.68396416656987</v>
      </c>
      <c r="I29" s="479">
        <f>中收测算表!$J9-中收测算表!$J8+中收测算表!$N9-中收测算表!$N8</f>
        <v>7.5813211665698788</v>
      </c>
      <c r="J29" s="479">
        <f>H29+K29</f>
        <v>206.57211796106685</v>
      </c>
      <c r="K29" s="479">
        <f>中收测算表!$J10-中收测算表!$J9+中收测算表!$N10-中收测算表!$N9</f>
        <v>6.8881537944969722</v>
      </c>
      <c r="L29" s="479">
        <f>J29+M29</f>
        <v>216.22599319084168</v>
      </c>
      <c r="M29" s="479">
        <f>中收测算表!$J11-中收测算表!$J10+中收测算表!$N11-中收测算表!$N10</f>
        <v>9.653875229774826</v>
      </c>
      <c r="N29" s="479">
        <f>L29+O29</f>
        <v>230.96090013454565</v>
      </c>
      <c r="O29" s="479">
        <f>中收测算表!$J12-中收测算表!$J11+中收测算表!$N12-中收测算表!$N11</f>
        <v>14.734906943703976</v>
      </c>
      <c r="P29" s="479">
        <f>N29+Q29</f>
        <v>245.54845800881259</v>
      </c>
      <c r="Q29" s="479">
        <f>中收测算表!$J13-中收测算表!$J12+中收测算表!$N13-中收测算表!$N12</f>
        <v>14.587557874266935</v>
      </c>
      <c r="R29" s="371"/>
      <c r="T29" s="371"/>
      <c r="V29" s="371"/>
      <c r="X29" s="371"/>
      <c r="Z29" s="371"/>
    </row>
    <row r="30" spans="1:26" ht="28.5" customHeight="1">
      <c r="A30" s="1150"/>
      <c r="B30" s="475" t="s">
        <v>272</v>
      </c>
      <c r="C30" s="476">
        <v>731.22019</v>
      </c>
      <c r="D30" s="476">
        <v>724.61310000000003</v>
      </c>
      <c r="E30" s="476">
        <f t="shared" si="0"/>
        <v>-6.607089999999971</v>
      </c>
      <c r="F30" s="476">
        <v>685.65282400000001</v>
      </c>
      <c r="G30" s="476">
        <f t="shared" si="1"/>
        <v>-38.960276000000022</v>
      </c>
      <c r="H30" s="480">
        <f>H32+H33+H31</f>
        <v>704.00465687914686</v>
      </c>
      <c r="I30" s="480">
        <f>H30-F30</f>
        <v>18.351832879146855</v>
      </c>
      <c r="J30" s="480">
        <f>J32+J33+J31</f>
        <v>711.60163588566024</v>
      </c>
      <c r="K30" s="480">
        <f>J30-H30</f>
        <v>7.5969790065133793</v>
      </c>
      <c r="L30" s="480">
        <f>L32+L33+L31</f>
        <v>736.25551111543507</v>
      </c>
      <c r="M30" s="480">
        <f>L30-J30</f>
        <v>24.653875229774826</v>
      </c>
      <c r="N30" s="480">
        <f>N32+N33+N31</f>
        <v>710.99041805913907</v>
      </c>
      <c r="O30" s="480">
        <f>N30-L30</f>
        <v>-25.265093056295996</v>
      </c>
      <c r="P30" s="480">
        <f>P32+P33+P31</f>
        <v>675.57797593340604</v>
      </c>
      <c r="Q30" s="480">
        <f>P30-N30</f>
        <v>-35.412442125733037</v>
      </c>
      <c r="R30" s="371"/>
      <c r="T30" s="371"/>
      <c r="V30" s="371"/>
      <c r="X30" s="371"/>
      <c r="Z30" s="371"/>
    </row>
    <row r="31" spans="1:26" ht="28.5" customHeight="1">
      <c r="A31" s="1150"/>
      <c r="B31" s="9" t="s">
        <v>273</v>
      </c>
      <c r="C31" s="478">
        <v>9.3950300000000002</v>
      </c>
      <c r="D31" s="478">
        <v>8.9922120000000003</v>
      </c>
      <c r="E31" s="478">
        <f t="shared" si="0"/>
        <v>-0.4028179999999999</v>
      </c>
      <c r="F31" s="478">
        <v>7.9843840000000004</v>
      </c>
      <c r="G31" s="478">
        <f t="shared" si="1"/>
        <v>-1.0078279999999999</v>
      </c>
      <c r="H31" s="481">
        <f>F31+I31</f>
        <v>7.9843840000000004</v>
      </c>
      <c r="I31" s="481">
        <f>I107</f>
        <v>0</v>
      </c>
      <c r="J31" s="481">
        <f>H31+K31</f>
        <v>7.9843840000000004</v>
      </c>
      <c r="K31" s="481">
        <f>K107</f>
        <v>0</v>
      </c>
      <c r="L31" s="481">
        <f>J31+M31</f>
        <v>7.9843840000000004</v>
      </c>
      <c r="M31" s="481">
        <f>M107</f>
        <v>0</v>
      </c>
      <c r="N31" s="481">
        <f>L31+O31</f>
        <v>7.9843840000000004</v>
      </c>
      <c r="O31" s="481">
        <f>O107</f>
        <v>0</v>
      </c>
      <c r="P31" s="481">
        <f>N31+Q31</f>
        <v>7.9843840000000004</v>
      </c>
      <c r="Q31" s="481">
        <f>Q107</f>
        <v>0</v>
      </c>
      <c r="R31" s="371"/>
      <c r="T31" s="371"/>
      <c r="V31" s="371"/>
      <c r="X31" s="371"/>
      <c r="Z31" s="371"/>
    </row>
    <row r="32" spans="1:26" ht="28.5" customHeight="1">
      <c r="A32" s="1150"/>
      <c r="B32" s="9" t="s">
        <v>274</v>
      </c>
      <c r="C32" s="478">
        <v>268.45312200000001</v>
      </c>
      <c r="D32" s="478">
        <v>267.89367199999998</v>
      </c>
      <c r="E32" s="478">
        <f t="shared" si="0"/>
        <v>-0.55945000000002665</v>
      </c>
      <c r="F32" s="478">
        <v>250.59667200000001</v>
      </c>
      <c r="G32" s="478">
        <f t="shared" si="1"/>
        <v>-17.296999999999969</v>
      </c>
      <c r="H32" s="481">
        <f>F32+I32</f>
        <v>261.72175031433306</v>
      </c>
      <c r="I32" s="481">
        <f>I94</f>
        <v>11.125078314333063</v>
      </c>
      <c r="J32" s="481">
        <f>H32+K32</f>
        <v>269.31872932084639</v>
      </c>
      <c r="K32" s="481">
        <f>K94</f>
        <v>7.5969790065133127</v>
      </c>
      <c r="L32" s="481">
        <f>J32+M32</f>
        <v>278.97260455062121</v>
      </c>
      <c r="M32" s="481">
        <f>M88</f>
        <v>9.653875229774826</v>
      </c>
      <c r="N32" s="481">
        <f>L32+O32</f>
        <v>293.70751149432522</v>
      </c>
      <c r="O32" s="481">
        <f>O88</f>
        <v>14.734906943703976</v>
      </c>
      <c r="P32" s="481">
        <f>N32+Q32</f>
        <v>308.29506936859218</v>
      </c>
      <c r="Q32" s="481">
        <f>Q88</f>
        <v>14.587557874266935</v>
      </c>
      <c r="R32" s="371"/>
      <c r="T32" s="371"/>
      <c r="V32" s="371"/>
      <c r="X32" s="371"/>
      <c r="Z32" s="371"/>
    </row>
    <row r="33" spans="1:26" ht="28.5" customHeight="1">
      <c r="A33" s="1150"/>
      <c r="B33" s="9" t="s">
        <v>275</v>
      </c>
      <c r="C33" s="478">
        <v>453.37203899999997</v>
      </c>
      <c r="D33" s="478">
        <v>447.727216</v>
      </c>
      <c r="E33" s="478">
        <f t="shared" si="0"/>
        <v>-5.6448229999999739</v>
      </c>
      <c r="F33" s="478">
        <v>427.07176800000002</v>
      </c>
      <c r="G33" s="478">
        <f t="shared" si="1"/>
        <v>-20.655447999999978</v>
      </c>
      <c r="H33" s="481">
        <f>F33+I33</f>
        <v>434.29852256481388</v>
      </c>
      <c r="I33" s="481">
        <f>I100</f>
        <v>7.2267545648138594</v>
      </c>
      <c r="J33" s="481">
        <f>H33+K33</f>
        <v>434.29852256481388</v>
      </c>
      <c r="K33" s="481">
        <f>K100</f>
        <v>0</v>
      </c>
      <c r="L33" s="481">
        <f>J33+M33</f>
        <v>449.29852256481388</v>
      </c>
      <c r="M33" s="481">
        <f>M100</f>
        <v>15</v>
      </c>
      <c r="N33" s="481">
        <f>L33+O33</f>
        <v>409.29852256481388</v>
      </c>
      <c r="O33" s="481">
        <f>O100</f>
        <v>-40</v>
      </c>
      <c r="P33" s="481">
        <f>N33+Q33</f>
        <v>359.29852256481388</v>
      </c>
      <c r="Q33" s="481">
        <f>Q100</f>
        <v>-50</v>
      </c>
      <c r="R33" s="371"/>
      <c r="T33" s="371"/>
      <c r="V33" s="371"/>
      <c r="X33" s="371"/>
      <c r="Z33" s="371"/>
    </row>
    <row r="34" spans="1:26" ht="28.5" customHeight="1">
      <c r="A34" s="1150"/>
      <c r="B34" s="9" t="s">
        <v>276</v>
      </c>
      <c r="C34" s="478">
        <v>9.3750669999999996</v>
      </c>
      <c r="D34" s="478">
        <v>0.91357999999999995</v>
      </c>
      <c r="E34" s="478">
        <f t="shared" si="0"/>
        <v>-8.461487</v>
      </c>
      <c r="F34" s="478">
        <v>0.65819499999999997</v>
      </c>
      <c r="G34" s="478">
        <f t="shared" si="1"/>
        <v>-0.25538499999999997</v>
      </c>
      <c r="H34" s="481">
        <f>F34+I31</f>
        <v>0.65819499999999997</v>
      </c>
      <c r="I34" s="481">
        <v>0</v>
      </c>
      <c r="J34" s="481">
        <f>H34+K34</f>
        <v>0.65819499999999997</v>
      </c>
      <c r="K34" s="481">
        <v>0</v>
      </c>
      <c r="L34" s="481">
        <f>J34+M34</f>
        <v>0.65819499999999997</v>
      </c>
      <c r="M34" s="481">
        <v>0</v>
      </c>
      <c r="N34" s="481">
        <f>L34+O34</f>
        <v>0.65819499999999997</v>
      </c>
      <c r="O34" s="481">
        <v>0</v>
      </c>
      <c r="P34" s="481">
        <f>N34+Q34</f>
        <v>0.65819499999999997</v>
      </c>
      <c r="Q34" s="481">
        <v>0</v>
      </c>
      <c r="R34" s="371"/>
      <c r="T34" s="371"/>
      <c r="V34" s="371"/>
      <c r="X34" s="371"/>
      <c r="Z34" s="371"/>
    </row>
    <row r="35" spans="1:26" ht="28.5" customHeight="1">
      <c r="A35" s="1150"/>
      <c r="B35" s="475" t="s">
        <v>277</v>
      </c>
      <c r="C35" s="476">
        <v>27.383661</v>
      </c>
      <c r="D35" s="476">
        <f>1.60225+0.05</f>
        <v>1.65225</v>
      </c>
      <c r="E35" s="476">
        <f t="shared" si="0"/>
        <v>-25.731411000000001</v>
      </c>
      <c r="F35" s="476">
        <f>-15.414706-0.05</f>
        <v>-15.464706000000001</v>
      </c>
      <c r="G35" s="476">
        <f t="shared" si="1"/>
        <v>-17.116956000000002</v>
      </c>
      <c r="H35" s="480">
        <f>H27-H30-H34</f>
        <v>-24.029158968842715</v>
      </c>
      <c r="I35" s="480">
        <f>H35-F35</f>
        <v>-8.5644529688427138</v>
      </c>
      <c r="J35" s="480">
        <f>J27-J30-J34</f>
        <v>-28.418391021905471</v>
      </c>
      <c r="K35" s="480">
        <f>J35-H35</f>
        <v>-4.3892320530627558</v>
      </c>
      <c r="L35" s="480">
        <f>L27-L30-L34</f>
        <v>-31.020976459406732</v>
      </c>
      <c r="M35" s="480">
        <f>L35-J35</f>
        <v>-2.6025854375012614</v>
      </c>
      <c r="N35" s="480">
        <f>N27-N30-N34</f>
        <v>31.931478265297052</v>
      </c>
      <c r="O35" s="480">
        <f>N35-L35</f>
        <v>62.952454724703784</v>
      </c>
      <c r="P35" s="480">
        <f>P27-P30-P34</f>
        <v>88.764762553014947</v>
      </c>
      <c r="Q35" s="480">
        <f>P35-N35</f>
        <v>56.833284287717895</v>
      </c>
      <c r="R35" s="371"/>
      <c r="T35" s="371"/>
      <c r="V35" s="371"/>
      <c r="X35" s="371"/>
      <c r="Z35" s="371"/>
    </row>
    <row r="36" spans="1:26" ht="28.5" customHeight="1">
      <c r="A36" s="1150"/>
      <c r="B36" s="9" t="s">
        <v>278</v>
      </c>
      <c r="C36" s="478">
        <v>1668</v>
      </c>
      <c r="D36" s="478">
        <v>1433.45</v>
      </c>
      <c r="E36" s="478">
        <f t="shared" si="0"/>
        <v>-234.54999999999995</v>
      </c>
      <c r="F36" s="478">
        <v>1435</v>
      </c>
      <c r="G36" s="478">
        <f t="shared" si="1"/>
        <v>1.5499999999999545</v>
      </c>
      <c r="H36" s="481">
        <f>F36+I36</f>
        <v>1412.3045004891442</v>
      </c>
      <c r="I36" s="481">
        <f>SUMIF(资本!$AG:$AG,"零售",资本!G:G)*0.11</f>
        <v>-22.695499510855733</v>
      </c>
      <c r="J36" s="481">
        <f>H36+K36</f>
        <v>1403.6448494585488</v>
      </c>
      <c r="K36" s="481">
        <f>SUMIF(资本!$AG:$AG,"零售",资本!K:K)*0.11</f>
        <v>-8.6596510305954357</v>
      </c>
      <c r="L36" s="481">
        <f>J36+M36</f>
        <v>1406.8731837572157</v>
      </c>
      <c r="M36" s="481">
        <f>SUMIF(资本!$AG:$AG,"零售",资本!O:O)*0.11</f>
        <v>3.2283342986667884</v>
      </c>
      <c r="N36" s="481">
        <f>L36+O36</f>
        <v>1410.1205056692295</v>
      </c>
      <c r="O36" s="481">
        <f>SUMIF(资本!$AG:$AG,"零售",资本!S:S)*0.11</f>
        <v>3.2473219120138475</v>
      </c>
      <c r="P36" s="481">
        <f>N36+Q36</f>
        <v>1413.3865632649815</v>
      </c>
      <c r="Q36" s="481">
        <f>SUMIF(资本!$AG:$AG,"零售",资本!W:W)*0.11</f>
        <v>3.266057595752097</v>
      </c>
    </row>
    <row r="37" spans="1:26" ht="28.5" customHeight="1">
      <c r="A37" s="1150"/>
      <c r="B37" s="9" t="s">
        <v>279</v>
      </c>
      <c r="C37" s="482">
        <v>0.34960000000000002</v>
      </c>
      <c r="D37" s="483">
        <v>0.36840000000000001</v>
      </c>
      <c r="E37" s="483">
        <f t="shared" si="0"/>
        <v>1.8799999999999983E-2</v>
      </c>
      <c r="F37" s="483">
        <v>0.37359999999999999</v>
      </c>
      <c r="G37" s="483">
        <f t="shared" si="1"/>
        <v>5.1999999999999824E-3</v>
      </c>
      <c r="H37" s="482">
        <f>H32/H27</f>
        <v>0.38452658609250412</v>
      </c>
      <c r="I37" s="483">
        <f t="shared" ref="I37:I43" si="14">H37-F37</f>
        <v>1.0926586092504131E-2</v>
      </c>
      <c r="J37" s="482">
        <f>J32/J27</f>
        <v>0.39383212777292953</v>
      </c>
      <c r="K37" s="483">
        <f t="shared" ref="K37:K43" si="15">J37-H37</f>
        <v>9.305541680425411E-3</v>
      </c>
      <c r="L37" s="482">
        <f>L32/L27</f>
        <v>0.39520538012420198</v>
      </c>
      <c r="M37" s="483">
        <f t="shared" ref="M37:M43" si="16">L37-J37</f>
        <v>1.373252351272447E-3</v>
      </c>
      <c r="N37" s="482">
        <f>N32/N27</f>
        <v>0.3949910909680015</v>
      </c>
      <c r="O37" s="483">
        <f t="shared" ref="O37:O43" si="17">N37-L37</f>
        <v>-2.1428915620047562E-4</v>
      </c>
      <c r="P37" s="482">
        <f>P32/P27</f>
        <v>0.40299959892018161</v>
      </c>
      <c r="Q37" s="483">
        <f t="shared" ref="Q37:Q43" si="18">P37-N37</f>
        <v>8.0085079521801106E-3</v>
      </c>
    </row>
    <row r="38" spans="1:26" ht="28.5" customHeight="1">
      <c r="A38" s="1150"/>
      <c r="B38" s="9" t="s">
        <v>280</v>
      </c>
      <c r="C38" s="482">
        <f>C33/C27</f>
        <v>0.59034964590619765</v>
      </c>
      <c r="D38" s="482">
        <f>D33/D27</f>
        <v>0.61568412256808192</v>
      </c>
      <c r="E38" s="483">
        <f t="shared" si="0"/>
        <v>2.5334476661884264E-2</v>
      </c>
      <c r="F38" s="482">
        <f>F33/F27</f>
        <v>0.63666734043175843</v>
      </c>
      <c r="G38" s="483">
        <f t="shared" ref="G38:G58" si="19">F38-D38</f>
        <v>2.0983217863676518E-2</v>
      </c>
      <c r="H38" s="482">
        <f>H33/H27</f>
        <v>0.63807967059022297</v>
      </c>
      <c r="I38" s="483">
        <f t="shared" si="14"/>
        <v>1.4123301584645365E-3</v>
      </c>
      <c r="J38" s="482">
        <f>J33/J27</f>
        <v>0.63508658184175182</v>
      </c>
      <c r="K38" s="483">
        <f t="shared" si="15"/>
        <v>-2.993088748471151E-3</v>
      </c>
      <c r="L38" s="482">
        <f>L33/L27</f>
        <v>0.63649688357571099</v>
      </c>
      <c r="M38" s="483">
        <f t="shared" si="16"/>
        <v>1.4103017339591739E-3</v>
      </c>
      <c r="N38" s="482">
        <f>N33/N27</f>
        <v>0.55044308923842644</v>
      </c>
      <c r="O38" s="483">
        <f t="shared" si="17"/>
        <v>-8.605379433728455E-2</v>
      </c>
      <c r="P38" s="482">
        <f>P33/P27</f>
        <v>0.46967069821384938</v>
      </c>
      <c r="Q38" s="483">
        <f t="shared" si="18"/>
        <v>-8.0772391024577062E-2</v>
      </c>
    </row>
    <row r="39" spans="1:26" ht="28.5" customHeight="1">
      <c r="A39" s="1150"/>
      <c r="B39" s="9" t="s">
        <v>281</v>
      </c>
      <c r="C39" s="482">
        <f>(C34+C31)/C27</f>
        <v>2.4441119355344678E-2</v>
      </c>
      <c r="D39" s="482">
        <f>(D34+D31)/D27</f>
        <v>1.3621773789739699E-2</v>
      </c>
      <c r="E39" s="483">
        <f t="shared" si="0"/>
        <v>-1.0819345565604979E-2</v>
      </c>
      <c r="F39" s="482">
        <f>(F34+F31)/F27</f>
        <v>1.2884129082495021E-2</v>
      </c>
      <c r="G39" s="483">
        <f t="shared" si="19"/>
        <v>-7.3764470724467859E-4</v>
      </c>
      <c r="H39" s="482">
        <f>(H34+H31)/H27</f>
        <v>1.2697841864168401E-2</v>
      </c>
      <c r="I39" s="482">
        <f t="shared" si="14"/>
        <v>-1.8628721832661919E-4</v>
      </c>
      <c r="J39" s="482">
        <f>(J34+J31)/J27</f>
        <v>1.2638279133422954E-2</v>
      </c>
      <c r="K39" s="482">
        <f t="shared" si="15"/>
        <v>-5.9562730745447642E-5</v>
      </c>
      <c r="L39" s="482">
        <f>(L34+L31)/L27</f>
        <v>1.2243473600034679E-2</v>
      </c>
      <c r="M39" s="482">
        <f t="shared" si="16"/>
        <v>-3.9480553338827433E-4</v>
      </c>
      <c r="N39" s="482">
        <f>(N34+N31)/N27</f>
        <v>1.1622929528150992E-2</v>
      </c>
      <c r="O39" s="482">
        <f t="shared" si="17"/>
        <v>-6.2054407188368715E-4</v>
      </c>
      <c r="P39" s="482">
        <f>(P34+P31)/P27</f>
        <v>1.1297475103216208E-2</v>
      </c>
      <c r="Q39" s="482">
        <f t="shared" si="18"/>
        <v>-3.254544249347846E-4</v>
      </c>
    </row>
    <row r="40" spans="1:26" ht="28.5" customHeight="1">
      <c r="A40" s="1150"/>
      <c r="B40" s="9" t="s">
        <v>282</v>
      </c>
      <c r="C40" s="484">
        <f>C27/C36*0.11</f>
        <v>5.0645640041966429E-2</v>
      </c>
      <c r="D40" s="484">
        <f>D27/D36*0.11</f>
        <v>5.5804044556838399E-2</v>
      </c>
      <c r="E40" s="484">
        <f t="shared" si="0"/>
        <v>5.1584045148719698E-3</v>
      </c>
      <c r="F40" s="484">
        <f>F27/F36*0.11</f>
        <v>5.1419645108013938E-2</v>
      </c>
      <c r="G40" s="484">
        <f t="shared" si="19"/>
        <v>-4.3843994488244609E-3</v>
      </c>
      <c r="H40" s="484">
        <f>H27/H36*0.11</f>
        <v>5.3012439027279687E-2</v>
      </c>
      <c r="I40" s="484">
        <f t="shared" si="14"/>
        <v>1.5927939192657489E-3</v>
      </c>
      <c r="J40" s="484">
        <f>J27/J36*0.11</f>
        <v>5.3590876933028941E-2</v>
      </c>
      <c r="K40" s="484">
        <f t="shared" si="15"/>
        <v>5.7843790574925447E-4</v>
      </c>
      <c r="L40" s="484">
        <f>L27/L36*0.11</f>
        <v>5.519203945219478E-2</v>
      </c>
      <c r="M40" s="484">
        <f t="shared" si="16"/>
        <v>1.6011625191658385E-3</v>
      </c>
      <c r="N40" s="484">
        <f>N27/N36*0.11</f>
        <v>5.8004836974460863E-2</v>
      </c>
      <c r="O40" s="484">
        <f t="shared" si="17"/>
        <v>2.8127975222660834E-3</v>
      </c>
      <c r="P40" s="484">
        <f>P27/P36*0.11</f>
        <v>5.9537924634797769E-2</v>
      </c>
      <c r="Q40" s="484">
        <f t="shared" si="18"/>
        <v>1.5330876603369056E-3</v>
      </c>
    </row>
    <row r="41" spans="1:26" ht="28.5" customHeight="1">
      <c r="A41" s="1151"/>
      <c r="B41" s="475" t="s">
        <v>283</v>
      </c>
      <c r="C41" s="485">
        <f>C35/C36</f>
        <v>1.6417062949640286E-2</v>
      </c>
      <c r="D41" s="485">
        <f>D35/D36</f>
        <v>1.1526387387073144E-3</v>
      </c>
      <c r="E41" s="486">
        <f t="shared" si="0"/>
        <v>-1.5264424210932971E-2</v>
      </c>
      <c r="F41" s="485">
        <f>F35/F36</f>
        <v>-1.0776798606271778E-2</v>
      </c>
      <c r="G41" s="486">
        <f t="shared" si="19"/>
        <v>-1.1929437344979093E-2</v>
      </c>
      <c r="H41" s="487">
        <f>H35/H36</f>
        <v>-1.7014148833003326E-2</v>
      </c>
      <c r="I41" s="487">
        <f t="shared" si="14"/>
        <v>-6.2373502267315476E-3</v>
      </c>
      <c r="J41" s="487">
        <f>J35/J36</f>
        <v>-2.0246140633699308E-2</v>
      </c>
      <c r="K41" s="487">
        <f t="shared" si="15"/>
        <v>-3.2319918006959818E-3</v>
      </c>
      <c r="L41" s="487">
        <f>L35/L36</f>
        <v>-2.2049589698313582E-2</v>
      </c>
      <c r="M41" s="487">
        <f t="shared" si="16"/>
        <v>-1.8034490646142744E-3</v>
      </c>
      <c r="N41" s="487">
        <f>N35/N36</f>
        <v>2.2644503173253751E-2</v>
      </c>
      <c r="O41" s="487">
        <f t="shared" si="17"/>
        <v>4.4694092871567337E-2</v>
      </c>
      <c r="P41" s="487">
        <f>P35/P36</f>
        <v>6.2802891197695179E-2</v>
      </c>
      <c r="Q41" s="487">
        <f t="shared" si="18"/>
        <v>4.0158388024441424E-2</v>
      </c>
    </row>
    <row r="42" spans="1:26" ht="28.5" customHeight="1">
      <c r="A42" s="1149" t="s">
        <v>287</v>
      </c>
      <c r="B42" s="473" t="s">
        <v>288</v>
      </c>
      <c r="C42" s="474">
        <f>C44/'2026-2030年盈利测算表'!$H$12</f>
        <v>0.16035434205020921</v>
      </c>
      <c r="D42" s="474">
        <f>D44/'2026-2030年盈利测算表'!$J$12</f>
        <v>0.17339137693459811</v>
      </c>
      <c r="E42" s="474">
        <f t="shared" si="0"/>
        <v>1.3037034884388898E-2</v>
      </c>
      <c r="F42" s="474">
        <f>F44/'2026-2030年盈利测算表'!$L$12</f>
        <v>0.17185929008467071</v>
      </c>
      <c r="G42" s="474">
        <f t="shared" si="19"/>
        <v>-1.5320868499273943E-3</v>
      </c>
      <c r="H42" s="474">
        <f>H44/S$4</f>
        <v>0.18034868605752249</v>
      </c>
      <c r="I42" s="474">
        <f t="shared" si="14"/>
        <v>8.489395972851782E-3</v>
      </c>
      <c r="J42" s="474">
        <f>J44/U$4</f>
        <v>0.1769785577934084</v>
      </c>
      <c r="K42" s="474">
        <f t="shared" si="15"/>
        <v>-3.3701282641140917E-3</v>
      </c>
      <c r="L42" s="474">
        <f>L44/W$4</f>
        <v>0.17769956653027358</v>
      </c>
      <c r="M42" s="474">
        <f t="shared" si="16"/>
        <v>7.2100873686517519E-4</v>
      </c>
      <c r="N42" s="474">
        <f>N44/Y$4</f>
        <v>0.18190938383175545</v>
      </c>
      <c r="O42" s="474">
        <f t="shared" si="17"/>
        <v>4.2098173014818718E-3</v>
      </c>
      <c r="P42" s="474">
        <f>P44/AA$4</f>
        <v>0.18141263054830586</v>
      </c>
      <c r="Q42" s="474">
        <f t="shared" si="18"/>
        <v>-4.967532834495858E-4</v>
      </c>
      <c r="U42" s="111">
        <f>333+1-20-9</f>
        <v>305</v>
      </c>
    </row>
    <row r="43" spans="1:26" ht="28.5" customHeight="1">
      <c r="A43" s="1150"/>
      <c r="B43" s="473" t="s">
        <v>289</v>
      </c>
      <c r="C43" s="474">
        <f>C52/'2026-2030年盈利测算表'!$H$11</f>
        <v>0.34013153341526869</v>
      </c>
      <c r="D43" s="474">
        <f>D52/'2026-2030年盈利测算表'!$J$11</f>
        <v>0.37205494636292413</v>
      </c>
      <c r="E43" s="474">
        <f t="shared" si="0"/>
        <v>3.1923412947655438E-2</v>
      </c>
      <c r="F43" s="474">
        <f>F52/'2026-2030年盈利测算表'!$L$11</f>
        <v>0.49823822352050195</v>
      </c>
      <c r="G43" s="474">
        <f t="shared" si="19"/>
        <v>0.12618327715757782</v>
      </c>
      <c r="H43" s="474">
        <f>H52/S$7</f>
        <v>0.51442838674346758</v>
      </c>
      <c r="I43" s="474">
        <f t="shared" si="14"/>
        <v>1.6190163222965626E-2</v>
      </c>
      <c r="J43" s="474">
        <f>J52/U$7</f>
        <v>0.49610056111712286</v>
      </c>
      <c r="K43" s="474">
        <f t="shared" si="15"/>
        <v>-1.8327825626344718E-2</v>
      </c>
      <c r="L43" s="474">
        <f>L52/W$7</f>
        <v>0.48992892133478116</v>
      </c>
      <c r="M43" s="474">
        <f t="shared" si="16"/>
        <v>-6.171639782341698E-3</v>
      </c>
      <c r="N43" s="474">
        <f>N52/Y$7</f>
        <v>0.49378843453193016</v>
      </c>
      <c r="O43" s="474">
        <f t="shared" si="17"/>
        <v>3.8595131971490004E-3</v>
      </c>
      <c r="P43" s="474">
        <f>P52/AA$7</f>
        <v>0.48455721712782074</v>
      </c>
      <c r="Q43" s="474">
        <f t="shared" si="18"/>
        <v>-9.2312174041094264E-3</v>
      </c>
    </row>
    <row r="44" spans="1:26" ht="28.5" customHeight="1">
      <c r="A44" s="1150"/>
      <c r="B44" s="475" t="s">
        <v>265</v>
      </c>
      <c r="C44" s="476">
        <v>306.59750200000002</v>
      </c>
      <c r="D44" s="476">
        <v>347.30292800000001</v>
      </c>
      <c r="E44" s="476">
        <f t="shared" si="0"/>
        <v>40.705425999999989</v>
      </c>
      <c r="F44" s="476">
        <v>333.688872</v>
      </c>
      <c r="G44" s="476">
        <f t="shared" si="19"/>
        <v>-13.614056000000005</v>
      </c>
      <c r="H44" s="477">
        <f t="shared" ref="H44:Q44" si="20">H45+H46</f>
        <v>365.71789373890903</v>
      </c>
      <c r="I44" s="477">
        <f t="shared" si="20"/>
        <v>32.029021738908995</v>
      </c>
      <c r="J44" s="477">
        <f t="shared" si="20"/>
        <v>369.88814047237042</v>
      </c>
      <c r="K44" s="477">
        <f t="shared" si="20"/>
        <v>4.1702467334613829</v>
      </c>
      <c r="L44" s="477">
        <f t="shared" si="20"/>
        <v>388.13939363362624</v>
      </c>
      <c r="M44" s="477">
        <f t="shared" si="20"/>
        <v>18.251253161255818</v>
      </c>
      <c r="N44" s="477">
        <f t="shared" si="20"/>
        <v>415.8979464030985</v>
      </c>
      <c r="O44" s="477">
        <f t="shared" si="20"/>
        <v>27.758552769472288</v>
      </c>
      <c r="P44" s="477">
        <f t="shared" si="20"/>
        <v>430.75249418030859</v>
      </c>
      <c r="Q44" s="477">
        <f t="shared" si="20"/>
        <v>14.854547777210101</v>
      </c>
      <c r="R44" s="371"/>
    </row>
    <row r="45" spans="1:26" ht="28.5" customHeight="1">
      <c r="A45" s="1150"/>
      <c r="B45" s="9" t="s">
        <v>266</v>
      </c>
      <c r="C45" s="478">
        <v>28.211917</v>
      </c>
      <c r="D45" s="478">
        <v>20.717072999999999</v>
      </c>
      <c r="E45" s="478">
        <f t="shared" si="0"/>
        <v>-7.4948440000000005</v>
      </c>
      <c r="F45" s="478">
        <v>13.62433</v>
      </c>
      <c r="G45" s="478">
        <f t="shared" si="19"/>
        <v>-7.0927429999999987</v>
      </c>
      <c r="H45" s="479">
        <f>F45+I45</f>
        <v>10.044685277923506</v>
      </c>
      <c r="I45" s="479">
        <f>H65-F65</f>
        <v>-3.5796447220764946</v>
      </c>
      <c r="J45" s="479">
        <f>H45+K45</f>
        <v>19.799872974826627</v>
      </c>
      <c r="K45" s="479">
        <f>J65-H65</f>
        <v>9.7551876969031213</v>
      </c>
      <c r="L45" s="479">
        <f>J45+M45</f>
        <v>19.896816704055851</v>
      </c>
      <c r="M45" s="479">
        <f>L65-J65</f>
        <v>9.6943729229224118E-2</v>
      </c>
      <c r="N45" s="479">
        <f>L45+O45</f>
        <v>26.124816540874463</v>
      </c>
      <c r="O45" s="479">
        <f>N65-L65</f>
        <v>6.2279998368186114</v>
      </c>
      <c r="P45" s="479">
        <f>N45+Q45</f>
        <v>14.248839039223938</v>
      </c>
      <c r="Q45" s="479">
        <f>P65-N65</f>
        <v>-11.875977501650524</v>
      </c>
      <c r="R45" s="371"/>
    </row>
    <row r="46" spans="1:26" ht="28.5" customHeight="1">
      <c r="A46" s="1150"/>
      <c r="B46" s="9" t="s">
        <v>267</v>
      </c>
      <c r="C46" s="478">
        <v>278.38558499999999</v>
      </c>
      <c r="D46" s="478">
        <v>326.58585499999998</v>
      </c>
      <c r="E46" s="478">
        <f t="shared" si="0"/>
        <v>48.200269999999989</v>
      </c>
      <c r="F46" s="478">
        <v>320.06454200000002</v>
      </c>
      <c r="G46" s="478">
        <f t="shared" si="19"/>
        <v>-6.5213129999999637</v>
      </c>
      <c r="H46" s="479">
        <f>F46+I46</f>
        <v>355.67320846098551</v>
      </c>
      <c r="I46" s="479">
        <f>中收测算表!$Q9-中收测算表!$Q8</f>
        <v>35.608666460985489</v>
      </c>
      <c r="J46" s="479">
        <f>H46+K46</f>
        <v>350.08826749754377</v>
      </c>
      <c r="K46" s="479">
        <f>中收测算表!$Q10-中收测算表!$Q9</f>
        <v>-5.5849409634417384</v>
      </c>
      <c r="L46" s="479">
        <f>J46+M46</f>
        <v>368.24257692957036</v>
      </c>
      <c r="M46" s="479">
        <f>中收测算表!$Q11-中收测算表!$Q10</f>
        <v>18.154309432026594</v>
      </c>
      <c r="N46" s="479">
        <f>L46+O46</f>
        <v>389.77312986222404</v>
      </c>
      <c r="O46" s="479">
        <f>中收测算表!$Q12-中收测算表!$Q11</f>
        <v>21.530552932653677</v>
      </c>
      <c r="P46" s="479">
        <f>N46+Q46</f>
        <v>416.50365514108466</v>
      </c>
      <c r="Q46" s="479">
        <f>中收测算表!$Q13-中收测算表!$Q12</f>
        <v>26.730525278860625</v>
      </c>
      <c r="R46" s="371"/>
    </row>
    <row r="47" spans="1:26" ht="28.5" customHeight="1">
      <c r="A47" s="1150"/>
      <c r="B47" s="475" t="s">
        <v>272</v>
      </c>
      <c r="C47" s="476">
        <v>22.416177000000001</v>
      </c>
      <c r="D47" s="476">
        <v>18.02244</v>
      </c>
      <c r="E47" s="476">
        <f t="shared" si="0"/>
        <v>-4.3937370000000016</v>
      </c>
      <c r="F47" s="476">
        <v>19.819707999999999</v>
      </c>
      <c r="G47" s="476">
        <f t="shared" si="19"/>
        <v>1.797267999999999</v>
      </c>
      <c r="H47" s="480">
        <f>H49+H50+H48</f>
        <v>21.885464608352624</v>
      </c>
      <c r="I47" s="480">
        <f>H47-F47</f>
        <v>2.0657566083526255</v>
      </c>
      <c r="J47" s="480">
        <f>J49+J50+J48</f>
        <v>22.490223999470647</v>
      </c>
      <c r="K47" s="480">
        <f>J47-H47</f>
        <v>0.6047593911180229</v>
      </c>
      <c r="L47" s="480">
        <f>L49+L50+L48</f>
        <v>23.421193610196504</v>
      </c>
      <c r="M47" s="480">
        <f>L47-J47</f>
        <v>0.93096961072585671</v>
      </c>
      <c r="N47" s="480">
        <f>N49+N50+N48</f>
        <v>24.42903704128841</v>
      </c>
      <c r="O47" s="480">
        <f>N47-L47</f>
        <v>1.0078434310919064</v>
      </c>
      <c r="P47" s="480">
        <f>P49+P50+P48</f>
        <v>25.291609368670979</v>
      </c>
      <c r="Q47" s="480">
        <f>P47-N47</f>
        <v>0.86257232738256917</v>
      </c>
      <c r="R47" s="371"/>
    </row>
    <row r="48" spans="1:26" ht="28.5" customHeight="1">
      <c r="A48" s="1150"/>
      <c r="B48" s="9" t="s">
        <v>273</v>
      </c>
      <c r="C48" s="478">
        <v>0.98707</v>
      </c>
      <c r="D48" s="478">
        <v>0.49060199999999998</v>
      </c>
      <c r="E48" s="478">
        <f t="shared" si="0"/>
        <v>-0.49646800000000002</v>
      </c>
      <c r="F48" s="478">
        <v>1.05104</v>
      </c>
      <c r="G48" s="478">
        <f t="shared" si="19"/>
        <v>0.56043799999999999</v>
      </c>
      <c r="H48" s="481">
        <f>F48+I48</f>
        <v>1.05104</v>
      </c>
      <c r="I48" s="481">
        <v>0</v>
      </c>
      <c r="J48" s="481">
        <f>H48+K48</f>
        <v>1.05104</v>
      </c>
      <c r="K48" s="481">
        <v>0</v>
      </c>
      <c r="L48" s="481">
        <f>J48+M48</f>
        <v>1.05104</v>
      </c>
      <c r="M48" s="481">
        <v>0</v>
      </c>
      <c r="N48" s="481">
        <f>L48+O48</f>
        <v>1.05104</v>
      </c>
      <c r="O48" s="481">
        <v>0</v>
      </c>
      <c r="P48" s="481">
        <f>N48+Q48</f>
        <v>1.05104</v>
      </c>
      <c r="Q48" s="481">
        <v>0</v>
      </c>
      <c r="R48" s="371"/>
    </row>
    <row r="49" spans="1:24" ht="28.5" customHeight="1">
      <c r="A49" s="1150"/>
      <c r="B49" s="9" t="s">
        <v>274</v>
      </c>
      <c r="C49" s="478">
        <v>19.788181000000002</v>
      </c>
      <c r="D49" s="478">
        <v>18.235780999999999</v>
      </c>
      <c r="E49" s="478">
        <f t="shared" si="0"/>
        <v>-1.5524000000000022</v>
      </c>
      <c r="F49" s="478">
        <v>19.948810000000002</v>
      </c>
      <c r="G49" s="478">
        <f t="shared" si="19"/>
        <v>1.7130290000000024</v>
      </c>
      <c r="H49" s="481">
        <f>F49+I49</f>
        <v>20.834424608352624</v>
      </c>
      <c r="I49" s="481">
        <f>I95</f>
        <v>0.88561460835262229</v>
      </c>
      <c r="J49" s="481">
        <f>H49+K49</f>
        <v>21.439183999470647</v>
      </c>
      <c r="K49" s="481">
        <f>K95</f>
        <v>0.60475939111802268</v>
      </c>
      <c r="L49" s="481">
        <f>J49+M49</f>
        <v>22.370153610196503</v>
      </c>
      <c r="M49" s="481">
        <f>M95</f>
        <v>0.93096961072585493</v>
      </c>
      <c r="N49" s="481">
        <f>L49+O49</f>
        <v>23.37799704128841</v>
      </c>
      <c r="O49" s="481">
        <f>O95</f>
        <v>1.0078434310919073</v>
      </c>
      <c r="P49" s="481">
        <f>N49+Q49</f>
        <v>24.240569368670979</v>
      </c>
      <c r="Q49" s="481">
        <f>Q95</f>
        <v>0.86257232738256795</v>
      </c>
      <c r="R49" s="371"/>
      <c r="S49" s="489">
        <f>F44-F47-F51</f>
        <v>322.86916400000001</v>
      </c>
    </row>
    <row r="50" spans="1:24" ht="28.5" customHeight="1">
      <c r="A50" s="1150"/>
      <c r="B50" s="9" t="s">
        <v>275</v>
      </c>
      <c r="C50" s="478">
        <v>1.640925</v>
      </c>
      <c r="D50" s="478">
        <v>-0.70394299999999999</v>
      </c>
      <c r="E50" s="478">
        <f t="shared" si="0"/>
        <v>-2.344868</v>
      </c>
      <c r="F50" s="478">
        <v>-1.1801410000000001</v>
      </c>
      <c r="G50" s="478">
        <f t="shared" si="19"/>
        <v>-0.47619800000000012</v>
      </c>
      <c r="H50" s="481">
        <f>F50+I50</f>
        <v>0</v>
      </c>
      <c r="I50" s="481">
        <f>I101</f>
        <v>1.1801410000000001</v>
      </c>
      <c r="J50" s="481">
        <f>H50+K50</f>
        <v>0</v>
      </c>
      <c r="K50" s="481">
        <f>K101</f>
        <v>0</v>
      </c>
      <c r="L50" s="481">
        <f>J50+M50</f>
        <v>0</v>
      </c>
      <c r="M50" s="481">
        <f>M101</f>
        <v>0</v>
      </c>
      <c r="N50" s="481">
        <f>L50+O50</f>
        <v>0</v>
      </c>
      <c r="O50" s="481">
        <f>O101</f>
        <v>0</v>
      </c>
      <c r="P50" s="481">
        <f>N50+Q50</f>
        <v>0</v>
      </c>
      <c r="Q50" s="481">
        <f>Q101</f>
        <v>0</v>
      </c>
      <c r="R50" s="371"/>
      <c r="S50" s="495">
        <v>333</v>
      </c>
      <c r="T50" s="496">
        <v>1</v>
      </c>
      <c r="U50" s="496">
        <v>-20</v>
      </c>
      <c r="V50" s="496">
        <v>9</v>
      </c>
      <c r="W50" s="496">
        <v>322</v>
      </c>
      <c r="X50" s="111">
        <f>S50+T50+U50+V50</f>
        <v>323</v>
      </c>
    </row>
    <row r="51" spans="1:24" ht="28.5" customHeight="1">
      <c r="A51" s="1150"/>
      <c r="B51" s="9" t="s">
        <v>276</v>
      </c>
      <c r="C51" s="478">
        <v>13</v>
      </c>
      <c r="D51" s="478">
        <v>18</v>
      </c>
      <c r="E51" s="478">
        <f t="shared" si="0"/>
        <v>5</v>
      </c>
      <c r="F51" s="478">
        <v>-9</v>
      </c>
      <c r="G51" s="478">
        <f t="shared" si="19"/>
        <v>-27</v>
      </c>
      <c r="H51" s="481">
        <f>F51+I51</f>
        <v>-9</v>
      </c>
      <c r="I51" s="481">
        <f>I108</f>
        <v>0</v>
      </c>
      <c r="J51" s="481">
        <f>H51+K51</f>
        <v>-9</v>
      </c>
      <c r="K51" s="481">
        <f>K108</f>
        <v>0</v>
      </c>
      <c r="L51" s="481">
        <f>J51+M51</f>
        <v>-9</v>
      </c>
      <c r="M51" s="481">
        <f>M108</f>
        <v>0</v>
      </c>
      <c r="N51" s="481">
        <f>L51+O51</f>
        <v>-9</v>
      </c>
      <c r="O51" s="481">
        <f>O108</f>
        <v>0</v>
      </c>
      <c r="P51" s="481">
        <f>N51+Q51</f>
        <v>-9</v>
      </c>
      <c r="Q51" s="481">
        <f>Q108</f>
        <v>0</v>
      </c>
      <c r="R51" s="371"/>
      <c r="S51" s="497">
        <v>282</v>
      </c>
      <c r="T51" s="498">
        <v>1</v>
      </c>
      <c r="U51" s="498">
        <v>-18</v>
      </c>
      <c r="V51" s="498">
        <v>-18</v>
      </c>
      <c r="W51" s="498">
        <v>247</v>
      </c>
      <c r="X51" s="111">
        <f>S51+T51+U51+V51</f>
        <v>247</v>
      </c>
    </row>
    <row r="52" spans="1:24" ht="28.5" customHeight="1">
      <c r="A52" s="1150"/>
      <c r="B52" s="475" t="s">
        <v>277</v>
      </c>
      <c r="C52" s="476">
        <f>213.115807-0.02</f>
        <v>213.09580699999998</v>
      </c>
      <c r="D52" s="476">
        <v>246.94030900000001</v>
      </c>
      <c r="E52" s="476">
        <f t="shared" si="0"/>
        <v>33.844502000000034</v>
      </c>
      <c r="F52" s="476">
        <f>322.465113-0.1</f>
        <v>322.36511299999995</v>
      </c>
      <c r="G52" s="476">
        <f t="shared" si="19"/>
        <v>75.424803999999938</v>
      </c>
      <c r="H52" s="480">
        <f>H44-H47-H51</f>
        <v>352.83242913055642</v>
      </c>
      <c r="I52" s="480">
        <f>H52-F52</f>
        <v>30.467316130556469</v>
      </c>
      <c r="J52" s="480">
        <f>J44-J47-J51</f>
        <v>356.39791647289979</v>
      </c>
      <c r="K52" s="480">
        <f>J52-H52</f>
        <v>3.5654873423433742</v>
      </c>
      <c r="L52" s="480">
        <f>L44-L47-L51</f>
        <v>373.71820002342974</v>
      </c>
      <c r="M52" s="480">
        <f>L52-J52</f>
        <v>17.32028355052995</v>
      </c>
      <c r="N52" s="480">
        <f>N44-N47-N51</f>
        <v>400.46890936181012</v>
      </c>
      <c r="O52" s="480">
        <f>N52-L52</f>
        <v>26.750709338380375</v>
      </c>
      <c r="P52" s="480">
        <f>P44-P47-P51</f>
        <v>414.46088481163758</v>
      </c>
      <c r="Q52" s="480">
        <f>P52-N52</f>
        <v>13.991975449827464</v>
      </c>
      <c r="R52" s="371"/>
      <c r="S52" s="497">
        <v>248</v>
      </c>
      <c r="T52" s="498">
        <v>-2</v>
      </c>
      <c r="U52" s="498">
        <v>-20</v>
      </c>
      <c r="V52" s="498">
        <v>-13</v>
      </c>
      <c r="W52" s="498">
        <v>213</v>
      </c>
      <c r="X52" s="111">
        <f>S52+T52+U52+V52</f>
        <v>213</v>
      </c>
    </row>
    <row r="53" spans="1:24" ht="28.5" customHeight="1">
      <c r="A53" s="1150"/>
      <c r="B53" s="9" t="s">
        <v>278</v>
      </c>
      <c r="C53" s="478">
        <v>788</v>
      </c>
      <c r="D53" s="478">
        <v>1141</v>
      </c>
      <c r="E53" s="478">
        <f t="shared" si="0"/>
        <v>353</v>
      </c>
      <c r="F53" s="478">
        <v>1264</v>
      </c>
      <c r="G53" s="478">
        <f t="shared" si="19"/>
        <v>123</v>
      </c>
      <c r="H53" s="481">
        <f>F53+I53</f>
        <v>1388.0929014256481</v>
      </c>
      <c r="I53" s="481">
        <f>SUMIF(资本!$AG:$AG,"金市",资本!G:G)*0.11</f>
        <v>124.09290142564801</v>
      </c>
      <c r="J53" s="481">
        <f>H53+K53</f>
        <v>1477.758698719791</v>
      </c>
      <c r="K53" s="481">
        <f>SUMIF(资本!$AG:$AG,"金市",资本!K:K)*0.11</f>
        <v>89.665797294143061</v>
      </c>
      <c r="L53" s="481">
        <f>J53+M53</f>
        <v>1571.1294000196106</v>
      </c>
      <c r="M53" s="481">
        <f>SUMIF(资本!$AG:$AG,"金市",资本!O:O)*0.11</f>
        <v>93.370701299819629</v>
      </c>
      <c r="N53" s="481">
        <f>L53+O53</f>
        <v>1668.453025321968</v>
      </c>
      <c r="O53" s="481">
        <f>SUMIF(资本!$AG:$AG,"金市",资本!S:S)*0.11</f>
        <v>97.323625302357485</v>
      </c>
      <c r="P53" s="481">
        <f>N53+Q53</f>
        <v>1773.829000709909</v>
      </c>
      <c r="Q53" s="481">
        <f>SUMIF(资本!$AG:$AG,"金市",资本!W:W)*0.11</f>
        <v>105.3759753879411</v>
      </c>
    </row>
    <row r="54" spans="1:24" ht="28.5" customHeight="1">
      <c r="A54" s="1150"/>
      <c r="B54" s="9" t="s">
        <v>279</v>
      </c>
      <c r="C54" s="482">
        <v>6.4500000000000002E-2</v>
      </c>
      <c r="D54" s="483">
        <v>5.2499999999999998E-2</v>
      </c>
      <c r="E54" s="483">
        <f t="shared" si="0"/>
        <v>-1.2000000000000004E-2</v>
      </c>
      <c r="F54" s="483">
        <v>5.9799999999999999E-2</v>
      </c>
      <c r="G54" s="483">
        <f t="shared" si="19"/>
        <v>7.3000000000000009E-3</v>
      </c>
      <c r="H54" s="482">
        <f>H49/H44</f>
        <v>5.6968567754102299E-2</v>
      </c>
      <c r="I54" s="483">
        <f>H54-F54</f>
        <v>-2.8314322458976998E-3</v>
      </c>
      <c r="J54" s="482">
        <f>J49/J44</f>
        <v>5.7961263564956317E-2</v>
      </c>
      <c r="K54" s="483">
        <f>J54-H54</f>
        <v>9.9269581085401765E-4</v>
      </c>
      <c r="L54" s="482">
        <f>L49/L44</f>
        <v>5.7634329256752048E-2</v>
      </c>
      <c r="M54" s="483">
        <f>L54-J54</f>
        <v>-3.2693430820426861E-4</v>
      </c>
      <c r="N54" s="482">
        <f>N49/N44</f>
        <v>5.621089799426391E-2</v>
      </c>
      <c r="O54" s="483">
        <f>N54-L54</f>
        <v>-1.4234312624881382E-3</v>
      </c>
      <c r="P54" s="482">
        <f>P49/P44</f>
        <v>5.6274936758750664E-2</v>
      </c>
      <c r="Q54" s="483">
        <f>P54-N54</f>
        <v>6.4038764486754052E-5</v>
      </c>
    </row>
    <row r="55" spans="1:24" ht="28.5" customHeight="1">
      <c r="A55" s="1150"/>
      <c r="B55" s="9" t="s">
        <v>280</v>
      </c>
      <c r="C55" s="482">
        <f>C50/C44</f>
        <v>5.3520494762543756E-3</v>
      </c>
      <c r="D55" s="482">
        <f>D50/D44</f>
        <v>-2.0268847258321991E-3</v>
      </c>
      <c r="E55" s="483">
        <f t="shared" si="0"/>
        <v>-7.3789342020865751E-3</v>
      </c>
      <c r="F55" s="482">
        <f>F50/F44</f>
        <v>-3.5366507517218017E-3</v>
      </c>
      <c r="G55" s="483">
        <f t="shared" si="19"/>
        <v>-1.5097660258896026E-3</v>
      </c>
      <c r="H55" s="482">
        <f>H50/H44</f>
        <v>0</v>
      </c>
      <c r="I55" s="483">
        <f>H55-F55</f>
        <v>3.5366507517218017E-3</v>
      </c>
      <c r="J55" s="482">
        <f>J50/J44</f>
        <v>0</v>
      </c>
      <c r="K55" s="483">
        <f>J55-H55</f>
        <v>0</v>
      </c>
      <c r="L55" s="482">
        <f>L50/L44</f>
        <v>0</v>
      </c>
      <c r="M55" s="483">
        <f>L55-J55</f>
        <v>0</v>
      </c>
      <c r="N55" s="482">
        <f>N50/N44</f>
        <v>0</v>
      </c>
      <c r="O55" s="483">
        <f>N55-L55</f>
        <v>0</v>
      </c>
      <c r="P55" s="482">
        <f>P50/P44</f>
        <v>0</v>
      </c>
      <c r="Q55" s="483">
        <f>P55-N55</f>
        <v>0</v>
      </c>
    </row>
    <row r="56" spans="1:24" ht="28.5" customHeight="1">
      <c r="A56" s="1150"/>
      <c r="B56" s="9" t="s">
        <v>281</v>
      </c>
      <c r="C56" s="482">
        <f>(C51+C48)/C44</f>
        <v>4.5620299933167748E-2</v>
      </c>
      <c r="D56" s="482">
        <f>(D51+D48)/D44</f>
        <v>5.3240558916335994E-2</v>
      </c>
      <c r="E56" s="483">
        <f t="shared" si="0"/>
        <v>7.620258983168246E-3</v>
      </c>
      <c r="F56" s="482">
        <f>(F51+F48)/F44</f>
        <v>-2.3821471637208207E-2</v>
      </c>
      <c r="G56" s="483">
        <f t="shared" si="19"/>
        <v>-7.70620305535442E-2</v>
      </c>
      <c r="H56" s="482">
        <f>(H51+H48)/H44</f>
        <v>-2.1735223066976509E-2</v>
      </c>
      <c r="I56" s="482">
        <f>H56-F56</f>
        <v>2.0862485702316975E-3</v>
      </c>
      <c r="J56" s="482">
        <f>(J51+J48)/J44</f>
        <v>-2.1490172650165743E-2</v>
      </c>
      <c r="K56" s="482">
        <f>J56-H56</f>
        <v>2.4505041681076659E-4</v>
      </c>
      <c r="L56" s="482">
        <f>(L51+L48)/L44</f>
        <v>-2.0479652749453219E-2</v>
      </c>
      <c r="M56" s="482">
        <f>L56-J56</f>
        <v>1.0105199007125233E-3</v>
      </c>
      <c r="N56" s="482">
        <f>(N51+N48)/N44</f>
        <v>-1.9112765688666499E-2</v>
      </c>
      <c r="O56" s="482">
        <f>N56-L56</f>
        <v>1.3668870607867201E-3</v>
      </c>
      <c r="P56" s="482">
        <f>(P51+P48)/P44</f>
        <v>-1.8453659833418505E-2</v>
      </c>
      <c r="Q56" s="482">
        <f>P56-N56</f>
        <v>6.5910585524799406E-4</v>
      </c>
    </row>
    <row r="57" spans="1:24" ht="28.5" customHeight="1">
      <c r="A57" s="1150"/>
      <c r="B57" s="9" t="s">
        <v>282</v>
      </c>
      <c r="C57" s="484">
        <f>C44/C53*0.11</f>
        <v>4.2799143680203051E-2</v>
      </c>
      <c r="D57" s="484">
        <f>D44/D53*0.11</f>
        <v>3.3482315582822088E-2</v>
      </c>
      <c r="E57" s="484">
        <f t="shared" si="0"/>
        <v>-9.3168280973809636E-3</v>
      </c>
      <c r="F57" s="484">
        <f>F44/F53*0.11</f>
        <v>2.9039379683544305E-2</v>
      </c>
      <c r="G57" s="484">
        <f t="shared" si="19"/>
        <v>-4.4429358992777827E-3</v>
      </c>
      <c r="H57" s="484">
        <f>H44/H53*0.11</f>
        <v>2.8981466780762747E-2</v>
      </c>
      <c r="I57" s="484">
        <f>H57-F57</f>
        <v>-5.7912902781558084E-5</v>
      </c>
      <c r="J57" s="484">
        <f>J44/J53*0.11</f>
        <v>2.7533382471176943E-2</v>
      </c>
      <c r="K57" s="484">
        <f>J57-H57</f>
        <v>-1.4480843095858037E-3</v>
      </c>
      <c r="L57" s="484">
        <f>L44/L53*0.11</f>
        <v>2.7174931166819214E-2</v>
      </c>
      <c r="M57" s="484">
        <f>L57-J57</f>
        <v>-3.5845130435772921E-4</v>
      </c>
      <c r="N57" s="484">
        <f>N44/N53*0.11</f>
        <v>2.7419875423530436E-2</v>
      </c>
      <c r="O57" s="484">
        <f>N57-L57</f>
        <v>2.4494425671122214E-4</v>
      </c>
      <c r="P57" s="484">
        <f>P44/P53*0.11</f>
        <v>2.6712143245414724E-2</v>
      </c>
      <c r="Q57" s="484">
        <f>P57-N57</f>
        <v>-7.0773217811571226E-4</v>
      </c>
    </row>
    <row r="58" spans="1:24" ht="28.5" customHeight="1">
      <c r="A58" s="1151"/>
      <c r="B58" s="475" t="s">
        <v>283</v>
      </c>
      <c r="C58" s="485">
        <f>C52/C53</f>
        <v>0.27042615101522838</v>
      </c>
      <c r="D58" s="485">
        <f>D52/D53</f>
        <v>0.21642446012269939</v>
      </c>
      <c r="E58" s="486">
        <f t="shared" si="0"/>
        <v>-5.4001690892528986E-2</v>
      </c>
      <c r="F58" s="485">
        <f>F52/F53</f>
        <v>0.25503569066455695</v>
      </c>
      <c r="G58" s="486">
        <f t="shared" si="19"/>
        <v>3.8611230541857555E-2</v>
      </c>
      <c r="H58" s="487">
        <f>H52/H53</f>
        <v>0.2541850252012513</v>
      </c>
      <c r="I58" s="487">
        <f>H58-F58</f>
        <v>-8.506654633056443E-4</v>
      </c>
      <c r="J58" s="487">
        <f>J52/J53</f>
        <v>0.24117463614435411</v>
      </c>
      <c r="K58" s="487">
        <f>J58-H58</f>
        <v>-1.3010389056897192E-2</v>
      </c>
      <c r="L58" s="487">
        <f>L52/L53</f>
        <v>0.2378659580927994</v>
      </c>
      <c r="M58" s="487">
        <f>L58-J58</f>
        <v>-3.3086780515547143E-3</v>
      </c>
      <c r="N58" s="487">
        <f>N52/N53</f>
        <v>0.24002408415695733</v>
      </c>
      <c r="O58" s="487">
        <f>N58-L58</f>
        <v>2.1581260641579392E-3</v>
      </c>
      <c r="P58" s="487">
        <f>P52/P53</f>
        <v>0.2336532352587341</v>
      </c>
      <c r="Q58" s="487">
        <f>P58-N58</f>
        <v>-6.3708488982232303E-3</v>
      </c>
    </row>
    <row r="60" spans="1:24">
      <c r="C60" s="488">
        <f>C58</f>
        <v>0.27042615101522838</v>
      </c>
      <c r="D60" s="488">
        <f>D58</f>
        <v>0.21642446012269939</v>
      </c>
      <c r="F60" s="488">
        <f>F58</f>
        <v>0.25503569066455695</v>
      </c>
      <c r="H60" s="488">
        <f>F60</f>
        <v>0.25503569066455695</v>
      </c>
      <c r="J60" s="488">
        <f>H60</f>
        <v>0.25503569066455695</v>
      </c>
      <c r="L60" s="488">
        <f>J60</f>
        <v>0.25503569066455695</v>
      </c>
      <c r="N60" s="488">
        <f>L60</f>
        <v>0.25503569066455695</v>
      </c>
      <c r="P60" s="488">
        <f>N60</f>
        <v>0.25503569066455695</v>
      </c>
    </row>
    <row r="61" spans="1:24">
      <c r="D61" s="489">
        <f>D46</f>
        <v>326.58585499999998</v>
      </c>
      <c r="F61" s="489">
        <f>F46</f>
        <v>320.06454200000002</v>
      </c>
      <c r="G61" s="489">
        <f>F61-D61</f>
        <v>-6.5213129999999637</v>
      </c>
      <c r="H61" s="537">
        <f>H53*H60+H51+H47-H45</f>
        <v>356.85401115208799</v>
      </c>
      <c r="I61" s="537">
        <f>H61-F61</f>
        <v>36.789469152087975</v>
      </c>
      <c r="J61" s="537">
        <f>J53*J60+J51+J47-J45</f>
        <v>370.57156138820278</v>
      </c>
      <c r="K61" s="537">
        <f>J61-H61</f>
        <v>13.717550236114789</v>
      </c>
      <c r="L61" s="537">
        <f>L53*L60+L51+L47-L45</f>
        <v>395.218448563533</v>
      </c>
      <c r="M61" s="537">
        <f>L61-J61</f>
        <v>24.646887175330221</v>
      </c>
      <c r="N61" s="537">
        <f>N53*N60+N51+N47-N45</f>
        <v>414.81929015477158</v>
      </c>
      <c r="O61" s="537">
        <f>N61-L61</f>
        <v>19.600841591238577</v>
      </c>
      <c r="P61" s="537">
        <f>P53*P60+P51+P47-P45</f>
        <v>454.43247464631958</v>
      </c>
      <c r="Q61" s="499">
        <f>P61-N61</f>
        <v>39.613184491547997</v>
      </c>
    </row>
    <row r="63" spans="1:24" ht="15.75">
      <c r="A63" s="490" t="s">
        <v>292</v>
      </c>
      <c r="B63" s="9" t="s">
        <v>293</v>
      </c>
      <c r="C63" s="478"/>
      <c r="D63" s="478">
        <f>'板块-利息（积极-原版本）'!$D$5+'板块-利息（积极-原版本）'!$F$5</f>
        <v>724.72288200000003</v>
      </c>
      <c r="E63" s="478"/>
      <c r="F63" s="478">
        <f>'板块-利息（积极-原版本）'!$J$5+'板块-利息（积极-原版本）'!$L$5</f>
        <v>749.85238600000014</v>
      </c>
      <c r="G63" s="478"/>
      <c r="H63" s="491">
        <f>'板块-利息（积极-原版本）'!$V$5</f>
        <v>779.79014348594865</v>
      </c>
      <c r="I63" s="491"/>
      <c r="J63" s="491">
        <f>'板块-利息（积极-原版本）'!$Z$5</f>
        <v>808.67304938041764</v>
      </c>
      <c r="K63" s="491"/>
      <c r="L63" s="491">
        <f>'板块-利息（积极-原版本）'!$AD$5</f>
        <v>862.50790634259158</v>
      </c>
      <c r="M63" s="491"/>
      <c r="N63" s="491">
        <f>'板块-利息（积极-原版本）'!$AH$5</f>
        <v>928.04319083175301</v>
      </c>
      <c r="O63" s="491"/>
      <c r="P63" s="491">
        <f>'板块-利息（积极-原版本）'!$AL$5</f>
        <v>956.66279940180732</v>
      </c>
      <c r="Q63" s="491"/>
    </row>
    <row r="64" spans="1:24" ht="15.75">
      <c r="A64" s="490" t="s">
        <v>294</v>
      </c>
      <c r="B64" s="9" t="s">
        <v>293</v>
      </c>
      <c r="C64" s="478"/>
      <c r="D64" s="478">
        <f>'板块-利息（积极-原版本）'!$D$13+'板块-利息（积极-原版本）'!$F$13</f>
        <v>531.40375300000005</v>
      </c>
      <c r="E64" s="478"/>
      <c r="F64" s="478">
        <f>'板块-利息（积极-原版本）'!$L$13+'板块-利息（积极-原版本）'!$J$13</f>
        <v>491.36695999999995</v>
      </c>
      <c r="G64" s="478"/>
      <c r="H64" s="491">
        <f>'板块-利息（积极-原版本）'!$V$13</f>
        <v>493.62668874373423</v>
      </c>
      <c r="I64" s="491"/>
      <c r="J64" s="491">
        <f>'板块-利息（积极-原版本）'!$Z$13</f>
        <v>489.94628190268787</v>
      </c>
      <c r="K64" s="491"/>
      <c r="L64" s="491">
        <f>'板块-利息（积极-原版本）'!$AD$13</f>
        <v>502.34369646518661</v>
      </c>
      <c r="M64" s="491"/>
      <c r="N64" s="491">
        <f>'板块-利息（积极-原版本）'!$AH$13</f>
        <v>525.29615118989045</v>
      </c>
      <c r="O64" s="491"/>
      <c r="P64" s="491">
        <f>'板块-利息（积极-原版本）'!$AL$13</f>
        <v>532.12943547760847</v>
      </c>
      <c r="Q64" s="491"/>
    </row>
    <row r="65" spans="1:32" ht="15.75">
      <c r="A65" s="490" t="s">
        <v>295</v>
      </c>
      <c r="B65" s="9" t="s">
        <v>293</v>
      </c>
      <c r="C65" s="478"/>
      <c r="D65" s="478">
        <f>'板块-利息（积极-原版本）'!$D$19+'板块-利息（积极-原版本）'!$F$19</f>
        <v>111.66314600000003</v>
      </c>
      <c r="E65" s="478"/>
      <c r="F65" s="478">
        <f>'板块-利息（积极-原版本）'!$L$19+'板块-利息（积极-原版本）'!$J$19</f>
        <v>114.69477300000001</v>
      </c>
      <c r="G65" s="478"/>
      <c r="H65" s="491">
        <f>'板块-利息（积极-原版本）'!$V$19</f>
        <v>111.11512827792352</v>
      </c>
      <c r="I65" s="491"/>
      <c r="J65" s="491">
        <f>'板块-利息（积极-原版本）'!$Z$19</f>
        <v>120.87031597482664</v>
      </c>
      <c r="K65" s="491"/>
      <c r="L65" s="491">
        <f>'板块-利息（积极-原版本）'!$AD$19</f>
        <v>120.96725970405586</v>
      </c>
      <c r="M65" s="491"/>
      <c r="N65" s="491">
        <f>'板块-利息（积极-原版本）'!$AH$19</f>
        <v>127.19525954087447</v>
      </c>
      <c r="O65" s="491"/>
      <c r="P65" s="491">
        <f>'板块-利息（积极-原版本）'!$AL$19</f>
        <v>115.31928203922395</v>
      </c>
      <c r="Q65" s="491"/>
    </row>
    <row r="67" spans="1:32">
      <c r="F67" s="111">
        <v>2025</v>
      </c>
      <c r="H67" s="111">
        <v>2026</v>
      </c>
      <c r="J67" s="111">
        <v>2027</v>
      </c>
      <c r="L67" s="111">
        <v>2028</v>
      </c>
      <c r="N67" s="111">
        <v>2029</v>
      </c>
      <c r="P67" s="111">
        <v>2030</v>
      </c>
    </row>
    <row r="68" spans="1:32">
      <c r="A68" s="322" t="s">
        <v>296</v>
      </c>
      <c r="B68" s="111" t="s">
        <v>297</v>
      </c>
      <c r="F68" s="371">
        <f>'2026-2030年盈利测算表'!L26</f>
        <v>0.27378279797623301</v>
      </c>
      <c r="G68" s="371"/>
      <c r="H68" s="371">
        <f>'2026-2030年盈利测算表'!N26</f>
        <v>0.268782797976233</v>
      </c>
      <c r="I68" s="371">
        <f>H68-F68</f>
        <v>-5.0000000000000044E-3</v>
      </c>
      <c r="J68" s="371">
        <f>'2026-2030年盈利测算表'!P26</f>
        <v>0.263782797976233</v>
      </c>
      <c r="K68" s="371">
        <f>J68-H68</f>
        <v>-5.0000000000000044E-3</v>
      </c>
      <c r="L68" s="371">
        <f>'2026-2030年盈利测算表'!R26</f>
        <v>0.25878279797623299</v>
      </c>
      <c r="M68" s="371">
        <f>L68-J68</f>
        <v>-5.0000000000000044E-3</v>
      </c>
      <c r="N68" s="371">
        <f>'2026-2030年盈利测算表'!T26</f>
        <v>0.25378279797623299</v>
      </c>
      <c r="O68" s="371">
        <f>N68-L68</f>
        <v>-5.0000000000000044E-3</v>
      </c>
      <c r="P68" s="371">
        <f>'2026-2030年盈利测算表'!V26</f>
        <v>0.24878279797623298</v>
      </c>
      <c r="Q68" s="371">
        <f>P68-N68</f>
        <v>-5.0000000000000044E-3</v>
      </c>
    </row>
    <row r="70" spans="1:32">
      <c r="K70" s="489">
        <f>K10+K27+K44</f>
        <v>39.154220245148025</v>
      </c>
      <c r="M70" s="489">
        <f>M10+M27+M44</f>
        <v>97.271144534085664</v>
      </c>
      <c r="O70" s="489">
        <f>O10+O27+O44</f>
        <v>134.3706800790344</v>
      </c>
      <c r="Q70" s="489">
        <f>Q10+Q27+Q44</f>
        <v>68.55663923723391</v>
      </c>
    </row>
    <row r="71" spans="1:32">
      <c r="I71" s="111">
        <f>I90/I113</f>
        <v>1.3264330351318089E-2</v>
      </c>
    </row>
    <row r="73" spans="1:32">
      <c r="A73" s="322" t="s">
        <v>296</v>
      </c>
      <c r="B73" s="324" t="s">
        <v>298</v>
      </c>
      <c r="F73" s="372">
        <f>'2026-2030年盈利测算表'!L12</f>
        <v>1941.6399999999999</v>
      </c>
      <c r="G73" s="372"/>
      <c r="H73" s="372">
        <f>'2026-2030年盈利测算表'!N12</f>
        <v>2027.8378608328908</v>
      </c>
      <c r="I73" s="372">
        <f>H73-F73</f>
        <v>86.19786083289091</v>
      </c>
      <c r="J73" s="372">
        <f>'2026-2030年盈利测算表'!P12</f>
        <v>2090.0166951532642</v>
      </c>
      <c r="K73" s="372">
        <f>J73-H73</f>
        <v>62.178834320373426</v>
      </c>
      <c r="L73" s="372">
        <f>'2026-2030年盈利测算表'!R12</f>
        <v>2184.2450221593608</v>
      </c>
      <c r="M73" s="372">
        <f>L73-J73</f>
        <v>94.228327006096606</v>
      </c>
      <c r="N73" s="372">
        <f>'2026-2030年盈利测算表'!T12</f>
        <v>2286.2918758922006</v>
      </c>
      <c r="O73" s="372">
        <f>N73-L73</f>
        <v>102.04685373283974</v>
      </c>
      <c r="P73" s="372">
        <f>'2026-2030年盈利测算表'!V12</f>
        <v>2374.4349711395066</v>
      </c>
      <c r="Q73" s="372">
        <f>P73-N73</f>
        <v>88.143095247306064</v>
      </c>
    </row>
    <row r="74" spans="1:32" ht="16.5">
      <c r="B74" s="143" t="s">
        <v>292</v>
      </c>
      <c r="F74" s="372">
        <f>F10</f>
        <v>786.12346700000001</v>
      </c>
      <c r="G74" s="372"/>
      <c r="H74" s="372">
        <f>H10</f>
        <v>819.66226268582045</v>
      </c>
      <c r="I74" s="372">
        <f>H74-F74</f>
        <v>33.538795685820446</v>
      </c>
      <c r="J74" s="372">
        <f>J10</f>
        <v>851.43848924405654</v>
      </c>
      <c r="K74" s="372">
        <f>J74-H74</f>
        <v>31.77622655823609</v>
      </c>
      <c r="L74" s="372">
        <f>L10</f>
        <v>908.40709082461285</v>
      </c>
      <c r="M74" s="372">
        <f>L74-J74</f>
        <v>56.96860158055631</v>
      </c>
      <c r="N74" s="372">
        <f>N10</f>
        <v>977.33185646576703</v>
      </c>
      <c r="O74" s="372">
        <f>N74-L74</f>
        <v>68.924765641154181</v>
      </c>
      <c r="P74" s="372">
        <f>P10</f>
        <v>1009.6131057638059</v>
      </c>
      <c r="Q74" s="372">
        <f>P74-N74</f>
        <v>32.281249298038915</v>
      </c>
    </row>
    <row r="75" spans="1:32" ht="16.5">
      <c r="B75" s="143" t="s">
        <v>294</v>
      </c>
      <c r="F75" s="372">
        <f>F27</f>
        <v>670.792643</v>
      </c>
      <c r="G75" s="372"/>
      <c r="H75" s="372">
        <f>H27</f>
        <v>680.63369291030415</v>
      </c>
      <c r="I75" s="372">
        <f>H75-F75</f>
        <v>9.8410499103041502</v>
      </c>
      <c r="J75" s="372">
        <f>J27</f>
        <v>683.84143986375477</v>
      </c>
      <c r="K75" s="372">
        <f>J75-H75</f>
        <v>3.2077469534506236</v>
      </c>
      <c r="L75" s="372">
        <f>L27</f>
        <v>705.89272965602834</v>
      </c>
      <c r="M75" s="372">
        <f>L75-J75</f>
        <v>22.051289792273565</v>
      </c>
      <c r="N75" s="372">
        <f>N27</f>
        <v>743.58009132443613</v>
      </c>
      <c r="O75" s="372">
        <f>N75-L75</f>
        <v>37.687361668407789</v>
      </c>
      <c r="P75" s="372">
        <f>P27</f>
        <v>765.00093348642099</v>
      </c>
      <c r="Q75" s="372">
        <f>P75-N75</f>
        <v>21.420842161984865</v>
      </c>
    </row>
    <row r="76" spans="1:32" ht="16.5">
      <c r="B76" s="143" t="s">
        <v>295</v>
      </c>
      <c r="F76" s="372">
        <f>F44</f>
        <v>333.688872</v>
      </c>
      <c r="G76" s="372"/>
      <c r="H76" s="372">
        <f>H44</f>
        <v>365.71789373890903</v>
      </c>
      <c r="I76" s="372">
        <f>H76-F76</f>
        <v>32.029021738909023</v>
      </c>
      <c r="J76" s="372">
        <f>J44</f>
        <v>369.88814047237042</v>
      </c>
      <c r="K76" s="372">
        <f>J76-H76</f>
        <v>4.1702467334613971</v>
      </c>
      <c r="L76" s="372">
        <f>L44</f>
        <v>388.13939363362624</v>
      </c>
      <c r="M76" s="372">
        <f>L76-J76</f>
        <v>18.251253161255818</v>
      </c>
      <c r="N76" s="372">
        <f>N44</f>
        <v>415.8979464030985</v>
      </c>
      <c r="O76" s="372">
        <f>N76-L76</f>
        <v>27.75855276947226</v>
      </c>
      <c r="P76" s="372">
        <f>P44</f>
        <v>430.75249418030859</v>
      </c>
      <c r="Q76" s="372">
        <f>P76-N76</f>
        <v>14.854547777210087</v>
      </c>
    </row>
    <row r="77" spans="1:32" ht="16.5">
      <c r="B77" s="143"/>
      <c r="F77" s="371">
        <f>(F74+F75+F76)/F73</f>
        <v>0.92221265631115978</v>
      </c>
      <c r="G77" s="372"/>
      <c r="H77" s="372"/>
      <c r="I77" s="505">
        <f>(I74+I75+I76)/I73</f>
        <v>0.87483455629167439</v>
      </c>
      <c r="J77" s="372"/>
      <c r="K77" s="505">
        <f>(K74+K75+K76)/K73</f>
        <v>0.62970334959011764</v>
      </c>
      <c r="L77" s="372"/>
      <c r="M77" s="505">
        <f>(M74+M75+M76)/M73</f>
        <v>1.0322919617132991</v>
      </c>
      <c r="N77" s="372"/>
      <c r="O77" s="505">
        <f>(O74+O75+O76)/O73</f>
        <v>1.3167547568964624</v>
      </c>
      <c r="P77" s="372"/>
      <c r="Q77" s="505">
        <f>(Q74+Q75+Q76)/Q73</f>
        <v>0.77778797130827082</v>
      </c>
      <c r="Z77" s="121"/>
      <c r="AA77" s="116" t="s">
        <v>302</v>
      </c>
      <c r="AB77" s="116" t="s">
        <v>294</v>
      </c>
      <c r="AC77" s="116" t="s">
        <v>295</v>
      </c>
      <c r="AD77" s="116" t="s">
        <v>296</v>
      </c>
    </row>
    <row r="78" spans="1:32" ht="16.5">
      <c r="B78" s="143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Z78" s="508" t="s">
        <v>3</v>
      </c>
      <c r="AA78" s="509">
        <v>-201</v>
      </c>
      <c r="AB78" s="509">
        <v>-427</v>
      </c>
      <c r="AC78" s="509">
        <v>1</v>
      </c>
      <c r="AD78" s="509">
        <v>553.96</v>
      </c>
      <c r="AE78" s="111">
        <f t="shared" ref="AE78:AE83" si="21">AB78+AA78+AC78</f>
        <v>-627</v>
      </c>
      <c r="AF78" s="111">
        <f t="shared" ref="AF78:AF83" si="22">AE78/AD78</f>
        <v>-1.1318506751389992</v>
      </c>
    </row>
    <row r="79" spans="1:32">
      <c r="A79" s="322" t="s">
        <v>296</v>
      </c>
      <c r="B79" s="324" t="s">
        <v>299</v>
      </c>
      <c r="F79" s="372">
        <f>'2026-2030年盈利测算表'!L13</f>
        <v>1359.33</v>
      </c>
      <c r="G79" s="372"/>
      <c r="H79" s="372">
        <f>'2026-2030年盈利测算表'!N13</f>
        <v>1398.7484422773643</v>
      </c>
      <c r="I79" s="372">
        <f>H79-F79</f>
        <v>39.41844227736442</v>
      </c>
      <c r="J79" s="372">
        <f>'2026-2030年盈利测算表'!P13</f>
        <v>1456.7307431029155</v>
      </c>
      <c r="K79" s="372">
        <f>J79-H79</f>
        <v>57.982300825551192</v>
      </c>
      <c r="L79" s="372">
        <f>'2026-2030年盈利测算表'!R13</f>
        <v>1520.0171408288286</v>
      </c>
      <c r="M79" s="372">
        <f>L79-J79</f>
        <v>63.286397725913048</v>
      </c>
      <c r="N79" s="372">
        <f>'2026-2030年盈利测算表'!T13</f>
        <v>1582.4090535333173</v>
      </c>
      <c r="O79" s="372">
        <f>N79-L79</f>
        <v>62.391912704488732</v>
      </c>
      <c r="P79" s="372">
        <f>'2026-2030年盈利测算表'!V13</f>
        <v>1625.5724248995116</v>
      </c>
      <c r="Q79" s="372">
        <f>P79-N79</f>
        <v>43.163371366194269</v>
      </c>
      <c r="T79" s="111">
        <f>1995-625</f>
        <v>1370</v>
      </c>
      <c r="V79" s="507">
        <f>I77</f>
        <v>0.87483455629167439</v>
      </c>
      <c r="Z79" s="510" t="s">
        <v>2</v>
      </c>
      <c r="AA79" s="511">
        <v>-104</v>
      </c>
      <c r="AB79" s="511">
        <v>-448</v>
      </c>
      <c r="AC79" s="511">
        <v>1</v>
      </c>
      <c r="AD79" s="511">
        <v>576.5</v>
      </c>
      <c r="AE79" s="111">
        <f t="shared" si="21"/>
        <v>-551</v>
      </c>
      <c r="AF79" s="111">
        <f t="shared" si="22"/>
        <v>-0.95576756287944498</v>
      </c>
    </row>
    <row r="80" spans="1:32" ht="16.5">
      <c r="B80" s="143" t="s">
        <v>292</v>
      </c>
      <c r="F80" s="372">
        <f>F11</f>
        <v>675.28319699999997</v>
      </c>
      <c r="G80" s="372"/>
      <c r="H80" s="372">
        <f>H11</f>
        <v>705.22095448594848</v>
      </c>
      <c r="I80" s="372">
        <f>H80-F80</f>
        <v>29.937757485948509</v>
      </c>
      <c r="J80" s="372">
        <f>J11</f>
        <v>734.10386038041747</v>
      </c>
      <c r="K80" s="372">
        <f>J80-H80</f>
        <v>28.88290589446899</v>
      </c>
      <c r="L80" s="372">
        <f>L11</f>
        <v>787.93871734259142</v>
      </c>
      <c r="M80" s="372">
        <f>L80-J80</f>
        <v>53.834856962173944</v>
      </c>
      <c r="N80" s="372">
        <f>N11</f>
        <v>853.47400183175284</v>
      </c>
      <c r="O80" s="372">
        <f>N80-L80</f>
        <v>65.535284489161427</v>
      </c>
      <c r="P80" s="372">
        <f>P11</f>
        <v>882.09361040180715</v>
      </c>
      <c r="Q80" s="372">
        <f>P80-N80</f>
        <v>28.619608570054311</v>
      </c>
      <c r="T80" s="111">
        <f>824-119</f>
        <v>705</v>
      </c>
      <c r="Z80" s="510" t="s">
        <v>138</v>
      </c>
      <c r="AA80" s="511">
        <v>-100</v>
      </c>
      <c r="AB80" s="511">
        <v>-453</v>
      </c>
      <c r="AC80" s="511">
        <v>-2</v>
      </c>
      <c r="AD80" s="511">
        <v>592.1</v>
      </c>
      <c r="AE80" s="111">
        <f t="shared" si="21"/>
        <v>-555</v>
      </c>
      <c r="AF80" s="111">
        <f t="shared" si="22"/>
        <v>-0.93734166525924667</v>
      </c>
    </row>
    <row r="81" spans="1:32" ht="16.5">
      <c r="B81" s="143" t="s">
        <v>294</v>
      </c>
      <c r="F81" s="372">
        <f>F28</f>
        <v>478.69</v>
      </c>
      <c r="G81" s="372"/>
      <c r="H81" s="372">
        <f>H28</f>
        <v>480.94972874373428</v>
      </c>
      <c r="I81" s="372">
        <f>H81-F81</f>
        <v>2.2597287437342857</v>
      </c>
      <c r="J81" s="372">
        <f>J28</f>
        <v>477.26932190268792</v>
      </c>
      <c r="K81" s="372">
        <f>J81-H81</f>
        <v>-3.6804068410463628</v>
      </c>
      <c r="L81" s="372">
        <f>L28</f>
        <v>489.66673646518666</v>
      </c>
      <c r="M81" s="372">
        <f>L81-J81</f>
        <v>12.397414562498739</v>
      </c>
      <c r="N81" s="372">
        <f>N28</f>
        <v>512.61919118989044</v>
      </c>
      <c r="O81" s="372">
        <f>N81-L81</f>
        <v>22.952454724703784</v>
      </c>
      <c r="P81" s="372">
        <f>P28</f>
        <v>519.45247547760846</v>
      </c>
      <c r="Q81" s="372">
        <f>P81-N81</f>
        <v>6.8332842877180155</v>
      </c>
      <c r="T81" s="111">
        <f>683-203</f>
        <v>480</v>
      </c>
      <c r="Z81" s="510" t="s">
        <v>137</v>
      </c>
      <c r="AA81" s="511">
        <v>-238</v>
      </c>
      <c r="AB81" s="511">
        <v>-353</v>
      </c>
      <c r="AC81" s="511">
        <v>14</v>
      </c>
      <c r="AD81" s="511">
        <v>691.5</v>
      </c>
      <c r="AE81" s="111">
        <f t="shared" si="21"/>
        <v>-577</v>
      </c>
      <c r="AF81" s="111">
        <f t="shared" si="22"/>
        <v>-0.83441793203181491</v>
      </c>
    </row>
    <row r="82" spans="1:32" ht="16.5">
      <c r="B82" s="143" t="s">
        <v>295</v>
      </c>
      <c r="F82" s="372">
        <f>F45</f>
        <v>13.62433</v>
      </c>
      <c r="G82" s="372"/>
      <c r="H82" s="372">
        <f>H45</f>
        <v>10.044685277923506</v>
      </c>
      <c r="I82" s="372">
        <f>H82-F82</f>
        <v>-3.5796447220764946</v>
      </c>
      <c r="J82" s="372">
        <f>J45</f>
        <v>19.799872974826627</v>
      </c>
      <c r="K82" s="372">
        <f>J82-H82</f>
        <v>9.7551876969031213</v>
      </c>
      <c r="L82" s="372">
        <f>L45</f>
        <v>19.896816704055851</v>
      </c>
      <c r="M82" s="372">
        <f>L82-J82</f>
        <v>9.6943729229224118E-2</v>
      </c>
      <c r="N82" s="372">
        <f>N45</f>
        <v>26.124816540874463</v>
      </c>
      <c r="O82" s="372">
        <f>N82-L82</f>
        <v>6.2279998368186114</v>
      </c>
      <c r="P82" s="372">
        <f>P45</f>
        <v>14.248839039223938</v>
      </c>
      <c r="Q82" s="372">
        <f>P82-N82</f>
        <v>-11.875977501650524</v>
      </c>
      <c r="T82" s="111">
        <f>366-351</f>
        <v>15</v>
      </c>
      <c r="Z82" s="510" t="s">
        <v>136</v>
      </c>
      <c r="AA82" s="511">
        <v>-279</v>
      </c>
      <c r="AB82" s="511">
        <v>-300</v>
      </c>
      <c r="AC82" s="511">
        <v>-9</v>
      </c>
      <c r="AD82" s="511">
        <v>741.71</v>
      </c>
      <c r="AE82" s="111">
        <f t="shared" si="21"/>
        <v>-588</v>
      </c>
      <c r="AF82" s="111">
        <f t="shared" si="22"/>
        <v>-0.79276267004624446</v>
      </c>
    </row>
    <row r="83" spans="1:32" ht="16.5">
      <c r="B83" s="143"/>
      <c r="F83" s="371">
        <f>(F80+F81+F82)/F79</f>
        <v>0.85895075294446543</v>
      </c>
      <c r="G83" s="372"/>
      <c r="H83" s="372"/>
      <c r="I83" s="505">
        <f>(I80+I81+I82)/I79</f>
        <v>0.72600132968825515</v>
      </c>
      <c r="J83" s="372"/>
      <c r="K83" s="505">
        <f>(K80+K81+K82)/K79</f>
        <v>0.60290271777074544</v>
      </c>
      <c r="L83" s="372"/>
      <c r="M83" s="505">
        <f>(M80+M81+M82)/M79</f>
        <v>1.048080118909074</v>
      </c>
      <c r="N83" s="372"/>
      <c r="O83" s="505">
        <f>(O80+O81+O82)/O79</f>
        <v>1.5180771825235224</v>
      </c>
      <c r="P83" s="372"/>
      <c r="Q83" s="505">
        <f>(Q80+Q81+Q82)/Q79</f>
        <v>0.54622506560243667</v>
      </c>
      <c r="Z83" s="510" t="s">
        <v>135</v>
      </c>
      <c r="AA83" s="511">
        <v>-378</v>
      </c>
      <c r="AB83" s="511">
        <v>-328</v>
      </c>
      <c r="AC83" s="511">
        <v>-9</v>
      </c>
      <c r="AD83" s="511">
        <v>795.36</v>
      </c>
      <c r="AE83" s="111">
        <f t="shared" si="21"/>
        <v>-715</v>
      </c>
      <c r="AF83" s="111">
        <f t="shared" si="22"/>
        <v>-0.89896399114866221</v>
      </c>
    </row>
    <row r="84" spans="1:32" ht="16.5">
      <c r="B84" s="143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</row>
    <row r="85" spans="1:32">
      <c r="F85" s="111">
        <v>2025</v>
      </c>
      <c r="H85" s="111">
        <v>2026</v>
      </c>
      <c r="J85" s="111">
        <v>2027</v>
      </c>
      <c r="L85" s="111">
        <v>2028</v>
      </c>
      <c r="N85" s="111">
        <v>2029</v>
      </c>
      <c r="P85" s="111">
        <v>2030</v>
      </c>
      <c r="T85" s="372"/>
      <c r="V85" s="372"/>
    </row>
    <row r="86" spans="1:32" ht="16.5">
      <c r="A86" s="322" t="s">
        <v>296</v>
      </c>
      <c r="B86" s="143" t="s">
        <v>300</v>
      </c>
      <c r="F86" s="500">
        <f>'2026-2030年盈利测算表'!L14</f>
        <v>582.30999999999995</v>
      </c>
      <c r="G86" s="500"/>
      <c r="H86" s="500">
        <f>'2026-2030年盈利测算表'!N14</f>
        <v>629.08941855552644</v>
      </c>
      <c r="I86" s="372">
        <f>H86-F86</f>
        <v>46.77941855552649</v>
      </c>
      <c r="J86" s="500">
        <f>'2026-2030年盈利测算表'!P14</f>
        <v>633.28595205034867</v>
      </c>
      <c r="K86" s="372">
        <f>J86-H86</f>
        <v>4.1965334948222335</v>
      </c>
      <c r="L86" s="500">
        <f>'2026-2030年盈利测算表'!R14</f>
        <v>664.22788133053245</v>
      </c>
      <c r="M86" s="372">
        <f>L86-J86</f>
        <v>30.941929280183786</v>
      </c>
      <c r="N86" s="500">
        <f>'2026-2030年盈利测算表'!T14</f>
        <v>703.882822358883</v>
      </c>
      <c r="O86" s="372">
        <f>N86-L86</f>
        <v>39.654941028350549</v>
      </c>
      <c r="P86" s="500">
        <f>'2026-2030年盈利测算表'!V14</f>
        <v>748.86254623999514</v>
      </c>
      <c r="Q86" s="372">
        <f>P86-N86</f>
        <v>44.979723881112136</v>
      </c>
      <c r="T86" s="372"/>
      <c r="V86" s="372"/>
    </row>
    <row r="87" spans="1:32" ht="16.5">
      <c r="B87" s="143" t="s">
        <v>292</v>
      </c>
      <c r="F87" s="500">
        <f>F12</f>
        <v>110.84027</v>
      </c>
      <c r="G87" s="500"/>
      <c r="H87" s="500">
        <f>H12</f>
        <v>114.441308199872</v>
      </c>
      <c r="I87" s="372">
        <f>H87-F87</f>
        <v>3.6010381998719936</v>
      </c>
      <c r="J87" s="500">
        <f>J12</f>
        <v>117.33462886363904</v>
      </c>
      <c r="K87" s="372">
        <f>J87-H87</f>
        <v>2.8933206637670423</v>
      </c>
      <c r="L87" s="500">
        <f>L12</f>
        <v>120.46837348202138</v>
      </c>
      <c r="M87" s="372">
        <f>L87-J87</f>
        <v>3.1337446183823374</v>
      </c>
      <c r="N87" s="500">
        <f>N12</f>
        <v>123.85785463401425</v>
      </c>
      <c r="O87" s="372">
        <f>N87-L87</f>
        <v>3.389481151992868</v>
      </c>
      <c r="P87" s="500">
        <f>P12</f>
        <v>127.51949536199879</v>
      </c>
      <c r="Q87" s="372">
        <f>P87-N87</f>
        <v>3.6616407279845475</v>
      </c>
      <c r="T87" s="372"/>
      <c r="V87" s="372"/>
    </row>
    <row r="88" spans="1:32" ht="16.5">
      <c r="B88" s="143" t="s">
        <v>294</v>
      </c>
      <c r="F88" s="500">
        <f>F29</f>
        <v>192.102643</v>
      </c>
      <c r="G88" s="500"/>
      <c r="H88" s="500">
        <f>H29</f>
        <v>199.68396416656987</v>
      </c>
      <c r="I88" s="372">
        <f>H88-F88</f>
        <v>7.5813211665698645</v>
      </c>
      <c r="J88" s="500">
        <f>J29</f>
        <v>206.57211796106685</v>
      </c>
      <c r="K88" s="372">
        <f>J88-H88</f>
        <v>6.8881537944969864</v>
      </c>
      <c r="L88" s="500">
        <f>L29</f>
        <v>216.22599319084168</v>
      </c>
      <c r="M88" s="372">
        <f>L88-J88</f>
        <v>9.653875229774826</v>
      </c>
      <c r="N88" s="500">
        <f>N29</f>
        <v>230.96090013454565</v>
      </c>
      <c r="O88" s="372">
        <f>N88-L88</f>
        <v>14.734906943703976</v>
      </c>
      <c r="P88" s="500">
        <f>P29</f>
        <v>245.54845800881259</v>
      </c>
      <c r="Q88" s="372">
        <f>P88-N88</f>
        <v>14.587557874266935</v>
      </c>
      <c r="Z88" s="508" t="s">
        <v>3</v>
      </c>
      <c r="AA88" s="512">
        <v>318.88</v>
      </c>
      <c r="AB88" s="512">
        <v>310.66000000000003</v>
      </c>
    </row>
    <row r="89" spans="1:32" ht="16.5">
      <c r="B89" s="143" t="s">
        <v>295</v>
      </c>
      <c r="F89" s="500">
        <f>F46</f>
        <v>320.06454200000002</v>
      </c>
      <c r="G89" s="500"/>
      <c r="H89" s="500">
        <f>H46</f>
        <v>355.67320846098551</v>
      </c>
      <c r="I89" s="372">
        <f>H89-F89</f>
        <v>35.608666460985489</v>
      </c>
      <c r="J89" s="500">
        <f>J46</f>
        <v>350.08826749754377</v>
      </c>
      <c r="K89" s="372">
        <f>J89-H89</f>
        <v>-5.5849409634417384</v>
      </c>
      <c r="L89" s="500">
        <f>L46</f>
        <v>368.24257692957036</v>
      </c>
      <c r="M89" s="372">
        <f>L89-J89</f>
        <v>18.154309432026594</v>
      </c>
      <c r="N89" s="500">
        <f>N46</f>
        <v>389.77312986222404</v>
      </c>
      <c r="O89" s="372">
        <f>N89-L89</f>
        <v>21.530552932653677</v>
      </c>
      <c r="P89" s="500">
        <f>P46</f>
        <v>416.50365514108466</v>
      </c>
      <c r="Q89" s="372">
        <f>P89-N89</f>
        <v>26.730525278860625</v>
      </c>
      <c r="Z89" s="510" t="s">
        <v>2</v>
      </c>
      <c r="AA89" s="512">
        <v>319.24</v>
      </c>
      <c r="AB89" s="512">
        <v>294.27</v>
      </c>
    </row>
    <row r="90" spans="1:32" ht="16.5">
      <c r="B90" s="143"/>
      <c r="F90" s="371">
        <f>(F87+F88+F89)/F86</f>
        <v>1.0698896721677458</v>
      </c>
      <c r="G90" s="372"/>
      <c r="H90" s="372"/>
      <c r="I90" s="505">
        <f>(I87+I88+I89)/I86</f>
        <v>1.0002481277506063</v>
      </c>
      <c r="J90" s="372"/>
      <c r="K90" s="505">
        <f>(K87+K88+K89)/K86</f>
        <v>1.0000000000000135</v>
      </c>
      <c r="L90" s="372"/>
      <c r="M90" s="505">
        <f>(M87+M88+M89)/M86</f>
        <v>0.99999999999999911</v>
      </c>
      <c r="N90" s="372"/>
      <c r="O90" s="505">
        <f>(O87+O88+O89)/O86</f>
        <v>0.99999999999999933</v>
      </c>
      <c r="P90" s="372"/>
      <c r="Q90" s="505">
        <f>(Q87+Q88+Q89)/Q86</f>
        <v>0.99999999999999933</v>
      </c>
      <c r="Z90" s="510" t="s">
        <v>138</v>
      </c>
      <c r="AA90" s="512">
        <v>319.10000000000002</v>
      </c>
      <c r="AB90" s="512">
        <v>275.13</v>
      </c>
    </row>
    <row r="91" spans="1:32" ht="16.5">
      <c r="B91" s="143"/>
      <c r="F91" s="500"/>
      <c r="G91" s="500"/>
      <c r="H91" s="500"/>
      <c r="I91" s="500"/>
      <c r="J91" s="500"/>
      <c r="K91" s="500"/>
      <c r="L91" s="500"/>
      <c r="M91" s="500"/>
      <c r="N91" s="500"/>
      <c r="O91" s="500"/>
      <c r="P91" s="500"/>
      <c r="Q91" s="500"/>
      <c r="Z91" s="510" t="s">
        <v>137</v>
      </c>
      <c r="AA91" s="512">
        <v>392.47</v>
      </c>
      <c r="AB91" s="512">
        <v>216.24</v>
      </c>
    </row>
    <row r="92" spans="1:32" ht="16.5">
      <c r="B92" s="143" t="s">
        <v>249</v>
      </c>
      <c r="F92" s="500">
        <f>'2026-2030年盈利测算表'!L202</f>
        <v>611.72</v>
      </c>
      <c r="G92" s="500"/>
      <c r="H92" s="500">
        <f>'2026-2030年盈利测算表'!N202</f>
        <v>638.87691653895479</v>
      </c>
      <c r="I92" s="372">
        <f>H92-F92</f>
        <v>27.156916538954761</v>
      </c>
      <c r="J92" s="500">
        <f>'2026-2030年盈利测算表'!P202</f>
        <v>657.42155227084641</v>
      </c>
      <c r="K92" s="372">
        <f>J92-H92</f>
        <v>18.544635731891617</v>
      </c>
      <c r="L92" s="500">
        <f>'2026-2030年盈利测算表'!R202</f>
        <v>685.96925663382444</v>
      </c>
      <c r="M92" s="372">
        <f>L92-J92</f>
        <v>28.547704362978038</v>
      </c>
      <c r="N92" s="500">
        <f>'2026-2030年盈利测算表'!T202</f>
        <v>716.87425716606379</v>
      </c>
      <c r="O92" s="372">
        <f>N92-L92</f>
        <v>30.905000532239342</v>
      </c>
      <c r="P92" s="500">
        <f>'2026-2030年盈利测算表'!V202</f>
        <v>743.32459400853531</v>
      </c>
      <c r="Q92" s="372">
        <f>P92-N92</f>
        <v>26.450336842471529</v>
      </c>
      <c r="Z92" s="510" t="s">
        <v>136</v>
      </c>
      <c r="AA92" s="512">
        <v>453.32</v>
      </c>
      <c r="AB92" s="512">
        <v>194.19</v>
      </c>
    </row>
    <row r="93" spans="1:32" ht="16.5">
      <c r="B93" s="143" t="s">
        <v>292</v>
      </c>
      <c r="F93" s="501">
        <f>F15</f>
        <v>175.07804999999999</v>
      </c>
      <c r="G93" s="500"/>
      <c r="H93" s="500">
        <f>H15</f>
        <v>182.85052759048739</v>
      </c>
      <c r="I93" s="372">
        <f>I$92*$F$96*$F93/($F$93+$F$94+$F$95)</f>
        <v>7.7724775904873926</v>
      </c>
      <c r="J93" s="500">
        <f>J15</f>
        <v>188.15811711167339</v>
      </c>
      <c r="K93" s="372">
        <f>K$92*$F$96*$F93/($F$93+$F$94+$F$95)</f>
        <v>5.3075895211860109</v>
      </c>
      <c r="L93" s="500">
        <f>L15</f>
        <v>196.32864678512968</v>
      </c>
      <c r="M93" s="372">
        <f>M$92*$F$96*$F93/($F$93+$F$94+$F$95)</f>
        <v>8.1705296734562971</v>
      </c>
      <c r="N93" s="500">
        <f>N15</f>
        <v>205.17384921178473</v>
      </c>
      <c r="O93" s="372">
        <f>O$92*$F$96*$F93/($F$93+$F$94+$F$95)</f>
        <v>8.845202426655046</v>
      </c>
      <c r="P93" s="500">
        <f>P15</f>
        <v>212.7440993200419</v>
      </c>
      <c r="Q93" s="372">
        <f>Q$92*$F$96*$F93/($F$93+$F$94+$F$95)</f>
        <v>7.5702501082571629</v>
      </c>
      <c r="Z93" s="510" t="s">
        <v>135</v>
      </c>
      <c r="AA93" s="512">
        <v>486.37</v>
      </c>
      <c r="AB93" s="512">
        <v>207.78</v>
      </c>
    </row>
    <row r="94" spans="1:32" ht="16.5">
      <c r="B94" s="143" t="s">
        <v>294</v>
      </c>
      <c r="F94" s="501">
        <f>F32</f>
        <v>250.59667200000001</v>
      </c>
      <c r="G94" s="500"/>
      <c r="H94" s="500">
        <f>H32</f>
        <v>261.72175031433306</v>
      </c>
      <c r="I94" s="372">
        <f t="shared" ref="I94:Q95" si="23">I$92*$F$96*$F94/($F$93+$F$94+$F$95)</f>
        <v>11.125078314333063</v>
      </c>
      <c r="J94" s="500">
        <f>J32</f>
        <v>269.31872932084639</v>
      </c>
      <c r="K94" s="372">
        <f t="shared" si="23"/>
        <v>7.5969790065133127</v>
      </c>
      <c r="L94" s="500">
        <f>L32</f>
        <v>278.97260455062121</v>
      </c>
      <c r="M94" s="372">
        <f t="shared" si="23"/>
        <v>11.694827219319585</v>
      </c>
      <c r="N94" s="500">
        <f>N32</f>
        <v>293.70751149432522</v>
      </c>
      <c r="O94" s="372">
        <f t="shared" si="23"/>
        <v>12.660515074768533</v>
      </c>
      <c r="P94" s="500">
        <f>P32</f>
        <v>308.29506936859218</v>
      </c>
      <c r="Q94" s="372">
        <f t="shared" si="23"/>
        <v>10.835621503306012</v>
      </c>
    </row>
    <row r="95" spans="1:32" ht="16.5">
      <c r="B95" s="143" t="s">
        <v>295</v>
      </c>
      <c r="F95" s="501">
        <f>F49</f>
        <v>19.948810000000002</v>
      </c>
      <c r="G95" s="500"/>
      <c r="H95" s="500">
        <f>H49</f>
        <v>20.834424608352624</v>
      </c>
      <c r="I95" s="372">
        <f t="shared" si="23"/>
        <v>0.88561460835262229</v>
      </c>
      <c r="J95" s="500">
        <f>J49</f>
        <v>21.439183999470647</v>
      </c>
      <c r="K95" s="372">
        <f t="shared" si="23"/>
        <v>0.60475939111802268</v>
      </c>
      <c r="L95" s="500">
        <f>L49</f>
        <v>22.370153610196503</v>
      </c>
      <c r="M95" s="372">
        <f t="shared" si="23"/>
        <v>0.93096961072585493</v>
      </c>
      <c r="N95" s="500">
        <f>N49</f>
        <v>23.37799704128841</v>
      </c>
      <c r="O95" s="372">
        <f t="shared" si="23"/>
        <v>1.0078434310919073</v>
      </c>
      <c r="P95" s="500">
        <f>P49</f>
        <v>24.240569368670979</v>
      </c>
      <c r="Q95" s="372">
        <f t="shared" si="23"/>
        <v>0.86257232738256795</v>
      </c>
    </row>
    <row r="96" spans="1:32" ht="16.5">
      <c r="B96" s="143"/>
      <c r="F96" s="502">
        <f>SUM(F93:F95)/F92</f>
        <v>0.72847631596155094</v>
      </c>
      <c r="G96" s="372"/>
      <c r="H96" s="372"/>
      <c r="I96" s="506">
        <f>I92-I93-I94-I95</f>
        <v>7.3737460257816849</v>
      </c>
      <c r="J96" s="372"/>
      <c r="K96" s="506">
        <f>K92-K93-K94-K95</f>
        <v>5.0353078130742714</v>
      </c>
      <c r="L96" s="372"/>
      <c r="M96" s="506">
        <f>M92-M93-M94-M95</f>
        <v>7.7513778594763014</v>
      </c>
      <c r="N96" s="372"/>
      <c r="O96" s="506">
        <f>O92-O93-O94-O95</f>
        <v>8.3914395997238564</v>
      </c>
      <c r="P96" s="372"/>
      <c r="Q96" s="506">
        <f>Q92-Q93-Q94-Q95</f>
        <v>7.1818929035257861</v>
      </c>
    </row>
    <row r="97" spans="2:22" ht="16.5">
      <c r="B97" s="143"/>
      <c r="F97" s="500"/>
      <c r="G97" s="500"/>
      <c r="H97" s="500"/>
      <c r="I97" s="502"/>
      <c r="J97" s="500"/>
      <c r="K97" s="500"/>
      <c r="L97" s="500"/>
      <c r="M97" s="500"/>
      <c r="N97" s="500"/>
      <c r="O97" s="500"/>
      <c r="P97" s="500"/>
      <c r="Q97" s="500"/>
    </row>
    <row r="98" spans="2:22" ht="16.5">
      <c r="B98" s="143" t="s">
        <v>250</v>
      </c>
      <c r="F98" s="500">
        <f>'2026-2030年盈利测算表'!L203</f>
        <v>553.96</v>
      </c>
      <c r="G98" s="500"/>
      <c r="H98" s="500">
        <f>'2026-2030年盈利测算表'!N203</f>
        <v>568.41350912962776</v>
      </c>
      <c r="I98" s="500">
        <f>'2026-2030年盈利测算表'!O203</f>
        <v>14.453509129627719</v>
      </c>
      <c r="J98" s="500">
        <f>'2026-2030年盈利测算表'!P203</f>
        <v>575.39247661117838</v>
      </c>
      <c r="K98" s="500">
        <f>'2026-2030年盈利测算表'!Q203</f>
        <v>6.978967481550626</v>
      </c>
      <c r="L98" s="500">
        <f>'2026-2030年盈利测算表'!R203</f>
        <v>590.41280046919974</v>
      </c>
      <c r="M98" s="500">
        <f>'2026-2030年盈利测算表'!S203</f>
        <v>15.020323858021357</v>
      </c>
      <c r="N98" s="500">
        <f>'2026-2030年盈利测算表'!T203</f>
        <v>606.56513690029919</v>
      </c>
      <c r="O98" s="500">
        <f>'2026-2030年盈利测算表'!U203</f>
        <v>16.152336431099457</v>
      </c>
      <c r="P98" s="500">
        <f>'2026-2030年盈利测算表'!V203</f>
        <v>618.07778407859246</v>
      </c>
      <c r="Q98" s="500">
        <f>'2026-2030年盈利测算表'!W203</f>
        <v>11.512647178293264</v>
      </c>
    </row>
    <row r="99" spans="2:22" ht="16.5">
      <c r="B99" s="143" t="s">
        <v>292</v>
      </c>
      <c r="F99" s="500">
        <f>F16</f>
        <v>200.53799900000001</v>
      </c>
      <c r="G99" s="500"/>
      <c r="H99" s="500">
        <f t="shared" ref="H99:N99" si="24">H16</f>
        <v>207.76475356481387</v>
      </c>
      <c r="I99" s="500">
        <f>I98/2</f>
        <v>7.2267545648138594</v>
      </c>
      <c r="J99" s="500">
        <f t="shared" si="24"/>
        <v>214.7437210463645</v>
      </c>
      <c r="K99" s="500">
        <f>K98-K100-K101</f>
        <v>6.978967481550626</v>
      </c>
      <c r="L99" s="500">
        <f t="shared" si="24"/>
        <v>214.76404490438586</v>
      </c>
      <c r="M99" s="500">
        <f>M98-M100-M101</f>
        <v>2.03238580213565E-2</v>
      </c>
      <c r="N99" s="500">
        <f t="shared" si="24"/>
        <v>270.91638133548531</v>
      </c>
      <c r="O99" s="500">
        <f>O98-O100-O101</f>
        <v>56.152336431099457</v>
      </c>
      <c r="P99" s="500">
        <f>P16</f>
        <v>332.42902851377858</v>
      </c>
      <c r="Q99" s="500">
        <f>Q98-Q100-Q101</f>
        <v>61.512647178293264</v>
      </c>
      <c r="S99" s="372">
        <f>L100+L99-L98</f>
        <v>73.649766999999997</v>
      </c>
    </row>
    <row r="100" spans="2:22" ht="16.5">
      <c r="B100" s="143" t="s">
        <v>294</v>
      </c>
      <c r="F100" s="500">
        <f>F33</f>
        <v>427.07176800000002</v>
      </c>
      <c r="G100" s="500"/>
      <c r="H100" s="500">
        <f t="shared" ref="H100:P100" si="25">H33</f>
        <v>434.29852256481388</v>
      </c>
      <c r="I100" s="500">
        <f>I98/2</f>
        <v>7.2267545648138594</v>
      </c>
      <c r="J100" s="500">
        <f t="shared" si="25"/>
        <v>434.29852256481388</v>
      </c>
      <c r="K100" s="500">
        <v>0</v>
      </c>
      <c r="L100" s="500">
        <f t="shared" si="25"/>
        <v>449.29852256481388</v>
      </c>
      <c r="M100" s="500">
        <v>15</v>
      </c>
      <c r="N100" s="500">
        <f t="shared" si="25"/>
        <v>409.29852256481388</v>
      </c>
      <c r="O100" s="500">
        <v>-40</v>
      </c>
      <c r="P100" s="500">
        <f t="shared" si="25"/>
        <v>359.29852256481388</v>
      </c>
      <c r="Q100" s="500">
        <v>-50</v>
      </c>
      <c r="S100" s="372">
        <f>H100+H99-H98</f>
        <v>73.649766999999997</v>
      </c>
      <c r="V100" s="111">
        <f>S100/4</f>
        <v>18.412441749999999</v>
      </c>
    </row>
    <row r="101" spans="2:22" ht="16.5">
      <c r="B101" s="143" t="s">
        <v>295</v>
      </c>
      <c r="F101" s="500">
        <f>F50</f>
        <v>-1.1801410000000001</v>
      </c>
      <c r="G101" s="500"/>
      <c r="H101" s="500">
        <f t="shared" ref="H101:P101" si="26">H50</f>
        <v>0</v>
      </c>
      <c r="I101" s="500">
        <f>-F101</f>
        <v>1.1801410000000001</v>
      </c>
      <c r="J101" s="500">
        <f t="shared" si="26"/>
        <v>0</v>
      </c>
      <c r="K101" s="500">
        <v>0</v>
      </c>
      <c r="L101" s="500">
        <f t="shared" si="26"/>
        <v>0</v>
      </c>
      <c r="M101" s="500">
        <v>0</v>
      </c>
      <c r="N101" s="500">
        <f t="shared" si="26"/>
        <v>0</v>
      </c>
      <c r="O101" s="500">
        <v>0</v>
      </c>
      <c r="P101" s="500">
        <f t="shared" si="26"/>
        <v>0</v>
      </c>
      <c r="Q101" s="500">
        <v>0</v>
      </c>
    </row>
    <row r="102" spans="2:22" ht="16.5">
      <c r="B102" s="143"/>
      <c r="F102" s="371">
        <f>(F99+F100+F101)/F98</f>
        <v>1.1308210448407827</v>
      </c>
      <c r="G102" s="372"/>
      <c r="H102" s="372"/>
      <c r="I102" s="506">
        <f>I98-I99-I100-I101</f>
        <v>-1.1801410000000001</v>
      </c>
      <c r="J102" s="372"/>
      <c r="K102" s="506">
        <f>K98-K99-K100-K101</f>
        <v>0</v>
      </c>
      <c r="L102" s="372"/>
      <c r="M102" s="506">
        <f>M98-M99-M100-M101</f>
        <v>0</v>
      </c>
      <c r="N102" s="372"/>
      <c r="O102" s="506">
        <f>O98-O99-O100-O101</f>
        <v>0</v>
      </c>
      <c r="P102" s="372"/>
      <c r="Q102" s="506">
        <f>Q98-Q99-Q100-Q101</f>
        <v>0</v>
      </c>
    </row>
    <row r="103" spans="2:22" ht="16.5">
      <c r="B103" s="143"/>
      <c r="F103" s="500">
        <f>F99+F100+F101-F98</f>
        <v>72.469625999999948</v>
      </c>
      <c r="G103" s="500"/>
      <c r="H103" s="500">
        <f>H99+H100+H101-H98</f>
        <v>73.649766999999997</v>
      </c>
      <c r="I103" s="500">
        <f>I99+I100+I101-I98</f>
        <v>1.1801410000000008</v>
      </c>
      <c r="J103" s="500">
        <f>J99+J100+J101-J98</f>
        <v>73.649766999999997</v>
      </c>
      <c r="K103" s="500">
        <f>K99+K100+K101-K98</f>
        <v>0</v>
      </c>
      <c r="L103" s="500">
        <f>L99+L100+L101-L98</f>
        <v>73.649766999999997</v>
      </c>
      <c r="M103" s="500"/>
      <c r="N103" s="500"/>
      <c r="O103" s="500"/>
      <c r="P103" s="500"/>
      <c r="Q103" s="500"/>
    </row>
    <row r="105" spans="2:22" ht="16.5">
      <c r="B105" s="143" t="s">
        <v>251</v>
      </c>
      <c r="F105" s="500">
        <f>'2026-2030年盈利测算表'!L204</f>
        <v>128.58727786892501</v>
      </c>
      <c r="G105" s="500"/>
      <c r="H105" s="500">
        <f>'2026-2030年盈利测算表'!N204</f>
        <v>134.29582748812626</v>
      </c>
      <c r="I105" s="500">
        <f>'2026-2030年盈利测算表'!O204</f>
        <v>5.7085496192012499</v>
      </c>
      <c r="J105" s="500">
        <f>'2026-2030年盈利测算表'!P204</f>
        <v>138.41369024657772</v>
      </c>
      <c r="K105" s="500">
        <f>'2026-2030年盈利测算表'!Q204</f>
        <v>4.1178627584514516</v>
      </c>
      <c r="L105" s="500">
        <f>'2026-2030年盈利测算表'!R204</f>
        <v>144.65406645836615</v>
      </c>
      <c r="M105" s="500">
        <f>'2026-2030年盈利测算表'!S204</f>
        <v>6.2403762117884298</v>
      </c>
      <c r="N105" s="500">
        <f>'2026-2030年盈利测算表'!T204</f>
        <v>151.41223333615719</v>
      </c>
      <c r="O105" s="500">
        <f>'2026-2030年盈利测算表'!U204</f>
        <v>6.7581668777910409</v>
      </c>
      <c r="P105" s="500">
        <f>'2026-2030年盈利测算表'!V204</f>
        <v>157.24960827733705</v>
      </c>
      <c r="Q105" s="500">
        <f>'2026-2030年盈利测算表'!W204</f>
        <v>5.8373749411798599</v>
      </c>
    </row>
    <row r="106" spans="2:22" ht="16.5">
      <c r="B106" s="143" t="s">
        <v>292</v>
      </c>
      <c r="F106" s="503">
        <f>F17+F14</f>
        <v>109.43985599999999</v>
      </c>
      <c r="G106" s="504"/>
      <c r="H106" s="503">
        <f>H17+H14</f>
        <v>112.43985599999999</v>
      </c>
      <c r="I106" s="503">
        <v>3</v>
      </c>
      <c r="J106" s="503">
        <f>J17+J14</f>
        <v>116.55771875845144</v>
      </c>
      <c r="K106" s="503">
        <f>K105</f>
        <v>4.1178627584514516</v>
      </c>
      <c r="L106" s="503">
        <f>L17+L14</f>
        <v>122.79809497023987</v>
      </c>
      <c r="M106" s="503">
        <f>M105</f>
        <v>6.2403762117884298</v>
      </c>
      <c r="N106" s="503">
        <f>N17+N14</f>
        <v>129.55626184803091</v>
      </c>
      <c r="O106" s="503">
        <f>O105</f>
        <v>6.7581668777910409</v>
      </c>
      <c r="P106" s="503">
        <f>P17+P14</f>
        <v>135.39363678921077</v>
      </c>
      <c r="Q106" s="503">
        <f>Q105</f>
        <v>5.8373749411798599</v>
      </c>
    </row>
    <row r="107" spans="2:22" ht="16.5">
      <c r="B107" s="143" t="s">
        <v>294</v>
      </c>
      <c r="F107" s="503">
        <f>F34+F31</f>
        <v>8.6425789999999996</v>
      </c>
      <c r="G107" s="504"/>
      <c r="H107" s="503">
        <f>H34+H31</f>
        <v>8.6425789999999996</v>
      </c>
      <c r="I107" s="503">
        <v>0</v>
      </c>
      <c r="J107" s="503">
        <f>J34+J31</f>
        <v>8.6425789999999996</v>
      </c>
      <c r="K107" s="503">
        <v>0</v>
      </c>
      <c r="L107" s="503">
        <f>L34+L31</f>
        <v>8.6425789999999996</v>
      </c>
      <c r="M107" s="503">
        <v>0</v>
      </c>
      <c r="N107" s="503">
        <f>N34+N31</f>
        <v>8.6425789999999996</v>
      </c>
      <c r="O107" s="503">
        <v>0</v>
      </c>
      <c r="P107" s="503">
        <f>P34+P31</f>
        <v>8.6425789999999996</v>
      </c>
      <c r="Q107" s="503">
        <v>0</v>
      </c>
    </row>
    <row r="108" spans="2:22" ht="16.5">
      <c r="B108" s="143" t="s">
        <v>295</v>
      </c>
      <c r="F108" s="503">
        <f>F48+F51</f>
        <v>-7.9489599999999996</v>
      </c>
      <c r="G108" s="504"/>
      <c r="H108" s="503">
        <f>H48+H51</f>
        <v>-7.9489599999999996</v>
      </c>
      <c r="I108" s="503">
        <v>0</v>
      </c>
      <c r="J108" s="503">
        <f>J48+J51</f>
        <v>-7.9489599999999996</v>
      </c>
      <c r="K108" s="503">
        <v>0</v>
      </c>
      <c r="L108" s="503">
        <f>L48+L51</f>
        <v>-7.9489599999999996</v>
      </c>
      <c r="M108" s="503">
        <v>0</v>
      </c>
      <c r="N108" s="503">
        <f>N48+N51</f>
        <v>-7.9489599999999996</v>
      </c>
      <c r="O108" s="503">
        <v>0</v>
      </c>
      <c r="P108" s="503">
        <f>P48+P51</f>
        <v>-7.9489599999999996</v>
      </c>
      <c r="Q108" s="503">
        <v>0</v>
      </c>
    </row>
    <row r="109" spans="2:22" ht="16.5">
      <c r="B109" s="143"/>
      <c r="F109" s="372"/>
      <c r="G109" s="372"/>
      <c r="H109" s="372"/>
      <c r="I109" s="506">
        <f>I105-I106-I107-I108</f>
        <v>2.7085496192012499</v>
      </c>
      <c r="J109" s="372"/>
      <c r="K109" s="506">
        <f>K105-K106-K107-K108</f>
        <v>0</v>
      </c>
      <c r="L109" s="372"/>
      <c r="M109" s="506">
        <f>M105-M106-M107-M108</f>
        <v>0</v>
      </c>
      <c r="N109" s="372"/>
      <c r="O109" s="506">
        <f>O105-O106-O107-O108</f>
        <v>0</v>
      </c>
      <c r="P109" s="372"/>
      <c r="Q109" s="506">
        <f>Q105-Q106-Q107-Q108</f>
        <v>0</v>
      </c>
      <c r="S109" s="372"/>
    </row>
    <row r="111" spans="2:22">
      <c r="F111" s="111">
        <f>'2026-2030年盈利测算表'!L12</f>
        <v>1941.6399999999999</v>
      </c>
      <c r="H111" s="111">
        <f>'2026-2030年盈利测算表'!N12</f>
        <v>2027.8378608328908</v>
      </c>
      <c r="J111" s="111">
        <f>'2026-2030年盈利测算表'!P12</f>
        <v>2090.0166951532642</v>
      </c>
      <c r="L111" s="111">
        <f>'2026-2030年盈利测算表'!R12</f>
        <v>2184.2450221593608</v>
      </c>
      <c r="N111" s="111">
        <f>'2026-2030年盈利测算表'!T12</f>
        <v>2286.2918758922006</v>
      </c>
      <c r="P111" s="111">
        <f>'2026-2030年盈利测算表'!V12</f>
        <v>2374.4349711395066</v>
      </c>
    </row>
    <row r="113" spans="1:17">
      <c r="I113" s="489">
        <f>I10+I27+I44</f>
        <v>75.408867335033676</v>
      </c>
      <c r="K113" s="489">
        <f>K10+K27+K44</f>
        <v>39.154220245148025</v>
      </c>
      <c r="M113" s="489">
        <f>M10+M27+M44</f>
        <v>97.271144534085664</v>
      </c>
      <c r="O113" s="489">
        <f>O10+O27+O44</f>
        <v>134.3706800790344</v>
      </c>
      <c r="Q113" s="489">
        <f>Q10+Q27+Q44</f>
        <v>68.55663923723391</v>
      </c>
    </row>
    <row r="114" spans="1:17">
      <c r="I114" s="489">
        <f>I11+I28+I45</f>
        <v>28.6178415076063</v>
      </c>
      <c r="K114" s="489">
        <f>K11+K28+K45</f>
        <v>34.957686750325749</v>
      </c>
      <c r="M114" s="489">
        <f>M11+M28+M45</f>
        <v>66.329215253901907</v>
      </c>
      <c r="O114" s="489">
        <f>O11+O28+O45</f>
        <v>94.715739050683879</v>
      </c>
      <c r="Q114" s="489">
        <f>Q11+Q28+Q45</f>
        <v>23.576915356121802</v>
      </c>
    </row>
    <row r="115" spans="1:17">
      <c r="I115" s="489">
        <f>I12+I29+I46</f>
        <v>46.791025827427369</v>
      </c>
      <c r="K115" s="489">
        <f>K12+K29+K46</f>
        <v>4.1965334948222761</v>
      </c>
      <c r="M115" s="489">
        <f>M12+M29+M46</f>
        <v>30.941929280183757</v>
      </c>
      <c r="O115" s="489">
        <f>O12+O29+O46</f>
        <v>39.654941028350521</v>
      </c>
      <c r="Q115" s="489">
        <f>Q12+Q29+Q46</f>
        <v>44.979723881112108</v>
      </c>
    </row>
    <row r="117" spans="1:17">
      <c r="A117" s="322" t="s">
        <v>296</v>
      </c>
      <c r="B117" s="324" t="s">
        <v>40</v>
      </c>
      <c r="F117" s="372">
        <f>'2026-2030年盈利测算表'!L11</f>
        <v>647.01</v>
      </c>
      <c r="G117" s="372"/>
      <c r="H117" s="372">
        <f>'2026-2030年盈利测算表'!N11</f>
        <v>685.87278272904689</v>
      </c>
      <c r="I117" s="372">
        <f>H117-F117</f>
        <v>38.862782729046899</v>
      </c>
      <c r="J117" s="372">
        <f>'2026-2030年盈利测算表'!P11</f>
        <v>718.39853530977746</v>
      </c>
      <c r="K117" s="372">
        <f>J117-H117</f>
        <v>32.525752580730568</v>
      </c>
      <c r="L117" s="372">
        <f>'2026-2030年盈利测算表'!R11</f>
        <v>762.80085487759641</v>
      </c>
      <c r="M117" s="372">
        <f>L117-J117</f>
        <v>44.40231956781895</v>
      </c>
      <c r="N117" s="372">
        <f>'2026-2030年盈利测算表'!T11</f>
        <v>811.01314116727121</v>
      </c>
      <c r="O117" s="372">
        <f>N117-L117</f>
        <v>48.212286289674807</v>
      </c>
      <c r="P117" s="372">
        <f>'2026-2030年盈利测算表'!V11</f>
        <v>855.33941124296052</v>
      </c>
      <c r="Q117" s="372">
        <f>P117-N117</f>
        <v>44.326270075689308</v>
      </c>
    </row>
    <row r="118" spans="1:17" ht="16.5">
      <c r="B118" s="143" t="s">
        <v>292</v>
      </c>
      <c r="F118" s="372">
        <f>F18</f>
        <v>301.05027699999999</v>
      </c>
      <c r="G118" s="372"/>
      <c r="H118" s="372">
        <f>H18</f>
        <v>316.60712553051923</v>
      </c>
      <c r="I118" s="372">
        <f t="shared" ref="I118:Q120" si="27">H118-F118</f>
        <v>15.556848530519233</v>
      </c>
      <c r="J118" s="372">
        <f>J18</f>
        <v>331.97893232756724</v>
      </c>
      <c r="K118" s="372">
        <f t="shared" si="27"/>
        <v>15.371806797048009</v>
      </c>
      <c r="L118" s="372">
        <f>L18</f>
        <v>374.5163041648575</v>
      </c>
      <c r="M118" s="372">
        <f t="shared" si="27"/>
        <v>42.537371837290266</v>
      </c>
      <c r="N118" s="372">
        <f>N18</f>
        <v>371.68536407046611</v>
      </c>
      <c r="O118" s="372">
        <f t="shared" si="27"/>
        <v>-2.8309400943913943</v>
      </c>
      <c r="P118" s="372">
        <f>P18</f>
        <v>329.04634114077476</v>
      </c>
      <c r="Q118" s="372">
        <f t="shared" si="27"/>
        <v>-42.63902292969135</v>
      </c>
    </row>
    <row r="119" spans="1:17" ht="16.5">
      <c r="B119" s="143" t="s">
        <v>294</v>
      </c>
      <c r="F119" s="372">
        <f>F35</f>
        <v>-15.464706000000001</v>
      </c>
      <c r="G119" s="372"/>
      <c r="H119" s="372">
        <f>H35</f>
        <v>-24.029158968842715</v>
      </c>
      <c r="I119" s="372">
        <f t="shared" si="27"/>
        <v>-8.5644529688427138</v>
      </c>
      <c r="J119" s="372">
        <f>J35</f>
        <v>-28.418391021905471</v>
      </c>
      <c r="K119" s="372">
        <f t="shared" si="27"/>
        <v>-4.3892320530627558</v>
      </c>
      <c r="L119" s="372">
        <f>L35</f>
        <v>-31.020976459406732</v>
      </c>
      <c r="M119" s="372">
        <f t="shared" si="27"/>
        <v>-2.6025854375012614</v>
      </c>
      <c r="N119" s="372">
        <f>N35</f>
        <v>31.931478265297052</v>
      </c>
      <c r="O119" s="372">
        <f t="shared" si="27"/>
        <v>62.952454724703784</v>
      </c>
      <c r="P119" s="372">
        <f>P35</f>
        <v>88.764762553014947</v>
      </c>
      <c r="Q119" s="372">
        <f t="shared" si="27"/>
        <v>56.833284287717895</v>
      </c>
    </row>
    <row r="120" spans="1:17" ht="16.5">
      <c r="B120" s="143" t="s">
        <v>295</v>
      </c>
      <c r="F120" s="372">
        <f>F52</f>
        <v>322.36511299999995</v>
      </c>
      <c r="G120" s="372"/>
      <c r="H120" s="372">
        <f>H52</f>
        <v>352.83242913055642</v>
      </c>
      <c r="I120" s="372">
        <f t="shared" si="27"/>
        <v>30.467316130556469</v>
      </c>
      <c r="J120" s="372">
        <f>J52</f>
        <v>356.39791647289979</v>
      </c>
      <c r="K120" s="372">
        <f t="shared" si="27"/>
        <v>3.5654873423433742</v>
      </c>
      <c r="L120" s="372">
        <f>L52</f>
        <v>373.71820002342974</v>
      </c>
      <c r="M120" s="372">
        <f t="shared" si="27"/>
        <v>17.32028355052995</v>
      </c>
      <c r="N120" s="372">
        <f>N52</f>
        <v>400.46890936181012</v>
      </c>
      <c r="O120" s="372">
        <f t="shared" si="27"/>
        <v>26.750709338380375</v>
      </c>
      <c r="P120" s="372">
        <f>P52</f>
        <v>414.46088481163758</v>
      </c>
      <c r="Q120" s="372">
        <f t="shared" si="27"/>
        <v>13.991975449827464</v>
      </c>
    </row>
    <row r="121" spans="1:17" ht="16.5">
      <c r="B121" s="143"/>
      <c r="F121" s="372"/>
      <c r="G121" s="372"/>
      <c r="H121" s="372"/>
      <c r="I121" s="506">
        <f>I117-I118-I119-I120</f>
        <v>1.4030710368139125</v>
      </c>
      <c r="J121" s="372"/>
      <c r="K121" s="506">
        <f>K117-K118-K119-K120</f>
        <v>17.977690494401941</v>
      </c>
      <c r="L121" s="372"/>
      <c r="M121" s="506">
        <f>M117-M118-M119-M120</f>
        <v>-12.852750382500005</v>
      </c>
      <c r="N121" s="372"/>
      <c r="O121" s="506">
        <f>O117-O118-O119-O120</f>
        <v>-38.659937679017958</v>
      </c>
      <c r="P121" s="372"/>
      <c r="Q121" s="506">
        <f>Q117-Q118-Q119-Q120</f>
        <v>16.1400332678353</v>
      </c>
    </row>
    <row r="123" spans="1:17">
      <c r="I123" s="111">
        <f>H123-F123</f>
        <v>0</v>
      </c>
    </row>
    <row r="124" spans="1:17">
      <c r="I124" s="111">
        <f>H124-F124</f>
        <v>0</v>
      </c>
    </row>
  </sheetData>
  <mergeCells count="15">
    <mergeCell ref="A1:Q1"/>
    <mergeCell ref="D2:E2"/>
    <mergeCell ref="F2:G2"/>
    <mergeCell ref="H2:I2"/>
    <mergeCell ref="J2:K2"/>
    <mergeCell ref="L2:M2"/>
    <mergeCell ref="N2:O2"/>
    <mergeCell ref="P2:Q2"/>
    <mergeCell ref="A2:A3"/>
    <mergeCell ref="C2:C3"/>
    <mergeCell ref="A4:A7"/>
    <mergeCell ref="A8:A24"/>
    <mergeCell ref="A25:A41"/>
    <mergeCell ref="A42:A58"/>
    <mergeCell ref="B2:B3"/>
  </mergeCells>
  <phoneticPr fontId="101" type="noConversion"/>
  <printOptions horizontalCentered="1"/>
  <pageMargins left="0.70866141732283505" right="0.70866141732283505" top="0.74803149606299202" bottom="0.74803149606299202" header="0.31496062992126" footer="0.31496062992126"/>
  <pageSetup paperSize="8" scale="6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theme="8" tint="0.79992065187536243"/>
    <pageSetUpPr fitToPage="1"/>
  </sheetPr>
  <dimension ref="A2:BE54"/>
  <sheetViews>
    <sheetView zoomScale="70" zoomScaleNormal="70" workbookViewId="0">
      <pane xSplit="1" ySplit="4" topLeftCell="AF5" activePane="bottomRight" state="frozen"/>
      <selection activeCell="AC20" sqref="AC20"/>
      <selection pane="topRight" activeCell="AC20" sqref="AC20"/>
      <selection pane="bottomLeft" activeCell="AC20" sqref="AC20"/>
      <selection pane="bottomRight" activeCell="AI26" sqref="AI26"/>
    </sheetView>
  </sheetViews>
  <sheetFormatPr defaultColWidth="9" defaultRowHeight="13.5"/>
  <cols>
    <col min="1" max="1" width="40.59765625" style="438" customWidth="1"/>
    <col min="2" max="2" width="13.3984375" style="438" customWidth="1"/>
    <col min="3" max="17" width="13.3984375" style="439" customWidth="1"/>
    <col min="18" max="36" width="14.73046875" style="439" customWidth="1"/>
    <col min="37" max="57" width="14.73046875" style="438" customWidth="1"/>
    <col min="58" max="16384" width="9" style="438"/>
  </cols>
  <sheetData>
    <row r="2" spans="1:57">
      <c r="Z2" s="460">
        <f>'2026-2030年盈利测算表'!O30/2</f>
        <v>-7.4771500169145202E-5</v>
      </c>
      <c r="AA2" s="460"/>
      <c r="AB2" s="460"/>
      <c r="AC2" s="460"/>
      <c r="AD2" s="460"/>
      <c r="AE2" s="460"/>
      <c r="AF2" s="460"/>
      <c r="AG2" s="460">
        <f>'2026-2030年盈利测算表'!Q30/2</f>
        <v>-3.0286096154033982E-4</v>
      </c>
      <c r="AH2" s="460"/>
      <c r="AI2" s="460"/>
      <c r="AJ2" s="460"/>
      <c r="AK2" s="468"/>
      <c r="AL2" s="468"/>
      <c r="AM2" s="468"/>
      <c r="AN2" s="468">
        <f>'2026-2030年盈利测算表'!S30/2</f>
        <v>1.7665831160738367E-5</v>
      </c>
      <c r="AO2" s="468"/>
      <c r="AP2" s="468"/>
      <c r="AQ2" s="468"/>
      <c r="AR2" s="468"/>
      <c r="AS2" s="468"/>
      <c r="AT2" s="468"/>
      <c r="AU2" s="468">
        <f>'2026-2030年盈利测算表'!U30/2</f>
        <v>1.719222487496213E-4</v>
      </c>
      <c r="AV2" s="468"/>
      <c r="AW2" s="468"/>
      <c r="AX2" s="468"/>
      <c r="AY2" s="468"/>
      <c r="AZ2" s="468"/>
      <c r="BA2" s="468"/>
      <c r="BB2" s="468">
        <f>'2026-2030年盈利测算表'!W30/2</f>
        <v>-2.3502320709114718E-4</v>
      </c>
      <c r="BC2" s="468"/>
      <c r="BD2" s="468"/>
    </row>
    <row r="3" spans="1:57" ht="23.25" customHeight="1">
      <c r="A3" s="1154" t="s">
        <v>1</v>
      </c>
      <c r="B3" s="1155" t="s">
        <v>2</v>
      </c>
      <c r="C3" s="1156"/>
      <c r="D3" s="1156"/>
      <c r="E3" s="1156"/>
      <c r="F3" s="1156"/>
      <c r="G3" s="1156"/>
      <c r="H3" s="1156"/>
      <c r="I3" s="1157"/>
      <c r="J3" s="1155" t="s">
        <v>3</v>
      </c>
      <c r="K3" s="1156"/>
      <c r="L3" s="1156"/>
      <c r="M3" s="1156"/>
      <c r="N3" s="1156"/>
      <c r="O3" s="1156"/>
      <c r="P3" s="1156"/>
      <c r="Q3" s="1157"/>
      <c r="R3" s="1154" t="s">
        <v>3</v>
      </c>
      <c r="S3" s="1154"/>
      <c r="T3" s="1154"/>
      <c r="U3" s="1154"/>
      <c r="V3" s="1154"/>
      <c r="W3" s="1154" t="s">
        <v>4</v>
      </c>
      <c r="X3" s="1154"/>
      <c r="Y3" s="1154"/>
      <c r="Z3" s="1154"/>
      <c r="AA3" s="1154"/>
      <c r="AB3" s="1154"/>
      <c r="AC3" s="1154"/>
      <c r="AD3" s="1154" t="s">
        <v>5</v>
      </c>
      <c r="AE3" s="1154"/>
      <c r="AF3" s="1154"/>
      <c r="AG3" s="1154"/>
      <c r="AH3" s="1154"/>
      <c r="AI3" s="1154"/>
      <c r="AJ3" s="1154"/>
      <c r="AK3" s="1154" t="s">
        <v>6</v>
      </c>
      <c r="AL3" s="1154"/>
      <c r="AM3" s="1154"/>
      <c r="AN3" s="1154"/>
      <c r="AO3" s="1154"/>
      <c r="AP3" s="1154"/>
      <c r="AQ3" s="1154"/>
      <c r="AR3" s="1154" t="s">
        <v>7</v>
      </c>
      <c r="AS3" s="1154"/>
      <c r="AT3" s="1154"/>
      <c r="AU3" s="1154"/>
      <c r="AV3" s="1154"/>
      <c r="AW3" s="1154"/>
      <c r="AX3" s="1154"/>
      <c r="AY3" s="1154" t="s">
        <v>8</v>
      </c>
      <c r="AZ3" s="1154"/>
      <c r="BA3" s="1154"/>
      <c r="BB3" s="1154"/>
      <c r="BC3" s="1154"/>
      <c r="BD3" s="1154"/>
      <c r="BE3" s="1154"/>
    </row>
    <row r="4" spans="1:57" ht="23.25" customHeight="1">
      <c r="A4" s="1154"/>
      <c r="B4" s="440" t="s">
        <v>303</v>
      </c>
      <c r="C4" s="440" t="s">
        <v>304</v>
      </c>
      <c r="D4" s="440" t="s">
        <v>305</v>
      </c>
      <c r="E4" s="440" t="s">
        <v>306</v>
      </c>
      <c r="F4" s="440" t="s">
        <v>307</v>
      </c>
      <c r="G4" s="440" t="s">
        <v>308</v>
      </c>
      <c r="H4" s="441" t="s">
        <v>309</v>
      </c>
      <c r="I4" s="441" t="s">
        <v>310</v>
      </c>
      <c r="J4" s="440" t="s">
        <v>303</v>
      </c>
      <c r="K4" s="440" t="s">
        <v>304</v>
      </c>
      <c r="L4" s="440" t="s">
        <v>305</v>
      </c>
      <c r="M4" s="440" t="s">
        <v>306</v>
      </c>
      <c r="N4" s="440" t="s">
        <v>307</v>
      </c>
      <c r="O4" s="440" t="s">
        <v>308</v>
      </c>
      <c r="P4" s="441" t="s">
        <v>309</v>
      </c>
      <c r="Q4" s="441" t="s">
        <v>310</v>
      </c>
      <c r="R4" s="440" t="s">
        <v>304</v>
      </c>
      <c r="S4" s="440" t="s">
        <v>311</v>
      </c>
      <c r="T4" s="440" t="s">
        <v>312</v>
      </c>
      <c r="U4" s="440" t="s">
        <v>313</v>
      </c>
      <c r="V4" s="440" t="s">
        <v>305</v>
      </c>
      <c r="W4" s="440" t="s">
        <v>304</v>
      </c>
      <c r="X4" s="440" t="s">
        <v>312</v>
      </c>
      <c r="Y4" s="440" t="s">
        <v>314</v>
      </c>
      <c r="Z4" s="440" t="s">
        <v>313</v>
      </c>
      <c r="AA4" s="440" t="s">
        <v>315</v>
      </c>
      <c r="AB4" s="440" t="s">
        <v>316</v>
      </c>
      <c r="AC4" s="440" t="s">
        <v>317</v>
      </c>
      <c r="AD4" s="440" t="s">
        <v>304</v>
      </c>
      <c r="AE4" s="440" t="s">
        <v>312</v>
      </c>
      <c r="AF4" s="440" t="s">
        <v>314</v>
      </c>
      <c r="AG4" s="440" t="s">
        <v>313</v>
      </c>
      <c r="AH4" s="440" t="s">
        <v>315</v>
      </c>
      <c r="AI4" s="440" t="s">
        <v>316</v>
      </c>
      <c r="AJ4" s="440" t="s">
        <v>317</v>
      </c>
      <c r="AK4" s="440" t="s">
        <v>304</v>
      </c>
      <c r="AL4" s="440" t="s">
        <v>312</v>
      </c>
      <c r="AM4" s="440" t="s">
        <v>314</v>
      </c>
      <c r="AN4" s="440" t="s">
        <v>313</v>
      </c>
      <c r="AO4" s="440" t="s">
        <v>315</v>
      </c>
      <c r="AP4" s="440" t="s">
        <v>316</v>
      </c>
      <c r="AQ4" s="440" t="s">
        <v>317</v>
      </c>
      <c r="AR4" s="440" t="s">
        <v>304</v>
      </c>
      <c r="AS4" s="440" t="s">
        <v>312</v>
      </c>
      <c r="AT4" s="440" t="s">
        <v>314</v>
      </c>
      <c r="AU4" s="440" t="s">
        <v>313</v>
      </c>
      <c r="AV4" s="440" t="s">
        <v>315</v>
      </c>
      <c r="AW4" s="440" t="s">
        <v>316</v>
      </c>
      <c r="AX4" s="440" t="s">
        <v>317</v>
      </c>
      <c r="AY4" s="440" t="s">
        <v>304</v>
      </c>
      <c r="AZ4" s="440" t="s">
        <v>312</v>
      </c>
      <c r="BA4" s="440" t="s">
        <v>314</v>
      </c>
      <c r="BB4" s="440" t="s">
        <v>313</v>
      </c>
      <c r="BC4" s="440" t="s">
        <v>315</v>
      </c>
      <c r="BD4" s="440" t="s">
        <v>316</v>
      </c>
      <c r="BE4" s="440" t="s">
        <v>317</v>
      </c>
    </row>
    <row r="5" spans="1:57" ht="23.25" customHeight="1">
      <c r="A5" s="442" t="s">
        <v>318</v>
      </c>
      <c r="B5" s="442"/>
      <c r="C5" s="443"/>
      <c r="D5" s="444">
        <f>D6+D7++D8+D9+D12</f>
        <v>678.33913200000006</v>
      </c>
      <c r="E5" s="443"/>
      <c r="F5" s="444">
        <f>SUM(F6:F12)</f>
        <v>46.383749999999999</v>
      </c>
      <c r="G5" s="443"/>
      <c r="H5" s="444">
        <f>H6+H7++H8+H9+H12</f>
        <v>215.34900399999987</v>
      </c>
      <c r="I5" s="443"/>
      <c r="J5" s="443"/>
      <c r="K5" s="443"/>
      <c r="L5" s="444">
        <f>L6+L7++L8+L9+L12</f>
        <v>697.86591500000009</v>
      </c>
      <c r="M5" s="443"/>
      <c r="N5" s="444">
        <f>SUM(N6:N12)</f>
        <v>51.986471000000002</v>
      </c>
      <c r="O5" s="443"/>
      <c r="P5" s="444">
        <f>P6+P7++P8+P9+P12</f>
        <v>180.15446600000013</v>
      </c>
      <c r="Q5" s="443"/>
      <c r="R5" s="443"/>
      <c r="S5" s="443"/>
      <c r="T5" s="443"/>
      <c r="U5" s="443"/>
      <c r="V5" s="444">
        <f>V6+V7++V8+V9+V12</f>
        <v>749.85238600000014</v>
      </c>
      <c r="W5" s="443"/>
      <c r="X5" s="443"/>
      <c r="Y5" s="443"/>
      <c r="Z5" s="443"/>
      <c r="AA5" s="444">
        <f>AA6+AA7++AA8+AA9+AA12</f>
        <v>779.79014348594865</v>
      </c>
      <c r="AB5" s="443"/>
      <c r="AC5" s="444">
        <f>AC6+AC7++AC8+AC9+AC12</f>
        <v>797.5912034924587</v>
      </c>
      <c r="AD5" s="443"/>
      <c r="AE5" s="443"/>
      <c r="AF5" s="443"/>
      <c r="AG5" s="443"/>
      <c r="AH5" s="444">
        <f>AH6+AH7++AH8+AH9+AH12</f>
        <v>808.67304938041764</v>
      </c>
      <c r="AI5" s="443"/>
      <c r="AJ5" s="444">
        <f>AJ6+AJ7++AJ8+AJ9+AJ12</f>
        <v>854.33272474133491</v>
      </c>
      <c r="AK5" s="469"/>
      <c r="AL5" s="443"/>
      <c r="AM5" s="443"/>
      <c r="AN5" s="469"/>
      <c r="AO5" s="444">
        <f>AO6+AO7++AO8+AO9+AO12</f>
        <v>862.50790634259158</v>
      </c>
      <c r="AP5" s="443"/>
      <c r="AQ5" s="444">
        <f>AQ6+AQ7++AQ8+AQ9+AQ12</f>
        <v>899.71824113141804</v>
      </c>
      <c r="AR5" s="469"/>
      <c r="AS5" s="443"/>
      <c r="AT5" s="443"/>
      <c r="AU5" s="469"/>
      <c r="AV5" s="444">
        <f>AV6+AV7++AV8+AV9+AV12</f>
        <v>928.04319083175301</v>
      </c>
      <c r="AW5" s="443"/>
      <c r="AX5" s="444">
        <f>AX6+AX7++AX8+AX9+AX12</f>
        <v>944.28072307209027</v>
      </c>
      <c r="AY5" s="469"/>
      <c r="AZ5" s="443"/>
      <c r="BA5" s="443"/>
      <c r="BB5" s="469"/>
      <c r="BC5" s="444">
        <f>BC6+BC7++BC8+BC9+BC12</f>
        <v>956.66279940180732</v>
      </c>
      <c r="BD5" s="443"/>
      <c r="BE5" s="444">
        <f>BE6+BE7++BE8+BE9+BE12</f>
        <v>976.90442805403768</v>
      </c>
    </row>
    <row r="6" spans="1:57" ht="23.25" customHeight="1">
      <c r="A6" s="445" t="s">
        <v>319</v>
      </c>
      <c r="B6" s="446">
        <f>('2025对公人民币'!$C$50)/10000</f>
        <v>25889.737404</v>
      </c>
      <c r="C6" s="446">
        <f>('2025对公人民币'!$E$50)/10000</f>
        <v>25660.362658000002</v>
      </c>
      <c r="D6" s="446">
        <f>('2025对公人民币'!$G$48)/10000</f>
        <v>205.47597400000001</v>
      </c>
      <c r="E6" s="447">
        <f t="shared" ref="E6:E12" si="0">D6/C6</f>
        <v>8.0075241624046108E-3</v>
      </c>
      <c r="F6" s="446">
        <f>('2025对公人民币'!$G$92+'2025对公人民币'!$G$97)/10000</f>
        <v>45.384394</v>
      </c>
      <c r="G6" s="447">
        <f>F6/C6</f>
        <v>1.7686575441228512E-3</v>
      </c>
      <c r="H6" s="446">
        <f>('2025对公人民币'!$K$48)/10000</f>
        <v>-794.13578200000006</v>
      </c>
      <c r="I6" s="447">
        <f t="shared" ref="I6:I12" si="1">H6/C6</f>
        <v>-3.0947956292909848E-2</v>
      </c>
      <c r="J6" s="446">
        <f>('2025对公人民币'!$B$50)/10000</f>
        <v>29273.307811999999</v>
      </c>
      <c r="K6" s="446">
        <f>('2025对公人民币'!$D$50)/10000</f>
        <v>28333.813864</v>
      </c>
      <c r="L6" s="446">
        <f>('2025对公人民币'!$F$49)/10000</f>
        <v>232.01934</v>
      </c>
      <c r="M6" s="447">
        <f t="shared" ref="M6:M12" si="2">L6/K6</f>
        <v>8.1887790014317854E-3</v>
      </c>
      <c r="N6" s="446">
        <f>('2025对公人民币'!$F$92+'2025对公人民币'!$F$97)/10000</f>
        <v>50.797726000000004</v>
      </c>
      <c r="O6" s="447">
        <f>N6/K6</f>
        <v>1.7928305114103225E-3</v>
      </c>
      <c r="P6" s="446">
        <f>('2025对公人民币'!$J$49)/10000</f>
        <v>-725.98104599999999</v>
      </c>
      <c r="Q6" s="447">
        <f t="shared" ref="Q6:Q12" si="3">P6/K6</f>
        <v>-2.5622425893127198E-2</v>
      </c>
      <c r="R6" s="456">
        <f>'2026-2030年盈利测算表'!$L$61</f>
        <v>28337.351404321998</v>
      </c>
      <c r="S6" s="456">
        <f t="shared" ref="S6:S12" si="4">K6-R6</f>
        <v>-3.5375403219986765</v>
      </c>
      <c r="T6" s="456">
        <f t="shared" ref="T6:T12" si="5">R6+S6</f>
        <v>28333.813864</v>
      </c>
      <c r="U6" s="447">
        <f>M6+O6</f>
        <v>9.981609512842108E-3</v>
      </c>
      <c r="V6" s="456">
        <f t="shared" ref="V6:V12" si="6">U6*T6</f>
        <v>282.81706600000001</v>
      </c>
      <c r="W6" s="456">
        <f>'2026-2030年盈利测算表'!N$61</f>
        <v>31337.351404321998</v>
      </c>
      <c r="X6" s="456">
        <f t="shared" ref="X6:X12" si="7">W6+$S6</f>
        <v>31333.813864</v>
      </c>
      <c r="Y6" s="461">
        <f>息差测算表!C17</f>
        <v>3.0316633031097846E-2</v>
      </c>
      <c r="Z6" s="447">
        <f>U6+Z$2</f>
        <v>9.9068380126729628E-3</v>
      </c>
      <c r="AA6" s="456">
        <f>Z6*X6</f>
        <v>310.41901826989431</v>
      </c>
      <c r="AB6" s="462">
        <f>Y6+$Q6+$O6</f>
        <v>6.4870376493809702E-3</v>
      </c>
      <c r="AC6" s="456">
        <f>AB6*X6</f>
        <v>203.26363023446342</v>
      </c>
      <c r="AD6" s="456">
        <f>'2026-2030年盈利测算表'!P$61</f>
        <v>34017.351404321998</v>
      </c>
      <c r="AE6" s="456">
        <f t="shared" ref="AE6:AE12" si="8">AD6+$S6</f>
        <v>34013.813863999996</v>
      </c>
      <c r="AF6" s="461">
        <f>息差测算表!D17</f>
        <v>2.9884970468350369E-2</v>
      </c>
      <c r="AG6" s="447">
        <f>Z6+AG$2</f>
        <v>9.6039770511326221E-3</v>
      </c>
      <c r="AH6" s="456">
        <f>AG6*AE6</f>
        <v>326.66788777135258</v>
      </c>
      <c r="AI6" s="462">
        <f>AF6+$Q6+$O6</f>
        <v>6.0553750866334938E-3</v>
      </c>
      <c r="AJ6" s="456">
        <f>AI6*AE6</f>
        <v>205.96640107345451</v>
      </c>
      <c r="AK6" s="456">
        <f>'2026-2030年盈利测算表'!R$61</f>
        <v>36457.351404321998</v>
      </c>
      <c r="AL6" s="456">
        <f t="shared" ref="AL6:AL12" si="9">AK6+$S6</f>
        <v>36453.813863999996</v>
      </c>
      <c r="AM6" s="461">
        <f>息差测算表!E17</f>
        <v>2.9389473594630837E-2</v>
      </c>
      <c r="AN6" s="447">
        <f>AG6+AN$2</f>
        <v>9.6216428822933596E-3</v>
      </c>
      <c r="AO6" s="456">
        <f>AN6*AL6</f>
        <v>350.74557869700254</v>
      </c>
      <c r="AP6" s="462">
        <f>AM6+$Q6+$O6</f>
        <v>5.5598782129139615E-3</v>
      </c>
      <c r="AQ6" s="456">
        <f>AP6*AL6</f>
        <v>202.6787654800745</v>
      </c>
      <c r="AR6" s="456">
        <f>'2026-2030年盈利测算表'!T$61</f>
        <v>38647.351404321998</v>
      </c>
      <c r="AS6" s="456">
        <f t="shared" ref="AS6:AS12" si="10">AR6+$S6</f>
        <v>38643.813863999996</v>
      </c>
      <c r="AT6" s="461">
        <f>息差测算表!F17</f>
        <v>2.8923772266586149E-2</v>
      </c>
      <c r="AU6" s="447">
        <f>AN6+AU$2</f>
        <v>9.7935651310429809E-3</v>
      </c>
      <c r="AV6" s="456">
        <f>AU6*AS6</f>
        <v>378.46070798898569</v>
      </c>
      <c r="AW6" s="462">
        <f>AT6+$Q6+$O6</f>
        <v>5.0941768848692739E-3</v>
      </c>
      <c r="AX6" s="456">
        <f>AW6*AS6</f>
        <v>196.85842332917957</v>
      </c>
      <c r="AY6" s="456">
        <f>'2026-2030年盈利测算表'!V$61</f>
        <v>40617.351404321998</v>
      </c>
      <c r="AZ6" s="456">
        <f t="shared" ref="AZ6:AZ12" si="11">AY6+$S6</f>
        <v>40613.813863999996</v>
      </c>
      <c r="BA6" s="461">
        <f>息差测算表!G17</f>
        <v>2.8482507475858596E-2</v>
      </c>
      <c r="BB6" s="447">
        <f>AU6+BB$2</f>
        <v>9.5585419239518337E-3</v>
      </c>
      <c r="BC6" s="456">
        <f>BB6*AZ6</f>
        <v>388.20884251062017</v>
      </c>
      <c r="BD6" s="462">
        <f>BA6+$Q6+$O6</f>
        <v>4.6529120941417208E-3</v>
      </c>
      <c r="BE6" s="456">
        <f>BD6*AZ6</f>
        <v>188.97250571702628</v>
      </c>
    </row>
    <row r="7" spans="1:57" ht="23.25" customHeight="1">
      <c r="A7" s="445" t="s">
        <v>320</v>
      </c>
      <c r="B7" s="446">
        <f>('2025对公人民币'!$C$65)/10000</f>
        <v>1585.29962</v>
      </c>
      <c r="C7" s="446">
        <f>('2025对公人民币'!$E$65)/10000</f>
        <v>1623.7423789999998</v>
      </c>
      <c r="D7" s="446">
        <f>('2025对公人民币'!$G$65)/10000</f>
        <v>21.234314999999999</v>
      </c>
      <c r="E7" s="447">
        <f t="shared" si="0"/>
        <v>1.3077391632210396E-2</v>
      </c>
      <c r="F7" s="447"/>
      <c r="G7" s="447"/>
      <c r="H7" s="446">
        <f>('2025对公人民币'!$K$65)/10000</f>
        <v>-52.378166</v>
      </c>
      <c r="I7" s="447">
        <f t="shared" si="1"/>
        <v>-3.2257682423893923E-2</v>
      </c>
      <c r="J7" s="446">
        <f>('2025对公人民币'!$B$65)/10000</f>
        <v>1557.0979359999999</v>
      </c>
      <c r="K7" s="446">
        <f>('2025对公人民币'!$D$65)/10000</f>
        <v>1562.0869359999999</v>
      </c>
      <c r="L7" s="446">
        <f>('2025对公人民币'!$F$65)/10000</f>
        <v>20.083679999999998</v>
      </c>
      <c r="M7" s="447">
        <f t="shared" si="2"/>
        <v>1.2856954076722398E-2</v>
      </c>
      <c r="N7" s="447"/>
      <c r="O7" s="447"/>
      <c r="P7" s="446">
        <f>('2025对公人民币'!$J$65)/10000</f>
        <v>-41.868423999999997</v>
      </c>
      <c r="Q7" s="447">
        <f t="shared" si="3"/>
        <v>-2.6802876994292974E-2</v>
      </c>
      <c r="R7" s="456">
        <f>'2026-2030年盈利测算表'!$L$85</f>
        <v>2102</v>
      </c>
      <c r="S7" s="456">
        <f t="shared" si="4"/>
        <v>-539.91306400000008</v>
      </c>
      <c r="T7" s="456">
        <f t="shared" si="5"/>
        <v>1562.0869359999999</v>
      </c>
      <c r="U7" s="447">
        <f>M7</f>
        <v>1.2856954076722398E-2</v>
      </c>
      <c r="V7" s="456">
        <f t="shared" si="6"/>
        <v>20.083679999999998</v>
      </c>
      <c r="W7" s="456">
        <f>'2026-2030年盈利测算表'!N$85</f>
        <v>2043</v>
      </c>
      <c r="X7" s="456">
        <f t="shared" si="7"/>
        <v>1503.0869359999999</v>
      </c>
      <c r="Y7" s="461">
        <f>息差测算表!C47</f>
        <v>3.5974088610894676E-2</v>
      </c>
      <c r="Z7" s="447">
        <f>U7+Z$2</f>
        <v>1.2782182576553253E-2</v>
      </c>
      <c r="AA7" s="456">
        <f>Z7*X7</f>
        <v>19.212731644384014</v>
      </c>
      <c r="AB7" s="462">
        <f>Y7+$Q7+$O7</f>
        <v>9.1712116166017023E-3</v>
      </c>
      <c r="AC7" s="456">
        <f>AB7*X7</f>
        <v>13.785128368205459</v>
      </c>
      <c r="AD7" s="456">
        <f>'2026-2030年盈利测算表'!P$85</f>
        <v>2043</v>
      </c>
      <c r="AE7" s="456">
        <f t="shared" si="8"/>
        <v>1503.0869359999999</v>
      </c>
      <c r="AF7" s="461">
        <f>息差测算表!D47</f>
        <v>3.5996684368383602E-2</v>
      </c>
      <c r="AG7" s="447">
        <f>Z7+AG$2</f>
        <v>1.2479321615012914E-2</v>
      </c>
      <c r="AH7" s="456">
        <f>AG7*AE7</f>
        <v>18.75750528966833</v>
      </c>
      <c r="AI7" s="462">
        <f>AF7+$Q7+$O7</f>
        <v>9.1938073740906283E-3</v>
      </c>
      <c r="AJ7" s="456">
        <f>AI7*AE7</f>
        <v>13.819091756096087</v>
      </c>
      <c r="AK7" s="456">
        <f>'2026-2030年盈利测算表'!R$85</f>
        <v>2043</v>
      </c>
      <c r="AL7" s="456">
        <f t="shared" si="9"/>
        <v>1503.0869359999999</v>
      </c>
      <c r="AM7" s="461">
        <f>息差测算表!E47</f>
        <v>3.4996684368383602E-2</v>
      </c>
      <c r="AN7" s="447">
        <f>AG7+AN$2</f>
        <v>1.2496987446173651E-2</v>
      </c>
      <c r="AO7" s="456">
        <f>AN7*AL7</f>
        <v>18.784058569699617</v>
      </c>
      <c r="AP7" s="462">
        <f>AM7+$Q7+$O7</f>
        <v>8.1938073740906274E-3</v>
      </c>
      <c r="AQ7" s="456">
        <f>AP7*AL7</f>
        <v>12.316004820096087</v>
      </c>
      <c r="AR7" s="456">
        <f>'2026-2030年盈利测算表'!T$85</f>
        <v>2043</v>
      </c>
      <c r="AS7" s="456">
        <f t="shared" si="10"/>
        <v>1503.0869359999999</v>
      </c>
      <c r="AT7" s="461">
        <f>息差测算表!F47</f>
        <v>3.3996684368383601E-2</v>
      </c>
      <c r="AU7" s="447">
        <f>AN7+AU$2</f>
        <v>1.2668909694923272E-2</v>
      </c>
      <c r="AV7" s="456">
        <f>AU7*AS7</f>
        <v>19.042472655802914</v>
      </c>
      <c r="AW7" s="462">
        <f>AT7+$Q7+$O7</f>
        <v>7.1938073740906265E-3</v>
      </c>
      <c r="AX7" s="456">
        <f>AW7*AS7</f>
        <v>10.812917884096086</v>
      </c>
      <c r="AY7" s="456">
        <f>'2026-2030年盈利测算表'!V$85</f>
        <v>2043</v>
      </c>
      <c r="AZ7" s="456">
        <f t="shared" si="11"/>
        <v>1503.0869359999999</v>
      </c>
      <c r="BA7" s="461">
        <f>息差测算表!G47</f>
        <v>3.3178259209429503E-2</v>
      </c>
      <c r="BB7" s="447">
        <f>AU7+BB$2</f>
        <v>1.2433886487832125E-2</v>
      </c>
      <c r="BC7" s="456">
        <f>BB7*AZ7</f>
        <v>18.689212343567391</v>
      </c>
      <c r="BD7" s="462">
        <f>BA7+$Q7+$O7</f>
        <v>6.375382215136529E-3</v>
      </c>
      <c r="BE7" s="456">
        <f>BD7*AZ7</f>
        <v>9.5827537195784576</v>
      </c>
    </row>
    <row r="8" spans="1:57" ht="23.25" customHeight="1">
      <c r="A8" s="448" t="s">
        <v>321</v>
      </c>
      <c r="B8" s="446">
        <f>('2025对公外币'!$C$49)/10000</f>
        <v>756.18196999999998</v>
      </c>
      <c r="C8" s="446">
        <f>('2025对公外币'!$E$49)/10000</f>
        <v>717.64230199999997</v>
      </c>
      <c r="D8" s="446">
        <f>('2025对公外币'!$G$49)/10000</f>
        <v>5.5101389999999997</v>
      </c>
      <c r="E8" s="447">
        <f t="shared" si="0"/>
        <v>7.6781134342886045E-3</v>
      </c>
      <c r="F8" s="446">
        <f>('2025对公外币'!$G$92+'2025对公外币'!$G$97)/10000</f>
        <v>0.99935599999999991</v>
      </c>
      <c r="G8" s="447"/>
      <c r="H8" s="446">
        <f>('2025对公外币'!$K$49)/10000</f>
        <v>-33.342283000000002</v>
      </c>
      <c r="I8" s="447">
        <f t="shared" si="1"/>
        <v>-4.6460866238066334E-2</v>
      </c>
      <c r="J8" s="446">
        <f>('2025对公外币'!$B$49)/10000</f>
        <v>834.05624899999998</v>
      </c>
      <c r="K8" s="446">
        <f>('2025对公外币'!$D$49)/10000</f>
        <v>851.44728399999997</v>
      </c>
      <c r="L8" s="446">
        <f>('2025对公外币'!$F$49)/10000</f>
        <v>5.0469050000000006</v>
      </c>
      <c r="M8" s="447">
        <f t="shared" si="2"/>
        <v>5.9274427141164038E-3</v>
      </c>
      <c r="N8" s="446">
        <f>('2025对公外币'!$F$92+'2025对公外币'!$F$97)/10000</f>
        <v>1.1887449999999999</v>
      </c>
      <c r="O8" s="447">
        <f>N8/K8</f>
        <v>1.3961463291249398E-3</v>
      </c>
      <c r="P8" s="446">
        <f>('2025对公外币'!$J$49)/10000</f>
        <v>-32.802688000000003</v>
      </c>
      <c r="Q8" s="447">
        <f t="shared" si="3"/>
        <v>-3.8525800265515914E-2</v>
      </c>
      <c r="R8" s="456">
        <f>'2026-2030年盈利测算表'!$L$101*7</f>
        <v>1008</v>
      </c>
      <c r="S8" s="456">
        <f t="shared" si="4"/>
        <v>-156.55271600000003</v>
      </c>
      <c r="T8" s="456">
        <f t="shared" si="5"/>
        <v>851.44728399999997</v>
      </c>
      <c r="U8" s="447">
        <f>M8+O8</f>
        <v>7.3235890432413438E-3</v>
      </c>
      <c r="V8" s="456">
        <f t="shared" si="6"/>
        <v>6.2356500000000006</v>
      </c>
      <c r="W8" s="456">
        <f>'2026-2030年盈利测算表'!N$101*7</f>
        <v>1159.2</v>
      </c>
      <c r="X8" s="456">
        <f t="shared" si="7"/>
        <v>1002.647284</v>
      </c>
      <c r="Y8" s="461">
        <f>息差测算表!C19</f>
        <v>4.0800000000000003E-2</v>
      </c>
      <c r="Z8" s="447">
        <f>U8+Z$2</f>
        <v>7.2488175430721986E-3</v>
      </c>
      <c r="AA8" s="456">
        <f>Z8*X8</f>
        <v>7.2680072217728933</v>
      </c>
      <c r="AB8" s="462">
        <f>Y8+$Q8+$O8</f>
        <v>3.6703460636090292E-3</v>
      </c>
      <c r="AC8" s="456">
        <f>AB8*X8</f>
        <v>3.6800625120176842</v>
      </c>
      <c r="AD8" s="456">
        <f>'2026-2030年盈利测算表'!P$101*7</f>
        <v>1320.13</v>
      </c>
      <c r="AE8" s="456">
        <f t="shared" si="8"/>
        <v>1163.577284</v>
      </c>
      <c r="AF8" s="461">
        <f>息差测算表!D19</f>
        <v>4.0800000000000003E-2</v>
      </c>
      <c r="AG8" s="447">
        <f>Z8+AG$2</f>
        <v>6.9459565815318588E-3</v>
      </c>
      <c r="AH8" s="456">
        <f>AG8*AE8</f>
        <v>8.0821572939207638</v>
      </c>
      <c r="AI8" s="462">
        <f>AF8+$Q8+$O8</f>
        <v>3.6703460636090292E-3</v>
      </c>
      <c r="AJ8" s="456">
        <f>AI8*AE8</f>
        <v>4.2707313040342854</v>
      </c>
      <c r="AK8" s="456">
        <f>'2026-2030年盈利测算表'!R$101*7</f>
        <v>1670.13</v>
      </c>
      <c r="AL8" s="456">
        <f t="shared" si="9"/>
        <v>1513.577284</v>
      </c>
      <c r="AM8" s="461">
        <f>息差测算表!E19</f>
        <v>4.0800000000000003E-2</v>
      </c>
      <c r="AN8" s="447">
        <f>AG8+AN$2</f>
        <v>6.9636224126925972E-3</v>
      </c>
      <c r="AO8" s="456">
        <f>AN8*AL8</f>
        <v>10.539980698204788</v>
      </c>
      <c r="AP8" s="462">
        <f>AM8+$Q8+$O8</f>
        <v>3.6703460636090292E-3</v>
      </c>
      <c r="AQ8" s="456">
        <f>AP8*AL8</f>
        <v>5.5553524262974454</v>
      </c>
      <c r="AR8" s="456">
        <f>'2026-2030年盈利测算表'!T$101*7</f>
        <v>2020.13</v>
      </c>
      <c r="AS8" s="456">
        <f t="shared" si="10"/>
        <v>1863.577284</v>
      </c>
      <c r="AT8" s="461">
        <f>息差测算表!F19</f>
        <v>4.0800000000000003E-2</v>
      </c>
      <c r="AU8" s="447">
        <f>AN8+AU$2</f>
        <v>7.1355446614422184E-3</v>
      </c>
      <c r="AV8" s="456">
        <f>AU8*AS8</f>
        <v>13.297638940031188</v>
      </c>
      <c r="AW8" s="462">
        <f>AT8+$Q8+$O8</f>
        <v>3.6703460636090292E-3</v>
      </c>
      <c r="AX8" s="456">
        <f>AW8*AS8</f>
        <v>6.8399735485606055</v>
      </c>
      <c r="AY8" s="456">
        <f>'2026-2030年盈利测算表'!V$101*7</f>
        <v>2370.13</v>
      </c>
      <c r="AZ8" s="456">
        <f t="shared" si="11"/>
        <v>2213.577284</v>
      </c>
      <c r="BA8" s="461">
        <f>息差测算表!G19</f>
        <v>4.0800000000000003E-2</v>
      </c>
      <c r="BB8" s="447">
        <f>AU8+BB$2</f>
        <v>6.9005214543510713E-3</v>
      </c>
      <c r="BC8" s="456">
        <f>BB8*AZ8</f>
        <v>15.274837539106175</v>
      </c>
      <c r="BD8" s="462">
        <f>BA8+$Q8+$O8</f>
        <v>3.6703460636090292E-3</v>
      </c>
      <c r="BE8" s="456">
        <f>BD8*AZ8</f>
        <v>8.1245946708237664</v>
      </c>
    </row>
    <row r="9" spans="1:57" ht="23.25" customHeight="1">
      <c r="A9" s="445" t="s">
        <v>322</v>
      </c>
      <c r="B9" s="446">
        <f>('2025对公人民币'!$C$9)/10000</f>
        <v>37521.174618999998</v>
      </c>
      <c r="C9" s="446">
        <f>('2025对公人民币'!$E$9)/10000</f>
        <v>36404.753982000002</v>
      </c>
      <c r="D9" s="446">
        <f>('2025对公人民币'!$G$9)/10000</f>
        <v>424.65036200000003</v>
      </c>
      <c r="E9" s="447">
        <f t="shared" si="0"/>
        <v>1.1664695281554836E-2</v>
      </c>
      <c r="F9" s="447"/>
      <c r="G9" s="447"/>
      <c r="H9" s="446">
        <f>('2025对公人民币'!$K$9)/10000</f>
        <v>1024.2581289999998</v>
      </c>
      <c r="I9" s="447">
        <f t="shared" si="1"/>
        <v>2.8135285009931257E-2</v>
      </c>
      <c r="J9" s="446">
        <f>('2025对公人民币'!$B$9)/10000</f>
        <v>38895.759883999999</v>
      </c>
      <c r="K9" s="446">
        <f>('2025对公人民币'!$D$9)/10000</f>
        <v>38001.257289999994</v>
      </c>
      <c r="L9" s="446">
        <f>('2025对公人民币'!$F$9)/10000</f>
        <v>421.94727300000005</v>
      </c>
      <c r="M9" s="447">
        <f t="shared" si="2"/>
        <v>1.1103508228161578E-2</v>
      </c>
      <c r="N9" s="447"/>
      <c r="O9" s="447"/>
      <c r="P9" s="446">
        <f>('2025对公人民币'!$J$9)/10000</f>
        <v>913.94741400000009</v>
      </c>
      <c r="Q9" s="447">
        <f t="shared" si="3"/>
        <v>2.4050451989663636E-2</v>
      </c>
      <c r="R9" s="456">
        <f>'2026-2030年盈利测算表'!$L$128</f>
        <v>38055.866668286202</v>
      </c>
      <c r="S9" s="456">
        <f t="shared" si="4"/>
        <v>-54.609378286208084</v>
      </c>
      <c r="T9" s="456">
        <f t="shared" si="5"/>
        <v>38001.257289999994</v>
      </c>
      <c r="U9" s="447">
        <f>M9</f>
        <v>1.1103508228161578E-2</v>
      </c>
      <c r="V9" s="456">
        <f t="shared" si="6"/>
        <v>421.94727300000011</v>
      </c>
      <c r="W9" s="456">
        <f>'2026-2030年盈利测算表'!N$128</f>
        <v>39355.866668286202</v>
      </c>
      <c r="X9" s="456">
        <f t="shared" si="7"/>
        <v>39301.257289999994</v>
      </c>
      <c r="Y9" s="461">
        <f>息差测算表!C65</f>
        <v>1.0142374307023552E-2</v>
      </c>
      <c r="Z9" s="463">
        <f>AC9/X9</f>
        <v>1.3799235942599429E-2</v>
      </c>
      <c r="AA9" s="464">
        <f>AA10+AA11</f>
        <v>422.00382411848454</v>
      </c>
      <c r="AB9" s="462">
        <f>$Q9-Y9+$O9</f>
        <v>1.3908077682640085E-2</v>
      </c>
      <c r="AC9" s="464">
        <f>AC10+AC11</f>
        <v>542.32732218551575</v>
      </c>
      <c r="AD9" s="456">
        <f>'2026-2030年盈利测算表'!P$128</f>
        <v>41055.866668286202</v>
      </c>
      <c r="AE9" s="456">
        <f t="shared" si="8"/>
        <v>41001.257289999994</v>
      </c>
      <c r="AF9" s="461">
        <f>息差测算表!D65</f>
        <v>9.8088854672733223E-3</v>
      </c>
      <c r="AG9" s="463">
        <f>AJ9/AE9</f>
        <v>1.4295242418288027E-2</v>
      </c>
      <c r="AH9" s="464">
        <f>AH10+AH11</f>
        <v>429.21721591270352</v>
      </c>
      <c r="AI9" s="462">
        <f>$Q9-AF9+$O9</f>
        <v>1.4241566522390314E-2</v>
      </c>
      <c r="AJ9" s="464">
        <f>AJ10+AJ11</f>
        <v>586.12291241514913</v>
      </c>
      <c r="AK9" s="456">
        <f>'2026-2030年盈利测算表'!R$128</f>
        <v>42955.866668286202</v>
      </c>
      <c r="AL9" s="456">
        <f t="shared" si="9"/>
        <v>42901.257289999994</v>
      </c>
      <c r="AM9" s="461">
        <f>息差测算表!E65</f>
        <v>9.4970589019970301E-3</v>
      </c>
      <c r="AN9" s="463">
        <f>AQ9/AL9</f>
        <v>1.4599606369037897E-2</v>
      </c>
      <c r="AO9" s="464">
        <f>AO10+AO11</f>
        <v>451.34027633759803</v>
      </c>
      <c r="AP9" s="462">
        <f>$Q9-AM9+$O9</f>
        <v>1.4553393087666606E-2</v>
      </c>
      <c r="AQ9" s="464">
        <f>AQ10+AQ11</f>
        <v>626.34146917081739</v>
      </c>
      <c r="AR9" s="456">
        <f>'2026-2030年盈利测算表'!T$128</f>
        <v>44855.866668286202</v>
      </c>
      <c r="AS9" s="456">
        <f t="shared" si="10"/>
        <v>44801.257289999994</v>
      </c>
      <c r="AT9" s="461">
        <f>息差测算表!F65</f>
        <v>9.1735268655984692E-3</v>
      </c>
      <c r="AU9" s="463">
        <f>AX9/AS9</f>
        <v>1.4916315712053756E-2</v>
      </c>
      <c r="AV9" s="464">
        <f>AV10+AV11</f>
        <v>480.44134837393653</v>
      </c>
      <c r="AW9" s="462">
        <f>$Q9-AT9+$O9</f>
        <v>1.4876925124065167E-2</v>
      </c>
      <c r="AX9" s="464">
        <f>AX10+AX11</f>
        <v>668.26969803458974</v>
      </c>
      <c r="AY9" s="456">
        <f>'2026-2030年盈利测算表'!V$128</f>
        <v>46955.866668286202</v>
      </c>
      <c r="AZ9" s="456">
        <f t="shared" si="11"/>
        <v>46901.257289999994</v>
      </c>
      <c r="BA9" s="461">
        <f>息差测算表!G65</f>
        <v>9.1566067630310961E-3</v>
      </c>
      <c r="BB9" s="463">
        <f>BE9/AZ9</f>
        <v>1.4926077531373004E-2</v>
      </c>
      <c r="BC9" s="464">
        <f>BC10+BC11</f>
        <v>493.43073918408459</v>
      </c>
      <c r="BD9" s="462">
        <f>$Q9-BA9+$O9</f>
        <v>1.489384522663254E-2</v>
      </c>
      <c r="BE9" s="464">
        <f>BE10+BE11</f>
        <v>700.05180262941326</v>
      </c>
    </row>
    <row r="10" spans="1:57" ht="23.25" customHeight="1">
      <c r="A10" s="445" t="s">
        <v>323</v>
      </c>
      <c r="B10" s="446">
        <f>('2025对公人民币'!$C$10)/10000</f>
        <v>18987.110697</v>
      </c>
      <c r="C10" s="446">
        <f>('2025对公人民币'!$E$10)/10000</f>
        <v>19160.377444000002</v>
      </c>
      <c r="D10" s="446">
        <f>('2025对公人民币'!$G$10)/10000</f>
        <v>323.20839100000001</v>
      </c>
      <c r="E10" s="447">
        <f t="shared" si="0"/>
        <v>1.6868581631266949E-2</v>
      </c>
      <c r="F10" s="447"/>
      <c r="G10" s="447"/>
      <c r="H10" s="446">
        <f>('2025对公人民币'!$K$10)/10000</f>
        <v>512.61600299999998</v>
      </c>
      <c r="I10" s="447">
        <f t="shared" si="1"/>
        <v>2.6753961632448097E-2</v>
      </c>
      <c r="J10" s="446">
        <f>('2025对公人民币'!$B$10)/10000</f>
        <v>18838.785681000001</v>
      </c>
      <c r="K10" s="446">
        <f>('2025对公人民币'!$D$10)/10000</f>
        <v>17388.973453999999</v>
      </c>
      <c r="L10" s="446">
        <f>('2025对公人民币'!$F$10)/10000</f>
        <v>308.49186500000002</v>
      </c>
      <c r="M10" s="447">
        <f t="shared" si="2"/>
        <v>1.7740659954198584E-2</v>
      </c>
      <c r="N10" s="447"/>
      <c r="O10" s="447"/>
      <c r="P10" s="446">
        <f>('2025对公人民币'!$J$10)/10000</f>
        <v>391.291923</v>
      </c>
      <c r="Q10" s="447">
        <f t="shared" si="3"/>
        <v>2.2502301474845877E-2</v>
      </c>
      <c r="R10" s="456">
        <f>'2026-2030年盈利测算表'!$L$131</f>
        <v>17433</v>
      </c>
      <c r="S10" s="456">
        <f t="shared" si="4"/>
        <v>-44.026546000000963</v>
      </c>
      <c r="T10" s="456">
        <f t="shared" si="5"/>
        <v>17388.973453999999</v>
      </c>
      <c r="U10" s="447">
        <f>M10</f>
        <v>1.7740659954198584E-2</v>
      </c>
      <c r="V10" s="456">
        <f t="shared" si="6"/>
        <v>308.49186500000002</v>
      </c>
      <c r="W10" s="456">
        <f>'2026-2030年盈利测算表'!N$131</f>
        <v>17093</v>
      </c>
      <c r="X10" s="456">
        <f t="shared" si="7"/>
        <v>17048.973453999999</v>
      </c>
      <c r="Y10" s="461">
        <f>息差测算表!C67</f>
        <v>2.5000000000000001E-3</v>
      </c>
      <c r="Z10" s="447">
        <f>U10+Z$2</f>
        <v>1.7665888454029437E-2</v>
      </c>
      <c r="AA10" s="456">
        <f>Z10*X10</f>
        <v>301.18526329407297</v>
      </c>
      <c r="AB10" s="462">
        <f>$Q10-Y10+$O10</f>
        <v>2.0002301474845878E-2</v>
      </c>
      <c r="AC10" s="456">
        <f>AB10*X10</f>
        <v>341.01870686355238</v>
      </c>
      <c r="AD10" s="456">
        <f>'2026-2030年盈利测算表'!P$131</f>
        <v>17943</v>
      </c>
      <c r="AE10" s="456">
        <f t="shared" si="8"/>
        <v>17898.973453999999</v>
      </c>
      <c r="AF10" s="461">
        <f>息差测算表!D67</f>
        <v>2.5000000000000001E-3</v>
      </c>
      <c r="AG10" s="447">
        <f>Z10+AG$2</f>
        <v>1.7363027492489098E-2</v>
      </c>
      <c r="AH10" s="456">
        <f>AG10*AE10</f>
        <v>310.78036816913453</v>
      </c>
      <c r="AI10" s="462">
        <f>$Q10-AF10+$O10</f>
        <v>2.0002301474845878E-2</v>
      </c>
      <c r="AJ10" s="456">
        <f>AI10*AE10</f>
        <v>358.02066311717141</v>
      </c>
      <c r="AK10" s="456">
        <f>'2026-2030年盈利测算表'!R$131</f>
        <v>18893</v>
      </c>
      <c r="AL10" s="456">
        <f t="shared" si="9"/>
        <v>18848.973453999999</v>
      </c>
      <c r="AM10" s="461">
        <f>息差测算表!E67</f>
        <v>2.5000000000000001E-3</v>
      </c>
      <c r="AN10" s="447">
        <f>AG10+AN$2</f>
        <v>1.7380693323649835E-2</v>
      </c>
      <c r="AO10" s="456">
        <f>AN10*AL10</f>
        <v>327.60822706959078</v>
      </c>
      <c r="AP10" s="462">
        <f>$Q10-AM10+$O10</f>
        <v>2.0002301474845878E-2</v>
      </c>
      <c r="AQ10" s="456">
        <f>AP10*AL10</f>
        <v>377.022849518275</v>
      </c>
      <c r="AR10" s="456">
        <f>'2026-2030年盈利测算表'!T$131</f>
        <v>19843</v>
      </c>
      <c r="AS10" s="456">
        <f t="shared" si="10"/>
        <v>19798.973453999999</v>
      </c>
      <c r="AT10" s="461">
        <f>息差测算表!F67</f>
        <v>2.5000000000000001E-3</v>
      </c>
      <c r="AU10" s="447">
        <f>AN10+AU$2</f>
        <v>1.7552615572399455E-2</v>
      </c>
      <c r="AV10" s="456">
        <f>AU10*AS10</f>
        <v>347.52376976620383</v>
      </c>
      <c r="AW10" s="462">
        <f>$Q10-AT10+$O10</f>
        <v>2.0002301474845878E-2</v>
      </c>
      <c r="AX10" s="456">
        <f>AW10*AS10</f>
        <v>396.02503591937858</v>
      </c>
      <c r="AY10" s="456">
        <f>'2026-2030年盈利测算表'!V$131</f>
        <v>20893</v>
      </c>
      <c r="AZ10" s="456">
        <f t="shared" si="11"/>
        <v>20848.973453999999</v>
      </c>
      <c r="BA10" s="461">
        <f>息差测算表!G67</f>
        <v>2.5000000000000001E-3</v>
      </c>
      <c r="BB10" s="447">
        <f>AU10+BB$2</f>
        <v>1.7317592365308308E-2</v>
      </c>
      <c r="BC10" s="456">
        <f>BB10*AZ10</f>
        <v>361.05402351150593</v>
      </c>
      <c r="BD10" s="462">
        <f>$Q10-BA10+$O10</f>
        <v>2.0002301474845878E-2</v>
      </c>
      <c r="BE10" s="456">
        <f>BD10*AZ10</f>
        <v>417.02745246796673</v>
      </c>
    </row>
    <row r="11" spans="1:57" ht="23.25" customHeight="1">
      <c r="A11" s="445" t="s">
        <v>324</v>
      </c>
      <c r="B11" s="449">
        <f>B9-B10</f>
        <v>18534.063921999998</v>
      </c>
      <c r="C11" s="449">
        <f>C9-C10</f>
        <v>17244.376538</v>
      </c>
      <c r="D11" s="449">
        <f>D9-D10</f>
        <v>101.44197100000002</v>
      </c>
      <c r="E11" s="447">
        <f t="shared" si="0"/>
        <v>5.8826116894664634E-3</v>
      </c>
      <c r="F11" s="447"/>
      <c r="G11" s="447"/>
      <c r="H11" s="449">
        <f>H9-H10</f>
        <v>511.64212599999985</v>
      </c>
      <c r="I11" s="447">
        <f t="shared" si="1"/>
        <v>2.9670085483956849E-2</v>
      </c>
      <c r="J11" s="449">
        <f>J9-J10</f>
        <v>20056.974202999998</v>
      </c>
      <c r="K11" s="449">
        <f>K9-K10</f>
        <v>20612.283835999995</v>
      </c>
      <c r="L11" s="449">
        <f>L9-L10</f>
        <v>113.45540800000003</v>
      </c>
      <c r="M11" s="447">
        <f t="shared" si="2"/>
        <v>5.5042618713529758E-3</v>
      </c>
      <c r="N11" s="447"/>
      <c r="O11" s="447"/>
      <c r="P11" s="449">
        <f>P9-P10</f>
        <v>522.6554910000001</v>
      </c>
      <c r="Q11" s="447">
        <f t="shared" si="3"/>
        <v>2.5356505623465461E-2</v>
      </c>
      <c r="R11" s="456">
        <f>R9-R10</f>
        <v>20622.866668286202</v>
      </c>
      <c r="S11" s="456">
        <f t="shared" si="4"/>
        <v>-10.582832286207122</v>
      </c>
      <c r="T11" s="456">
        <f t="shared" si="5"/>
        <v>20612.283835999995</v>
      </c>
      <c r="U11" s="447">
        <f>M11</f>
        <v>5.5042618713529758E-3</v>
      </c>
      <c r="V11" s="456">
        <f t="shared" si="6"/>
        <v>113.45540800000002</v>
      </c>
      <c r="W11" s="456">
        <f>W9-W10</f>
        <v>22262.866668286202</v>
      </c>
      <c r="X11" s="456">
        <f t="shared" si="7"/>
        <v>22252.283835999995</v>
      </c>
      <c r="Y11" s="461">
        <f>(息差测算表!C64*息差测算表!C65-息差测算表!C66*息差测算表!C67)/(息差测算表!C64-息差测算表!C66)</f>
        <v>1.6309855993898718E-2</v>
      </c>
      <c r="Z11" s="447">
        <f>U11+Z$2</f>
        <v>5.4294903711838306E-3</v>
      </c>
      <c r="AA11" s="456">
        <f>Z11*X11</f>
        <v>120.81856082441156</v>
      </c>
      <c r="AB11" s="462">
        <f>$Q11-Y11+$O11</f>
        <v>9.0466496295667428E-3</v>
      </c>
      <c r="AC11" s="456">
        <f>AB11*X11</f>
        <v>201.30861532196337</v>
      </c>
      <c r="AD11" s="456">
        <f>AD9-AD10</f>
        <v>23112.866668286202</v>
      </c>
      <c r="AE11" s="456">
        <f t="shared" si="8"/>
        <v>23102.283835999995</v>
      </c>
      <c r="AF11" s="461">
        <f>(息差测算表!D64*息差测算表!D65-息差测算表!D66*息差测算表!D67)/(息差测算表!D64-息差测算表!D66)</f>
        <v>1.5482925551588375E-2</v>
      </c>
      <c r="AG11" s="447">
        <f>Z11+AG$2</f>
        <v>5.1266294096434907E-3</v>
      </c>
      <c r="AH11" s="456">
        <f>AG11*AE11</f>
        <v>118.43684774356902</v>
      </c>
      <c r="AI11" s="462">
        <f>$Q11-AF11+$O11</f>
        <v>9.8735800718770857E-3</v>
      </c>
      <c r="AJ11" s="456">
        <f>AI11*AE11</f>
        <v>228.10224929797766</v>
      </c>
      <c r="AK11" s="456">
        <f>AK9-AK10</f>
        <v>24062.866668286202</v>
      </c>
      <c r="AL11" s="456">
        <f t="shared" si="9"/>
        <v>24052.283835999995</v>
      </c>
      <c r="AM11" s="461">
        <f>(息差测算表!E64*息差测算表!E65-息差测算表!E66*息差测算表!E67)/(息差测算表!E64-息差测算表!E66)</f>
        <v>1.4990811398646053E-2</v>
      </c>
      <c r="AN11" s="447">
        <f>AG11+AN$2</f>
        <v>5.1442952408042291E-3</v>
      </c>
      <c r="AO11" s="456">
        <f>AN11*AL11</f>
        <v>123.73204926800726</v>
      </c>
      <c r="AP11" s="462">
        <f>$Q11-AM11+$O11</f>
        <v>1.0365694224819408E-2</v>
      </c>
      <c r="AQ11" s="456">
        <f>AP11*AL11</f>
        <v>249.31861965254234</v>
      </c>
      <c r="AR11" s="456">
        <f>AR9-AR10</f>
        <v>25012.866668286202</v>
      </c>
      <c r="AS11" s="456">
        <f t="shared" si="10"/>
        <v>25002.283835999995</v>
      </c>
      <c r="AT11" s="461">
        <f>(息差测算表!F64*息差测算表!F65-息差测算表!F66*息差测算表!F67)/(息差测算表!F64-息差测算表!F66)</f>
        <v>1.4467713867441371E-2</v>
      </c>
      <c r="AU11" s="447">
        <f>AN11+AU$2</f>
        <v>5.3162174895538504E-3</v>
      </c>
      <c r="AV11" s="456">
        <f>AU11*AS11</f>
        <v>132.91757860773271</v>
      </c>
      <c r="AW11" s="462">
        <f>$Q11-AT11+$O11</f>
        <v>1.0888791756024091E-2</v>
      </c>
      <c r="AX11" s="456">
        <f>AW11*AS11</f>
        <v>272.2446621152111</v>
      </c>
      <c r="AY11" s="456">
        <f>AY9-AY10</f>
        <v>26062.866668286202</v>
      </c>
      <c r="AZ11" s="456">
        <f t="shared" si="11"/>
        <v>26052.283835999995</v>
      </c>
      <c r="BA11" s="461">
        <f>(息差测算表!G64*息差测算表!G65-息差测算表!G66*息差测算表!G67)/(息差测算表!G64-息差测算表!G66)</f>
        <v>1.4492799702591333E-2</v>
      </c>
      <c r="BB11" s="447">
        <f>AU11+BB$2</f>
        <v>5.0811942824627032E-3</v>
      </c>
      <c r="BC11" s="456">
        <f>BB11*AZ11</f>
        <v>132.37671567257868</v>
      </c>
      <c r="BD11" s="462">
        <f>$Q11-BA11+$O11</f>
        <v>1.0863705920874128E-2</v>
      </c>
      <c r="BE11" s="456">
        <f>BD11*AZ11</f>
        <v>283.02435016144648</v>
      </c>
    </row>
    <row r="12" spans="1:57" ht="23.25" customHeight="1">
      <c r="A12" s="450" t="s">
        <v>325</v>
      </c>
      <c r="B12" s="446">
        <f>('2025对公外币'!$C$22)/10000</f>
        <v>1691.3803250000001</v>
      </c>
      <c r="C12" s="446">
        <f>('2025对公外币'!$E$22)/10000</f>
        <v>1441.9937480000001</v>
      </c>
      <c r="D12" s="446">
        <f>('2025对公外币'!$G$8)/10000</f>
        <v>21.468342</v>
      </c>
      <c r="E12" s="447">
        <f t="shared" si="0"/>
        <v>1.4887957752782156E-2</v>
      </c>
      <c r="F12" s="447"/>
      <c r="G12" s="447"/>
      <c r="H12" s="446">
        <f>('2025对公外币'!$K$8)/10000</f>
        <v>70.947106000000005</v>
      </c>
      <c r="I12" s="447">
        <f t="shared" si="1"/>
        <v>4.9200702914559379E-2</v>
      </c>
      <c r="J12" s="446">
        <f>('2025对公外币'!$B$22)/10000</f>
        <v>1784.1836309999999</v>
      </c>
      <c r="K12" s="446">
        <f>('2025对公外币'!$D$22)/10000</f>
        <v>1741.1196120000002</v>
      </c>
      <c r="L12" s="446">
        <f>('2025对公外币'!$F$8)/10000</f>
        <v>18.768717000000002</v>
      </c>
      <c r="M12" s="447">
        <f t="shared" si="2"/>
        <v>1.0779682722912205E-2</v>
      </c>
      <c r="N12" s="447"/>
      <c r="O12" s="447"/>
      <c r="P12" s="446">
        <f>('2025对公外币'!$J$8)/10000</f>
        <v>66.859210000000004</v>
      </c>
      <c r="Q12" s="447">
        <f t="shared" si="3"/>
        <v>3.8400124574554502E-2</v>
      </c>
      <c r="R12" s="456">
        <f>'2026-2030年盈利测算表'!$L$145*7</f>
        <v>1743</v>
      </c>
      <c r="S12" s="456">
        <f t="shared" si="4"/>
        <v>-1.8803879999998117</v>
      </c>
      <c r="T12" s="456">
        <f t="shared" si="5"/>
        <v>1741.1196120000002</v>
      </c>
      <c r="U12" s="447">
        <f>M12</f>
        <v>1.0779682722912205E-2</v>
      </c>
      <c r="V12" s="456">
        <f t="shared" si="6"/>
        <v>18.768717000000002</v>
      </c>
      <c r="W12" s="456">
        <f>'2026-2030年盈利测算表'!N$145*7</f>
        <v>1953</v>
      </c>
      <c r="X12" s="456">
        <f t="shared" si="7"/>
        <v>1951.1196120000002</v>
      </c>
      <c r="Y12" s="461">
        <f>息差测算表!C75</f>
        <v>2.07E-2</v>
      </c>
      <c r="Z12" s="447">
        <f>U12+Z$2</f>
        <v>1.0704911222743059E-2</v>
      </c>
      <c r="AA12" s="456">
        <f>Z12*X12</f>
        <v>20.886562231412885</v>
      </c>
      <c r="AB12" s="462">
        <f>$Q12-Y12+$O12</f>
        <v>1.7700124574554502E-2</v>
      </c>
      <c r="AC12" s="456">
        <f>AB12*X12</f>
        <v>34.535060192256452</v>
      </c>
      <c r="AD12" s="456">
        <f>'2026-2030年盈利测算表'!P$145*7</f>
        <v>2496.4158364157456</v>
      </c>
      <c r="AE12" s="456">
        <f t="shared" si="8"/>
        <v>2494.535448415746</v>
      </c>
      <c r="AF12" s="461">
        <f>息差测算表!D75</f>
        <v>2.07E-2</v>
      </c>
      <c r="AG12" s="447">
        <f>Z12+AG$2</f>
        <v>1.0402050261202719E-2</v>
      </c>
      <c r="AH12" s="456">
        <f>AG12*AE12</f>
        <v>25.948283112772451</v>
      </c>
      <c r="AI12" s="462">
        <f>$Q12-AF12+$O12</f>
        <v>1.7700124574554502E-2</v>
      </c>
      <c r="AJ12" s="456">
        <f>AI12*AE12</f>
        <v>44.153588192600878</v>
      </c>
      <c r="AK12" s="456">
        <f>'2026-2030年盈利测算表'!R$145*7</f>
        <v>2986.4158364157456</v>
      </c>
      <c r="AL12" s="456">
        <f t="shared" si="9"/>
        <v>2984.535448415746</v>
      </c>
      <c r="AM12" s="461">
        <f>息差测算表!E75</f>
        <v>2.07E-2</v>
      </c>
      <c r="AN12" s="447">
        <f>AG12+AN$2</f>
        <v>1.0419716092363456E-2</v>
      </c>
      <c r="AO12" s="456">
        <f>AN12*AL12</f>
        <v>31.098012040086733</v>
      </c>
      <c r="AP12" s="462">
        <f>$Q12-AM12+$O12</f>
        <v>1.7700124574554502E-2</v>
      </c>
      <c r="AQ12" s="456">
        <f>AP12*AL12</f>
        <v>52.826649234132589</v>
      </c>
      <c r="AR12" s="456">
        <f>'2026-2030年盈利测算表'!T$145*7</f>
        <v>3476.4158364157456</v>
      </c>
      <c r="AS12" s="456">
        <f t="shared" si="10"/>
        <v>3474.535448415746</v>
      </c>
      <c r="AT12" s="461">
        <f>息差测算表!F75</f>
        <v>2.07E-2</v>
      </c>
      <c r="AU12" s="447">
        <f>AN12+AU$2</f>
        <v>1.0591638341113077E-2</v>
      </c>
      <c r="AV12" s="456">
        <f>AU12*AS12</f>
        <v>36.801022872996732</v>
      </c>
      <c r="AW12" s="462">
        <f>$Q12-AT12+$O12</f>
        <v>1.7700124574554502E-2</v>
      </c>
      <c r="AX12" s="456">
        <f>AW12*AS12</f>
        <v>61.499710275664292</v>
      </c>
      <c r="AY12" s="456">
        <f>'2026-2030年盈利测算表'!V$145*7</f>
        <v>3966.4158364157456</v>
      </c>
      <c r="AZ12" s="456">
        <f t="shared" si="11"/>
        <v>3964.535448415746</v>
      </c>
      <c r="BA12" s="461">
        <f>息差测算表!G75</f>
        <v>2.07E-2</v>
      </c>
      <c r="BB12" s="447">
        <f>AU12+BB$2</f>
        <v>1.035661513402193E-2</v>
      </c>
      <c r="BC12" s="456">
        <f>BB12*AZ12</f>
        <v>41.059167824428933</v>
      </c>
      <c r="BD12" s="462">
        <f>$Q12-BA12+$O12</f>
        <v>1.7700124574554502E-2</v>
      </c>
      <c r="BE12" s="456">
        <f>BD12*AZ12</f>
        <v>70.172771317195995</v>
      </c>
    </row>
    <row r="13" spans="1:57" ht="23.25" customHeight="1">
      <c r="A13" s="442" t="s">
        <v>326</v>
      </c>
      <c r="B13" s="451"/>
      <c r="C13" s="452"/>
      <c r="D13" s="444">
        <f>D14+D15+D16</f>
        <v>509.44866500000001</v>
      </c>
      <c r="E13" s="453"/>
      <c r="F13" s="444">
        <f>F14+F15+F16</f>
        <v>21.955088</v>
      </c>
      <c r="G13" s="453"/>
      <c r="H13" s="444">
        <f>H14+H15+H16</f>
        <v>-326.16074499999996</v>
      </c>
      <c r="I13" s="453"/>
      <c r="J13" s="443"/>
      <c r="K13" s="443"/>
      <c r="L13" s="444">
        <f>L14+L15+L16</f>
        <v>466.36133399999994</v>
      </c>
      <c r="M13" s="453"/>
      <c r="N13" s="444">
        <f>SUM(N14:N18)</f>
        <v>25.005625999999999</v>
      </c>
      <c r="O13" s="453"/>
      <c r="P13" s="444">
        <f>P14+P15+P16</f>
        <v>-224.88528199999996</v>
      </c>
      <c r="Q13" s="453"/>
      <c r="R13" s="457"/>
      <c r="S13" s="457"/>
      <c r="T13" s="457"/>
      <c r="U13" s="453"/>
      <c r="V13" s="444">
        <f>V14+V15+V16</f>
        <v>491.36696000000001</v>
      </c>
      <c r="W13" s="457"/>
      <c r="X13" s="457"/>
      <c r="Y13" s="461"/>
      <c r="Z13" s="453"/>
      <c r="AA13" s="444">
        <f>AA14+AA15+AA16</f>
        <v>493.62668874373423</v>
      </c>
      <c r="AB13" s="462"/>
      <c r="AC13" s="444">
        <f>AC14+AC15+AC16</f>
        <v>488.15319288805745</v>
      </c>
      <c r="AD13" s="457"/>
      <c r="AE13" s="457"/>
      <c r="AF13" s="461"/>
      <c r="AG13" s="453"/>
      <c r="AH13" s="444">
        <f>AH14+AH15+AH16</f>
        <v>489.94628190268787</v>
      </c>
      <c r="AI13" s="462"/>
      <c r="AJ13" s="444">
        <f>AJ14+AJ15+AJ16</f>
        <v>501.67252359860788</v>
      </c>
      <c r="AK13" s="457"/>
      <c r="AL13" s="457"/>
      <c r="AM13" s="461"/>
      <c r="AN13" s="453"/>
      <c r="AO13" s="444">
        <f>AO14+AO15+AO16</f>
        <v>502.34369646518661</v>
      </c>
      <c r="AP13" s="462"/>
      <c r="AQ13" s="444">
        <f>AQ14+AQ15+AQ16</f>
        <v>518.45267943896022</v>
      </c>
      <c r="AR13" s="457"/>
      <c r="AS13" s="457"/>
      <c r="AT13" s="461"/>
      <c r="AU13" s="453"/>
      <c r="AV13" s="444">
        <f>AV14+AV15+AV16</f>
        <v>525.29615118989045</v>
      </c>
      <c r="AW13" s="462"/>
      <c r="AX13" s="444">
        <f>AX14+AX15+AX16</f>
        <v>540.40392341133611</v>
      </c>
      <c r="AY13" s="457"/>
      <c r="AZ13" s="457"/>
      <c r="BA13" s="461"/>
      <c r="BB13" s="453"/>
      <c r="BC13" s="444">
        <f>BC14+BC15+BC16</f>
        <v>532.12943547760847</v>
      </c>
      <c r="BD13" s="462"/>
      <c r="BE13" s="444">
        <f>BE14+BE15+BE16</f>
        <v>565.89977143680596</v>
      </c>
    </row>
    <row r="14" spans="1:57" ht="23.25" customHeight="1">
      <c r="A14" s="445" t="s">
        <v>327</v>
      </c>
      <c r="B14" s="446">
        <f>('2025零售人民币'!$C$58)/10000</f>
        <v>18154.513708999999</v>
      </c>
      <c r="C14" s="446">
        <f>('2025零售人民币'!$E$58)/10000</f>
        <v>17635.736306999999</v>
      </c>
      <c r="D14" s="446">
        <f>('2025零售人民币'!$G$58)/10000</f>
        <v>120.22382500000001</v>
      </c>
      <c r="E14" s="447">
        <f>D14/C14</f>
        <v>6.8170573038269242E-3</v>
      </c>
      <c r="F14" s="446">
        <f>('2025零售人民币'!$G$94+'2025零售人民币'!$G$99)/10000</f>
        <v>21.955088</v>
      </c>
      <c r="G14" s="447">
        <f>F14/C14</f>
        <v>1.2449204058061108E-3</v>
      </c>
      <c r="H14" s="446">
        <f>('2025零售人民币'!$K$58)/10000</f>
        <v>-575.36514599999998</v>
      </c>
      <c r="I14" s="447">
        <f>H14/C14</f>
        <v>-3.2624957415110893E-2</v>
      </c>
      <c r="J14" s="446">
        <f>('2025零售人民币'!$B$58)/10000</f>
        <v>18409.542109000002</v>
      </c>
      <c r="K14" s="446">
        <f>('2025零售人民币'!$D$58)/10000</f>
        <v>18261.902097999999</v>
      </c>
      <c r="L14" s="446">
        <f>('2025零售人民币'!$F$58)/10000</f>
        <v>105.83203700000001</v>
      </c>
      <c r="M14" s="447">
        <f>L14/K14</f>
        <v>5.795236248232351E-3</v>
      </c>
      <c r="N14" s="446">
        <f>('2025零售人民币'!$F$94+'2025零售人民币'!$F$99)/10000</f>
        <v>25.005625999999999</v>
      </c>
      <c r="O14" s="447">
        <f>N14/K14</f>
        <v>1.36927828578922E-3</v>
      </c>
      <c r="P14" s="446">
        <f>('2025零售人民币'!$J$58)/10000</f>
        <v>-494.09673899999996</v>
      </c>
      <c r="Q14" s="447">
        <f>P14/K14</f>
        <v>-2.7056148715971503E-2</v>
      </c>
      <c r="R14" s="456">
        <f>'2026-2030年盈利测算表'!$L$64</f>
        <v>18261.238087276699</v>
      </c>
      <c r="S14" s="456">
        <f>K14-R14</f>
        <v>0.66401072329972521</v>
      </c>
      <c r="T14" s="456">
        <f>R14+S14</f>
        <v>18261.902097999999</v>
      </c>
      <c r="U14" s="447">
        <f>O14+M14</f>
        <v>7.1645145340215712E-3</v>
      </c>
      <c r="V14" s="456">
        <f>U14*T14</f>
        <v>130.83766300000002</v>
      </c>
      <c r="W14" s="456">
        <f>'2026-2030年盈利测算表'!N$64</f>
        <v>18161.238087276699</v>
      </c>
      <c r="X14" s="456">
        <f>W14+$S14</f>
        <v>18161.902097999999</v>
      </c>
      <c r="Y14" s="461">
        <f>息差测算表!C21</f>
        <v>2.9991476827597847E-2</v>
      </c>
      <c r="Z14" s="447">
        <f>U14+Z$2</f>
        <v>7.089743033852426E-3</v>
      </c>
      <c r="AA14" s="456">
        <f>Z14*X14</f>
        <v>128.76321888080525</v>
      </c>
      <c r="AB14" s="462">
        <f>Y14+$Q14+$O14</f>
        <v>4.3046063974155648E-3</v>
      </c>
      <c r="AC14" s="456">
        <f>AB14*X14</f>
        <v>78.17983996028596</v>
      </c>
      <c r="AD14" s="456">
        <f>'2026-2030年盈利测算表'!P$64</f>
        <v>18184.920633011701</v>
      </c>
      <c r="AE14" s="456">
        <f>AD14+$S14</f>
        <v>18185.584643735001</v>
      </c>
      <c r="AF14" s="461">
        <f>息差测算表!D21</f>
        <v>2.9885170934056647E-2</v>
      </c>
      <c r="AG14" s="447">
        <f>Z14+AG$2</f>
        <v>6.7868820723120862E-3</v>
      </c>
      <c r="AH14" s="456">
        <f>AG14*AE14</f>
        <v>123.42341839307906</v>
      </c>
      <c r="AI14" s="462">
        <f>AF14+$Q14+$O14</f>
        <v>4.1983005038743644E-3</v>
      </c>
      <c r="AJ14" s="456">
        <f>AI14*AE14</f>
        <v>76.348549173042557</v>
      </c>
      <c r="AK14" s="456">
        <f>'2026-2030年盈利测算表'!R$64</f>
        <v>18234.920633011701</v>
      </c>
      <c r="AL14" s="456">
        <f>AK14+$S14</f>
        <v>18235.584643735001</v>
      </c>
      <c r="AM14" s="461">
        <f>息差测算表!E21</f>
        <v>2.9778017076489596E-2</v>
      </c>
      <c r="AN14" s="447">
        <f>AG14+AN$2</f>
        <v>6.8045479034728245E-3</v>
      </c>
      <c r="AO14" s="456">
        <f>AN14*AL14</f>
        <v>124.08490925612824</v>
      </c>
      <c r="AP14" s="462">
        <f>AM14+$Q14+$O14</f>
        <v>4.0911466463073136E-3</v>
      </c>
      <c r="AQ14" s="456">
        <f>AP14*AL14</f>
        <v>74.604450958669602</v>
      </c>
      <c r="AR14" s="456">
        <f>'2026-2030年盈利测算表'!T$64</f>
        <v>18334.920633011701</v>
      </c>
      <c r="AS14" s="456">
        <f>AR14+$S14</f>
        <v>18335.584643735001</v>
      </c>
      <c r="AT14" s="461">
        <f>息差测算表!F21</f>
        <v>2.9669618175344428E-2</v>
      </c>
      <c r="AU14" s="447">
        <f>AN14+AU$2</f>
        <v>6.9764701522224458E-3</v>
      </c>
      <c r="AV14" s="456">
        <f>AU14*AS14</f>
        <v>127.91765899056546</v>
      </c>
      <c r="AW14" s="462">
        <f>AT14+$Q14+$O14</f>
        <v>3.9827477451621456E-3</v>
      </c>
      <c r="AX14" s="456">
        <f>AW14*AS14</f>
        <v>73.026008396065237</v>
      </c>
      <c r="AY14" s="456">
        <f>'2026-2030年盈利测算表'!V$64</f>
        <v>18434.920633011701</v>
      </c>
      <c r="AZ14" s="456">
        <f>AY14+$S14</f>
        <v>18435.584643735001</v>
      </c>
      <c r="BA14" s="461">
        <f>息差测算表!G21</f>
        <v>2.9562395291208524E-2</v>
      </c>
      <c r="BB14" s="447">
        <f>AU14+BB$2</f>
        <v>6.7414469451312986E-3</v>
      </c>
      <c r="BC14" s="456">
        <f>BB14*AZ14</f>
        <v>124.2825157782168</v>
      </c>
      <c r="BD14" s="462">
        <f>BA14+$Q14+$O14</f>
        <v>3.8755248610262416E-3</v>
      </c>
      <c r="BE14" s="456">
        <f>BD14*AZ14</f>
        <v>71.447566614348602</v>
      </c>
    </row>
    <row r="15" spans="1:57" ht="23.25" customHeight="1">
      <c r="A15" s="445" t="s">
        <v>328</v>
      </c>
      <c r="B15" s="446">
        <f>('2025零售人民币'!$C$64)/10000</f>
        <v>4874.862075</v>
      </c>
      <c r="C15" s="446">
        <f>('2025零售人民币'!$E$64)/10000</f>
        <v>4972.7641890000004</v>
      </c>
      <c r="D15" s="446">
        <f>('2025零售人民币'!$G$64)/10000</f>
        <v>264.80783300000002</v>
      </c>
      <c r="E15" s="447">
        <f>D15/C15</f>
        <v>5.3251636903629572E-2</v>
      </c>
      <c r="F15" s="447"/>
      <c r="G15" s="447"/>
      <c r="H15" s="446">
        <f>('2025零售人民币'!$K$64)/10000</f>
        <v>-150.29795900000002</v>
      </c>
      <c r="I15" s="447">
        <f>H15/C15</f>
        <v>-3.0224228072681693E-2</v>
      </c>
      <c r="J15" s="446">
        <f>('2025零售人民币'!$B$64)/10000</f>
        <v>4615.1746419999999</v>
      </c>
      <c r="K15" s="446">
        <f>('2025零售人民币'!$D$64)/10000</f>
        <v>4564.3987630000001</v>
      </c>
      <c r="L15" s="446">
        <f>('2025零售人民币'!$F$64)/10000</f>
        <v>235.69212799999997</v>
      </c>
      <c r="M15" s="447">
        <f>L15/K15</f>
        <v>5.163705895080227E-2</v>
      </c>
      <c r="N15" s="447"/>
      <c r="O15" s="447"/>
      <c r="P15" s="446">
        <f>('2025零售人民币'!$J$64)/10000</f>
        <v>-113.95831399999999</v>
      </c>
      <c r="Q15" s="447">
        <f>P15/K15</f>
        <v>-2.4966774358929949E-2</v>
      </c>
      <c r="R15" s="456">
        <f>'2026-2030年盈利测算表'!$L$67</f>
        <v>4568.4939360712997</v>
      </c>
      <c r="S15" s="456">
        <f>K15-R15</f>
        <v>-4.0951730712995413</v>
      </c>
      <c r="T15" s="456">
        <f>R15+S15</f>
        <v>4564.3987630000001</v>
      </c>
      <c r="U15" s="447">
        <f>M15</f>
        <v>5.163705895080227E-2</v>
      </c>
      <c r="V15" s="456">
        <f>U15*T15</f>
        <v>235.69212799999997</v>
      </c>
      <c r="W15" s="456">
        <f>'2026-2030年盈利测算表'!N$67</f>
        <v>4482.4939360712997</v>
      </c>
      <c r="X15" s="456">
        <f>W15+$S15</f>
        <v>4478.3987630000001</v>
      </c>
      <c r="Y15" s="461">
        <f>息差测算表!C31</f>
        <v>7.1999999999999995E-2</v>
      </c>
      <c r="Z15" s="447">
        <f>U15+Z$2</f>
        <v>5.1562287450633126E-2</v>
      </c>
      <c r="AA15" s="456">
        <f>Z15*X15</f>
        <v>230.91648433636581</v>
      </c>
      <c r="AB15" s="462">
        <f>Y15+$Q15+$O15</f>
        <v>4.7033225641070042E-2</v>
      </c>
      <c r="AC15" s="456">
        <f>AB15*X15</f>
        <v>210.63353953086798</v>
      </c>
      <c r="AD15" s="456">
        <f>'2026-2030年盈利测算表'!P$67</f>
        <v>4365.1775840763003</v>
      </c>
      <c r="AE15" s="456">
        <f>AD15+$S15</f>
        <v>4361.0824110050007</v>
      </c>
      <c r="AF15" s="461">
        <f>息差测算表!D31</f>
        <v>7.0000000000000007E-2</v>
      </c>
      <c r="AG15" s="447">
        <f>Z15+AG$2</f>
        <v>5.1259426489092784E-2</v>
      </c>
      <c r="AH15" s="456">
        <f>AG15*AE15</f>
        <v>223.54658325978636</v>
      </c>
      <c r="AI15" s="462">
        <f>AF15+$Q15+$O15</f>
        <v>4.5033225641070054E-2</v>
      </c>
      <c r="AJ15" s="456">
        <f>AI15*AE15</f>
        <v>196.39360825409003</v>
      </c>
      <c r="AK15" s="456">
        <f>'2026-2030年盈利测算表'!R$67</f>
        <v>4315.1775840763003</v>
      </c>
      <c r="AL15" s="456">
        <f>AK15+$S15</f>
        <v>4311.0824110050007</v>
      </c>
      <c r="AM15" s="461">
        <f>息差测算表!E31</f>
        <v>6.8000000000000005E-2</v>
      </c>
      <c r="AN15" s="447">
        <f>AG15+AN$2</f>
        <v>5.1277092320253521E-2</v>
      </c>
      <c r="AO15" s="456">
        <f>AN15*AL15</f>
        <v>221.05977078932455</v>
      </c>
      <c r="AP15" s="462">
        <f>AM15+$Q15+$O15</f>
        <v>4.3033225641070053E-2</v>
      </c>
      <c r="AQ15" s="456">
        <f>AP15*AL15</f>
        <v>185.51978215002649</v>
      </c>
      <c r="AR15" s="456">
        <f>'2026-2030年盈利测算表'!T$67</f>
        <v>4315.1775840763003</v>
      </c>
      <c r="AS15" s="456">
        <f>AR15+$S15</f>
        <v>4311.0824110050007</v>
      </c>
      <c r="AT15" s="461">
        <f>息差测算表!F31</f>
        <v>6.6000000000000003E-2</v>
      </c>
      <c r="AU15" s="447">
        <f>AN15+AU$2</f>
        <v>5.1449014569003144E-2</v>
      </c>
      <c r="AV15" s="456">
        <f>AU15*AS15</f>
        <v>221.80094177196949</v>
      </c>
      <c r="AW15" s="462">
        <f>AT15+$Q15+$O15</f>
        <v>4.1033225641070051E-2</v>
      </c>
      <c r="AX15" s="456">
        <f>AW15*AS15</f>
        <v>176.89761732801648</v>
      </c>
      <c r="AY15" s="456">
        <f>'2026-2030年盈利测算表'!V$67</f>
        <v>4315.1775840763003</v>
      </c>
      <c r="AZ15" s="456">
        <f>AY15+$S15</f>
        <v>4311.0824110050007</v>
      </c>
      <c r="BA15" s="461">
        <f>息差测算表!G31</f>
        <v>6.6000000000000003E-2</v>
      </c>
      <c r="BB15" s="447">
        <f>AU15+BB$2</f>
        <v>5.1213991361912001E-2</v>
      </c>
      <c r="BC15" s="456">
        <f>BB15*AZ15</f>
        <v>220.78773735770088</v>
      </c>
      <c r="BD15" s="462">
        <f>BA15+$Q15+$O15</f>
        <v>4.1033225641070051E-2</v>
      </c>
      <c r="BE15" s="456">
        <f>BD15*AZ15</f>
        <v>176.89761732801648</v>
      </c>
    </row>
    <row r="16" spans="1:57" ht="23.25" customHeight="1">
      <c r="A16" s="445" t="s">
        <v>329</v>
      </c>
      <c r="B16" s="446">
        <f>('2025零售人民币'!$C$25)/10000</f>
        <v>14313.876415999999</v>
      </c>
      <c r="C16" s="446">
        <f>('2025零售人民币'!$E$25)/10000</f>
        <v>13306.345720000001</v>
      </c>
      <c r="D16" s="446">
        <f>('2025零售人民币'!$G$25)/10000</f>
        <v>124.41700700000001</v>
      </c>
      <c r="E16" s="447">
        <f>D16/C16</f>
        <v>9.3502009956795262E-3</v>
      </c>
      <c r="F16" s="447"/>
      <c r="G16" s="447"/>
      <c r="H16" s="446">
        <f>('2025零售人民币'!$K$25)/10000</f>
        <v>399.50236000000001</v>
      </c>
      <c r="I16" s="447">
        <f>H16/C16</f>
        <v>3.0023446587557925E-2</v>
      </c>
      <c r="J16" s="446">
        <f>('2025零售人民币'!$B$25)/10000</f>
        <v>15535.014612000001</v>
      </c>
      <c r="K16" s="446">
        <f>('2025零售人民币'!$D$25)/10000</f>
        <v>14926.463009999999</v>
      </c>
      <c r="L16" s="446">
        <f>('2025零售人民币'!$F$25)/10000</f>
        <v>124.83716899999999</v>
      </c>
      <c r="M16" s="447">
        <f>L16/K16</f>
        <v>8.363479607752031E-3</v>
      </c>
      <c r="N16" s="447"/>
      <c r="O16" s="447"/>
      <c r="P16" s="446">
        <f>('2025零售人民币'!$J$25)/10000</f>
        <v>383.16977099999997</v>
      </c>
      <c r="Q16" s="447">
        <f>P16/K16</f>
        <v>2.5670500154209002E-2</v>
      </c>
      <c r="R16" s="456">
        <f>'2026-2030年盈利测算表'!$L$134</f>
        <v>15327.2163671292</v>
      </c>
      <c r="S16" s="456">
        <f>K16-R16</f>
        <v>-400.75335712920059</v>
      </c>
      <c r="T16" s="456">
        <f>R16+S16</f>
        <v>14926.463009999999</v>
      </c>
      <c r="U16" s="447">
        <f>M16</f>
        <v>8.363479607752031E-3</v>
      </c>
      <c r="V16" s="456">
        <f>U16*T16</f>
        <v>124.837169</v>
      </c>
      <c r="W16" s="456">
        <f>'2026-2030年盈利测算表'!N$134</f>
        <v>16427.2163671292</v>
      </c>
      <c r="X16" s="456">
        <f>W16+$S16</f>
        <v>16026.463009999999</v>
      </c>
      <c r="Y16" s="461">
        <f>息差测算表!C77</f>
        <v>1.3076925201909742E-2</v>
      </c>
      <c r="Z16" s="463">
        <f>AC16/X16</f>
        <v>1.2438166379725949E-2</v>
      </c>
      <c r="AA16" s="464">
        <f>AA17+AA18</f>
        <v>133.94698552656317</v>
      </c>
      <c r="AB16" s="462">
        <f>$Q16-Y16+$O16</f>
        <v>1.259357495229926E-2</v>
      </c>
      <c r="AC16" s="464">
        <f>AC17+AC18</f>
        <v>199.33981339690354</v>
      </c>
      <c r="AD16" s="456">
        <f>'2026-2030年盈利测算表'!P$134</f>
        <v>18027.2163671292</v>
      </c>
      <c r="AE16" s="456">
        <f>AD16+$S16</f>
        <v>17626.463009999999</v>
      </c>
      <c r="AF16" s="461">
        <f>息差测算表!D77</f>
        <v>1.2532755412723695E-2</v>
      </c>
      <c r="AG16" s="463">
        <f>AJ16/AE16</f>
        <v>1.2987878852472925E-2</v>
      </c>
      <c r="AH16" s="464">
        <f>AH17+AH18</f>
        <v>142.97628024982242</v>
      </c>
      <c r="AI16" s="462">
        <f>$Q16-AF16+$O16</f>
        <v>1.3137744741485307E-2</v>
      </c>
      <c r="AJ16" s="464">
        <f>AJ17+AJ18</f>
        <v>228.93036617147527</v>
      </c>
      <c r="AK16" s="456">
        <f>'2026-2030年盈利测算表'!R$134</f>
        <v>19627.2163671292</v>
      </c>
      <c r="AL16" s="456">
        <f>AK16+$S16</f>
        <v>19226.463009999999</v>
      </c>
      <c r="AM16" s="461">
        <f>息差测算表!E77</f>
        <v>1.2088146101537028E-2</v>
      </c>
      <c r="AN16" s="463">
        <f>AQ16/AL16</f>
        <v>1.343608786472599E-2</v>
      </c>
      <c r="AO16" s="464">
        <f>AO17+AO18</f>
        <v>157.19901641973382</v>
      </c>
      <c r="AP16" s="462">
        <f>$Q16-AM16+$O16</f>
        <v>1.3582354052671974E-2</v>
      </c>
      <c r="AQ16" s="464">
        <f>AQ17+AQ18</f>
        <v>258.32844633026411</v>
      </c>
      <c r="AR16" s="456">
        <f>'2026-2030年盈利测算表'!T$134</f>
        <v>21327.2163671292</v>
      </c>
      <c r="AS16" s="456">
        <f>AR16+$S16</f>
        <v>20926.463009999999</v>
      </c>
      <c r="AT16" s="461">
        <f>息差测算表!F77</f>
        <v>1.1646118598612731E-2</v>
      </c>
      <c r="AU16" s="463">
        <f>AX16/AS16</f>
        <v>1.3881003089172039E-2</v>
      </c>
      <c r="AV16" s="464">
        <f>AV17+AV18</f>
        <v>175.57755042735545</v>
      </c>
      <c r="AW16" s="462">
        <f>$Q16-AT16+$O16</f>
        <v>1.4024381555596271E-2</v>
      </c>
      <c r="AX16" s="464">
        <f>AX17+AX18</f>
        <v>290.48029768725439</v>
      </c>
      <c r="AY16" s="456">
        <f>'2026-2030年盈利测算表'!V$134</f>
        <v>23227.2163671292</v>
      </c>
      <c r="AZ16" s="456">
        <f>AY16+$S16</f>
        <v>22826.463009999999</v>
      </c>
      <c r="BA16" s="461">
        <f>息差测算表!G77</f>
        <v>1.1614536186319944E-2</v>
      </c>
      <c r="BB16" s="463">
        <f>BE16/AZ16</f>
        <v>1.3911686070475483E-2</v>
      </c>
      <c r="BC16" s="464">
        <f>BC17+BC18</f>
        <v>187.05918234169076</v>
      </c>
      <c r="BD16" s="462">
        <f>$Q16-BA16+$O16</f>
        <v>1.4055963967889058E-2</v>
      </c>
      <c r="BE16" s="464">
        <f>BE17+BE18</f>
        <v>317.55458749444085</v>
      </c>
    </row>
    <row r="17" spans="1:57" ht="23.25" customHeight="1">
      <c r="A17" s="445" t="s">
        <v>330</v>
      </c>
      <c r="B17" s="446">
        <f>('2025零售人民币'!$C$26)/10000</f>
        <v>3949.8559329999998</v>
      </c>
      <c r="C17" s="446">
        <f>('2025零售人民币'!$E$26)/10000</f>
        <v>3447.6015219999999</v>
      </c>
      <c r="D17" s="446">
        <f>('2025零售人民币'!$G$26)/10000</f>
        <v>85.506220999999996</v>
      </c>
      <c r="E17" s="447">
        <f>D17/C17</f>
        <v>2.4801654267282227E-2</v>
      </c>
      <c r="F17" s="447"/>
      <c r="G17" s="447"/>
      <c r="H17" s="446">
        <f>('2025零售人民币'!$K$26)/10000</f>
        <v>91.696830000000006</v>
      </c>
      <c r="I17" s="447">
        <f>H17/C17</f>
        <v>2.6597282027769103E-2</v>
      </c>
      <c r="J17" s="446">
        <f>('2025零售人民币'!$B$26)/10000</f>
        <v>4205.9755189999996</v>
      </c>
      <c r="K17" s="446">
        <f>('2025零售人民币'!$D$26)/10000</f>
        <v>3913.2433770000002</v>
      </c>
      <c r="L17" s="446">
        <f>('2025零售人民币'!$F$26)/10000</f>
        <v>85.471429999999998</v>
      </c>
      <c r="M17" s="447">
        <f>L17/K17</f>
        <v>2.1841582995414086E-2</v>
      </c>
      <c r="N17" s="447"/>
      <c r="O17" s="447"/>
      <c r="P17" s="446">
        <f>('2025零售人民币'!$J$26)/10000</f>
        <v>88.235590999999999</v>
      </c>
      <c r="Q17" s="447">
        <f>P17/K17</f>
        <v>2.2547943610817231E-2</v>
      </c>
      <c r="R17" s="456">
        <f>'2026-2030年盈利测算表'!$L$137</f>
        <v>4152</v>
      </c>
      <c r="S17" s="456">
        <f>K17-R17</f>
        <v>-238.75662299999976</v>
      </c>
      <c r="T17" s="456">
        <f>R17+S17</f>
        <v>3913.2433770000002</v>
      </c>
      <c r="U17" s="447">
        <f>M17</f>
        <v>2.1841582995414086E-2</v>
      </c>
      <c r="V17" s="456">
        <f>U17*T17</f>
        <v>85.471429999999998</v>
      </c>
      <c r="W17" s="456">
        <f>'2026-2030年盈利测算表'!N$137</f>
        <v>4501.0572845934012</v>
      </c>
      <c r="X17" s="456">
        <f>W17+$S17</f>
        <v>4262.3006615934009</v>
      </c>
      <c r="Y17" s="461">
        <f>息差测算表!C79</f>
        <v>5.0000000000000001E-4</v>
      </c>
      <c r="Z17" s="447">
        <f>U17+Z$2</f>
        <v>2.1766811495244939E-2</v>
      </c>
      <c r="AA17" s="456">
        <f>Z17*X17</f>
        <v>92.776695036961343</v>
      </c>
      <c r="AB17" s="462">
        <f>$Q17-Y17+$O17</f>
        <v>2.2047943610817231E-2</v>
      </c>
      <c r="AC17" s="456">
        <f>AB17*X17</f>
        <v>93.974964639160277</v>
      </c>
      <c r="AD17" s="456">
        <f>'2026-2030年盈利测算表'!P$137</f>
        <v>4981.0572845934012</v>
      </c>
      <c r="AE17" s="456">
        <f>AD17+$S17</f>
        <v>4742.3006615934009</v>
      </c>
      <c r="AF17" s="461">
        <f>息差测算表!D79</f>
        <v>5.0000000000000001E-4</v>
      </c>
      <c r="AG17" s="447">
        <f>Z17+AG$2</f>
        <v>2.14639505337046E-2</v>
      </c>
      <c r="AH17" s="456">
        <f>AG17*AE17</f>
        <v>101.78850681639535</v>
      </c>
      <c r="AI17" s="462">
        <f>$Q17-AF17+$O17</f>
        <v>2.2047943610817231E-2</v>
      </c>
      <c r="AJ17" s="456">
        <f>AI17*AE17</f>
        <v>104.55797757235256</v>
      </c>
      <c r="AK17" s="456">
        <f>'2026-2030年盈利测算表'!R$137</f>
        <v>5461.0572845934012</v>
      </c>
      <c r="AL17" s="456">
        <f>AK17+$S17</f>
        <v>5222.3006615934009</v>
      </c>
      <c r="AM17" s="461">
        <f>息差测算表!E79</f>
        <v>5.0000000000000001E-4</v>
      </c>
      <c r="AN17" s="447">
        <f>AG17+AN$2</f>
        <v>2.1481616364865338E-2</v>
      </c>
      <c r="AO17" s="456">
        <f>AN17*AL17</f>
        <v>112.18345935433189</v>
      </c>
      <c r="AP17" s="462">
        <f>$Q17-AM17+$O17</f>
        <v>2.2047943610817231E-2</v>
      </c>
      <c r="AQ17" s="456">
        <f>AP17*AL17</f>
        <v>115.14099050554482</v>
      </c>
      <c r="AR17" s="456">
        <f>'2026-2030年盈利测算表'!T$137</f>
        <v>5971.0572845934012</v>
      </c>
      <c r="AS17" s="456">
        <f>AR17+$S17</f>
        <v>5732.3006615934009</v>
      </c>
      <c r="AT17" s="461">
        <f>息差测算表!F79</f>
        <v>5.0000000000000001E-4</v>
      </c>
      <c r="AU17" s="447">
        <f>AN17+AU$2</f>
        <v>2.1653538613614957E-2</v>
      </c>
      <c r="AV17" s="456">
        <f>AU17*AS17</f>
        <v>124.12459372066327</v>
      </c>
      <c r="AW17" s="462">
        <f>$Q17-AT17+$O17</f>
        <v>2.2047943610817231E-2</v>
      </c>
      <c r="AX17" s="456">
        <f>AW17*AS17</f>
        <v>126.38544174706161</v>
      </c>
      <c r="AY17" s="456">
        <f>'2026-2030年盈利测算表'!V$137</f>
        <v>6541.0572845934012</v>
      </c>
      <c r="AZ17" s="456">
        <f>AY17+$S17</f>
        <v>6302.3006615934009</v>
      </c>
      <c r="BA17" s="461">
        <f>息差测算表!G79</f>
        <v>5.0000000000000001E-4</v>
      </c>
      <c r="BB17" s="447">
        <f>AU17+BB$2</f>
        <v>2.141851540652381E-2</v>
      </c>
      <c r="BC17" s="456">
        <f>BB17*AZ17</f>
        <v>134.98592381688346</v>
      </c>
      <c r="BD17" s="462">
        <f>$Q17-BA17+$O17</f>
        <v>2.2047943610817231E-2</v>
      </c>
      <c r="BE17" s="456">
        <f>BD17*AZ17</f>
        <v>138.95276960522742</v>
      </c>
    </row>
    <row r="18" spans="1:57" ht="23.25" customHeight="1">
      <c r="A18" s="445" t="s">
        <v>331</v>
      </c>
      <c r="B18" s="449">
        <f>B16-B17</f>
        <v>10364.020483</v>
      </c>
      <c r="C18" s="449">
        <f>C16-C17</f>
        <v>9858.7441980000003</v>
      </c>
      <c r="D18" s="449">
        <f>D16-D17</f>
        <v>38.910786000000016</v>
      </c>
      <c r="E18" s="447">
        <f>D18/C18</f>
        <v>3.946829861747876E-3</v>
      </c>
      <c r="F18" s="447"/>
      <c r="G18" s="447"/>
      <c r="H18" s="449">
        <f>H16-H17</f>
        <v>307.80552999999998</v>
      </c>
      <c r="I18" s="447">
        <f>H18/C18</f>
        <v>3.1221575873978263E-2</v>
      </c>
      <c r="J18" s="449">
        <f>J16-J17</f>
        <v>11329.039093000001</v>
      </c>
      <c r="K18" s="449">
        <f>K16-K17</f>
        <v>11013.219632999999</v>
      </c>
      <c r="L18" s="449">
        <f>L16-L17</f>
        <v>39.365738999999991</v>
      </c>
      <c r="M18" s="447">
        <f>L18/K18</f>
        <v>3.5744078763347764E-3</v>
      </c>
      <c r="N18" s="447"/>
      <c r="O18" s="447"/>
      <c r="P18" s="449">
        <f>P16-P17</f>
        <v>294.93417999999997</v>
      </c>
      <c r="Q18" s="447">
        <f>P18/K18</f>
        <v>2.6780014367121085E-2</v>
      </c>
      <c r="R18" s="456">
        <f>R16-R17</f>
        <v>11175.2163671292</v>
      </c>
      <c r="S18" s="456">
        <f>K18-R18</f>
        <v>-161.99673412920129</v>
      </c>
      <c r="T18" s="456">
        <f>R18+S18</f>
        <v>11013.219632999999</v>
      </c>
      <c r="U18" s="447">
        <f>M18</f>
        <v>3.5744078763347764E-3</v>
      </c>
      <c r="V18" s="456">
        <f>U18*T18</f>
        <v>39.365738999999991</v>
      </c>
      <c r="W18" s="456">
        <f>W16-W17</f>
        <v>11926.1590825358</v>
      </c>
      <c r="X18" s="456">
        <f>W18+$S18</f>
        <v>11764.162348406599</v>
      </c>
      <c r="Y18" s="461">
        <f>(息差测算表!C76*息差测算表!C77-息差测算表!C78*息差测算表!$C$79)/(息差测算表!C76-息差测算表!C78)</f>
        <v>1.7823588432382565E-2</v>
      </c>
      <c r="Z18" s="447">
        <f>U18+Z$2</f>
        <v>3.4996363761656312E-3</v>
      </c>
      <c r="AA18" s="456">
        <f>Z18*X18</f>
        <v>41.170290489601832</v>
      </c>
      <c r="AB18" s="462">
        <f>$Q18-Y18+$O18</f>
        <v>8.9564259347385197E-3</v>
      </c>
      <c r="AC18" s="456">
        <f>AB18*X18</f>
        <v>105.36484875774327</v>
      </c>
      <c r="AD18" s="456">
        <f>AD16-AD17</f>
        <v>13046.1590825358</v>
      </c>
      <c r="AE18" s="456">
        <f>AD18+$S18</f>
        <v>12884.162348406599</v>
      </c>
      <c r="AF18" s="461">
        <f>(息差测算表!D76*息差测算表!D77-息差测算表!D78*息差测算表!$C$79)/(息差测算表!D76-息差测算表!D78)</f>
        <v>1.7126892554781923E-2</v>
      </c>
      <c r="AG18" s="447">
        <f>Z18+AG$2</f>
        <v>3.1967754146252914E-3</v>
      </c>
      <c r="AH18" s="456">
        <f>AG18*AE18</f>
        <v>41.187773433427068</v>
      </c>
      <c r="AI18" s="462">
        <f>$Q18-AF18+$O18</f>
        <v>9.6531218123391618E-3</v>
      </c>
      <c r="AJ18" s="456">
        <f>AI18*AE18</f>
        <v>124.3723885991227</v>
      </c>
      <c r="AK18" s="456">
        <f>AK16-AK17</f>
        <v>14166.1590825358</v>
      </c>
      <c r="AL18" s="456">
        <f>AK18+$S18</f>
        <v>14004.162348406599</v>
      </c>
      <c r="AM18" s="461">
        <f>(息差测算表!E76*息差测算表!E77-息差测算表!E78*息差测算表!$C$79)/(息差测算表!E76-息差测算表!E78)</f>
        <v>1.6555378843596806E-2</v>
      </c>
      <c r="AN18" s="447">
        <f>AG18+AN$2</f>
        <v>3.2144412457860297E-3</v>
      </c>
      <c r="AO18" s="456">
        <f>AN18*AL18</f>
        <v>45.015557065401921</v>
      </c>
      <c r="AP18" s="462">
        <f>$Q18-AM18+$O18</f>
        <v>1.0224635523524279E-2</v>
      </c>
      <c r="AQ18" s="456">
        <f>AP18*AL18</f>
        <v>143.18745582471931</v>
      </c>
      <c r="AR18" s="456">
        <f>AR16-AR17</f>
        <v>15356.1590825358</v>
      </c>
      <c r="AS18" s="456">
        <f>AR18+$S18</f>
        <v>15194.162348406599</v>
      </c>
      <c r="AT18" s="461">
        <f>(息差测算表!F76*息差测算表!F77-息差测算表!F78*息差测算表!$C$79)/(息差测算表!F76-息差测算表!F78)</f>
        <v>1.5980152408465544E-2</v>
      </c>
      <c r="AU18" s="447">
        <f>AN18+AU$2</f>
        <v>3.386363494535651E-3</v>
      </c>
      <c r="AV18" s="456">
        <f>AU18*AS18</f>
        <v>51.452956706692184</v>
      </c>
      <c r="AW18" s="462">
        <f>$Q18-AT18+$O18</f>
        <v>1.0799861958655541E-2</v>
      </c>
      <c r="AX18" s="456">
        <f>AW18*AS18</f>
        <v>164.09485594019276</v>
      </c>
      <c r="AY18" s="456">
        <f>AY16-AY17</f>
        <v>16686.1590825358</v>
      </c>
      <c r="AZ18" s="456">
        <f>AY18+$S18</f>
        <v>16524.1623484066</v>
      </c>
      <c r="BA18" s="461">
        <f>(息差测算表!G76*息差测算表!G77-息差测算表!G78*息差测算表!$C$79)/(息差测算表!G76-息差测算表!G78)</f>
        <v>1.5971489606624784E-2</v>
      </c>
      <c r="BB18" s="447">
        <f>AU18+BB$2</f>
        <v>3.1513402874445038E-3</v>
      </c>
      <c r="BC18" s="456">
        <f>BB18*AZ18</f>
        <v>52.073258524807301</v>
      </c>
      <c r="BD18" s="462">
        <f>$Q18-BA18+$O18</f>
        <v>1.0808524760496301E-2</v>
      </c>
      <c r="BE18" s="456">
        <f>BD18*AZ18</f>
        <v>178.60181788921344</v>
      </c>
    </row>
    <row r="19" spans="1:57" ht="23.25" customHeight="1">
      <c r="A19" s="442" t="s">
        <v>332</v>
      </c>
      <c r="B19" s="451"/>
      <c r="C19" s="452"/>
      <c r="D19" s="444">
        <f>SUM(D20:D27)</f>
        <v>79.24451700000003</v>
      </c>
      <c r="E19" s="453"/>
      <c r="F19" s="444">
        <f>SUM(F20:F27)</f>
        <v>32.418628999999996</v>
      </c>
      <c r="G19" s="453"/>
      <c r="H19" s="444">
        <f>SUM(H20:H27)</f>
        <v>-11.334407999999996</v>
      </c>
      <c r="I19" s="453"/>
      <c r="J19" s="453"/>
      <c r="K19" s="452"/>
      <c r="L19" s="444">
        <f>SUM(L20:L27)</f>
        <v>114.69477300000001</v>
      </c>
      <c r="M19" s="453"/>
      <c r="N19" s="453"/>
      <c r="O19" s="453"/>
      <c r="P19" s="444">
        <f>SUM(P20:P27)</f>
        <v>-55.322085000000001</v>
      </c>
      <c r="Q19" s="453"/>
      <c r="R19" s="457"/>
      <c r="S19" s="457"/>
      <c r="T19" s="457"/>
      <c r="U19" s="453"/>
      <c r="V19" s="444">
        <f>SUM(V20:V27)</f>
        <v>115.43247041585668</v>
      </c>
      <c r="W19" s="457"/>
      <c r="X19" s="457"/>
      <c r="Y19" s="440"/>
      <c r="Z19" s="453"/>
      <c r="AA19" s="444">
        <f>SUM(AA20:AA27)</f>
        <v>117.35293512674971</v>
      </c>
      <c r="AB19" s="465"/>
      <c r="AC19" s="444">
        <f>SUM(AC20:AC27)</f>
        <v>105.96570067234302</v>
      </c>
      <c r="AD19" s="457"/>
      <c r="AE19" s="457"/>
      <c r="AF19" s="440"/>
      <c r="AG19" s="453"/>
      <c r="AH19" s="444">
        <f>SUM(AH20:AH27)</f>
        <v>126.40790828057158</v>
      </c>
      <c r="AI19" s="465"/>
      <c r="AJ19" s="444">
        <f>SUM(AJ20:AJ27)</f>
        <v>115.30563207077333</v>
      </c>
      <c r="AK19" s="457"/>
      <c r="AL19" s="457"/>
      <c r="AM19" s="440"/>
      <c r="AN19" s="453"/>
      <c r="AO19" s="444">
        <f>SUM(AO20:AO27)</f>
        <v>126.5456954114444</v>
      </c>
      <c r="AP19" s="465"/>
      <c r="AQ19" s="444">
        <f>SUM(AQ20:AQ27)</f>
        <v>109.83102773998262</v>
      </c>
      <c r="AR19" s="457"/>
      <c r="AS19" s="457"/>
      <c r="AT19" s="440"/>
      <c r="AU19" s="453"/>
      <c r="AV19" s="444">
        <f>SUM(AV20:AV27)</f>
        <v>133.17117948737217</v>
      </c>
      <c r="AW19" s="465"/>
      <c r="AX19" s="444">
        <f>SUM(AX20:AX27)</f>
        <v>101.43099811278962</v>
      </c>
      <c r="AY19" s="457"/>
      <c r="AZ19" s="457"/>
      <c r="BA19" s="440"/>
      <c r="BB19" s="453"/>
      <c r="BC19" s="444">
        <f>SUM(BC20:BC27)</f>
        <v>120.75182833092693</v>
      </c>
      <c r="BD19" s="465"/>
      <c r="BE19" s="444">
        <f>SUM(BE20:BE27)</f>
        <v>88.757376276580743</v>
      </c>
    </row>
    <row r="20" spans="1:57" ht="23.25" customHeight="1">
      <c r="A20" s="445" t="s">
        <v>333</v>
      </c>
      <c r="B20" s="446">
        <f>('2025金市人民币'!$C$57)/10000</f>
        <v>4476.6428049999995</v>
      </c>
      <c r="C20" s="446">
        <f>('2025金市人民币'!$E$57)/10000</f>
        <v>3959.4479770000003</v>
      </c>
      <c r="D20" s="446">
        <f>('2025金市人民币'!$G$57)/10000</f>
        <v>54.867784999999998</v>
      </c>
      <c r="E20" s="447">
        <f t="shared" ref="E20:E27" si="12">D20/C20</f>
        <v>1.3857432985285058E-2</v>
      </c>
      <c r="F20" s="446">
        <f>('2025金市人民币'!$G$93+'2025金市人民币'!$G$98)/10000</f>
        <v>32.418628999999996</v>
      </c>
      <c r="G20" s="447">
        <f>F20/C20</f>
        <v>8.1876638330182043E-3</v>
      </c>
      <c r="H20" s="446">
        <f>('2025金市人民币'!$K$57)/10000</f>
        <v>3.3082E-2</v>
      </c>
      <c r="I20" s="447">
        <f t="shared" ref="I20:I27" si="13">H20/C20</f>
        <v>8.3552051175238864E-6</v>
      </c>
      <c r="J20" s="446">
        <f>('2025金市人民币'!$B$57)/10000</f>
        <v>2004.0632719999999</v>
      </c>
      <c r="K20" s="446">
        <f>('2025金市人民币'!$D$57)/10000</f>
        <v>2618.7727559999998</v>
      </c>
      <c r="L20" s="454">
        <f>('2025金市人民币'!$F$57)/10000</f>
        <v>4.8100820000000004</v>
      </c>
      <c r="M20" s="447">
        <f>L20/K20</f>
        <v>1.8367695283904965E-3</v>
      </c>
      <c r="N20" s="447"/>
      <c r="O20" s="447"/>
      <c r="P20" s="454">
        <f>('2025金市人民币'!$J$57)/10000</f>
        <v>-23.896851000000002</v>
      </c>
      <c r="Q20" s="447">
        <f t="shared" ref="Q20:Q27" si="14">P20/K20</f>
        <v>-9.1252098698708182E-3</v>
      </c>
      <c r="R20" s="456">
        <f>'2026-2030年盈利测算表'!$L$70</f>
        <v>2620.9618136613999</v>
      </c>
      <c r="S20" s="456">
        <f t="shared" ref="S20:S27" si="15">K20-R20</f>
        <v>-2.1890576614000565</v>
      </c>
      <c r="T20" s="456">
        <f t="shared" ref="T20:T27" si="16">R20+S20</f>
        <v>2618.7727559999998</v>
      </c>
      <c r="U20" s="447">
        <f>M20</f>
        <v>1.8367695283904965E-3</v>
      </c>
      <c r="V20" s="456">
        <f t="shared" ref="V20:V27" si="17">U20*T20</f>
        <v>4.8100820000000004</v>
      </c>
      <c r="W20" s="456">
        <f>'2026-2030年盈利测算表'!N$70</f>
        <v>1567.9618136613999</v>
      </c>
      <c r="X20" s="456">
        <f t="shared" ref="X20:X27" si="18">W20+$S20</f>
        <v>1565.7727559999998</v>
      </c>
      <c r="Y20" s="465">
        <f>息差测算表!C41</f>
        <v>1.4897166149516E-2</v>
      </c>
      <c r="Z20" s="447">
        <f t="shared" ref="Z20:Z27" si="19">U20+Z$2</f>
        <v>1.7619980282213513E-3</v>
      </c>
      <c r="AA20" s="456">
        <f>Z20*X20</f>
        <v>2.7588885087147106</v>
      </c>
      <c r="AB20" s="466">
        <f>$U20</f>
        <v>1.8367695283904965E-3</v>
      </c>
      <c r="AC20" s="456">
        <f t="shared" ref="AC20:AC27" si="20">AB20*X20</f>
        <v>2.8759636866048077</v>
      </c>
      <c r="AD20" s="456">
        <f>'2026-2030年盈利测算表'!P$70</f>
        <v>1467.9618136613999</v>
      </c>
      <c r="AE20" s="456">
        <f t="shared" ref="AE20:AE27" si="21">AD20+$S20</f>
        <v>1465.7727559999998</v>
      </c>
      <c r="AF20" s="465">
        <f>息差测算表!D41</f>
        <v>1.4506390947903101E-2</v>
      </c>
      <c r="AG20" s="447">
        <f t="shared" ref="AG20:AG27" si="22">Z20+AG$2</f>
        <v>1.4591370666810115E-3</v>
      </c>
      <c r="AH20" s="456">
        <f t="shared" ref="AH20:AH27" si="23">AG20*AE20</f>
        <v>2.138763359610782</v>
      </c>
      <c r="AI20" s="466">
        <f>$U20</f>
        <v>1.8367695283904965E-3</v>
      </c>
      <c r="AJ20" s="456">
        <f t="shared" ref="AJ20:AJ27" si="24">AI20*AE20</f>
        <v>2.6922867337657581</v>
      </c>
      <c r="AK20" s="456">
        <f>'2026-2030年盈利测算表'!R$70</f>
        <v>1467.9618136613999</v>
      </c>
      <c r="AL20" s="456">
        <f t="shared" ref="AL20:AL27" si="25">AK20+$S20</f>
        <v>1465.7727559999998</v>
      </c>
      <c r="AM20" s="465">
        <f>息差测算表!E41</f>
        <v>1.4522166149516E-2</v>
      </c>
      <c r="AN20" s="447">
        <f t="shared" ref="AN20:AN27" si="26">AG20+AN$2</f>
        <v>1.4768028978417499E-3</v>
      </c>
      <c r="AO20" s="456">
        <f t="shared" ref="AO20:AO27" si="27">AN20*AL20</f>
        <v>2.1646574536382879</v>
      </c>
      <c r="AP20" s="466">
        <f>$U20</f>
        <v>1.8367695283904965E-3</v>
      </c>
      <c r="AQ20" s="456">
        <f t="shared" ref="AQ20:AQ27" si="28">AP20*AL20</f>
        <v>2.6922867337657581</v>
      </c>
      <c r="AR20" s="456">
        <f>'2026-2030年盈利测算表'!T$70</f>
        <v>1467.9618136613999</v>
      </c>
      <c r="AS20" s="456">
        <f t="shared" ref="AS20:AS27" si="29">AR20+$S20</f>
        <v>1465.7727559999998</v>
      </c>
      <c r="AT20" s="465">
        <f>息差测算表!F41</f>
        <v>1.4147166149515999E-2</v>
      </c>
      <c r="AU20" s="447">
        <f t="shared" ref="AU20:AU27" si="30">AN20+AU$2</f>
        <v>1.6487251465913712E-3</v>
      </c>
      <c r="AV20" s="456">
        <f t="shared" ref="AV20:AV27" si="31">AU20*AS20</f>
        <v>2.4166564020057377</v>
      </c>
      <c r="AW20" s="466">
        <f>$U20</f>
        <v>1.8367695283904965E-3</v>
      </c>
      <c r="AX20" s="456">
        <f t="shared" ref="AX20:AX27" si="32">AW20*AS20</f>
        <v>2.6922867337657581</v>
      </c>
      <c r="AY20" s="456">
        <f>'2026-2030年盈利测算表'!V$70</f>
        <v>1467.9618136613999</v>
      </c>
      <c r="AZ20" s="456">
        <f t="shared" ref="AZ20:AZ27" si="33">AY20+$S20</f>
        <v>1465.7727559999998</v>
      </c>
      <c r="BA20" s="465">
        <f>息差测算表!G41</f>
        <v>1.3647166149516001E-2</v>
      </c>
      <c r="BB20" s="447">
        <f t="shared" ref="BB20:BB27" si="34">AU20+BB$2</f>
        <v>1.413701939500224E-3</v>
      </c>
      <c r="BC20" s="456">
        <f t="shared" ref="BC20:BC27" si="35">BB20*AZ20</f>
        <v>2.0721657880237885</v>
      </c>
      <c r="BD20" s="466">
        <f>$U20</f>
        <v>1.8367695283904965E-3</v>
      </c>
      <c r="BE20" s="456">
        <f t="shared" ref="BE20:BE27" si="36">BD20*AZ20</f>
        <v>2.6922867337657581</v>
      </c>
    </row>
    <row r="21" spans="1:57" ht="23.25" customHeight="1">
      <c r="A21" s="445" t="s">
        <v>334</v>
      </c>
      <c r="B21" s="446">
        <f>('2025金市人民币'!$C$73)/10000</f>
        <v>2629.2</v>
      </c>
      <c r="C21" s="446">
        <f>('2025金市人民币'!$E$73)/10000</f>
        <v>2119.946175</v>
      </c>
      <c r="D21" s="454">
        <f>('2025金市人民币'!$G$73)/10000</f>
        <v>63.088850000000001</v>
      </c>
      <c r="E21" s="447">
        <f t="shared" si="12"/>
        <v>2.975964708160574E-2</v>
      </c>
      <c r="F21" s="447"/>
      <c r="G21" s="447"/>
      <c r="H21" s="454">
        <f>('2025金市人民币'!$K$73)/10000</f>
        <v>0</v>
      </c>
      <c r="I21" s="447">
        <f t="shared" si="13"/>
        <v>0</v>
      </c>
      <c r="J21" s="446">
        <f>('2025金市人民币'!$B$73)/10000</f>
        <v>3483</v>
      </c>
      <c r="K21" s="446">
        <f>('2025金市人民币'!$D$73)/10000</f>
        <v>3381.2531509999999</v>
      </c>
      <c r="L21" s="446">
        <f>('2025金市人民币'!$F$73)/10000</f>
        <v>15.053248999999999</v>
      </c>
      <c r="M21" s="447">
        <f>L21/K21</f>
        <v>4.4519733742940919E-3</v>
      </c>
      <c r="N21" s="447"/>
      <c r="O21" s="447"/>
      <c r="P21" s="446">
        <f>('2025金市人民币'!$J$73)/10000</f>
        <v>-58.953049999999998</v>
      </c>
      <c r="Q21" s="447">
        <f t="shared" si="14"/>
        <v>-1.7435266561619242E-2</v>
      </c>
      <c r="R21" s="456">
        <f>'2026-2030年盈利测算表'!$L$72</f>
        <v>3413.31</v>
      </c>
      <c r="S21" s="456">
        <f t="shared" si="15"/>
        <v>-32.056849000000057</v>
      </c>
      <c r="T21" s="456">
        <f t="shared" si="16"/>
        <v>3381.2531509999999</v>
      </c>
      <c r="U21" s="447">
        <f>M21</f>
        <v>4.4519733742940919E-3</v>
      </c>
      <c r="V21" s="456">
        <f t="shared" si="17"/>
        <v>15.053249000000001</v>
      </c>
      <c r="W21" s="456">
        <f>'2026-2030年盈利测算表'!N$72</f>
        <v>3181.31</v>
      </c>
      <c r="X21" s="456">
        <f t="shared" si="18"/>
        <v>3149.2531509999999</v>
      </c>
      <c r="Y21" s="465">
        <f>息差测算表!C41</f>
        <v>1.4897166149516E-2</v>
      </c>
      <c r="Z21" s="447">
        <f t="shared" si="19"/>
        <v>4.3772018741249467E-3</v>
      </c>
      <c r="AA21" s="456">
        <f t="shared" ref="AA21:AA27" si="37">Z21*X21</f>
        <v>13.784916794651094</v>
      </c>
      <c r="AB21" s="466">
        <f>$U21</f>
        <v>4.4519733742940919E-3</v>
      </c>
      <c r="AC21" s="456">
        <f t="shared" si="20"/>
        <v>14.020391177163772</v>
      </c>
      <c r="AD21" s="456">
        <f>'2026-2030年盈利测算表'!P$72</f>
        <v>2809.7824999999998</v>
      </c>
      <c r="AE21" s="456">
        <f t="shared" si="21"/>
        <v>2777.7256509999997</v>
      </c>
      <c r="AF21" s="465">
        <f>息差测算表!D41</f>
        <v>1.4506390947903101E-2</v>
      </c>
      <c r="AG21" s="447">
        <f t="shared" si="22"/>
        <v>4.0743409125846069E-3</v>
      </c>
      <c r="AH21" s="456">
        <f t="shared" si="23"/>
        <v>11.31740126380501</v>
      </c>
      <c r="AI21" s="466">
        <f>$U21</f>
        <v>4.4519733742940919E-3</v>
      </c>
      <c r="AJ21" s="456">
        <f t="shared" si="24"/>
        <v>12.366360639345721</v>
      </c>
      <c r="AK21" s="456">
        <f>'2026-2030年盈利测算表'!R$72</f>
        <v>2434.7824999999998</v>
      </c>
      <c r="AL21" s="456">
        <f t="shared" si="25"/>
        <v>2402.7256509999997</v>
      </c>
      <c r="AM21" s="465">
        <f>息差测算表!E41</f>
        <v>1.4522166149516E-2</v>
      </c>
      <c r="AN21" s="447">
        <f t="shared" si="26"/>
        <v>4.0920067437453453E-3</v>
      </c>
      <c r="AO21" s="456">
        <f t="shared" si="27"/>
        <v>9.8319695672619236</v>
      </c>
      <c r="AP21" s="466">
        <f>$U21</f>
        <v>4.4519733742940919E-3</v>
      </c>
      <c r="AQ21" s="456">
        <f t="shared" si="28"/>
        <v>10.696870623985438</v>
      </c>
      <c r="AR21" s="456">
        <f>'2026-2030年盈利测算表'!T$72</f>
        <v>2359.7824999999998</v>
      </c>
      <c r="AS21" s="456">
        <f t="shared" si="29"/>
        <v>2327.7256509999997</v>
      </c>
      <c r="AT21" s="465">
        <f>息差测算表!F41</f>
        <v>1.4147166149515999E-2</v>
      </c>
      <c r="AU21" s="447">
        <f t="shared" si="30"/>
        <v>4.2639289924949666E-3</v>
      </c>
      <c r="AV21" s="456">
        <f t="shared" si="31"/>
        <v>9.9252568898731184</v>
      </c>
      <c r="AW21" s="466">
        <f>$U21</f>
        <v>4.4519733742940919E-3</v>
      </c>
      <c r="AX21" s="456">
        <f t="shared" si="32"/>
        <v>10.36297262091338</v>
      </c>
      <c r="AY21" s="456">
        <f>'2026-2030年盈利测算表'!V$72</f>
        <v>2634.7824999999998</v>
      </c>
      <c r="AZ21" s="456">
        <f t="shared" si="33"/>
        <v>2602.7256509999997</v>
      </c>
      <c r="BA21" s="465">
        <f>息差测算表!G41</f>
        <v>1.3647166149516001E-2</v>
      </c>
      <c r="BB21" s="447">
        <f t="shared" si="34"/>
        <v>4.0289057854038194E-3</v>
      </c>
      <c r="BC21" s="456">
        <f t="shared" si="35"/>
        <v>10.48613643313282</v>
      </c>
      <c r="BD21" s="466">
        <f>$U21</f>
        <v>4.4519733742940919E-3</v>
      </c>
      <c r="BE21" s="456">
        <f t="shared" si="36"/>
        <v>11.587265298844256</v>
      </c>
    </row>
    <row r="22" spans="1:57" ht="23.25" customHeight="1">
      <c r="A22" s="445" t="s">
        <v>335</v>
      </c>
      <c r="B22" s="446">
        <f>('2025金市人民币'!$C$75)/10000</f>
        <v>13034.191918999999</v>
      </c>
      <c r="C22" s="446">
        <f>('2025金市人民币'!$E$75)/10000</f>
        <v>11952.215235</v>
      </c>
      <c r="D22" s="446">
        <f>('2025金市人民币'!$G$75)/10000</f>
        <v>83.859653000000009</v>
      </c>
      <c r="E22" s="447">
        <f t="shared" si="12"/>
        <v>7.0162435457513756E-3</v>
      </c>
      <c r="F22" s="447"/>
      <c r="G22" s="447"/>
      <c r="H22" s="446">
        <f>('2025金市人民币'!$K$75)/10000</f>
        <v>-208.774069</v>
      </c>
      <c r="I22" s="447">
        <f t="shared" si="13"/>
        <v>-1.7467395365224112E-2</v>
      </c>
      <c r="J22" s="446">
        <f>('2025金市人民币'!$B$75)/10000</f>
        <v>17318.513803000002</v>
      </c>
      <c r="K22" s="446">
        <f>('2025金市人民币'!$D$75)/10000</f>
        <v>16092.641163</v>
      </c>
      <c r="L22" s="446">
        <f>('2025金市人民币'!$F$75)/10000</f>
        <v>44.925443999999999</v>
      </c>
      <c r="M22" s="447">
        <f>L22/K22</f>
        <v>2.791676241640932E-3</v>
      </c>
      <c r="N22" s="447"/>
      <c r="O22" s="447"/>
      <c r="P22" s="446">
        <f>('2025金市人民币'!$J$75)/10000</f>
        <v>-297.31805299999996</v>
      </c>
      <c r="Q22" s="447">
        <f t="shared" si="14"/>
        <v>-1.8475404378219151E-2</v>
      </c>
      <c r="R22" s="456">
        <f>'2026-2030年盈利测算表'!$L$79</f>
        <v>13030</v>
      </c>
      <c r="S22" s="456">
        <f>K22-R22+2000</f>
        <v>5062.6411630000002</v>
      </c>
      <c r="T22" s="908">
        <f>R22+S22-2000</f>
        <v>16092.641163</v>
      </c>
      <c r="U22" s="447">
        <f>M22</f>
        <v>2.791676241640932E-3</v>
      </c>
      <c r="V22" s="456">
        <f t="shared" si="17"/>
        <v>44.925443999999999</v>
      </c>
      <c r="W22" s="456">
        <f>'2026-2030年盈利测算表'!N$79</f>
        <v>11853</v>
      </c>
      <c r="X22" s="456">
        <f t="shared" si="18"/>
        <v>16915.641163</v>
      </c>
      <c r="Y22" s="465">
        <f>息差测算表!C35</f>
        <v>2.0365599863984899E-2</v>
      </c>
      <c r="Z22" s="447">
        <f t="shared" si="19"/>
        <v>2.7169047414717868E-3</v>
      </c>
      <c r="AA22" s="456">
        <f t="shared" si="37"/>
        <v>45.958185680790031</v>
      </c>
      <c r="AB22" s="462">
        <f>Y22+$Q22+$O22</f>
        <v>1.8901954857657478E-3</v>
      </c>
      <c r="AC22" s="456">
        <f t="shared" si="20"/>
        <v>31.973868565135867</v>
      </c>
      <c r="AD22" s="456">
        <f>'2026-2030年盈利测算表'!P$79</f>
        <v>14358</v>
      </c>
      <c r="AE22" s="456">
        <f t="shared" si="21"/>
        <v>19420.641163</v>
      </c>
      <c r="AF22" s="465">
        <f>息差测算表!D35</f>
        <v>1.93122997311828E-2</v>
      </c>
      <c r="AG22" s="447">
        <f t="shared" si="22"/>
        <v>2.4140437799314469E-3</v>
      </c>
      <c r="AH22" s="456">
        <f t="shared" si="23"/>
        <v>46.882278001820772</v>
      </c>
      <c r="AI22" s="462">
        <f>AF22+$Q22+$O22</f>
        <v>8.3689535296364859E-4</v>
      </c>
      <c r="AJ22" s="456">
        <f t="shared" si="24"/>
        <v>16.253044340889247</v>
      </c>
      <c r="AK22" s="456">
        <f>'2026-2030年盈利测算表'!R$79</f>
        <v>15358</v>
      </c>
      <c r="AL22" s="456">
        <f t="shared" si="25"/>
        <v>20420.641163</v>
      </c>
      <c r="AM22" s="465">
        <f>息差测算表!E35</f>
        <v>1.93333333333333E-2</v>
      </c>
      <c r="AN22" s="447">
        <f t="shared" si="26"/>
        <v>2.4317096110921853E-3</v>
      </c>
      <c r="AO22" s="456">
        <f t="shared" si="27"/>
        <v>49.657069380731798</v>
      </c>
      <c r="AP22" s="462">
        <f>AM22+$Q22+$O22</f>
        <v>8.5792895511414835E-4</v>
      </c>
      <c r="AQ22" s="456">
        <f t="shared" si="28"/>
        <v>17.519459335733558</v>
      </c>
      <c r="AR22" s="456">
        <f>'2026-2030年盈利测算表'!T$79</f>
        <v>16358</v>
      </c>
      <c r="AS22" s="456">
        <f t="shared" si="29"/>
        <v>21420.641163</v>
      </c>
      <c r="AT22" s="465">
        <f>息差测算表!F35</f>
        <v>1.9E-2</v>
      </c>
      <c r="AU22" s="447">
        <f t="shared" si="30"/>
        <v>2.6036318598418066E-3</v>
      </c>
      <c r="AV22" s="456">
        <f t="shared" si="31"/>
        <v>55.771463790225653</v>
      </c>
      <c r="AW22" s="462">
        <f>AT22+$Q22+$O22</f>
        <v>5.2459562178084826E-4</v>
      </c>
      <c r="AX22" s="456">
        <f t="shared" si="32"/>
        <v>11.237174569848417</v>
      </c>
      <c r="AY22" s="456">
        <f>'2026-2030年盈利测算表'!V$79</f>
        <v>17358</v>
      </c>
      <c r="AZ22" s="456">
        <f t="shared" si="33"/>
        <v>22420.641163</v>
      </c>
      <c r="BA22" s="465">
        <f>息差测算表!G35</f>
        <v>1.8333333333333299E-2</v>
      </c>
      <c r="BB22" s="447">
        <f t="shared" si="34"/>
        <v>2.3686086527506594E-3</v>
      </c>
      <c r="BC22" s="456">
        <f t="shared" si="35"/>
        <v>53.105724658899412</v>
      </c>
      <c r="BD22" s="462">
        <f>BA22+$Q22+$O22</f>
        <v>-1.4207104488585254E-4</v>
      </c>
      <c r="BE22" s="456">
        <f t="shared" si="36"/>
        <v>-3.1853239170381662</v>
      </c>
    </row>
    <row r="23" spans="1:57" ht="23.25" customHeight="1">
      <c r="A23" s="445" t="s">
        <v>170</v>
      </c>
      <c r="B23" s="446">
        <f>('2025金市人民币'!$C$70)/10000</f>
        <v>607.86847999999998</v>
      </c>
      <c r="C23" s="446">
        <f>('2025金市人民币'!$E$70+'2025金市人民币'!$E$72+'2025金市人民币'!$E$74)/10000</f>
        <v>411.74150200000003</v>
      </c>
      <c r="D23" s="446">
        <f>('2025金市人民币'!$G$70+'2025金市人民币'!$G$72+'2025金市人民币'!$G$74)/10000</f>
        <v>10.279847000000002</v>
      </c>
      <c r="E23" s="447">
        <f t="shared" si="12"/>
        <v>2.496674964769522E-2</v>
      </c>
      <c r="F23" s="447"/>
      <c r="G23" s="447"/>
      <c r="H23" s="446">
        <f>('2025金市人民币'!$K$70+'2025金市人民币'!$K$72+'2025金市人民币'!$K$74)/10000</f>
        <v>-3.9481000000000002E-2</v>
      </c>
      <c r="I23" s="447">
        <f t="shared" si="13"/>
        <v>-9.5887832069937906E-5</v>
      </c>
      <c r="J23" s="446">
        <f>('2025金市人民币'!$B$70+'2025金市人民币'!$B$74)/10000</f>
        <v>552.710193</v>
      </c>
      <c r="K23" s="446">
        <f>('2025金市人民币'!$D$70+'2025金市人民币'!$D$72+'2025金市人民币'!$D$74)/10000</f>
        <v>323.52548400000001</v>
      </c>
      <c r="L23" s="446">
        <f>('2025金市人民币'!$F$70+'2025金市人民币'!$F$72+'2025金市人民币'!$F$74)/10000</f>
        <v>1.5025950000000003</v>
      </c>
      <c r="M23" s="447">
        <f>L23/K23</f>
        <v>4.6444409306563321E-3</v>
      </c>
      <c r="N23" s="447"/>
      <c r="O23" s="447"/>
      <c r="P23" s="446">
        <f>('2025金市人民币'!$J$70+'2025金市人民币'!$J$72+'2025金市人民币'!$J$74)/10000</f>
        <v>-5.7903939999999992</v>
      </c>
      <c r="Q23" s="447">
        <f t="shared" si="14"/>
        <v>-1.7897798740330449E-2</v>
      </c>
      <c r="R23" s="456">
        <f>'2026-2030年盈利测算表'!$L$88</f>
        <v>2415</v>
      </c>
      <c r="S23" s="456">
        <f t="shared" si="15"/>
        <v>-2091.4745160000002</v>
      </c>
      <c r="T23" s="456">
        <f t="shared" si="16"/>
        <v>323.52548399999978</v>
      </c>
      <c r="U23" s="447">
        <f>M23</f>
        <v>4.6444409306563321E-3</v>
      </c>
      <c r="V23" s="456">
        <f t="shared" si="17"/>
        <v>1.5025949999999992</v>
      </c>
      <c r="W23" s="456">
        <f>'2026-2030年盈利测算表'!N$88</f>
        <v>2617.2932142192731</v>
      </c>
      <c r="X23" s="456">
        <f t="shared" si="18"/>
        <v>525.81869821927285</v>
      </c>
      <c r="Y23" s="465">
        <f>息差测算表!C41</f>
        <v>1.4897166149516E-2</v>
      </c>
      <c r="Z23" s="447">
        <f t="shared" si="19"/>
        <v>4.5696694304871869E-3</v>
      </c>
      <c r="AA23" s="456">
        <f t="shared" si="37"/>
        <v>2.4028176312311786</v>
      </c>
      <c r="AB23" s="462">
        <f>Y23+$Q23+$O23</f>
        <v>-3.0006325908144491E-3</v>
      </c>
      <c r="AC23" s="456">
        <f t="shared" si="20"/>
        <v>-1.5777887227363776</v>
      </c>
      <c r="AD23" s="456">
        <f>'2026-2030年盈利测算表'!P$88</f>
        <v>4052.493885033894</v>
      </c>
      <c r="AE23" s="456">
        <f t="shared" si="21"/>
        <v>1961.0193690338938</v>
      </c>
      <c r="AF23" s="465">
        <f>息差测算表!D41</f>
        <v>1.4506390947903101E-2</v>
      </c>
      <c r="AG23" s="447">
        <f t="shared" si="22"/>
        <v>4.266808468946847E-3</v>
      </c>
      <c r="AH23" s="456">
        <f t="shared" si="23"/>
        <v>8.3672940515626202</v>
      </c>
      <c r="AI23" s="462">
        <f>AF23+$Q23+$O23</f>
        <v>-3.3914077924273485E-3</v>
      </c>
      <c r="AJ23" s="456">
        <f t="shared" si="24"/>
        <v>-6.6506163692425098</v>
      </c>
      <c r="AK23" s="456">
        <f>'2026-2030年盈利测算表'!R$88</f>
        <v>4408.423036989966</v>
      </c>
      <c r="AL23" s="456">
        <f t="shared" si="25"/>
        <v>2316.9485209899658</v>
      </c>
      <c r="AM23" s="465">
        <f>息差测算表!E41</f>
        <v>1.4522166149516E-2</v>
      </c>
      <c r="AN23" s="447">
        <f t="shared" si="26"/>
        <v>4.2844743001075854E-3</v>
      </c>
      <c r="AO23" s="456">
        <f t="shared" si="27"/>
        <v>9.9269063928537893</v>
      </c>
      <c r="AP23" s="462">
        <f>AM23+$Q23+$O23</f>
        <v>-3.3756325908144494E-3</v>
      </c>
      <c r="AQ23" s="456">
        <f t="shared" si="28"/>
        <v>-7.8211669386930653</v>
      </c>
      <c r="AR23" s="456">
        <f>'2026-2030年盈利测算表'!T$88</f>
        <v>4699.6440158372752</v>
      </c>
      <c r="AS23" s="456">
        <f t="shared" si="29"/>
        <v>2608.169499837275</v>
      </c>
      <c r="AT23" s="465">
        <f>息差测算表!F41</f>
        <v>1.4147166149515999E-2</v>
      </c>
      <c r="AU23" s="447">
        <f t="shared" si="30"/>
        <v>4.4563965488572067E-3</v>
      </c>
      <c r="AV23" s="456">
        <f t="shared" si="31"/>
        <v>11.623037557909459</v>
      </c>
      <c r="AW23" s="462">
        <f>AT23+$Q23+$O23</f>
        <v>-3.7506325908144497E-3</v>
      </c>
      <c r="AX23" s="456">
        <f t="shared" si="32"/>
        <v>-9.7822855284579067</v>
      </c>
      <c r="AY23" s="456">
        <f>'2026-2030年盈利测算表'!V$88</f>
        <v>4928.0609314884814</v>
      </c>
      <c r="AZ23" s="456">
        <f t="shared" si="33"/>
        <v>2836.5864154884812</v>
      </c>
      <c r="BA23" s="465">
        <f>息差测算表!G41</f>
        <v>1.3647166149516001E-2</v>
      </c>
      <c r="BB23" s="447">
        <f t="shared" si="34"/>
        <v>4.2213733417660595E-3</v>
      </c>
      <c r="BC23" s="456">
        <f t="shared" si="35"/>
        <v>11.974290275958818</v>
      </c>
      <c r="BD23" s="462">
        <f>BA23+$Q23+$O23</f>
        <v>-4.2506325908144484E-3</v>
      </c>
      <c r="BE23" s="456">
        <f t="shared" si="36"/>
        <v>-12.057286664336873</v>
      </c>
    </row>
    <row r="24" spans="1:57" ht="23.25" customHeight="1">
      <c r="A24" s="445" t="s">
        <v>336</v>
      </c>
      <c r="B24" s="446">
        <f>('2025金市外币'!$C$75)/10000</f>
        <v>443.03217999999998</v>
      </c>
      <c r="C24" s="446">
        <f>('2025金市外币'!$E$75)/10000</f>
        <v>420.68492199999997</v>
      </c>
      <c r="D24" s="446">
        <f>('2025金市外币'!$G$75)/10000</f>
        <v>3.4639190000000002</v>
      </c>
      <c r="E24" s="447">
        <f t="shared" si="12"/>
        <v>8.2339984602538257E-3</v>
      </c>
      <c r="F24" s="447"/>
      <c r="G24" s="447"/>
      <c r="H24" s="446">
        <f>('2025金市外币'!$K$75)/10000</f>
        <v>-15.437191</v>
      </c>
      <c r="I24" s="447">
        <f t="shared" si="13"/>
        <v>-3.6695375072178134E-2</v>
      </c>
      <c r="J24" s="446">
        <f>('2025金市外币'!$B$75)/10000</f>
        <v>416.76803899999999</v>
      </c>
      <c r="K24" s="446">
        <f>('2025金市外币'!$D$75)/10000</f>
        <v>398.30211600000001</v>
      </c>
      <c r="L24" s="455">
        <f>('2025金市外币'!$F$75)/10000</f>
        <v>2.899921</v>
      </c>
      <c r="M24" s="447">
        <f>L24/K23</f>
        <v>8.9635010019798005E-3</v>
      </c>
      <c r="N24" s="447"/>
      <c r="O24" s="447"/>
      <c r="P24" s="455">
        <f>('2025金市外币'!$J$75)/10000</f>
        <v>-15.754947</v>
      </c>
      <c r="Q24" s="447">
        <f t="shared" si="14"/>
        <v>-3.9555268142236026E-2</v>
      </c>
      <c r="R24" s="456">
        <f>'2026-2030年盈利测算表'!$L$106*7</f>
        <v>511</v>
      </c>
      <c r="S24" s="456">
        <f t="shared" si="15"/>
        <v>-112.69788399999999</v>
      </c>
      <c r="T24" s="456">
        <f t="shared" si="16"/>
        <v>398.30211600000001</v>
      </c>
      <c r="U24" s="447">
        <f>M24</f>
        <v>8.9635010019798005E-3</v>
      </c>
      <c r="V24" s="456">
        <f t="shared" si="17"/>
        <v>3.5701814158566747</v>
      </c>
      <c r="W24" s="456">
        <f>'2026-2030年盈利测算表'!N$106*7</f>
        <v>1099</v>
      </c>
      <c r="X24" s="456">
        <f t="shared" si="18"/>
        <v>986.30211600000007</v>
      </c>
      <c r="Y24" s="440"/>
      <c r="Z24" s="447">
        <f t="shared" si="19"/>
        <v>8.8887295018106553E-3</v>
      </c>
      <c r="AA24" s="456">
        <f t="shared" si="37"/>
        <v>8.7669727161874764</v>
      </c>
      <c r="AB24" s="467">
        <f>U24</f>
        <v>8.9635010019798005E-3</v>
      </c>
      <c r="AC24" s="456">
        <f t="shared" si="20"/>
        <v>8.8407200050207972</v>
      </c>
      <c r="AD24" s="456">
        <f>'2026-2030年盈利测算表'!P$106*7</f>
        <v>1596.07</v>
      </c>
      <c r="AE24" s="456">
        <f t="shared" si="21"/>
        <v>1483.372116</v>
      </c>
      <c r="AF24" s="440"/>
      <c r="AG24" s="447">
        <f t="shared" si="22"/>
        <v>8.5858685402703146E-3</v>
      </c>
      <c r="AH24" s="456">
        <f t="shared" si="23"/>
        <v>12.736037984278608</v>
      </c>
      <c r="AI24" s="467">
        <f>AB24</f>
        <v>8.9635010019798005E-3</v>
      </c>
      <c r="AJ24" s="456">
        <f t="shared" si="24"/>
        <v>13.296207448074897</v>
      </c>
      <c r="AK24" s="456">
        <f>'2026-2030年盈利测算表'!R$106*7</f>
        <v>1456.07</v>
      </c>
      <c r="AL24" s="456">
        <f t="shared" si="25"/>
        <v>1343.372116</v>
      </c>
      <c r="AM24" s="440"/>
      <c r="AN24" s="447">
        <f t="shared" si="26"/>
        <v>8.6035343714310521E-3</v>
      </c>
      <c r="AO24" s="456">
        <f t="shared" si="27"/>
        <v>11.557748173628063</v>
      </c>
      <c r="AP24" s="467">
        <f>AI24</f>
        <v>8.9635010019798005E-3</v>
      </c>
      <c r="AQ24" s="456">
        <f t="shared" si="28"/>
        <v>12.041317307797724</v>
      </c>
      <c r="AR24" s="456">
        <f>'2026-2030年盈利测算表'!T$106*7</f>
        <v>1141.07</v>
      </c>
      <c r="AS24" s="456">
        <f t="shared" si="29"/>
        <v>1028.372116</v>
      </c>
      <c r="AT24" s="440"/>
      <c r="AU24" s="447">
        <f t="shared" si="30"/>
        <v>8.7754566201806734E-3</v>
      </c>
      <c r="AV24" s="456">
        <f t="shared" si="31"/>
        <v>9.0244348933614074</v>
      </c>
      <c r="AW24" s="467">
        <f>AP24</f>
        <v>8.9635010019798005E-3</v>
      </c>
      <c r="AX24" s="456">
        <f t="shared" si="32"/>
        <v>9.217814492174087</v>
      </c>
      <c r="AY24" s="456">
        <f>'2026-2030年盈利测算表'!V$106*7</f>
        <v>826.06999999999994</v>
      </c>
      <c r="AZ24" s="456">
        <f t="shared" si="33"/>
        <v>713.37211600000001</v>
      </c>
      <c r="BA24" s="440"/>
      <c r="BB24" s="447">
        <f t="shared" si="34"/>
        <v>8.5404334130895262E-3</v>
      </c>
      <c r="BC24" s="456">
        <f t="shared" si="35"/>
        <v>6.0925070554527778</v>
      </c>
      <c r="BD24" s="467">
        <f>AW24</f>
        <v>8.9635010019798005E-3</v>
      </c>
      <c r="BE24" s="456">
        <f t="shared" si="36"/>
        <v>6.3943116765504504</v>
      </c>
    </row>
    <row r="25" spans="1:57" ht="23.25" customHeight="1">
      <c r="A25" s="445" t="s">
        <v>337</v>
      </c>
      <c r="B25" s="446">
        <f>('2025金市外币'!$C$69)/10000</f>
        <v>-3.7679660000000004</v>
      </c>
      <c r="C25" s="446">
        <f>('2025金市外币'!$E$69)/10000</f>
        <v>-2.0647439999999997</v>
      </c>
      <c r="D25" s="446">
        <f>('2025金市外币'!$G$69)/10000</f>
        <v>-5.0311000000000002E-2</v>
      </c>
      <c r="E25" s="447">
        <f t="shared" si="12"/>
        <v>2.4366701150360534E-2</v>
      </c>
      <c r="F25" s="447"/>
      <c r="G25" s="447"/>
      <c r="H25" s="446">
        <f>('2025金市外币'!$K$69)/10000</f>
        <v>-5.0466000000000004E-2</v>
      </c>
      <c r="I25" s="447">
        <f t="shared" si="13"/>
        <v>2.4441770989527035E-2</v>
      </c>
      <c r="J25" s="446">
        <f>('2025金市外币'!$B$69)/10000</f>
        <v>1.7894139999999998</v>
      </c>
      <c r="K25" s="446">
        <f>('2025金市外币'!$D$69)/10000</f>
        <v>1.8294900000000001</v>
      </c>
      <c r="L25" s="455">
        <f>('2025金市外币'!$F$69)/10000</f>
        <v>-6.7436999999999997E-2</v>
      </c>
      <c r="M25" s="447">
        <f>L25/K25</f>
        <v>-3.68610924355968E-2</v>
      </c>
      <c r="N25" s="447"/>
      <c r="O25" s="447"/>
      <c r="P25" s="455">
        <f>('2025金市外币'!$J$69)/10000</f>
        <v>-7.2914999999999994E-2</v>
      </c>
      <c r="Q25" s="447">
        <f t="shared" si="14"/>
        <v>-3.9855369529213057E-2</v>
      </c>
      <c r="R25" s="456">
        <f>'2026-2030年盈利测算表'!$L$108*7</f>
        <v>609</v>
      </c>
      <c r="S25" s="456">
        <f t="shared" si="15"/>
        <v>-607.17051000000004</v>
      </c>
      <c r="T25" s="456">
        <f t="shared" si="16"/>
        <v>1.8294899999999643</v>
      </c>
      <c r="U25" s="447">
        <v>0</v>
      </c>
      <c r="V25" s="456">
        <f t="shared" si="17"/>
        <v>0</v>
      </c>
      <c r="W25" s="456">
        <f>'2026-2030年盈利测算表'!N$108*7</f>
        <v>679</v>
      </c>
      <c r="X25" s="456">
        <f t="shared" si="18"/>
        <v>71.829489999999964</v>
      </c>
      <c r="Y25" s="440"/>
      <c r="Z25" s="447">
        <f t="shared" si="19"/>
        <v>-7.4771500169145202E-5</v>
      </c>
      <c r="AA25" s="456">
        <f t="shared" si="37"/>
        <v>-5.3707987236846109E-3</v>
      </c>
      <c r="AB25" s="467">
        <f>U25</f>
        <v>0</v>
      </c>
      <c r="AC25" s="456">
        <f t="shared" si="20"/>
        <v>0</v>
      </c>
      <c r="AD25" s="456">
        <f>'2026-2030年盈利测算表'!P$108*7</f>
        <v>679</v>
      </c>
      <c r="AE25" s="456">
        <f t="shared" si="21"/>
        <v>71.829489999999964</v>
      </c>
      <c r="AF25" s="440"/>
      <c r="AG25" s="447">
        <f t="shared" si="22"/>
        <v>-3.7763246170948502E-4</v>
      </c>
      <c r="AH25" s="456">
        <f t="shared" si="23"/>
        <v>-2.7125147132036825E-2</v>
      </c>
      <c r="AI25" s="467">
        <f>AB25</f>
        <v>0</v>
      </c>
      <c r="AJ25" s="456">
        <f t="shared" si="24"/>
        <v>0</v>
      </c>
      <c r="AK25" s="456">
        <f>'2026-2030年盈利测算表'!R$108*7</f>
        <v>679</v>
      </c>
      <c r="AL25" s="456">
        <f t="shared" si="25"/>
        <v>71.829489999999964</v>
      </c>
      <c r="AM25" s="440"/>
      <c r="AN25" s="447">
        <f t="shared" si="26"/>
        <v>-3.5996663054874665E-4</v>
      </c>
      <c r="AO25" s="456">
        <f t="shared" si="27"/>
        <v>-2.5856219489334878E-2</v>
      </c>
      <c r="AP25" s="467">
        <f>AI25</f>
        <v>0</v>
      </c>
      <c r="AQ25" s="456">
        <f t="shared" si="28"/>
        <v>0</v>
      </c>
      <c r="AR25" s="456">
        <f>'2026-2030年盈利测算表'!T$108*7</f>
        <v>679</v>
      </c>
      <c r="AS25" s="456">
        <f t="shared" si="29"/>
        <v>71.829489999999964</v>
      </c>
      <c r="AT25" s="440"/>
      <c r="AU25" s="447">
        <f t="shared" si="30"/>
        <v>-1.8804438179912536E-4</v>
      </c>
      <c r="AV25" s="456">
        <f t="shared" si="31"/>
        <v>-1.350713204199645E-2</v>
      </c>
      <c r="AW25" s="467">
        <f>AP25</f>
        <v>0</v>
      </c>
      <c r="AX25" s="456">
        <f t="shared" si="32"/>
        <v>0</v>
      </c>
      <c r="AY25" s="456">
        <f>'2026-2030年盈利测算表'!V$108*7</f>
        <v>679</v>
      </c>
      <c r="AZ25" s="456">
        <f t="shared" si="33"/>
        <v>71.829489999999964</v>
      </c>
      <c r="BA25" s="440"/>
      <c r="BB25" s="447">
        <f t="shared" si="34"/>
        <v>-4.2306758889027254E-4</v>
      </c>
      <c r="BC25" s="456">
        <f t="shared" si="35"/>
        <v>-3.0388729145517927E-2</v>
      </c>
      <c r="BD25" s="467">
        <f>AW25</f>
        <v>0</v>
      </c>
      <c r="BE25" s="456">
        <f t="shared" si="36"/>
        <v>0</v>
      </c>
    </row>
    <row r="26" spans="1:57" ht="23.25" customHeight="1">
      <c r="A26" s="450" t="s">
        <v>338</v>
      </c>
      <c r="B26" s="446">
        <f>('2025金市人民币'!$C$37+'2025金市人民币'!$C$42+'2025司库人民币'!$C$43)/10000</f>
        <v>18515.425815999999</v>
      </c>
      <c r="C26" s="446">
        <f>('2025金市人民币'!$E$37+'2025金市人民币'!$E$42+'2025司库人民币'!$E$43)/10000</f>
        <v>16906.658997999999</v>
      </c>
      <c r="D26" s="454">
        <f>('2025金市人民币'!$G$37+'2025金市人民币'!$G$41+'2025金市人民币'!$G$42+'2025司库人民币'!$G$43)/10000</f>
        <v>-136.26522599999998</v>
      </c>
      <c r="E26" s="447">
        <f t="shared" si="12"/>
        <v>-8.0598553514399096E-3</v>
      </c>
      <c r="F26" s="447"/>
      <c r="G26" s="447"/>
      <c r="H26" s="454">
        <f>('2025金市人民币'!$K$37+'2025金市人民币'!$K$41+'2025金市人民币'!$K$42+'2025司库人民币'!$K$43)/10000</f>
        <v>212.933717</v>
      </c>
      <c r="I26" s="447">
        <f t="shared" si="13"/>
        <v>1.2594665629985756E-2</v>
      </c>
      <c r="J26" s="446">
        <f>('2025金市人民币'!$B$37+'2025金市人民币'!$B$42+'2025金市人民币'!$B$43)/10000</f>
        <v>18070.202431000002</v>
      </c>
      <c r="K26" s="446">
        <f>('2025金市人民币'!$D$37+'2025金市人民币'!$D$42+'2025金市人民币'!$D$43)/10000</f>
        <v>18300.434784999998</v>
      </c>
      <c r="L26" s="446">
        <f>('2025金市人民币'!$F$37+'2025金市人民币'!$F$41+'2025金市人民币'!$F$42+'2025金市人民币'!$F$43)/10000</f>
        <v>45.381174999999999</v>
      </c>
      <c r="M26" s="447">
        <f>L26/K26</f>
        <v>2.4797867117997002E-3</v>
      </c>
      <c r="N26" s="447"/>
      <c r="O26" s="447"/>
      <c r="P26" s="446">
        <f>('2025金市人民币'!$J$37+'2025金市人民币'!$J$41+'2025金市人民币'!$J$42+'2025金市人民币'!$J$43)/10000</f>
        <v>343.03253999999998</v>
      </c>
      <c r="Q26" s="447">
        <f t="shared" si="14"/>
        <v>1.8744502195170116E-2</v>
      </c>
      <c r="R26" s="456">
        <f>'2026-2030年盈利测算表'!$L$140</f>
        <v>26688</v>
      </c>
      <c r="S26" s="456">
        <f t="shared" si="15"/>
        <v>-8387.5652150000024</v>
      </c>
      <c r="T26" s="456">
        <f t="shared" si="16"/>
        <v>18300.434784999998</v>
      </c>
      <c r="U26" s="447">
        <f>M26</f>
        <v>2.4797867117997002E-3</v>
      </c>
      <c r="V26" s="456">
        <f t="shared" si="17"/>
        <v>45.381174999999999</v>
      </c>
      <c r="W26" s="456">
        <f>'2026-2030年盈利测算表'!N$140</f>
        <v>26475.654941624209</v>
      </c>
      <c r="X26" s="456">
        <f t="shared" si="18"/>
        <v>18088.089726624206</v>
      </c>
      <c r="Y26" s="465">
        <f>息差测算表!C88</f>
        <v>1.6E-2</v>
      </c>
      <c r="Z26" s="447">
        <f t="shared" si="19"/>
        <v>2.405015211630555E-3</v>
      </c>
      <c r="AA26" s="456">
        <f t="shared" si="37"/>
        <v>43.502130941869581</v>
      </c>
      <c r="AB26" s="462">
        <f>$Q26-Y26+$O26</f>
        <v>2.7445021951701155E-3</v>
      </c>
      <c r="AC26" s="456">
        <f t="shared" si="20"/>
        <v>49.642801961154149</v>
      </c>
      <c r="AD26" s="456">
        <f>'2026-2030年盈利测算表'!P$140</f>
        <v>29713.562879338537</v>
      </c>
      <c r="AE26" s="456">
        <f t="shared" si="21"/>
        <v>21325.997664338534</v>
      </c>
      <c r="AF26" s="465">
        <f>息差测算表!D88</f>
        <v>1.5126448470679406E-2</v>
      </c>
      <c r="AG26" s="447">
        <f t="shared" si="22"/>
        <v>2.1021542500902152E-3</v>
      </c>
      <c r="AH26" s="456">
        <f t="shared" si="23"/>
        <v>44.83053662750325</v>
      </c>
      <c r="AI26" s="462">
        <f>$Q26-AF26+$O26</f>
        <v>3.61805372449071E-3</v>
      </c>
      <c r="AJ26" s="456">
        <f t="shared" si="24"/>
        <v>77.158605277940211</v>
      </c>
      <c r="AK26" s="456">
        <f>'2026-2030年盈利测算表'!R$140</f>
        <v>28799.304310471714</v>
      </c>
      <c r="AL26" s="456">
        <f t="shared" si="25"/>
        <v>20411.739095471712</v>
      </c>
      <c r="AM26" s="465">
        <f>息差测算表!E88</f>
        <v>1.50940284982021E-2</v>
      </c>
      <c r="AN26" s="447">
        <f t="shared" si="26"/>
        <v>2.1198200812509536E-3</v>
      </c>
      <c r="AO26" s="456">
        <f t="shared" si="27"/>
        <v>43.269214427836111</v>
      </c>
      <c r="AP26" s="462">
        <f>$Q26-AM26+$O26</f>
        <v>3.6504736969680159E-3</v>
      </c>
      <c r="AQ26" s="456">
        <f t="shared" si="28"/>
        <v>74.512516677393208</v>
      </c>
      <c r="AR26" s="456">
        <f>'2026-2030年盈利测算表'!T$140</f>
        <v>27694.949036832546</v>
      </c>
      <c r="AS26" s="456">
        <f t="shared" si="29"/>
        <v>19307.383821832544</v>
      </c>
      <c r="AT26" s="465">
        <f>息差测算表!F88</f>
        <v>1.4729805437710162E-2</v>
      </c>
      <c r="AU26" s="447">
        <f t="shared" si="30"/>
        <v>2.2917423300005749E-3</v>
      </c>
      <c r="AV26" s="456">
        <f t="shared" si="31"/>
        <v>44.24754878606192</v>
      </c>
      <c r="AW26" s="462">
        <f>$Q26-AT26+$O26</f>
        <v>4.014696757459954E-3</v>
      </c>
      <c r="AX26" s="456">
        <f t="shared" si="32"/>
        <v>77.513291224545881</v>
      </c>
      <c r="AY26" s="456">
        <f>'2026-2030年盈利测算表'!V$140</f>
        <v>26324.833096453312</v>
      </c>
      <c r="AZ26" s="456">
        <f t="shared" si="33"/>
        <v>17937.26788145331</v>
      </c>
      <c r="BA26" s="465">
        <f>息差测算表!G88</f>
        <v>1.410966149934953E-2</v>
      </c>
      <c r="BB26" s="447">
        <f t="shared" si="34"/>
        <v>2.0567191229094277E-3</v>
      </c>
      <c r="BC26" s="456">
        <f t="shared" si="35"/>
        <v>36.891921864534098</v>
      </c>
      <c r="BD26" s="462">
        <f>$Q26-BA26+$O26</f>
        <v>4.6348406958205864E-3</v>
      </c>
      <c r="BE26" s="456">
        <f t="shared" si="36"/>
        <v>83.136379148795314</v>
      </c>
    </row>
    <row r="27" spans="1:57" ht="23.25" customHeight="1">
      <c r="A27" s="450" t="s">
        <v>339</v>
      </c>
      <c r="B27" s="446">
        <f>('2025金市外币'!$C$37)/10000</f>
        <v>0</v>
      </c>
      <c r="C27" s="446">
        <f>('2025金市外币'!$E$37)/10000</f>
        <v>0</v>
      </c>
      <c r="D27" s="446">
        <v>0</v>
      </c>
      <c r="E27" s="447" t="e">
        <f t="shared" si="12"/>
        <v>#DIV/0!</v>
      </c>
      <c r="F27" s="447"/>
      <c r="G27" s="447"/>
      <c r="H27" s="446">
        <v>0</v>
      </c>
      <c r="I27" s="447" t="e">
        <f t="shared" si="13"/>
        <v>#DIV/0!</v>
      </c>
      <c r="J27" s="446">
        <f>('2025金市外币'!$B$37)/10000</f>
        <v>132.09235100000001</v>
      </c>
      <c r="K27" s="446">
        <f>('2025金市外币'!$D$37)/10000</f>
        <v>71.555980000000005</v>
      </c>
      <c r="L27" s="455">
        <f>('2025金市外币'!$F$37)/10000</f>
        <v>0.189744</v>
      </c>
      <c r="M27" s="447">
        <f>L27/K27</f>
        <v>2.6516861344083329E-3</v>
      </c>
      <c r="N27" s="447"/>
      <c r="O27" s="447"/>
      <c r="P27" s="455">
        <f>('2025金市外币'!$J$37)/10000</f>
        <v>3.4315849999999997</v>
      </c>
      <c r="Q27" s="447">
        <f t="shared" si="14"/>
        <v>4.795664876646228E-2</v>
      </c>
      <c r="R27" s="456">
        <f>'2026-2030年盈利测算表'!$L$148*7</f>
        <v>364</v>
      </c>
      <c r="S27" s="456">
        <f t="shared" si="15"/>
        <v>-292.44402000000002</v>
      </c>
      <c r="T27" s="456">
        <f t="shared" si="16"/>
        <v>71.555979999999977</v>
      </c>
      <c r="U27" s="447">
        <f>M27</f>
        <v>2.6516861344083329E-3</v>
      </c>
      <c r="V27" s="456">
        <f t="shared" si="17"/>
        <v>0.18974399999999991</v>
      </c>
      <c r="W27" s="456">
        <f>'2026-2030年盈利测算表'!N$148*7</f>
        <v>364</v>
      </c>
      <c r="X27" s="456">
        <f t="shared" si="18"/>
        <v>71.555979999999977</v>
      </c>
      <c r="Y27" s="440"/>
      <c r="Z27" s="447">
        <f t="shared" si="19"/>
        <v>2.5769146342391877E-3</v>
      </c>
      <c r="AA27" s="456">
        <f t="shared" si="37"/>
        <v>0.18439365202932656</v>
      </c>
      <c r="AB27" s="467">
        <f>$U$27</f>
        <v>2.6516861344083329E-3</v>
      </c>
      <c r="AC27" s="456">
        <f t="shared" si="20"/>
        <v>0.18974399999999991</v>
      </c>
      <c r="AD27" s="456">
        <f>'2026-2030年盈利测算表'!P$148*7</f>
        <v>364</v>
      </c>
      <c r="AE27" s="456">
        <f t="shared" si="21"/>
        <v>71.555979999999977</v>
      </c>
      <c r="AF27" s="456"/>
      <c r="AG27" s="447">
        <f t="shared" si="22"/>
        <v>2.2740536726988479E-3</v>
      </c>
      <c r="AH27" s="456">
        <f t="shared" si="23"/>
        <v>0.16272213912256525</v>
      </c>
      <c r="AI27" s="467">
        <f>$U$27</f>
        <v>2.6516861344083329E-3</v>
      </c>
      <c r="AJ27" s="456">
        <f t="shared" si="24"/>
        <v>0.18974399999999991</v>
      </c>
      <c r="AK27" s="456">
        <f>'2026-2030年盈利测算表'!R$148*7</f>
        <v>364</v>
      </c>
      <c r="AL27" s="456">
        <f t="shared" si="25"/>
        <v>71.555979999999977</v>
      </c>
      <c r="AM27" s="456"/>
      <c r="AN27" s="447">
        <f t="shared" si="26"/>
        <v>2.2917195038595862E-3</v>
      </c>
      <c r="AO27" s="456">
        <f t="shared" si="27"/>
        <v>0.16398623498378642</v>
      </c>
      <c r="AP27" s="467">
        <f>$U$27</f>
        <v>2.6516861344083329E-3</v>
      </c>
      <c r="AQ27" s="456">
        <f t="shared" si="28"/>
        <v>0.18974399999999991</v>
      </c>
      <c r="AR27" s="456">
        <f>'2026-2030年盈利测算表'!T$148*7</f>
        <v>364</v>
      </c>
      <c r="AS27" s="456">
        <f t="shared" si="29"/>
        <v>71.555979999999977</v>
      </c>
      <c r="AT27" s="456"/>
      <c r="AU27" s="447">
        <f t="shared" si="30"/>
        <v>2.4636417526092075E-3</v>
      </c>
      <c r="AV27" s="456">
        <f t="shared" si="31"/>
        <v>0.17628829997686934</v>
      </c>
      <c r="AW27" s="467">
        <f>$U$27</f>
        <v>2.6516861344083329E-3</v>
      </c>
      <c r="AX27" s="456">
        <f t="shared" si="32"/>
        <v>0.18974399999999991</v>
      </c>
      <c r="AY27" s="456">
        <f>'2026-2030年盈利测算表'!V$148*7</f>
        <v>364</v>
      </c>
      <c r="AZ27" s="456">
        <f t="shared" si="33"/>
        <v>71.555979999999977</v>
      </c>
      <c r="BA27" s="456"/>
      <c r="BB27" s="447">
        <f t="shared" si="34"/>
        <v>2.2286185455180603E-3</v>
      </c>
      <c r="BC27" s="456">
        <f t="shared" si="35"/>
        <v>0.15947098407071936</v>
      </c>
      <c r="BD27" s="467">
        <f>$U$27</f>
        <v>2.6516861344083329E-3</v>
      </c>
      <c r="BE27" s="456">
        <f t="shared" si="36"/>
        <v>0.18974399999999991</v>
      </c>
    </row>
    <row r="32" spans="1:57" ht="15">
      <c r="W32" s="442" t="s">
        <v>318</v>
      </c>
      <c r="X32" s="439" t="s">
        <v>3</v>
      </c>
      <c r="Y32" s="439" t="s">
        <v>4</v>
      </c>
      <c r="Z32" s="439" t="s">
        <v>5</v>
      </c>
      <c r="AC32" s="439" t="s">
        <v>6</v>
      </c>
      <c r="AD32" s="439" t="s">
        <v>7</v>
      </c>
      <c r="AE32" s="439" t="s">
        <v>8</v>
      </c>
    </row>
    <row r="33" spans="23:24" ht="30">
      <c r="W33" s="445" t="s">
        <v>319</v>
      </c>
      <c r="X33" s="458" t="e">
        <f>#REF!</f>
        <v>#REF!</v>
      </c>
    </row>
    <row r="34" spans="23:24" ht="30">
      <c r="W34" s="445" t="s">
        <v>320</v>
      </c>
      <c r="X34" s="458" t="e">
        <f>#REF!</f>
        <v>#REF!</v>
      </c>
    </row>
    <row r="35" spans="23:24" ht="15">
      <c r="W35" s="448" t="s">
        <v>321</v>
      </c>
      <c r="X35" s="458" t="e">
        <f>#REF!</f>
        <v>#REF!</v>
      </c>
    </row>
    <row r="36" spans="23:24" ht="30">
      <c r="W36" s="445" t="s">
        <v>322</v>
      </c>
      <c r="X36" s="458" t="e">
        <f>#REF!</f>
        <v>#REF!</v>
      </c>
    </row>
    <row r="37" spans="23:24" ht="30">
      <c r="W37" s="445" t="s">
        <v>323</v>
      </c>
      <c r="X37" s="458" t="e">
        <f>#REF!</f>
        <v>#REF!</v>
      </c>
    </row>
    <row r="38" spans="23:24" ht="30">
      <c r="W38" s="445" t="s">
        <v>324</v>
      </c>
      <c r="X38" s="458" t="e">
        <f>(#REF!*#REF!-#REF!*#REF!)/(#REF!-#REF!)</f>
        <v>#REF!</v>
      </c>
    </row>
    <row r="39" spans="23:24" ht="15">
      <c r="W39" s="450" t="s">
        <v>325</v>
      </c>
      <c r="X39" s="458" t="e">
        <f>#REF!</f>
        <v>#REF!</v>
      </c>
    </row>
    <row r="40" spans="23:24" ht="15">
      <c r="W40" s="442" t="s">
        <v>326</v>
      </c>
      <c r="X40" s="458"/>
    </row>
    <row r="41" spans="23:24" ht="30">
      <c r="W41" s="445" t="s">
        <v>327</v>
      </c>
      <c r="X41" s="458" t="e">
        <f>#REF!</f>
        <v>#REF!</v>
      </c>
    </row>
    <row r="42" spans="23:24" ht="30">
      <c r="W42" s="445" t="s">
        <v>328</v>
      </c>
      <c r="X42" s="458" t="e">
        <f>#REF!</f>
        <v>#REF!</v>
      </c>
    </row>
    <row r="43" spans="23:24" ht="30">
      <c r="W43" s="445" t="s">
        <v>329</v>
      </c>
      <c r="X43" s="458" t="e">
        <f>#REF!</f>
        <v>#REF!</v>
      </c>
    </row>
    <row r="44" spans="23:24" ht="30">
      <c r="W44" s="445" t="s">
        <v>330</v>
      </c>
      <c r="X44" s="458" t="e">
        <f>#REF!</f>
        <v>#REF!</v>
      </c>
    </row>
    <row r="45" spans="23:24" ht="30">
      <c r="W45" s="445" t="s">
        <v>331</v>
      </c>
      <c r="X45" s="458" t="e">
        <f>(#REF!*#REF!-#REF!*#REF!)/(#REF!-#REF!)</f>
        <v>#REF!</v>
      </c>
    </row>
    <row r="46" spans="23:24" ht="15">
      <c r="W46" s="442" t="s">
        <v>332</v>
      </c>
    </row>
    <row r="47" spans="23:24" ht="30">
      <c r="W47" s="445" t="s">
        <v>333</v>
      </c>
      <c r="X47" s="459" t="e">
        <f>#REF!</f>
        <v>#REF!</v>
      </c>
    </row>
    <row r="48" spans="23:24" ht="30">
      <c r="W48" s="445" t="s">
        <v>334</v>
      </c>
      <c r="X48" s="459" t="e">
        <f>#REF!</f>
        <v>#REF!</v>
      </c>
    </row>
    <row r="49" spans="23:24" ht="45">
      <c r="W49" s="445" t="s">
        <v>335</v>
      </c>
      <c r="X49" s="459" t="e">
        <f>#REF!</f>
        <v>#REF!</v>
      </c>
    </row>
    <row r="50" spans="23:24" ht="45">
      <c r="W50" s="445" t="s">
        <v>170</v>
      </c>
      <c r="X50" s="459" t="e">
        <f>#REF!</f>
        <v>#REF!</v>
      </c>
    </row>
    <row r="51" spans="23:24" ht="30">
      <c r="W51" s="445" t="s">
        <v>336</v>
      </c>
    </row>
    <row r="52" spans="23:24" ht="30">
      <c r="W52" s="445" t="s">
        <v>337</v>
      </c>
    </row>
    <row r="53" spans="23:24" ht="30">
      <c r="W53" s="450" t="s">
        <v>338</v>
      </c>
      <c r="X53" s="459" t="e">
        <f>#REF!</f>
        <v>#REF!</v>
      </c>
    </row>
    <row r="54" spans="23:24" ht="30">
      <c r="W54" s="450" t="s">
        <v>339</v>
      </c>
    </row>
  </sheetData>
  <mergeCells count="9">
    <mergeCell ref="AK3:AQ3"/>
    <mergeCell ref="AR3:AX3"/>
    <mergeCell ref="AY3:BE3"/>
    <mergeCell ref="A3:A4"/>
    <mergeCell ref="B3:I3"/>
    <mergeCell ref="J3:Q3"/>
    <mergeCell ref="R3:V3"/>
    <mergeCell ref="W3:AC3"/>
    <mergeCell ref="AD3:AJ3"/>
  </mergeCells>
  <phoneticPr fontId="101" type="noConversion"/>
  <pageMargins left="0.7" right="0.7" top="0.75" bottom="0.75" header="0.3" footer="0.3"/>
  <pageSetup paperSize="9" scale="1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theme="8" tint="0.79992065187536243"/>
  </sheetPr>
  <dimension ref="A2:AM27"/>
  <sheetViews>
    <sheetView workbookViewId="0">
      <pane xSplit="1" ySplit="4" topLeftCell="B5" activePane="bottomRight" state="frozen"/>
      <selection activeCell="O35" sqref="O35"/>
      <selection pane="topRight" activeCell="O35" sqref="O35"/>
      <selection pane="bottomLeft" activeCell="O35" sqref="O35"/>
      <selection pane="bottomRight" activeCell="O35" sqref="O35"/>
    </sheetView>
  </sheetViews>
  <sheetFormatPr defaultColWidth="9" defaultRowHeight="13.5"/>
  <cols>
    <col min="1" max="1" width="40.59765625" style="413" customWidth="1"/>
    <col min="2" max="2" width="13.3984375" style="413" customWidth="1"/>
    <col min="3" max="13" width="13.3984375" style="414" customWidth="1"/>
    <col min="14" max="26" width="14.73046875" style="414" customWidth="1"/>
    <col min="27" max="38" width="14.73046875" style="413" customWidth="1"/>
    <col min="39" max="16384" width="9" style="413"/>
  </cols>
  <sheetData>
    <row r="2" spans="1:39">
      <c r="U2" s="432">
        <f>'2026-2030年盈利测算表'!O30/2</f>
        <v>-7.4771500169145202E-5</v>
      </c>
      <c r="V2" s="432"/>
      <c r="W2" s="432"/>
      <c r="X2" s="432"/>
      <c r="Y2" s="432">
        <f>'2026-2030年盈利测算表'!Q30/2</f>
        <v>-3.0286096154033982E-4</v>
      </c>
      <c r="Z2" s="432"/>
      <c r="AA2" s="436"/>
      <c r="AB2" s="436"/>
      <c r="AC2" s="436">
        <f>'2026-2030年盈利测算表'!S30/2</f>
        <v>1.7665831160738367E-5</v>
      </c>
      <c r="AD2" s="436"/>
      <c r="AE2" s="436"/>
      <c r="AF2" s="436"/>
      <c r="AG2" s="436">
        <f>'2026-2030年盈利测算表'!U30/2</f>
        <v>1.719222487496213E-4</v>
      </c>
      <c r="AH2" s="436"/>
      <c r="AI2" s="436"/>
      <c r="AJ2" s="436"/>
      <c r="AK2" s="436">
        <f>'2026-2030年盈利测算表'!W30/2</f>
        <v>-2.3502320709114718E-4</v>
      </c>
    </row>
    <row r="3" spans="1:39" ht="23.25" customHeight="1">
      <c r="A3" s="1158" t="s">
        <v>1</v>
      </c>
      <c r="B3" s="1158" t="s">
        <v>2</v>
      </c>
      <c r="C3" s="1158"/>
      <c r="D3" s="1158"/>
      <c r="E3" s="1158"/>
      <c r="F3" s="1158"/>
      <c r="G3" s="1158"/>
      <c r="H3" s="1158" t="s">
        <v>3</v>
      </c>
      <c r="I3" s="1158"/>
      <c r="J3" s="1158"/>
      <c r="K3" s="1158"/>
      <c r="L3" s="1158"/>
      <c r="M3" s="1158"/>
      <c r="N3" s="1158" t="s">
        <v>3</v>
      </c>
      <c r="O3" s="1158"/>
      <c r="P3" s="1158"/>
      <c r="Q3" s="1158"/>
      <c r="R3" s="1158"/>
      <c r="S3" s="1158" t="s">
        <v>4</v>
      </c>
      <c r="T3" s="1158"/>
      <c r="U3" s="1158"/>
      <c r="V3" s="1158"/>
      <c r="W3" s="1158" t="s">
        <v>5</v>
      </c>
      <c r="X3" s="1158"/>
      <c r="Y3" s="1158"/>
      <c r="Z3" s="1158"/>
      <c r="AA3" s="1158" t="s">
        <v>6</v>
      </c>
      <c r="AB3" s="1158"/>
      <c r="AC3" s="1158"/>
      <c r="AD3" s="1158"/>
      <c r="AE3" s="1158" t="s">
        <v>7</v>
      </c>
      <c r="AF3" s="1158"/>
      <c r="AG3" s="1158"/>
      <c r="AH3" s="1158"/>
      <c r="AI3" s="1158" t="s">
        <v>8</v>
      </c>
      <c r="AJ3" s="1158"/>
      <c r="AK3" s="1158"/>
      <c r="AL3" s="1158"/>
    </row>
    <row r="4" spans="1:39" ht="23.25" customHeight="1">
      <c r="A4" s="1158"/>
      <c r="B4" s="415" t="s">
        <v>303</v>
      </c>
      <c r="C4" s="415" t="s">
        <v>304</v>
      </c>
      <c r="D4" s="415" t="s">
        <v>305</v>
      </c>
      <c r="E4" s="415" t="s">
        <v>306</v>
      </c>
      <c r="F4" s="415" t="s">
        <v>307</v>
      </c>
      <c r="G4" s="415" t="s">
        <v>308</v>
      </c>
      <c r="H4" s="415" t="s">
        <v>303</v>
      </c>
      <c r="I4" s="415" t="s">
        <v>304</v>
      </c>
      <c r="J4" s="415" t="s">
        <v>305</v>
      </c>
      <c r="K4" s="415" t="s">
        <v>306</v>
      </c>
      <c r="L4" s="415" t="s">
        <v>307</v>
      </c>
      <c r="M4" s="415" t="s">
        <v>308</v>
      </c>
      <c r="N4" s="415" t="s">
        <v>304</v>
      </c>
      <c r="O4" s="415" t="s">
        <v>311</v>
      </c>
      <c r="P4" s="415" t="s">
        <v>312</v>
      </c>
      <c r="Q4" s="415" t="s">
        <v>313</v>
      </c>
      <c r="R4" s="415" t="s">
        <v>305</v>
      </c>
      <c r="S4" s="415" t="s">
        <v>304</v>
      </c>
      <c r="T4" s="415" t="s">
        <v>312</v>
      </c>
      <c r="U4" s="415" t="s">
        <v>313</v>
      </c>
      <c r="V4" s="415" t="s">
        <v>305</v>
      </c>
      <c r="W4" s="415" t="s">
        <v>304</v>
      </c>
      <c r="X4" s="415" t="s">
        <v>312</v>
      </c>
      <c r="Y4" s="415" t="s">
        <v>313</v>
      </c>
      <c r="Z4" s="415" t="s">
        <v>305</v>
      </c>
      <c r="AA4" s="415" t="s">
        <v>304</v>
      </c>
      <c r="AB4" s="415" t="s">
        <v>312</v>
      </c>
      <c r="AC4" s="415" t="s">
        <v>313</v>
      </c>
      <c r="AD4" s="415" t="s">
        <v>305</v>
      </c>
      <c r="AE4" s="415" t="s">
        <v>304</v>
      </c>
      <c r="AF4" s="415" t="s">
        <v>312</v>
      </c>
      <c r="AG4" s="415" t="s">
        <v>313</v>
      </c>
      <c r="AH4" s="415" t="s">
        <v>305</v>
      </c>
      <c r="AI4" s="415" t="s">
        <v>304</v>
      </c>
      <c r="AJ4" s="415" t="s">
        <v>312</v>
      </c>
      <c r="AK4" s="415" t="s">
        <v>313</v>
      </c>
      <c r="AL4" s="415" t="s">
        <v>305</v>
      </c>
    </row>
    <row r="5" spans="1:39" ht="23.25" customHeight="1">
      <c r="A5" s="416" t="s">
        <v>318</v>
      </c>
      <c r="B5" s="416"/>
      <c r="C5" s="417"/>
      <c r="D5" s="418">
        <f>D6+D7++D8+D9+D12</f>
        <v>678.33913200000006</v>
      </c>
      <c r="E5" s="417"/>
      <c r="F5" s="418">
        <f>SUM(F6:F12)</f>
        <v>46.383749999999999</v>
      </c>
      <c r="G5" s="417"/>
      <c r="H5" s="417"/>
      <c r="I5" s="417"/>
      <c r="J5" s="418">
        <f>J6+J7++J8+J9+J12</f>
        <v>697.86591500000009</v>
      </c>
      <c r="K5" s="417"/>
      <c r="L5" s="418">
        <f>SUM(L6:L12)</f>
        <v>51.986471000000002</v>
      </c>
      <c r="M5" s="417"/>
      <c r="N5" s="417"/>
      <c r="O5" s="417"/>
      <c r="P5" s="417"/>
      <c r="Q5" s="417"/>
      <c r="R5" s="418">
        <f>R6+R7++R8+R9+R12</f>
        <v>749.85238600000014</v>
      </c>
      <c r="S5" s="417"/>
      <c r="T5" s="417"/>
      <c r="U5" s="417"/>
      <c r="V5" s="418">
        <f>V6+V7++V8+V9+V12</f>
        <v>779.79014348594865</v>
      </c>
      <c r="W5" s="417"/>
      <c r="X5" s="417"/>
      <c r="Y5" s="417"/>
      <c r="Z5" s="418">
        <f>Z6+Z7++Z8+Z9+Z12</f>
        <v>808.67304938041764</v>
      </c>
      <c r="AA5" s="437"/>
      <c r="AB5" s="417"/>
      <c r="AC5" s="437"/>
      <c r="AD5" s="418">
        <f>AD6+AD7++AD8+AD9+AD12</f>
        <v>862.50790634259158</v>
      </c>
      <c r="AE5" s="437"/>
      <c r="AF5" s="417"/>
      <c r="AG5" s="437"/>
      <c r="AH5" s="418">
        <f>AH6+AH7++AH8+AH9+AH12</f>
        <v>928.04319083175301</v>
      </c>
      <c r="AI5" s="437"/>
      <c r="AJ5" s="417"/>
      <c r="AK5" s="437"/>
      <c r="AL5" s="418">
        <f>AL6+AL7++AL8+AL9+AL12</f>
        <v>956.66279940180732</v>
      </c>
      <c r="AM5" s="573">
        <f>AL5-AH5</f>
        <v>28.619608570054311</v>
      </c>
    </row>
    <row r="6" spans="1:39" ht="23.25" customHeight="1">
      <c r="A6" s="419" t="s">
        <v>319</v>
      </c>
      <c r="B6" s="420">
        <f>('2025对公人民币'!$C$50)/10000</f>
        <v>25889.737404</v>
      </c>
      <c r="C6" s="420">
        <f>('2025对公人民币'!$E$50)/10000</f>
        <v>25660.362658000002</v>
      </c>
      <c r="D6" s="420">
        <f>('2025对公人民币'!$G$48)/10000</f>
        <v>205.47597400000001</v>
      </c>
      <c r="E6" s="421">
        <f t="shared" ref="E6:E12" si="0">D6/C6</f>
        <v>8.0075241624046108E-3</v>
      </c>
      <c r="F6" s="420">
        <f>('2025对公人民币'!$G$92+'2025对公人民币'!$G$97)/10000</f>
        <v>45.384394</v>
      </c>
      <c r="G6" s="421">
        <f>F6/C6</f>
        <v>1.7686575441228512E-3</v>
      </c>
      <c r="H6" s="420">
        <f>('2025对公人民币'!$B$50)/10000</f>
        <v>29273.307811999999</v>
      </c>
      <c r="I6" s="420">
        <f>('2025对公人民币'!$D$50)/10000</f>
        <v>28333.813864</v>
      </c>
      <c r="J6" s="420">
        <f>('2025对公人民币'!$F$49)/10000</f>
        <v>232.01934</v>
      </c>
      <c r="K6" s="421">
        <f t="shared" ref="K6:K12" si="1">J6/I6</f>
        <v>8.1887790014317854E-3</v>
      </c>
      <c r="L6" s="420">
        <f>('2025对公人民币'!$F$92+'2025对公人民币'!$F$97)/10000</f>
        <v>50.797726000000004</v>
      </c>
      <c r="M6" s="421">
        <f>L6/I6</f>
        <v>1.7928305114103225E-3</v>
      </c>
      <c r="N6" s="429">
        <f>'2026-2030年盈利测算表'!$L$61</f>
        <v>28337.351404321998</v>
      </c>
      <c r="O6" s="429">
        <f t="shared" ref="O6:O12" si="2">I6-N6</f>
        <v>-3.5375403219986765</v>
      </c>
      <c r="P6" s="429">
        <f>N6+O6</f>
        <v>28333.813864</v>
      </c>
      <c r="Q6" s="421">
        <f>K6+M6</f>
        <v>9.981609512842108E-3</v>
      </c>
      <c r="R6" s="429">
        <f t="shared" ref="R6:R12" si="3">Q6*P6</f>
        <v>282.81706600000001</v>
      </c>
      <c r="S6" s="429">
        <f>'2026-2030年盈利测算表'!N$61</f>
        <v>31337.351404321998</v>
      </c>
      <c r="T6" s="429">
        <f t="shared" ref="T6:T12" si="4">S6+$O6</f>
        <v>31333.813864</v>
      </c>
      <c r="U6" s="433">
        <f>Q6+U$2</f>
        <v>9.9068380126729628E-3</v>
      </c>
      <c r="V6" s="429">
        <f>U6*T6</f>
        <v>310.41901826989431</v>
      </c>
      <c r="W6" s="429">
        <f>'2026-2030年盈利测算表'!P$61</f>
        <v>34017.351404321998</v>
      </c>
      <c r="X6" s="429">
        <f t="shared" ref="X6:X12" si="5">W6+$O6</f>
        <v>34013.813863999996</v>
      </c>
      <c r="Y6" s="433">
        <f>U6+Y$2</f>
        <v>9.6039770511326221E-3</v>
      </c>
      <c r="Z6" s="429">
        <f>Y6*X6</f>
        <v>326.66788777135258</v>
      </c>
      <c r="AA6" s="429">
        <f>'2026-2030年盈利测算表'!R$61</f>
        <v>36457.351404321998</v>
      </c>
      <c r="AB6" s="429">
        <f t="shared" ref="AB6:AB12" si="6">AA6+$O6</f>
        <v>36453.813863999996</v>
      </c>
      <c r="AC6" s="433">
        <f>Y6+AC$2</f>
        <v>9.6216428822933596E-3</v>
      </c>
      <c r="AD6" s="429">
        <f>AC6*AB6</f>
        <v>350.74557869700254</v>
      </c>
      <c r="AE6" s="429">
        <f>'2026-2030年盈利测算表'!T$61</f>
        <v>38647.351404321998</v>
      </c>
      <c r="AF6" s="429">
        <f t="shared" ref="AF6:AF12" si="7">AE6+$O6</f>
        <v>38643.813863999996</v>
      </c>
      <c r="AG6" s="433">
        <f>AC6+AG$2</f>
        <v>9.7935651310429809E-3</v>
      </c>
      <c r="AH6" s="429">
        <f>AG6*AF6</f>
        <v>378.46070798898569</v>
      </c>
      <c r="AI6" s="429">
        <f>'2026-2030年盈利测算表'!V$61</f>
        <v>40617.351404321998</v>
      </c>
      <c r="AJ6" s="429">
        <f t="shared" ref="AJ6:AJ12" si="8">AI6+$O6</f>
        <v>40613.813863999996</v>
      </c>
      <c r="AK6" s="433">
        <f>AG6+AK$2</f>
        <v>9.5585419239518337E-3</v>
      </c>
      <c r="AL6" s="429">
        <f>AK6*AJ6</f>
        <v>388.20884251062017</v>
      </c>
      <c r="AM6" s="573">
        <f>AL6-AH6</f>
        <v>9.7481345216344835</v>
      </c>
    </row>
    <row r="7" spans="1:39" ht="23.25" customHeight="1">
      <c r="A7" s="419" t="s">
        <v>320</v>
      </c>
      <c r="B7" s="420">
        <f>('2025对公人民币'!$C$65)/10000</f>
        <v>1585.29962</v>
      </c>
      <c r="C7" s="420">
        <f>('2025对公人民币'!$E$65)/10000</f>
        <v>1623.7423789999998</v>
      </c>
      <c r="D7" s="420">
        <f>('2025对公人民币'!$G$65)/10000</f>
        <v>21.234314999999999</v>
      </c>
      <c r="E7" s="421">
        <f t="shared" si="0"/>
        <v>1.3077391632210396E-2</v>
      </c>
      <c r="F7" s="421"/>
      <c r="G7" s="421"/>
      <c r="H7" s="420">
        <f>('2025对公人民币'!$B$65)/10000</f>
        <v>1557.0979359999999</v>
      </c>
      <c r="I7" s="420">
        <f>('2025对公人民币'!$D$65)/10000</f>
        <v>1562.0869359999999</v>
      </c>
      <c r="J7" s="420">
        <f>('2025对公人民币'!$F$65)/10000</f>
        <v>20.083679999999998</v>
      </c>
      <c r="K7" s="421">
        <f t="shared" si="1"/>
        <v>1.2856954076722398E-2</v>
      </c>
      <c r="L7" s="421"/>
      <c r="M7" s="421"/>
      <c r="N7" s="429">
        <f>'2026-2030年盈利测算表'!$L$85</f>
        <v>2102</v>
      </c>
      <c r="O7" s="429">
        <f t="shared" si="2"/>
        <v>-539.91306400000008</v>
      </c>
      <c r="P7" s="429">
        <f t="shared" ref="P7:P12" si="9">N7+O7</f>
        <v>1562.0869359999999</v>
      </c>
      <c r="Q7" s="421">
        <f>K7</f>
        <v>1.2856954076722398E-2</v>
      </c>
      <c r="R7" s="429">
        <f t="shared" si="3"/>
        <v>20.083679999999998</v>
      </c>
      <c r="S7" s="429">
        <f>'2026-2030年盈利测算表'!N$85</f>
        <v>2043</v>
      </c>
      <c r="T7" s="429">
        <f t="shared" si="4"/>
        <v>1503.0869359999999</v>
      </c>
      <c r="U7" s="433">
        <f>Q7+U$2</f>
        <v>1.2782182576553253E-2</v>
      </c>
      <c r="V7" s="429">
        <f>U7*T7</f>
        <v>19.212731644384014</v>
      </c>
      <c r="W7" s="429">
        <f>'2026-2030年盈利测算表'!P$85</f>
        <v>2043</v>
      </c>
      <c r="X7" s="429">
        <f t="shared" si="5"/>
        <v>1503.0869359999999</v>
      </c>
      <c r="Y7" s="433">
        <f>U7+Y$2</f>
        <v>1.2479321615012914E-2</v>
      </c>
      <c r="Z7" s="429">
        <f>Y7*X7</f>
        <v>18.75750528966833</v>
      </c>
      <c r="AA7" s="429">
        <f>'2026-2030年盈利测算表'!R$85</f>
        <v>2043</v>
      </c>
      <c r="AB7" s="429">
        <f t="shared" si="6"/>
        <v>1503.0869359999999</v>
      </c>
      <c r="AC7" s="433">
        <f>Y7+AC$2</f>
        <v>1.2496987446173651E-2</v>
      </c>
      <c r="AD7" s="429">
        <f>AC7*AB7</f>
        <v>18.784058569699617</v>
      </c>
      <c r="AE7" s="429">
        <f>'2026-2030年盈利测算表'!T$85</f>
        <v>2043</v>
      </c>
      <c r="AF7" s="429">
        <f t="shared" si="7"/>
        <v>1503.0869359999999</v>
      </c>
      <c r="AG7" s="433">
        <f>AC7+AG$2</f>
        <v>1.2668909694923272E-2</v>
      </c>
      <c r="AH7" s="429">
        <f>AG7*AF7</f>
        <v>19.042472655802914</v>
      </c>
      <c r="AI7" s="429">
        <f>'2026-2030年盈利测算表'!V$85</f>
        <v>2043</v>
      </c>
      <c r="AJ7" s="429">
        <f t="shared" si="8"/>
        <v>1503.0869359999999</v>
      </c>
      <c r="AK7" s="433">
        <f>AG7+AK$2</f>
        <v>1.2433886487832125E-2</v>
      </c>
      <c r="AL7" s="429">
        <f>AK7*AJ7</f>
        <v>18.689212343567391</v>
      </c>
      <c r="AM7" s="573">
        <f t="shared" ref="AM7:AM13" si="10">AL7-AH7</f>
        <v>-0.35326031223552334</v>
      </c>
    </row>
    <row r="8" spans="1:39" ht="23.25" customHeight="1">
      <c r="A8" s="422" t="s">
        <v>321</v>
      </c>
      <c r="B8" s="420">
        <f>('2025对公外币'!$C$49)/10000</f>
        <v>756.18196999999998</v>
      </c>
      <c r="C8" s="420">
        <f>('2025对公外币'!$E$49)/10000</f>
        <v>717.64230199999997</v>
      </c>
      <c r="D8" s="420">
        <f>('2025对公外币'!$G$49)/10000</f>
        <v>5.5101389999999997</v>
      </c>
      <c r="E8" s="421">
        <f t="shared" si="0"/>
        <v>7.6781134342886045E-3</v>
      </c>
      <c r="F8" s="420">
        <f>('2025对公外币'!$G$92+'2025对公外币'!$G$97)/10000</f>
        <v>0.99935599999999991</v>
      </c>
      <c r="G8" s="421"/>
      <c r="H8" s="420">
        <f>('2025对公外币'!$B$49)/10000</f>
        <v>834.05624899999998</v>
      </c>
      <c r="I8" s="420">
        <f>('2025对公外币'!$D$49)/10000</f>
        <v>851.44728399999997</v>
      </c>
      <c r="J8" s="420">
        <f>('2025对公外币'!$F$49)/10000</f>
        <v>5.0469050000000006</v>
      </c>
      <c r="K8" s="421">
        <f t="shared" si="1"/>
        <v>5.9274427141164038E-3</v>
      </c>
      <c r="L8" s="420">
        <f>('2025对公外币'!$F$92+'2025对公外币'!$F$97)/10000</f>
        <v>1.1887449999999999</v>
      </c>
      <c r="M8" s="421">
        <f>L8/I8</f>
        <v>1.3961463291249398E-3</v>
      </c>
      <c r="N8" s="429">
        <f>'2026-2030年盈利测算表'!$L$101*7</f>
        <v>1008</v>
      </c>
      <c r="O8" s="429">
        <f t="shared" si="2"/>
        <v>-156.55271600000003</v>
      </c>
      <c r="P8" s="429">
        <f t="shared" si="9"/>
        <v>851.44728399999997</v>
      </c>
      <c r="Q8" s="421">
        <f>K8+M8</f>
        <v>7.3235890432413438E-3</v>
      </c>
      <c r="R8" s="429">
        <f t="shared" si="3"/>
        <v>6.2356500000000006</v>
      </c>
      <c r="S8" s="429">
        <f>'2026-2030年盈利测算表'!N$101*7</f>
        <v>1159.2</v>
      </c>
      <c r="T8" s="429">
        <f t="shared" si="4"/>
        <v>1002.647284</v>
      </c>
      <c r="U8" s="433">
        <f>Q8+U$2</f>
        <v>7.2488175430721986E-3</v>
      </c>
      <c r="V8" s="429">
        <f>U8*T8</f>
        <v>7.2680072217728933</v>
      </c>
      <c r="W8" s="429">
        <f>'2026-2030年盈利测算表'!P$101*7</f>
        <v>1320.13</v>
      </c>
      <c r="X8" s="429">
        <f t="shared" si="5"/>
        <v>1163.577284</v>
      </c>
      <c r="Y8" s="433">
        <f>U8+Y$2</f>
        <v>6.9459565815318588E-3</v>
      </c>
      <c r="Z8" s="429">
        <f>Y8*X8</f>
        <v>8.0821572939207638</v>
      </c>
      <c r="AA8" s="429">
        <f>'2026-2030年盈利测算表'!R$101*7</f>
        <v>1670.13</v>
      </c>
      <c r="AB8" s="429">
        <f t="shared" si="6"/>
        <v>1513.577284</v>
      </c>
      <c r="AC8" s="433">
        <f>Y8+AC$2</f>
        <v>6.9636224126925972E-3</v>
      </c>
      <c r="AD8" s="429">
        <f>AC8*AB8</f>
        <v>10.539980698204788</v>
      </c>
      <c r="AE8" s="429">
        <f>'2026-2030年盈利测算表'!T$101*7</f>
        <v>2020.13</v>
      </c>
      <c r="AF8" s="429">
        <f t="shared" si="7"/>
        <v>1863.577284</v>
      </c>
      <c r="AG8" s="433">
        <f>AC8+AG$2</f>
        <v>7.1355446614422184E-3</v>
      </c>
      <c r="AH8" s="429">
        <f>AG8*AF8</f>
        <v>13.297638940031188</v>
      </c>
      <c r="AI8" s="429">
        <f>'2026-2030年盈利测算表'!V$101*7</f>
        <v>2370.13</v>
      </c>
      <c r="AJ8" s="429">
        <f t="shared" si="8"/>
        <v>2213.577284</v>
      </c>
      <c r="AK8" s="433">
        <f>AG8+AK$2</f>
        <v>6.9005214543510713E-3</v>
      </c>
      <c r="AL8" s="429">
        <f>AK8*AJ8</f>
        <v>15.274837539106175</v>
      </c>
      <c r="AM8" s="573">
        <f t="shared" si="10"/>
        <v>1.9771985990749865</v>
      </c>
    </row>
    <row r="9" spans="1:39" ht="23.25" customHeight="1">
      <c r="A9" s="419" t="s">
        <v>322</v>
      </c>
      <c r="B9" s="420">
        <f>('2025对公人民币'!$C$9)/10000</f>
        <v>37521.174618999998</v>
      </c>
      <c r="C9" s="420">
        <f>('2025对公人民币'!$E$9)/10000</f>
        <v>36404.753982000002</v>
      </c>
      <c r="D9" s="420">
        <f>('2025对公人民币'!$G$9)/10000</f>
        <v>424.65036200000003</v>
      </c>
      <c r="E9" s="421">
        <f t="shared" si="0"/>
        <v>1.1664695281554836E-2</v>
      </c>
      <c r="F9" s="421"/>
      <c r="G9" s="421"/>
      <c r="H9" s="420">
        <f>('2025对公人民币'!$B$9)/10000</f>
        <v>38895.759883999999</v>
      </c>
      <c r="I9" s="420">
        <f>('2025对公人民币'!$D$9)/10000</f>
        <v>38001.257289999994</v>
      </c>
      <c r="J9" s="420">
        <f>('2025对公人民币'!$F$9)/10000</f>
        <v>421.94727300000005</v>
      </c>
      <c r="K9" s="421">
        <f t="shared" si="1"/>
        <v>1.1103508228161578E-2</v>
      </c>
      <c r="L9" s="421"/>
      <c r="M9" s="421"/>
      <c r="N9" s="429">
        <f>'2026-2030年盈利测算表'!$L$128</f>
        <v>38055.866668286202</v>
      </c>
      <c r="O9" s="429">
        <f t="shared" si="2"/>
        <v>-54.609378286208084</v>
      </c>
      <c r="P9" s="429">
        <f t="shared" si="9"/>
        <v>38001.257289999994</v>
      </c>
      <c r="Q9" s="421">
        <f>K9</f>
        <v>1.1103508228161578E-2</v>
      </c>
      <c r="R9" s="429">
        <f t="shared" si="3"/>
        <v>421.94727300000011</v>
      </c>
      <c r="S9" s="429">
        <f>'2026-2030年盈利测算表'!N$128</f>
        <v>39355.866668286202</v>
      </c>
      <c r="T9" s="429">
        <f t="shared" si="4"/>
        <v>39301.257289999994</v>
      </c>
      <c r="U9" s="434">
        <f>V9/T9</f>
        <v>1.0737667271165426E-2</v>
      </c>
      <c r="V9" s="435">
        <f>V10+V11</f>
        <v>422.00382411848454</v>
      </c>
      <c r="W9" s="429">
        <f>'2026-2030年盈利测算表'!P$128</f>
        <v>41055.866668286202</v>
      </c>
      <c r="X9" s="429">
        <f t="shared" si="5"/>
        <v>41001.257289999994</v>
      </c>
      <c r="Y9" s="434">
        <f>Z9/X9</f>
        <v>1.0468391563626209E-2</v>
      </c>
      <c r="Z9" s="435">
        <f>Z10+Z11</f>
        <v>429.21721591270352</v>
      </c>
      <c r="AA9" s="429">
        <f>'2026-2030年盈利测算表'!R$128</f>
        <v>42955.866668286202</v>
      </c>
      <c r="AB9" s="429">
        <f t="shared" si="6"/>
        <v>42901.257289999994</v>
      </c>
      <c r="AC9" s="434">
        <f>AD9/AB9</f>
        <v>1.0520444034697382E-2</v>
      </c>
      <c r="AD9" s="435">
        <f>AD10+AD11</f>
        <v>451.34027633759803</v>
      </c>
      <c r="AE9" s="429">
        <f>'2026-2030年盈利测算表'!T$128</f>
        <v>44855.866668286202</v>
      </c>
      <c r="AF9" s="429">
        <f t="shared" si="7"/>
        <v>44801.257289999994</v>
      </c>
      <c r="AG9" s="434">
        <f>AH9/AF9</f>
        <v>1.0723836281290592E-2</v>
      </c>
      <c r="AH9" s="435">
        <f>AH10+AH11</f>
        <v>480.44134837393653</v>
      </c>
      <c r="AI9" s="429">
        <f>'2026-2030年盈利测算表'!V$128</f>
        <v>46955.866668286202</v>
      </c>
      <c r="AJ9" s="429">
        <f t="shared" si="8"/>
        <v>46901.257289999994</v>
      </c>
      <c r="AK9" s="434">
        <f>AL9/AJ9</f>
        <v>1.0520629247380345E-2</v>
      </c>
      <c r="AL9" s="435">
        <f>AL10+AL11</f>
        <v>493.43073918408459</v>
      </c>
      <c r="AM9" s="573">
        <f t="shared" si="10"/>
        <v>12.989390810148052</v>
      </c>
    </row>
    <row r="10" spans="1:39" ht="23.25" customHeight="1">
      <c r="A10" s="419" t="s">
        <v>323</v>
      </c>
      <c r="B10" s="420">
        <f>('2025对公人民币'!$C$10)/10000</f>
        <v>18987.110697</v>
      </c>
      <c r="C10" s="420">
        <f>('2025对公人民币'!$E$10)/10000</f>
        <v>19160.377444000002</v>
      </c>
      <c r="D10" s="420">
        <f>('2025对公人民币'!$G$10)/10000</f>
        <v>323.20839100000001</v>
      </c>
      <c r="E10" s="421">
        <f t="shared" si="0"/>
        <v>1.6868581631266949E-2</v>
      </c>
      <c r="F10" s="421"/>
      <c r="G10" s="421"/>
      <c r="H10" s="420">
        <f>('2025对公人民币'!$B$10)/10000</f>
        <v>18838.785681000001</v>
      </c>
      <c r="I10" s="420">
        <f>('2025对公人民币'!$D$10)/10000</f>
        <v>17388.973453999999</v>
      </c>
      <c r="J10" s="420">
        <f>('2025对公人民币'!$F$10)/10000</f>
        <v>308.49186500000002</v>
      </c>
      <c r="K10" s="421">
        <f t="shared" si="1"/>
        <v>1.7740659954198584E-2</v>
      </c>
      <c r="L10" s="421"/>
      <c r="M10" s="421"/>
      <c r="N10" s="429">
        <f>'2026-2030年盈利测算表'!$L$131</f>
        <v>17433</v>
      </c>
      <c r="O10" s="429">
        <f t="shared" si="2"/>
        <v>-44.026546000000963</v>
      </c>
      <c r="P10" s="429">
        <f t="shared" si="9"/>
        <v>17388.973453999999</v>
      </c>
      <c r="Q10" s="421">
        <f>K10</f>
        <v>1.7740659954198584E-2</v>
      </c>
      <c r="R10" s="429">
        <f t="shared" si="3"/>
        <v>308.49186500000002</v>
      </c>
      <c r="S10" s="429">
        <f>'2026-2030年盈利测算表'!N$131</f>
        <v>17093</v>
      </c>
      <c r="T10" s="429">
        <f t="shared" si="4"/>
        <v>17048.973453999999</v>
      </c>
      <c r="U10" s="433">
        <f>Q10+U$2</f>
        <v>1.7665888454029437E-2</v>
      </c>
      <c r="V10" s="429">
        <f>U10*T10</f>
        <v>301.18526329407297</v>
      </c>
      <c r="W10" s="429">
        <f>'2026-2030年盈利测算表'!P$131</f>
        <v>17943</v>
      </c>
      <c r="X10" s="429">
        <f t="shared" si="5"/>
        <v>17898.973453999999</v>
      </c>
      <c r="Y10" s="433">
        <f>U10+Y$2</f>
        <v>1.7363027492489098E-2</v>
      </c>
      <c r="Z10" s="429">
        <f>Y10*X10</f>
        <v>310.78036816913453</v>
      </c>
      <c r="AA10" s="429">
        <f>'2026-2030年盈利测算表'!R$131</f>
        <v>18893</v>
      </c>
      <c r="AB10" s="429">
        <f t="shared" si="6"/>
        <v>18848.973453999999</v>
      </c>
      <c r="AC10" s="433">
        <f>Y10+AC$2</f>
        <v>1.7380693323649835E-2</v>
      </c>
      <c r="AD10" s="429">
        <f>AC10*AB10</f>
        <v>327.60822706959078</v>
      </c>
      <c r="AE10" s="429">
        <f>'2026-2030年盈利测算表'!T$131</f>
        <v>19843</v>
      </c>
      <c r="AF10" s="429">
        <f t="shared" si="7"/>
        <v>19798.973453999999</v>
      </c>
      <c r="AG10" s="433">
        <f>AC10+AG$2</f>
        <v>1.7552615572399455E-2</v>
      </c>
      <c r="AH10" s="429">
        <f>AG10*AF10</f>
        <v>347.52376976620383</v>
      </c>
      <c r="AI10" s="429">
        <f>'2026-2030年盈利测算表'!V$131</f>
        <v>20893</v>
      </c>
      <c r="AJ10" s="429">
        <f t="shared" si="8"/>
        <v>20848.973453999999</v>
      </c>
      <c r="AK10" s="433">
        <f>AG10+AK$2</f>
        <v>1.7317592365308308E-2</v>
      </c>
      <c r="AL10" s="429">
        <f>AK10*AJ10</f>
        <v>361.05402351150593</v>
      </c>
      <c r="AM10" s="573">
        <f t="shared" si="10"/>
        <v>13.530253745302105</v>
      </c>
    </row>
    <row r="11" spans="1:39" ht="23.25" customHeight="1">
      <c r="A11" s="419" t="s">
        <v>324</v>
      </c>
      <c r="B11" s="423">
        <f>B9-B10</f>
        <v>18534.063921999998</v>
      </c>
      <c r="C11" s="423">
        <f>C9-C10</f>
        <v>17244.376538</v>
      </c>
      <c r="D11" s="423">
        <f>D9-D10</f>
        <v>101.44197100000002</v>
      </c>
      <c r="E11" s="421">
        <f t="shared" si="0"/>
        <v>5.8826116894664634E-3</v>
      </c>
      <c r="F11" s="421"/>
      <c r="G11" s="421"/>
      <c r="H11" s="423">
        <f>H9-H10</f>
        <v>20056.974202999998</v>
      </c>
      <c r="I11" s="423">
        <f>I9-I10</f>
        <v>20612.283835999995</v>
      </c>
      <c r="J11" s="423">
        <f>J9-J10</f>
        <v>113.45540800000003</v>
      </c>
      <c r="K11" s="421">
        <f t="shared" si="1"/>
        <v>5.5042618713529758E-3</v>
      </c>
      <c r="L11" s="421"/>
      <c r="M11" s="421"/>
      <c r="N11" s="429">
        <f>N9-N10</f>
        <v>20622.866668286202</v>
      </c>
      <c r="O11" s="429">
        <f t="shared" si="2"/>
        <v>-10.582832286207122</v>
      </c>
      <c r="P11" s="429">
        <f t="shared" si="9"/>
        <v>20612.283835999995</v>
      </c>
      <c r="Q11" s="421">
        <f>K11</f>
        <v>5.5042618713529758E-3</v>
      </c>
      <c r="R11" s="429">
        <f t="shared" si="3"/>
        <v>113.45540800000002</v>
      </c>
      <c r="S11" s="429">
        <f>S9-S10</f>
        <v>22262.866668286202</v>
      </c>
      <c r="T11" s="429">
        <f t="shared" si="4"/>
        <v>22252.283835999995</v>
      </c>
      <c r="U11" s="433">
        <f>Q11+U$2</f>
        <v>5.4294903711838306E-3</v>
      </c>
      <c r="V11" s="429">
        <f>U11*T11</f>
        <v>120.81856082441156</v>
      </c>
      <c r="W11" s="429">
        <f>W9-W10</f>
        <v>23112.866668286202</v>
      </c>
      <c r="X11" s="429">
        <f t="shared" si="5"/>
        <v>23102.283835999995</v>
      </c>
      <c r="Y11" s="433">
        <f>U11+Y$2</f>
        <v>5.1266294096434907E-3</v>
      </c>
      <c r="Z11" s="429">
        <f>Y11*X11</f>
        <v>118.43684774356902</v>
      </c>
      <c r="AA11" s="429">
        <f>AA9-AA10</f>
        <v>24062.866668286202</v>
      </c>
      <c r="AB11" s="429">
        <f t="shared" si="6"/>
        <v>24052.283835999995</v>
      </c>
      <c r="AC11" s="433">
        <f>Y11+AC$2</f>
        <v>5.1442952408042291E-3</v>
      </c>
      <c r="AD11" s="429">
        <f>AC11*AB11</f>
        <v>123.73204926800726</v>
      </c>
      <c r="AE11" s="429">
        <f>AE9-AE10</f>
        <v>25012.866668286202</v>
      </c>
      <c r="AF11" s="429">
        <f t="shared" si="7"/>
        <v>25002.283835999995</v>
      </c>
      <c r="AG11" s="433">
        <f>AC11+AG$2</f>
        <v>5.3162174895538504E-3</v>
      </c>
      <c r="AH11" s="429">
        <f>AG11*AF11</f>
        <v>132.91757860773271</v>
      </c>
      <c r="AI11" s="429">
        <f>AI9-AI10</f>
        <v>26062.866668286202</v>
      </c>
      <c r="AJ11" s="429">
        <f t="shared" si="8"/>
        <v>26052.283835999995</v>
      </c>
      <c r="AK11" s="433">
        <f>AG11+AK$2</f>
        <v>5.0811942824627032E-3</v>
      </c>
      <c r="AL11" s="429">
        <f>AK11*AJ11</f>
        <v>132.37671567257868</v>
      </c>
      <c r="AM11" s="573">
        <f t="shared" si="10"/>
        <v>-0.54086293515402417</v>
      </c>
    </row>
    <row r="12" spans="1:39" ht="23.25" customHeight="1">
      <c r="A12" s="424" t="s">
        <v>325</v>
      </c>
      <c r="B12" s="420">
        <f>('2025对公外币'!$C$22)/10000</f>
        <v>1691.3803250000001</v>
      </c>
      <c r="C12" s="420">
        <f>('2025对公外币'!$E$22)/10000</f>
        <v>1441.9937480000001</v>
      </c>
      <c r="D12" s="420">
        <f>('2025对公外币'!$G$8)/10000</f>
        <v>21.468342</v>
      </c>
      <c r="E12" s="421">
        <f t="shared" si="0"/>
        <v>1.4887957752782156E-2</v>
      </c>
      <c r="F12" s="421"/>
      <c r="G12" s="421"/>
      <c r="H12" s="420">
        <f>('2025对公外币'!$B$22)/10000</f>
        <v>1784.1836309999999</v>
      </c>
      <c r="I12" s="420">
        <f>('2025对公外币'!$D$22)/10000</f>
        <v>1741.1196120000002</v>
      </c>
      <c r="J12" s="420">
        <f>('2025对公外币'!$F$8)/10000</f>
        <v>18.768717000000002</v>
      </c>
      <c r="K12" s="421">
        <f t="shared" si="1"/>
        <v>1.0779682722912205E-2</v>
      </c>
      <c r="L12" s="421"/>
      <c r="M12" s="421"/>
      <c r="N12" s="429">
        <f>'2026-2030年盈利测算表'!$L$145*7</f>
        <v>1743</v>
      </c>
      <c r="O12" s="429">
        <f t="shared" si="2"/>
        <v>-1.8803879999998117</v>
      </c>
      <c r="P12" s="429">
        <f t="shared" si="9"/>
        <v>1741.1196120000002</v>
      </c>
      <c r="Q12" s="421">
        <f>K12</f>
        <v>1.0779682722912205E-2</v>
      </c>
      <c r="R12" s="429">
        <f t="shared" si="3"/>
        <v>18.768717000000002</v>
      </c>
      <c r="S12" s="429">
        <f>'2026-2030年盈利测算表'!N$145*7</f>
        <v>1953</v>
      </c>
      <c r="T12" s="429">
        <f t="shared" si="4"/>
        <v>1951.1196120000002</v>
      </c>
      <c r="U12" s="433">
        <f>Q12+U$2</f>
        <v>1.0704911222743059E-2</v>
      </c>
      <c r="V12" s="429">
        <f>U12*T12</f>
        <v>20.886562231412885</v>
      </c>
      <c r="W12" s="429">
        <f>'2026-2030年盈利测算表'!P$145*7</f>
        <v>2496.4158364157456</v>
      </c>
      <c r="X12" s="429">
        <f t="shared" si="5"/>
        <v>2494.535448415746</v>
      </c>
      <c r="Y12" s="433">
        <f>U12+Y$2</f>
        <v>1.0402050261202719E-2</v>
      </c>
      <c r="Z12" s="429">
        <f>Y12*X12</f>
        <v>25.948283112772451</v>
      </c>
      <c r="AA12" s="429">
        <f>'2026-2030年盈利测算表'!R$145*7</f>
        <v>2986.4158364157456</v>
      </c>
      <c r="AB12" s="429">
        <f t="shared" si="6"/>
        <v>2984.535448415746</v>
      </c>
      <c r="AC12" s="433">
        <f>Y12+AC$2</f>
        <v>1.0419716092363456E-2</v>
      </c>
      <c r="AD12" s="429">
        <f>AC12*AB12</f>
        <v>31.098012040086733</v>
      </c>
      <c r="AE12" s="429">
        <f>'2026-2030年盈利测算表'!T$145*7</f>
        <v>3476.4158364157456</v>
      </c>
      <c r="AF12" s="429">
        <f t="shared" si="7"/>
        <v>3474.535448415746</v>
      </c>
      <c r="AG12" s="433">
        <f>AC12+AG$2</f>
        <v>1.0591638341113077E-2</v>
      </c>
      <c r="AH12" s="429">
        <f>AG12*AF12</f>
        <v>36.801022872996732</v>
      </c>
      <c r="AI12" s="429">
        <f>'2026-2030年盈利测算表'!V$145*7</f>
        <v>3966.4158364157456</v>
      </c>
      <c r="AJ12" s="429">
        <f t="shared" si="8"/>
        <v>3964.535448415746</v>
      </c>
      <c r="AK12" s="433">
        <f>AG12+AK$2</f>
        <v>1.035661513402193E-2</v>
      </c>
      <c r="AL12" s="429">
        <f>AK12*AJ12</f>
        <v>41.059167824428933</v>
      </c>
      <c r="AM12" s="573">
        <f t="shared" si="10"/>
        <v>4.2581449514322003</v>
      </c>
    </row>
    <row r="13" spans="1:39" ht="23.25" customHeight="1">
      <c r="A13" s="416" t="s">
        <v>326</v>
      </c>
      <c r="B13" s="425"/>
      <c r="C13" s="426"/>
      <c r="D13" s="418">
        <f>D14+D15+D16</f>
        <v>509.44866500000001</v>
      </c>
      <c r="E13" s="427"/>
      <c r="F13" s="418">
        <f>F14+F15+F16</f>
        <v>21.955088</v>
      </c>
      <c r="G13" s="427"/>
      <c r="H13" s="417"/>
      <c r="I13" s="417"/>
      <c r="J13" s="418">
        <f>J14+J15+J16</f>
        <v>466.36133399999994</v>
      </c>
      <c r="K13" s="427"/>
      <c r="L13" s="418">
        <f>SUM(L14:L18)</f>
        <v>25.005625999999999</v>
      </c>
      <c r="M13" s="427"/>
      <c r="N13" s="430"/>
      <c r="O13" s="430"/>
      <c r="P13" s="430"/>
      <c r="Q13" s="427"/>
      <c r="R13" s="418">
        <f>R14+R15+R16</f>
        <v>491.36696000000001</v>
      </c>
      <c r="S13" s="430"/>
      <c r="T13" s="430"/>
      <c r="U13" s="427"/>
      <c r="V13" s="418">
        <f>V14+V15+V16</f>
        <v>493.62668874373423</v>
      </c>
      <c r="W13" s="430"/>
      <c r="X13" s="430"/>
      <c r="Y13" s="427"/>
      <c r="Z13" s="418">
        <f>Z14+Z15+Z16</f>
        <v>489.94628190268787</v>
      </c>
      <c r="AA13" s="430"/>
      <c r="AB13" s="430"/>
      <c r="AC13" s="427"/>
      <c r="AD13" s="418">
        <f>AD14+AD15+AD16</f>
        <v>502.34369646518661</v>
      </c>
      <c r="AE13" s="430"/>
      <c r="AF13" s="430"/>
      <c r="AG13" s="427"/>
      <c r="AH13" s="418">
        <f>AH14+AH15+AH16</f>
        <v>525.29615118989045</v>
      </c>
      <c r="AI13" s="430"/>
      <c r="AJ13" s="430"/>
      <c r="AK13" s="427"/>
      <c r="AL13" s="418">
        <f>AL14+AL15+AL16</f>
        <v>532.12943547760847</v>
      </c>
      <c r="AM13" s="573">
        <f t="shared" si="10"/>
        <v>6.8332842877180155</v>
      </c>
    </row>
    <row r="14" spans="1:39" ht="23.25" customHeight="1">
      <c r="A14" s="419" t="s">
        <v>327</v>
      </c>
      <c r="B14" s="420">
        <f>('2025零售人民币'!$C$58)/10000</f>
        <v>18154.513708999999</v>
      </c>
      <c r="C14" s="420">
        <f>('2025零售人民币'!$E$58)/10000</f>
        <v>17635.736306999999</v>
      </c>
      <c r="D14" s="420">
        <f>('2025零售人民币'!$G$58)/10000</f>
        <v>120.22382500000001</v>
      </c>
      <c r="E14" s="421">
        <f>D14/C14</f>
        <v>6.8170573038269242E-3</v>
      </c>
      <c r="F14" s="420">
        <f>('2025零售人民币'!$G$94+'2025零售人民币'!$G$99)/10000</f>
        <v>21.955088</v>
      </c>
      <c r="G14" s="421">
        <f>F14/C14</f>
        <v>1.2449204058061108E-3</v>
      </c>
      <c r="H14" s="420">
        <f>('2025零售人民币'!$B$58)/10000</f>
        <v>18409.542109000002</v>
      </c>
      <c r="I14" s="420">
        <f>('2025零售人民币'!$D$58)/10000</f>
        <v>18261.902097999999</v>
      </c>
      <c r="J14" s="420">
        <f>('2025零售人民币'!$F$58)/10000</f>
        <v>105.83203700000001</v>
      </c>
      <c r="K14" s="421">
        <f>J14/I14</f>
        <v>5.795236248232351E-3</v>
      </c>
      <c r="L14" s="420">
        <f>('2025零售人民币'!$F$94+'2025零售人民币'!$F$99)/10000</f>
        <v>25.005625999999999</v>
      </c>
      <c r="M14" s="421">
        <f>L14/I14</f>
        <v>1.36927828578922E-3</v>
      </c>
      <c r="N14" s="429">
        <f>'2026-2030年盈利测算表'!$L$64</f>
        <v>18261.238087276699</v>
      </c>
      <c r="O14" s="429">
        <f>I14-N14</f>
        <v>0.66401072329972521</v>
      </c>
      <c r="P14" s="429">
        <f>N14+O14</f>
        <v>18261.902097999999</v>
      </c>
      <c r="Q14" s="421">
        <f>M14+K14</f>
        <v>7.1645145340215712E-3</v>
      </c>
      <c r="R14" s="429">
        <f>Q14*P14</f>
        <v>130.83766300000002</v>
      </c>
      <c r="S14" s="429">
        <f>'2026-2030年盈利测算表'!N$64</f>
        <v>18161.238087276699</v>
      </c>
      <c r="T14" s="429">
        <f>S14+$O14</f>
        <v>18161.902097999999</v>
      </c>
      <c r="U14" s="433">
        <f>Q14+U$2</f>
        <v>7.089743033852426E-3</v>
      </c>
      <c r="V14" s="429">
        <f>U14*T14</f>
        <v>128.76321888080525</v>
      </c>
      <c r="W14" s="429">
        <f>'2026-2030年盈利测算表'!P$64</f>
        <v>18184.920633011701</v>
      </c>
      <c r="X14" s="429">
        <f>W14+$O14</f>
        <v>18185.584643735001</v>
      </c>
      <c r="Y14" s="433">
        <f>U14+Y$2</f>
        <v>6.7868820723120862E-3</v>
      </c>
      <c r="Z14" s="429">
        <f>Y14*X14</f>
        <v>123.42341839307906</v>
      </c>
      <c r="AA14" s="429">
        <f>'2026-2030年盈利测算表'!R$64</f>
        <v>18234.920633011701</v>
      </c>
      <c r="AB14" s="429">
        <f>AA14+$O14</f>
        <v>18235.584643735001</v>
      </c>
      <c r="AC14" s="433">
        <f>Y14+AC$2</f>
        <v>6.8045479034728245E-3</v>
      </c>
      <c r="AD14" s="429">
        <f>AC14*AB14</f>
        <v>124.08490925612824</v>
      </c>
      <c r="AE14" s="429">
        <f>'2026-2030年盈利测算表'!T$64</f>
        <v>18334.920633011701</v>
      </c>
      <c r="AF14" s="429">
        <f>AE14+$O14</f>
        <v>18335.584643735001</v>
      </c>
      <c r="AG14" s="433">
        <f>AC14+AG$2</f>
        <v>6.9764701522224458E-3</v>
      </c>
      <c r="AH14" s="429">
        <f>AG14*AF14</f>
        <v>127.91765899056546</v>
      </c>
      <c r="AI14" s="429">
        <f>'2026-2030年盈利测算表'!V$64</f>
        <v>18434.920633011701</v>
      </c>
      <c r="AJ14" s="429">
        <f>AI14+$O14</f>
        <v>18435.584643735001</v>
      </c>
      <c r="AK14" s="433">
        <f>AG14+AK$2</f>
        <v>6.7414469451312986E-3</v>
      </c>
      <c r="AL14" s="429">
        <f>AK14*AJ14</f>
        <v>124.2825157782168</v>
      </c>
      <c r="AM14" s="573">
        <f t="shared" ref="AM14:AM19" si="11">AL14-AH14</f>
        <v>-3.6351432123486518</v>
      </c>
    </row>
    <row r="15" spans="1:39" ht="23.25" customHeight="1">
      <c r="A15" s="419" t="s">
        <v>328</v>
      </c>
      <c r="B15" s="420">
        <f>('2025零售人民币'!$C$64)/10000</f>
        <v>4874.862075</v>
      </c>
      <c r="C15" s="420">
        <f>('2025零售人民币'!$E$64)/10000</f>
        <v>4972.7641890000004</v>
      </c>
      <c r="D15" s="420">
        <f>('2025零售人民币'!$G$64)/10000</f>
        <v>264.80783300000002</v>
      </c>
      <c r="E15" s="421">
        <f>D15/C15</f>
        <v>5.3251636903629572E-2</v>
      </c>
      <c r="F15" s="421"/>
      <c r="G15" s="421"/>
      <c r="H15" s="420">
        <f>('2025零售人民币'!$B$64)/10000</f>
        <v>4615.1746419999999</v>
      </c>
      <c r="I15" s="420">
        <f>('2025零售人民币'!$D$64)/10000</f>
        <v>4564.3987630000001</v>
      </c>
      <c r="J15" s="420">
        <f>('2025零售人民币'!$F$64)/10000</f>
        <v>235.69212799999997</v>
      </c>
      <c r="K15" s="421">
        <f>J15/I15</f>
        <v>5.163705895080227E-2</v>
      </c>
      <c r="L15" s="421"/>
      <c r="M15" s="421"/>
      <c r="N15" s="429">
        <f>'2026-2030年盈利测算表'!$L$67</f>
        <v>4568.4939360712997</v>
      </c>
      <c r="O15" s="429">
        <f>I15-N15</f>
        <v>-4.0951730712995413</v>
      </c>
      <c r="P15" s="429">
        <f>N15+O15</f>
        <v>4564.3987630000001</v>
      </c>
      <c r="Q15" s="421">
        <f>K15</f>
        <v>5.163705895080227E-2</v>
      </c>
      <c r="R15" s="429">
        <f>Q15*P15</f>
        <v>235.69212799999997</v>
      </c>
      <c r="S15" s="429">
        <f>'2026-2030年盈利测算表'!N$67</f>
        <v>4482.4939360712997</v>
      </c>
      <c r="T15" s="429">
        <f>S15+$O15</f>
        <v>4478.3987630000001</v>
      </c>
      <c r="U15" s="433">
        <f>Q15+U$2</f>
        <v>5.1562287450633126E-2</v>
      </c>
      <c r="V15" s="429">
        <f>U15*T15</f>
        <v>230.91648433636581</v>
      </c>
      <c r="W15" s="429">
        <f>'2026-2030年盈利测算表'!P$67</f>
        <v>4365.1775840763003</v>
      </c>
      <c r="X15" s="429">
        <f>W15+$O15</f>
        <v>4361.0824110050007</v>
      </c>
      <c r="Y15" s="433">
        <f>U15+Y$2</f>
        <v>5.1259426489092784E-2</v>
      </c>
      <c r="Z15" s="429">
        <f>Y15*X15</f>
        <v>223.54658325978636</v>
      </c>
      <c r="AA15" s="429">
        <f>'2026-2030年盈利测算表'!R$67</f>
        <v>4315.1775840763003</v>
      </c>
      <c r="AB15" s="429">
        <f>AA15+$O15</f>
        <v>4311.0824110050007</v>
      </c>
      <c r="AC15" s="433">
        <f>Y15+AC$2</f>
        <v>5.1277092320253521E-2</v>
      </c>
      <c r="AD15" s="429">
        <f>AC15*AB15</f>
        <v>221.05977078932455</v>
      </c>
      <c r="AE15" s="429">
        <f>'2026-2030年盈利测算表'!T$67</f>
        <v>4315.1775840763003</v>
      </c>
      <c r="AF15" s="429">
        <f>AE15+$O15</f>
        <v>4311.0824110050007</v>
      </c>
      <c r="AG15" s="433">
        <f>AC15+AG$2</f>
        <v>5.1449014569003144E-2</v>
      </c>
      <c r="AH15" s="429">
        <f>AG15*AF15</f>
        <v>221.80094177196949</v>
      </c>
      <c r="AI15" s="429">
        <f>'2026-2030年盈利测算表'!V$67</f>
        <v>4315.1775840763003</v>
      </c>
      <c r="AJ15" s="429">
        <f>AI15+$O15</f>
        <v>4311.0824110050007</v>
      </c>
      <c r="AK15" s="433">
        <f>AG15+AK$2</f>
        <v>5.1213991361912001E-2</v>
      </c>
      <c r="AL15" s="429">
        <f>AK15*AJ15</f>
        <v>220.78773735770088</v>
      </c>
      <c r="AM15" s="573">
        <f t="shared" si="11"/>
        <v>-1.0132044142686141</v>
      </c>
    </row>
    <row r="16" spans="1:39" ht="23.25" customHeight="1">
      <c r="A16" s="419" t="s">
        <v>329</v>
      </c>
      <c r="B16" s="420">
        <f>('2025零售人民币'!$C$25)/10000</f>
        <v>14313.876415999999</v>
      </c>
      <c r="C16" s="420">
        <f>('2025零售人民币'!$E$25)/10000</f>
        <v>13306.345720000001</v>
      </c>
      <c r="D16" s="420">
        <f>('2025零售人民币'!$G$25)/10000</f>
        <v>124.41700700000001</v>
      </c>
      <c r="E16" s="421">
        <f>D16/C16</f>
        <v>9.3502009956795262E-3</v>
      </c>
      <c r="F16" s="421"/>
      <c r="G16" s="421"/>
      <c r="H16" s="420">
        <f>('2025零售人民币'!$B$25)/10000</f>
        <v>15535.014612000001</v>
      </c>
      <c r="I16" s="420">
        <f>('2025零售人民币'!$D$25)/10000</f>
        <v>14926.463009999999</v>
      </c>
      <c r="J16" s="420">
        <f>('2025零售人民币'!$F$25)/10000</f>
        <v>124.83716899999999</v>
      </c>
      <c r="K16" s="421">
        <f>J16/I16</f>
        <v>8.363479607752031E-3</v>
      </c>
      <c r="L16" s="421"/>
      <c r="M16" s="421"/>
      <c r="N16" s="429">
        <f>'2026-2030年盈利测算表'!$L$134</f>
        <v>15327.2163671292</v>
      </c>
      <c r="O16" s="429">
        <f>I16-N16</f>
        <v>-400.75335712920059</v>
      </c>
      <c r="P16" s="429">
        <f>N16+O16</f>
        <v>14926.463009999999</v>
      </c>
      <c r="Q16" s="421">
        <f>K16</f>
        <v>8.363479607752031E-3</v>
      </c>
      <c r="R16" s="429">
        <f>Q16*P16</f>
        <v>124.837169</v>
      </c>
      <c r="S16" s="429">
        <f>'2026-2030年盈利测算表'!N$134</f>
        <v>16427.2163671292</v>
      </c>
      <c r="T16" s="429">
        <f>S16+$O16</f>
        <v>16026.463009999999</v>
      </c>
      <c r="U16" s="434">
        <f>V16/T16</f>
        <v>8.3578632068089225E-3</v>
      </c>
      <c r="V16" s="435">
        <f>V17+V18</f>
        <v>133.94698552656317</v>
      </c>
      <c r="W16" s="429">
        <f>'2026-2030年盈利测算表'!P$134</f>
        <v>18027.2163671292</v>
      </c>
      <c r="X16" s="429">
        <f>W16+$O16</f>
        <v>17626.463009999999</v>
      </c>
      <c r="Y16" s="434">
        <f>Z16/X16</f>
        <v>8.1114560628929282E-3</v>
      </c>
      <c r="Z16" s="435">
        <f>Z17+Z18</f>
        <v>142.97628024982242</v>
      </c>
      <c r="AA16" s="429">
        <f>'2026-2030年盈利测算表'!R$134</f>
        <v>19627.2163671292</v>
      </c>
      <c r="AB16" s="429">
        <f>AA16+$O16</f>
        <v>19226.463009999999</v>
      </c>
      <c r="AC16" s="434">
        <f>AD16/AB16</f>
        <v>8.1761796924359944E-3</v>
      </c>
      <c r="AD16" s="435">
        <f>AD17+AD18</f>
        <v>157.19901641973382</v>
      </c>
      <c r="AE16" s="429">
        <f>'2026-2030年盈利测算表'!T$134</f>
        <v>21327.2163671292</v>
      </c>
      <c r="AF16" s="429">
        <f>AE16+$O16</f>
        <v>20926.463009999999</v>
      </c>
      <c r="AG16" s="434">
        <f>AH16/AF16</f>
        <v>8.3902162703488534E-3</v>
      </c>
      <c r="AH16" s="435">
        <f>AH17+AH18</f>
        <v>175.57755042735545</v>
      </c>
      <c r="AI16" s="429">
        <f>'2026-2030年盈利测算表'!V$134</f>
        <v>23227.2163671292</v>
      </c>
      <c r="AJ16" s="429">
        <f>AI16+$O16</f>
        <v>22826.463009999999</v>
      </c>
      <c r="AK16" s="434">
        <f>AL16/AJ16</f>
        <v>8.1948386948841948E-3</v>
      </c>
      <c r="AL16" s="435">
        <f>AL17+AL18</f>
        <v>187.05918234169076</v>
      </c>
      <c r="AM16" s="573">
        <f t="shared" si="11"/>
        <v>11.48163191433531</v>
      </c>
    </row>
    <row r="17" spans="1:39" ht="23.25" customHeight="1">
      <c r="A17" s="419" t="s">
        <v>330</v>
      </c>
      <c r="B17" s="420">
        <f>('2025零售人民币'!$C$26)/10000</f>
        <v>3949.8559329999998</v>
      </c>
      <c r="C17" s="420">
        <f>('2025零售人民币'!$E$26)/10000</f>
        <v>3447.6015219999999</v>
      </c>
      <c r="D17" s="420">
        <f>('2025零售人民币'!$G$26)/10000</f>
        <v>85.506220999999996</v>
      </c>
      <c r="E17" s="421">
        <f>D17/C17</f>
        <v>2.4801654267282227E-2</v>
      </c>
      <c r="F17" s="421"/>
      <c r="G17" s="421"/>
      <c r="H17" s="420">
        <f>('2025零售人民币'!$B$26)/10000</f>
        <v>4205.9755189999996</v>
      </c>
      <c r="I17" s="420">
        <f>('2025零售人民币'!$D$26)/10000</f>
        <v>3913.2433770000002</v>
      </c>
      <c r="J17" s="420">
        <f>('2025零售人民币'!$F$26)/10000</f>
        <v>85.471429999999998</v>
      </c>
      <c r="K17" s="421">
        <f>J17/I17</f>
        <v>2.1841582995414086E-2</v>
      </c>
      <c r="L17" s="421"/>
      <c r="M17" s="421"/>
      <c r="N17" s="429">
        <f>'2026-2030年盈利测算表'!$L$137</f>
        <v>4152</v>
      </c>
      <c r="O17" s="429">
        <f>I17-N17</f>
        <v>-238.75662299999976</v>
      </c>
      <c r="P17" s="429">
        <f>N17+O17</f>
        <v>3913.2433770000002</v>
      </c>
      <c r="Q17" s="421">
        <f>K17</f>
        <v>2.1841582995414086E-2</v>
      </c>
      <c r="R17" s="429">
        <f>Q17*P17</f>
        <v>85.471429999999998</v>
      </c>
      <c r="S17" s="429">
        <f>'2026-2030年盈利测算表'!N$137</f>
        <v>4501.0572845934012</v>
      </c>
      <c r="T17" s="429">
        <f>S17+$O17</f>
        <v>4262.3006615934009</v>
      </c>
      <c r="U17" s="433">
        <f>Q17+U$2</f>
        <v>2.1766811495244939E-2</v>
      </c>
      <c r="V17" s="429">
        <f>U17*T17</f>
        <v>92.776695036961343</v>
      </c>
      <c r="W17" s="429">
        <f>'2026-2030年盈利测算表'!P$137</f>
        <v>4981.0572845934012</v>
      </c>
      <c r="X17" s="429">
        <f>W17+$O17</f>
        <v>4742.3006615934009</v>
      </c>
      <c r="Y17" s="433">
        <f>U17+Y$2</f>
        <v>2.14639505337046E-2</v>
      </c>
      <c r="Z17" s="429">
        <f>Y17*X17</f>
        <v>101.78850681639535</v>
      </c>
      <c r="AA17" s="429">
        <f>'2026-2030年盈利测算表'!R$137</f>
        <v>5461.0572845934012</v>
      </c>
      <c r="AB17" s="429">
        <f>AA17+$O17</f>
        <v>5222.3006615934009</v>
      </c>
      <c r="AC17" s="433">
        <f>Y17+AC$2</f>
        <v>2.1481616364865338E-2</v>
      </c>
      <c r="AD17" s="429">
        <f>AC17*AB17</f>
        <v>112.18345935433189</v>
      </c>
      <c r="AE17" s="429">
        <f>'2026-2030年盈利测算表'!T$137</f>
        <v>5971.0572845934012</v>
      </c>
      <c r="AF17" s="429">
        <f>AE17+$O17</f>
        <v>5732.3006615934009</v>
      </c>
      <c r="AG17" s="433">
        <f>AC17+AG$2</f>
        <v>2.1653538613614957E-2</v>
      </c>
      <c r="AH17" s="429">
        <f>AG17*AF17</f>
        <v>124.12459372066327</v>
      </c>
      <c r="AI17" s="429">
        <f>'2026-2030年盈利测算表'!V$137</f>
        <v>6541.0572845934012</v>
      </c>
      <c r="AJ17" s="429">
        <f>AI17+$O17</f>
        <v>6302.3006615934009</v>
      </c>
      <c r="AK17" s="433">
        <f>AG17+AK$2</f>
        <v>2.141851540652381E-2</v>
      </c>
      <c r="AL17" s="429">
        <f>AK17*AJ17</f>
        <v>134.98592381688346</v>
      </c>
      <c r="AM17" s="573">
        <f t="shared" si="11"/>
        <v>10.861330096220186</v>
      </c>
    </row>
    <row r="18" spans="1:39" ht="23.25" customHeight="1">
      <c r="A18" s="419" t="s">
        <v>331</v>
      </c>
      <c r="B18" s="423">
        <f>B16-B17</f>
        <v>10364.020483</v>
      </c>
      <c r="C18" s="423">
        <f>C16-C17</f>
        <v>9858.7441980000003</v>
      </c>
      <c r="D18" s="423">
        <f>D16-D17</f>
        <v>38.910786000000016</v>
      </c>
      <c r="E18" s="421">
        <f>D18/C18</f>
        <v>3.946829861747876E-3</v>
      </c>
      <c r="F18" s="421"/>
      <c r="G18" s="421"/>
      <c r="H18" s="423">
        <f>H16-H17</f>
        <v>11329.039093000001</v>
      </c>
      <c r="I18" s="423">
        <f>I16-I17</f>
        <v>11013.219632999999</v>
      </c>
      <c r="J18" s="423">
        <f>J16-J17</f>
        <v>39.365738999999991</v>
      </c>
      <c r="K18" s="421">
        <f>J18/I18</f>
        <v>3.5744078763347764E-3</v>
      </c>
      <c r="L18" s="421"/>
      <c r="M18" s="421"/>
      <c r="N18" s="429">
        <f>N16-N17</f>
        <v>11175.2163671292</v>
      </c>
      <c r="O18" s="429">
        <f>I18-N18</f>
        <v>-161.99673412920129</v>
      </c>
      <c r="P18" s="429">
        <f>N18+O18</f>
        <v>11013.219632999999</v>
      </c>
      <c r="Q18" s="421">
        <f>K18</f>
        <v>3.5744078763347764E-3</v>
      </c>
      <c r="R18" s="429">
        <f>Q18*P18</f>
        <v>39.365738999999991</v>
      </c>
      <c r="S18" s="429">
        <f>S16-S17</f>
        <v>11926.1590825358</v>
      </c>
      <c r="T18" s="429">
        <f>S18+$O18</f>
        <v>11764.162348406599</v>
      </c>
      <c r="U18" s="433">
        <f>Q18+U$2</f>
        <v>3.4996363761656312E-3</v>
      </c>
      <c r="V18" s="429">
        <f>U18*T18</f>
        <v>41.170290489601832</v>
      </c>
      <c r="W18" s="429">
        <f>W16-W17</f>
        <v>13046.1590825358</v>
      </c>
      <c r="X18" s="429">
        <f>W18+$O18</f>
        <v>12884.162348406599</v>
      </c>
      <c r="Y18" s="433">
        <f>U18+Y$2</f>
        <v>3.1967754146252914E-3</v>
      </c>
      <c r="Z18" s="429">
        <f>Y18*X18</f>
        <v>41.187773433427068</v>
      </c>
      <c r="AA18" s="429">
        <f>AA16-AA17</f>
        <v>14166.1590825358</v>
      </c>
      <c r="AB18" s="429">
        <f>AA18+$O18</f>
        <v>14004.162348406599</v>
      </c>
      <c r="AC18" s="433">
        <f>Y18+AC$2</f>
        <v>3.2144412457860297E-3</v>
      </c>
      <c r="AD18" s="429">
        <f>AC18*AB18</f>
        <v>45.015557065401921</v>
      </c>
      <c r="AE18" s="429">
        <f>AE16-AE17</f>
        <v>15356.1590825358</v>
      </c>
      <c r="AF18" s="429">
        <f>AE18+$O18</f>
        <v>15194.162348406599</v>
      </c>
      <c r="AG18" s="433">
        <f>AC18+AG$2</f>
        <v>3.386363494535651E-3</v>
      </c>
      <c r="AH18" s="429">
        <f>AG18*AF18</f>
        <v>51.452956706692184</v>
      </c>
      <c r="AI18" s="429">
        <f>AI16-AI17</f>
        <v>16686.1590825358</v>
      </c>
      <c r="AJ18" s="429">
        <f>AI18+$O18</f>
        <v>16524.1623484066</v>
      </c>
      <c r="AK18" s="433">
        <f>AG18+AK$2</f>
        <v>3.1513402874445038E-3</v>
      </c>
      <c r="AL18" s="429">
        <f>AK18*AJ18</f>
        <v>52.073258524807301</v>
      </c>
      <c r="AM18" s="573">
        <f t="shared" si="11"/>
        <v>0.62030181811511653</v>
      </c>
    </row>
    <row r="19" spans="1:39" ht="23.25" customHeight="1">
      <c r="A19" s="416" t="s">
        <v>332</v>
      </c>
      <c r="B19" s="425"/>
      <c r="C19" s="426"/>
      <c r="D19" s="418">
        <f>SUM(D20:D27)</f>
        <v>79.24451700000003</v>
      </c>
      <c r="E19" s="427"/>
      <c r="F19" s="418">
        <f>SUM(F20:F27)</f>
        <v>32.418628999999996</v>
      </c>
      <c r="G19" s="427"/>
      <c r="H19" s="427"/>
      <c r="I19" s="426"/>
      <c r="J19" s="418">
        <f>SUM(J20:J27)</f>
        <v>114.69477300000001</v>
      </c>
      <c r="K19" s="427"/>
      <c r="L19" s="427"/>
      <c r="M19" s="427"/>
      <c r="N19" s="430"/>
      <c r="O19" s="430"/>
      <c r="P19" s="430"/>
      <c r="Q19" s="427"/>
      <c r="R19" s="418">
        <f>SUM(R20:R27)</f>
        <v>115.43247041585668</v>
      </c>
      <c r="S19" s="430"/>
      <c r="T19" s="430"/>
      <c r="U19" s="427"/>
      <c r="V19" s="418">
        <f>SUM(V20:V27)</f>
        <v>111.11512827792352</v>
      </c>
      <c r="W19" s="430"/>
      <c r="X19" s="430"/>
      <c r="Y19" s="427"/>
      <c r="Z19" s="418">
        <f>SUM(Z20:Z27)</f>
        <v>120.87031597482664</v>
      </c>
      <c r="AA19" s="430"/>
      <c r="AB19" s="430"/>
      <c r="AC19" s="427"/>
      <c r="AD19" s="418">
        <f>SUM(AD20:AD27)</f>
        <v>120.96725970405586</v>
      </c>
      <c r="AE19" s="430"/>
      <c r="AF19" s="430"/>
      <c r="AG19" s="427"/>
      <c r="AH19" s="418">
        <f>SUM(AH20:AH27)</f>
        <v>127.19525954087447</v>
      </c>
      <c r="AI19" s="430"/>
      <c r="AJ19" s="430"/>
      <c r="AK19" s="427"/>
      <c r="AL19" s="418">
        <f>SUM(AL20:AL27)</f>
        <v>115.31928203922395</v>
      </c>
      <c r="AM19" s="573">
        <f t="shared" si="11"/>
        <v>-11.875977501650524</v>
      </c>
    </row>
    <row r="20" spans="1:39" ht="23.25" customHeight="1">
      <c r="A20" s="419" t="s">
        <v>333</v>
      </c>
      <c r="B20" s="420">
        <f>('2025金市人民币'!$C$57)/10000</f>
        <v>4476.6428049999995</v>
      </c>
      <c r="C20" s="420">
        <f>('2025金市人民币'!$E$57)/10000</f>
        <v>3959.4479770000003</v>
      </c>
      <c r="D20" s="420">
        <f>('2025金市人民币'!$G$57)/10000</f>
        <v>54.867784999999998</v>
      </c>
      <c r="E20" s="421">
        <f t="shared" ref="E20:E27" si="12">D20/C20</f>
        <v>1.3857432985285058E-2</v>
      </c>
      <c r="F20" s="420">
        <f>('2025金市人民币'!$G$93+'2025金市人民币'!$G$98)/10000</f>
        <v>32.418628999999996</v>
      </c>
      <c r="G20" s="421">
        <f>F20/C20</f>
        <v>8.1876638330182043E-3</v>
      </c>
      <c r="H20" s="420">
        <f>('2025金市人民币'!$B$57)/10000</f>
        <v>2004.0632719999999</v>
      </c>
      <c r="I20" s="420">
        <f>('2025金市人民币'!$D$57)/10000</f>
        <v>2618.7727559999998</v>
      </c>
      <c r="J20" s="428">
        <f>('2025金市人民币'!$F$57)/10000</f>
        <v>4.8100820000000004</v>
      </c>
      <c r="K20" s="421">
        <f>J20/I20</f>
        <v>1.8367695283904965E-3</v>
      </c>
      <c r="L20" s="421"/>
      <c r="M20" s="421"/>
      <c r="N20" s="429">
        <f>'2026-2030年盈利测算表'!$L$70</f>
        <v>2620.9618136613999</v>
      </c>
      <c r="O20" s="429">
        <f t="shared" ref="O20:O27" si="13">I20-N20</f>
        <v>-2.1890576614000565</v>
      </c>
      <c r="P20" s="429">
        <f t="shared" ref="P20:P27" si="14">N20+O20</f>
        <v>2618.7727559999998</v>
      </c>
      <c r="Q20" s="421">
        <f>K20</f>
        <v>1.8367695283904965E-3</v>
      </c>
      <c r="R20" s="429">
        <f t="shared" ref="R20:R27" si="15">Q20*P20</f>
        <v>4.8100820000000004</v>
      </c>
      <c r="S20" s="429">
        <f>'2026-2030年盈利测算表'!N$70</f>
        <v>1567.9618136613999</v>
      </c>
      <c r="T20" s="429">
        <f t="shared" ref="T20:T27" si="16">S20+$O20</f>
        <v>1565.7727559999998</v>
      </c>
      <c r="U20" s="433">
        <f t="shared" ref="U20:U27" si="17">Q20+U$2</f>
        <v>1.7619980282213513E-3</v>
      </c>
      <c r="V20" s="429">
        <f t="shared" ref="V20:V27" si="18">U20*T20</f>
        <v>2.7588885087147106</v>
      </c>
      <c r="W20" s="429">
        <f>'2026-2030年盈利测算表'!P$70</f>
        <v>1467.9618136613999</v>
      </c>
      <c r="X20" s="429">
        <f t="shared" ref="X20:X27" si="19">W20+$O20</f>
        <v>1465.7727559999998</v>
      </c>
      <c r="Y20" s="433">
        <f t="shared" ref="Y20:Y27" si="20">U20+Y$2</f>
        <v>1.4591370666810115E-3</v>
      </c>
      <c r="Z20" s="429">
        <f t="shared" ref="Z20:Z27" si="21">Y20*X20</f>
        <v>2.138763359610782</v>
      </c>
      <c r="AA20" s="429">
        <f>'2026-2030年盈利测算表'!R$70</f>
        <v>1467.9618136613999</v>
      </c>
      <c r="AB20" s="429">
        <f t="shared" ref="AB20:AB27" si="22">AA20+$O20</f>
        <v>1465.7727559999998</v>
      </c>
      <c r="AC20" s="433">
        <f t="shared" ref="AC20:AC27" si="23">Y20+AC$2</f>
        <v>1.4768028978417499E-3</v>
      </c>
      <c r="AD20" s="429">
        <f t="shared" ref="AD20:AD27" si="24">AC20*AB20</f>
        <v>2.1646574536382879</v>
      </c>
      <c r="AE20" s="429">
        <f>'2026-2030年盈利测算表'!T$70</f>
        <v>1467.9618136613999</v>
      </c>
      <c r="AF20" s="429">
        <f t="shared" ref="AF20:AF27" si="25">AE20+$O20</f>
        <v>1465.7727559999998</v>
      </c>
      <c r="AG20" s="433">
        <f t="shared" ref="AG20:AG27" si="26">AC20+AG$2</f>
        <v>1.6487251465913712E-3</v>
      </c>
      <c r="AH20" s="429">
        <f t="shared" ref="AH20:AH27" si="27">AG20*AF20</f>
        <v>2.4166564020057377</v>
      </c>
      <c r="AI20" s="429">
        <f>'2026-2030年盈利测算表'!V$70</f>
        <v>1467.9618136613999</v>
      </c>
      <c r="AJ20" s="429">
        <f t="shared" ref="AJ20:AJ27" si="28">AI20+$O20</f>
        <v>1465.7727559999998</v>
      </c>
      <c r="AK20" s="433">
        <f t="shared" ref="AK20:AK27" si="29">AG20+AK$2</f>
        <v>1.413701939500224E-3</v>
      </c>
      <c r="AL20" s="429">
        <f t="shared" ref="AL20:AL27" si="30">AK20*AJ20</f>
        <v>2.0721657880237885</v>
      </c>
      <c r="AM20" s="573">
        <f t="shared" ref="AM20:AM27" si="31">AL20-AH20</f>
        <v>-0.34449061398194925</v>
      </c>
    </row>
    <row r="21" spans="1:39" ht="23.25" customHeight="1">
      <c r="A21" s="419" t="s">
        <v>334</v>
      </c>
      <c r="B21" s="420">
        <f>('2025金市人民币'!$C$73)/10000</f>
        <v>2629.2</v>
      </c>
      <c r="C21" s="420">
        <f>('2025金市人民币'!$E$73)/10000</f>
        <v>2119.946175</v>
      </c>
      <c r="D21" s="428">
        <f>('2025金市人民币'!$G$73)/10000</f>
        <v>63.088850000000001</v>
      </c>
      <c r="E21" s="421">
        <f t="shared" si="12"/>
        <v>2.975964708160574E-2</v>
      </c>
      <c r="F21" s="421"/>
      <c r="G21" s="421"/>
      <c r="H21" s="420">
        <f>('2025金市人民币'!$B$73)/10000</f>
        <v>3483</v>
      </c>
      <c r="I21" s="420">
        <f>('2025金市人民币'!$D$73)/10000</f>
        <v>3381.2531509999999</v>
      </c>
      <c r="J21" s="420">
        <f>('2025金市人民币'!$F$73)/10000</f>
        <v>15.053248999999999</v>
      </c>
      <c r="K21" s="421">
        <f>J21/I21</f>
        <v>4.4519733742940919E-3</v>
      </c>
      <c r="L21" s="421"/>
      <c r="M21" s="421"/>
      <c r="N21" s="429">
        <f>'2026-2030年盈利测算表'!$L$72</f>
        <v>3413.31</v>
      </c>
      <c r="O21" s="429">
        <f t="shared" si="13"/>
        <v>-32.056849000000057</v>
      </c>
      <c r="P21" s="429">
        <f t="shared" si="14"/>
        <v>3381.2531509999999</v>
      </c>
      <c r="Q21" s="421">
        <f>K21</f>
        <v>4.4519733742940919E-3</v>
      </c>
      <c r="R21" s="429">
        <f t="shared" si="15"/>
        <v>15.053249000000001</v>
      </c>
      <c r="S21" s="429">
        <f>'2026-2030年盈利测算表'!N$72</f>
        <v>3181.31</v>
      </c>
      <c r="T21" s="429">
        <f t="shared" si="16"/>
        <v>3149.2531509999999</v>
      </c>
      <c r="U21" s="433">
        <f t="shared" si="17"/>
        <v>4.3772018741249467E-3</v>
      </c>
      <c r="V21" s="429">
        <f t="shared" si="18"/>
        <v>13.784916794651094</v>
      </c>
      <c r="W21" s="429">
        <f>'2026-2030年盈利测算表'!P$72</f>
        <v>2809.7824999999998</v>
      </c>
      <c r="X21" s="429">
        <f t="shared" si="19"/>
        <v>2777.7256509999997</v>
      </c>
      <c r="Y21" s="433">
        <f t="shared" si="20"/>
        <v>4.0743409125846069E-3</v>
      </c>
      <c r="Z21" s="429">
        <f t="shared" si="21"/>
        <v>11.31740126380501</v>
      </c>
      <c r="AA21" s="429">
        <f>'2026-2030年盈利测算表'!R$72</f>
        <v>2434.7824999999998</v>
      </c>
      <c r="AB21" s="429">
        <f t="shared" si="22"/>
        <v>2402.7256509999997</v>
      </c>
      <c r="AC21" s="433">
        <f t="shared" si="23"/>
        <v>4.0920067437453453E-3</v>
      </c>
      <c r="AD21" s="429">
        <f t="shared" si="24"/>
        <v>9.8319695672619236</v>
      </c>
      <c r="AE21" s="429">
        <f>'2026-2030年盈利测算表'!T$72</f>
        <v>2359.7824999999998</v>
      </c>
      <c r="AF21" s="429">
        <f t="shared" si="25"/>
        <v>2327.7256509999997</v>
      </c>
      <c r="AG21" s="433">
        <f t="shared" si="26"/>
        <v>4.2639289924949666E-3</v>
      </c>
      <c r="AH21" s="429">
        <f t="shared" si="27"/>
        <v>9.9252568898731184</v>
      </c>
      <c r="AI21" s="429">
        <f>'2026-2030年盈利测算表'!V$72</f>
        <v>2634.7824999999998</v>
      </c>
      <c r="AJ21" s="429">
        <f t="shared" si="28"/>
        <v>2602.7256509999997</v>
      </c>
      <c r="AK21" s="433">
        <f t="shared" si="29"/>
        <v>4.0289057854038194E-3</v>
      </c>
      <c r="AL21" s="429">
        <f t="shared" si="30"/>
        <v>10.48613643313282</v>
      </c>
      <c r="AM21" s="573">
        <f t="shared" si="31"/>
        <v>0.56087954325970202</v>
      </c>
    </row>
    <row r="22" spans="1:39" ht="23.25" customHeight="1">
      <c r="A22" s="419" t="s">
        <v>335</v>
      </c>
      <c r="B22" s="420">
        <f>('2025金市人民币'!$C$75)/10000</f>
        <v>13034.191918999999</v>
      </c>
      <c r="C22" s="420">
        <f>('2025金市人民币'!$E$75)/10000</f>
        <v>11952.215235</v>
      </c>
      <c r="D22" s="420">
        <f>('2025金市人民币'!$G$75)/10000</f>
        <v>83.859653000000009</v>
      </c>
      <c r="E22" s="421">
        <f t="shared" si="12"/>
        <v>7.0162435457513756E-3</v>
      </c>
      <c r="F22" s="421"/>
      <c r="G22" s="421"/>
      <c r="H22" s="420">
        <f>('2025金市人民币'!$B$75)/10000</f>
        <v>17318.513803000002</v>
      </c>
      <c r="I22" s="420">
        <f>('2025金市人民币'!$D$75)/10000</f>
        <v>16092.641163</v>
      </c>
      <c r="J22" s="420">
        <f>('2025金市人民币'!$F$75)/10000</f>
        <v>44.925443999999999</v>
      </c>
      <c r="K22" s="421">
        <f>J22/I22</f>
        <v>2.791676241640932E-3</v>
      </c>
      <c r="L22" s="421"/>
      <c r="M22" s="421"/>
      <c r="N22" s="429">
        <f>'2026-2030年盈利测算表'!$L$79</f>
        <v>13030</v>
      </c>
      <c r="O22" s="429">
        <f t="shared" si="13"/>
        <v>3062.6411630000002</v>
      </c>
      <c r="P22" s="429">
        <f t="shared" si="14"/>
        <v>16092.641163</v>
      </c>
      <c r="Q22" s="421">
        <f>K22</f>
        <v>2.791676241640932E-3</v>
      </c>
      <c r="R22" s="429">
        <f t="shared" si="15"/>
        <v>44.925443999999999</v>
      </c>
      <c r="S22" s="429">
        <f>'2026-2030年盈利测算表'!N$79</f>
        <v>11853</v>
      </c>
      <c r="T22" s="429">
        <f t="shared" si="16"/>
        <v>14915.641163</v>
      </c>
      <c r="U22" s="433">
        <f t="shared" si="17"/>
        <v>2.7169047414717868E-3</v>
      </c>
      <c r="V22" s="429">
        <f t="shared" si="18"/>
        <v>40.524376197846458</v>
      </c>
      <c r="W22" s="429">
        <f>'2026-2030年盈利测算表'!P$79</f>
        <v>14358</v>
      </c>
      <c r="X22" s="429">
        <f t="shared" si="19"/>
        <v>17420.641163</v>
      </c>
      <c r="Y22" s="433">
        <f t="shared" si="20"/>
        <v>2.4140437799314469E-3</v>
      </c>
      <c r="Z22" s="429">
        <f t="shared" si="21"/>
        <v>42.054190441957878</v>
      </c>
      <c r="AA22" s="429">
        <f>'2026-2030年盈利测算表'!R$79</f>
        <v>15358</v>
      </c>
      <c r="AB22" s="429">
        <f t="shared" si="22"/>
        <v>18420.641163</v>
      </c>
      <c r="AC22" s="433">
        <f t="shared" si="23"/>
        <v>2.4317096110921853E-3</v>
      </c>
      <c r="AD22" s="429">
        <f t="shared" si="24"/>
        <v>44.793650158547429</v>
      </c>
      <c r="AE22" s="429">
        <f>'2026-2030年盈利测算表'!T$79</f>
        <v>16358</v>
      </c>
      <c r="AF22" s="429">
        <f t="shared" si="25"/>
        <v>19420.641163</v>
      </c>
      <c r="AG22" s="433">
        <f t="shared" si="26"/>
        <v>2.6036318598418066E-3</v>
      </c>
      <c r="AH22" s="429">
        <f t="shared" si="27"/>
        <v>50.564200070542036</v>
      </c>
      <c r="AI22" s="429">
        <f>'2026-2030年盈利测算表'!V$79</f>
        <v>17358</v>
      </c>
      <c r="AJ22" s="429">
        <f t="shared" si="28"/>
        <v>20420.641163</v>
      </c>
      <c r="AK22" s="433">
        <f t="shared" si="29"/>
        <v>2.3686086527506594E-3</v>
      </c>
      <c r="AL22" s="429">
        <f t="shared" si="30"/>
        <v>48.368507353398087</v>
      </c>
      <c r="AM22" s="573">
        <f t="shared" si="31"/>
        <v>-2.1956927171439489</v>
      </c>
    </row>
    <row r="23" spans="1:39" ht="23.25" customHeight="1">
      <c r="A23" s="419" t="s">
        <v>170</v>
      </c>
      <c r="B23" s="420">
        <f>('2025金市人民币'!$C$70)/10000</f>
        <v>607.86847999999998</v>
      </c>
      <c r="C23" s="420">
        <f>('2025金市人民币'!$E$70+'2025金市人民币'!$E$72+'2025金市人民币'!$E$74)/10000</f>
        <v>411.74150200000003</v>
      </c>
      <c r="D23" s="420">
        <f>('2025金市人民币'!$G$70+'2025金市人民币'!$G$72+'2025金市人民币'!$G$74)/10000</f>
        <v>10.279847000000002</v>
      </c>
      <c r="E23" s="421">
        <f t="shared" si="12"/>
        <v>2.496674964769522E-2</v>
      </c>
      <c r="F23" s="421"/>
      <c r="G23" s="421"/>
      <c r="H23" s="420">
        <f>('2025金市人民币'!$B$70+'2025金市人民币'!$B$74)/10000</f>
        <v>552.710193</v>
      </c>
      <c r="I23" s="420">
        <f>('2025金市人民币'!$D$70+'2025金市人民币'!$D$72+'2025金市人民币'!$D$74)/10000</f>
        <v>323.52548400000001</v>
      </c>
      <c r="J23" s="420">
        <f>('2025金市人民币'!$F$70+'2025金市人民币'!$F$72+'2025金市人民币'!$F$74)/10000</f>
        <v>1.5025950000000003</v>
      </c>
      <c r="K23" s="421">
        <f>J23/I23</f>
        <v>4.6444409306563321E-3</v>
      </c>
      <c r="L23" s="421"/>
      <c r="M23" s="421"/>
      <c r="N23" s="429">
        <f>'2026-2030年盈利测算表'!$L$88</f>
        <v>2415</v>
      </c>
      <c r="O23" s="429">
        <f t="shared" si="13"/>
        <v>-2091.4745160000002</v>
      </c>
      <c r="P23" s="429">
        <f t="shared" si="14"/>
        <v>323.52548399999978</v>
      </c>
      <c r="Q23" s="421">
        <f>K23</f>
        <v>4.6444409306563321E-3</v>
      </c>
      <c r="R23" s="429">
        <f t="shared" si="15"/>
        <v>1.5025949999999992</v>
      </c>
      <c r="S23" s="429">
        <f>'2026-2030年盈利测算表'!N$88</f>
        <v>2617.2932142192731</v>
      </c>
      <c r="T23" s="429">
        <f t="shared" si="16"/>
        <v>525.81869821927285</v>
      </c>
      <c r="U23" s="433">
        <f t="shared" si="17"/>
        <v>4.5696694304871869E-3</v>
      </c>
      <c r="V23" s="429">
        <f t="shared" si="18"/>
        <v>2.4028176312311786</v>
      </c>
      <c r="W23" s="429">
        <f>'2026-2030年盈利测算表'!P$88</f>
        <v>4052.493885033894</v>
      </c>
      <c r="X23" s="429">
        <f t="shared" si="19"/>
        <v>1961.0193690338938</v>
      </c>
      <c r="Y23" s="433">
        <f t="shared" si="20"/>
        <v>4.266808468946847E-3</v>
      </c>
      <c r="Z23" s="429">
        <f t="shared" si="21"/>
        <v>8.3672940515626202</v>
      </c>
      <c r="AA23" s="429">
        <f>'2026-2030年盈利测算表'!R$88</f>
        <v>4408.423036989966</v>
      </c>
      <c r="AB23" s="429">
        <f t="shared" si="22"/>
        <v>2316.9485209899658</v>
      </c>
      <c r="AC23" s="433">
        <f t="shared" si="23"/>
        <v>4.2844743001075854E-3</v>
      </c>
      <c r="AD23" s="429">
        <f t="shared" si="24"/>
        <v>9.9269063928537893</v>
      </c>
      <c r="AE23" s="429">
        <f>'2026-2030年盈利测算表'!T$88</f>
        <v>4699.6440158372752</v>
      </c>
      <c r="AF23" s="429">
        <f t="shared" si="25"/>
        <v>2608.169499837275</v>
      </c>
      <c r="AG23" s="433">
        <f t="shared" si="26"/>
        <v>4.4563965488572067E-3</v>
      </c>
      <c r="AH23" s="429">
        <f t="shared" si="27"/>
        <v>11.623037557909459</v>
      </c>
      <c r="AI23" s="429">
        <f>'2026-2030年盈利测算表'!V$88</f>
        <v>4928.0609314884814</v>
      </c>
      <c r="AJ23" s="429">
        <f t="shared" si="28"/>
        <v>2836.5864154884812</v>
      </c>
      <c r="AK23" s="433">
        <f t="shared" si="29"/>
        <v>4.2213733417660595E-3</v>
      </c>
      <c r="AL23" s="429">
        <f t="shared" si="30"/>
        <v>11.974290275958818</v>
      </c>
      <c r="AM23" s="573">
        <f t="shared" si="31"/>
        <v>0.3512527180493592</v>
      </c>
    </row>
    <row r="24" spans="1:39" ht="23.25" customHeight="1">
      <c r="A24" s="419" t="s">
        <v>336</v>
      </c>
      <c r="B24" s="420">
        <f>('2025金市外币'!$C$75)/10000</f>
        <v>443.03217999999998</v>
      </c>
      <c r="C24" s="420">
        <f>('2025金市外币'!$E$75)/10000</f>
        <v>420.68492199999997</v>
      </c>
      <c r="D24" s="420">
        <f>('2025金市外币'!$G$75)/10000</f>
        <v>3.4639190000000002</v>
      </c>
      <c r="E24" s="421">
        <f t="shared" si="12"/>
        <v>8.2339984602538257E-3</v>
      </c>
      <c r="F24" s="421"/>
      <c r="G24" s="421"/>
      <c r="H24" s="420">
        <f>('2025金市外币'!$B$75)/10000</f>
        <v>416.76803899999999</v>
      </c>
      <c r="I24" s="420">
        <f>('2025金市外币'!$D$75)/10000</f>
        <v>398.30211600000001</v>
      </c>
      <c r="J24" s="431">
        <f>('2025金市外币'!$F$75)/10000</f>
        <v>2.899921</v>
      </c>
      <c r="K24" s="421">
        <f>J24/I23</f>
        <v>8.9635010019798005E-3</v>
      </c>
      <c r="L24" s="421"/>
      <c r="M24" s="421"/>
      <c r="N24" s="429">
        <f>'2026-2030年盈利测算表'!$L$106*7</f>
        <v>511</v>
      </c>
      <c r="O24" s="429">
        <f t="shared" si="13"/>
        <v>-112.69788399999999</v>
      </c>
      <c r="P24" s="429">
        <f t="shared" si="14"/>
        <v>398.30211600000001</v>
      </c>
      <c r="Q24" s="421">
        <f>K24</f>
        <v>8.9635010019798005E-3</v>
      </c>
      <c r="R24" s="429">
        <f t="shared" si="15"/>
        <v>3.5701814158566747</v>
      </c>
      <c r="S24" s="429">
        <f>'2026-2030年盈利测算表'!N$106*7</f>
        <v>1099</v>
      </c>
      <c r="T24" s="429">
        <f t="shared" si="16"/>
        <v>986.30211600000007</v>
      </c>
      <c r="U24" s="433">
        <f t="shared" si="17"/>
        <v>8.8887295018106553E-3</v>
      </c>
      <c r="V24" s="429">
        <f t="shared" si="18"/>
        <v>8.7669727161874764</v>
      </c>
      <c r="W24" s="429">
        <f>'2026-2030年盈利测算表'!P$106*7</f>
        <v>1596.07</v>
      </c>
      <c r="X24" s="429">
        <f t="shared" si="19"/>
        <v>1483.372116</v>
      </c>
      <c r="Y24" s="433">
        <f t="shared" si="20"/>
        <v>8.5858685402703146E-3</v>
      </c>
      <c r="Z24" s="429">
        <f t="shared" si="21"/>
        <v>12.736037984278608</v>
      </c>
      <c r="AA24" s="429">
        <f>'2026-2030年盈利测算表'!R$106*7</f>
        <v>1456.07</v>
      </c>
      <c r="AB24" s="429">
        <f t="shared" si="22"/>
        <v>1343.372116</v>
      </c>
      <c r="AC24" s="433">
        <f t="shared" si="23"/>
        <v>8.6035343714310521E-3</v>
      </c>
      <c r="AD24" s="429">
        <f t="shared" si="24"/>
        <v>11.557748173628063</v>
      </c>
      <c r="AE24" s="429">
        <f>'2026-2030年盈利测算表'!T$106*7</f>
        <v>1141.07</v>
      </c>
      <c r="AF24" s="429">
        <f t="shared" si="25"/>
        <v>1028.372116</v>
      </c>
      <c r="AG24" s="433">
        <f t="shared" si="26"/>
        <v>8.7754566201806734E-3</v>
      </c>
      <c r="AH24" s="429">
        <f t="shared" si="27"/>
        <v>9.0244348933614074</v>
      </c>
      <c r="AI24" s="429">
        <f>'2026-2030年盈利测算表'!V$106*7</f>
        <v>826.06999999999994</v>
      </c>
      <c r="AJ24" s="429">
        <f t="shared" si="28"/>
        <v>713.37211600000001</v>
      </c>
      <c r="AK24" s="433">
        <f t="shared" si="29"/>
        <v>8.5404334130895262E-3</v>
      </c>
      <c r="AL24" s="429">
        <f t="shared" si="30"/>
        <v>6.0925070554527778</v>
      </c>
      <c r="AM24" s="573">
        <f t="shared" si="31"/>
        <v>-2.9319278379086295</v>
      </c>
    </row>
    <row r="25" spans="1:39" ht="23.25" customHeight="1">
      <c r="A25" s="419" t="s">
        <v>337</v>
      </c>
      <c r="B25" s="420">
        <f>('2025金市外币'!$C$69)/10000</f>
        <v>-3.7679660000000004</v>
      </c>
      <c r="C25" s="420">
        <f>('2025金市外币'!$E$69)/10000</f>
        <v>-2.0647439999999997</v>
      </c>
      <c r="D25" s="420">
        <f>('2025金市外币'!$G$69)/10000</f>
        <v>-5.0311000000000002E-2</v>
      </c>
      <c r="E25" s="421">
        <f t="shared" si="12"/>
        <v>2.4366701150360534E-2</v>
      </c>
      <c r="F25" s="421"/>
      <c r="G25" s="421"/>
      <c r="H25" s="420">
        <f>('2025金市外币'!$B$69)/10000</f>
        <v>1.7894139999999998</v>
      </c>
      <c r="I25" s="420">
        <f>('2025金市外币'!$D$69)/10000</f>
        <v>1.8294900000000001</v>
      </c>
      <c r="J25" s="431">
        <f>('2025金市外币'!$F$69)/10000</f>
        <v>-6.7436999999999997E-2</v>
      </c>
      <c r="K25" s="421">
        <f>J25/I25</f>
        <v>-3.68610924355968E-2</v>
      </c>
      <c r="L25" s="421"/>
      <c r="M25" s="421"/>
      <c r="N25" s="429">
        <f>'2026-2030年盈利测算表'!$L$108*7</f>
        <v>609</v>
      </c>
      <c r="O25" s="429">
        <f t="shared" si="13"/>
        <v>-607.17051000000004</v>
      </c>
      <c r="P25" s="429">
        <f t="shared" si="14"/>
        <v>1.8294899999999643</v>
      </c>
      <c r="Q25" s="421">
        <v>0</v>
      </c>
      <c r="R25" s="429">
        <f t="shared" si="15"/>
        <v>0</v>
      </c>
      <c r="S25" s="429">
        <f>'2026-2030年盈利测算表'!N$108*7</f>
        <v>679</v>
      </c>
      <c r="T25" s="429">
        <f t="shared" si="16"/>
        <v>71.829489999999964</v>
      </c>
      <c r="U25" s="433">
        <f t="shared" si="17"/>
        <v>-7.4771500169145202E-5</v>
      </c>
      <c r="V25" s="429">
        <f t="shared" si="18"/>
        <v>-5.3707987236846109E-3</v>
      </c>
      <c r="W25" s="429">
        <f>'2026-2030年盈利测算表'!P$108*7</f>
        <v>679</v>
      </c>
      <c r="X25" s="429">
        <f t="shared" si="19"/>
        <v>71.829489999999964</v>
      </c>
      <c r="Y25" s="433">
        <f t="shared" si="20"/>
        <v>-3.7763246170948502E-4</v>
      </c>
      <c r="Z25" s="429">
        <f t="shared" si="21"/>
        <v>-2.7125147132036825E-2</v>
      </c>
      <c r="AA25" s="429">
        <f>'2026-2030年盈利测算表'!R$108*7</f>
        <v>679</v>
      </c>
      <c r="AB25" s="429">
        <f t="shared" si="22"/>
        <v>71.829489999999964</v>
      </c>
      <c r="AC25" s="433">
        <f t="shared" si="23"/>
        <v>-3.5996663054874665E-4</v>
      </c>
      <c r="AD25" s="429">
        <f t="shared" si="24"/>
        <v>-2.5856219489334878E-2</v>
      </c>
      <c r="AE25" s="429">
        <f>'2026-2030年盈利测算表'!T$108*7</f>
        <v>679</v>
      </c>
      <c r="AF25" s="429">
        <f t="shared" si="25"/>
        <v>71.829489999999964</v>
      </c>
      <c r="AG25" s="433">
        <f t="shared" si="26"/>
        <v>-1.8804438179912536E-4</v>
      </c>
      <c r="AH25" s="429">
        <f t="shared" si="27"/>
        <v>-1.350713204199645E-2</v>
      </c>
      <c r="AI25" s="429">
        <f>'2026-2030年盈利测算表'!V$108*7</f>
        <v>679</v>
      </c>
      <c r="AJ25" s="429">
        <f t="shared" si="28"/>
        <v>71.829489999999964</v>
      </c>
      <c r="AK25" s="433">
        <f t="shared" si="29"/>
        <v>-4.2306758889027254E-4</v>
      </c>
      <c r="AL25" s="429">
        <f t="shared" si="30"/>
        <v>-3.0388729145517927E-2</v>
      </c>
      <c r="AM25" s="573">
        <f t="shared" si="31"/>
        <v>-1.6881597103521478E-2</v>
      </c>
    </row>
    <row r="26" spans="1:39" ht="23.25" customHeight="1">
      <c r="A26" s="424" t="s">
        <v>338</v>
      </c>
      <c r="B26" s="420">
        <f>('2025金市人民币'!$C$37+'2025金市人民币'!$C$42+'2025司库人民币'!$C$43)/10000</f>
        <v>18515.425815999999</v>
      </c>
      <c r="C26" s="420">
        <f>('2025金市人民币'!$E$37+'2025金市人民币'!$E$42+'2025司库人民币'!$E$43)/10000</f>
        <v>16906.658997999999</v>
      </c>
      <c r="D26" s="428">
        <f>('2025金市人民币'!$G$37+'2025金市人民币'!$G$41+'2025金市人民币'!$G$42+'2025司库人民币'!$G$43)/10000</f>
        <v>-136.26522599999998</v>
      </c>
      <c r="E26" s="421">
        <f t="shared" si="12"/>
        <v>-8.0598553514399096E-3</v>
      </c>
      <c r="F26" s="421"/>
      <c r="G26" s="421"/>
      <c r="H26" s="420">
        <f>('2025金市人民币'!$B$37+'2025金市人民币'!$B$42+'2025金市人民币'!$B$43)/10000</f>
        <v>18070.202431000002</v>
      </c>
      <c r="I26" s="420">
        <f>('2025金市人民币'!$D$37+'2025金市人民币'!$D$42+'2025金市人民币'!$D$43)/10000</f>
        <v>18300.434784999998</v>
      </c>
      <c r="J26" s="420">
        <f>('2025金市人民币'!$F$37+'2025金市人民币'!$F$41+'2025金市人民币'!$F$42+'2025金市人民币'!$F$43)/10000</f>
        <v>45.381174999999999</v>
      </c>
      <c r="K26" s="421">
        <f>J26/I26</f>
        <v>2.4797867117997002E-3</v>
      </c>
      <c r="L26" s="421"/>
      <c r="M26" s="421"/>
      <c r="N26" s="429">
        <f>'2026-2030年盈利测算表'!$L$140</f>
        <v>26688</v>
      </c>
      <c r="O26" s="429">
        <f t="shared" si="13"/>
        <v>-8387.5652150000024</v>
      </c>
      <c r="P26" s="429">
        <f t="shared" si="14"/>
        <v>18300.434784999998</v>
      </c>
      <c r="Q26" s="421">
        <f>K26</f>
        <v>2.4797867117997002E-3</v>
      </c>
      <c r="R26" s="429">
        <f t="shared" si="15"/>
        <v>45.381174999999999</v>
      </c>
      <c r="S26" s="429">
        <f>'2026-2030年盈利测算表'!N$140</f>
        <v>26475.654941624209</v>
      </c>
      <c r="T26" s="429">
        <f t="shared" si="16"/>
        <v>18088.089726624206</v>
      </c>
      <c r="U26" s="433">
        <f t="shared" si="17"/>
        <v>2.405015211630555E-3</v>
      </c>
      <c r="V26" s="429">
        <f t="shared" si="18"/>
        <v>43.502130941869581</v>
      </c>
      <c r="W26" s="429">
        <f>'2026-2030年盈利测算表'!P$140</f>
        <v>29713.562879338537</v>
      </c>
      <c r="X26" s="429">
        <f t="shared" si="19"/>
        <v>21325.997664338534</v>
      </c>
      <c r="Y26" s="433">
        <f t="shared" si="20"/>
        <v>2.1021542500902152E-3</v>
      </c>
      <c r="Z26" s="429">
        <f t="shared" si="21"/>
        <v>44.83053662750325</v>
      </c>
      <c r="AA26" s="429">
        <f>'2026-2030年盈利测算表'!R$140</f>
        <v>28799.304310471714</v>
      </c>
      <c r="AB26" s="429">
        <f t="shared" si="22"/>
        <v>20411.739095471712</v>
      </c>
      <c r="AC26" s="433">
        <f t="shared" si="23"/>
        <v>2.1198200812509536E-3</v>
      </c>
      <c r="AD26" s="429">
        <f t="shared" si="24"/>
        <v>43.269214427836111</v>
      </c>
      <c r="AE26" s="429">
        <f>'2026-2030年盈利测算表'!T$140</f>
        <v>27694.949036832546</v>
      </c>
      <c r="AF26" s="429">
        <f t="shared" si="25"/>
        <v>19307.383821832544</v>
      </c>
      <c r="AG26" s="433">
        <f t="shared" si="26"/>
        <v>2.2917423300005749E-3</v>
      </c>
      <c r="AH26" s="429">
        <f t="shared" si="27"/>
        <v>44.24754878606192</v>
      </c>
      <c r="AI26" s="429">
        <f>'2026-2030年盈利测算表'!V$140</f>
        <v>26324.833096453312</v>
      </c>
      <c r="AJ26" s="429">
        <f t="shared" si="28"/>
        <v>17937.26788145331</v>
      </c>
      <c r="AK26" s="433">
        <f t="shared" si="29"/>
        <v>2.0567191229094277E-3</v>
      </c>
      <c r="AL26" s="429">
        <f t="shared" si="30"/>
        <v>36.891921864534098</v>
      </c>
      <c r="AM26" s="573">
        <f t="shared" si="31"/>
        <v>-7.355626921527822</v>
      </c>
    </row>
    <row r="27" spans="1:39" ht="23.25" customHeight="1">
      <c r="A27" s="424" t="s">
        <v>339</v>
      </c>
      <c r="B27" s="420">
        <f>('2025金市外币'!$C$37)/10000</f>
        <v>0</v>
      </c>
      <c r="C27" s="420">
        <f>('2025金市外币'!$E$37)/10000</f>
        <v>0</v>
      </c>
      <c r="D27" s="420">
        <v>0</v>
      </c>
      <c r="E27" s="421" t="e">
        <f t="shared" si="12"/>
        <v>#DIV/0!</v>
      </c>
      <c r="F27" s="421"/>
      <c r="G27" s="421"/>
      <c r="H27" s="420">
        <f>('2025金市外币'!$B$37)/10000</f>
        <v>132.09235100000001</v>
      </c>
      <c r="I27" s="420">
        <f>('2025金市外币'!$D$37)/10000</f>
        <v>71.555980000000005</v>
      </c>
      <c r="J27" s="431">
        <f>('2025金市外币'!$F$37)/10000</f>
        <v>0.189744</v>
      </c>
      <c r="K27" s="421">
        <f>J27/I27</f>
        <v>2.6516861344083329E-3</v>
      </c>
      <c r="L27" s="421"/>
      <c r="M27" s="421"/>
      <c r="N27" s="429">
        <f>'2026-2030年盈利测算表'!$L$148*7</f>
        <v>364</v>
      </c>
      <c r="O27" s="429">
        <f t="shared" si="13"/>
        <v>-292.44402000000002</v>
      </c>
      <c r="P27" s="429">
        <f t="shared" si="14"/>
        <v>71.555979999999977</v>
      </c>
      <c r="Q27" s="421">
        <f>K27</f>
        <v>2.6516861344083329E-3</v>
      </c>
      <c r="R27" s="429">
        <f t="shared" si="15"/>
        <v>0.18974399999999991</v>
      </c>
      <c r="S27" s="429">
        <f>'2026-2030年盈利测算表'!N$148</f>
        <v>52</v>
      </c>
      <c r="T27" s="429">
        <f t="shared" si="16"/>
        <v>-240.44402000000002</v>
      </c>
      <c r="U27" s="433">
        <f t="shared" si="17"/>
        <v>2.5769146342391877E-3</v>
      </c>
      <c r="V27" s="429">
        <f t="shared" si="18"/>
        <v>-0.61960371385329993</v>
      </c>
      <c r="W27" s="429">
        <f>'2026-2030年盈利测算表'!P$148</f>
        <v>52</v>
      </c>
      <c r="X27" s="429">
        <f t="shared" si="19"/>
        <v>-240.44402000000002</v>
      </c>
      <c r="Y27" s="433">
        <f t="shared" si="20"/>
        <v>2.2740536726988479E-3</v>
      </c>
      <c r="Z27" s="429">
        <f t="shared" si="21"/>
        <v>-0.54678260675947532</v>
      </c>
      <c r="AA27" s="429">
        <f>'2026-2030年盈利测算表'!R$148</f>
        <v>52</v>
      </c>
      <c r="AB27" s="429">
        <f t="shared" si="22"/>
        <v>-240.44402000000002</v>
      </c>
      <c r="AC27" s="433">
        <f t="shared" si="23"/>
        <v>2.2917195038595862E-3</v>
      </c>
      <c r="AD27" s="429">
        <f t="shared" si="24"/>
        <v>-0.55103025022040453</v>
      </c>
      <c r="AE27" s="429">
        <f>'2026-2030年盈利测算表'!T$148</f>
        <v>52</v>
      </c>
      <c r="AF27" s="429">
        <f t="shared" si="25"/>
        <v>-240.44402000000002</v>
      </c>
      <c r="AG27" s="433">
        <f t="shared" si="26"/>
        <v>2.4636417526092075E-3</v>
      </c>
      <c r="AH27" s="429">
        <f t="shared" si="27"/>
        <v>-0.59236792683720341</v>
      </c>
      <c r="AI27" s="429">
        <f>'2026-2030年盈利测算表'!V$148</f>
        <v>52</v>
      </c>
      <c r="AJ27" s="429">
        <f t="shared" si="28"/>
        <v>-240.44402000000002</v>
      </c>
      <c r="AK27" s="433">
        <f t="shared" si="29"/>
        <v>2.2286185455180603E-3</v>
      </c>
      <c r="AL27" s="429">
        <f t="shared" si="30"/>
        <v>-0.5358580021309155</v>
      </c>
      <c r="AM27" s="573">
        <f t="shared" si="31"/>
        <v>5.6509924706287906E-2</v>
      </c>
    </row>
  </sheetData>
  <mergeCells count="9">
    <mergeCell ref="AA3:AD3"/>
    <mergeCell ref="AE3:AH3"/>
    <mergeCell ref="AI3:AL3"/>
    <mergeCell ref="A3:A4"/>
    <mergeCell ref="B3:G3"/>
    <mergeCell ref="H3:M3"/>
    <mergeCell ref="N3:R3"/>
    <mergeCell ref="S3:V3"/>
    <mergeCell ref="W3:Z3"/>
  </mergeCells>
  <phoneticPr fontId="10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tabColor theme="8" tint="0.79992065187536243"/>
  </sheetPr>
  <dimension ref="A1:I34"/>
  <sheetViews>
    <sheetView workbookViewId="0">
      <selection activeCell="G31" sqref="G31"/>
    </sheetView>
  </sheetViews>
  <sheetFormatPr defaultColWidth="9" defaultRowHeight="13.5"/>
  <cols>
    <col min="1" max="1" width="23.265625" style="400" customWidth="1"/>
    <col min="2" max="7" width="10.3984375" style="400" customWidth="1"/>
    <col min="8" max="16384" width="9" style="400"/>
  </cols>
  <sheetData>
    <row r="1" spans="1:9">
      <c r="A1" s="401" t="s">
        <v>340</v>
      </c>
    </row>
    <row r="2" spans="1:9">
      <c r="B2" s="402">
        <f t="shared" ref="B2:G2" si="0">B5/B27</f>
        <v>1.0100868374384855</v>
      </c>
      <c r="C2" s="402">
        <f t="shared" si="0"/>
        <v>1.0192195395571386</v>
      </c>
      <c r="D2" s="402">
        <f t="shared" si="0"/>
        <v>1.0174414346272549</v>
      </c>
      <c r="E2" s="402">
        <f t="shared" si="0"/>
        <v>1.0248562895114446</v>
      </c>
      <c r="F2" s="402">
        <f t="shared" si="0"/>
        <v>1.031896837884656</v>
      </c>
      <c r="G2" s="402">
        <f t="shared" si="0"/>
        <v>1.0380314520599156</v>
      </c>
    </row>
    <row r="3" spans="1:9">
      <c r="A3" s="403"/>
      <c r="B3" s="404">
        <v>2025</v>
      </c>
      <c r="C3" s="404">
        <v>2026</v>
      </c>
      <c r="D3" s="404">
        <v>2027</v>
      </c>
      <c r="E3" s="404">
        <v>2028</v>
      </c>
      <c r="F3" s="404">
        <v>2029</v>
      </c>
      <c r="G3" s="404">
        <v>2030</v>
      </c>
    </row>
    <row r="4" spans="1:9">
      <c r="A4" s="403" t="s">
        <v>21</v>
      </c>
      <c r="B4" s="405">
        <f>'2026-2030年盈利测算表'!L51</f>
        <v>91367</v>
      </c>
      <c r="C4" s="405">
        <f>'2026-2030年盈利测算表'!N51</f>
        <v>94189.77471866351</v>
      </c>
      <c r="D4" s="405">
        <f>'2026-2030年盈利测算表'!P51</f>
        <v>102029.22240182896</v>
      </c>
      <c r="E4" s="405">
        <f>'2026-2030年盈利测算表'!R51</f>
        <v>105996.03916443288</v>
      </c>
      <c r="F4" s="405">
        <f>'2026-2030年盈利测算表'!T51</f>
        <v>109878.88739994654</v>
      </c>
      <c r="G4" s="405">
        <f>'2026-2030年盈利测算表'!V51</f>
        <v>113851.89015633814</v>
      </c>
      <c r="I4" s="400" t="e">
        <f>#REF!</f>
        <v>#REF!</v>
      </c>
    </row>
    <row r="5" spans="1:9">
      <c r="A5" s="406" t="s">
        <v>341</v>
      </c>
      <c r="B5" s="405">
        <f>'2026-2030年盈利测算表'!L53</f>
        <v>83007</v>
      </c>
      <c r="C5" s="405">
        <f>'2026-2030年盈利测算表'!N53</f>
        <v>86201.244718663511</v>
      </c>
      <c r="D5" s="405">
        <f>'2026-2030年盈利测算表'!P53</f>
        <v>93255.692401828957</v>
      </c>
      <c r="E5" s="405">
        <f>'2026-2030年盈利测算表'!R53</f>
        <v>97087.509164432879</v>
      </c>
      <c r="F5" s="405">
        <f>'2026-2030年盈利测算表'!T53</f>
        <v>100835.35739994654</v>
      </c>
      <c r="G5" s="405">
        <f>'2026-2030年盈利测算表'!V53</f>
        <v>104673.36015633814</v>
      </c>
      <c r="H5" s="407">
        <f t="shared" ref="H5:H34" si="1">G5-B5</f>
        <v>21666.360156338138</v>
      </c>
    </row>
    <row r="6" spans="1:9">
      <c r="A6" s="404" t="s">
        <v>342</v>
      </c>
      <c r="B6" s="405">
        <f t="shared" ref="B6:G6" si="2">B7+B8</f>
        <v>29342.644838487999</v>
      </c>
      <c r="C6" s="405">
        <f t="shared" si="2"/>
        <v>32496.551404321999</v>
      </c>
      <c r="D6" s="405">
        <f t="shared" si="2"/>
        <v>35337.481404321996</v>
      </c>
      <c r="E6" s="405">
        <f t="shared" si="2"/>
        <v>38127.481404321996</v>
      </c>
      <c r="F6" s="405">
        <f t="shared" si="2"/>
        <v>40667.481404321996</v>
      </c>
      <c r="G6" s="405">
        <f t="shared" si="2"/>
        <v>42987.481404321996</v>
      </c>
      <c r="H6" s="407">
        <f t="shared" si="1"/>
        <v>13644.836565833997</v>
      </c>
    </row>
    <row r="7" spans="1:9">
      <c r="A7" s="408" t="s">
        <v>343</v>
      </c>
      <c r="B7" s="405">
        <f>'[9]2025年1-12月同比'!$C$7</f>
        <v>28337.351404321998</v>
      </c>
      <c r="C7" s="405">
        <f>'2026-2030年盈利测算表'!N61</f>
        <v>31337.351404321998</v>
      </c>
      <c r="D7" s="405">
        <f>'2026-2030年盈利测算表'!P61</f>
        <v>34017.351404321998</v>
      </c>
      <c r="E7" s="405">
        <f>'2026-2030年盈利测算表'!R61</f>
        <v>36457.351404321998</v>
      </c>
      <c r="F7" s="405">
        <f>'2026-2030年盈利测算表'!T61</f>
        <v>38647.351404321998</v>
      </c>
      <c r="G7" s="405">
        <f>'2026-2030年盈利测算表'!V61</f>
        <v>40617.351404321998</v>
      </c>
      <c r="H7" s="407">
        <f t="shared" si="1"/>
        <v>12280</v>
      </c>
    </row>
    <row r="8" spans="1:9">
      <c r="A8" s="408" t="s">
        <v>344</v>
      </c>
      <c r="B8" s="409">
        <f>[10]基础!$AT$8</f>
        <v>1005.293434166</v>
      </c>
      <c r="C8" s="405">
        <f>'2026-2030年盈利测算表'!N101*7</f>
        <v>1159.2</v>
      </c>
      <c r="D8" s="405">
        <f>'2026-2030年盈利测算表'!P101*7</f>
        <v>1320.13</v>
      </c>
      <c r="E8" s="405">
        <f>'2026-2030年盈利测算表'!R101*7</f>
        <v>1670.13</v>
      </c>
      <c r="F8" s="405">
        <f>'2026-2030年盈利测算表'!T101*7</f>
        <v>2020.13</v>
      </c>
      <c r="G8" s="405">
        <f>'2026-2030年盈利测算表'!V101*7</f>
        <v>2370.13</v>
      </c>
      <c r="H8" s="407">
        <f t="shared" si="1"/>
        <v>1364.8365658340001</v>
      </c>
    </row>
    <row r="9" spans="1:9">
      <c r="A9" s="404" t="s">
        <v>345</v>
      </c>
      <c r="B9" s="405">
        <f>'2026-2030年盈利测算表'!L64</f>
        <v>18261.238087276699</v>
      </c>
      <c r="C9" s="405">
        <f>'2026-2030年盈利测算表'!N64</f>
        <v>18161.238087276699</v>
      </c>
      <c r="D9" s="405">
        <f>'2026-2030年盈利测算表'!P64</f>
        <v>18184.920633011701</v>
      </c>
      <c r="E9" s="405">
        <f>'2026-2030年盈利测算表'!R64</f>
        <v>18234.920633011701</v>
      </c>
      <c r="F9" s="405">
        <f>'2026-2030年盈利测算表'!T64</f>
        <v>18334.920633011701</v>
      </c>
      <c r="G9" s="405">
        <f>'2026-2030年盈利测算表'!V64</f>
        <v>18434.920633011701</v>
      </c>
      <c r="H9" s="407">
        <f t="shared" si="1"/>
        <v>173.68254573500235</v>
      </c>
    </row>
    <row r="10" spans="1:9">
      <c r="A10" s="404" t="s">
        <v>346</v>
      </c>
      <c r="B10" s="405">
        <f>'2026-2030年盈利测算表'!L67</f>
        <v>4568.4939360712997</v>
      </c>
      <c r="C10" s="405">
        <f>'2026-2030年盈利测算表'!N67</f>
        <v>4482.4939360712997</v>
      </c>
      <c r="D10" s="405">
        <f>'2026-2030年盈利测算表'!P67</f>
        <v>4365.1775840763003</v>
      </c>
      <c r="E10" s="405">
        <f>'2026-2030年盈利测算表'!R67</f>
        <v>4315.1775840763003</v>
      </c>
      <c r="F10" s="405">
        <f>'2026-2030年盈利测算表'!T67</f>
        <v>4315.1775840763003</v>
      </c>
      <c r="G10" s="405">
        <f>'2026-2030年盈利测算表'!V67</f>
        <v>4315.1775840763003</v>
      </c>
      <c r="H10" s="407">
        <f t="shared" si="1"/>
        <v>-253.31635199499942</v>
      </c>
    </row>
    <row r="11" spans="1:9">
      <c r="A11" s="410" t="s">
        <v>347</v>
      </c>
      <c r="B11" s="405">
        <f t="shared" ref="B11:G11" si="3">B5-B6-B9-B10</f>
        <v>30834.623138163999</v>
      </c>
      <c r="C11" s="405">
        <f t="shared" si="3"/>
        <v>31060.961290993513</v>
      </c>
      <c r="D11" s="405">
        <f t="shared" si="3"/>
        <v>35368.11278041896</v>
      </c>
      <c r="E11" s="405">
        <f t="shared" si="3"/>
        <v>36409.929543022881</v>
      </c>
      <c r="F11" s="405">
        <f t="shared" si="3"/>
        <v>37517.777778536547</v>
      </c>
      <c r="G11" s="405">
        <f t="shared" si="3"/>
        <v>38935.780534928141</v>
      </c>
      <c r="H11" s="407">
        <f t="shared" si="1"/>
        <v>8101.1573967641416</v>
      </c>
    </row>
    <row r="12" spans="1:9">
      <c r="A12" s="411" t="s">
        <v>348</v>
      </c>
      <c r="B12" s="405">
        <f t="shared" ref="B12:G12" si="4">B13+B14</f>
        <v>17383</v>
      </c>
      <c r="C12" s="405">
        <f t="shared" si="4"/>
        <v>18698</v>
      </c>
      <c r="D12" s="405">
        <f t="shared" si="4"/>
        <v>21700.07</v>
      </c>
      <c r="E12" s="405">
        <f t="shared" si="4"/>
        <v>22560.07</v>
      </c>
      <c r="F12" s="405">
        <f t="shared" si="4"/>
        <v>23245.07</v>
      </c>
      <c r="G12" s="405">
        <f t="shared" si="4"/>
        <v>23930.07</v>
      </c>
      <c r="H12" s="407">
        <f t="shared" si="1"/>
        <v>6547.07</v>
      </c>
    </row>
    <row r="13" spans="1:9">
      <c r="A13" s="412" t="s">
        <v>343</v>
      </c>
      <c r="B13" s="405">
        <f>'2026-2030年盈利测算表'!L76</f>
        <v>16872</v>
      </c>
      <c r="C13" s="405">
        <f>'2026-2030年盈利测算表'!N76</f>
        <v>17599</v>
      </c>
      <c r="D13" s="405">
        <f>'2026-2030年盈利测算表'!P76</f>
        <v>20104</v>
      </c>
      <c r="E13" s="405">
        <f>'2026-2030年盈利测算表'!R76</f>
        <v>21104</v>
      </c>
      <c r="F13" s="405">
        <f>'2026-2030年盈利测算表'!T76</f>
        <v>22104</v>
      </c>
      <c r="G13" s="405">
        <f>'2026-2030年盈利测算表'!V76</f>
        <v>23104</v>
      </c>
      <c r="H13" s="407">
        <f t="shared" si="1"/>
        <v>6232</v>
      </c>
    </row>
    <row r="14" spans="1:9">
      <c r="A14" s="412" t="s">
        <v>344</v>
      </c>
      <c r="B14" s="405">
        <f>'2026-2030年盈利测算表'!L106*7</f>
        <v>511</v>
      </c>
      <c r="C14" s="405">
        <f>'2026-2030年盈利测算表'!N106*7</f>
        <v>1099</v>
      </c>
      <c r="D14" s="405">
        <f>'2026-2030年盈利测算表'!P106*7</f>
        <v>1596.07</v>
      </c>
      <c r="E14" s="405">
        <f>'2026-2030年盈利测算表'!R106*7</f>
        <v>1456.07</v>
      </c>
      <c r="F14" s="405">
        <f>'2026-2030年盈利测算表'!T106*7</f>
        <v>1141.07</v>
      </c>
      <c r="G14" s="405">
        <f>'2026-2030年盈利测算表'!V106*7</f>
        <v>826.06999999999994</v>
      </c>
      <c r="H14" s="407">
        <f t="shared" si="1"/>
        <v>315.06999999999994</v>
      </c>
    </row>
    <row r="15" spans="1:9">
      <c r="A15" s="404" t="s">
        <v>349</v>
      </c>
      <c r="B15" s="405">
        <f t="shared" ref="B15:G15" si="5">B11-B12-SUM(B18:B21)</f>
        <v>8062.8864305104989</v>
      </c>
      <c r="C15" s="405">
        <f t="shared" si="5"/>
        <v>6988.4730788957777</v>
      </c>
      <c r="D15" s="405">
        <f t="shared" si="5"/>
        <v>7952.1462497104021</v>
      </c>
      <c r="E15" s="405">
        <f t="shared" si="5"/>
        <v>7933.0754016664805</v>
      </c>
      <c r="F15" s="405">
        <f t="shared" si="5"/>
        <v>8149.2963805137933</v>
      </c>
      <c r="G15" s="405">
        <f t="shared" si="5"/>
        <v>8652.713296164995</v>
      </c>
      <c r="H15" s="407">
        <f t="shared" si="1"/>
        <v>589.82686565449603</v>
      </c>
    </row>
    <row r="16" spans="1:9">
      <c r="A16" s="404" t="s">
        <v>350</v>
      </c>
      <c r="B16" s="405">
        <f>'[9]2025年1-12月同比'!$C$20</f>
        <v>2620.9618136613999</v>
      </c>
      <c r="C16" s="405"/>
      <c r="D16" s="405"/>
      <c r="E16" s="405"/>
      <c r="F16" s="405"/>
      <c r="G16" s="405"/>
      <c r="H16" s="407">
        <f t="shared" si="1"/>
        <v>-2620.9618136613999</v>
      </c>
    </row>
    <row r="17" spans="1:8">
      <c r="A17" s="404" t="s">
        <v>351</v>
      </c>
      <c r="B17" s="405">
        <f>'[9]2025年1-12月同比'!$C$21</f>
        <v>5441.1360583896003</v>
      </c>
      <c r="C17" s="405"/>
      <c r="D17" s="405"/>
      <c r="E17" s="405"/>
      <c r="F17" s="405"/>
      <c r="G17" s="405"/>
      <c r="H17" s="407">
        <f t="shared" si="1"/>
        <v>-5441.1360583896003</v>
      </c>
    </row>
    <row r="18" spans="1:8">
      <c r="A18" s="404" t="s">
        <v>352</v>
      </c>
      <c r="B18" s="405">
        <f>'[9]2025年1-12月同比'!$C$16</f>
        <v>1449.3617357183</v>
      </c>
      <c r="C18" s="405">
        <f>B18</f>
        <v>1449.3617357183</v>
      </c>
      <c r="D18" s="405">
        <f>C18</f>
        <v>1449.3617357183</v>
      </c>
      <c r="E18" s="405">
        <f>D18</f>
        <v>1449.3617357183</v>
      </c>
      <c r="F18" s="405">
        <f>E18</f>
        <v>1449.3617357183</v>
      </c>
      <c r="G18" s="405">
        <f>F18</f>
        <v>1449.3617357183</v>
      </c>
      <c r="H18" s="407">
        <f t="shared" si="1"/>
        <v>0</v>
      </c>
    </row>
    <row r="19" spans="1:8">
      <c r="A19" s="404" t="s">
        <v>353</v>
      </c>
      <c r="B19" s="405">
        <f>'2026-2030年盈利测算表'!L91</f>
        <v>3064</v>
      </c>
      <c r="C19" s="405">
        <f>'2026-2030年盈利测算表'!N91</f>
        <v>3049.7515044442353</v>
      </c>
      <c r="D19" s="405">
        <f>'2026-2030年盈利测算表'!P91</f>
        <v>3391.1598230550585</v>
      </c>
      <c r="E19" s="405">
        <f>'2026-2030年盈利测算表'!R91</f>
        <v>3592.0474337029013</v>
      </c>
      <c r="F19" s="405">
        <f>'2026-2030年盈利测算表'!T91</f>
        <v>3798.6746903692542</v>
      </c>
      <c r="G19" s="405">
        <f>'2026-2030年盈利测算表'!V91</f>
        <v>4028.2605311096463</v>
      </c>
      <c r="H19" s="407">
        <f t="shared" si="1"/>
        <v>964.26053110964631</v>
      </c>
    </row>
    <row r="20" spans="1:8">
      <c r="A20" s="404" t="s">
        <v>354</v>
      </c>
      <c r="B20" s="405">
        <f>'[9]2025年1-12月同比'!$C$25</f>
        <v>652.17352548049996</v>
      </c>
      <c r="C20" s="405">
        <f t="shared" ref="C20:G21" si="6">B20</f>
        <v>652.17352548049996</v>
      </c>
      <c r="D20" s="405">
        <f t="shared" si="6"/>
        <v>652.17352548049996</v>
      </c>
      <c r="E20" s="405">
        <f t="shared" si="6"/>
        <v>652.17352548049996</v>
      </c>
      <c r="F20" s="405">
        <f t="shared" si="6"/>
        <v>652.17352548049996</v>
      </c>
      <c r="G20" s="405">
        <f t="shared" si="6"/>
        <v>652.17352548049996</v>
      </c>
      <c r="H20" s="407">
        <f t="shared" si="1"/>
        <v>0</v>
      </c>
    </row>
    <row r="21" spans="1:8">
      <c r="A21" s="404" t="s">
        <v>355</v>
      </c>
      <c r="B21" s="405">
        <f>'[9]2025年1-12月同比'!$C$28</f>
        <v>223.2014464547</v>
      </c>
      <c r="C21" s="405">
        <f t="shared" si="6"/>
        <v>223.2014464547</v>
      </c>
      <c r="D21" s="405">
        <f t="shared" si="6"/>
        <v>223.2014464547</v>
      </c>
      <c r="E21" s="405">
        <f t="shared" si="6"/>
        <v>223.2014464547</v>
      </c>
      <c r="F21" s="405">
        <f t="shared" si="6"/>
        <v>223.2014464547</v>
      </c>
      <c r="G21" s="405">
        <f t="shared" si="6"/>
        <v>223.2014464547</v>
      </c>
      <c r="H21" s="407">
        <f t="shared" si="1"/>
        <v>0</v>
      </c>
    </row>
    <row r="22" spans="1:8">
      <c r="A22" s="403"/>
      <c r="B22" s="405"/>
      <c r="C22" s="405"/>
      <c r="D22" s="405"/>
      <c r="E22" s="405"/>
      <c r="F22" s="405"/>
      <c r="G22" s="405"/>
      <c r="H22" s="407">
        <f t="shared" si="1"/>
        <v>0</v>
      </c>
    </row>
    <row r="23" spans="1:8">
      <c r="A23" s="403" t="s">
        <v>356</v>
      </c>
      <c r="B23" s="405"/>
      <c r="C23" s="405"/>
      <c r="D23" s="405"/>
      <c r="E23" s="405"/>
      <c r="F23" s="405"/>
      <c r="G23" s="405"/>
      <c r="H23" s="407">
        <f t="shared" si="1"/>
        <v>0</v>
      </c>
    </row>
    <row r="24" spans="1:8">
      <c r="A24" s="404" t="s">
        <v>348</v>
      </c>
      <c r="B24" s="405"/>
      <c r="C24" s="405"/>
      <c r="D24" s="405"/>
      <c r="E24" s="405"/>
      <c r="F24" s="405"/>
      <c r="G24" s="405"/>
      <c r="H24" s="407">
        <f t="shared" si="1"/>
        <v>0</v>
      </c>
    </row>
    <row r="25" spans="1:8">
      <c r="A25" s="403"/>
      <c r="B25" s="405"/>
      <c r="C25" s="405"/>
      <c r="D25" s="405"/>
      <c r="E25" s="405"/>
      <c r="F25" s="405"/>
      <c r="G25" s="405"/>
      <c r="H25" s="407">
        <f t="shared" si="1"/>
        <v>0</v>
      </c>
    </row>
    <row r="26" spans="1:8">
      <c r="A26" s="403" t="s">
        <v>357</v>
      </c>
      <c r="B26" s="405">
        <f>'2026-2030年盈利测算表'!L120</f>
        <v>83677</v>
      </c>
      <c r="C26" s="405">
        <f>'2026-2030年盈利测算表'!N120</f>
        <v>86074.654941624205</v>
      </c>
      <c r="D26" s="405">
        <f>'2026-2030年盈利测算表'!P120</f>
        <v>93155.978715754274</v>
      </c>
      <c r="E26" s="405">
        <f>'2026-2030年盈利测算表'!R120</f>
        <v>96231.720146887455</v>
      </c>
      <c r="F26" s="405">
        <f>'2026-2030年盈利测算表'!T120</f>
        <v>99217.364873248283</v>
      </c>
      <c r="G26" s="405">
        <f>'2026-2030年盈利测算表'!V120</f>
        <v>102337.24893286906</v>
      </c>
      <c r="H26" s="407">
        <f t="shared" si="1"/>
        <v>18660.248932869057</v>
      </c>
    </row>
    <row r="27" spans="1:8">
      <c r="A27" s="403" t="s">
        <v>358</v>
      </c>
      <c r="B27" s="405">
        <f>'2026-2030年盈利测算表'!L121</f>
        <v>82178.083035415402</v>
      </c>
      <c r="C27" s="405">
        <f>'2026-2030年盈利测算表'!N121</f>
        <v>84575.737977039607</v>
      </c>
      <c r="D27" s="405">
        <f>'2026-2030年盈利测算表'!P121</f>
        <v>91657.061751169676</v>
      </c>
      <c r="E27" s="405">
        <f>'2026-2030年盈利测算表'!R121</f>
        <v>94732.803182302858</v>
      </c>
      <c r="F27" s="405">
        <f>'2026-2030年盈利测算表'!T121</f>
        <v>97718.447908663686</v>
      </c>
      <c r="G27" s="405">
        <f>'2026-2030年盈利测算表'!V121</f>
        <v>100838.33196828446</v>
      </c>
      <c r="H27" s="407">
        <f t="shared" si="1"/>
        <v>18660.248932869057</v>
      </c>
    </row>
    <row r="28" spans="1:8">
      <c r="A28" s="404" t="s">
        <v>359</v>
      </c>
      <c r="B28" s="405">
        <f>'[9]2025年1-12月同比'!$C$32</f>
        <v>39797.125066051798</v>
      </c>
      <c r="C28" s="405">
        <f>SUM(C29:C30)</f>
        <v>41672.866668286202</v>
      </c>
      <c r="D28" s="405">
        <f>SUM(D29:D30)</f>
        <v>43916.282504701951</v>
      </c>
      <c r="E28" s="405">
        <f>SUM(E29:E30)</f>
        <v>46306.282504701951</v>
      </c>
      <c r="F28" s="405">
        <f>SUM(F29:F30)</f>
        <v>48696.282504701951</v>
      </c>
      <c r="G28" s="405">
        <f>SUM(G29:G30)</f>
        <v>51286.282504701951</v>
      </c>
      <c r="H28" s="407">
        <f t="shared" si="1"/>
        <v>11489.157438650152</v>
      </c>
    </row>
    <row r="29" spans="1:8">
      <c r="A29" s="408" t="s">
        <v>343</v>
      </c>
      <c r="B29" s="405">
        <f>'[11]2025年1-12月同比'!$C$32</f>
        <v>38055.866668286202</v>
      </c>
      <c r="C29" s="405">
        <f>'2026-2030年盈利测算表'!N128</f>
        <v>39355.866668286202</v>
      </c>
      <c r="D29" s="405">
        <f>'2026-2030年盈利测算表'!P128</f>
        <v>41055.866668286202</v>
      </c>
      <c r="E29" s="405">
        <f>'2026-2030年盈利测算表'!R128</f>
        <v>42955.866668286202</v>
      </c>
      <c r="F29" s="405">
        <f>'2026-2030年盈利测算表'!T128</f>
        <v>44855.866668286202</v>
      </c>
      <c r="G29" s="405">
        <f>'2026-2030年盈利测算表'!V128</f>
        <v>46955.866668286202</v>
      </c>
      <c r="H29" s="407">
        <f t="shared" si="1"/>
        <v>8900</v>
      </c>
    </row>
    <row r="30" spans="1:8">
      <c r="A30" s="408" t="s">
        <v>344</v>
      </c>
      <c r="B30" s="405">
        <f>'[11]2025年1-12月同比'!$C$39</f>
        <v>1741.25839776559</v>
      </c>
      <c r="C30" s="405">
        <f>'2026-2030年盈利测算表'!N145*7+'2026-2030年盈利测算表'!N148*7</f>
        <v>2317</v>
      </c>
      <c r="D30" s="405">
        <f>'2026-2030年盈利测算表'!P145*7+'2026-2030年盈利测算表'!P148*7</f>
        <v>2860.4158364157456</v>
      </c>
      <c r="E30" s="405">
        <f>'2026-2030年盈利测算表'!R145*7+'2026-2030年盈利测算表'!R148*7</f>
        <v>3350.4158364157456</v>
      </c>
      <c r="F30" s="405">
        <f>'2026-2030年盈利测算表'!T145*7+'2026-2030年盈利测算表'!T148*7</f>
        <v>3840.4158364157456</v>
      </c>
      <c r="G30" s="405">
        <f>'2026-2030年盈利测算表'!V145*7+'2026-2030年盈利测算表'!V148*7</f>
        <v>4330.4158364157456</v>
      </c>
      <c r="H30" s="407">
        <f t="shared" si="1"/>
        <v>2589.1574386501557</v>
      </c>
    </row>
    <row r="31" spans="1:8">
      <c r="A31" s="411" t="s">
        <v>360</v>
      </c>
      <c r="B31" s="405">
        <f>'[9]2025年1-12月同比'!$C$43</f>
        <v>15327.2163671292</v>
      </c>
      <c r="C31" s="405">
        <f>'2026-2030年盈利测算表'!N134</f>
        <v>16427.2163671292</v>
      </c>
      <c r="D31" s="405">
        <f>'2026-2030年盈利测算表'!P134</f>
        <v>18027.2163671292</v>
      </c>
      <c r="E31" s="405">
        <f>'2026-2030年盈利测算表'!R134</f>
        <v>19627.2163671292</v>
      </c>
      <c r="F31" s="405">
        <f>'2026-2030年盈利测算表'!T134</f>
        <v>21327.2163671292</v>
      </c>
      <c r="G31" s="405">
        <f>'2026-2030年盈利测算表'!V134</f>
        <v>23227.2163671292</v>
      </c>
      <c r="H31" s="407">
        <f t="shared" si="1"/>
        <v>7900</v>
      </c>
    </row>
    <row r="32" spans="1:8">
      <c r="A32" s="411" t="s">
        <v>361</v>
      </c>
      <c r="B32" s="409">
        <f>[10]基础!$AT$48</f>
        <v>26688.097516836799</v>
      </c>
      <c r="C32" s="405">
        <f>'2026-2030年盈利测算表'!N140</f>
        <v>26475.654941624209</v>
      </c>
      <c r="D32" s="405">
        <f>'2026-2030年盈利测算表'!P140</f>
        <v>29713.562879338537</v>
      </c>
      <c r="E32" s="405">
        <f>'2026-2030年盈利测算表'!R140</f>
        <v>28799.304310471714</v>
      </c>
      <c r="F32" s="405">
        <f>'2026-2030年盈利测算表'!T140</f>
        <v>27694.949036832546</v>
      </c>
      <c r="G32" s="405">
        <f>'2026-2030年盈利测算表'!V140</f>
        <v>26324.833096453312</v>
      </c>
      <c r="H32" s="407">
        <f t="shared" si="1"/>
        <v>-363.26442038348614</v>
      </c>
    </row>
    <row r="33" spans="1:8">
      <c r="A33" s="403"/>
      <c r="B33" s="405"/>
      <c r="C33" s="405"/>
      <c r="D33" s="405"/>
      <c r="E33" s="405"/>
      <c r="F33" s="405"/>
      <c r="G33" s="405"/>
      <c r="H33" s="407">
        <f t="shared" si="1"/>
        <v>0</v>
      </c>
    </row>
    <row r="34" spans="1:8">
      <c r="A34" s="403" t="s">
        <v>362</v>
      </c>
      <c r="B34" s="405">
        <f>'2026-2030年盈利测算表'!L155</f>
        <v>7690</v>
      </c>
      <c r="C34" s="405">
        <f>'2026-2030年盈利测算表'!N155</f>
        <v>8114.5929513645233</v>
      </c>
      <c r="D34" s="405">
        <f>'2026-2030年盈利测算表'!P155</f>
        <v>8871.8286044785127</v>
      </c>
      <c r="E34" s="405">
        <f>'2026-2030年盈利测算表'!R155</f>
        <v>9762.5528802607951</v>
      </c>
      <c r="F34" s="405">
        <f>'2026-2030年盈利测算表'!T155</f>
        <v>10659.783320050743</v>
      </c>
      <c r="G34" s="405">
        <f>'2026-2030年盈利测算表'!V155</f>
        <v>11512.938961115016</v>
      </c>
      <c r="H34" s="407">
        <f t="shared" si="1"/>
        <v>3822.9389611150164</v>
      </c>
    </row>
  </sheetData>
  <phoneticPr fontId="10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theme="9" tint="0.79992065187536243"/>
    <pageSetUpPr fitToPage="1"/>
  </sheetPr>
  <dimension ref="A1:V95"/>
  <sheetViews>
    <sheetView topLeftCell="A68" workbookViewId="0">
      <selection activeCell="C95" sqref="C95"/>
    </sheetView>
  </sheetViews>
  <sheetFormatPr defaultColWidth="9" defaultRowHeight="13.5"/>
  <cols>
    <col min="1" max="1" width="31.59765625" style="400" customWidth="1"/>
    <col min="2" max="7" width="14.73046875" style="400" customWidth="1"/>
    <col min="8" max="8" width="9" style="400" customWidth="1"/>
    <col min="9" max="9" width="47.86328125" customWidth="1"/>
    <col min="10" max="10" width="9" style="400" customWidth="1"/>
    <col min="11" max="11" width="15.1328125" customWidth="1"/>
    <col min="12" max="16" width="12.59765625" customWidth="1"/>
    <col min="17" max="17" width="9" style="400" customWidth="1"/>
    <col min="18" max="19" width="9" style="400"/>
    <col min="20" max="20" width="19.265625" style="400" customWidth="1"/>
    <col min="21" max="21" width="9.46484375" style="400" customWidth="1"/>
    <col min="22" max="16384" width="9" style="400"/>
  </cols>
  <sheetData>
    <row r="1" spans="1:22">
      <c r="A1" s="1159" t="s">
        <v>363</v>
      </c>
      <c r="B1" s="1159"/>
      <c r="C1" s="1159"/>
      <c r="D1" s="1159"/>
      <c r="E1" s="1159"/>
      <c r="F1" s="1159"/>
      <c r="G1" s="1159"/>
    </row>
    <row r="2" spans="1:22">
      <c r="A2" s="403"/>
      <c r="B2" s="404">
        <v>2025</v>
      </c>
      <c r="C2" s="404">
        <v>2026</v>
      </c>
      <c r="D2" s="404">
        <v>2027</v>
      </c>
      <c r="E2" s="404">
        <v>2028</v>
      </c>
      <c r="F2" s="404">
        <v>2029</v>
      </c>
      <c r="G2" s="404">
        <v>2030</v>
      </c>
    </row>
    <row r="3" spans="1:22">
      <c r="A3" s="403" t="s">
        <v>21</v>
      </c>
      <c r="B3" s="543">
        <v>91367</v>
      </c>
      <c r="C3" s="543">
        <f>息差中间表!C4</f>
        <v>94189.77471866351</v>
      </c>
      <c r="D3" s="543">
        <f>息差中间表!D4</f>
        <v>102029.22240182896</v>
      </c>
      <c r="E3" s="543">
        <f>息差中间表!E4</f>
        <v>105996.03916443288</v>
      </c>
      <c r="F3" s="543">
        <f>息差中间表!F4</f>
        <v>109878.88739994654</v>
      </c>
      <c r="G3" s="543">
        <f>息差中间表!G4</f>
        <v>113851.89015633814</v>
      </c>
      <c r="L3">
        <f>2900*L8</f>
        <v>1160</v>
      </c>
    </row>
    <row r="4" spans="1:22">
      <c r="A4" s="403" t="s">
        <v>364</v>
      </c>
      <c r="B4" s="543">
        <v>2628.7069871726262</v>
      </c>
      <c r="C4" s="543">
        <f t="shared" ref="C4:G4" si="0">C10*C11</f>
        <v>2484.3002319789584</v>
      </c>
      <c r="D4" s="543">
        <f t="shared" si="0"/>
        <v>2594.0450161016715</v>
      </c>
      <c r="E4" s="543">
        <f t="shared" si="0"/>
        <v>2669.2793235806707</v>
      </c>
      <c r="F4" s="543">
        <f t="shared" si="0"/>
        <v>2729.7126614180524</v>
      </c>
      <c r="G4" s="543">
        <f t="shared" si="0"/>
        <v>2786.376268033468</v>
      </c>
    </row>
    <row r="5" spans="1:22">
      <c r="A5" s="403" t="s">
        <v>365</v>
      </c>
      <c r="B5" s="543">
        <v>1273.5830324441938</v>
      </c>
      <c r="C5" s="543">
        <f t="shared" ref="C5:G5" si="1">C58*C59</f>
        <v>1085.5517897015941</v>
      </c>
      <c r="D5" s="543">
        <f t="shared" si="1"/>
        <v>1137.314272998756</v>
      </c>
      <c r="E5" s="543">
        <f t="shared" si="1"/>
        <v>1149.2621827518421</v>
      </c>
      <c r="F5" s="543">
        <f t="shared" si="1"/>
        <v>1147.3036078847351</v>
      </c>
      <c r="G5" s="543">
        <f t="shared" si="1"/>
        <v>1160.8038431339564</v>
      </c>
    </row>
    <row r="6" spans="1:22">
      <c r="A6" s="403" t="s">
        <v>305</v>
      </c>
      <c r="B6" s="543">
        <v>1355.1239547284324</v>
      </c>
      <c r="C6" s="543">
        <f t="shared" ref="C6:G6" si="2">C4-C5</f>
        <v>1398.7484422773643</v>
      </c>
      <c r="D6" s="543">
        <f t="shared" si="2"/>
        <v>1456.7307431029155</v>
      </c>
      <c r="E6" s="543">
        <f t="shared" si="2"/>
        <v>1520.0171408288286</v>
      </c>
      <c r="F6" s="543">
        <f t="shared" si="2"/>
        <v>1582.4090535333173</v>
      </c>
      <c r="G6" s="543">
        <f t="shared" si="2"/>
        <v>1625.5724248995116</v>
      </c>
      <c r="L6" s="561">
        <v>800</v>
      </c>
      <c r="M6">
        <v>1000</v>
      </c>
      <c r="N6">
        <v>1200</v>
      </c>
      <c r="O6">
        <v>1400</v>
      </c>
      <c r="P6">
        <v>1600</v>
      </c>
    </row>
    <row r="7" spans="1:22">
      <c r="A7" s="403" t="s">
        <v>28</v>
      </c>
      <c r="B7" s="544">
        <v>1.6325417792817865E-2</v>
      </c>
      <c r="C7" s="544">
        <f t="shared" ref="C7:G7" si="3">C6/C10</f>
        <v>1.6226545763259961E-2</v>
      </c>
      <c r="D7" s="544">
        <f t="shared" si="3"/>
        <v>1.5620823840179281E-2</v>
      </c>
      <c r="E7" s="544">
        <f t="shared" si="3"/>
        <v>1.5656155502500758E-2</v>
      </c>
      <c r="F7" s="544">
        <v>1.6E-2</v>
      </c>
      <c r="G7" s="544">
        <f t="shared" si="3"/>
        <v>1.5529953585817706E-2</v>
      </c>
      <c r="L7" s="311">
        <f>0.53%-0.13%</f>
        <v>4.0000000000000001E-3</v>
      </c>
      <c r="M7" s="311">
        <f>0.53%-0.13%</f>
        <v>4.0000000000000001E-3</v>
      </c>
      <c r="N7" s="311">
        <f>0.53%-0.13%</f>
        <v>4.0000000000000001E-3</v>
      </c>
      <c r="O7" s="311">
        <f>0.53%-0.13%</f>
        <v>4.0000000000000001E-3</v>
      </c>
      <c r="P7" s="311">
        <f>0.53%-0.13%</f>
        <v>4.0000000000000001E-3</v>
      </c>
    </row>
    <row r="8" spans="1:22">
      <c r="A8" s="403" t="s">
        <v>366</v>
      </c>
      <c r="B8" s="544">
        <v>2.3113804019304896E-2</v>
      </c>
      <c r="C8" s="544">
        <f t="shared" ref="C8:G8" si="4">C13-C61</f>
        <v>2.2425352694359611E-2</v>
      </c>
      <c r="D8" s="544">
        <f t="shared" si="4"/>
        <v>2.2054406812961301E-2</v>
      </c>
      <c r="E8" s="544">
        <f t="shared" si="4"/>
        <v>2.1728498747529027E-2</v>
      </c>
      <c r="F8" s="544">
        <f t="shared" si="4"/>
        <v>2.1486674255136139E-2</v>
      </c>
      <c r="G8" s="544">
        <f t="shared" si="4"/>
        <v>2.1098541342787821E-2</v>
      </c>
      <c r="H8" s="545"/>
      <c r="L8" s="397">
        <v>0.4</v>
      </c>
      <c r="M8" s="397">
        <v>0.4</v>
      </c>
      <c r="N8" s="397">
        <v>0.4</v>
      </c>
      <c r="O8" s="397">
        <v>0.4</v>
      </c>
      <c r="P8" s="397">
        <v>0.4</v>
      </c>
    </row>
    <row r="9" spans="1:22">
      <c r="A9" s="403" t="s">
        <v>367</v>
      </c>
      <c r="B9" s="544">
        <v>4.0652247239538683E-3</v>
      </c>
      <c r="C9" s="544">
        <f t="shared" ref="C9:G9" si="5">C33-C88</f>
        <v>3.9459369216313586E-3</v>
      </c>
      <c r="D9" s="544">
        <f t="shared" si="5"/>
        <v>3.9459369216313586E-3</v>
      </c>
      <c r="E9" s="544">
        <f t="shared" si="5"/>
        <v>3.9459369216313621E-3</v>
      </c>
      <c r="F9" s="544">
        <f t="shared" si="5"/>
        <v>3.9459369216313621E-3</v>
      </c>
      <c r="G9" s="544">
        <f t="shared" si="5"/>
        <v>3.9459369216313656E-3</v>
      </c>
      <c r="H9" s="545"/>
      <c r="K9" s="310" t="s">
        <v>368</v>
      </c>
      <c r="O9" s="400"/>
      <c r="P9" s="400"/>
    </row>
    <row r="10" spans="1:22">
      <c r="A10" s="546" t="s">
        <v>341</v>
      </c>
      <c r="B10" s="547">
        <v>83007</v>
      </c>
      <c r="C10" s="547">
        <f>息差中间表!C5</f>
        <v>86201.244718663511</v>
      </c>
      <c r="D10" s="547">
        <f>息差中间表!D5</f>
        <v>93255.692401828957</v>
      </c>
      <c r="E10" s="547">
        <f>息差中间表!E5</f>
        <v>97087.509164432879</v>
      </c>
      <c r="F10" s="547">
        <f>息差中间表!F5</f>
        <v>100835.35739994654</v>
      </c>
      <c r="G10" s="547">
        <f>息差中间表!G5</f>
        <v>104673.36015633814</v>
      </c>
      <c r="K10" s="310" t="s">
        <v>369</v>
      </c>
      <c r="L10" s="562">
        <v>1</v>
      </c>
      <c r="M10" s="562">
        <v>1</v>
      </c>
      <c r="N10" s="562">
        <v>1</v>
      </c>
      <c r="O10" s="562">
        <v>1</v>
      </c>
      <c r="P10" s="563">
        <v>1</v>
      </c>
    </row>
    <row r="11" spans="1:22">
      <c r="A11" s="403" t="s">
        <v>155</v>
      </c>
      <c r="B11" s="548">
        <v>3.1668497682998134E-2</v>
      </c>
      <c r="C11" s="548">
        <f t="shared" ref="C11:G11" si="6">(C12*C13+C32*C33)/SUM(C12,C32)</f>
        <v>2.8819772151632055E-2</v>
      </c>
      <c r="D11" s="548">
        <f t="shared" si="6"/>
        <v>2.7816479072657621E-2</v>
      </c>
      <c r="E11" s="548">
        <f t="shared" si="6"/>
        <v>2.7493540070739984E-2</v>
      </c>
      <c r="F11" s="548">
        <f t="shared" si="6"/>
        <v>2.7070987120034737E-2</v>
      </c>
      <c r="G11" s="548">
        <f t="shared" si="6"/>
        <v>2.6619726966553757E-2</v>
      </c>
      <c r="H11" s="545"/>
      <c r="K11" s="310" t="s">
        <v>370</v>
      </c>
      <c r="L11" s="564">
        <f>(L6-'2026-2030年盈利测算表'!O61*L8)*L7*L$10</f>
        <v>-1.6</v>
      </c>
      <c r="M11" s="564">
        <f>(M6-'2026-2030年盈利测算表'!Q61*M8)*M7*M$10</f>
        <v>-0.28800000000000003</v>
      </c>
      <c r="N11" s="564">
        <f>(N6-'2026-2030年盈利测算表'!S61*N8)*N7*N$10</f>
        <v>0.89600000000000002</v>
      </c>
      <c r="O11" s="564">
        <f>(O6-'2026-2030年盈利测算表'!U61*O8)*O7*O$10</f>
        <v>2.0960000000000001</v>
      </c>
      <c r="P11" s="564">
        <f>(P6-'2026-2030年盈利测算表'!W61*P8)*P7*P$10</f>
        <v>3.2480000000000002</v>
      </c>
    </row>
    <row r="12" spans="1:22">
      <c r="A12" s="403" t="s">
        <v>371</v>
      </c>
      <c r="B12" s="549">
        <v>52172.376861836005</v>
      </c>
      <c r="C12" s="549">
        <f t="shared" ref="C12:G12" si="7">C14+C20+C30</f>
        <v>55140.283427670001</v>
      </c>
      <c r="D12" s="549">
        <f t="shared" si="7"/>
        <v>57887.579621409997</v>
      </c>
      <c r="E12" s="549">
        <f t="shared" si="7"/>
        <v>60677.579621409997</v>
      </c>
      <c r="F12" s="549">
        <f t="shared" si="7"/>
        <v>63317.579621409997</v>
      </c>
      <c r="G12" s="549">
        <f t="shared" si="7"/>
        <v>65737.579621409997</v>
      </c>
      <c r="K12" s="310" t="s">
        <v>372</v>
      </c>
      <c r="L12" s="562">
        <f>L11</f>
        <v>-1.6</v>
      </c>
      <c r="M12" s="562">
        <f>L12+M11</f>
        <v>-1.8880000000000001</v>
      </c>
      <c r="N12" s="562">
        <f>M12+N11</f>
        <v>-0.9920000000000001</v>
      </c>
      <c r="O12" s="562">
        <f>N12+O11</f>
        <v>1.1040000000000001</v>
      </c>
      <c r="P12" s="562">
        <f>O12+P11</f>
        <v>4.3520000000000003</v>
      </c>
    </row>
    <row r="13" spans="1:22">
      <c r="A13" s="403" t="s">
        <v>155</v>
      </c>
      <c r="B13" s="550">
        <v>3.7654269069464959E-2</v>
      </c>
      <c r="C13" s="550">
        <f t="shared" ref="C13:G13" si="8">(C14*C15+C20*C21+C30*C31)/SUM(C14,C20,C30)</f>
        <v>3.3818474288215418E-2</v>
      </c>
      <c r="D13" s="550">
        <f t="shared" si="8"/>
        <v>3.315893929420529E-2</v>
      </c>
      <c r="E13" s="550">
        <f t="shared" si="8"/>
        <v>3.2566156008070252E-2</v>
      </c>
      <c r="F13" s="550">
        <f t="shared" si="8"/>
        <v>3.2045449650210292E-2</v>
      </c>
      <c r="G13" s="550">
        <f t="shared" si="8"/>
        <v>3.1692183717223918E-2</v>
      </c>
      <c r="K13" s="310" t="s">
        <v>373</v>
      </c>
      <c r="L13" s="565">
        <f>L12/C10</f>
        <v>-1.8561216896831917E-5</v>
      </c>
      <c r="M13" s="565">
        <f>M12/D10</f>
        <v>-2.0245412921978071E-5</v>
      </c>
      <c r="N13" s="565">
        <f>N12/E10</f>
        <v>-1.0217586263541822E-5</v>
      </c>
      <c r="O13" s="565">
        <f>O12/F10</f>
        <v>1.0948540556276992E-5</v>
      </c>
      <c r="P13" s="565">
        <f>P12/G10</f>
        <v>4.157695896548975E-5</v>
      </c>
      <c r="U13" s="400" t="s">
        <v>374</v>
      </c>
      <c r="V13" s="400" t="s">
        <v>375</v>
      </c>
    </row>
    <row r="14" spans="1:22">
      <c r="A14" s="404" t="s">
        <v>342</v>
      </c>
      <c r="B14" s="549">
        <v>29342.644838487999</v>
      </c>
      <c r="C14" s="549">
        <f>息差中间表!C6</f>
        <v>32496.551404321999</v>
      </c>
      <c r="D14" s="549">
        <f>息差中间表!D6</f>
        <v>35337.481404321996</v>
      </c>
      <c r="E14" s="549">
        <f>息差中间表!E6</f>
        <v>38127.481404321996</v>
      </c>
      <c r="F14" s="549">
        <f>息差中间表!F6</f>
        <v>40667.481404321996</v>
      </c>
      <c r="G14" s="549">
        <f>息差中间表!G6</f>
        <v>42987.481404321996</v>
      </c>
      <c r="K14" s="310" t="s">
        <v>376</v>
      </c>
      <c r="L14" s="565">
        <f>L12/C16</f>
        <v>-5.1057282389836256E-5</v>
      </c>
      <c r="M14" s="565">
        <f>M12/D16</f>
        <v>-5.5501087593789694E-5</v>
      </c>
      <c r="N14" s="565">
        <f>N12/E16</f>
        <v>-2.7209875698276838E-5</v>
      </c>
      <c r="O14" s="565">
        <f>O12/F16</f>
        <v>2.856599378441592E-5</v>
      </c>
      <c r="P14" s="565">
        <f>P12/G16</f>
        <v>1.0714632661983257E-4</v>
      </c>
      <c r="T14" s="400" t="s">
        <v>342</v>
      </c>
      <c r="U14" s="407">
        <f>B14*B15</f>
        <v>1008.042086136501</v>
      </c>
    </row>
    <row r="15" spans="1:22">
      <c r="A15" s="404" t="s">
        <v>155</v>
      </c>
      <c r="B15" s="550">
        <v>3.4354165811742977E-2</v>
      </c>
      <c r="C15" s="550">
        <f t="shared" ref="C15:G15" si="9">(C16*C17+C18*C19)/(C16+C18)</f>
        <v>3.0690590219328441E-2</v>
      </c>
      <c r="D15" s="550">
        <f t="shared" si="9"/>
        <v>3.0292731784748381E-2</v>
      </c>
      <c r="E15" s="550">
        <f t="shared" si="9"/>
        <v>2.9889298439165126E-2</v>
      </c>
      <c r="F15" s="550">
        <f t="shared" si="9"/>
        <v>2.951371595384266E-2</v>
      </c>
      <c r="G15" s="550">
        <f t="shared" si="9"/>
        <v>2.916163678519534E-2</v>
      </c>
      <c r="H15" s="545"/>
      <c r="K15" s="310" t="s">
        <v>377</v>
      </c>
      <c r="L15" s="566">
        <v>3.04E-2</v>
      </c>
      <c r="M15" s="566">
        <v>0.03</v>
      </c>
      <c r="N15" s="566">
        <v>2.9499999999999998E-2</v>
      </c>
      <c r="O15" s="566">
        <v>2.8999999999999998E-2</v>
      </c>
      <c r="P15" s="566">
        <v>2.8499999999999998E-2</v>
      </c>
      <c r="T15" s="400" t="s">
        <v>378</v>
      </c>
      <c r="U15" s="407">
        <f>B16*B17</f>
        <v>961.89855610840095</v>
      </c>
    </row>
    <row r="16" spans="1:22">
      <c r="A16" s="412" t="s">
        <v>343</v>
      </c>
      <c r="B16" s="549">
        <v>28337.351404321998</v>
      </c>
      <c r="C16" s="549">
        <f>息差中间表!C7</f>
        <v>31337.351404321998</v>
      </c>
      <c r="D16" s="549">
        <f>息差中间表!D7</f>
        <v>34017.351404321998</v>
      </c>
      <c r="E16" s="549">
        <f>息差中间表!E7</f>
        <v>36457.351404321998</v>
      </c>
      <c r="F16" s="549">
        <f>息差中间表!F7</f>
        <v>38647.351404321998</v>
      </c>
      <c r="G16" s="549">
        <f>息差中间表!G7</f>
        <v>40617.351404321998</v>
      </c>
      <c r="T16" s="400" t="s">
        <v>379</v>
      </c>
      <c r="U16" s="407">
        <f>B18*B19</f>
        <v>46.143530028100066</v>
      </c>
    </row>
    <row r="17" spans="1:21">
      <c r="A17" s="412" t="s">
        <v>155</v>
      </c>
      <c r="B17" s="551">
        <v>3.3944546982668702E-2</v>
      </c>
      <c r="C17" s="551">
        <f>L14+L15+L23</f>
        <v>3.0316633031097846E-2</v>
      </c>
      <c r="D17" s="551">
        <f>M14+M15+M23</f>
        <v>2.9884970468350369E-2</v>
      </c>
      <c r="E17" s="551">
        <f>N14+N15+N23</f>
        <v>2.9389473594630837E-2</v>
      </c>
      <c r="F17" s="551">
        <f>O14+O15+O23</f>
        <v>2.8923772266586149E-2</v>
      </c>
      <c r="G17" s="551">
        <f>P14+P15+P23</f>
        <v>2.8482507475858596E-2</v>
      </c>
      <c r="H17" s="545"/>
      <c r="L17" s="561">
        <v>250</v>
      </c>
      <c r="M17">
        <f>L17</f>
        <v>250</v>
      </c>
      <c r="N17">
        <f>M17</f>
        <v>250</v>
      </c>
      <c r="O17">
        <f>N17</f>
        <v>250</v>
      </c>
      <c r="P17">
        <f>O17</f>
        <v>250</v>
      </c>
      <c r="T17" s="400" t="s">
        <v>345</v>
      </c>
      <c r="U17" s="407">
        <f>B20*B21</f>
        <v>606.68292825360015</v>
      </c>
    </row>
    <row r="18" spans="1:21">
      <c r="A18" s="412" t="s">
        <v>344</v>
      </c>
      <c r="B18" s="549">
        <v>1005.293434166</v>
      </c>
      <c r="C18" s="549">
        <f>息差中间表!C8</f>
        <v>1159.2</v>
      </c>
      <c r="D18" s="549">
        <f>息差中间表!D8</f>
        <v>1320.13</v>
      </c>
      <c r="E18" s="549">
        <f>息差中间表!E8</f>
        <v>1670.13</v>
      </c>
      <c r="F18" s="549">
        <f>息差中间表!F8</f>
        <v>2020.13</v>
      </c>
      <c r="G18" s="549">
        <f>息差中间表!G8</f>
        <v>2370.13</v>
      </c>
      <c r="K18" s="310" t="s">
        <v>380</v>
      </c>
      <c r="T18" s="400" t="s">
        <v>381</v>
      </c>
      <c r="U18" s="407">
        <f>B30*B31</f>
        <v>349.78770195899983</v>
      </c>
    </row>
    <row r="19" spans="1:21">
      <c r="A19" s="412" t="s">
        <v>155</v>
      </c>
      <c r="B19" s="551">
        <v>4.5900558443795203E-2</v>
      </c>
      <c r="C19" s="551">
        <v>4.0800000000000003E-2</v>
      </c>
      <c r="D19" s="551">
        <v>4.0800000000000003E-2</v>
      </c>
      <c r="E19" s="551">
        <v>4.0800000000000003E-2</v>
      </c>
      <c r="F19" s="551">
        <v>4.0800000000000003E-2</v>
      </c>
      <c r="G19" s="551">
        <v>4.0800000000000003E-2</v>
      </c>
      <c r="K19" s="310" t="s">
        <v>382</v>
      </c>
      <c r="L19" s="311">
        <f>1.3%-2.11%</f>
        <v>-8.0999999999999961E-3</v>
      </c>
      <c r="M19" s="311">
        <f>L19</f>
        <v>-8.0999999999999961E-3</v>
      </c>
      <c r="N19" s="311">
        <f>M19</f>
        <v>-8.0999999999999961E-3</v>
      </c>
      <c r="O19" s="311">
        <f>N19</f>
        <v>-8.0999999999999961E-3</v>
      </c>
      <c r="P19" s="311">
        <f>O19</f>
        <v>-8.0999999999999961E-3</v>
      </c>
      <c r="T19" s="400" t="s">
        <v>348</v>
      </c>
      <c r="U19" s="400">
        <f>B34*B35</f>
        <v>385.00747078114938</v>
      </c>
    </row>
    <row r="20" spans="1:21">
      <c r="A20" s="404" t="s">
        <v>345</v>
      </c>
      <c r="B20" s="549">
        <v>18261.238087276699</v>
      </c>
      <c r="C20" s="549">
        <f>息差中间表!C9</f>
        <v>18161.238087276699</v>
      </c>
      <c r="D20" s="549">
        <f>息差中间表!D9</f>
        <v>18184.920633011701</v>
      </c>
      <c r="E20" s="549">
        <f>息差中间表!E9</f>
        <v>18234.920633011701</v>
      </c>
      <c r="F20" s="549">
        <f>息差中间表!F9</f>
        <v>18334.920633011701</v>
      </c>
      <c r="G20" s="549">
        <f>息差中间表!G9</f>
        <v>18434.920633011701</v>
      </c>
      <c r="K20" s="310" t="s">
        <v>370</v>
      </c>
      <c r="L20" s="564">
        <f>L17/2*L19</f>
        <v>-1.0124999999999995</v>
      </c>
      <c r="M20" s="564">
        <f>M17/2*M19</f>
        <v>-1.0124999999999995</v>
      </c>
      <c r="N20" s="564">
        <f>N17/2*N19</f>
        <v>-1.0124999999999995</v>
      </c>
      <c r="O20" s="564">
        <f>O17/2*O19</f>
        <v>-1.0124999999999995</v>
      </c>
      <c r="P20" s="564">
        <f>P17/2*P19</f>
        <v>-1.0124999999999995</v>
      </c>
      <c r="T20" s="400" t="s">
        <v>349</v>
      </c>
      <c r="U20" s="400">
        <f>B40*B41</f>
        <v>139.1536903910642</v>
      </c>
    </row>
    <row r="21" spans="1:21">
      <c r="A21" s="404" t="s">
        <v>155</v>
      </c>
      <c r="B21" s="550">
        <v>3.3222442276589083E-2</v>
      </c>
      <c r="C21" s="550">
        <f t="shared" ref="C21:G21" si="10">(C22*C23+C24*C25+C26*C27+C28*C29)/SUM(C22,C24,C26,C28)</f>
        <v>2.9991476827597847E-2</v>
      </c>
      <c r="D21" s="550">
        <f t="shared" si="10"/>
        <v>2.9885170934056647E-2</v>
      </c>
      <c r="E21" s="550">
        <f t="shared" si="10"/>
        <v>2.9778017076489596E-2</v>
      </c>
      <c r="F21" s="550">
        <f t="shared" si="10"/>
        <v>2.9669618175344428E-2</v>
      </c>
      <c r="G21" s="550">
        <f t="shared" si="10"/>
        <v>2.9562395291208524E-2</v>
      </c>
      <c r="H21" s="545"/>
      <c r="K21" s="310" t="s">
        <v>372</v>
      </c>
      <c r="L21" s="562">
        <f>L20</f>
        <v>-1.0124999999999995</v>
      </c>
      <c r="M21" s="562">
        <f>L21+M20</f>
        <v>-2.024999999999999</v>
      </c>
      <c r="N21" s="562">
        <f>M21+N20</f>
        <v>-3.0374999999999988</v>
      </c>
      <c r="O21" s="562">
        <f>N21+O20</f>
        <v>-4.049999999999998</v>
      </c>
      <c r="P21" s="562">
        <f>O21+P20</f>
        <v>-5.0624999999999973</v>
      </c>
      <c r="T21" s="400" t="s">
        <v>352</v>
      </c>
      <c r="U21" s="400">
        <f>B46*B47</f>
        <v>57.309547703400021</v>
      </c>
    </row>
    <row r="22" spans="1:21">
      <c r="A22" s="404" t="s">
        <v>383</v>
      </c>
      <c r="B22" s="552">
        <v>10716.256262000001</v>
      </c>
      <c r="C22" s="552">
        <f>C20-C24-C26-C28</f>
        <v>10616.256261999999</v>
      </c>
      <c r="D22" s="552">
        <f>D20-D24-D26-D28</f>
        <v>10639.938807735001</v>
      </c>
      <c r="E22" s="552">
        <f>E20-E24-E26-E28</f>
        <v>10689.938807735001</v>
      </c>
      <c r="F22" s="552">
        <f>F20-F24-F26-F28</f>
        <v>10789.938807735001</v>
      </c>
      <c r="G22" s="552">
        <f>G20-G24-G26-G28</f>
        <v>10889.938807735001</v>
      </c>
      <c r="K22" s="310" t="s">
        <v>373</v>
      </c>
      <c r="L22" s="565">
        <f>L21/C10</f>
        <v>-1.1745770067526441E-5</v>
      </c>
      <c r="M22" s="565">
        <f>M21/D10</f>
        <v>-2.1714492143541085E-5</v>
      </c>
      <c r="N22" s="565">
        <f>N21/E10</f>
        <v>-3.1286207939020432E-5</v>
      </c>
      <c r="O22" s="565">
        <f>O21/F10</f>
        <v>-4.0164483018950904E-5</v>
      </c>
      <c r="P22" s="565">
        <f>P21/G10</f>
        <v>-4.8364741443656186E-5</v>
      </c>
      <c r="T22" s="400" t="s">
        <v>359</v>
      </c>
      <c r="U22" s="407">
        <f>B62</f>
        <v>39797.125066051798</v>
      </c>
    </row>
    <row r="23" spans="1:21">
      <c r="A23" s="404" t="s">
        <v>155</v>
      </c>
      <c r="B23" s="551">
        <v>3.0519812050384901E-2</v>
      </c>
      <c r="C23" s="553">
        <v>2.9000000000000001E-2</v>
      </c>
      <c r="D23" s="553">
        <v>2.9000000000000001E-2</v>
      </c>
      <c r="E23" s="553">
        <v>2.9000000000000001E-2</v>
      </c>
      <c r="F23" s="553">
        <v>2.9000000000000001E-2</v>
      </c>
      <c r="G23" s="553">
        <v>2.9000000000000001E-2</v>
      </c>
      <c r="I23" s="398" t="s">
        <v>384</v>
      </c>
      <c r="K23" s="310" t="s">
        <v>376</v>
      </c>
      <c r="L23" s="567">
        <f>L21/C16</f>
        <v>-3.2309686512318237E-5</v>
      </c>
      <c r="M23" s="567">
        <f>M21/D16</f>
        <v>-5.9528444055839019E-5</v>
      </c>
      <c r="N23" s="567">
        <f>N21/E16</f>
        <v>-8.3316529670882919E-5</v>
      </c>
      <c r="O23" s="567">
        <f>O21/F16</f>
        <v>-1.0479372719826486E-4</v>
      </c>
      <c r="P23" s="567">
        <f>P21/G16</f>
        <v>-1.2463885076123671E-4</v>
      </c>
    </row>
    <row r="24" spans="1:21">
      <c r="A24" s="404" t="s">
        <v>385</v>
      </c>
      <c r="B24" s="552">
        <v>2530.5344060000002</v>
      </c>
      <c r="C24" s="552">
        <f>B24</f>
        <v>2530.5344060000002</v>
      </c>
      <c r="D24" s="552">
        <f>C24</f>
        <v>2530.5344060000002</v>
      </c>
      <c r="E24" s="552">
        <f>D24</f>
        <v>2530.5344060000002</v>
      </c>
      <c r="F24" s="552">
        <f>E24</f>
        <v>2530.5344060000002</v>
      </c>
      <c r="G24" s="552">
        <f>F24</f>
        <v>2530.5344060000002</v>
      </c>
      <c r="I24" s="398"/>
    </row>
    <row r="25" spans="1:21">
      <c r="A25" s="404" t="s">
        <v>155</v>
      </c>
      <c r="B25" s="551">
        <v>4.2361073908275503E-2</v>
      </c>
      <c r="C25" s="553">
        <v>3.2000000000000001E-2</v>
      </c>
      <c r="D25" s="553">
        <v>3.15E-2</v>
      </c>
      <c r="E25" s="553">
        <v>3.1E-2</v>
      </c>
      <c r="F25" s="553">
        <v>3.0499999999999999E-2</v>
      </c>
      <c r="G25" s="553">
        <v>0.03</v>
      </c>
      <c r="I25" s="398" t="s">
        <v>386</v>
      </c>
    </row>
    <row r="26" spans="1:21">
      <c r="A26" s="404" t="s">
        <v>387</v>
      </c>
      <c r="B26" s="552">
        <v>4692.2392499999996</v>
      </c>
      <c r="C26" s="552">
        <f>B26</f>
        <v>4692.2392499999996</v>
      </c>
      <c r="D26" s="552">
        <f>C26</f>
        <v>4692.2392499999996</v>
      </c>
      <c r="E26" s="552">
        <f>D26</f>
        <v>4692.2392499999996</v>
      </c>
      <c r="F26" s="552">
        <f>E26</f>
        <v>4692.2392499999996</v>
      </c>
      <c r="G26" s="552">
        <f>F26</f>
        <v>4692.2392499999996</v>
      </c>
      <c r="I26" s="398"/>
    </row>
    <row r="27" spans="1:21">
      <c r="A27" s="404" t="s">
        <v>155</v>
      </c>
      <c r="B27" s="551">
        <v>3.0399317553980201E-2</v>
      </c>
      <c r="C27" s="553">
        <v>2.7E-2</v>
      </c>
      <c r="D27" s="553">
        <v>2.7E-2</v>
      </c>
      <c r="E27" s="553">
        <v>2.7E-2</v>
      </c>
      <c r="F27" s="553">
        <v>2.7E-2</v>
      </c>
      <c r="G27" s="553">
        <v>2.7E-2</v>
      </c>
      <c r="I27" s="398" t="s">
        <v>388</v>
      </c>
      <c r="J27" s="545"/>
    </row>
    <row r="28" spans="1:21">
      <c r="A28" s="404" t="s">
        <v>389</v>
      </c>
      <c r="B28" s="554">
        <v>322.20816927669898</v>
      </c>
      <c r="C28" s="552">
        <f>B28</f>
        <v>322.20816927669898</v>
      </c>
      <c r="D28" s="552">
        <f>C28</f>
        <v>322.20816927669898</v>
      </c>
      <c r="E28" s="552">
        <f>D28</f>
        <v>322.20816927669898</v>
      </c>
      <c r="F28" s="552">
        <f>E28</f>
        <v>322.20816927669898</v>
      </c>
      <c r="G28" s="552">
        <f>F28</f>
        <v>322.20816927669898</v>
      </c>
    </row>
    <row r="29" spans="1:21">
      <c r="A29" s="404" t="s">
        <v>155</v>
      </c>
      <c r="B29" s="551">
        <v>9.2448851686375205E-2</v>
      </c>
      <c r="C29" s="551">
        <f>B29-0.2%</f>
        <v>9.0448851686375203E-2</v>
      </c>
      <c r="D29" s="551">
        <f>C29-0.2%</f>
        <v>8.8448851686375202E-2</v>
      </c>
      <c r="E29" s="551">
        <f>D29-0.2%</f>
        <v>8.64488516863752E-2</v>
      </c>
      <c r="F29" s="551">
        <f>E29-0.2%</f>
        <v>8.4448851686375198E-2</v>
      </c>
      <c r="G29" s="551">
        <f>F29-0.2%</f>
        <v>8.2448851686375196E-2</v>
      </c>
    </row>
    <row r="30" spans="1:21">
      <c r="A30" s="404" t="s">
        <v>346</v>
      </c>
      <c r="B30" s="549">
        <v>4568.4939360712997</v>
      </c>
      <c r="C30" s="549">
        <f>息差中间表!C10</f>
        <v>4482.4939360712997</v>
      </c>
      <c r="D30" s="549">
        <f>息差中间表!D10</f>
        <v>4365.1775840763003</v>
      </c>
      <c r="E30" s="549">
        <f>息差中间表!E10</f>
        <v>4315.1775840763003</v>
      </c>
      <c r="F30" s="549">
        <f>息差中间表!F10</f>
        <v>4315.1775840763003</v>
      </c>
      <c r="G30" s="549">
        <f>息差中间表!G10</f>
        <v>4315.1775840763003</v>
      </c>
    </row>
    <row r="31" spans="1:21">
      <c r="A31" s="404" t="s">
        <v>155</v>
      </c>
      <c r="B31" s="551">
        <v>7.6565210954357005E-2</v>
      </c>
      <c r="C31" s="553">
        <v>7.1999999999999995E-2</v>
      </c>
      <c r="D31" s="553">
        <v>7.0000000000000007E-2</v>
      </c>
      <c r="E31" s="553">
        <v>6.8000000000000005E-2</v>
      </c>
      <c r="F31" s="553">
        <v>6.6000000000000003E-2</v>
      </c>
      <c r="G31" s="553">
        <v>6.6000000000000003E-2</v>
      </c>
    </row>
    <row r="32" spans="1:21">
      <c r="A32" s="555" t="s">
        <v>347</v>
      </c>
      <c r="B32" s="547">
        <v>30834.623138163995</v>
      </c>
      <c r="C32" s="547">
        <f t="shared" ref="C32:G32" si="11">C34+C40+C46+C48+C50+C52</f>
        <v>31060.961290993509</v>
      </c>
      <c r="D32" s="547">
        <f t="shared" si="11"/>
        <v>35368.11278041896</v>
      </c>
      <c r="E32" s="547">
        <f t="shared" si="11"/>
        <v>36409.929543022889</v>
      </c>
      <c r="F32" s="547">
        <f t="shared" si="11"/>
        <v>37517.777778536554</v>
      </c>
      <c r="G32" s="547">
        <f t="shared" si="11"/>
        <v>38935.780534928148</v>
      </c>
    </row>
    <row r="33" spans="1:8">
      <c r="A33" s="555" t="s">
        <v>155</v>
      </c>
      <c r="B33" s="556">
        <v>2.1540534737441067E-2</v>
      </c>
      <c r="C33" s="556">
        <f t="shared" ref="C33:G33" si="12">(C34*C35+C40*C41+C46*C47+C48*C49+C50*C51+C52*C53)/SUM(C34,C40,C46,C48,C50,C52)</f>
        <v>1.9945936921631359E-2</v>
      </c>
      <c r="D33" s="556">
        <f t="shared" si="12"/>
        <v>1.9072385392310764E-2</v>
      </c>
      <c r="E33" s="556">
        <f t="shared" si="12"/>
        <v>1.9039965419833462E-2</v>
      </c>
      <c r="F33" s="556">
        <f t="shared" si="12"/>
        <v>1.8675742359341524E-2</v>
      </c>
      <c r="G33" s="556">
        <f t="shared" si="12"/>
        <v>1.8055598420980895E-2</v>
      </c>
    </row>
    <row r="34" spans="1:8">
      <c r="A34" s="404" t="s">
        <v>348</v>
      </c>
      <c r="B34" s="549">
        <v>17383</v>
      </c>
      <c r="C34" s="549">
        <f>息差中间表!C12</f>
        <v>18698</v>
      </c>
      <c r="D34" s="549">
        <f>息差中间表!D12</f>
        <v>21700.07</v>
      </c>
      <c r="E34" s="549">
        <f>息差中间表!E12</f>
        <v>22560.07</v>
      </c>
      <c r="F34" s="549">
        <f>息差中间表!F12</f>
        <v>23245.07</v>
      </c>
      <c r="G34" s="549">
        <f>息差中间表!G12</f>
        <v>23930.07</v>
      </c>
    </row>
    <row r="35" spans="1:8">
      <c r="A35" s="404" t="s">
        <v>155</v>
      </c>
      <c r="B35" s="551">
        <v>2.2148505481283401E-2</v>
      </c>
      <c r="C35" s="551">
        <v>2.0365599863984899E-2</v>
      </c>
      <c r="D35" s="551">
        <v>1.93122997311828E-2</v>
      </c>
      <c r="E35" s="551">
        <v>1.93333333333333E-2</v>
      </c>
      <c r="F35" s="551">
        <v>1.9E-2</v>
      </c>
      <c r="G35" s="551">
        <v>1.8333333333333299E-2</v>
      </c>
      <c r="H35" s="545"/>
    </row>
    <row r="36" spans="1:8" hidden="1">
      <c r="A36" s="412" t="s">
        <v>343</v>
      </c>
      <c r="B36" s="549">
        <v>16872</v>
      </c>
      <c r="C36" s="549">
        <f>息差中间表!C13</f>
        <v>17599</v>
      </c>
      <c r="D36" s="549">
        <f>息差中间表!D13</f>
        <v>20104</v>
      </c>
      <c r="E36" s="549">
        <f>息差中间表!E13</f>
        <v>21104</v>
      </c>
      <c r="F36" s="549">
        <f>息差中间表!F13</f>
        <v>22104</v>
      </c>
      <c r="G36" s="549">
        <f>息差中间表!G13</f>
        <v>23104</v>
      </c>
    </row>
    <row r="37" spans="1:8" hidden="1">
      <c r="A37" s="404" t="s">
        <v>155</v>
      </c>
      <c r="B37" s="403"/>
      <c r="C37" s="403"/>
      <c r="D37" s="403"/>
      <c r="E37" s="403"/>
      <c r="F37" s="403"/>
      <c r="G37" s="403"/>
    </row>
    <row r="38" spans="1:8" hidden="1">
      <c r="A38" s="412" t="s">
        <v>344</v>
      </c>
      <c r="B38" s="549">
        <v>511</v>
      </c>
      <c r="C38" s="549">
        <f>息差中间表!C14</f>
        <v>1099</v>
      </c>
      <c r="D38" s="549">
        <f>息差中间表!D14</f>
        <v>1596.07</v>
      </c>
      <c r="E38" s="549">
        <f>息差中间表!E14</f>
        <v>1456.07</v>
      </c>
      <c r="F38" s="549">
        <f>息差中间表!F14</f>
        <v>1141.07</v>
      </c>
      <c r="G38" s="549">
        <f>息差中间表!G14</f>
        <v>826.06999999999994</v>
      </c>
    </row>
    <row r="39" spans="1:8" hidden="1">
      <c r="A39" s="404" t="s">
        <v>155</v>
      </c>
      <c r="B39" s="403"/>
      <c r="C39" s="403"/>
      <c r="D39" s="403"/>
      <c r="E39" s="403"/>
      <c r="F39" s="403"/>
      <c r="G39" s="403"/>
    </row>
    <row r="40" spans="1:8">
      <c r="A40" s="404" t="s">
        <v>349</v>
      </c>
      <c r="B40" s="549">
        <v>8062.8864305104989</v>
      </c>
      <c r="C40" s="549">
        <f>息差中间表!C15</f>
        <v>6988.4730788957777</v>
      </c>
      <c r="D40" s="549">
        <f>息差中间表!D15</f>
        <v>7952.1462497104021</v>
      </c>
      <c r="E40" s="549">
        <f>息差中间表!E15</f>
        <v>7933.0754016664805</v>
      </c>
      <c r="F40" s="549">
        <f>息差中间表!F15</f>
        <v>8149.2963805137933</v>
      </c>
      <c r="G40" s="549">
        <f>息差中间表!G15</f>
        <v>8652.713296164995</v>
      </c>
    </row>
    <row r="41" spans="1:8">
      <c r="A41" s="404" t="s">
        <v>155</v>
      </c>
      <c r="B41" s="551">
        <v>1.7258545260478601E-2</v>
      </c>
      <c r="C41" s="551">
        <v>1.4897166149516E-2</v>
      </c>
      <c r="D41" s="551">
        <v>1.4506390947903101E-2</v>
      </c>
      <c r="E41" s="551">
        <v>1.4522166149516E-2</v>
      </c>
      <c r="F41" s="551">
        <v>1.4147166149515999E-2</v>
      </c>
      <c r="G41" s="551">
        <v>1.3647166149516001E-2</v>
      </c>
    </row>
    <row r="42" spans="1:8" hidden="1">
      <c r="A42" s="404" t="s">
        <v>350</v>
      </c>
      <c r="B42" s="549">
        <v>2620.9618136613999</v>
      </c>
      <c r="C42" s="549">
        <f>息差中间表!C16</f>
        <v>0</v>
      </c>
      <c r="D42" s="549">
        <f>息差中间表!D16</f>
        <v>0</v>
      </c>
      <c r="E42" s="549">
        <f>息差中间表!E16</f>
        <v>0</v>
      </c>
      <c r="F42" s="549">
        <f>息差中间表!F16</f>
        <v>0</v>
      </c>
      <c r="G42" s="549">
        <f>息差中间表!G16</f>
        <v>0</v>
      </c>
    </row>
    <row r="43" spans="1:8" hidden="1">
      <c r="A43" s="404" t="s">
        <v>155</v>
      </c>
      <c r="B43" s="550">
        <v>1.06761070662111E-2</v>
      </c>
      <c r="C43" s="403"/>
      <c r="D43" s="403"/>
      <c r="E43" s="403"/>
      <c r="F43" s="403"/>
      <c r="G43" s="403"/>
    </row>
    <row r="44" spans="1:8" hidden="1">
      <c r="A44" s="404" t="s">
        <v>351</v>
      </c>
      <c r="B44" s="549">
        <v>5441.1360583896003</v>
      </c>
      <c r="C44" s="549">
        <f>息差中间表!C17</f>
        <v>0</v>
      </c>
      <c r="D44" s="549">
        <f>息差中间表!D17</f>
        <v>0</v>
      </c>
      <c r="E44" s="549">
        <f>息差中间表!E17</f>
        <v>0</v>
      </c>
      <c r="F44" s="549">
        <f>息差中间表!F17</f>
        <v>0</v>
      </c>
      <c r="G44" s="549">
        <f>息差中间表!G17</f>
        <v>0</v>
      </c>
    </row>
    <row r="45" spans="1:8" hidden="1">
      <c r="A45" s="404" t="s">
        <v>155</v>
      </c>
      <c r="B45" s="550">
        <v>2.0429265301812601E-2</v>
      </c>
      <c r="C45" s="403"/>
      <c r="D45" s="403"/>
      <c r="E45" s="403"/>
      <c r="F45" s="403"/>
      <c r="G45" s="403"/>
    </row>
    <row r="46" spans="1:8">
      <c r="A46" s="557" t="s">
        <v>352</v>
      </c>
      <c r="B46" s="558">
        <v>1449.3617357183</v>
      </c>
      <c r="C46" s="549">
        <f>息差中间表!C18</f>
        <v>1449.3617357183</v>
      </c>
      <c r="D46" s="549">
        <f>息差中间表!D18</f>
        <v>1449.3617357183</v>
      </c>
      <c r="E46" s="549">
        <f>息差中间表!E18</f>
        <v>1449.3617357183</v>
      </c>
      <c r="F46" s="549">
        <f>息差中间表!F18</f>
        <v>1449.3617357183</v>
      </c>
      <c r="G46" s="549">
        <f>息差中间表!G18</f>
        <v>1449.3617357183</v>
      </c>
    </row>
    <row r="47" spans="1:8">
      <c r="A47" s="557" t="s">
        <v>155</v>
      </c>
      <c r="B47" s="559">
        <v>3.9541231351052301E-2</v>
      </c>
      <c r="C47" s="551">
        <v>3.5974088610894676E-2</v>
      </c>
      <c r="D47" s="551">
        <v>3.5996684368383602E-2</v>
      </c>
      <c r="E47" s="551">
        <v>3.4996684368383602E-2</v>
      </c>
      <c r="F47" s="551">
        <v>3.3996684368383601E-2</v>
      </c>
      <c r="G47" s="551">
        <v>3.3178259209429503E-2</v>
      </c>
    </row>
    <row r="48" spans="1:8">
      <c r="A48" s="404" t="s">
        <v>353</v>
      </c>
      <c r="B48" s="549">
        <v>3064</v>
      </c>
      <c r="C48" s="549">
        <f>息差中间表!C19</f>
        <v>3049.7515044442353</v>
      </c>
      <c r="D48" s="549">
        <f>息差中间表!D19</f>
        <v>3391.1598230550585</v>
      </c>
      <c r="E48" s="549">
        <f>息差中间表!E19</f>
        <v>3592.0474337029013</v>
      </c>
      <c r="F48" s="549">
        <f>息差中间表!F19</f>
        <v>3798.6746903692542</v>
      </c>
      <c r="G48" s="549">
        <f>息差中间表!G19</f>
        <v>4028.2605311096463</v>
      </c>
    </row>
    <row r="49" spans="1:14">
      <c r="A49" s="404" t="s">
        <v>155</v>
      </c>
      <c r="B49" s="551">
        <v>1.5965592024906002E-2</v>
      </c>
      <c r="C49" s="551">
        <f>B49</f>
        <v>1.5965592024906002E-2</v>
      </c>
      <c r="D49" s="551">
        <f>C49</f>
        <v>1.5965592024906002E-2</v>
      </c>
      <c r="E49" s="551">
        <f>D49</f>
        <v>1.5965592024906002E-2</v>
      </c>
      <c r="F49" s="551">
        <f>E49</f>
        <v>1.5965592024906002E-2</v>
      </c>
      <c r="G49" s="551">
        <f>F49</f>
        <v>1.5965592024906002E-2</v>
      </c>
      <c r="I49" s="883">
        <f>(C46*C47+C50*C51)/(C46+C50)</f>
        <v>4.0537763821613712E-2</v>
      </c>
    </row>
    <row r="50" spans="1:14">
      <c r="A50" s="404" t="s">
        <v>354</v>
      </c>
      <c r="B50" s="549">
        <v>652.17352548049996</v>
      </c>
      <c r="C50" s="549">
        <f>息差中间表!C20</f>
        <v>652.17352548049996</v>
      </c>
      <c r="D50" s="549">
        <f>息差中间表!D20</f>
        <v>652.17352548049996</v>
      </c>
      <c r="E50" s="549">
        <f>息差中间表!E20</f>
        <v>652.17352548049996</v>
      </c>
      <c r="F50" s="549">
        <f>息差中间表!F20</f>
        <v>652.17352548049996</v>
      </c>
      <c r="G50" s="549">
        <f>息差中间表!G20</f>
        <v>652.17352548049996</v>
      </c>
    </row>
    <row r="51" spans="1:14">
      <c r="A51" s="404" t="s">
        <v>155</v>
      </c>
      <c r="B51" s="551">
        <v>5.0679874726512898E-2</v>
      </c>
      <c r="C51" s="551">
        <f>B51</f>
        <v>5.0679874726512898E-2</v>
      </c>
      <c r="D51" s="551">
        <f>C51</f>
        <v>5.0679874726512898E-2</v>
      </c>
      <c r="E51" s="551">
        <f>D51</f>
        <v>5.0679874726512898E-2</v>
      </c>
      <c r="F51" s="551">
        <f>E51</f>
        <v>5.0679874726512898E-2</v>
      </c>
      <c r="G51" s="551">
        <f>F51</f>
        <v>5.0679874726512898E-2</v>
      </c>
      <c r="I51" s="883">
        <f>(C48*C49+C52*C53)/(C48+C52)</f>
        <v>1.510684829612961E-2</v>
      </c>
    </row>
    <row r="52" spans="1:14">
      <c r="A52" s="404" t="s">
        <v>355</v>
      </c>
      <c r="B52" s="549">
        <v>223.2014464547</v>
      </c>
      <c r="C52" s="549">
        <f>息差中间表!C21</f>
        <v>223.2014464547</v>
      </c>
      <c r="D52" s="549">
        <f>息差中间表!D21</f>
        <v>223.2014464547</v>
      </c>
      <c r="E52" s="549">
        <f>息差中间表!E21</f>
        <v>223.2014464547</v>
      </c>
      <c r="F52" s="549">
        <f>息差中间表!F21</f>
        <v>223.2014464547</v>
      </c>
      <c r="G52" s="549">
        <f>息差中间表!G21</f>
        <v>223.2014464547</v>
      </c>
    </row>
    <row r="53" spans="1:14">
      <c r="A53" s="404" t="s">
        <v>155</v>
      </c>
      <c r="B53" s="551">
        <v>3.3732550763411299E-3</v>
      </c>
      <c r="C53" s="551">
        <f>B53</f>
        <v>3.3732550763411299E-3</v>
      </c>
      <c r="D53" s="551">
        <f>C53</f>
        <v>3.3732550763411299E-3</v>
      </c>
      <c r="E53" s="551">
        <f>D53</f>
        <v>3.3732550763411299E-3</v>
      </c>
      <c r="F53" s="551">
        <f>E53</f>
        <v>3.3732550763411299E-3</v>
      </c>
      <c r="G53" s="551">
        <f>F53</f>
        <v>3.3732550763411299E-3</v>
      </c>
    </row>
    <row r="54" spans="1:14">
      <c r="A54" s="403"/>
      <c r="B54" s="403"/>
      <c r="C54" s="403"/>
      <c r="D54" s="403"/>
      <c r="E54" s="403"/>
      <c r="F54" s="403"/>
      <c r="G54" s="403"/>
    </row>
    <row r="55" spans="1:14" hidden="1">
      <c r="A55" s="403" t="s">
        <v>356</v>
      </c>
      <c r="B55" s="549">
        <f>息差中间表!B23</f>
        <v>0</v>
      </c>
      <c r="C55" s="549">
        <f>息差中间表!C23</f>
        <v>0</v>
      </c>
      <c r="D55" s="549">
        <f>息差中间表!D23</f>
        <v>0</v>
      </c>
      <c r="E55" s="549">
        <f>息差中间表!E23</f>
        <v>0</v>
      </c>
      <c r="F55" s="549">
        <f>息差中间表!F23</f>
        <v>0</v>
      </c>
      <c r="G55" s="549">
        <f>息差中间表!G23</f>
        <v>0</v>
      </c>
    </row>
    <row r="56" spans="1:14" hidden="1">
      <c r="A56" s="404" t="s">
        <v>348</v>
      </c>
      <c r="B56" s="549">
        <f>息差中间表!B24</f>
        <v>0</v>
      </c>
      <c r="C56" s="549">
        <f>息差中间表!C24</f>
        <v>0</v>
      </c>
      <c r="D56" s="549">
        <f>息差中间表!D24</f>
        <v>0</v>
      </c>
      <c r="E56" s="549">
        <f>息差中间表!E24</f>
        <v>0</v>
      </c>
      <c r="F56" s="549">
        <f>息差中间表!F24</f>
        <v>0</v>
      </c>
      <c r="G56" s="549">
        <f>息差中间表!G24</f>
        <v>0</v>
      </c>
    </row>
    <row r="57" spans="1:14">
      <c r="A57" s="403"/>
      <c r="B57" s="403"/>
      <c r="C57" s="403"/>
      <c r="D57" s="403"/>
      <c r="E57" s="403"/>
      <c r="F57" s="403"/>
      <c r="G57" s="403"/>
    </row>
    <row r="58" spans="1:14">
      <c r="A58" s="546" t="s">
        <v>358</v>
      </c>
      <c r="B58" s="547">
        <f>息差中间表!B27</f>
        <v>82178.083035415402</v>
      </c>
      <c r="C58" s="547">
        <f>息差中间表!C27</f>
        <v>84575.737977039607</v>
      </c>
      <c r="D58" s="547">
        <f>息差中间表!D27</f>
        <v>91657.061751169676</v>
      </c>
      <c r="E58" s="547">
        <f>息差中间表!E27</f>
        <v>94732.803182302858</v>
      </c>
      <c r="F58" s="547">
        <f>息差中间表!F27</f>
        <v>97718.447908663686</v>
      </c>
      <c r="G58" s="547">
        <f>息差中间表!G27</f>
        <v>100838.33196828446</v>
      </c>
    </row>
    <row r="59" spans="1:14">
      <c r="A59" s="403" t="s">
        <v>186</v>
      </c>
      <c r="B59" s="560">
        <f t="shared" ref="B59:G59" si="13">(B60*B61+B87*B88)/SUM(B60,B87)</f>
        <v>1.5497843042838215E-2</v>
      </c>
      <c r="C59" s="548">
        <f t="shared" si="13"/>
        <v>1.2835262401095416E-2</v>
      </c>
      <c r="D59" s="548">
        <f t="shared" si="13"/>
        <v>1.2408364955952151E-2</v>
      </c>
      <c r="E59" s="548">
        <f t="shared" si="13"/>
        <v>1.2131618026125687E-2</v>
      </c>
      <c r="F59" s="548">
        <f t="shared" si="13"/>
        <v>1.174091108116153E-2</v>
      </c>
      <c r="G59" s="548">
        <f t="shared" si="13"/>
        <v>1.1511533565420845E-2</v>
      </c>
      <c r="K59" s="399">
        <f>B66+200</f>
        <v>17633.250502710602</v>
      </c>
    </row>
    <row r="60" spans="1:14">
      <c r="A60" s="403" t="s">
        <v>390</v>
      </c>
      <c r="B60" s="549">
        <f t="shared" ref="B60:G60" si="14">B62+B76</f>
        <v>55124.341433180998</v>
      </c>
      <c r="C60" s="549">
        <f t="shared" si="14"/>
        <v>58100.083035415402</v>
      </c>
      <c r="D60" s="549">
        <f t="shared" si="14"/>
        <v>61943.498871831151</v>
      </c>
      <c r="E60" s="549">
        <f t="shared" si="14"/>
        <v>65933.498871831151</v>
      </c>
      <c r="F60" s="549">
        <f t="shared" si="14"/>
        <v>70023.498871831151</v>
      </c>
      <c r="G60" s="549">
        <f t="shared" si="14"/>
        <v>74513.498871831151</v>
      </c>
      <c r="K60">
        <f>K59/C64</f>
        <v>0.44804630149130603</v>
      </c>
    </row>
    <row r="61" spans="1:14">
      <c r="A61" s="403" t="s">
        <v>186</v>
      </c>
      <c r="B61" s="550">
        <f t="shared" ref="B61:G61" si="15">(B62*B63+B76*B77)/SUM(B62,B76)</f>
        <v>1.4540465050160063E-2</v>
      </c>
      <c r="C61" s="550">
        <f t="shared" si="15"/>
        <v>1.1393121593855807E-2</v>
      </c>
      <c r="D61" s="550">
        <f t="shared" si="15"/>
        <v>1.1104532481243988E-2</v>
      </c>
      <c r="E61" s="550">
        <f t="shared" si="15"/>
        <v>1.0837657260541225E-2</v>
      </c>
      <c r="F61" s="550">
        <f t="shared" si="15"/>
        <v>1.0558775395074153E-2</v>
      </c>
      <c r="G61" s="550">
        <f t="shared" si="15"/>
        <v>1.0593642374436097E-2</v>
      </c>
    </row>
    <row r="62" spans="1:14">
      <c r="A62" s="404" t="s">
        <v>359</v>
      </c>
      <c r="B62" s="549">
        <f>息差中间表!B28</f>
        <v>39797.125066051798</v>
      </c>
      <c r="C62" s="549">
        <f>息差中间表!C28</f>
        <v>41672.866668286202</v>
      </c>
      <c r="D62" s="549">
        <f>息差中间表!D28</f>
        <v>43916.282504701951</v>
      </c>
      <c r="E62" s="549">
        <f>息差中间表!E28</f>
        <v>46306.282504701951</v>
      </c>
      <c r="F62" s="549">
        <f>息差中间表!F28</f>
        <v>48696.282504701951</v>
      </c>
      <c r="G62" s="549">
        <f>息差中间表!G28</f>
        <v>51286.282504701951</v>
      </c>
    </row>
    <row r="63" spans="1:14">
      <c r="A63" s="403" t="s">
        <v>186</v>
      </c>
      <c r="B63" s="550">
        <f t="shared" ref="B63:G63" si="16">(B64*B65+B74*B75)/SUM(B64,B74)</f>
        <v>1.3542423113967588E-2</v>
      </c>
      <c r="C63" s="550">
        <f t="shared" si="16"/>
        <v>1.0729375410771532E-2</v>
      </c>
      <c r="D63" s="550">
        <f t="shared" si="16"/>
        <v>1.0518260548879868E-2</v>
      </c>
      <c r="E63" s="550">
        <f t="shared" si="16"/>
        <v>1.0307629503629123E-2</v>
      </c>
      <c r="F63" s="550">
        <f t="shared" si="16"/>
        <v>1.0082558267720428E-2</v>
      </c>
      <c r="G63" s="550">
        <f t="shared" si="16"/>
        <v>1.0131286354494206E-2</v>
      </c>
    </row>
    <row r="64" spans="1:14">
      <c r="A64" s="412" t="s">
        <v>343</v>
      </c>
      <c r="B64" s="549">
        <f>息差中间表!B29</f>
        <v>38055.866668286202</v>
      </c>
      <c r="C64" s="549">
        <f>息差中间表!C29</f>
        <v>39355.866668286202</v>
      </c>
      <c r="D64" s="549">
        <f>息差中间表!D29</f>
        <v>41055.866668286202</v>
      </c>
      <c r="E64" s="549">
        <f>息差中间表!E29</f>
        <v>42955.866668286202</v>
      </c>
      <c r="F64" s="549">
        <f>息差中间表!F29</f>
        <v>44855.866668286202</v>
      </c>
      <c r="G64" s="549">
        <f>息差中间表!G29</f>
        <v>46955.866668286202</v>
      </c>
      <c r="K64" s="399">
        <f>C64-B64</f>
        <v>1300</v>
      </c>
      <c r="L64" s="399">
        <f>D64-C64</f>
        <v>1700</v>
      </c>
      <c r="M64" s="399">
        <f>E64-D64</f>
        <v>1900</v>
      </c>
      <c r="N64" s="399">
        <f>F64-E64</f>
        <v>1900</v>
      </c>
    </row>
    <row r="65" spans="1:17">
      <c r="A65" s="412" t="s">
        <v>186</v>
      </c>
      <c r="B65" s="548">
        <f t="shared" ref="B65:G65" si="17">(B66*B67+B68*B69+B70*B71+B72*B73)/B64</f>
        <v>1.2898379498699345E-2</v>
      </c>
      <c r="C65" s="548">
        <f t="shared" si="17"/>
        <v>1.0142374307023552E-2</v>
      </c>
      <c r="D65" s="548">
        <f t="shared" si="17"/>
        <v>9.8088854672733223E-3</v>
      </c>
      <c r="E65" s="548">
        <f t="shared" si="17"/>
        <v>9.4970589019970301E-3</v>
      </c>
      <c r="F65" s="548">
        <f t="shared" si="17"/>
        <v>9.1735268655984692E-3</v>
      </c>
      <c r="G65" s="548">
        <f t="shared" si="17"/>
        <v>9.1566067630310961E-3</v>
      </c>
      <c r="I65" t="s">
        <v>391</v>
      </c>
    </row>
    <row r="66" spans="1:17">
      <c r="A66" s="401" t="s">
        <v>392</v>
      </c>
      <c r="B66" s="552">
        <f>[12]负债!$B$11</f>
        <v>17433.250502710602</v>
      </c>
      <c r="C66" s="396">
        <f>C64*C93</f>
        <v>17576.330054056616</v>
      </c>
      <c r="D66" s="1091">
        <f>'2026-2030年盈利测算表'!P131</f>
        <v>17943</v>
      </c>
      <c r="E66" s="1091">
        <f>'2026-2030年盈利测算表'!R131</f>
        <v>18893</v>
      </c>
      <c r="F66" s="1091">
        <f>'2026-2030年盈利测算表'!T131</f>
        <v>19843</v>
      </c>
      <c r="G66" s="1091">
        <f>'2026-2030年盈利测算表'!V131</f>
        <v>20893</v>
      </c>
      <c r="I66" s="397">
        <v>0.3</v>
      </c>
      <c r="J66" s="400">
        <f>G66/G64</f>
        <v>0.44494972582650777</v>
      </c>
      <c r="K66">
        <f>B66/B$64</f>
        <v>0.45809626816983184</v>
      </c>
      <c r="M66" s="399">
        <f>D66-C66</f>
        <v>366.66994594338394</v>
      </c>
      <c r="N66" s="399">
        <f>E66-D66</f>
        <v>950</v>
      </c>
      <c r="O66" s="399">
        <f>F66-E66</f>
        <v>950</v>
      </c>
      <c r="P66" s="399">
        <f>G66-F66</f>
        <v>1050</v>
      </c>
      <c r="Q66" s="400" t="e">
        <f>H66/H$64</f>
        <v>#DIV/0!</v>
      </c>
    </row>
    <row r="67" spans="1:17">
      <c r="A67" s="404" t="s">
        <v>186</v>
      </c>
      <c r="B67" s="551">
        <f>[12]负债!B5</f>
        <v>4.7577932558649097E-3</v>
      </c>
      <c r="C67" s="551">
        <v>2.5000000000000001E-3</v>
      </c>
      <c r="D67" s="551">
        <v>2.5000000000000001E-3</v>
      </c>
      <c r="E67" s="551">
        <v>2.5000000000000001E-3</v>
      </c>
      <c r="F67" s="551">
        <v>2.5000000000000001E-3</v>
      </c>
      <c r="G67" s="551">
        <v>2.5000000000000001E-3</v>
      </c>
    </row>
    <row r="68" spans="1:17">
      <c r="A68" s="401" t="s">
        <v>393</v>
      </c>
      <c r="B68" s="552">
        <f>[12]负债!$B$23</f>
        <v>11119.8286671981</v>
      </c>
      <c r="C68" s="552">
        <f>C64-C66-C70-C72</f>
        <v>11886.749115852086</v>
      </c>
      <c r="D68" s="552">
        <f>D64-D66-D70-D72</f>
        <v>12710.079169908702</v>
      </c>
      <c r="E68" s="552">
        <f>E64-E66-E70-E72</f>
        <v>13090.079169908702</v>
      </c>
      <c r="F68" s="552">
        <f>F64-F66-F70-F72</f>
        <v>13470.079169908702</v>
      </c>
      <c r="G68" s="552">
        <f>G64-G66-G70-G72</f>
        <v>13890.079169908702</v>
      </c>
      <c r="I68" s="397">
        <v>0.4</v>
      </c>
      <c r="K68">
        <f>B68/B$64</f>
        <v>0.29219748860600231</v>
      </c>
    </row>
    <row r="69" spans="1:17">
      <c r="A69" s="404" t="s">
        <v>186</v>
      </c>
      <c r="B69" s="551">
        <f>[12]负债!B18</f>
        <v>1.45609618148459E-2</v>
      </c>
      <c r="C69" s="551">
        <v>1.2500000000000001E-2</v>
      </c>
      <c r="D69" s="551">
        <v>1.2E-2</v>
      </c>
      <c r="E69" s="551">
        <v>1.2E-2</v>
      </c>
      <c r="F69" s="551">
        <v>1.2E-2</v>
      </c>
      <c r="G69" s="551">
        <v>1.2E-2</v>
      </c>
    </row>
    <row r="70" spans="1:17">
      <c r="A70" s="401" t="s">
        <v>394</v>
      </c>
      <c r="B70" s="552">
        <f>[12]负债!$B$32</f>
        <v>7301.8708742720901</v>
      </c>
      <c r="C70" s="396">
        <f>(C$64-$B$64)*$I70+$B70</f>
        <v>7691.8708742720901</v>
      </c>
      <c r="D70" s="552">
        <f>(D$64-$B$64)*$I70+$B70</f>
        <v>8201.8708742720901</v>
      </c>
      <c r="E70" s="552">
        <f>(E$64-$B$64)*$I70+$B70</f>
        <v>8771.8708742720901</v>
      </c>
      <c r="F70" s="552">
        <f>(F$64-$B$64)*$I70+$B70</f>
        <v>9341.8708742720901</v>
      </c>
      <c r="G70" s="552">
        <f>(G$64-$B$64)*$I70+$B70</f>
        <v>9971.8708742720901</v>
      </c>
      <c r="I70" s="397">
        <v>0.3</v>
      </c>
      <c r="K70">
        <f>B70/B$64</f>
        <v>0.19187241057781751</v>
      </c>
    </row>
    <row r="71" spans="1:17">
      <c r="A71" s="404" t="s">
        <v>186</v>
      </c>
      <c r="B71" s="551">
        <f>[12]负债!B27</f>
        <v>2.7942068275281499E-2</v>
      </c>
      <c r="C71" s="553">
        <v>2.1999999999999999E-2</v>
      </c>
      <c r="D71" s="553">
        <v>2.0500000000000001E-2</v>
      </c>
      <c r="E71" s="553">
        <v>1.9E-2</v>
      </c>
      <c r="F71" s="553">
        <v>1.7500000000000002E-2</v>
      </c>
      <c r="G71" s="553">
        <v>1.7500000000000002E-2</v>
      </c>
    </row>
    <row r="72" spans="1:17">
      <c r="A72" s="401" t="s">
        <v>395</v>
      </c>
      <c r="B72" s="568">
        <f>B64-B66-B68-B70</f>
        <v>2200.9166241054099</v>
      </c>
      <c r="C72" s="568">
        <f>B72</f>
        <v>2200.9166241054099</v>
      </c>
      <c r="D72" s="568">
        <f>C72</f>
        <v>2200.9166241054099</v>
      </c>
      <c r="E72" s="568">
        <f>D72</f>
        <v>2200.9166241054099</v>
      </c>
      <c r="F72" s="568">
        <f>E72</f>
        <v>2200.9166241054099</v>
      </c>
      <c r="G72" s="568">
        <f>F72</f>
        <v>2200.9166241054099</v>
      </c>
      <c r="I72" s="397">
        <v>0</v>
      </c>
      <c r="K72">
        <f>B72/B$64</f>
        <v>5.7833832646348331E-2</v>
      </c>
    </row>
    <row r="73" spans="1:17">
      <c r="A73" s="404" t="s">
        <v>186</v>
      </c>
      <c r="B73" s="551">
        <f>[12]负债!B35</f>
        <v>1.9069524575933201E-2</v>
      </c>
      <c r="C73" s="551">
        <v>1.7000000000000001E-2</v>
      </c>
      <c r="D73" s="551">
        <v>1.6899999999999998E-2</v>
      </c>
      <c r="E73" s="551">
        <v>1.6799999999999999E-2</v>
      </c>
      <c r="F73" s="551">
        <v>1.67E-2</v>
      </c>
      <c r="G73" s="551">
        <v>1.66E-2</v>
      </c>
    </row>
    <row r="74" spans="1:17">
      <c r="A74" s="412" t="s">
        <v>344</v>
      </c>
      <c r="B74" s="549">
        <f>息差中间表!B30</f>
        <v>1741.25839776559</v>
      </c>
      <c r="C74" s="549">
        <f>息差中间表!C30</f>
        <v>2317</v>
      </c>
      <c r="D74" s="549">
        <f>息差中间表!D30</f>
        <v>2860.4158364157456</v>
      </c>
      <c r="E74" s="549">
        <f>息差中间表!E30</f>
        <v>3350.4158364157456</v>
      </c>
      <c r="F74" s="549">
        <f>息差中间表!F30</f>
        <v>3840.4158364157456</v>
      </c>
      <c r="G74" s="549">
        <f>息差中间表!G30</f>
        <v>4330.4158364157456</v>
      </c>
    </row>
    <row r="75" spans="1:17">
      <c r="A75" s="403" t="s">
        <v>186</v>
      </c>
      <c r="B75" s="551">
        <f>'[9]2025年1-12月同比'!$F$40</f>
        <v>2.7618242063447099E-2</v>
      </c>
      <c r="C75" s="551">
        <v>2.07E-2</v>
      </c>
      <c r="D75" s="551">
        <v>2.07E-2</v>
      </c>
      <c r="E75" s="551">
        <v>2.07E-2</v>
      </c>
      <c r="F75" s="551">
        <v>2.07E-2</v>
      </c>
      <c r="G75" s="551">
        <v>2.07E-2</v>
      </c>
      <c r="J75" s="407">
        <f>B76+1100</f>
        <v>16427.2163671292</v>
      </c>
    </row>
    <row r="76" spans="1:17">
      <c r="A76" s="404" t="s">
        <v>396</v>
      </c>
      <c r="B76" s="552">
        <f>息差中间表!B31</f>
        <v>15327.2163671292</v>
      </c>
      <c r="C76" s="552">
        <f>息差中间表!C31</f>
        <v>16427.2163671292</v>
      </c>
      <c r="D76" s="552">
        <f>息差中间表!D31</f>
        <v>18027.2163671292</v>
      </c>
      <c r="E76" s="552">
        <f>息差中间表!E31</f>
        <v>19627.2163671292</v>
      </c>
      <c r="F76" s="552">
        <f>息差中间表!F31</f>
        <v>21327.2163671292</v>
      </c>
      <c r="G76" s="552">
        <f>息差中间表!G31</f>
        <v>23227.2163671292</v>
      </c>
      <c r="J76" s="407">
        <f>息差测算表!B78+350</f>
        <v>4502.2168636561</v>
      </c>
      <c r="K76" s="399">
        <f>C76-B76</f>
        <v>1100</v>
      </c>
      <c r="L76" s="399">
        <f>D76-C76</f>
        <v>1600</v>
      </c>
      <c r="M76" s="399">
        <f>E76-D76</f>
        <v>1600</v>
      </c>
      <c r="N76" s="399">
        <f>F76-E76</f>
        <v>1700</v>
      </c>
    </row>
    <row r="77" spans="1:17">
      <c r="A77" s="403" t="s">
        <v>186</v>
      </c>
      <c r="B77" s="548">
        <f t="shared" ref="B77:G77" si="18">(B78*B79+B80*B81+B82*B83+B84*B85)/B76</f>
        <v>1.713188144335448E-2</v>
      </c>
      <c r="C77" s="548">
        <f t="shared" si="18"/>
        <v>1.3076925201909742E-2</v>
      </c>
      <c r="D77" s="548">
        <f t="shared" si="18"/>
        <v>1.2532755412723695E-2</v>
      </c>
      <c r="E77" s="548">
        <f t="shared" si="18"/>
        <v>1.2088146101537028E-2</v>
      </c>
      <c r="F77" s="548">
        <f t="shared" si="18"/>
        <v>1.1646118598612731E-2</v>
      </c>
      <c r="G77" s="548">
        <f t="shared" si="18"/>
        <v>1.1614536186319944E-2</v>
      </c>
      <c r="J77" s="400">
        <f>J76/J75</f>
        <v>0.27407058889569502</v>
      </c>
    </row>
    <row r="78" spans="1:17">
      <c r="A78" s="400" t="s">
        <v>397</v>
      </c>
      <c r="B78" s="552">
        <f>[12]负债!B48</f>
        <v>4152.2168636561</v>
      </c>
      <c r="C78" s="552">
        <f>C76*C95</f>
        <v>4501.0572845934012</v>
      </c>
      <c r="D78" s="1091">
        <f>'2026-2030年盈利测算表'!P137</f>
        <v>4981.0572845934012</v>
      </c>
      <c r="E78" s="1091">
        <f>'2026-2030年盈利测算表'!R137</f>
        <v>5461.0572845934012</v>
      </c>
      <c r="F78" s="1091">
        <f>'2026-2030年盈利测算表'!T137</f>
        <v>5971.0572845934012</v>
      </c>
      <c r="G78" s="1091">
        <f>'2026-2030年盈利测算表'!V137</f>
        <v>6541.0572845934012</v>
      </c>
      <c r="I78" s="397">
        <v>0.2</v>
      </c>
      <c r="K78">
        <f>B78/B$76</f>
        <v>0.27090482473784072</v>
      </c>
      <c r="M78" s="399">
        <f>D78-C78</f>
        <v>480</v>
      </c>
      <c r="N78" s="399">
        <f>E78-D78</f>
        <v>480</v>
      </c>
      <c r="O78" s="399">
        <f>F78-E78</f>
        <v>510</v>
      </c>
      <c r="P78" s="399">
        <f>G78-F78</f>
        <v>570</v>
      </c>
    </row>
    <row r="79" spans="1:17">
      <c r="A79" s="400" t="s">
        <v>186</v>
      </c>
      <c r="B79" s="551">
        <f>[12]负债!B42</f>
        <v>6.7778313383226303E-4</v>
      </c>
      <c r="C79" s="551">
        <v>5.0000000000000001E-4</v>
      </c>
      <c r="D79" s="551">
        <v>5.0000000000000001E-4</v>
      </c>
      <c r="E79" s="551">
        <v>5.0000000000000001E-4</v>
      </c>
      <c r="F79" s="551">
        <v>5.0000000000000001E-4</v>
      </c>
      <c r="G79" s="551">
        <v>5.0000000000000001E-4</v>
      </c>
    </row>
    <row r="80" spans="1:17">
      <c r="A80" s="400" t="s">
        <v>398</v>
      </c>
      <c r="B80" s="552">
        <f>[12]负债!B57</f>
        <v>7463.70596334333</v>
      </c>
      <c r="C80" s="552">
        <f>(C$76-$B$76)*$I80+$B80</f>
        <v>8013.70596334333</v>
      </c>
      <c r="D80" s="552">
        <f>(D$76-$B$76)*$I80+$B80</f>
        <v>8813.705963343331</v>
      </c>
      <c r="E80" s="552">
        <f>(E$76-$B$76)*$I80+$B80</f>
        <v>9613.705963343331</v>
      </c>
      <c r="F80" s="552">
        <f>(F$76-$B$76)*$I80+$B80</f>
        <v>10463.705963343331</v>
      </c>
      <c r="G80" s="552">
        <f>(G$76-$B$76)*$I80+$B80</f>
        <v>11413.705963343331</v>
      </c>
      <c r="I80" s="397">
        <v>0.5</v>
      </c>
      <c r="K80">
        <f>B80/B$76</f>
        <v>0.48695769568112962</v>
      </c>
    </row>
    <row r="81" spans="1:14">
      <c r="A81" s="400" t="s">
        <v>186</v>
      </c>
      <c r="B81" s="551">
        <f>[12]负债!B58</f>
        <v>2.7942068275281499E-2</v>
      </c>
      <c r="C81" s="553">
        <v>0.02</v>
      </c>
      <c r="D81" s="553">
        <v>1.91666666666667E-2</v>
      </c>
      <c r="E81" s="553">
        <v>1.8333333333333299E-2</v>
      </c>
      <c r="F81" s="553">
        <v>1.7500000000000002E-2</v>
      </c>
      <c r="G81" s="553">
        <v>1.7500000000000002E-2</v>
      </c>
    </row>
    <row r="82" spans="1:14">
      <c r="A82" s="400" t="s">
        <v>399</v>
      </c>
      <c r="B82" s="552">
        <f>[12]负债!$B$70</f>
        <v>2951.83167656667</v>
      </c>
      <c r="C82" s="552">
        <f>(C$76-$B$76)*$I82+$B82</f>
        <v>3281.83167656667</v>
      </c>
      <c r="D82" s="552">
        <f>D76-D78-D80-D84</f>
        <v>3472.9912556293689</v>
      </c>
      <c r="E82" s="552">
        <f>E76-E78-E80-E84</f>
        <v>3792.9912556293689</v>
      </c>
      <c r="F82" s="552">
        <f>F76-F78-F80-F84</f>
        <v>4132.9912556293693</v>
      </c>
      <c r="G82" s="552">
        <f>G76-G78-G80-G84</f>
        <v>4512.9912556293693</v>
      </c>
      <c r="I82" s="397">
        <v>0.3</v>
      </c>
      <c r="K82">
        <f>B82/B$76</f>
        <v>0.19258759097948003</v>
      </c>
    </row>
    <row r="83" spans="1:14">
      <c r="A83" s="400" t="s">
        <v>186</v>
      </c>
      <c r="B83" s="551">
        <f>[12]负债!B71</f>
        <v>1.23933588300283E-2</v>
      </c>
      <c r="C83" s="551">
        <v>1.2E-2</v>
      </c>
      <c r="D83" s="551">
        <v>1.2E-2</v>
      </c>
      <c r="E83" s="551">
        <v>1.2E-2</v>
      </c>
      <c r="F83" s="551">
        <v>1.2E-2</v>
      </c>
      <c r="G83" s="551">
        <v>1.2E-2</v>
      </c>
    </row>
    <row r="84" spans="1:14">
      <c r="A84" s="400" t="s">
        <v>400</v>
      </c>
      <c r="B84" s="552">
        <f>[12]负债!$B$64</f>
        <v>759.4618635631</v>
      </c>
      <c r="C84" s="552">
        <f>(C$76-$B$76)*$I84+$B84</f>
        <v>759.4618635631</v>
      </c>
      <c r="D84" s="552">
        <f>(D$76-$B$76)*$I84+$B84</f>
        <v>759.4618635631</v>
      </c>
      <c r="E84" s="552">
        <f>(E$76-$B$76)*$I84+$B84</f>
        <v>759.4618635631</v>
      </c>
      <c r="F84" s="552">
        <f>(F$76-$B$76)*$I84+$B84</f>
        <v>759.4618635631</v>
      </c>
      <c r="G84" s="552">
        <f>(G$76-$B$76)*$I84+$B84</f>
        <v>759.4618635631</v>
      </c>
      <c r="I84" s="397">
        <v>0</v>
      </c>
      <c r="K84">
        <f>B84/B$76</f>
        <v>4.9549888601549623E-2</v>
      </c>
    </row>
    <row r="85" spans="1:14">
      <c r="A85" s="400" t="s">
        <v>186</v>
      </c>
      <c r="B85" s="551">
        <f>[12]负债!B63</f>
        <v>1.92705664554861E-2</v>
      </c>
      <c r="C85" s="551">
        <v>1.7000000000000001E-2</v>
      </c>
      <c r="D85" s="551">
        <v>1.6899999999999998E-2</v>
      </c>
      <c r="E85" s="551">
        <v>1.6799999999999999E-2</v>
      </c>
      <c r="F85" s="551">
        <v>1.67E-2</v>
      </c>
      <c r="G85" s="551">
        <v>1.66E-2</v>
      </c>
    </row>
    <row r="86" spans="1:14">
      <c r="A86" s="403"/>
      <c r="B86" s="548"/>
      <c r="C86" s="548"/>
      <c r="D86" s="548"/>
      <c r="E86" s="548"/>
      <c r="F86" s="548"/>
      <c r="G86" s="548"/>
    </row>
    <row r="87" spans="1:14">
      <c r="A87" s="555" t="s">
        <v>361</v>
      </c>
      <c r="B87" s="547">
        <f>息差中间表!B32</f>
        <v>26688.097516836799</v>
      </c>
      <c r="C87" s="547">
        <f>息差中间表!C32</f>
        <v>26475.654941624209</v>
      </c>
      <c r="D87" s="547">
        <f>息差中间表!D32</f>
        <v>29713.562879338537</v>
      </c>
      <c r="E87" s="547">
        <f>息差中间表!E32</f>
        <v>28799.304310471714</v>
      </c>
      <c r="F87" s="547">
        <f>息差中间表!F32</f>
        <v>27694.949036832546</v>
      </c>
      <c r="G87" s="547">
        <f>息差中间表!G32</f>
        <v>26324.833096453312</v>
      </c>
    </row>
    <row r="88" spans="1:14">
      <c r="A88" s="546" t="s">
        <v>186</v>
      </c>
      <c r="B88" s="569">
        <f>'[9]2025年1-12月同比'!$F$49</f>
        <v>1.7475310013487198E-2</v>
      </c>
      <c r="C88" s="569">
        <v>1.6E-2</v>
      </c>
      <c r="D88" s="569">
        <f>C88+D33-C33</f>
        <v>1.5126448470679406E-2</v>
      </c>
      <c r="E88" s="569">
        <f>D88+E33-D33</f>
        <v>1.50940284982021E-2</v>
      </c>
      <c r="F88" s="569">
        <f>E88+F33-E33</f>
        <v>1.4729805437710162E-2</v>
      </c>
      <c r="G88" s="569">
        <f>F88+G33-F33</f>
        <v>1.410966149934953E-2</v>
      </c>
    </row>
    <row r="89" spans="1:14">
      <c r="A89" s="403"/>
      <c r="B89" s="403"/>
      <c r="C89" s="403"/>
      <c r="D89" s="403"/>
      <c r="E89" s="403"/>
      <c r="F89" s="403"/>
      <c r="G89" s="403"/>
    </row>
    <row r="90" spans="1:14">
      <c r="A90" s="403" t="s">
        <v>362</v>
      </c>
      <c r="B90" s="549">
        <f>息差中间表!B34</f>
        <v>7690</v>
      </c>
      <c r="C90" s="549">
        <f>息差中间表!C34</f>
        <v>8114.5929513645233</v>
      </c>
      <c r="D90" s="549">
        <f>息差中间表!D34</f>
        <v>8871.8286044785127</v>
      </c>
      <c r="E90" s="549">
        <f>息差中间表!E34</f>
        <v>9762.5528802607951</v>
      </c>
      <c r="F90" s="549">
        <f>息差中间表!F34</f>
        <v>10659.783320050743</v>
      </c>
      <c r="G90" s="549">
        <f>息差中间表!G34</f>
        <v>11512.938961115016</v>
      </c>
    </row>
    <row r="91" spans="1:14">
      <c r="K91" s="399">
        <f>D76-C76</f>
        <v>1600</v>
      </c>
      <c r="L91" s="399">
        <f>E76-D76</f>
        <v>1600</v>
      </c>
      <c r="M91" s="399">
        <f>F76-E76</f>
        <v>1700</v>
      </c>
      <c r="N91" s="399">
        <f>G76-F76</f>
        <v>1900</v>
      </c>
    </row>
    <row r="93" spans="1:14">
      <c r="A93" s="400" t="s">
        <v>401</v>
      </c>
      <c r="B93" s="402">
        <f>B66/B64</f>
        <v>0.45809626816983184</v>
      </c>
      <c r="C93" s="570">
        <v>0.4466</v>
      </c>
      <c r="D93" s="571"/>
      <c r="E93" s="571"/>
      <c r="F93" s="571"/>
      <c r="G93" s="571"/>
    </row>
    <row r="94" spans="1:14">
      <c r="D94" s="572"/>
      <c r="E94" s="572"/>
      <c r="F94" s="572"/>
      <c r="G94" s="572"/>
    </row>
    <row r="95" spans="1:14">
      <c r="A95" s="400" t="s">
        <v>402</v>
      </c>
      <c r="B95" s="402">
        <f>B78/B76</f>
        <v>0.27090482473784072</v>
      </c>
      <c r="C95" s="570">
        <v>0.27400000000000002</v>
      </c>
      <c r="D95" s="571"/>
      <c r="E95" s="571"/>
      <c r="F95" s="571"/>
      <c r="G95" s="571"/>
    </row>
  </sheetData>
  <mergeCells count="1">
    <mergeCell ref="A1:G1"/>
  </mergeCells>
  <phoneticPr fontId="10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9" tint="0.79992065187536243"/>
    <pageSetUpPr fitToPage="1"/>
  </sheetPr>
  <dimension ref="A1:AO60"/>
  <sheetViews>
    <sheetView view="pageBreakPreview" topLeftCell="B1" zoomScale="70" zoomScaleNormal="100" workbookViewId="0">
      <selection activeCell="Q10" sqref="Q10"/>
    </sheetView>
  </sheetViews>
  <sheetFormatPr defaultColWidth="9" defaultRowHeight="13.5"/>
  <cols>
    <col min="1" max="1" width="20.46484375" style="111" customWidth="1"/>
    <col min="2" max="2" width="9.59765625" style="111" customWidth="1"/>
    <col min="3" max="3" width="11.46484375" style="324" customWidth="1"/>
    <col min="4" max="6" width="9.59765625" style="324" customWidth="1"/>
    <col min="7" max="7" width="9.46484375" style="324" customWidth="1"/>
    <col min="8" max="8" width="12.1328125" style="324" customWidth="1"/>
    <col min="9" max="9" width="12.46484375" style="324" customWidth="1"/>
    <col min="10" max="11" width="9.46484375" style="324" customWidth="1"/>
    <col min="12" max="12" width="9.86328125" style="324" customWidth="1"/>
    <col min="13" max="13" width="13.59765625" style="324" customWidth="1"/>
    <col min="14" max="17" width="10.73046875" style="111" customWidth="1"/>
    <col min="18" max="18" width="8.73046875" style="111" customWidth="1"/>
    <col min="19" max="19" width="9.265625" style="111" customWidth="1"/>
    <col min="20" max="20" width="9" style="111"/>
    <col min="21" max="21" width="11.1328125" style="111" customWidth="1"/>
    <col min="22" max="25" width="9" style="111"/>
    <col min="26" max="26" width="22.265625" style="111" customWidth="1"/>
    <col min="27" max="29" width="10.1328125" style="111" customWidth="1"/>
    <col min="30" max="30" width="18.86328125" style="111" customWidth="1"/>
    <col min="31" max="32" width="10.1328125" style="111" customWidth="1"/>
    <col min="33" max="33" width="12.59765625" style="111" customWidth="1"/>
    <col min="34" max="35" width="10.1328125" style="111" customWidth="1"/>
    <col min="36" max="16384" width="9" style="111"/>
  </cols>
  <sheetData>
    <row r="1" spans="1:41" ht="20.25">
      <c r="A1" s="1177" t="s">
        <v>403</v>
      </c>
      <c r="B1" s="1177"/>
      <c r="C1" s="1177"/>
      <c r="D1" s="1177"/>
      <c r="E1" s="1177"/>
      <c r="F1" s="1177"/>
      <c r="G1" s="1177"/>
      <c r="H1" s="1177"/>
      <c r="I1" s="1177"/>
      <c r="J1" s="1177"/>
      <c r="K1" s="1177"/>
      <c r="L1" s="1177"/>
      <c r="M1" s="1177"/>
      <c r="N1" s="1177"/>
      <c r="O1" s="1177"/>
      <c r="P1" s="1177"/>
      <c r="Q1" s="1177"/>
      <c r="R1" s="1177"/>
      <c r="S1" s="1177"/>
      <c r="T1" s="1177"/>
      <c r="U1" s="1177"/>
      <c r="AD1" s="1178" t="s">
        <v>404</v>
      </c>
      <c r="AE1" s="1178"/>
      <c r="AF1" s="1178"/>
      <c r="AG1" s="389" t="s">
        <v>405</v>
      </c>
    </row>
    <row r="2" spans="1:41" ht="29.25" customHeight="1">
      <c r="A2" s="1166" t="s">
        <v>369</v>
      </c>
      <c r="B2" s="1167" t="s">
        <v>406</v>
      </c>
      <c r="C2" s="1167" t="s">
        <v>407</v>
      </c>
      <c r="D2" s="1169" t="s">
        <v>408</v>
      </c>
      <c r="E2" s="1169" t="s">
        <v>409</v>
      </c>
      <c r="F2" s="1169" t="s">
        <v>410</v>
      </c>
      <c r="G2" s="1169" t="s">
        <v>407</v>
      </c>
      <c r="H2" s="1167" t="s">
        <v>411</v>
      </c>
      <c r="I2" s="1167" t="s">
        <v>412</v>
      </c>
      <c r="J2" s="1179" t="s">
        <v>413</v>
      </c>
      <c r="K2" s="1180"/>
      <c r="L2" s="1180"/>
      <c r="M2" s="1180"/>
      <c r="N2" s="1180"/>
      <c r="O2" s="1180"/>
      <c r="P2" s="1181"/>
      <c r="Q2" s="1167" t="s">
        <v>414</v>
      </c>
      <c r="R2" s="1167" t="s">
        <v>407</v>
      </c>
      <c r="S2" s="1167" t="s">
        <v>415</v>
      </c>
      <c r="T2" s="1167" t="s">
        <v>416</v>
      </c>
      <c r="U2" s="1179" t="s">
        <v>417</v>
      </c>
      <c r="V2" s="1180"/>
      <c r="W2" s="1180"/>
      <c r="X2" s="1180"/>
      <c r="Y2" s="1180"/>
      <c r="Z2" s="1180"/>
      <c r="AA2" s="1181"/>
      <c r="AD2" s="1182"/>
      <c r="AE2" s="1183" t="s">
        <v>405</v>
      </c>
      <c r="AF2" s="1183" t="s">
        <v>418</v>
      </c>
      <c r="AG2" s="1183" t="s">
        <v>419</v>
      </c>
      <c r="AH2" s="1183" t="s">
        <v>420</v>
      </c>
      <c r="AI2" s="1183" t="s">
        <v>421</v>
      </c>
      <c r="AJ2" s="1183" t="s">
        <v>422</v>
      </c>
      <c r="AK2" s="1183" t="s">
        <v>423</v>
      </c>
      <c r="AL2" s="1183" t="s">
        <v>424</v>
      </c>
      <c r="AM2" s="1182" t="s">
        <v>425</v>
      </c>
      <c r="AN2" s="1182"/>
      <c r="AO2" s="1182"/>
    </row>
    <row r="3" spans="1:41" s="320" customFormat="1" ht="66" customHeight="1">
      <c r="A3" s="1166"/>
      <c r="B3" s="1168"/>
      <c r="C3" s="1168"/>
      <c r="D3" s="1169"/>
      <c r="E3" s="1169"/>
      <c r="F3" s="1169"/>
      <c r="G3" s="1169"/>
      <c r="H3" s="1168"/>
      <c r="I3" s="1168"/>
      <c r="J3" s="325" t="s">
        <v>426</v>
      </c>
      <c r="K3" s="325" t="s">
        <v>407</v>
      </c>
      <c r="L3" s="325" t="s">
        <v>427</v>
      </c>
      <c r="M3" s="325" t="s">
        <v>407</v>
      </c>
      <c r="N3" s="325" t="s">
        <v>428</v>
      </c>
      <c r="O3" s="325" t="s">
        <v>407</v>
      </c>
      <c r="P3" s="325" t="s">
        <v>429</v>
      </c>
      <c r="Q3" s="1168"/>
      <c r="R3" s="1168"/>
      <c r="S3" s="1168"/>
      <c r="T3" s="1168"/>
      <c r="U3" s="325" t="s">
        <v>430</v>
      </c>
      <c r="V3" s="325" t="s">
        <v>407</v>
      </c>
      <c r="W3" s="325" t="s">
        <v>431</v>
      </c>
      <c r="X3" s="325" t="s">
        <v>407</v>
      </c>
      <c r="Y3" s="325" t="s">
        <v>432</v>
      </c>
      <c r="Z3" s="325" t="s">
        <v>407</v>
      </c>
      <c r="AA3" s="325" t="s">
        <v>433</v>
      </c>
      <c r="AD3" s="1182"/>
      <c r="AE3" s="1183"/>
      <c r="AF3" s="1183"/>
      <c r="AG3" s="1183"/>
      <c r="AH3" s="1183"/>
      <c r="AI3" s="1183"/>
      <c r="AJ3" s="1183"/>
      <c r="AK3" s="1183"/>
      <c r="AL3" s="1183"/>
      <c r="AM3" s="113" t="s">
        <v>434</v>
      </c>
      <c r="AN3" s="113" t="s">
        <v>435</v>
      </c>
      <c r="AO3" s="113" t="s">
        <v>436</v>
      </c>
    </row>
    <row r="4" spans="1:41" ht="15">
      <c r="A4" s="112">
        <v>2021</v>
      </c>
      <c r="B4" s="114">
        <v>501.78</v>
      </c>
      <c r="C4" s="112"/>
      <c r="D4" s="326">
        <f t="shared" ref="D4:D13" si="0">B4/AE4</f>
        <v>0.26216300940438869</v>
      </c>
      <c r="E4" s="327">
        <f t="shared" ref="E4:E13" si="1">B4/AF4</f>
        <v>0.26216300940438869</v>
      </c>
      <c r="F4" s="114">
        <f>B4-Q4</f>
        <v>312.77999999999997</v>
      </c>
      <c r="G4" s="114"/>
      <c r="H4" s="327">
        <f t="shared" ref="H4:H13" si="2">F4/AE4</f>
        <v>0.16341692789968651</v>
      </c>
      <c r="I4" s="327">
        <f t="shared" ref="I4:I13" si="3">F4/AF4</f>
        <v>0.16341692789968651</v>
      </c>
      <c r="J4" s="114"/>
      <c r="K4" s="114"/>
      <c r="L4" s="114"/>
      <c r="M4" s="114"/>
      <c r="N4" s="114"/>
      <c r="O4" s="114"/>
      <c r="P4" s="112"/>
      <c r="Q4" s="114">
        <v>189</v>
      </c>
      <c r="R4" s="112"/>
      <c r="S4" s="327">
        <f t="shared" ref="S4:S13" si="4">Q4/AE4</f>
        <v>9.8746081504702196E-2</v>
      </c>
      <c r="T4" s="327">
        <f t="shared" ref="T4:T13" si="5">Q4/AF4</f>
        <v>9.8746081504702196E-2</v>
      </c>
      <c r="U4" s="112"/>
      <c r="V4" s="112"/>
      <c r="W4" s="112"/>
      <c r="X4" s="112"/>
      <c r="Y4" s="112"/>
      <c r="Z4" s="112"/>
      <c r="AA4" s="112"/>
      <c r="AD4" s="112">
        <v>2021</v>
      </c>
      <c r="AE4" s="114">
        <f>'2026-2030年盈利测算表'!D12</f>
        <v>1914</v>
      </c>
      <c r="AF4" s="114">
        <v>1914</v>
      </c>
      <c r="AG4" s="114"/>
      <c r="AH4" s="112"/>
      <c r="AI4" s="112"/>
      <c r="AJ4" s="112"/>
      <c r="AK4" s="112"/>
      <c r="AL4" s="112"/>
      <c r="AM4" s="112"/>
      <c r="AN4" s="112"/>
      <c r="AO4" s="112"/>
    </row>
    <row r="5" spans="1:41" ht="15">
      <c r="A5" s="112">
        <v>2022</v>
      </c>
      <c r="B5" s="114">
        <v>554.82000000000005</v>
      </c>
      <c r="C5" s="328">
        <f t="shared" ref="C5:C13" si="6">B5/B4-1</f>
        <v>0.10570369484634723</v>
      </c>
      <c r="D5" s="326">
        <f t="shared" si="0"/>
        <v>0.28007067137809188</v>
      </c>
      <c r="E5" s="327">
        <f t="shared" si="1"/>
        <v>0.28007067137809188</v>
      </c>
      <c r="F5" s="114">
        <f>B5-Q5</f>
        <v>324.82000000000005</v>
      </c>
      <c r="G5" s="329">
        <f t="shared" ref="G5:G13" si="7">F5/F4-1</f>
        <v>3.8493509815205718E-2</v>
      </c>
      <c r="H5" s="327">
        <f t="shared" si="2"/>
        <v>0.16396769308430087</v>
      </c>
      <c r="I5" s="327">
        <f t="shared" si="3"/>
        <v>0.16396769308430087</v>
      </c>
      <c r="J5" s="114"/>
      <c r="K5" s="114"/>
      <c r="L5" s="114"/>
      <c r="M5" s="114"/>
      <c r="N5" s="114"/>
      <c r="O5" s="114"/>
      <c r="P5" s="112"/>
      <c r="Q5" s="114">
        <v>230</v>
      </c>
      <c r="R5" s="328">
        <f t="shared" ref="R5:R13" si="8">Q5/Q4-1</f>
        <v>0.21693121693121697</v>
      </c>
      <c r="S5" s="327">
        <f t="shared" si="4"/>
        <v>0.11610297829379101</v>
      </c>
      <c r="T5" s="327">
        <f t="shared" si="5"/>
        <v>0.11610297829379101</v>
      </c>
      <c r="U5" s="366">
        <v>140.6</v>
      </c>
      <c r="V5" s="112"/>
      <c r="W5" s="366">
        <v>28.1</v>
      </c>
      <c r="X5" s="112"/>
      <c r="Y5" s="366">
        <v>3.6</v>
      </c>
      <c r="Z5" s="112"/>
      <c r="AA5" s="328">
        <f>(U5+W5+Y5)/Q5</f>
        <v>0.74913043478260866</v>
      </c>
      <c r="AD5" s="112">
        <v>2022</v>
      </c>
      <c r="AE5" s="114">
        <f>'2026-2030年盈利测算表'!F12</f>
        <v>1981</v>
      </c>
      <c r="AF5" s="114">
        <v>1981</v>
      </c>
      <c r="AG5" s="114"/>
      <c r="AH5" s="112"/>
      <c r="AI5" s="112"/>
      <c r="AJ5" s="112"/>
      <c r="AK5" s="112"/>
      <c r="AL5" s="112"/>
      <c r="AM5" s="112"/>
      <c r="AN5" s="112"/>
      <c r="AO5" s="112"/>
    </row>
    <row r="6" spans="1:41" ht="15">
      <c r="A6" s="112">
        <v>2023</v>
      </c>
      <c r="B6" s="114">
        <f t="shared" ref="B6:B13" si="9">F6+Q6</f>
        <v>561.62442556139899</v>
      </c>
      <c r="C6" s="328">
        <f t="shared" si="6"/>
        <v>1.2264203816370944E-2</v>
      </c>
      <c r="D6" s="326">
        <f t="shared" si="0"/>
        <v>0.29373662424759361</v>
      </c>
      <c r="E6" s="327">
        <f t="shared" si="1"/>
        <v>0.29373662424759361</v>
      </c>
      <c r="F6" s="114">
        <v>281.62442556139899</v>
      </c>
      <c r="G6" s="329">
        <f t="shared" si="7"/>
        <v>-0.13298311199618573</v>
      </c>
      <c r="H6" s="327">
        <f t="shared" si="2"/>
        <v>0.14729310960324216</v>
      </c>
      <c r="I6" s="327">
        <f t="shared" si="3"/>
        <v>0.14729310960324216</v>
      </c>
      <c r="J6" s="114">
        <v>85.127685105300003</v>
      </c>
      <c r="K6" s="114"/>
      <c r="L6" s="114">
        <v>56.121866817600001</v>
      </c>
      <c r="M6" s="114"/>
      <c r="N6" s="114">
        <v>141.74955825500001</v>
      </c>
      <c r="O6" s="114"/>
      <c r="P6" s="328">
        <f t="shared" ref="P6:P13" si="10">(J6+L6+N6)/F6</f>
        <v>1.0048812691362288</v>
      </c>
      <c r="Q6" s="114">
        <v>280</v>
      </c>
      <c r="R6" s="328">
        <f t="shared" si="8"/>
        <v>0.21739130434782616</v>
      </c>
      <c r="S6" s="327">
        <f t="shared" si="4"/>
        <v>0.14644351464435146</v>
      </c>
      <c r="T6" s="327">
        <f t="shared" si="5"/>
        <v>0.14644351464435146</v>
      </c>
      <c r="U6" s="366">
        <v>180.1</v>
      </c>
      <c r="V6" s="328">
        <f t="shared" ref="V6:V13" si="11">U6/U5-1</f>
        <v>0.2809388335704126</v>
      </c>
      <c r="W6" s="366">
        <v>6.2</v>
      </c>
      <c r="X6" s="328">
        <f t="shared" ref="X6:X13" si="12">W6/W5-1</f>
        <v>-0.77935943060498225</v>
      </c>
      <c r="Y6" s="366">
        <v>38</v>
      </c>
      <c r="Z6" s="328">
        <f t="shared" ref="Z6:Z13" si="13">Y6/Y5-1</f>
        <v>9.5555555555555554</v>
      </c>
      <c r="AA6" s="328">
        <f>(U6+W6+Y6)/Q6</f>
        <v>0.80107142857142855</v>
      </c>
      <c r="AD6" s="112">
        <v>2023</v>
      </c>
      <c r="AE6" s="114">
        <f>'2026-2030年盈利测算表'!H12</f>
        <v>1912</v>
      </c>
      <c r="AF6" s="114">
        <v>1912</v>
      </c>
      <c r="AG6" s="114"/>
      <c r="AH6" s="112"/>
      <c r="AI6" s="112"/>
      <c r="AJ6" s="112"/>
      <c r="AK6" s="112"/>
      <c r="AL6" s="112"/>
      <c r="AM6" s="112"/>
      <c r="AN6" s="112"/>
      <c r="AO6" s="112"/>
    </row>
    <row r="7" spans="1:41" ht="15">
      <c r="A7" s="112">
        <v>2024</v>
      </c>
      <c r="B7" s="114">
        <f t="shared" si="9"/>
        <v>622.72096954730205</v>
      </c>
      <c r="C7" s="328">
        <f t="shared" si="6"/>
        <v>0.10878541104196282</v>
      </c>
      <c r="D7" s="326">
        <f t="shared" si="0"/>
        <v>0.31089414355831357</v>
      </c>
      <c r="E7" s="327">
        <f t="shared" si="1"/>
        <v>0.31089414355831357</v>
      </c>
      <c r="F7" s="330">
        <v>263.83263314020002</v>
      </c>
      <c r="G7" s="329">
        <f t="shared" si="7"/>
        <v>-6.3175601284342631E-2</v>
      </c>
      <c r="H7" s="327">
        <f t="shared" si="2"/>
        <v>0.13171873846240639</v>
      </c>
      <c r="I7" s="327">
        <f t="shared" si="3"/>
        <v>0.13171873846240639</v>
      </c>
      <c r="J7" s="114">
        <v>79.374840303699997</v>
      </c>
      <c r="K7" s="328">
        <f t="shared" ref="K7:K13" si="14">J7/J6-1</f>
        <v>-6.757901139310829E-2</v>
      </c>
      <c r="L7" s="114">
        <v>58.150856187599999</v>
      </c>
      <c r="M7" s="328">
        <f t="shared" ref="M7:M13" si="15">L7/L6-1</f>
        <v>3.6153276522221889E-2</v>
      </c>
      <c r="N7" s="114">
        <v>127.52172855089999</v>
      </c>
      <c r="O7" s="328">
        <f t="shared" ref="O7:O13" si="16">N7/N6-1</f>
        <v>-0.10037300912433811</v>
      </c>
      <c r="P7" s="328">
        <f t="shared" si="10"/>
        <v>1.0046044035096842</v>
      </c>
      <c r="Q7" s="114">
        <v>358.88833640710197</v>
      </c>
      <c r="R7" s="328">
        <f t="shared" si="8"/>
        <v>0.28174405859679275</v>
      </c>
      <c r="S7" s="327">
        <f t="shared" si="4"/>
        <v>0.17917540509590713</v>
      </c>
      <c r="T7" s="327">
        <f t="shared" si="5"/>
        <v>0.17917540509590713</v>
      </c>
      <c r="U7" s="366">
        <v>207.9</v>
      </c>
      <c r="V7" s="328">
        <f t="shared" si="11"/>
        <v>0.1543586896168796</v>
      </c>
      <c r="W7" s="366">
        <v>67.599999999999994</v>
      </c>
      <c r="X7" s="328">
        <f t="shared" si="12"/>
        <v>9.9032258064516121</v>
      </c>
      <c r="Y7" s="366">
        <v>25.2</v>
      </c>
      <c r="Z7" s="328">
        <f t="shared" si="13"/>
        <v>-0.33684210526315794</v>
      </c>
      <c r="AA7" s="328">
        <f>(U7+W7+Y7)/Q7</f>
        <v>0.83786506691848428</v>
      </c>
      <c r="AD7" s="112">
        <v>2024</v>
      </c>
      <c r="AE7" s="114">
        <f>'2026-2030年盈利测算表'!J12</f>
        <v>2003</v>
      </c>
      <c r="AF7" s="114">
        <v>2003</v>
      </c>
      <c r="AG7" s="114"/>
      <c r="AH7" s="112"/>
      <c r="AI7" s="112"/>
      <c r="AJ7" s="112"/>
      <c r="AK7" s="112"/>
      <c r="AL7" s="112"/>
      <c r="AM7" s="112"/>
      <c r="AN7" s="112"/>
      <c r="AO7" s="112"/>
    </row>
    <row r="8" spans="1:41" s="321" customFormat="1" ht="15">
      <c r="A8" s="331">
        <v>2025</v>
      </c>
      <c r="B8" s="332">
        <f t="shared" si="9"/>
        <v>582.29839272809909</v>
      </c>
      <c r="C8" s="333">
        <f t="shared" si="6"/>
        <v>-6.4912824195704988E-2</v>
      </c>
      <c r="D8" s="326">
        <f t="shared" si="0"/>
        <v>0.29990028673085595</v>
      </c>
      <c r="E8" s="334">
        <f t="shared" si="1"/>
        <v>0.29999917193616643</v>
      </c>
      <c r="F8" s="335">
        <v>273.64887765370003</v>
      </c>
      <c r="G8" s="334">
        <f t="shared" si="7"/>
        <v>3.7206331895583533E-2</v>
      </c>
      <c r="H8" s="334">
        <f t="shared" si="2"/>
        <v>0.14093697990034201</v>
      </c>
      <c r="I8" s="334">
        <f t="shared" si="3"/>
        <v>0.14098345062014428</v>
      </c>
      <c r="J8" s="332">
        <v>103.06437065430001</v>
      </c>
      <c r="K8" s="333">
        <f t="shared" si="14"/>
        <v>0.29845137653140874</v>
      </c>
      <c r="L8" s="332">
        <v>63.492655996800003</v>
      </c>
      <c r="M8" s="333">
        <f t="shared" si="15"/>
        <v>9.1861068940530588E-2</v>
      </c>
      <c r="N8" s="332">
        <v>114.17875987790001</v>
      </c>
      <c r="O8" s="333">
        <f t="shared" si="16"/>
        <v>-0.10463290315010254</v>
      </c>
      <c r="P8" s="333">
        <f t="shared" si="10"/>
        <v>1.0258978181678071</v>
      </c>
      <c r="Q8" s="332">
        <v>308.64951507439901</v>
      </c>
      <c r="R8" s="333">
        <f t="shared" si="8"/>
        <v>-0.13998454738221133</v>
      </c>
      <c r="S8" s="334">
        <f t="shared" si="4"/>
        <v>0.15896330683051391</v>
      </c>
      <c r="T8" s="334">
        <f t="shared" si="5"/>
        <v>0.15901572131602215</v>
      </c>
      <c r="U8" s="367">
        <v>136</v>
      </c>
      <c r="V8" s="333">
        <f t="shared" si="11"/>
        <v>-0.34583934583934584</v>
      </c>
      <c r="W8" s="367">
        <v>73.599999999999994</v>
      </c>
      <c r="X8" s="333">
        <f t="shared" si="12"/>
        <v>8.8757396449704151E-2</v>
      </c>
      <c r="Y8" s="367">
        <v>44.5</v>
      </c>
      <c r="Z8" s="333">
        <f t="shared" si="13"/>
        <v>0.76587301587301582</v>
      </c>
      <c r="AA8" s="333">
        <f>(U8+W8+Y8)/Q8</f>
        <v>0.82326388861732047</v>
      </c>
      <c r="AD8" s="331">
        <v>2025</v>
      </c>
      <c r="AE8" s="114">
        <f>'2026-2030年盈利测算表'!L12</f>
        <v>1941.6399999999999</v>
      </c>
      <c r="AF8" s="114">
        <v>1941</v>
      </c>
      <c r="AG8" s="114">
        <f t="shared" ref="AG8:AG13" si="17">IF($AG$1=$AE$2,AE8,AF8)</f>
        <v>1941.6399999999999</v>
      </c>
      <c r="AH8" s="390"/>
      <c r="AI8" s="391">
        <f>D8</f>
        <v>0.29990028673085595</v>
      </c>
      <c r="AJ8" s="332">
        <f>B8</f>
        <v>582.29839272809909</v>
      </c>
      <c r="AK8" s="332">
        <f t="shared" ref="AK8:AK13" si="18">AJ8-F8</f>
        <v>308.64951507439906</v>
      </c>
      <c r="AL8" s="114"/>
      <c r="AM8" s="331"/>
      <c r="AN8" s="331"/>
      <c r="AO8" s="331"/>
    </row>
    <row r="9" spans="1:41" ht="15">
      <c r="A9" s="112">
        <v>2026</v>
      </c>
      <c r="B9" s="114">
        <f t="shared" si="9"/>
        <v>629.08941855552644</v>
      </c>
      <c r="C9" s="328">
        <f t="shared" si="6"/>
        <v>8.0355753015578291E-2</v>
      </c>
      <c r="D9" s="326">
        <f t="shared" si="0"/>
        <v>0.31022668562719385</v>
      </c>
      <c r="E9" s="327" t="e">
        <f t="shared" si="1"/>
        <v>#REF!</v>
      </c>
      <c r="F9" s="330">
        <f>F8+(J9+L9+N9-N8-L8-J8)</f>
        <v>284.83123702014188</v>
      </c>
      <c r="G9" s="329">
        <f t="shared" si="7"/>
        <v>4.0863896327004268E-2</v>
      </c>
      <c r="H9" s="327">
        <f t="shared" si="2"/>
        <v>0.14046055778007496</v>
      </c>
      <c r="I9" s="327" t="e">
        <f t="shared" si="3"/>
        <v>#REF!</v>
      </c>
      <c r="J9" s="114">
        <f>J8*(D19+1)</f>
        <v>118.524026252445</v>
      </c>
      <c r="K9" s="342">
        <f t="shared" si="14"/>
        <v>0.14999999999999991</v>
      </c>
      <c r="L9" s="360">
        <f>D36</f>
        <v>67.093694196672004</v>
      </c>
      <c r="M9" s="342">
        <f t="shared" si="15"/>
        <v>5.6715822378788028E-2</v>
      </c>
      <c r="N9" s="360">
        <f>N8*(1+D25)</f>
        <v>106.30042544632489</v>
      </c>
      <c r="O9" s="342">
        <f t="shared" si="16"/>
        <v>-6.9000000000000061E-2</v>
      </c>
      <c r="P9" s="328">
        <f t="shared" si="10"/>
        <v>1.0248810802826338</v>
      </c>
      <c r="Q9" s="114">
        <f>Q8+板块!I46</f>
        <v>344.25818153538449</v>
      </c>
      <c r="R9" s="328">
        <f t="shared" si="8"/>
        <v>0.11536926099625378</v>
      </c>
      <c r="S9" s="327">
        <f t="shared" si="4"/>
        <v>0.16976612784711884</v>
      </c>
      <c r="T9" s="327" t="e">
        <f>Q9/AF9</f>
        <v>#REF!</v>
      </c>
      <c r="U9" s="368">
        <f>Q9*$AA$8-W9-Y9</f>
        <v>173.41532921914808</v>
      </c>
      <c r="V9" s="369">
        <f t="shared" si="11"/>
        <v>0.27511271484667699</v>
      </c>
      <c r="W9" s="368">
        <f>板块!H129</f>
        <v>70</v>
      </c>
      <c r="X9" s="369">
        <f t="shared" si="12"/>
        <v>-4.8913043478260754E-2</v>
      </c>
      <c r="Y9" s="368">
        <f>板块!H128</f>
        <v>40</v>
      </c>
      <c r="Z9" s="369">
        <f t="shared" si="13"/>
        <v>-0.101123595505618</v>
      </c>
      <c r="AA9" s="369">
        <f>(U9+Y9+W9)/Q9</f>
        <v>0.82326388861732047</v>
      </c>
      <c r="AB9" s="370">
        <f>Q9-U9-W9-Y9</f>
        <v>60.842852316236417</v>
      </c>
      <c r="AD9" s="112">
        <v>2026</v>
      </c>
      <c r="AE9" s="114">
        <f>'2026-2030年盈利测算表'!N12</f>
        <v>2027.8378608328908</v>
      </c>
      <c r="AF9" s="114" t="e">
        <f>#REF!</f>
        <v>#REF!</v>
      </c>
      <c r="AG9" s="114">
        <f t="shared" si="17"/>
        <v>2027.8378608328908</v>
      </c>
      <c r="AH9" s="374">
        <f>AG9/AG8-1</f>
        <v>4.4394357776359694E-2</v>
      </c>
      <c r="AI9" s="391">
        <v>0.30499999999999999</v>
      </c>
      <c r="AJ9" s="114" t="e">
        <f>AF9*AI9</f>
        <v>#REF!</v>
      </c>
      <c r="AK9" s="114" t="e">
        <f t="shared" si="18"/>
        <v>#REF!</v>
      </c>
      <c r="AL9" s="114" t="e">
        <f>AK9-$Q$8</f>
        <v>#REF!</v>
      </c>
      <c r="AM9" s="392">
        <v>-18</v>
      </c>
      <c r="AN9" s="392">
        <v>-5</v>
      </c>
      <c r="AO9" s="114" t="e">
        <f>AL9-AM9-AN9</f>
        <v>#REF!</v>
      </c>
    </row>
    <row r="10" spans="1:41" ht="15">
      <c r="A10" s="112">
        <v>2027</v>
      </c>
      <c r="B10" s="114">
        <f t="shared" si="9"/>
        <v>633.28595205034867</v>
      </c>
      <c r="C10" s="328">
        <f t="shared" si="6"/>
        <v>6.6708060428961602E-3</v>
      </c>
      <c r="D10" s="326">
        <f t="shared" si="0"/>
        <v>0.30300521212052273</v>
      </c>
      <c r="E10" s="327" t="e">
        <f t="shared" si="1"/>
        <v>#REF!</v>
      </c>
      <c r="F10" s="330">
        <f>F9+(J10+L10+N10-N9-L9-J9)</f>
        <v>294.61271147840591</v>
      </c>
      <c r="G10" s="329">
        <f t="shared" si="7"/>
        <v>3.4341298238901752E-2</v>
      </c>
      <c r="H10" s="327">
        <f t="shared" si="2"/>
        <v>0.14096189382678664</v>
      </c>
      <c r="I10" s="327" t="e">
        <f t="shared" si="3"/>
        <v>#REF!</v>
      </c>
      <c r="J10" s="114">
        <f>J9*(E19+1)</f>
        <v>132.7469094027384</v>
      </c>
      <c r="K10" s="342">
        <f t="shared" si="14"/>
        <v>0.11999999999999988</v>
      </c>
      <c r="L10" s="360">
        <f>E36</f>
        <v>69.987014860439047</v>
      </c>
      <c r="M10" s="342">
        <f t="shared" si="15"/>
        <v>4.312358558295859E-2</v>
      </c>
      <c r="N10" s="360">
        <f>N9*(1+E25)</f>
        <v>98.965696090528468</v>
      </c>
      <c r="O10" s="342">
        <f t="shared" si="16"/>
        <v>-6.9000000000000061E-2</v>
      </c>
      <c r="P10" s="328">
        <f t="shared" si="10"/>
        <v>1.0240550003417603</v>
      </c>
      <c r="Q10" s="114">
        <f>Q9+板块!K46</f>
        <v>338.67324057194276</v>
      </c>
      <c r="R10" s="328">
        <f t="shared" si="8"/>
        <v>-1.6223117598928249E-2</v>
      </c>
      <c r="S10" s="327">
        <f t="shared" si="4"/>
        <v>0.16204331829373608</v>
      </c>
      <c r="T10" s="327" t="e">
        <f t="shared" si="5"/>
        <v>#REF!</v>
      </c>
      <c r="U10" s="368">
        <f t="shared" ref="U10:U13" si="19">Q10*$AA$8-W10-Y10</f>
        <v>183.81744900388685</v>
      </c>
      <c r="V10" s="369">
        <f t="shared" si="11"/>
        <v>5.9983853974024504E-2</v>
      </c>
      <c r="W10" s="368">
        <f>板块!J129</f>
        <v>60</v>
      </c>
      <c r="X10" s="369">
        <f t="shared" si="12"/>
        <v>-0.1428571428571429</v>
      </c>
      <c r="Y10" s="368">
        <f>板块!J128</f>
        <v>35</v>
      </c>
      <c r="Z10" s="369">
        <f t="shared" si="13"/>
        <v>-0.125</v>
      </c>
      <c r="AA10" s="369">
        <f>(U10+Y10+W10)/Q10</f>
        <v>0.82326388861732047</v>
      </c>
      <c r="AB10" s="370">
        <f>Q10-U10-W10-Y10</f>
        <v>59.855791568055906</v>
      </c>
      <c r="AD10" s="112">
        <v>2027</v>
      </c>
      <c r="AE10" s="114">
        <f>'2026-2030年盈利测算表'!P12</f>
        <v>2090.0166951532642</v>
      </c>
      <c r="AF10" s="114" t="e">
        <f>#REF!</f>
        <v>#REF!</v>
      </c>
      <c r="AG10" s="114">
        <f t="shared" si="17"/>
        <v>2090.0166951532642</v>
      </c>
      <c r="AH10" s="374">
        <f>AG10/AG9-1</f>
        <v>3.066262619972715E-2</v>
      </c>
      <c r="AI10" s="391">
        <v>0.31</v>
      </c>
      <c r="AJ10" s="114" t="e">
        <f>AF10*AI10</f>
        <v>#REF!</v>
      </c>
      <c r="AK10" s="114" t="e">
        <f t="shared" si="18"/>
        <v>#REF!</v>
      </c>
      <c r="AL10" s="114" t="e">
        <f>AK10-$Q$8</f>
        <v>#REF!</v>
      </c>
      <c r="AM10" s="392">
        <v>-54</v>
      </c>
      <c r="AN10" s="392">
        <v>-5</v>
      </c>
      <c r="AO10" s="114" t="e">
        <f>AL10-AM10-AN10</f>
        <v>#REF!</v>
      </c>
    </row>
    <row r="11" spans="1:41" ht="15">
      <c r="A11" s="112">
        <v>2028</v>
      </c>
      <c r="B11" s="114">
        <f t="shared" si="9"/>
        <v>664.22788133053245</v>
      </c>
      <c r="C11" s="328">
        <f t="shared" si="6"/>
        <v>4.8859333102218905E-2</v>
      </c>
      <c r="D11" s="326">
        <f t="shared" si="0"/>
        <v>0.30409952848324306</v>
      </c>
      <c r="E11" s="327" t="e">
        <f t="shared" si="1"/>
        <v>#REF!</v>
      </c>
      <c r="F11" s="330">
        <f>F10+(J11+L11+N11-N10-L10-J10)</f>
        <v>307.4003313265631</v>
      </c>
      <c r="G11" s="329">
        <f t="shared" si="7"/>
        <v>4.3404847618377485E-2</v>
      </c>
      <c r="H11" s="327">
        <f t="shared" si="2"/>
        <v>0.14073527841792441</v>
      </c>
      <c r="I11" s="327" t="e">
        <f t="shared" si="3"/>
        <v>#REF!</v>
      </c>
      <c r="J11" s="114">
        <f>J10*(F19+1)</f>
        <v>147.34906943703965</v>
      </c>
      <c r="K11" s="342">
        <f t="shared" si="14"/>
        <v>0.1100000000000001</v>
      </c>
      <c r="L11" s="360">
        <f>F36</f>
        <v>73.120759478821384</v>
      </c>
      <c r="M11" s="342">
        <f t="shared" si="15"/>
        <v>4.4776086315887698E-2</v>
      </c>
      <c r="N11" s="360">
        <f>N10*(1+F25)</f>
        <v>94.017411286002044</v>
      </c>
      <c r="O11" s="342">
        <f t="shared" si="16"/>
        <v>-5.0000000000000044E-2</v>
      </c>
      <c r="P11" s="328">
        <f t="shared" si="10"/>
        <v>1.0230543306336624</v>
      </c>
      <c r="Q11" s="114">
        <f>Q10+板块!M46</f>
        <v>356.82755000396935</v>
      </c>
      <c r="R11" s="328">
        <f t="shared" si="8"/>
        <v>5.3604203867326783E-2</v>
      </c>
      <c r="S11" s="327">
        <f t="shared" si="4"/>
        <v>0.16336425006531868</v>
      </c>
      <c r="T11" s="327" t="e">
        <f t="shared" si="5"/>
        <v>#REF!</v>
      </c>
      <c r="U11" s="368">
        <f t="shared" si="19"/>
        <v>198.76323638205918</v>
      </c>
      <c r="V11" s="369">
        <f t="shared" si="11"/>
        <v>8.1307772788514088E-2</v>
      </c>
      <c r="W11" s="368">
        <f>板块!L129</f>
        <v>60</v>
      </c>
      <c r="X11" s="369">
        <f t="shared" si="12"/>
        <v>0</v>
      </c>
      <c r="Y11" s="368">
        <f>板块!L128</f>
        <v>35</v>
      </c>
      <c r="Z11" s="369">
        <f t="shared" si="13"/>
        <v>0</v>
      </c>
      <c r="AA11" s="369">
        <f>(U11+Y11+W11)/Q11</f>
        <v>0.82326388861732047</v>
      </c>
      <c r="AB11" s="370">
        <f>Q11-U11-W11-Y11</f>
        <v>63.064313621910173</v>
      </c>
      <c r="AD11" s="112">
        <v>2028</v>
      </c>
      <c r="AE11" s="114">
        <f>'2026-2030年盈利测算表'!R12</f>
        <v>2184.2450221593608</v>
      </c>
      <c r="AF11" s="114" t="e">
        <f>#REF!</f>
        <v>#REF!</v>
      </c>
      <c r="AG11" s="114">
        <f t="shared" si="17"/>
        <v>2184.2450221593608</v>
      </c>
      <c r="AH11" s="374">
        <f>AG11/AG10-1</f>
        <v>4.5084963782639376E-2</v>
      </c>
      <c r="AI11" s="391">
        <v>0.31</v>
      </c>
      <c r="AJ11" s="114" t="e">
        <f>AF11*AI11</f>
        <v>#REF!</v>
      </c>
      <c r="AK11" s="114" t="e">
        <f t="shared" si="18"/>
        <v>#REF!</v>
      </c>
      <c r="AL11" s="114" t="e">
        <f>AK11-$Q$8</f>
        <v>#REF!</v>
      </c>
      <c r="AM11" s="392">
        <v>-54</v>
      </c>
      <c r="AN11" s="392">
        <v>-5</v>
      </c>
      <c r="AO11" s="114" t="e">
        <f>AL11-AM11-AN11</f>
        <v>#REF!</v>
      </c>
    </row>
    <row r="12" spans="1:41" ht="15">
      <c r="A12" s="112">
        <v>2029</v>
      </c>
      <c r="B12" s="114">
        <f t="shared" si="9"/>
        <v>703.882822358883</v>
      </c>
      <c r="C12" s="328">
        <f t="shared" si="6"/>
        <v>5.9700807724175409E-2</v>
      </c>
      <c r="D12" s="326">
        <f t="shared" si="0"/>
        <v>0.30787093711917268</v>
      </c>
      <c r="E12" s="327" t="e">
        <f t="shared" si="1"/>
        <v>#REF!</v>
      </c>
      <c r="F12" s="330">
        <f>F11+(J12+L12+N12-N11-L11-J11)</f>
        <v>325.52471942225998</v>
      </c>
      <c r="G12" s="329">
        <f t="shared" si="7"/>
        <v>5.8960210021513193E-2</v>
      </c>
      <c r="H12" s="327">
        <f t="shared" si="2"/>
        <v>0.1423810856587274</v>
      </c>
      <c r="I12" s="327" t="e">
        <f t="shared" si="3"/>
        <v>#REF!</v>
      </c>
      <c r="J12" s="114">
        <f>J11*(G19+1)</f>
        <v>162.08397638074362</v>
      </c>
      <c r="K12" s="342">
        <f t="shared" si="14"/>
        <v>0.10000000000000009</v>
      </c>
      <c r="L12" s="360">
        <f>G36</f>
        <v>76.510240630814252</v>
      </c>
      <c r="M12" s="342">
        <f t="shared" si="15"/>
        <v>4.6354567104497812E-2</v>
      </c>
      <c r="N12" s="360">
        <f>N11*(1+G25)</f>
        <v>94.017411286002044</v>
      </c>
      <c r="O12" s="342">
        <f t="shared" si="16"/>
        <v>0</v>
      </c>
      <c r="P12" s="328">
        <f t="shared" si="10"/>
        <v>1.0217707241645972</v>
      </c>
      <c r="Q12" s="114">
        <f>Q11+板块!O46</f>
        <v>378.35810293662303</v>
      </c>
      <c r="R12" s="328">
        <f t="shared" si="8"/>
        <v>6.0338818940449457E-2</v>
      </c>
      <c r="S12" s="327">
        <f t="shared" si="4"/>
        <v>0.16548985146044526</v>
      </c>
      <c r="T12" s="327" t="e">
        <f t="shared" si="5"/>
        <v>#REF!</v>
      </c>
      <c r="U12" s="368">
        <f t="shared" si="19"/>
        <v>216.48856311347669</v>
      </c>
      <c r="V12" s="369">
        <f t="shared" si="11"/>
        <v>8.9178094772748517E-2</v>
      </c>
      <c r="W12" s="368">
        <f>板块!N129</f>
        <v>60</v>
      </c>
      <c r="X12" s="369">
        <f t="shared" si="12"/>
        <v>0</v>
      </c>
      <c r="Y12" s="368">
        <f>板块!N128</f>
        <v>35</v>
      </c>
      <c r="Z12" s="369">
        <f t="shared" si="13"/>
        <v>0</v>
      </c>
      <c r="AA12" s="369">
        <f>(U12+Y12+W12)/Q12</f>
        <v>0.82326388861732047</v>
      </c>
      <c r="AB12" s="370">
        <f>Q12-U12-W12-Y12</f>
        <v>66.86953982314634</v>
      </c>
      <c r="AD12" s="112">
        <v>2029</v>
      </c>
      <c r="AE12" s="114">
        <f>'2026-2030年盈利测算表'!T12</f>
        <v>2286.2918758922006</v>
      </c>
      <c r="AF12" s="114" t="e">
        <f>#REF!</f>
        <v>#REF!</v>
      </c>
      <c r="AG12" s="114">
        <f t="shared" si="17"/>
        <v>2286.2918758922006</v>
      </c>
      <c r="AH12" s="374">
        <f>AG12/AG11-1</f>
        <v>4.6719508433149759E-2</v>
      </c>
      <c r="AI12" s="391">
        <v>0.315</v>
      </c>
      <c r="AJ12" s="114" t="e">
        <f>AF12*AI12</f>
        <v>#REF!</v>
      </c>
      <c r="AK12" s="114" t="e">
        <f t="shared" si="18"/>
        <v>#REF!</v>
      </c>
      <c r="AL12" s="114" t="e">
        <f>AK12-$Q$8</f>
        <v>#REF!</v>
      </c>
      <c r="AM12" s="392">
        <v>-54</v>
      </c>
      <c r="AN12" s="392">
        <v>-5</v>
      </c>
      <c r="AO12" s="114" t="e">
        <f>AL12-AM12-AN12</f>
        <v>#REF!</v>
      </c>
    </row>
    <row r="13" spans="1:41" ht="15">
      <c r="A13" s="112">
        <v>2030</v>
      </c>
      <c r="B13" s="114">
        <f t="shared" si="9"/>
        <v>748.86254623999514</v>
      </c>
      <c r="C13" s="328">
        <f t="shared" si="6"/>
        <v>6.3902289489568886E-2</v>
      </c>
      <c r="D13" s="326">
        <f t="shared" si="0"/>
        <v>0.31538557818688595</v>
      </c>
      <c r="E13" s="327" t="e">
        <f t="shared" si="1"/>
        <v>#REF!</v>
      </c>
      <c r="F13" s="330">
        <f>F12+(J13+L13+N13-N12-L12-J12)</f>
        <v>343.77391802451149</v>
      </c>
      <c r="G13" s="329">
        <f t="shared" si="7"/>
        <v>5.6060868847810141E-2</v>
      </c>
      <c r="H13" s="327">
        <f t="shared" si="2"/>
        <v>0.14478135733468084</v>
      </c>
      <c r="I13" s="327" t="e">
        <f t="shared" si="3"/>
        <v>#REF!</v>
      </c>
      <c r="J13" s="114">
        <f>J12*(H19+1)</f>
        <v>176.67153425501056</v>
      </c>
      <c r="K13" s="342">
        <f t="shared" si="14"/>
        <v>9.000000000000008E-2</v>
      </c>
      <c r="L13" s="360">
        <f>H36</f>
        <v>80.1718813587988</v>
      </c>
      <c r="M13" s="342">
        <f t="shared" si="15"/>
        <v>4.7858178170594234E-2</v>
      </c>
      <c r="N13" s="360">
        <f>N12*(1+H25)</f>
        <v>94.017411286002044</v>
      </c>
      <c r="O13" s="342">
        <f t="shared" si="16"/>
        <v>0</v>
      </c>
      <c r="P13" s="328">
        <f t="shared" si="10"/>
        <v>1.0206150277950832</v>
      </c>
      <c r="Q13" s="114">
        <f>Q12+板块!Q46</f>
        <v>405.08862821548365</v>
      </c>
      <c r="R13" s="328">
        <f t="shared" si="8"/>
        <v>7.0648745385368805E-2</v>
      </c>
      <c r="S13" s="327">
        <f t="shared" si="4"/>
        <v>0.17060422085220511</v>
      </c>
      <c r="T13" s="327" t="e">
        <f t="shared" si="5"/>
        <v>#REF!</v>
      </c>
      <c r="U13" s="368">
        <f t="shared" si="19"/>
        <v>238.49483929933507</v>
      </c>
      <c r="V13" s="369">
        <f t="shared" si="11"/>
        <v>0.10165098732870881</v>
      </c>
      <c r="W13" s="368">
        <f>板块!P129</f>
        <v>60</v>
      </c>
      <c r="X13" s="369">
        <f t="shared" si="12"/>
        <v>0</v>
      </c>
      <c r="Y13" s="368">
        <f>板块!P128</f>
        <v>35</v>
      </c>
      <c r="Z13" s="369">
        <f t="shared" si="13"/>
        <v>0</v>
      </c>
      <c r="AA13" s="369">
        <f>(U13+Y13+W13)/Q13</f>
        <v>0.82326388861732047</v>
      </c>
      <c r="AB13" s="370">
        <f>Q13-U13-W13-Y13</f>
        <v>71.593788916148583</v>
      </c>
      <c r="AD13" s="112">
        <v>2030</v>
      </c>
      <c r="AE13" s="114">
        <f>'2026-2030年盈利测算表'!V12</f>
        <v>2374.4349711395066</v>
      </c>
      <c r="AF13" s="114" t="e">
        <f>#REF!</f>
        <v>#REF!</v>
      </c>
      <c r="AG13" s="114">
        <f t="shared" si="17"/>
        <v>2374.4349711395066</v>
      </c>
      <c r="AH13" s="374">
        <f>AG13/AG12-1</f>
        <v>3.8552862028129908E-2</v>
      </c>
      <c r="AI13" s="391">
        <v>0.315</v>
      </c>
      <c r="AJ13" s="114" t="e">
        <f>AF13*AI13</f>
        <v>#REF!</v>
      </c>
      <c r="AK13" s="114" t="e">
        <f t="shared" si="18"/>
        <v>#REF!</v>
      </c>
      <c r="AL13" s="114" t="e">
        <f>AK13-$Q$8</f>
        <v>#REF!</v>
      </c>
      <c r="AM13" s="392">
        <v>-54</v>
      </c>
      <c r="AN13" s="392">
        <v>-5</v>
      </c>
      <c r="AO13" s="114" t="e">
        <f>AL13-AM13-AN13</f>
        <v>#REF!</v>
      </c>
    </row>
    <row r="14" spans="1:41" ht="15.75">
      <c r="A14" s="336" t="s">
        <v>437</v>
      </c>
      <c r="B14" s="1172">
        <f>(B13/B8)^(1/5)-1</f>
        <v>5.1601758763162087E-2</v>
      </c>
      <c r="C14" s="1173"/>
      <c r="D14" s="337"/>
      <c r="E14" s="337"/>
      <c r="F14" s="1174">
        <f>(F13/F8)^(1/5)-1</f>
        <v>4.6684638887180441E-2</v>
      </c>
      <c r="G14" s="1174"/>
      <c r="H14" s="338"/>
      <c r="I14" s="361"/>
      <c r="J14" s="1175">
        <f>(J13/J8)^(1/5)-1</f>
        <v>0.11381126239814776</v>
      </c>
      <c r="K14" s="1176"/>
      <c r="L14" s="1175">
        <f>(L13/L8)^(1/5)-1</f>
        <v>4.7754937463330593E-2</v>
      </c>
      <c r="M14" s="1176"/>
      <c r="N14" s="1175">
        <f>(N13/N8)^(1/5)-1</f>
        <v>-3.8111807957954658E-2</v>
      </c>
      <c r="O14" s="1176"/>
      <c r="P14" s="362"/>
      <c r="Q14" s="1175">
        <f>(Q13/Q8)^(1/5)-1</f>
        <v>5.5885657046065296E-2</v>
      </c>
      <c r="R14" s="1176"/>
      <c r="S14" s="338"/>
      <c r="T14" s="361"/>
      <c r="U14" s="112"/>
      <c r="V14" s="112"/>
      <c r="W14" s="112"/>
      <c r="X14" s="112"/>
      <c r="Y14" s="112"/>
      <c r="Z14" s="373"/>
      <c r="AA14" s="373"/>
      <c r="AD14" s="112" t="s">
        <v>438</v>
      </c>
      <c r="AE14" s="374">
        <f>(AE13/AE8)^(1/5)-1</f>
        <v>4.1066121703231984E-2</v>
      </c>
      <c r="AF14" s="374" t="e">
        <f>(AF13/AF8)^(1/5)-1</f>
        <v>#REF!</v>
      </c>
      <c r="AG14" s="374">
        <f>(AG13/AG8)^(1/5)-1</f>
        <v>4.1066121703231984E-2</v>
      </c>
      <c r="AH14" s="121"/>
      <c r="AI14" s="121"/>
      <c r="AJ14" s="374" t="e">
        <f>(AJ13/AJ8)^(1/5)-1</f>
        <v>#REF!</v>
      </c>
      <c r="AK14" s="374" t="e">
        <f>(AK13/AK8)^(1/5)-1</f>
        <v>#REF!</v>
      </c>
      <c r="AL14" s="121"/>
      <c r="AM14" s="121"/>
      <c r="AN14" s="121"/>
      <c r="AO14" s="121"/>
    </row>
    <row r="15" spans="1:41" ht="40.5">
      <c r="L15" s="1094">
        <f>B11-'[13]中收测算表（中性）'!B11</f>
        <v>-0.19047392553966347</v>
      </c>
      <c r="M15" s="1094">
        <f>F11-'[13]中收测算表（中性）'!F11</f>
        <v>0</v>
      </c>
      <c r="N15" s="1095">
        <f>Q11-'[13]中收测算表（中性）'!Q11</f>
        <v>-0.19047392553972031</v>
      </c>
      <c r="AD15" s="111" t="s">
        <v>871</v>
      </c>
      <c r="AE15" s="111">
        <f>AE25-AD25</f>
        <v>0.5</v>
      </c>
      <c r="AF15" s="111">
        <f>AF25-AE25</f>
        <v>0.25</v>
      </c>
      <c r="AG15" s="111">
        <f>AG25-AF25</f>
        <v>0.25</v>
      </c>
      <c r="AH15" s="111">
        <f>AH25-AG25</f>
        <v>0.25</v>
      </c>
      <c r="AI15" s="111">
        <f>AI25-AH25</f>
        <v>0.25</v>
      </c>
      <c r="AK15" s="363" t="s">
        <v>440</v>
      </c>
    </row>
    <row r="16" spans="1:41" ht="42" customHeight="1">
      <c r="A16" s="1164" t="s">
        <v>439</v>
      </c>
      <c r="B16" s="1164"/>
      <c r="C16" s="1164"/>
      <c r="D16" s="1164"/>
      <c r="E16" s="1164"/>
      <c r="F16" s="1164"/>
      <c r="G16" s="1164"/>
      <c r="H16" s="1164"/>
      <c r="I16" s="1164"/>
      <c r="L16" s="1094">
        <f>B12-'[13]中收测算表（中性）'!B12</f>
        <v>-0.2852572238510902</v>
      </c>
      <c r="M16" s="1094">
        <f>F12-'[13]中收测算表（中性）'!F12</f>
        <v>0</v>
      </c>
      <c r="N16" s="1095">
        <f>Q12-'[13]中收测算表（中性）'!Q12</f>
        <v>-0.2852572238510902</v>
      </c>
      <c r="Q16" s="370">
        <f>$Q$8+AE35+AM9+AN9</f>
        <v>312.89917421742416</v>
      </c>
      <c r="U16" s="371">
        <f>U$8/(U8+W8+Y8)</f>
        <v>0.53522235340417157</v>
      </c>
      <c r="V16" s="371"/>
      <c r="W16" s="371">
        <f>W8/(U8+W8+Y8)</f>
        <v>0.28964974419519873</v>
      </c>
      <c r="X16" s="371"/>
      <c r="Y16" s="371">
        <f>Y8/(U8+W8+Y8)</f>
        <v>0.17512790240062967</v>
      </c>
      <c r="AD16" s="111" t="s">
        <v>872</v>
      </c>
      <c r="AE16" s="375">
        <f>AE20-AD20</f>
        <v>0.91000000000000014</v>
      </c>
      <c r="AF16" s="375">
        <f>AF20-AE20</f>
        <v>0.45000000000000018</v>
      </c>
      <c r="AG16" s="375">
        <f>AG20-AF20</f>
        <v>0.45000000000000018</v>
      </c>
      <c r="AH16" s="375">
        <f>AH20-AG20</f>
        <v>0.45000000000000018</v>
      </c>
      <c r="AI16" s="375">
        <f>AI20-AH20</f>
        <v>0.45000000000000018</v>
      </c>
      <c r="AJ16" s="375"/>
    </row>
    <row r="17" spans="1:37" ht="42" customHeight="1">
      <c r="A17" s="1170" t="s">
        <v>441</v>
      </c>
      <c r="B17" s="1170"/>
      <c r="C17" s="1170"/>
      <c r="D17" s="1170"/>
      <c r="E17" s="1170"/>
      <c r="F17" s="1170"/>
      <c r="G17" s="1170"/>
      <c r="H17" s="1170"/>
      <c r="I17" s="1170"/>
      <c r="L17" s="1094">
        <f>B13-'[13]中收测算表（中性）'!B13</f>
        <v>-0.39180637497281623</v>
      </c>
      <c r="M17" s="1094">
        <f>F13-'[13]中收测算表（中性）'!F13</f>
        <v>0</v>
      </c>
      <c r="N17" s="1095">
        <f>Q13-'[13]中收测算表（中性）'!Q13</f>
        <v>-0.39180637497275939</v>
      </c>
      <c r="AD17" s="111" t="s">
        <v>873</v>
      </c>
      <c r="AE17" s="111">
        <f>AE15+AE16</f>
        <v>1.4100000000000001</v>
      </c>
      <c r="AF17" s="111">
        <f t="shared" ref="AF17:AI17" si="20">AF15+AF16</f>
        <v>0.70000000000000018</v>
      </c>
      <c r="AG17" s="111">
        <f t="shared" si="20"/>
        <v>0.70000000000000018</v>
      </c>
      <c r="AH17" s="111">
        <f t="shared" si="20"/>
        <v>0.70000000000000018</v>
      </c>
      <c r="AI17" s="111">
        <f t="shared" si="20"/>
        <v>0.70000000000000018</v>
      </c>
      <c r="AJ17" s="1001">
        <v>0.01</v>
      </c>
    </row>
    <row r="18" spans="1:37" s="322" customFormat="1" ht="48" customHeight="1">
      <c r="A18" s="339" t="s">
        <v>1</v>
      </c>
      <c r="B18" s="339" t="s">
        <v>442</v>
      </c>
      <c r="C18" s="339" t="s">
        <v>443</v>
      </c>
      <c r="D18" s="339" t="s">
        <v>4</v>
      </c>
      <c r="E18" s="339" t="s">
        <v>5</v>
      </c>
      <c r="F18" s="339" t="s">
        <v>6</v>
      </c>
      <c r="G18" s="339" t="s">
        <v>7</v>
      </c>
      <c r="H18" s="339" t="s">
        <v>8</v>
      </c>
      <c r="I18" s="339" t="s">
        <v>437</v>
      </c>
      <c r="J18" s="363"/>
      <c r="K18" s="363"/>
      <c r="Z18" s="112"/>
      <c r="AA18" s="112" t="s">
        <v>137</v>
      </c>
      <c r="AB18" s="112" t="s">
        <v>138</v>
      </c>
      <c r="AC18" s="112" t="s">
        <v>2</v>
      </c>
      <c r="AD18" s="112" t="s">
        <v>3</v>
      </c>
      <c r="AE18" s="112" t="s">
        <v>4</v>
      </c>
      <c r="AF18" s="112" t="s">
        <v>5</v>
      </c>
      <c r="AG18" s="112" t="s">
        <v>6</v>
      </c>
      <c r="AH18" s="112" t="s">
        <v>7</v>
      </c>
      <c r="AI18" s="112" t="s">
        <v>8</v>
      </c>
      <c r="AJ18" s="112" t="s">
        <v>444</v>
      </c>
    </row>
    <row r="19" spans="1:37" ht="15.75">
      <c r="A19" s="340" t="s">
        <v>426</v>
      </c>
      <c r="B19" s="341">
        <f>K8</f>
        <v>0.29845137653140874</v>
      </c>
      <c r="C19" s="342">
        <v>0.41270248729985898</v>
      </c>
      <c r="D19" s="1002">
        <f t="shared" ref="D19:H25" si="21">(1+D41)*(1+D51)-1</f>
        <v>0.14999999999999991</v>
      </c>
      <c r="E19" s="1003">
        <f t="shared" si="21"/>
        <v>0.12000000000000011</v>
      </c>
      <c r="F19" s="1003">
        <f t="shared" si="21"/>
        <v>0.1100000000000001</v>
      </c>
      <c r="G19" s="1003">
        <f t="shared" si="21"/>
        <v>0.10000000000000009</v>
      </c>
      <c r="H19" s="1003">
        <f t="shared" si="21"/>
        <v>9.000000000000008E-2</v>
      </c>
      <c r="I19" s="364">
        <f t="shared" ref="I19:I26" si="22">((1+D19)*(1+E19)*(1+F19)*(1+G19)*(1+H19))^(1/5)-1</f>
        <v>0.11381126239814798</v>
      </c>
      <c r="Z19" s="112" t="s">
        <v>445</v>
      </c>
      <c r="AA19" s="112"/>
      <c r="AB19" s="112"/>
      <c r="AC19" s="112"/>
      <c r="AD19" s="112">
        <v>7412</v>
      </c>
      <c r="AE19" s="112"/>
      <c r="AF19" s="112"/>
      <c r="AG19" s="112"/>
      <c r="AH19" s="112"/>
      <c r="AI19" s="112"/>
      <c r="AJ19" s="121"/>
    </row>
    <row r="20" spans="1:37" ht="15.75">
      <c r="A20" s="344" t="s">
        <v>446</v>
      </c>
      <c r="B20" s="341">
        <v>-1.9866960386691199E-2</v>
      </c>
      <c r="C20" s="342">
        <v>-0.163894897400293</v>
      </c>
      <c r="D20" s="1004">
        <f t="shared" ref="D20:D25" si="23">(1+D42)*(1+D52)-1</f>
        <v>2.8999999999999915E-2</v>
      </c>
      <c r="E20" s="1004">
        <f t="shared" si="21"/>
        <v>-5.2399999999999114E-3</v>
      </c>
      <c r="F20" s="1004">
        <f t="shared" si="21"/>
        <v>-5.2399999999999114E-3</v>
      </c>
      <c r="G20" s="1004">
        <f t="shared" si="21"/>
        <v>-5.2399999999999114E-3</v>
      </c>
      <c r="H20" s="1004">
        <f t="shared" si="21"/>
        <v>-5.2399999999999114E-3</v>
      </c>
      <c r="I20" s="364">
        <f t="shared" si="22"/>
        <v>1.5156172001042911E-3</v>
      </c>
      <c r="Z20" s="112" t="s">
        <v>447</v>
      </c>
      <c r="AA20" s="112"/>
      <c r="AB20" s="112"/>
      <c r="AC20" s="112"/>
      <c r="AD20" s="112">
        <f>3.31+0.28</f>
        <v>3.59</v>
      </c>
      <c r="AE20" s="112">
        <v>4.5</v>
      </c>
      <c r="AF20" s="112">
        <f>AE20+0.45</f>
        <v>4.95</v>
      </c>
      <c r="AG20" s="112">
        <f>AF20+0.45</f>
        <v>5.4</v>
      </c>
      <c r="AH20" s="112">
        <f>AG20+0.45</f>
        <v>5.8500000000000005</v>
      </c>
      <c r="AI20" s="112">
        <f>AH20+0.45</f>
        <v>6.3000000000000007</v>
      </c>
      <c r="AJ20" s="121"/>
    </row>
    <row r="21" spans="1:37" ht="15.75">
      <c r="A21" s="344" t="s">
        <v>448</v>
      </c>
      <c r="B21" s="341">
        <v>3.2066363113747103E-2</v>
      </c>
      <c r="C21" s="342">
        <v>-3.6662680450476201E-2</v>
      </c>
      <c r="D21" s="1004">
        <f t="shared" si="23"/>
        <v>4.7600000000000087E-2</v>
      </c>
      <c r="E21" s="1004">
        <f t="shared" si="21"/>
        <v>-3.6999999999999922E-2</v>
      </c>
      <c r="F21" s="1004">
        <f t="shared" si="21"/>
        <v>-3.6999999999999922E-2</v>
      </c>
      <c r="G21" s="1004">
        <f t="shared" si="21"/>
        <v>-3.6999999999999922E-2</v>
      </c>
      <c r="H21" s="1004">
        <f t="shared" si="21"/>
        <v>-3.6999999999999922E-2</v>
      </c>
      <c r="I21" s="364">
        <f t="shared" si="22"/>
        <v>-2.0645038928945869E-2</v>
      </c>
      <c r="Z21" s="112" t="s">
        <v>449</v>
      </c>
      <c r="AA21" s="366">
        <v>-67</v>
      </c>
      <c r="AB21" s="366">
        <v>-3</v>
      </c>
      <c r="AC21" s="366">
        <v>138.386666666667</v>
      </c>
      <c r="AD21" s="112">
        <v>-13</v>
      </c>
      <c r="AE21" s="376">
        <f>AD21+AE22</f>
        <v>10.999999999999886</v>
      </c>
      <c r="AF21" s="376">
        <f>AE21+AF22</f>
        <v>-7.0000000000001137</v>
      </c>
      <c r="AG21" s="376">
        <f>AF21+AG22</f>
        <v>-25.000000000000114</v>
      </c>
      <c r="AH21" s="376">
        <f>AG21+AH22</f>
        <v>-43.000000000000114</v>
      </c>
      <c r="AI21" s="376">
        <f>AH21+AI22</f>
        <v>-61.000000000000114</v>
      </c>
      <c r="AJ21" s="121"/>
    </row>
    <row r="22" spans="1:37" ht="15.75">
      <c r="A22" s="344" t="s">
        <v>450</v>
      </c>
      <c r="B22" s="341">
        <v>0.218</v>
      </c>
      <c r="C22" s="342">
        <v>-0.10290000000000001</v>
      </c>
      <c r="D22" s="1004">
        <f t="shared" si="23"/>
        <v>0.10000000000000009</v>
      </c>
      <c r="E22" s="1004">
        <f t="shared" si="21"/>
        <v>6.8200000000000038E-2</v>
      </c>
      <c r="F22" s="1004">
        <f t="shared" si="21"/>
        <v>6.8200000000000038E-2</v>
      </c>
      <c r="G22" s="1004">
        <f t="shared" si="21"/>
        <v>6.8200000000000038E-2</v>
      </c>
      <c r="H22" s="1004">
        <f t="shared" si="21"/>
        <v>6.8200000000000038E-2</v>
      </c>
      <c r="I22" s="364">
        <f t="shared" si="22"/>
        <v>7.4485591050820643E-2</v>
      </c>
      <c r="Z22" s="112" t="s">
        <v>451</v>
      </c>
      <c r="AA22" s="366"/>
      <c r="AB22" s="376">
        <f>AB23-AA23</f>
        <v>-21.900000000000002</v>
      </c>
      <c r="AC22" s="376">
        <f>AC23-AB23</f>
        <v>61.399999999999991</v>
      </c>
      <c r="AD22" s="376">
        <f>AD23-AC23</f>
        <v>6</v>
      </c>
      <c r="AE22" s="366">
        <f>(-1)*AE20*('2026-2030年盈利测算表'!O48)*10000-W9*0.3</f>
        <v>23.999999999999886</v>
      </c>
      <c r="AF22" s="366">
        <f>(-1)*AF20*宏观及利率情景!D5-W10*0.3</f>
        <v>-18</v>
      </c>
      <c r="AG22" s="366">
        <f>(-1)*AG20*宏观及利率情景!D6-W11*0.3</f>
        <v>-18</v>
      </c>
      <c r="AH22" s="366">
        <f>(-1)*AH20*宏观及利率情景!D7-W12*0.3</f>
        <v>-18</v>
      </c>
      <c r="AI22" s="366">
        <f>(-1)*AI20*宏观及利率情景!D8-W13*0.3</f>
        <v>-18</v>
      </c>
      <c r="AJ22" s="121"/>
      <c r="AK22" s="111" t="s">
        <v>452</v>
      </c>
    </row>
    <row r="23" spans="1:37" ht="15.75">
      <c r="A23" s="344" t="s">
        <v>453</v>
      </c>
      <c r="B23" s="341">
        <v>2.8000000000000001E-2</v>
      </c>
      <c r="C23" s="342">
        <v>-4.9736406600857999E-2</v>
      </c>
      <c r="D23" s="1003">
        <f t="shared" si="23"/>
        <v>8.0000000000000071E-2</v>
      </c>
      <c r="E23" s="1003">
        <f t="shared" si="21"/>
        <v>7.0000000000000062E-2</v>
      </c>
      <c r="F23" s="1003">
        <f t="shared" si="21"/>
        <v>7.0000000000000062E-2</v>
      </c>
      <c r="G23" s="1003">
        <f t="shared" si="21"/>
        <v>7.0000000000000062E-2</v>
      </c>
      <c r="H23" s="1003">
        <f t="shared" si="21"/>
        <v>7.0000000000000062E-2</v>
      </c>
      <c r="I23" s="364">
        <f t="shared" si="22"/>
        <v>7.1992565017202637E-2</v>
      </c>
      <c r="Z23" s="112" t="s">
        <v>454</v>
      </c>
      <c r="AA23" s="366">
        <v>28.1</v>
      </c>
      <c r="AB23" s="366">
        <v>6.2</v>
      </c>
      <c r="AC23" s="366">
        <v>67.599999999999994</v>
      </c>
      <c r="AD23" s="366">
        <v>73.599999999999994</v>
      </c>
      <c r="AE23" s="112"/>
      <c r="AF23" s="112"/>
      <c r="AG23" s="112"/>
      <c r="AH23" s="112"/>
      <c r="AI23" s="112"/>
      <c r="AJ23" s="121"/>
    </row>
    <row r="24" spans="1:37" ht="15.75">
      <c r="A24" s="344" t="s">
        <v>455</v>
      </c>
      <c r="B24" s="341">
        <v>0.22800000000000001</v>
      </c>
      <c r="C24" s="342">
        <v>-0.121</v>
      </c>
      <c r="D24" s="1003">
        <f t="shared" si="23"/>
        <v>8.0000000000000071E-2</v>
      </c>
      <c r="E24" s="1003">
        <f t="shared" si="21"/>
        <v>7.0000000000000062E-2</v>
      </c>
      <c r="F24" s="1003">
        <f t="shared" si="21"/>
        <v>7.0000000000000062E-2</v>
      </c>
      <c r="G24" s="1003">
        <f t="shared" si="21"/>
        <v>7.0000000000000062E-2</v>
      </c>
      <c r="H24" s="1003">
        <f t="shared" si="21"/>
        <v>7.0000000000000062E-2</v>
      </c>
      <c r="I24" s="364">
        <f t="shared" si="22"/>
        <v>7.1992565017202637E-2</v>
      </c>
      <c r="Z24" s="377" t="s">
        <v>456</v>
      </c>
      <c r="AA24" s="377"/>
      <c r="AB24" s="377"/>
      <c r="AC24" s="377"/>
      <c r="AD24" s="377">
        <v>11191</v>
      </c>
      <c r="AE24" s="377"/>
      <c r="AF24" s="377"/>
      <c r="AG24" s="377"/>
      <c r="AH24" s="377"/>
      <c r="AI24" s="377"/>
      <c r="AJ24" s="121"/>
    </row>
    <row r="25" spans="1:37" ht="15.75">
      <c r="A25" s="340" t="s">
        <v>428</v>
      </c>
      <c r="B25" s="341">
        <f>O8</f>
        <v>-0.10463290315010254</v>
      </c>
      <c r="C25" s="342">
        <v>-9.2261108619711794E-3</v>
      </c>
      <c r="D25" s="1003">
        <f t="shared" si="23"/>
        <v>-6.9000000000000061E-2</v>
      </c>
      <c r="E25" s="1003">
        <f t="shared" si="21"/>
        <v>-6.9000000000000061E-2</v>
      </c>
      <c r="F25" s="1003">
        <f t="shared" si="21"/>
        <v>-5.0000000000000044E-2</v>
      </c>
      <c r="G25" s="1003">
        <f t="shared" si="21"/>
        <v>0</v>
      </c>
      <c r="H25" s="1003">
        <f t="shared" si="21"/>
        <v>0</v>
      </c>
      <c r="I25" s="364">
        <f t="shared" si="22"/>
        <v>-3.8111807957954658E-2</v>
      </c>
      <c r="Z25" s="112" t="s">
        <v>457</v>
      </c>
      <c r="AA25" s="112"/>
      <c r="AB25" s="112"/>
      <c r="AC25" s="112"/>
      <c r="AD25" s="112">
        <v>4</v>
      </c>
      <c r="AE25" s="112">
        <v>4.5</v>
      </c>
      <c r="AF25" s="112">
        <f>AE25+0.25</f>
        <v>4.75</v>
      </c>
      <c r="AG25" s="112">
        <f>AF25+0.25</f>
        <v>5</v>
      </c>
      <c r="AH25" s="112">
        <f>AG25+0.25</f>
        <v>5.25</v>
      </c>
      <c r="AI25" s="112">
        <f>AH25+0.25</f>
        <v>5.5</v>
      </c>
      <c r="AJ25" s="121"/>
    </row>
    <row r="26" spans="1:37" ht="15.75">
      <c r="A26" s="340" t="s">
        <v>458</v>
      </c>
      <c r="B26" s="341">
        <f>R8</f>
        <v>-0.13998454738221133</v>
      </c>
      <c r="C26" s="342">
        <v>0.14399999999999999</v>
      </c>
      <c r="D26" s="345">
        <v>0.11</v>
      </c>
      <c r="E26" s="345">
        <v>0.01</v>
      </c>
      <c r="F26" s="345">
        <v>0.05</v>
      </c>
      <c r="G26" s="345">
        <v>0.01</v>
      </c>
      <c r="H26" s="345">
        <v>0.01</v>
      </c>
      <c r="I26" s="364">
        <f t="shared" si="22"/>
        <v>3.7278269783226126E-2</v>
      </c>
      <c r="Z26" s="112" t="s">
        <v>459</v>
      </c>
      <c r="AA26" s="366">
        <v>56.399999999999601</v>
      </c>
      <c r="AB26" s="366">
        <v>82.630000000001004</v>
      </c>
      <c r="AC26" s="366">
        <v>245.52</v>
      </c>
      <c r="AD26" s="112">
        <v>95</v>
      </c>
      <c r="AE26" s="376">
        <f>AD26+AE27</f>
        <v>119.99999999999989</v>
      </c>
      <c r="AF26" s="376">
        <f>AE26+AF27</f>
        <v>99.999999999999886</v>
      </c>
      <c r="AG26" s="376">
        <f>AF26+AG27</f>
        <v>82.499999999999886</v>
      </c>
      <c r="AH26" s="376">
        <f>AG26+AH27</f>
        <v>64.999999999999886</v>
      </c>
      <c r="AI26" s="376">
        <f>AH26+AI27</f>
        <v>47.499999999999886</v>
      </c>
      <c r="AJ26" s="121"/>
    </row>
    <row r="27" spans="1:37" ht="18.75" customHeight="1">
      <c r="A27" s="1171" t="s">
        <v>460</v>
      </c>
      <c r="B27" s="1171"/>
      <c r="C27" s="1171"/>
      <c r="D27" s="1171"/>
      <c r="E27" s="1171"/>
      <c r="F27" s="1171"/>
      <c r="G27" s="1171"/>
      <c r="H27" s="1171"/>
      <c r="I27" s="1171"/>
      <c r="Z27" s="112" t="s">
        <v>461</v>
      </c>
      <c r="AA27" s="366"/>
      <c r="AB27" s="366">
        <f>AB26-AA26</f>
        <v>26.230000000001404</v>
      </c>
      <c r="AC27" s="366">
        <f>AC26-AB26</f>
        <v>162.88999999999902</v>
      </c>
      <c r="AD27" s="366">
        <f>AD26-AC26</f>
        <v>-150.52000000000001</v>
      </c>
      <c r="AE27" s="366">
        <f>(-1)*AE25*('2026-2030年盈利测算表'!O48)*10000-Y9*0.5</f>
        <v>24.999999999999886</v>
      </c>
      <c r="AF27" s="366">
        <f>(-1)*AF25*('2026-2030年盈利测算表'!Q48)*10000-Y9*0.5</f>
        <v>-20</v>
      </c>
      <c r="AG27" s="366">
        <f>(-1)*AG25*('2026-2030年盈利测算表'!S48)*10000-Y11*0.5</f>
        <v>-17.5</v>
      </c>
      <c r="AH27" s="366">
        <f>(-1)*AH25*('2026-2030年盈利测算表'!U48)*10000-Y12*0.5</f>
        <v>-17.5</v>
      </c>
      <c r="AI27" s="366">
        <f>(-1)*AI25*('2026-2030年盈利测算表'!W48)*10000-Y13*0.5</f>
        <v>-17.5</v>
      </c>
      <c r="AJ27" s="121"/>
      <c r="AK27" s="111" t="s">
        <v>462</v>
      </c>
    </row>
    <row r="28" spans="1:37" ht="15">
      <c r="Z28" s="112" t="s">
        <v>463</v>
      </c>
      <c r="AA28" s="366">
        <v>3.6</v>
      </c>
      <c r="AB28" s="366">
        <v>38</v>
      </c>
      <c r="AC28" s="366">
        <v>25.2</v>
      </c>
      <c r="AD28" s="366">
        <v>44.5</v>
      </c>
      <c r="AE28" s="112"/>
      <c r="AF28" s="112"/>
      <c r="AG28" s="112"/>
      <c r="AH28" s="112"/>
      <c r="AI28" s="112"/>
      <c r="AJ28" s="121"/>
    </row>
    <row r="29" spans="1:37" ht="15.75">
      <c r="A29" s="1164" t="s">
        <v>464</v>
      </c>
      <c r="B29" s="1164"/>
      <c r="C29" s="1164"/>
      <c r="D29" s="1164"/>
      <c r="E29" s="1164"/>
      <c r="F29" s="1164"/>
      <c r="G29" s="1164"/>
      <c r="H29" s="1164"/>
      <c r="I29" s="1164"/>
      <c r="Z29" s="377" t="s">
        <v>465</v>
      </c>
      <c r="AA29" s="377">
        <v>887</v>
      </c>
      <c r="AB29" s="377">
        <v>1380</v>
      </c>
      <c r="AC29" s="377">
        <v>1600</v>
      </c>
      <c r="AD29" s="377">
        <v>1628</v>
      </c>
      <c r="AE29" s="377">
        <f>AD29</f>
        <v>1628</v>
      </c>
      <c r="AF29" s="377">
        <f>AE29</f>
        <v>1628</v>
      </c>
      <c r="AG29" s="377">
        <f>AF29</f>
        <v>1628</v>
      </c>
      <c r="AH29" s="377">
        <f>AG29</f>
        <v>1628</v>
      </c>
      <c r="AI29" s="377">
        <f>AH29</f>
        <v>1628</v>
      </c>
      <c r="AJ29" s="121"/>
    </row>
    <row r="30" spans="1:37" ht="30">
      <c r="A30" s="112" t="s">
        <v>1</v>
      </c>
      <c r="B30" s="339" t="s">
        <v>442</v>
      </c>
      <c r="C30" s="339" t="s">
        <v>443</v>
      </c>
      <c r="D30" s="339" t="s">
        <v>4</v>
      </c>
      <c r="E30" s="339" t="s">
        <v>5</v>
      </c>
      <c r="F30" s="339" t="s">
        <v>6</v>
      </c>
      <c r="G30" s="339" t="s">
        <v>7</v>
      </c>
      <c r="H30" s="339" t="s">
        <v>8</v>
      </c>
      <c r="I30" s="339" t="s">
        <v>466</v>
      </c>
      <c r="Z30" s="112" t="s">
        <v>467</v>
      </c>
      <c r="AA30" s="366">
        <v>27.3</v>
      </c>
      <c r="AB30" s="366">
        <v>60.1</v>
      </c>
      <c r="AC30" s="366">
        <v>79.099999999999994</v>
      </c>
      <c r="AD30" s="112">
        <v>53</v>
      </c>
      <c r="AE30" s="366">
        <f>AE29*AE31</f>
        <v>53.072799999999994</v>
      </c>
      <c r="AF30" s="366">
        <f>AF29*AF31</f>
        <v>49.816799999999994</v>
      </c>
      <c r="AG30" s="366">
        <f>AG29*AG31</f>
        <v>49.816799999999994</v>
      </c>
      <c r="AH30" s="366">
        <f>AH29*AH31</f>
        <v>49.816799999999994</v>
      </c>
      <c r="AI30" s="366">
        <f>AI29*AI31</f>
        <v>49.816799999999994</v>
      </c>
      <c r="AJ30" s="121"/>
    </row>
    <row r="31" spans="1:37" ht="15.75">
      <c r="A31" s="346" t="s">
        <v>453</v>
      </c>
      <c r="B31" s="347">
        <v>17.993114598799998</v>
      </c>
      <c r="C31" s="347">
        <v>4.5</v>
      </c>
      <c r="D31" s="347">
        <f>B31*(D23+1)</f>
        <v>19.432563766704</v>
      </c>
      <c r="E31" s="347">
        <f t="shared" ref="E31:H32" si="24">D31*(E23+1)</f>
        <v>20.792843230373283</v>
      </c>
      <c r="F31" s="347">
        <f t="shared" si="24"/>
        <v>22.248342256499413</v>
      </c>
      <c r="G31" s="347">
        <f t="shared" si="24"/>
        <v>23.805726214454374</v>
      </c>
      <c r="H31" s="347">
        <f t="shared" si="24"/>
        <v>25.472127049466181</v>
      </c>
      <c r="I31" s="338">
        <f t="shared" ref="I31:I36" si="25">(H31/B31)^(1/5)-1</f>
        <v>7.1992565017202637E-2</v>
      </c>
      <c r="N31" s="324"/>
      <c r="Z31" s="112" t="s">
        <v>468</v>
      </c>
      <c r="AA31" s="378">
        <f>AA30/AA29</f>
        <v>3.0777903043968435E-2</v>
      </c>
      <c r="AB31" s="378">
        <f>AB30/AB29</f>
        <v>4.3550724637681164E-2</v>
      </c>
      <c r="AC31" s="378">
        <f>AC30/AC29</f>
        <v>4.9437499999999995E-2</v>
      </c>
      <c r="AD31" s="378">
        <f>AD30/AD29</f>
        <v>3.2555282555282554E-2</v>
      </c>
      <c r="AE31" s="379">
        <v>3.2599999999999997E-2</v>
      </c>
      <c r="AF31" s="379">
        <f>AE31-0.2%</f>
        <v>3.0599999999999995E-2</v>
      </c>
      <c r="AG31" s="379">
        <f>AF31</f>
        <v>3.0599999999999995E-2</v>
      </c>
      <c r="AH31" s="379">
        <f>AF31</f>
        <v>3.0599999999999995E-2</v>
      </c>
      <c r="AI31" s="379">
        <f>AF31</f>
        <v>3.0599999999999995E-2</v>
      </c>
      <c r="AJ31" s="121"/>
    </row>
    <row r="32" spans="1:37" s="323" customFormat="1" ht="15.75">
      <c r="A32" s="344" t="s">
        <v>455</v>
      </c>
      <c r="B32" s="348">
        <v>8.2034818796</v>
      </c>
      <c r="C32" s="348">
        <v>2.2999999999999998</v>
      </c>
      <c r="D32" s="348">
        <f>B32*(D24+1)</f>
        <v>8.8597604299680004</v>
      </c>
      <c r="E32" s="348">
        <f t="shared" si="24"/>
        <v>9.4799436600657607</v>
      </c>
      <c r="F32" s="348">
        <f t="shared" si="24"/>
        <v>10.143539716270364</v>
      </c>
      <c r="G32" s="348">
        <f t="shared" si="24"/>
        <v>10.85358749640929</v>
      </c>
      <c r="H32" s="348">
        <f t="shared" si="24"/>
        <v>11.61333862115794</v>
      </c>
      <c r="I32" s="364">
        <f t="shared" si="25"/>
        <v>7.1992565017202637E-2</v>
      </c>
      <c r="J32" s="365"/>
      <c r="K32" s="365"/>
      <c r="L32" s="365"/>
      <c r="M32" s="365"/>
      <c r="N32" s="365"/>
      <c r="Z32" s="377" t="s">
        <v>469</v>
      </c>
      <c r="AA32" s="377">
        <v>4511</v>
      </c>
      <c r="AB32" s="377">
        <v>4632</v>
      </c>
      <c r="AC32" s="377">
        <v>4560</v>
      </c>
      <c r="AD32" s="377">
        <v>5099</v>
      </c>
      <c r="AE32" s="377">
        <f>'2026-2030年盈利测算表'!O96+'2026-2030年盈利测算表'!O106*7+AD32</f>
        <v>5275</v>
      </c>
      <c r="AF32" s="377">
        <f>AE32+'2026-2030年盈利测算表'!Q96+'2026-2030年盈利测算表'!Q106*7</f>
        <v>6522.07</v>
      </c>
      <c r="AG32" s="377">
        <f>AF32+'2026-2030年盈利测算表'!S96+'2026-2030年盈利测算表'!S106*7</f>
        <v>6482.07</v>
      </c>
      <c r="AH32" s="377">
        <f>AG32+'2026-2030年盈利测算表'!U96+'2026-2030年盈利测算表'!U106*7</f>
        <v>6267.07</v>
      </c>
      <c r="AI32" s="377">
        <f>'2026-2030年盈利测算表'!W96+'2026-2030年盈利测算表'!W106*7+AH32</f>
        <v>6052.07</v>
      </c>
      <c r="AJ32" s="121"/>
    </row>
    <row r="33" spans="1:37" s="323" customFormat="1" ht="15.75">
      <c r="A33" s="349" t="s">
        <v>470</v>
      </c>
      <c r="B33" s="350">
        <v>10.25</v>
      </c>
      <c r="C33" s="350">
        <v>2.2625699576999998</v>
      </c>
      <c r="D33" s="351">
        <f>(1+D20)*B33</f>
        <v>10.547249999999998</v>
      </c>
      <c r="E33" s="351">
        <f t="shared" ref="E33:H35" si="26">(1+E20)*D33</f>
        <v>10.491982409999999</v>
      </c>
      <c r="F33" s="351">
        <f t="shared" si="26"/>
        <v>10.437004422171599</v>
      </c>
      <c r="G33" s="351">
        <f t="shared" si="26"/>
        <v>10.38231451899942</v>
      </c>
      <c r="H33" s="351">
        <f t="shared" si="26"/>
        <v>10.327911190919865</v>
      </c>
      <c r="I33" s="364">
        <f t="shared" si="25"/>
        <v>1.5156172001042911E-3</v>
      </c>
      <c r="J33" s="365"/>
      <c r="K33" s="365"/>
      <c r="L33" s="365"/>
      <c r="M33" s="365"/>
      <c r="N33" s="365"/>
      <c r="Z33" s="112" t="s">
        <v>471</v>
      </c>
      <c r="AA33" s="366">
        <v>113.3</v>
      </c>
      <c r="AB33" s="366">
        <v>120</v>
      </c>
      <c r="AC33" s="366">
        <v>128.80000000000001</v>
      </c>
      <c r="AD33" s="112">
        <v>83</v>
      </c>
      <c r="AE33" s="366">
        <f>AE32*AE34</f>
        <v>110.17685914302514</v>
      </c>
      <c r="AF33" s="366">
        <f>AF32*AF34</f>
        <v>123.17978184093839</v>
      </c>
      <c r="AG33" s="366">
        <f>AG32*AG34</f>
        <v>122.42431750620455</v>
      </c>
      <c r="AH33" s="366">
        <f>AH32*AH34</f>
        <v>118.36369670701015</v>
      </c>
      <c r="AI33" s="366">
        <f>AI32*AI34</f>
        <v>114.30307590781577</v>
      </c>
      <c r="AJ33" s="112"/>
    </row>
    <row r="34" spans="1:37" s="323" customFormat="1" ht="15.75">
      <c r="A34" s="349" t="s">
        <v>448</v>
      </c>
      <c r="B34" s="350">
        <v>8.6999999999999993</v>
      </c>
      <c r="C34" s="350">
        <v>2.1704094345999998</v>
      </c>
      <c r="D34" s="351">
        <f>B34*(1+D21)</f>
        <v>9.1141199999999998</v>
      </c>
      <c r="E34" s="351">
        <f t="shared" si="26"/>
        <v>8.7768975600000001</v>
      </c>
      <c r="F34" s="351">
        <f t="shared" si="26"/>
        <v>8.4521523502800004</v>
      </c>
      <c r="G34" s="351">
        <f t="shared" si="26"/>
        <v>8.1394227133196413</v>
      </c>
      <c r="H34" s="351">
        <f t="shared" si="26"/>
        <v>7.8382640729268154</v>
      </c>
      <c r="I34" s="364">
        <f t="shared" si="25"/>
        <v>-2.0645038928945869E-2</v>
      </c>
      <c r="J34" s="365"/>
      <c r="K34" s="365"/>
      <c r="L34" s="365"/>
      <c r="M34" s="365"/>
      <c r="N34" s="365"/>
      <c r="Z34" s="112" t="s">
        <v>472</v>
      </c>
      <c r="AA34" s="378">
        <f>AA33/AA32</f>
        <v>2.5116382176900907E-2</v>
      </c>
      <c r="AB34" s="378">
        <f>AB33/AB32</f>
        <v>2.5906735751295335E-2</v>
      </c>
      <c r="AC34" s="378">
        <f>AC33/AC32</f>
        <v>2.8245614035087723E-2</v>
      </c>
      <c r="AD34" s="378">
        <f>AD33/AD32</f>
        <v>1.627770151010002E-2</v>
      </c>
      <c r="AE34" s="542">
        <f>AVERAGE(AA34:AD34)-0.3%</f>
        <v>2.0886608368345997E-2</v>
      </c>
      <c r="AF34" s="379">
        <f>AE34-0.2%</f>
        <v>1.8886608368345999E-2</v>
      </c>
      <c r="AG34" s="379">
        <f>AF34</f>
        <v>1.8886608368345999E-2</v>
      </c>
      <c r="AH34" s="379">
        <f>AG34</f>
        <v>1.8886608368345999E-2</v>
      </c>
      <c r="AI34" s="379">
        <f>AH34</f>
        <v>1.8886608368345999E-2</v>
      </c>
      <c r="AJ34" s="378"/>
    </row>
    <row r="35" spans="1:37" ht="15.75">
      <c r="A35" s="349" t="s">
        <v>450</v>
      </c>
      <c r="B35" s="350">
        <v>17.399999999999999</v>
      </c>
      <c r="C35" s="350">
        <v>4.9000000000000004</v>
      </c>
      <c r="D35" s="351">
        <f>(1+D22)*B35</f>
        <v>19.14</v>
      </c>
      <c r="E35" s="351">
        <f t="shared" si="26"/>
        <v>20.445348000000003</v>
      </c>
      <c r="F35" s="351">
        <f t="shared" si="26"/>
        <v>21.839720733600004</v>
      </c>
      <c r="G35" s="351">
        <f t="shared" si="26"/>
        <v>23.329189687631526</v>
      </c>
      <c r="H35" s="351">
        <f t="shared" si="26"/>
        <v>24.920240424327996</v>
      </c>
      <c r="I35" s="364">
        <f t="shared" si="25"/>
        <v>7.4485591050820643E-2</v>
      </c>
      <c r="N35" s="324"/>
      <c r="Z35" s="380" t="s">
        <v>473</v>
      </c>
      <c r="AA35" s="381"/>
      <c r="AB35" s="381"/>
      <c r="AC35" s="381"/>
      <c r="AD35" s="381"/>
      <c r="AE35" s="382">
        <f>AE33+AE30-$AD$30-$AD$33</f>
        <v>27.249659143025127</v>
      </c>
      <c r="AF35" s="366">
        <f>AF33+AF30-$AD$30-$AD$33</f>
        <v>36.996581840938376</v>
      </c>
      <c r="AG35" s="366">
        <f>AG33+AG30-$AD$30-$AD$33</f>
        <v>36.241117506204546</v>
      </c>
      <c r="AH35" s="366">
        <f>AH33+AH30-$AD$30-$AD$33</f>
        <v>32.18049670701015</v>
      </c>
      <c r="AI35" s="366">
        <f>AI33+AI30-$AD$30-$AD$33</f>
        <v>28.119875907815754</v>
      </c>
      <c r="AJ35" s="381"/>
    </row>
    <row r="36" spans="1:37" ht="15.75">
      <c r="A36" s="349" t="s">
        <v>474</v>
      </c>
      <c r="B36" s="348">
        <f t="shared" ref="B36:H36" si="27">SUM(B31:B35)</f>
        <v>62.546596478399998</v>
      </c>
      <c r="C36" s="348">
        <f t="shared" si="27"/>
        <v>16.132979392300001</v>
      </c>
      <c r="D36" s="348">
        <f t="shared" si="27"/>
        <v>67.093694196672004</v>
      </c>
      <c r="E36" s="348">
        <f t="shared" si="27"/>
        <v>69.987014860439047</v>
      </c>
      <c r="F36" s="348">
        <f t="shared" si="27"/>
        <v>73.120759478821384</v>
      </c>
      <c r="G36" s="348">
        <f t="shared" si="27"/>
        <v>76.510240630814252</v>
      </c>
      <c r="H36" s="348">
        <f t="shared" si="27"/>
        <v>80.1718813587988</v>
      </c>
      <c r="I36" s="364">
        <f t="shared" si="25"/>
        <v>5.090553296789424E-2</v>
      </c>
      <c r="K36" s="324">
        <f>K33</f>
        <v>0</v>
      </c>
      <c r="N36" s="324"/>
    </row>
    <row r="37" spans="1:37" ht="15">
      <c r="X37" s="1160" t="s">
        <v>475</v>
      </c>
      <c r="Y37" s="1161"/>
      <c r="Z37" s="112" t="s">
        <v>476</v>
      </c>
      <c r="AA37" s="383"/>
      <c r="AB37" s="383" t="e">
        <f>((AL9-(AB30-$AD$30))+$AD$33)/AB32</f>
        <v>#REF!</v>
      </c>
      <c r="AC37" s="383">
        <f>((AM9-(AC30-$AD$30))+$AD$33)/AC32</f>
        <v>8.5307017543859668E-3</v>
      </c>
      <c r="AD37" s="383">
        <f>((AN9-(AD30-$AD$30))+$AD$33)/AD32</f>
        <v>1.5297117081780741E-2</v>
      </c>
      <c r="AE37" s="383" t="e">
        <f>((AO9-(AE30-$AD$30))+$AD$33)/AE32</f>
        <v>#REF!</v>
      </c>
      <c r="AF37" s="383" t="e">
        <f>((AO10-(AF30-$AD$30))+$AD$33)/AF32</f>
        <v>#REF!</v>
      </c>
      <c r="AG37" s="383" t="e">
        <f>((AO11-(AG30-$AD$30))+$AD$33)/AG32</f>
        <v>#REF!</v>
      </c>
      <c r="AH37" s="383" t="e">
        <f>((AO12-(AH30-$AD$30))+$AD$33)/AH32</f>
        <v>#REF!</v>
      </c>
      <c r="AI37" s="383" t="e">
        <f>((AO13-(AI30-$AD$30))+$AD$33)/AI32</f>
        <v>#REF!</v>
      </c>
    </row>
    <row r="38" spans="1:37" ht="15">
      <c r="X38" s="1160"/>
      <c r="Y38" s="1161"/>
      <c r="Z38" s="112" t="s">
        <v>477</v>
      </c>
      <c r="AA38" s="121"/>
      <c r="AB38" s="121"/>
      <c r="AC38" s="121"/>
      <c r="AD38" s="121"/>
      <c r="AE38" s="366" t="e">
        <f>((AO9-(AE30-$AD$30))+$AD$33)/AE34</f>
        <v>#REF!</v>
      </c>
      <c r="AF38" s="366" t="e">
        <f>((AO10-(AF30-$AD$30))+$AD$33)/AF34</f>
        <v>#REF!</v>
      </c>
      <c r="AG38" s="366" t="e">
        <f>((AO11-(AG30-$AD$30))+$AD$33)/AG34</f>
        <v>#REF!</v>
      </c>
      <c r="AH38" s="366" t="e">
        <f>((AO12-(AH30-$AD$30))+$AD$33)/AH34</f>
        <v>#REF!</v>
      </c>
      <c r="AI38" s="366" t="e">
        <f>((AO13-(AI30-$AD$30))+$AD$33)/AI34</f>
        <v>#REF!</v>
      </c>
    </row>
    <row r="39" spans="1:37" ht="36" customHeight="1">
      <c r="A39" s="1164" t="s">
        <v>478</v>
      </c>
      <c r="B39" s="1164"/>
      <c r="C39" s="1164"/>
      <c r="D39" s="1164"/>
      <c r="E39" s="1164"/>
      <c r="F39" s="1164"/>
      <c r="G39" s="1164"/>
      <c r="H39" s="1164"/>
      <c r="I39" s="1164"/>
      <c r="J39" s="1164"/>
      <c r="K39" s="1164"/>
      <c r="L39" s="1164"/>
      <c r="M39" s="1164"/>
      <c r="AE39" s="370"/>
    </row>
    <row r="40" spans="1:37" ht="44.25" customHeight="1">
      <c r="A40" s="352" t="s">
        <v>1</v>
      </c>
      <c r="B40" s="339" t="s">
        <v>442</v>
      </c>
      <c r="C40" s="339" t="s">
        <v>443</v>
      </c>
      <c r="D40" s="352" t="s">
        <v>4</v>
      </c>
      <c r="E40" s="352" t="s">
        <v>5</v>
      </c>
      <c r="F40" s="352" t="s">
        <v>6</v>
      </c>
      <c r="G40" s="352" t="s">
        <v>7</v>
      </c>
      <c r="H40" s="352" t="s">
        <v>8</v>
      </c>
      <c r="I40" s="339" t="s">
        <v>437</v>
      </c>
      <c r="J40" s="1165" t="s">
        <v>444</v>
      </c>
      <c r="K40" s="1165"/>
      <c r="L40" s="1165"/>
      <c r="M40" s="1165"/>
      <c r="N40" s="1165"/>
      <c r="O40" s="1165"/>
    </row>
    <row r="41" spans="1:37" ht="46.5" customHeight="1">
      <c r="A41" s="112" t="s">
        <v>479</v>
      </c>
      <c r="B41" s="343">
        <v>0.13</v>
      </c>
      <c r="C41" s="353">
        <v>0.13300000000000001</v>
      </c>
      <c r="D41" s="354">
        <v>0.15</v>
      </c>
      <c r="E41" s="353">
        <v>0.12</v>
      </c>
      <c r="F41" s="353">
        <v>0.11</v>
      </c>
      <c r="G41" s="353">
        <v>0.1</v>
      </c>
      <c r="H41" s="353">
        <v>0.09</v>
      </c>
      <c r="I41" s="342">
        <f t="shared" ref="I41:I47" si="28">((1+D41)*(1+E41)*(1+F41)*(1+G41)*(1+H41))^(1/5)-1</f>
        <v>0.11381126239814798</v>
      </c>
      <c r="J41" s="1162" t="s">
        <v>480</v>
      </c>
      <c r="K41" s="1162"/>
      <c r="L41" s="1162"/>
      <c r="M41" s="1162"/>
      <c r="N41" s="1162"/>
      <c r="O41" s="1162"/>
      <c r="P41" s="324"/>
      <c r="Z41" s="121"/>
      <c r="AA41" s="121"/>
      <c r="AB41" s="121"/>
      <c r="AC41" s="121"/>
      <c r="AD41" s="121"/>
      <c r="AE41" s="112" t="s">
        <v>4</v>
      </c>
      <c r="AF41" s="112" t="s">
        <v>5</v>
      </c>
      <c r="AG41" s="112" t="s">
        <v>6</v>
      </c>
      <c r="AH41" s="112" t="s">
        <v>7</v>
      </c>
      <c r="AI41" s="112" t="s">
        <v>8</v>
      </c>
      <c r="AJ41" s="394" t="s">
        <v>481</v>
      </c>
    </row>
    <row r="42" spans="1:37" ht="48.75" customHeight="1">
      <c r="A42" s="112" t="s">
        <v>482</v>
      </c>
      <c r="B42" s="342">
        <v>-2.5852636423390699E-2</v>
      </c>
      <c r="C42" s="355">
        <v>6.8665418848841099E-3</v>
      </c>
      <c r="D42" s="356">
        <v>0.05</v>
      </c>
      <c r="E42" s="355">
        <v>0.04</v>
      </c>
      <c r="F42" s="355">
        <v>0.04</v>
      </c>
      <c r="G42" s="355">
        <v>0.04</v>
      </c>
      <c r="H42" s="355">
        <v>0.04</v>
      </c>
      <c r="I42" s="342">
        <f t="shared" si="28"/>
        <v>4.1992351774469361E-2</v>
      </c>
      <c r="J42" s="1162" t="s">
        <v>483</v>
      </c>
      <c r="K42" s="1162"/>
      <c r="L42" s="1162"/>
      <c r="M42" s="1162"/>
      <c r="N42" s="1162"/>
      <c r="O42" s="1162"/>
      <c r="P42" s="324"/>
      <c r="Z42" s="375" t="s">
        <v>484</v>
      </c>
      <c r="AA42" s="121"/>
      <c r="AB42" s="121"/>
      <c r="AC42" s="121"/>
      <c r="AD42" s="121"/>
      <c r="AE42" s="384">
        <f>'2026-2030年盈利测算表'!O130+'2026-2030年盈利测算表'!O136</f>
        <v>-234.33799204763818</v>
      </c>
      <c r="AF42" s="384">
        <f>'2026-2030年盈利测算表'!Q130+'2026-2030年盈利测算表'!Q136</f>
        <v>1800.2668338992971</v>
      </c>
      <c r="AG42" s="384">
        <f>'2026-2030年盈利测算表'!S130+'2026-2030年盈利测算表'!S136</f>
        <v>1113.0114314595066</v>
      </c>
      <c r="AH42" s="384">
        <f>'2026-2030年盈利测算表'!U130+'2026-2030年盈利测算表'!U136</f>
        <v>1968.7822930858983</v>
      </c>
      <c r="AI42" s="384">
        <f>'2026-2030年盈利测算表'!W130+'2026-2030年盈利测算表'!W136</f>
        <v>1341.5268906461042</v>
      </c>
      <c r="AJ42" s="395">
        <v>-2.9999999999999997E-4</v>
      </c>
    </row>
    <row r="43" spans="1:37" ht="69" customHeight="1">
      <c r="A43" s="112" t="s">
        <v>485</v>
      </c>
      <c r="B43" s="342">
        <v>0.19927701566473499</v>
      </c>
      <c r="C43" s="355">
        <v>0.153747706661545</v>
      </c>
      <c r="D43" s="356">
        <v>0.08</v>
      </c>
      <c r="E43" s="355">
        <v>7.0000000000000007E-2</v>
      </c>
      <c r="F43" s="355">
        <v>7.0000000000000007E-2</v>
      </c>
      <c r="G43" s="355">
        <v>7.0000000000000007E-2</v>
      </c>
      <c r="H43" s="355">
        <v>7.0000000000000007E-2</v>
      </c>
      <c r="I43" s="342">
        <f t="shared" si="28"/>
        <v>7.1992565017202637E-2</v>
      </c>
      <c r="J43" s="1162" t="s">
        <v>486</v>
      </c>
      <c r="K43" s="1162"/>
      <c r="L43" s="1162"/>
      <c r="M43" s="1162"/>
      <c r="N43" s="1162"/>
      <c r="O43" s="1162"/>
      <c r="P43" s="324"/>
      <c r="Z43" s="385" t="s">
        <v>487</v>
      </c>
      <c r="AA43" s="121"/>
      <c r="AB43" s="121"/>
      <c r="AC43" s="121"/>
      <c r="AD43" s="121"/>
      <c r="AE43" s="384">
        <f>息差测算表!C70-息差测算表!B70+息差测算表!C80-息差测算表!B80</f>
        <v>940.00000000000091</v>
      </c>
      <c r="AF43" s="384">
        <f>息差测算表!D70-息差测算表!C70+息差测算表!D80-息差测算表!C80</f>
        <v>1310.0000000000009</v>
      </c>
      <c r="AG43" s="384">
        <f>息差测算表!E70-息差测算表!D70+息差测算表!E80-息差测算表!D80</f>
        <v>1370</v>
      </c>
      <c r="AH43" s="384">
        <f>息差测算表!F70-息差测算表!E70+息差测算表!F80-息差测算表!E80</f>
        <v>1420</v>
      </c>
      <c r="AI43" s="384">
        <f>息差测算表!G70-息差测算表!F70+息差测算表!G80-息差测算表!F80</f>
        <v>1580</v>
      </c>
      <c r="AJ43" s="395">
        <v>-6.9999999999999999E-4</v>
      </c>
    </row>
    <row r="44" spans="1:37" ht="67.5" customHeight="1">
      <c r="A44" s="112" t="s">
        <v>488</v>
      </c>
      <c r="B44" s="342">
        <v>0.18401709932993901</v>
      </c>
      <c r="C44" s="355">
        <v>0.23378593072725701</v>
      </c>
      <c r="D44" s="356">
        <v>0.1</v>
      </c>
      <c r="E44" s="355">
        <v>0.09</v>
      </c>
      <c r="F44" s="355">
        <v>0.09</v>
      </c>
      <c r="G44" s="355">
        <v>0.09</v>
      </c>
      <c r="H44" s="355">
        <v>0.09</v>
      </c>
      <c r="I44" s="342">
        <f t="shared" si="28"/>
        <v>9.1992700693440677E-2</v>
      </c>
      <c r="J44" s="1162" t="s">
        <v>489</v>
      </c>
      <c r="K44" s="1162"/>
      <c r="L44" s="1162"/>
      <c r="M44" s="1162"/>
      <c r="N44" s="1162"/>
      <c r="O44" s="1162"/>
      <c r="P44" s="324"/>
      <c r="Z44" s="385" t="s">
        <v>490</v>
      </c>
      <c r="AA44" s="121"/>
      <c r="AB44" s="121"/>
      <c r="AC44" s="121"/>
      <c r="AD44" s="121"/>
      <c r="AE44" s="384">
        <f>息差测算表!L6*5%</f>
        <v>40</v>
      </c>
      <c r="AF44" s="384">
        <f>息差测算表!M6*5%</f>
        <v>50</v>
      </c>
      <c r="AG44" s="384">
        <f>息差测算表!N6*5%</f>
        <v>60</v>
      </c>
      <c r="AH44" s="384">
        <f>息差测算表!O6*5%</f>
        <v>70</v>
      </c>
      <c r="AI44" s="384">
        <f>息差测算表!P6*5%</f>
        <v>80</v>
      </c>
      <c r="AJ44" s="395">
        <v>1.6999999999999999E-3</v>
      </c>
      <c r="AK44" s="363" t="s">
        <v>491</v>
      </c>
    </row>
    <row r="45" spans="1:37" ht="28.5" customHeight="1">
      <c r="A45" s="112" t="s">
        <v>492</v>
      </c>
      <c r="B45" s="343">
        <v>0.16400000000000001</v>
      </c>
      <c r="C45" s="355">
        <v>-0.05</v>
      </c>
      <c r="D45" s="354">
        <v>0.08</v>
      </c>
      <c r="E45" s="353">
        <v>7.0000000000000007E-2</v>
      </c>
      <c r="F45" s="353">
        <v>7.0000000000000007E-2</v>
      </c>
      <c r="G45" s="353">
        <v>7.0000000000000007E-2</v>
      </c>
      <c r="H45" s="353">
        <v>7.0000000000000007E-2</v>
      </c>
      <c r="I45" s="342">
        <f t="shared" si="28"/>
        <v>7.1992565017202637E-2</v>
      </c>
      <c r="J45" s="1163" t="s">
        <v>493</v>
      </c>
      <c r="K45" s="1163"/>
      <c r="L45" s="1163"/>
      <c r="M45" s="1163"/>
      <c r="N45" s="1163"/>
      <c r="O45" s="1163"/>
      <c r="P45" s="324"/>
      <c r="Z45" s="375" t="s">
        <v>494</v>
      </c>
      <c r="AA45" s="121"/>
      <c r="AB45" s="121"/>
      <c r="AC45" s="121"/>
      <c r="AD45" s="121"/>
      <c r="AE45" s="384">
        <f>资本!M89</f>
        <v>80</v>
      </c>
      <c r="AF45" s="384">
        <f>资本!N89</f>
        <v>280</v>
      </c>
      <c r="AG45" s="384">
        <f>资本!O89</f>
        <v>0</v>
      </c>
      <c r="AH45" s="384">
        <f>资本!P89</f>
        <v>0</v>
      </c>
      <c r="AI45" s="384">
        <f>资本!Q89</f>
        <v>0</v>
      </c>
      <c r="AJ45" s="395">
        <v>-1.1999999999999999E-3</v>
      </c>
    </row>
    <row r="46" spans="1:37" ht="33" customHeight="1">
      <c r="A46" s="112" t="s">
        <v>495</v>
      </c>
      <c r="B46" s="342">
        <v>0.16</v>
      </c>
      <c r="C46" s="355">
        <v>8.5000000000000006E-2</v>
      </c>
      <c r="D46" s="354">
        <v>0.08</v>
      </c>
      <c r="E46" s="353">
        <v>7.0000000000000007E-2</v>
      </c>
      <c r="F46" s="353">
        <v>7.0000000000000007E-2</v>
      </c>
      <c r="G46" s="353">
        <v>7.0000000000000007E-2</v>
      </c>
      <c r="H46" s="353">
        <v>7.0000000000000007E-2</v>
      </c>
      <c r="I46" s="342">
        <f t="shared" si="28"/>
        <v>7.1992565017202637E-2</v>
      </c>
      <c r="J46" s="1163" t="s">
        <v>493</v>
      </c>
      <c r="K46" s="1163"/>
      <c r="L46" s="1163"/>
      <c r="M46" s="1163"/>
      <c r="N46" s="1163"/>
      <c r="O46" s="1163"/>
      <c r="P46" s="324"/>
      <c r="Z46" s="375" t="s">
        <v>496</v>
      </c>
      <c r="AA46" s="121"/>
      <c r="AB46" s="121"/>
      <c r="AC46" s="121"/>
      <c r="AD46" s="121"/>
      <c r="AE46" s="384">
        <f>资本!M80-资本!L80</f>
        <v>466.50590272904719</v>
      </c>
      <c r="AF46" s="384">
        <f>资本!N80-资本!M80</f>
        <v>687.7844894130003</v>
      </c>
      <c r="AG46" s="384">
        <f>资本!O80-资本!N80</f>
        <v>437.65648139895893</v>
      </c>
      <c r="AH46" s="384">
        <f>资本!P80-资本!O80</f>
        <v>474.70439818093655</v>
      </c>
      <c r="AI46" s="384">
        <f>资本!Q80-资本!P80</f>
        <v>507.70688394761055</v>
      </c>
      <c r="AJ46" s="395">
        <v>-1E-3</v>
      </c>
    </row>
    <row r="47" spans="1:37" ht="50.25" customHeight="1">
      <c r="A47" s="112" t="s">
        <v>497</v>
      </c>
      <c r="B47" s="342">
        <v>-0.11</v>
      </c>
      <c r="C47" s="355">
        <v>-5.7000000000000002E-2</v>
      </c>
      <c r="D47" s="354">
        <v>-0.05</v>
      </c>
      <c r="E47" s="354">
        <v>-0.05</v>
      </c>
      <c r="F47" s="353">
        <v>-0.05</v>
      </c>
      <c r="G47" s="353">
        <v>0</v>
      </c>
      <c r="H47" s="353">
        <v>0</v>
      </c>
      <c r="I47" s="342">
        <f t="shared" si="28"/>
        <v>-3.0307217412319232E-2</v>
      </c>
      <c r="J47" s="1162" t="s">
        <v>498</v>
      </c>
      <c r="K47" s="1162"/>
      <c r="L47" s="1162"/>
      <c r="M47" s="1162"/>
      <c r="N47" s="1162"/>
      <c r="O47" s="1162"/>
      <c r="P47" s="324"/>
      <c r="Z47" s="386" t="s">
        <v>499</v>
      </c>
      <c r="AA47" s="121"/>
      <c r="AB47" s="121"/>
      <c r="AC47" s="121"/>
      <c r="AD47" s="121"/>
      <c r="AE47" s="387">
        <f>AE17/0.34*$AJ$17+AE42/100*$AJ$42+AE43/100*$AJ$43+AE44/100*$AJ$44+AE45/100*$AJ$45+AE46/100*$AJ$46</f>
        <v>3.0648543184146549E-2</v>
      </c>
      <c r="AF47" s="387">
        <f>AF17/0.34*$AJ$17+AF42/100*$AJ$42+AF43/100*$AJ$43+AF44/100*$AJ$44+AF45/100*$AJ$45+AF46/100*$AJ$46</f>
        <v>-3.3704101017102517E-3</v>
      </c>
      <c r="AG47" s="387">
        <f>AG17/0.34*$AJ$17+AG42/100*$AJ$42+AG43/100*$AJ$43+AG44/100*$AJ$44+AG45/100*$AJ$45+AG46/100*$AJ$46</f>
        <v>4.3026361857495419E-3</v>
      </c>
      <c r="AH47" s="387">
        <f>AH17/0.34*$AJ$17+AH42/100*$AJ$42+AH43/100*$AJ$43+AH44/100*$AJ$44+AH45/100*$AJ$45+AH46/100*$AJ$46</f>
        <v>1.184844433050591E-3</v>
      </c>
      <c r="AI47" s="387">
        <f>AI17/0.34*$AJ$17+AI42/100*$AJ$42+AI43/100*$AJ$43+AI44/100*$AJ$44+AI45/100*$AJ$45+AI46/100*$AJ$46</f>
        <v>1.7865857827032341E-3</v>
      </c>
      <c r="AJ47" s="375"/>
    </row>
    <row r="48" spans="1:37">
      <c r="AC48" s="111" t="s">
        <v>500</v>
      </c>
      <c r="AD48" s="388">
        <f>'2026-2030年盈利测算表'!L47</f>
        <v>0.10489999999999999</v>
      </c>
      <c r="AE48" s="388">
        <f>$AD$48+AE47-1.6%-0.8%</f>
        <v>0.11154854318414656</v>
      </c>
      <c r="AF48" s="388">
        <f>AE48+AF47</f>
        <v>0.1081781330824363</v>
      </c>
      <c r="AG48" s="388">
        <f>AF48+AG47</f>
        <v>0.11248076926818584</v>
      </c>
      <c r="AH48" s="388">
        <f>AG48+AH47</f>
        <v>0.11366561370123643</v>
      </c>
      <c r="AI48" s="388">
        <f>AH48+AI47</f>
        <v>0.11545219948393966</v>
      </c>
    </row>
    <row r="49" spans="1:16" ht="31.5" customHeight="1">
      <c r="A49" s="1164" t="s">
        <v>501</v>
      </c>
      <c r="B49" s="1164"/>
      <c r="C49" s="1164"/>
      <c r="D49" s="1164"/>
      <c r="E49" s="1164"/>
      <c r="F49" s="1164"/>
      <c r="G49" s="1164"/>
      <c r="H49" s="1164"/>
      <c r="I49" s="1164"/>
      <c r="J49" s="1164"/>
      <c r="K49" s="1164"/>
      <c r="L49" s="1164"/>
      <c r="M49" s="1164"/>
    </row>
    <row r="50" spans="1:16" ht="37.5" customHeight="1">
      <c r="A50" s="352" t="s">
        <v>1</v>
      </c>
      <c r="B50" s="339" t="s">
        <v>442</v>
      </c>
      <c r="C50" s="339" t="s">
        <v>443</v>
      </c>
      <c r="D50" s="352" t="s">
        <v>4</v>
      </c>
      <c r="E50" s="352" t="s">
        <v>5</v>
      </c>
      <c r="F50" s="352" t="s">
        <v>6</v>
      </c>
      <c r="G50" s="352" t="s">
        <v>7</v>
      </c>
      <c r="H50" s="352" t="s">
        <v>8</v>
      </c>
      <c r="I50" s="339" t="s">
        <v>502</v>
      </c>
      <c r="J50" s="1165" t="s">
        <v>444</v>
      </c>
      <c r="K50" s="1165"/>
      <c r="L50" s="1165"/>
      <c r="M50" s="1165"/>
      <c r="N50" s="1165"/>
      <c r="O50" s="1165"/>
    </row>
    <row r="51" spans="1:16" ht="48.75" customHeight="1">
      <c r="A51" s="112" t="s">
        <v>426</v>
      </c>
      <c r="B51" s="357">
        <v>27</v>
      </c>
      <c r="C51" s="357">
        <v>32</v>
      </c>
      <c r="D51" s="358">
        <v>0</v>
      </c>
      <c r="E51" s="358">
        <v>0</v>
      </c>
      <c r="F51" s="358">
        <v>0</v>
      </c>
      <c r="G51" s="358">
        <v>0</v>
      </c>
      <c r="H51" s="358">
        <v>0</v>
      </c>
      <c r="I51" s="342">
        <f t="shared" ref="I51:I57" si="29">(1+D51)*(1+E51)*(1+F51)*(1+G51)*(1+H51)-1</f>
        <v>0</v>
      </c>
      <c r="J51" s="1162" t="s">
        <v>503</v>
      </c>
      <c r="K51" s="1162"/>
      <c r="L51" s="1162"/>
      <c r="M51" s="1162"/>
      <c r="N51" s="1162"/>
      <c r="O51" s="1162"/>
    </row>
    <row r="52" spans="1:16" ht="31.5" customHeight="1">
      <c r="A52" s="112" t="s">
        <v>446</v>
      </c>
      <c r="B52" s="357">
        <v>11.6644697539093</v>
      </c>
      <c r="C52" s="357">
        <v>10.852243151645499</v>
      </c>
      <c r="D52" s="354">
        <v>-0.02</v>
      </c>
      <c r="E52" s="343">
        <v>-4.3499999999999997E-2</v>
      </c>
      <c r="F52" s="343">
        <v>-4.3499999999999997E-2</v>
      </c>
      <c r="G52" s="343">
        <v>-4.3499999999999997E-2</v>
      </c>
      <c r="H52" s="343">
        <v>-4.3499999999999997E-2</v>
      </c>
      <c r="I52" s="342">
        <f t="shared" si="29"/>
        <v>-0.17971272747213862</v>
      </c>
      <c r="J52" s="1162" t="s">
        <v>504</v>
      </c>
      <c r="K52" s="1162"/>
      <c r="L52" s="1162"/>
      <c r="M52" s="1162"/>
      <c r="N52" s="1162"/>
      <c r="O52" s="1162"/>
    </row>
    <row r="53" spans="1:16" ht="33.75" customHeight="1">
      <c r="A53" s="112" t="s">
        <v>448</v>
      </c>
      <c r="B53" s="357">
        <v>35.0742947995805</v>
      </c>
      <c r="C53" s="357">
        <v>35.1647110044755</v>
      </c>
      <c r="D53" s="354">
        <v>-0.03</v>
      </c>
      <c r="E53" s="343">
        <v>-0.1</v>
      </c>
      <c r="F53" s="343">
        <v>-0.1</v>
      </c>
      <c r="G53" s="343">
        <v>-0.1</v>
      </c>
      <c r="H53" s="343">
        <v>-0.1</v>
      </c>
      <c r="I53" s="342">
        <f t="shared" si="29"/>
        <v>-0.36358299999999999</v>
      </c>
      <c r="J53" s="1162" t="s">
        <v>505</v>
      </c>
      <c r="K53" s="1162"/>
      <c r="L53" s="1162"/>
      <c r="M53" s="1162"/>
      <c r="N53" s="1162"/>
      <c r="O53" s="1162"/>
    </row>
    <row r="54" spans="1:16" ht="28.5" customHeight="1">
      <c r="A54" s="112" t="s">
        <v>450</v>
      </c>
      <c r="B54" s="357">
        <v>49.942036414962502</v>
      </c>
      <c r="C54" s="357">
        <v>50.577254891551298</v>
      </c>
      <c r="D54" s="354">
        <v>0</v>
      </c>
      <c r="E54" s="343">
        <v>-0.02</v>
      </c>
      <c r="F54" s="343">
        <v>-0.02</v>
      </c>
      <c r="G54" s="343">
        <v>-0.02</v>
      </c>
      <c r="H54" s="343">
        <v>-0.02</v>
      </c>
      <c r="I54" s="342">
        <f t="shared" si="29"/>
        <v>-7.7631840000000119E-2</v>
      </c>
      <c r="J54" s="1162" t="s">
        <v>506</v>
      </c>
      <c r="K54" s="1162"/>
      <c r="L54" s="1162"/>
      <c r="M54" s="1162"/>
      <c r="N54" s="1162"/>
      <c r="O54" s="1162"/>
    </row>
    <row r="55" spans="1:16" ht="48.75" customHeight="1">
      <c r="A55" s="112" t="s">
        <v>453</v>
      </c>
      <c r="B55" s="357">
        <v>16</v>
      </c>
      <c r="C55" s="357">
        <v>17</v>
      </c>
      <c r="D55" s="354">
        <v>0</v>
      </c>
      <c r="E55" s="343">
        <v>0</v>
      </c>
      <c r="F55" s="343">
        <v>0</v>
      </c>
      <c r="G55" s="343">
        <v>0</v>
      </c>
      <c r="H55" s="343">
        <v>0</v>
      </c>
      <c r="I55" s="342">
        <f t="shared" si="29"/>
        <v>0</v>
      </c>
      <c r="J55" s="1162" t="s">
        <v>507</v>
      </c>
      <c r="K55" s="1162"/>
      <c r="L55" s="1162"/>
      <c r="M55" s="1162"/>
      <c r="N55" s="1162"/>
      <c r="O55" s="1162"/>
    </row>
    <row r="56" spans="1:16" ht="48.75" customHeight="1">
      <c r="A56" s="112" t="s">
        <v>455</v>
      </c>
      <c r="B56" s="357">
        <v>20</v>
      </c>
      <c r="C56" s="357">
        <v>22</v>
      </c>
      <c r="D56" s="354">
        <v>0</v>
      </c>
      <c r="E56" s="343">
        <v>0</v>
      </c>
      <c r="F56" s="343">
        <v>0</v>
      </c>
      <c r="G56" s="343">
        <v>0</v>
      </c>
      <c r="H56" s="343">
        <v>0</v>
      </c>
      <c r="I56" s="342">
        <f t="shared" si="29"/>
        <v>0</v>
      </c>
      <c r="J56" s="1162" t="s">
        <v>508</v>
      </c>
      <c r="K56" s="1162"/>
      <c r="L56" s="1162"/>
      <c r="M56" s="1162"/>
      <c r="N56" s="1162"/>
      <c r="O56" s="1162"/>
      <c r="P56" s="363"/>
    </row>
    <row r="57" spans="1:16" ht="48.75" customHeight="1">
      <c r="A57" s="112" t="s">
        <v>428</v>
      </c>
      <c r="B57" s="357">
        <v>52.306649826304998</v>
      </c>
      <c r="C57" s="357">
        <v>3</v>
      </c>
      <c r="D57" s="359">
        <v>-0.02</v>
      </c>
      <c r="E57" s="359">
        <v>-0.02</v>
      </c>
      <c r="F57" s="358">
        <v>0</v>
      </c>
      <c r="G57" s="358">
        <v>0</v>
      </c>
      <c r="H57" s="358">
        <v>0</v>
      </c>
      <c r="I57" s="342">
        <f t="shared" si="29"/>
        <v>-3.960000000000008E-2</v>
      </c>
      <c r="J57" s="1162" t="s">
        <v>509</v>
      </c>
      <c r="K57" s="1162"/>
      <c r="L57" s="1162"/>
      <c r="M57" s="1162"/>
      <c r="N57" s="1162"/>
      <c r="O57" s="1162"/>
    </row>
    <row r="58" spans="1:16">
      <c r="I58" s="111"/>
      <c r="K58" s="111"/>
    </row>
    <row r="60" spans="1:16">
      <c r="I60" s="111"/>
      <c r="K60" s="111"/>
    </row>
  </sheetData>
  <mergeCells count="56">
    <mergeCell ref="AM2:AO2"/>
    <mergeCell ref="Q2:Q3"/>
    <mergeCell ref="R2:R3"/>
    <mergeCell ref="S2:S3"/>
    <mergeCell ref="T2:T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J14:K14"/>
    <mergeCell ref="L14:M14"/>
    <mergeCell ref="N14:O14"/>
    <mergeCell ref="A1:U1"/>
    <mergeCell ref="AD1:AF1"/>
    <mergeCell ref="J2:P2"/>
    <mergeCell ref="U2:AA2"/>
    <mergeCell ref="Q14:R14"/>
    <mergeCell ref="A17:I17"/>
    <mergeCell ref="A27:I27"/>
    <mergeCell ref="A29:I29"/>
    <mergeCell ref="B14:C14"/>
    <mergeCell ref="F14:G14"/>
    <mergeCell ref="A16:I16"/>
    <mergeCell ref="J57:O5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50:O50"/>
    <mergeCell ref="J51:O51"/>
    <mergeCell ref="J52:O52"/>
    <mergeCell ref="J53:O53"/>
    <mergeCell ref="J54:O54"/>
    <mergeCell ref="J44:O44"/>
    <mergeCell ref="X37:Y38"/>
    <mergeCell ref="J55:O55"/>
    <mergeCell ref="J56:O56"/>
    <mergeCell ref="J45:O45"/>
    <mergeCell ref="J46:O46"/>
    <mergeCell ref="J47:O47"/>
    <mergeCell ref="A49:M49"/>
    <mergeCell ref="A39:M39"/>
    <mergeCell ref="J40:O40"/>
    <mergeCell ref="J41:O41"/>
    <mergeCell ref="J42:O42"/>
    <mergeCell ref="J43:O43"/>
  </mergeCells>
  <phoneticPr fontId="101" type="noConversion"/>
  <dataValidations disablePrompts="1" count="1">
    <dataValidation type="list" allowBlank="1" showInputMessage="1" showErrorMessage="1" sqref="AG1" xr:uid="{00000000-0002-0000-0800-000000000000}">
      <formula1>$AE$2:$AF$2</formula1>
    </dataValidation>
  </dataValidations>
  <pageMargins left="0.75" right="0.75" top="1" bottom="1" header="0.5" footer="0.5"/>
  <pageSetup paperSize="8" scale="3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>
    <tabColor theme="9" tint="0.79998168889431442"/>
    <pageSetUpPr fitToPage="1"/>
  </sheetPr>
  <dimension ref="A1:AF136"/>
  <sheetViews>
    <sheetView zoomScale="70" zoomScaleNormal="70" workbookViewId="0">
      <pane xSplit="2" ySplit="3" topLeftCell="C42" activePane="bottomRight" state="frozen"/>
      <selection activeCell="I44" sqref="I44"/>
      <selection pane="topRight" activeCell="I44" sqref="I44"/>
      <selection pane="bottomLeft" activeCell="I44" sqref="I44"/>
      <selection pane="bottomRight" activeCell="J46" sqref="J46"/>
    </sheetView>
  </sheetViews>
  <sheetFormatPr defaultColWidth="9" defaultRowHeight="13.5"/>
  <cols>
    <col min="1" max="1" width="9.73046875" style="322" customWidth="1"/>
    <col min="2" max="2" width="30.46484375" style="111" bestFit="1" customWidth="1"/>
    <col min="3" max="17" width="9.3984375" style="111" customWidth="1"/>
    <col min="18" max="18" width="9" style="111"/>
    <col min="19" max="19" width="19.3984375" style="111" customWidth="1"/>
    <col min="20" max="16384" width="9" style="111"/>
  </cols>
  <sheetData>
    <row r="1" spans="1:27" ht="17.649999999999999">
      <c r="A1" s="1153" t="s">
        <v>260</v>
      </c>
      <c r="B1" s="1153"/>
      <c r="C1" s="1153"/>
      <c r="D1" s="1153"/>
      <c r="E1" s="1153"/>
      <c r="F1" s="1153"/>
      <c r="G1" s="1153"/>
      <c r="H1" s="1153"/>
      <c r="I1" s="1153"/>
      <c r="J1" s="1153"/>
      <c r="K1" s="1153"/>
      <c r="L1" s="1153"/>
      <c r="M1" s="1153"/>
      <c r="N1" s="1153"/>
      <c r="O1" s="1153"/>
      <c r="P1" s="1153"/>
      <c r="Q1" s="1153"/>
    </row>
    <row r="2" spans="1:27" ht="22.5" customHeight="1">
      <c r="A2" s="1152" t="s">
        <v>261</v>
      </c>
      <c r="B2" s="1152" t="s">
        <v>68</v>
      </c>
      <c r="C2" s="1152" t="s">
        <v>138</v>
      </c>
      <c r="D2" s="1152" t="s">
        <v>2</v>
      </c>
      <c r="E2" s="1152"/>
      <c r="F2" s="1152" t="s">
        <v>3</v>
      </c>
      <c r="G2" s="1152"/>
      <c r="H2" s="1152" t="s">
        <v>4</v>
      </c>
      <c r="I2" s="1152"/>
      <c r="J2" s="1152" t="s">
        <v>5</v>
      </c>
      <c r="K2" s="1152"/>
      <c r="L2" s="1152" t="s">
        <v>6</v>
      </c>
      <c r="M2" s="1152"/>
      <c r="N2" s="1152" t="s">
        <v>7</v>
      </c>
      <c r="O2" s="1152"/>
      <c r="P2" s="1152" t="s">
        <v>8</v>
      </c>
      <c r="Q2" s="1152"/>
    </row>
    <row r="3" spans="1:27" ht="22.5" customHeight="1">
      <c r="A3" s="1152"/>
      <c r="B3" s="1152"/>
      <c r="C3" s="1152"/>
      <c r="D3" s="470" t="s">
        <v>262</v>
      </c>
      <c r="E3" s="470" t="s">
        <v>263</v>
      </c>
      <c r="F3" s="470" t="s">
        <v>262</v>
      </c>
      <c r="G3" s="470" t="s">
        <v>263</v>
      </c>
      <c r="H3" s="470" t="s">
        <v>262</v>
      </c>
      <c r="I3" s="470" t="s">
        <v>263</v>
      </c>
      <c r="J3" s="470" t="s">
        <v>262</v>
      </c>
      <c r="K3" s="470" t="s">
        <v>263</v>
      </c>
      <c r="L3" s="470" t="s">
        <v>262</v>
      </c>
      <c r="M3" s="470" t="s">
        <v>263</v>
      </c>
      <c r="N3" s="470" t="s">
        <v>262</v>
      </c>
      <c r="O3" s="470" t="s">
        <v>263</v>
      </c>
      <c r="P3" s="470" t="s">
        <v>262</v>
      </c>
      <c r="Q3" s="470" t="s">
        <v>263</v>
      </c>
      <c r="S3" s="492">
        <v>2026</v>
      </c>
      <c r="U3" s="492">
        <v>2027</v>
      </c>
      <c r="W3" s="492">
        <v>2028</v>
      </c>
      <c r="Y3" s="492">
        <v>2029</v>
      </c>
      <c r="AA3" s="492">
        <v>2030</v>
      </c>
    </row>
    <row r="4" spans="1:27" ht="22.5" customHeight="1">
      <c r="A4" s="1146" t="s">
        <v>264</v>
      </c>
      <c r="B4" s="513" t="s">
        <v>265</v>
      </c>
      <c r="C4" s="514">
        <f>(C10+C27+C44)/'2026-2030年盈利测算表'!H12</f>
        <v>0.95686173117154827</v>
      </c>
      <c r="D4" s="514">
        <f>(D10+D27+D44)/'2026-2030年盈利测算表'!J12</f>
        <v>0.91533694108836761</v>
      </c>
      <c r="E4" s="514">
        <f t="shared" ref="E4:E58" si="0">D4-C4</f>
        <v>-4.1524790083180663E-2</v>
      </c>
      <c r="F4" s="514">
        <f>(F10+F27+F44)/'2026-2030年盈利测算表'!L12</f>
        <v>0.92221265631115978</v>
      </c>
      <c r="G4" s="514">
        <f t="shared" ref="G4:G37" si="1">F4-D4</f>
        <v>6.8757152227921781E-3</v>
      </c>
      <c r="H4" s="514">
        <f>(H10+H27+H44)/S4</f>
        <v>0.92373854047232007</v>
      </c>
      <c r="I4" s="514">
        <f t="shared" ref="I4:I9" si="2">H4-F4</f>
        <v>1.5258841611602847E-3</v>
      </c>
      <c r="J4" s="514">
        <f>(J10+J27+J44)/U4</f>
        <v>0.93635103837745026</v>
      </c>
      <c r="K4" s="514">
        <f t="shared" ref="K4:K9" si="3">J4-H4</f>
        <v>1.2612497905130193E-2</v>
      </c>
      <c r="L4" s="514">
        <f>(L10+L27+L44)/W4</f>
        <v>0.93607735357980359</v>
      </c>
      <c r="M4" s="514">
        <f t="shared" ref="M4:M9" si="4">L4-J4</f>
        <v>-2.736847976466672E-4</v>
      </c>
      <c r="N4" s="514">
        <f>(N10+N27+N44)/Y4</f>
        <v>0.93705924419250042</v>
      </c>
      <c r="O4" s="514">
        <f t="shared" ref="O4:O9" si="5">N4-L4</f>
        <v>9.8189061269682298E-4</v>
      </c>
      <c r="P4" s="514">
        <f>(P10+P27+P44)/AA4</f>
        <v>0.94035701942503713</v>
      </c>
      <c r="Q4" s="514">
        <f t="shared" ref="Q4:Q9" si="6">P4-N4</f>
        <v>3.2977752325367149E-3</v>
      </c>
      <c r="S4" s="493">
        <f>'2026-2030年盈利测算表'!N12</f>
        <v>2027.8378608328908</v>
      </c>
      <c r="U4" s="493">
        <f>'2026-2030年盈利测算表'!P12</f>
        <v>2090.0166951532642</v>
      </c>
      <c r="W4" s="493">
        <f>'2026-2030年盈利测算表'!R12</f>
        <v>2184.2450221593608</v>
      </c>
      <c r="Y4" s="493">
        <f>'2026-2030年盈利测算表'!T12</f>
        <v>2286.2918758922006</v>
      </c>
      <c r="AA4" s="493">
        <f>'2026-2030年盈利测算表'!V12</f>
        <v>2374.4349711395066</v>
      </c>
    </row>
    <row r="5" spans="1:27" ht="22.5" customHeight="1">
      <c r="A5" s="1147"/>
      <c r="B5" s="471" t="s">
        <v>266</v>
      </c>
      <c r="C5" s="472">
        <f>(C11+C28+C45)/'2026-2030年盈利测算表'!H13</f>
        <v>0.9097672487046633</v>
      </c>
      <c r="D5" s="472">
        <f>(D11+D28+D45)/'2026-2030年盈利测算表'!J13</f>
        <v>0.86587507820419984</v>
      </c>
      <c r="E5" s="472">
        <f t="shared" si="0"/>
        <v>-4.3892170500463457E-2</v>
      </c>
      <c r="F5" s="472">
        <f>(F11+F28+F45)/'2026-2030年盈利测算表'!L13</f>
        <v>0.85895075294446543</v>
      </c>
      <c r="G5" s="472">
        <f t="shared" si="1"/>
        <v>-6.9243252597344096E-3</v>
      </c>
      <c r="H5" s="472">
        <f>(H11+H28+H45)/S5</f>
        <v>0.86033590364080093</v>
      </c>
      <c r="I5" s="472">
        <f t="shared" si="2"/>
        <v>1.3851506963354909E-3</v>
      </c>
      <c r="J5" s="472">
        <f>(J11+J28+J45)/U5</f>
        <v>0.88073536889725301</v>
      </c>
      <c r="K5" s="472">
        <f t="shared" si="3"/>
        <v>2.0399465256452087E-2</v>
      </c>
      <c r="L5" s="472">
        <f>(L11+L28+L45)/W5</f>
        <v>0.88136200594413205</v>
      </c>
      <c r="M5" s="472">
        <f t="shared" si="4"/>
        <v>6.2663704687904165E-4</v>
      </c>
      <c r="N5" s="472">
        <f>(N11+N28+N45)/Y5</f>
        <v>0.88333610672607621</v>
      </c>
      <c r="O5" s="472">
        <f t="shared" si="5"/>
        <v>1.9741007819441547E-3</v>
      </c>
      <c r="P5" s="472">
        <f>(P11+P28+P45)/AA5</f>
        <v>0.88783800811375202</v>
      </c>
      <c r="Q5" s="472">
        <f t="shared" si="6"/>
        <v>4.5019013876758107E-3</v>
      </c>
      <c r="S5" s="493">
        <f>'2026-2030年盈利测算表'!N13</f>
        <v>1398.7484422773643</v>
      </c>
      <c r="U5" s="493">
        <f>'2026-2030年盈利测算表'!P13</f>
        <v>1456.7307431029155</v>
      </c>
      <c r="W5" s="493">
        <f>'2026-2030年盈利测算表'!R13</f>
        <v>1520.0171408288286</v>
      </c>
      <c r="Y5" s="493">
        <f>'2026-2030年盈利测算表'!T13</f>
        <v>1582.4090535333173</v>
      </c>
      <c r="AA5" s="493">
        <f>'2026-2030年盈利测算表'!V13</f>
        <v>1625.5724248995116</v>
      </c>
    </row>
    <row r="6" spans="1:27" ht="22.5" customHeight="1">
      <c r="A6" s="1147"/>
      <c r="B6" s="471" t="s">
        <v>267</v>
      </c>
      <c r="C6" s="472">
        <f>(C12+C29+C46)/'2026-2030年盈利测算表'!H14</f>
        <v>1.0714014346639069</v>
      </c>
      <c r="D6" s="472">
        <f>(D12+D29+D46)/'2026-2030年盈利测算表'!J14</f>
        <v>1.0249572590497011</v>
      </c>
      <c r="E6" s="472">
        <f t="shared" si="0"/>
        <v>-4.6444175614205774E-2</v>
      </c>
      <c r="F6" s="472">
        <f>(F12+F29+F46)/'2026-2030年盈利测算表'!L14</f>
        <v>1.0698896721677458</v>
      </c>
      <c r="G6" s="472">
        <f t="shared" si="1"/>
        <v>4.4932413118044634E-2</v>
      </c>
      <c r="H6" s="472">
        <f>(H12+H29+H46)/S6</f>
        <v>1.0647110904605175</v>
      </c>
      <c r="I6" s="472">
        <f t="shared" si="2"/>
        <v>-5.1785817072282914E-3</v>
      </c>
      <c r="J6" s="472">
        <f>(J12+J29+J46)/U6</f>
        <v>1.0642822758662178</v>
      </c>
      <c r="K6" s="472">
        <f t="shared" si="3"/>
        <v>-4.2881459429966462E-4</v>
      </c>
      <c r="L6" s="472">
        <f>(L12+L29+L46)/W6</f>
        <v>1.0612877950717086</v>
      </c>
      <c r="M6" s="472">
        <f t="shared" si="4"/>
        <v>-2.9944807945092577E-3</v>
      </c>
      <c r="N6" s="472">
        <f>(N12+N29+N46)/Y6</f>
        <v>1.0578349989213756</v>
      </c>
      <c r="O6" s="472">
        <f t="shared" si="5"/>
        <v>-3.452796150333004E-3</v>
      </c>
      <c r="P6" s="472">
        <f>(P12+P29+P46)/AA6</f>
        <v>1.0543611941554552</v>
      </c>
      <c r="Q6" s="472">
        <f t="shared" si="6"/>
        <v>-3.4738047659204074E-3</v>
      </c>
      <c r="S6" s="493">
        <f>'2026-2030年盈利测算表'!N14</f>
        <v>629.08941855552644</v>
      </c>
      <c r="U6" s="493">
        <f>'2026-2030年盈利测算表'!P14</f>
        <v>633.28595205034867</v>
      </c>
      <c r="W6" s="493">
        <f>'2026-2030年盈利测算表'!R14</f>
        <v>664.22788133053245</v>
      </c>
      <c r="Y6" s="493">
        <f>'2026-2030年盈利测算表'!T14</f>
        <v>703.882822358883</v>
      </c>
      <c r="AA6" s="493">
        <f>'2026-2030年盈利测算表'!V14</f>
        <v>748.86254623999514</v>
      </c>
    </row>
    <row r="7" spans="1:27" ht="22.5" customHeight="1">
      <c r="A7" s="1148"/>
      <c r="B7" s="513" t="s">
        <v>268</v>
      </c>
      <c r="C7" s="514">
        <f>(C18+C35+C52)/'2026-2030年盈利测算表'!H11</f>
        <v>0.9439363585577244</v>
      </c>
      <c r="D7" s="514">
        <f>(D18+D35+D52)/'2026-2030年盈利测算表'!J11</f>
        <v>0.90055307659856554</v>
      </c>
      <c r="E7" s="514">
        <f t="shared" si="0"/>
        <v>-4.3383281959158859E-2</v>
      </c>
      <c r="F7" s="514">
        <f>(F18+F35+F52)/'2026-2030年盈利测算表'!L11</f>
        <v>0.93963104743357895</v>
      </c>
      <c r="G7" s="514">
        <f t="shared" si="1"/>
        <v>3.9077970835013409E-2</v>
      </c>
      <c r="H7" s="514">
        <f>(H18+H35+H52)/S7</f>
        <v>0.95147168493969803</v>
      </c>
      <c r="I7" s="514">
        <f t="shared" si="2"/>
        <v>1.1840637506119078E-2</v>
      </c>
      <c r="J7" s="514">
        <f>(J18+J35+J52)/U7</f>
        <v>0.98951579126893607</v>
      </c>
      <c r="K7" s="514">
        <f t="shared" si="3"/>
        <v>3.8044106329238048E-2</v>
      </c>
      <c r="L7" s="514">
        <f>(L18+L35+L52)/W7</f>
        <v>0.99176428344459977</v>
      </c>
      <c r="M7" s="514">
        <f t="shared" si="4"/>
        <v>2.2484921756636966E-3</v>
      </c>
      <c r="N7" s="514">
        <f>(N18+N35+N52)/Y7</f>
        <v>0.99218584518345199</v>
      </c>
      <c r="O7" s="514">
        <f t="shared" si="5"/>
        <v>4.2156173885221637E-4</v>
      </c>
      <c r="P7" s="514">
        <f>(P18+P35+P52)/AA7</f>
        <v>0.99752788635594469</v>
      </c>
      <c r="Q7" s="514">
        <f t="shared" si="6"/>
        <v>5.3420411724927064E-3</v>
      </c>
      <c r="S7" s="493">
        <f>'2026-2030年盈利测算表'!N11</f>
        <v>685.87278272904689</v>
      </c>
      <c r="U7" s="493">
        <f>'2026-2030年盈利测算表'!P11</f>
        <v>718.39853530977746</v>
      </c>
      <c r="W7" s="493">
        <f>'2026-2030年盈利测算表'!R11</f>
        <v>762.80085487759641</v>
      </c>
      <c r="Y7" s="493">
        <f>'2026-2030年盈利测算表'!T11</f>
        <v>811.01314116727121</v>
      </c>
      <c r="AA7" s="493">
        <f>'2026-2030年盈利测算表'!V11</f>
        <v>855.33941124296052</v>
      </c>
    </row>
    <row r="8" spans="1:27" ht="22.5" customHeight="1">
      <c r="A8" s="1149" t="s">
        <v>269</v>
      </c>
      <c r="B8" s="473" t="s">
        <v>270</v>
      </c>
      <c r="C8" s="474">
        <f>C10/'2026-2030年盈利测算表'!$H$12</f>
        <v>0.39484835721757322</v>
      </c>
      <c r="D8" s="474">
        <f>D10/'2026-2030年盈利测算表'!$J$12</f>
        <v>0.37888875087368945</v>
      </c>
      <c r="E8" s="474">
        <f t="shared" si="0"/>
        <v>-1.595960634388377E-2</v>
      </c>
      <c r="F8" s="474">
        <f>F10/'2026-2030年盈利测算表'!$L$12</f>
        <v>0.4048760156362663</v>
      </c>
      <c r="G8" s="474">
        <f t="shared" si="1"/>
        <v>2.5987264762576845E-2</v>
      </c>
      <c r="H8" s="474">
        <f>H10/S$4</f>
        <v>0.41298337449344225</v>
      </c>
      <c r="I8" s="474">
        <f t="shared" si="2"/>
        <v>8.1073588571759503E-3</v>
      </c>
      <c r="J8" s="474">
        <f>J10/U$4</f>
        <v>0.4292301428430399</v>
      </c>
      <c r="K8" s="474">
        <f t="shared" si="3"/>
        <v>1.6246768349597651E-2</v>
      </c>
      <c r="L8" s="474">
        <f>L10/W$4</f>
        <v>0.43292644186895979</v>
      </c>
      <c r="M8" s="474">
        <f t="shared" si="4"/>
        <v>3.6962990259198913E-3</v>
      </c>
      <c r="N8" s="474">
        <f>N10/Y$4</f>
        <v>0.4345767918710618</v>
      </c>
      <c r="O8" s="474">
        <f t="shared" si="5"/>
        <v>1.6503500021020079E-3</v>
      </c>
      <c r="P8" s="474">
        <f>P10/AA$4</f>
        <v>0.43372623252840753</v>
      </c>
      <c r="Q8" s="474">
        <f t="shared" si="6"/>
        <v>-8.505593426542668E-4</v>
      </c>
      <c r="S8" s="494"/>
      <c r="U8" s="494"/>
      <c r="W8" s="494"/>
      <c r="Y8" s="494"/>
      <c r="AA8" s="494"/>
    </row>
    <row r="9" spans="1:27" ht="22.5" customHeight="1">
      <c r="A9" s="1150"/>
      <c r="B9" s="473" t="s">
        <v>271</v>
      </c>
      <c r="C9" s="474">
        <f>C18/'2026-2030年盈利测算表'!$H$11</f>
        <v>0.56009656669486518</v>
      </c>
      <c r="D9" s="474">
        <f>D18/'2026-2030年盈利测算表'!$J$11</f>
        <v>0.52600875218465615</v>
      </c>
      <c r="E9" s="474">
        <f t="shared" si="0"/>
        <v>-3.4087814510209036E-2</v>
      </c>
      <c r="F9" s="474">
        <f>F18/'2026-2030年盈利测算表'!$L$11</f>
        <v>0.46529462759462759</v>
      </c>
      <c r="G9" s="474">
        <f t="shared" si="1"/>
        <v>-6.0714124590028562E-2</v>
      </c>
      <c r="H9" s="474">
        <f>H18/S$7</f>
        <v>0.48756590720284754</v>
      </c>
      <c r="I9" s="474">
        <f t="shared" si="2"/>
        <v>2.2271279608219952E-2</v>
      </c>
      <c r="J9" s="474">
        <f>J18/U$7</f>
        <v>0.52439640861488113</v>
      </c>
      <c r="K9" s="474">
        <f t="shared" si="3"/>
        <v>3.6830501412033589E-2</v>
      </c>
      <c r="L9" s="474">
        <f>L18/W$7</f>
        <v>0.50320954180954469</v>
      </c>
      <c r="M9" s="474">
        <f t="shared" si="4"/>
        <v>-2.1186866805336435E-2</v>
      </c>
      <c r="N9" s="474">
        <f>N18/Y$7</f>
        <v>0.46599967536841569</v>
      </c>
      <c r="O9" s="474">
        <f t="shared" si="5"/>
        <v>-3.7209866441129003E-2</v>
      </c>
      <c r="P9" s="474">
        <f>P18/AA$7</f>
        <v>0.41830276116119536</v>
      </c>
      <c r="Q9" s="474">
        <f t="shared" si="6"/>
        <v>-4.7696914207220331E-2</v>
      </c>
      <c r="S9" s="494"/>
      <c r="U9" s="494"/>
      <c r="W9" s="494"/>
      <c r="Y9" s="494"/>
      <c r="AA9" s="494"/>
    </row>
    <row r="10" spans="1:27" ht="22.5" customHeight="1">
      <c r="A10" s="1150"/>
      <c r="B10" s="475" t="s">
        <v>265</v>
      </c>
      <c r="C10" s="476">
        <v>754.95005900000001</v>
      </c>
      <c r="D10" s="476">
        <v>758.91416800000002</v>
      </c>
      <c r="E10" s="476">
        <f t="shared" si="0"/>
        <v>3.9641090000000077</v>
      </c>
      <c r="F10" s="476">
        <v>786.12346700000001</v>
      </c>
      <c r="G10" s="476">
        <f t="shared" si="1"/>
        <v>27.209298999999987</v>
      </c>
      <c r="H10" s="477">
        <f t="shared" ref="H10:Q10" si="7">H11+H12</f>
        <v>837.46332269233051</v>
      </c>
      <c r="I10" s="477">
        <f t="shared" si="7"/>
        <v>51.339855692330566</v>
      </c>
      <c r="J10" s="477">
        <f t="shared" si="7"/>
        <v>897.09816460497382</v>
      </c>
      <c r="K10" s="477">
        <f t="shared" si="7"/>
        <v>59.634841912643253</v>
      </c>
      <c r="L10" s="477">
        <f t="shared" si="7"/>
        <v>945.61742561343931</v>
      </c>
      <c r="M10" s="477">
        <f t="shared" si="7"/>
        <v>48.519261008465463</v>
      </c>
      <c r="N10" s="477">
        <f t="shared" si="7"/>
        <v>993.56938870610429</v>
      </c>
      <c r="O10" s="477">
        <f t="shared" si="7"/>
        <v>47.951963092665096</v>
      </c>
      <c r="P10" s="477">
        <f t="shared" si="7"/>
        <v>1029.8547344160363</v>
      </c>
      <c r="Q10" s="477">
        <f t="shared" si="7"/>
        <v>36.28534570993196</v>
      </c>
      <c r="R10" s="371"/>
      <c r="T10" s="371"/>
      <c r="V10" s="371"/>
      <c r="X10" s="371"/>
      <c r="Z10" s="371"/>
    </row>
    <row r="11" spans="1:27" ht="22.5" customHeight="1">
      <c r="A11" s="1150"/>
      <c r="B11" s="9" t="s">
        <v>266</v>
      </c>
      <c r="C11" s="478">
        <v>662.43868999999995</v>
      </c>
      <c r="D11" s="478">
        <v>655.02324999999996</v>
      </c>
      <c r="E11" s="478">
        <f t="shared" si="0"/>
        <v>-7.4154399999999896</v>
      </c>
      <c r="F11" s="478">
        <v>675.28319699999997</v>
      </c>
      <c r="G11" s="478">
        <f t="shared" si="1"/>
        <v>20.259947000000011</v>
      </c>
      <c r="H11" s="479">
        <f>F11+I11</f>
        <v>723.02201449245854</v>
      </c>
      <c r="I11" s="479">
        <f>H63-F63</f>
        <v>47.738817492458566</v>
      </c>
      <c r="J11" s="479">
        <f>H11+K11</f>
        <v>779.76353574133475</v>
      </c>
      <c r="K11" s="479">
        <f>J63-H63</f>
        <v>56.741521248876211</v>
      </c>
      <c r="L11" s="479">
        <f>J11+M11</f>
        <v>825.14905213141787</v>
      </c>
      <c r="M11" s="479">
        <f>L63-J63</f>
        <v>45.385516390083126</v>
      </c>
      <c r="N11" s="479">
        <f>L11+O11</f>
        <v>869.7115340720901</v>
      </c>
      <c r="O11" s="479">
        <f>N63-L63</f>
        <v>44.562481940672228</v>
      </c>
      <c r="P11" s="479">
        <f>N11+Q11</f>
        <v>902.33523905403752</v>
      </c>
      <c r="Q11" s="479">
        <f>P63-N63</f>
        <v>32.623704981947412</v>
      </c>
      <c r="R11" s="371"/>
      <c r="T11" s="371"/>
      <c r="V11" s="371"/>
      <c r="X11" s="371"/>
      <c r="Z11" s="371"/>
    </row>
    <row r="12" spans="1:27" ht="22.5" customHeight="1">
      <c r="A12" s="1150"/>
      <c r="B12" s="9" t="s">
        <v>267</v>
      </c>
      <c r="C12" s="478">
        <v>92.511369999999999</v>
      </c>
      <c r="D12" s="478">
        <v>103.890919</v>
      </c>
      <c r="E12" s="478">
        <f t="shared" si="0"/>
        <v>11.379548999999997</v>
      </c>
      <c r="F12" s="478">
        <v>110.84027</v>
      </c>
      <c r="G12" s="478">
        <f t="shared" si="1"/>
        <v>6.9493510000000072</v>
      </c>
      <c r="H12" s="479">
        <f>F12+I12</f>
        <v>114.441308199872</v>
      </c>
      <c r="I12" s="479">
        <f>中收测算表!$L9-中收测算表!$L8</f>
        <v>3.6010381998720007</v>
      </c>
      <c r="J12" s="479">
        <f>H12+K12</f>
        <v>117.33462886363904</v>
      </c>
      <c r="K12" s="479">
        <f>中收测算表!$L10-中收测算表!$L9</f>
        <v>2.8933206637670423</v>
      </c>
      <c r="L12" s="479">
        <f>J12+M12</f>
        <v>120.46837348202138</v>
      </c>
      <c r="M12" s="479">
        <f>中收测算表!$L11-中收测算表!$L10</f>
        <v>3.1337446183823374</v>
      </c>
      <c r="N12" s="479">
        <f>L12+O12</f>
        <v>123.85785463401425</v>
      </c>
      <c r="O12" s="479">
        <f>中收测算表!$L12-中收测算表!$L11</f>
        <v>3.389481151992868</v>
      </c>
      <c r="P12" s="479">
        <f>N12+Q12</f>
        <v>127.51949536199879</v>
      </c>
      <c r="Q12" s="479">
        <f>中收测算表!$L13-中收测算表!$L12</f>
        <v>3.6616407279845475</v>
      </c>
      <c r="R12" s="371"/>
      <c r="T12" s="371"/>
      <c r="V12" s="371"/>
      <c r="X12" s="371"/>
      <c r="Z12" s="371"/>
    </row>
    <row r="13" spans="1:27" ht="22.5" customHeight="1">
      <c r="A13" s="1150"/>
      <c r="B13" s="475" t="s">
        <v>272</v>
      </c>
      <c r="C13" s="476">
        <v>286.66982999999999</v>
      </c>
      <c r="D13" s="476">
        <v>292.99938900000001</v>
      </c>
      <c r="E13" s="476">
        <f t="shared" si="0"/>
        <v>6.3295590000000175</v>
      </c>
      <c r="F13" s="476">
        <v>384.30306000000002</v>
      </c>
      <c r="G13" s="476">
        <f t="shared" si="1"/>
        <v>91.303671000000008</v>
      </c>
      <c r="H13" s="480">
        <f>H15+H16+H14</f>
        <v>399.30229215530125</v>
      </c>
      <c r="I13" s="480">
        <f>H13-F13</f>
        <v>14.999232155301229</v>
      </c>
      <c r="J13" s="480">
        <f>J15+J16+J14</f>
        <v>412.50184497588418</v>
      </c>
      <c r="K13" s="480">
        <f>J13-H13</f>
        <v>13.199552820582937</v>
      </c>
      <c r="L13" s="480">
        <f>L15+L16+L14</f>
        <v>447.65767296831513</v>
      </c>
      <c r="M13" s="480">
        <f>L13-J13</f>
        <v>35.155827992430943</v>
      </c>
      <c r="N13" s="480">
        <f>N15+N16+N14</f>
        <v>494.76827735460591</v>
      </c>
      <c r="O13" s="480">
        <f>N13-L13</f>
        <v>47.110604386290788</v>
      </c>
      <c r="P13" s="480">
        <f>P15+P16+P14</f>
        <v>545.357271173904</v>
      </c>
      <c r="Q13" s="480">
        <f>P13-N13</f>
        <v>50.588993819298082</v>
      </c>
      <c r="T13" s="371"/>
      <c r="U13" s="489"/>
      <c r="V13" s="489"/>
      <c r="W13" s="489"/>
      <c r="X13" s="371"/>
      <c r="Z13" s="371"/>
    </row>
    <row r="14" spans="1:27" ht="22.5" customHeight="1">
      <c r="A14" s="1150"/>
      <c r="B14" s="9" t="s">
        <v>273</v>
      </c>
      <c r="C14" s="478">
        <v>8.6836760000000002</v>
      </c>
      <c r="D14" s="478">
        <v>9.0984350000000003</v>
      </c>
      <c r="E14" s="478">
        <f t="shared" si="0"/>
        <v>0.4147590000000001</v>
      </c>
      <c r="F14" s="478">
        <v>8.687011</v>
      </c>
      <c r="G14" s="478">
        <f t="shared" si="1"/>
        <v>-0.41142400000000023</v>
      </c>
      <c r="H14" s="481">
        <f>F14</f>
        <v>8.687011</v>
      </c>
      <c r="I14" s="481">
        <v>0</v>
      </c>
      <c r="J14" s="481">
        <f>H14</f>
        <v>8.687011</v>
      </c>
      <c r="K14" s="481">
        <v>0</v>
      </c>
      <c r="L14" s="481">
        <f>J14</f>
        <v>8.687011</v>
      </c>
      <c r="M14" s="481">
        <v>0</v>
      </c>
      <c r="N14" s="481">
        <f>L14</f>
        <v>8.687011</v>
      </c>
      <c r="O14" s="481">
        <v>0</v>
      </c>
      <c r="P14" s="481">
        <f>N14</f>
        <v>8.687011</v>
      </c>
      <c r="Q14" s="481">
        <v>0</v>
      </c>
      <c r="R14" s="371"/>
      <c r="T14" s="371"/>
      <c r="U14" s="489"/>
      <c r="V14" s="371"/>
      <c r="W14" s="489"/>
      <c r="X14" s="371"/>
      <c r="Z14" s="371"/>
    </row>
    <row r="15" spans="1:27" ht="22.5" customHeight="1">
      <c r="A15" s="1150"/>
      <c r="B15" s="9" t="s">
        <v>274</v>
      </c>
      <c r="C15" s="478">
        <v>177.66118399999999</v>
      </c>
      <c r="D15" s="478">
        <v>180.12732500000001</v>
      </c>
      <c r="E15" s="478">
        <f t="shared" si="0"/>
        <v>2.4661410000000217</v>
      </c>
      <c r="F15" s="478">
        <v>175.07804999999999</v>
      </c>
      <c r="G15" s="478">
        <f t="shared" si="1"/>
        <v>-5.0492750000000228</v>
      </c>
      <c r="H15" s="481">
        <f>F15+I15</f>
        <v>182.85052759048739</v>
      </c>
      <c r="I15" s="481">
        <f>I93</f>
        <v>7.7724775904873926</v>
      </c>
      <c r="J15" s="481">
        <f>H15+K15</f>
        <v>188.15811711167339</v>
      </c>
      <c r="K15" s="481">
        <f>K93</f>
        <v>5.3075895211860109</v>
      </c>
      <c r="L15" s="481">
        <f>J15+M15</f>
        <v>196.32864678512968</v>
      </c>
      <c r="M15" s="481">
        <f>M93</f>
        <v>8.1705296734562971</v>
      </c>
      <c r="N15" s="481">
        <f>L15+O15</f>
        <v>205.17384921178473</v>
      </c>
      <c r="O15" s="481">
        <f>O93</f>
        <v>8.845202426655046</v>
      </c>
      <c r="P15" s="481">
        <f>N15+Q15</f>
        <v>212.7440993200419</v>
      </c>
      <c r="Q15" s="481">
        <f>Q93</f>
        <v>7.5702501082571629</v>
      </c>
      <c r="R15" s="371"/>
      <c r="T15" s="371"/>
      <c r="V15" s="371"/>
      <c r="X15" s="371"/>
      <c r="Z15" s="371"/>
    </row>
    <row r="16" spans="1:27" ht="22.5" customHeight="1">
      <c r="A16" s="1150"/>
      <c r="B16" s="9" t="s">
        <v>275</v>
      </c>
      <c r="C16" s="478">
        <v>100.32496999999999</v>
      </c>
      <c r="D16" s="478">
        <v>103.773629</v>
      </c>
      <c r="E16" s="478">
        <f t="shared" si="0"/>
        <v>3.4486590000000064</v>
      </c>
      <c r="F16" s="478">
        <v>200.53799900000001</v>
      </c>
      <c r="G16" s="478">
        <f t="shared" si="1"/>
        <v>96.764370000000014</v>
      </c>
      <c r="H16" s="481">
        <f>F16+I16</f>
        <v>207.76475356481387</v>
      </c>
      <c r="I16" s="481">
        <f>I99</f>
        <v>7.2267545648138594</v>
      </c>
      <c r="J16" s="481">
        <f>H16+K16</f>
        <v>215.65671686421081</v>
      </c>
      <c r="K16" s="481">
        <f>K99</f>
        <v>7.8919632993969246</v>
      </c>
      <c r="L16" s="481">
        <f>J16+M16</f>
        <v>242.64201518318546</v>
      </c>
      <c r="M16" s="481">
        <f>M99</f>
        <v>26.985298318974646</v>
      </c>
      <c r="N16" s="481">
        <f>L16+O16</f>
        <v>280.9074171428212</v>
      </c>
      <c r="O16" s="481">
        <f>O99</f>
        <v>38.265401959635724</v>
      </c>
      <c r="P16" s="481">
        <f>N16+Q16</f>
        <v>323.92616085386209</v>
      </c>
      <c r="Q16" s="481">
        <f>Q99</f>
        <v>43.018743711040877</v>
      </c>
      <c r="R16" s="371"/>
      <c r="T16" s="371"/>
      <c r="V16" s="371"/>
      <c r="X16" s="371"/>
      <c r="Z16" s="371"/>
    </row>
    <row r="17" spans="1:26" ht="22.5" customHeight="1">
      <c r="A17" s="1150"/>
      <c r="B17" s="9" t="s">
        <v>276</v>
      </c>
      <c r="C17" s="478">
        <v>117.33914</v>
      </c>
      <c r="D17" s="478">
        <v>116.765857</v>
      </c>
      <c r="E17" s="478">
        <f t="shared" si="0"/>
        <v>-0.57328300000000354</v>
      </c>
      <c r="F17" s="478">
        <v>100.75284499999999</v>
      </c>
      <c r="G17" s="478">
        <f t="shared" si="1"/>
        <v>-16.013012000000003</v>
      </c>
      <c r="H17" s="481">
        <f>F17+I17</f>
        <v>103.75284499999999</v>
      </c>
      <c r="I17" s="481">
        <f>I106</f>
        <v>3</v>
      </c>
      <c r="J17" s="481">
        <f>H17+K17</f>
        <v>107.87070775845145</v>
      </c>
      <c r="K17" s="481">
        <f>K106</f>
        <v>4.1178627584514516</v>
      </c>
      <c r="L17" s="481">
        <f>J17+M17</f>
        <v>114.11108397023987</v>
      </c>
      <c r="M17" s="481">
        <f>M106</f>
        <v>6.2403762117884298</v>
      </c>
      <c r="N17" s="481">
        <f>L17+O17</f>
        <v>120.86925084803092</v>
      </c>
      <c r="O17" s="481">
        <f>O106</f>
        <v>6.7581668777910409</v>
      </c>
      <c r="P17" s="481">
        <f>N17+Q17</f>
        <v>126.70662578921078</v>
      </c>
      <c r="Q17" s="481">
        <f>Q106</f>
        <v>5.8373749411798599</v>
      </c>
      <c r="R17" s="371"/>
      <c r="T17" s="371"/>
      <c r="V17" s="371"/>
      <c r="X17" s="371"/>
      <c r="Z17" s="371"/>
    </row>
    <row r="18" spans="1:26" ht="22.5" customHeight="1">
      <c r="A18" s="1150"/>
      <c r="B18" s="475" t="s">
        <v>277</v>
      </c>
      <c r="C18" s="476">
        <f>350.8461+0.06</f>
        <v>350.90609999999998</v>
      </c>
      <c r="D18" s="476">
        <v>349.12252899999999</v>
      </c>
      <c r="E18" s="476">
        <f t="shared" si="0"/>
        <v>-1.7835709999999949</v>
      </c>
      <c r="F18" s="476">
        <v>301.05027699999999</v>
      </c>
      <c r="G18" s="476">
        <f t="shared" si="1"/>
        <v>-48.072251999999992</v>
      </c>
      <c r="H18" s="480">
        <f>H10-H13-H17</f>
        <v>334.40818553702928</v>
      </c>
      <c r="I18" s="480">
        <f>H18-F18</f>
        <v>33.357908537029289</v>
      </c>
      <c r="J18" s="480">
        <f>J10-J13-J17</f>
        <v>376.7256118706382</v>
      </c>
      <c r="K18" s="480">
        <f>J18-H18</f>
        <v>42.317426333608921</v>
      </c>
      <c r="L18" s="480">
        <f>L10-L13-L17</f>
        <v>383.84866867488432</v>
      </c>
      <c r="M18" s="480">
        <f>L18-J18</f>
        <v>7.1230568042461186</v>
      </c>
      <c r="N18" s="480">
        <f>N10-N13-N17</f>
        <v>377.93186050346748</v>
      </c>
      <c r="O18" s="480">
        <f>N18-L18</f>
        <v>-5.9168081714168466</v>
      </c>
      <c r="P18" s="480">
        <f>P10-P13-P17</f>
        <v>357.79083745292155</v>
      </c>
      <c r="Q18" s="480">
        <f>P18-N18</f>
        <v>-20.141023050545925</v>
      </c>
      <c r="R18" s="371"/>
      <c r="T18" s="371"/>
      <c r="V18" s="371"/>
      <c r="X18" s="371"/>
      <c r="Z18" s="371"/>
    </row>
    <row r="19" spans="1:26" ht="22.5" customHeight="1">
      <c r="A19" s="1150"/>
      <c r="B19" s="9" t="s">
        <v>278</v>
      </c>
      <c r="C19" s="478">
        <v>3209</v>
      </c>
      <c r="D19" s="478">
        <v>3546</v>
      </c>
      <c r="E19" s="478">
        <f t="shared" si="0"/>
        <v>337</v>
      </c>
      <c r="F19" s="478">
        <v>3954</v>
      </c>
      <c r="G19" s="478">
        <f t="shared" si="1"/>
        <v>408</v>
      </c>
      <c r="H19" s="481">
        <f>F19+I19</f>
        <v>4299.7330987457835</v>
      </c>
      <c r="I19" s="481">
        <f>资本!G49*0.11</f>
        <v>345.7330987457832</v>
      </c>
      <c r="J19" s="481">
        <f>H19+K19</f>
        <v>4623.8814540650583</v>
      </c>
      <c r="K19" s="481">
        <f>资本!K49*0.11</f>
        <v>324.14835531927508</v>
      </c>
      <c r="L19" s="481">
        <f>J19+M19</f>
        <v>4933.1767243128625</v>
      </c>
      <c r="M19" s="481">
        <f>资本!O49*0.11</f>
        <v>309.29527024780458</v>
      </c>
      <c r="N19" s="481">
        <f>L19+O19</f>
        <v>5205.5499258870595</v>
      </c>
      <c r="O19" s="481">
        <f>资本!S49*0.11</f>
        <v>272.37320157419737</v>
      </c>
      <c r="P19" s="481">
        <f>N19+Q19</f>
        <v>5473.4998080230707</v>
      </c>
      <c r="Q19" s="481">
        <f>资本!W49*0.11</f>
        <v>267.94988213601158</v>
      </c>
    </row>
    <row r="20" spans="1:26" ht="22.5" customHeight="1">
      <c r="A20" s="1150"/>
      <c r="B20" s="9" t="s">
        <v>279</v>
      </c>
      <c r="C20" s="482">
        <v>0.23530000000000001</v>
      </c>
      <c r="D20" s="483">
        <v>0.23730000000000001</v>
      </c>
      <c r="E20" s="483">
        <f t="shared" si="0"/>
        <v>2.0000000000000018E-3</v>
      </c>
      <c r="F20" s="483">
        <v>0.22270000000000001</v>
      </c>
      <c r="G20" s="483">
        <f t="shared" si="1"/>
        <v>-1.4600000000000002E-2</v>
      </c>
      <c r="H20" s="482">
        <f>H15/H10</f>
        <v>0.21833855004258318</v>
      </c>
      <c r="I20" s="483">
        <f t="shared" ref="I20:I26" si="8">H20-F20</f>
        <v>-4.3614499574168297E-3</v>
      </c>
      <c r="J20" s="482">
        <f>J15/J10</f>
        <v>0.20974083387465908</v>
      </c>
      <c r="K20" s="483">
        <f>J20-H20</f>
        <v>-8.5977161679240965E-3</v>
      </c>
      <c r="L20" s="482">
        <f>L15/L10</f>
        <v>0.20761953139533962</v>
      </c>
      <c r="M20" s="483">
        <f t="shared" ref="M20:M26" si="9">L20-J20</f>
        <v>-2.1213024793194646E-3</v>
      </c>
      <c r="N20" s="482">
        <f>N15/N10</f>
        <v>0.2065017819026978</v>
      </c>
      <c r="O20" s="483">
        <f t="shared" ref="O20:O26" si="10">N20-L20</f>
        <v>-1.1177494926418174E-3</v>
      </c>
      <c r="P20" s="482">
        <f>P15/P10</f>
        <v>0.20657680370880194</v>
      </c>
      <c r="Q20" s="483">
        <f t="shared" ref="Q20:Q26" si="11">P20-N20</f>
        <v>7.5021806104136335E-5</v>
      </c>
    </row>
    <row r="21" spans="1:26" ht="22.5" customHeight="1">
      <c r="A21" s="1150"/>
      <c r="B21" s="9" t="s">
        <v>280</v>
      </c>
      <c r="C21" s="482">
        <f>C16/C10</f>
        <v>0.13288954521427487</v>
      </c>
      <c r="D21" s="482">
        <f>D16/D10</f>
        <v>0.13673961216652369</v>
      </c>
      <c r="E21" s="483">
        <f t="shared" si="0"/>
        <v>3.8500669522488207E-3</v>
      </c>
      <c r="F21" s="482">
        <f>F16/F10</f>
        <v>0.25509733193093959</v>
      </c>
      <c r="G21" s="483">
        <f t="shared" si="1"/>
        <v>0.11835771976441589</v>
      </c>
      <c r="H21" s="482">
        <f>H16/H10</f>
        <v>0.24808818241362318</v>
      </c>
      <c r="I21" s="483">
        <f t="shared" si="8"/>
        <v>-7.0091495173164042E-3</v>
      </c>
      <c r="J21" s="482">
        <f>J16/J10</f>
        <v>0.24039366634884668</v>
      </c>
      <c r="K21" s="483">
        <f t="shared" ref="K21:K26" si="12">J21-H21</f>
        <v>-7.6945160647765021E-3</v>
      </c>
      <c r="L21" s="482">
        <f>L16/L10</f>
        <v>0.25659638730301437</v>
      </c>
      <c r="M21" s="483">
        <f t="shared" si="9"/>
        <v>1.6202720954167693E-2</v>
      </c>
      <c r="N21" s="482">
        <f>N16/N10</f>
        <v>0.28272551503286403</v>
      </c>
      <c r="O21" s="483">
        <f t="shared" si="10"/>
        <v>2.6129127729849655E-2</v>
      </c>
      <c r="P21" s="482">
        <f>P16/P10</f>
        <v>0.31453577871595606</v>
      </c>
      <c r="Q21" s="483">
        <f t="shared" si="11"/>
        <v>3.1810263683092033E-2</v>
      </c>
    </row>
    <row r="22" spans="1:26" ht="22.5" customHeight="1">
      <c r="A22" s="1150"/>
      <c r="B22" s="9" t="s">
        <v>281</v>
      </c>
      <c r="C22" s="482">
        <f>(C17+C14)/C10</f>
        <v>0.16692867892073376</v>
      </c>
      <c r="D22" s="482">
        <f>(D17+D14)/D10</f>
        <v>0.16584786173078797</v>
      </c>
      <c r="E22" s="483">
        <f t="shared" si="0"/>
        <v>-1.080817189945793E-3</v>
      </c>
      <c r="F22" s="482">
        <f>(F17+F14)/F10</f>
        <v>0.13921458981200976</v>
      </c>
      <c r="G22" s="483">
        <f t="shared" si="1"/>
        <v>-2.6633271918778206E-2</v>
      </c>
      <c r="H22" s="482">
        <f>(H17+H14)/H10</f>
        <v>0.13426242433939814</v>
      </c>
      <c r="I22" s="482">
        <f t="shared" si="8"/>
        <v>-4.9521654726116249E-3</v>
      </c>
      <c r="J22" s="482">
        <f>(J17+J14)/J10</f>
        <v>0.12992749662995487</v>
      </c>
      <c r="K22" s="482">
        <f t="shared" si="12"/>
        <v>-4.3349277094432703E-3</v>
      </c>
      <c r="L22" s="482">
        <f>(L17+L14)/L10</f>
        <v>0.12986022850687054</v>
      </c>
      <c r="M22" s="482">
        <f t="shared" si="9"/>
        <v>-6.7268123084329723E-5</v>
      </c>
      <c r="N22" s="482">
        <f>(N17+N14)/N10</f>
        <v>0.13039477999291843</v>
      </c>
      <c r="O22" s="482">
        <f t="shared" si="10"/>
        <v>5.345514860478906E-4</v>
      </c>
      <c r="P22" s="482">
        <f>(P17+P14)/P10</f>
        <v>0.13146867443007262</v>
      </c>
      <c r="Q22" s="482">
        <f t="shared" si="11"/>
        <v>1.0738944371541936E-3</v>
      </c>
    </row>
    <row r="23" spans="1:26" ht="22.5" customHeight="1">
      <c r="A23" s="1150"/>
      <c r="B23" s="9" t="s">
        <v>599</v>
      </c>
      <c r="C23" s="884">
        <f>C10/C19*0.75</f>
        <v>0.17644516804300406</v>
      </c>
      <c r="D23" s="884">
        <f>D10/D19*0.75</f>
        <v>0.16051484094754653</v>
      </c>
      <c r="E23" s="884">
        <f t="shared" si="0"/>
        <v>-1.5930327095457525E-2</v>
      </c>
      <c r="F23" s="884">
        <f>F10/F19*0.75</f>
        <v>0.1491129489757208</v>
      </c>
      <c r="G23" s="884">
        <f t="shared" si="1"/>
        <v>-1.1401891971825728E-2</v>
      </c>
      <c r="H23" s="884">
        <f>H10/H19*0.75</f>
        <v>0.14607825127621563</v>
      </c>
      <c r="I23" s="884">
        <f t="shared" si="8"/>
        <v>-3.0346976995051789E-3</v>
      </c>
      <c r="J23" s="884">
        <f>J10/J19*0.75</f>
        <v>0.14551056945074173</v>
      </c>
      <c r="K23" s="884">
        <f t="shared" si="12"/>
        <v>-5.6768182547389801E-4</v>
      </c>
      <c r="L23" s="884">
        <f>L10/L19*0.75</f>
        <v>0.14376396971849109</v>
      </c>
      <c r="M23" s="884">
        <f t="shared" si="9"/>
        <v>-1.7465997322506366E-3</v>
      </c>
      <c r="N23" s="884">
        <f>N10/N19*0.75</f>
        <v>0.14315049363446364</v>
      </c>
      <c r="O23" s="884">
        <f t="shared" si="10"/>
        <v>-6.1347608402745335E-4</v>
      </c>
      <c r="P23" s="884">
        <f>P10/P19*0.75</f>
        <v>0.14111465751398297</v>
      </c>
      <c r="Q23" s="884">
        <f t="shared" si="11"/>
        <v>-2.0358361204806663E-3</v>
      </c>
    </row>
    <row r="24" spans="1:26" ht="22.5" customHeight="1">
      <c r="A24" s="1151"/>
      <c r="B24" s="475" t="s">
        <v>283</v>
      </c>
      <c r="C24" s="485">
        <f>C18/C19</f>
        <v>0.10935060766593954</v>
      </c>
      <c r="D24" s="485">
        <f>D18/D19</f>
        <v>9.8455309926677947E-2</v>
      </c>
      <c r="E24" s="486">
        <f t="shared" si="0"/>
        <v>-1.0895297739261595E-2</v>
      </c>
      <c r="F24" s="485">
        <f>F18/F19</f>
        <v>7.613815806777946E-2</v>
      </c>
      <c r="G24" s="486">
        <f t="shared" si="1"/>
        <v>-2.2317151858898487E-2</v>
      </c>
      <c r="H24" s="487">
        <f>H18/H19</f>
        <v>7.7774172921238977E-2</v>
      </c>
      <c r="I24" s="487">
        <f t="shared" si="8"/>
        <v>1.6360148534595165E-3</v>
      </c>
      <c r="J24" s="487">
        <f>J18/J19</f>
        <v>8.1473890629147103E-2</v>
      </c>
      <c r="K24" s="487">
        <f t="shared" si="12"/>
        <v>3.6997177079081262E-3</v>
      </c>
      <c r="L24" s="487">
        <f>L18/L19</f>
        <v>7.7809632641601789E-2</v>
      </c>
      <c r="M24" s="487">
        <f t="shared" si="9"/>
        <v>-3.6642579875453135E-3</v>
      </c>
      <c r="N24" s="487">
        <f>N18/N19</f>
        <v>7.2601716607120129E-2</v>
      </c>
      <c r="O24" s="487">
        <f t="shared" si="10"/>
        <v>-5.2079160344816605E-3</v>
      </c>
      <c r="P24" s="487">
        <f>P18/P19</f>
        <v>6.5367835937158669E-2</v>
      </c>
      <c r="Q24" s="487">
        <f t="shared" si="11"/>
        <v>-7.2338806699614594E-3</v>
      </c>
    </row>
    <row r="25" spans="1:26" ht="22.5" customHeight="1">
      <c r="A25" s="1149" t="s">
        <v>284</v>
      </c>
      <c r="B25" s="473" t="s">
        <v>285</v>
      </c>
      <c r="C25" s="474">
        <f>C27/'2026-2030年盈利测算表'!$H$12</f>
        <v>0.40165903190376573</v>
      </c>
      <c r="D25" s="474">
        <f>D27/'2026-2030年盈利测算表'!$J$12</f>
        <v>0.36305681328007988</v>
      </c>
      <c r="E25" s="474">
        <f t="shared" si="0"/>
        <v>-3.8602218623685847E-2</v>
      </c>
      <c r="F25" s="474">
        <f>F27/'2026-2030年盈利测算表'!$L$12</f>
        <v>0.34547735059022272</v>
      </c>
      <c r="G25" s="474">
        <f t="shared" si="1"/>
        <v>-1.7579462689857162E-2</v>
      </c>
      <c r="H25" s="474">
        <f>H27/S$4</f>
        <v>0.3329458484305643</v>
      </c>
      <c r="I25" s="474">
        <f t="shared" si="8"/>
        <v>-1.2531502159658425E-2</v>
      </c>
      <c r="J25" s="474">
        <f>J27/U$4</f>
        <v>0.33280484465635707</v>
      </c>
      <c r="K25" s="474">
        <f t="shared" si="12"/>
        <v>-1.4100377420722676E-4</v>
      </c>
      <c r="L25" s="474">
        <f>L27/W$4</f>
        <v>0.33054978049853839</v>
      </c>
      <c r="M25" s="474">
        <f t="shared" si="9"/>
        <v>-2.2550641578186759E-3</v>
      </c>
      <c r="N25" s="474">
        <f>N27/Y$4</f>
        <v>0.33184208523236436</v>
      </c>
      <c r="O25" s="474">
        <f t="shared" si="10"/>
        <v>1.2923047338259663E-3</v>
      </c>
      <c r="P25" s="474">
        <f>P27/AA$4</f>
        <v>0.33640477804379842</v>
      </c>
      <c r="Q25" s="474">
        <f t="shared" si="11"/>
        <v>4.5626928114340659E-3</v>
      </c>
    </row>
    <row r="26" spans="1:26" ht="22.5" customHeight="1">
      <c r="A26" s="1150"/>
      <c r="B26" s="473" t="s">
        <v>286</v>
      </c>
      <c r="C26" s="474">
        <f>C35/'2026-2030年盈利测算表'!$H$11</f>
        <v>4.3708258447590624E-2</v>
      </c>
      <c r="D26" s="474">
        <f>D35/'2026-2030年盈利测算表'!$J$11</f>
        <v>2.4893780509853553E-3</v>
      </c>
      <c r="E26" s="474">
        <f t="shared" si="0"/>
        <v>-4.1218880396605269E-2</v>
      </c>
      <c r="F26" s="474">
        <f>F35/'2026-2030年盈利测算表'!$L$11</f>
        <v>-2.390180368155052E-2</v>
      </c>
      <c r="G26" s="474">
        <f t="shared" si="1"/>
        <v>-2.6391181732535875E-2</v>
      </c>
      <c r="H26" s="474">
        <f>H35/S$7</f>
        <v>-4.3014762456574235E-2</v>
      </c>
      <c r="I26" s="474">
        <f t="shared" si="8"/>
        <v>-1.9112958775023715E-2</v>
      </c>
      <c r="J26" s="474">
        <f>J35/U$7</f>
        <v>-2.3235221824036232E-2</v>
      </c>
      <c r="K26" s="474">
        <f t="shared" si="12"/>
        <v>1.9779540632538003E-2</v>
      </c>
      <c r="L26" s="474">
        <f>L35/W$7</f>
        <v>1.3224954389944411E-2</v>
      </c>
      <c r="M26" s="474">
        <f t="shared" si="9"/>
        <v>3.6460176213980643E-2</v>
      </c>
      <c r="N26" s="474">
        <f>N35/Y$7</f>
        <v>6.4165730301045304E-2</v>
      </c>
      <c r="O26" s="474">
        <f t="shared" si="10"/>
        <v>5.0940775911100897E-2</v>
      </c>
      <c r="P26" s="474">
        <f>P35/AA$7</f>
        <v>0.12572213684851127</v>
      </c>
      <c r="Q26" s="474">
        <f t="shared" si="11"/>
        <v>6.1556406547465969E-2</v>
      </c>
    </row>
    <row r="27" spans="1:26" ht="22.5" customHeight="1">
      <c r="A27" s="1150"/>
      <c r="B27" s="475" t="s">
        <v>265</v>
      </c>
      <c r="C27" s="476">
        <v>767.97206900000003</v>
      </c>
      <c r="D27" s="476">
        <v>727.20279700000003</v>
      </c>
      <c r="E27" s="476">
        <f t="shared" si="0"/>
        <v>-40.769272000000001</v>
      </c>
      <c r="F27" s="476">
        <v>670.792643</v>
      </c>
      <c r="G27" s="476">
        <f t="shared" si="1"/>
        <v>-56.410154000000034</v>
      </c>
      <c r="H27" s="477">
        <f t="shared" ref="H27:Q27" si="13">H28+H29</f>
        <v>675.16019705462736</v>
      </c>
      <c r="I27" s="477">
        <f t="shared" si="13"/>
        <v>4.3675540546273766</v>
      </c>
      <c r="J27" s="477">
        <f t="shared" si="13"/>
        <v>695.56768155967484</v>
      </c>
      <c r="K27" s="477">
        <f t="shared" si="13"/>
        <v>20.407484505047407</v>
      </c>
      <c r="L27" s="477">
        <f t="shared" si="13"/>
        <v>722.00171262980189</v>
      </c>
      <c r="M27" s="477">
        <f t="shared" si="13"/>
        <v>26.434031070127162</v>
      </c>
      <c r="N27" s="477">
        <f t="shared" si="13"/>
        <v>758.68786354588178</v>
      </c>
      <c r="O27" s="477">
        <f t="shared" si="13"/>
        <v>36.686150916079868</v>
      </c>
      <c r="P27" s="477">
        <f t="shared" si="13"/>
        <v>798.7712694456186</v>
      </c>
      <c r="Q27" s="477">
        <f t="shared" si="13"/>
        <v>40.083405899736789</v>
      </c>
      <c r="R27" s="371"/>
      <c r="T27" s="371"/>
      <c r="V27" s="371"/>
      <c r="X27" s="371"/>
      <c r="Z27" s="371"/>
    </row>
    <row r="28" spans="1:26" ht="22.5" customHeight="1">
      <c r="A28" s="1150"/>
      <c r="B28" s="9" t="s">
        <v>266</v>
      </c>
      <c r="C28" s="478">
        <v>538.44494599999996</v>
      </c>
      <c r="D28" s="478">
        <v>520.03315999999995</v>
      </c>
      <c r="E28" s="478">
        <f t="shared" si="0"/>
        <v>-18.411786000000006</v>
      </c>
      <c r="F28" s="478">
        <v>478.69</v>
      </c>
      <c r="G28" s="478">
        <f t="shared" si="1"/>
        <v>-41.343159999999955</v>
      </c>
      <c r="H28" s="479">
        <f>F28+I28</f>
        <v>475.4762328880575</v>
      </c>
      <c r="I28" s="479">
        <f>H64-F64</f>
        <v>-3.2137671119425022</v>
      </c>
      <c r="J28" s="479">
        <f>H28+K28</f>
        <v>488.99556359860793</v>
      </c>
      <c r="K28" s="479">
        <f>J64-H64</f>
        <v>13.519330710550435</v>
      </c>
      <c r="L28" s="479">
        <f>J28+M28</f>
        <v>505.77571943896027</v>
      </c>
      <c r="M28" s="479">
        <f>L64-J64</f>
        <v>16.780155840352336</v>
      </c>
      <c r="N28" s="479">
        <f>L28+O28</f>
        <v>527.7269634113361</v>
      </c>
      <c r="O28" s="479">
        <f>N64-L64</f>
        <v>21.951243972375892</v>
      </c>
      <c r="P28" s="479">
        <f>N28+Q28</f>
        <v>553.22281143680596</v>
      </c>
      <c r="Q28" s="479">
        <f>P64-N64</f>
        <v>25.495848025469854</v>
      </c>
      <c r="R28" s="371"/>
      <c r="T28" s="371"/>
      <c r="V28" s="371"/>
      <c r="X28" s="371"/>
      <c r="Z28" s="371"/>
    </row>
    <row r="29" spans="1:26" ht="22.5" customHeight="1">
      <c r="A29" s="1150"/>
      <c r="B29" s="9" t="s">
        <v>267</v>
      </c>
      <c r="C29" s="478">
        <v>229.52712299999999</v>
      </c>
      <c r="D29" s="478">
        <v>207.169636</v>
      </c>
      <c r="E29" s="478">
        <f t="shared" si="0"/>
        <v>-22.357486999999992</v>
      </c>
      <c r="F29" s="478">
        <v>192.102643</v>
      </c>
      <c r="G29" s="478">
        <f t="shared" si="1"/>
        <v>-15.066992999999997</v>
      </c>
      <c r="H29" s="479">
        <f>F29+I29</f>
        <v>199.68396416656987</v>
      </c>
      <c r="I29" s="479">
        <f>中收测算表!$J9-中收测算表!$J8+中收测算表!$N9-中收测算表!$N8</f>
        <v>7.5813211665698788</v>
      </c>
      <c r="J29" s="479">
        <f>H29+K29</f>
        <v>206.57211796106685</v>
      </c>
      <c r="K29" s="479">
        <f>中收测算表!$J10-中收测算表!$J9+中收测算表!$N10-中收测算表!$N9</f>
        <v>6.8881537944969722</v>
      </c>
      <c r="L29" s="479">
        <f>J29+M29</f>
        <v>216.22599319084168</v>
      </c>
      <c r="M29" s="479">
        <f>中收测算表!$J11-中收测算表!$J10+中收测算表!$N11-中收测算表!$N10</f>
        <v>9.653875229774826</v>
      </c>
      <c r="N29" s="479">
        <f>L29+O29</f>
        <v>230.96090013454565</v>
      </c>
      <c r="O29" s="479">
        <f>中收测算表!$J12-中收测算表!$J11+中收测算表!$N12-中收测算表!$N11</f>
        <v>14.734906943703976</v>
      </c>
      <c r="P29" s="479">
        <f>N29+Q29</f>
        <v>245.54845800881259</v>
      </c>
      <c r="Q29" s="479">
        <f>中收测算表!$J13-中收测算表!$J12+中收测算表!$N13-中收测算表!$N12</f>
        <v>14.587557874266935</v>
      </c>
      <c r="R29" s="371"/>
      <c r="T29" s="371"/>
      <c r="V29" s="371"/>
      <c r="X29" s="371"/>
      <c r="Z29" s="371"/>
    </row>
    <row r="30" spans="1:26" ht="22.5" customHeight="1">
      <c r="A30" s="1150"/>
      <c r="B30" s="475" t="s">
        <v>272</v>
      </c>
      <c r="C30" s="476">
        <v>731.22019</v>
      </c>
      <c r="D30" s="476">
        <v>724.61310000000003</v>
      </c>
      <c r="E30" s="476">
        <f t="shared" si="0"/>
        <v>-6.607089999999971</v>
      </c>
      <c r="F30" s="476">
        <v>685.65282400000001</v>
      </c>
      <c r="G30" s="476">
        <f t="shared" si="1"/>
        <v>-38.960276000000022</v>
      </c>
      <c r="H30" s="480">
        <f>H32+H33+H31</f>
        <v>704.00465687914686</v>
      </c>
      <c r="I30" s="480">
        <f>H30-F30</f>
        <v>18.351832879146855</v>
      </c>
      <c r="J30" s="480">
        <f>J32+J33+J31</f>
        <v>711.60163588566024</v>
      </c>
      <c r="K30" s="480">
        <f>J30-H30</f>
        <v>7.5969790065133793</v>
      </c>
      <c r="L30" s="480">
        <f>L32+L33+L31</f>
        <v>711.25551111543507</v>
      </c>
      <c r="M30" s="480">
        <f>L30-J30</f>
        <v>-0.34612477022517396</v>
      </c>
      <c r="N30" s="480">
        <f>N32+N33+N31</f>
        <v>705.99041805913907</v>
      </c>
      <c r="O30" s="480">
        <f>N30-L30</f>
        <v>-5.2650930562959957</v>
      </c>
      <c r="P30" s="480">
        <f>P32+P33+P31</f>
        <v>690.57797593340604</v>
      </c>
      <c r="Q30" s="480">
        <f>P30-N30</f>
        <v>-15.412442125733037</v>
      </c>
      <c r="R30" s="371"/>
      <c r="T30" s="371"/>
      <c r="V30" s="371"/>
      <c r="X30" s="371"/>
      <c r="Z30" s="371"/>
    </row>
    <row r="31" spans="1:26" ht="22.5" customHeight="1">
      <c r="A31" s="1150"/>
      <c r="B31" s="9" t="s">
        <v>273</v>
      </c>
      <c r="C31" s="478">
        <v>9.3950300000000002</v>
      </c>
      <c r="D31" s="478">
        <v>8.9922120000000003</v>
      </c>
      <c r="E31" s="478">
        <f t="shared" si="0"/>
        <v>-0.4028179999999999</v>
      </c>
      <c r="F31" s="478">
        <v>7.9843840000000004</v>
      </c>
      <c r="G31" s="478">
        <f t="shared" si="1"/>
        <v>-1.0078279999999999</v>
      </c>
      <c r="H31" s="481">
        <f>F31+I31</f>
        <v>7.9843840000000004</v>
      </c>
      <c r="I31" s="481">
        <f>I107</f>
        <v>0</v>
      </c>
      <c r="J31" s="481">
        <f>H31+K31</f>
        <v>7.9843840000000004</v>
      </c>
      <c r="K31" s="481">
        <f>K107</f>
        <v>0</v>
      </c>
      <c r="L31" s="481">
        <f>J31+M31</f>
        <v>7.9843840000000004</v>
      </c>
      <c r="M31" s="481">
        <f>M107</f>
        <v>0</v>
      </c>
      <c r="N31" s="481">
        <f>L31+O31</f>
        <v>7.9843840000000004</v>
      </c>
      <c r="O31" s="481">
        <f>O107</f>
        <v>0</v>
      </c>
      <c r="P31" s="481">
        <f>N31+Q31</f>
        <v>7.9843840000000004</v>
      </c>
      <c r="Q31" s="481">
        <f>Q107</f>
        <v>0</v>
      </c>
      <c r="R31" s="371"/>
      <c r="T31" s="371"/>
      <c r="V31" s="371"/>
      <c r="X31" s="371"/>
      <c r="Z31" s="371"/>
    </row>
    <row r="32" spans="1:26" ht="22.5" customHeight="1">
      <c r="A32" s="1150"/>
      <c r="B32" s="9" t="s">
        <v>274</v>
      </c>
      <c r="C32" s="478">
        <v>268.45312200000001</v>
      </c>
      <c r="D32" s="478">
        <v>267.89367199999998</v>
      </c>
      <c r="E32" s="478">
        <f t="shared" si="0"/>
        <v>-0.55945000000002665</v>
      </c>
      <c r="F32" s="478">
        <v>250.59667200000001</v>
      </c>
      <c r="G32" s="478">
        <f t="shared" si="1"/>
        <v>-17.296999999999969</v>
      </c>
      <c r="H32" s="481">
        <f>F32+I32</f>
        <v>261.72175031433306</v>
      </c>
      <c r="I32" s="481">
        <f>I94</f>
        <v>11.125078314333063</v>
      </c>
      <c r="J32" s="481">
        <f>H32+K32</f>
        <v>269.31872932084639</v>
      </c>
      <c r="K32" s="481">
        <f>K94</f>
        <v>7.5969790065133127</v>
      </c>
      <c r="L32" s="481">
        <f>J32+M32</f>
        <v>278.97260455062121</v>
      </c>
      <c r="M32" s="481">
        <f>M88</f>
        <v>9.653875229774826</v>
      </c>
      <c r="N32" s="481">
        <f>L32+O32</f>
        <v>293.70751149432522</v>
      </c>
      <c r="O32" s="481">
        <f>O88</f>
        <v>14.734906943703976</v>
      </c>
      <c r="P32" s="481">
        <f>N32+Q32</f>
        <v>308.29506936859218</v>
      </c>
      <c r="Q32" s="481">
        <f>Q88</f>
        <v>14.587557874266935</v>
      </c>
      <c r="R32" s="371"/>
      <c r="T32" s="371"/>
      <c r="V32" s="371"/>
      <c r="X32" s="371"/>
      <c r="Z32" s="371"/>
    </row>
    <row r="33" spans="1:26" ht="22.5" customHeight="1">
      <c r="A33" s="1150"/>
      <c r="B33" s="9" t="s">
        <v>275</v>
      </c>
      <c r="C33" s="478">
        <v>453.37203899999997</v>
      </c>
      <c r="D33" s="478">
        <v>447.727216</v>
      </c>
      <c r="E33" s="478">
        <f t="shared" si="0"/>
        <v>-5.6448229999999739</v>
      </c>
      <c r="F33" s="478">
        <v>427.07176800000002</v>
      </c>
      <c r="G33" s="478">
        <f t="shared" si="1"/>
        <v>-20.655447999999978</v>
      </c>
      <c r="H33" s="481">
        <f>F33+I33</f>
        <v>434.29852256481388</v>
      </c>
      <c r="I33" s="481">
        <f>I100</f>
        <v>7.2267545648138594</v>
      </c>
      <c r="J33" s="481">
        <f>H33+K33</f>
        <v>434.29852256481388</v>
      </c>
      <c r="K33" s="481">
        <f>K100</f>
        <v>0</v>
      </c>
      <c r="L33" s="481">
        <f>J33+M33</f>
        <v>424.29852256481388</v>
      </c>
      <c r="M33" s="481">
        <f>M100</f>
        <v>-10</v>
      </c>
      <c r="N33" s="481">
        <f>L33+O33</f>
        <v>404.29852256481388</v>
      </c>
      <c r="O33" s="481">
        <f>O100</f>
        <v>-20</v>
      </c>
      <c r="P33" s="481">
        <f>N33+Q33</f>
        <v>374.29852256481388</v>
      </c>
      <c r="Q33" s="481">
        <f>Q100</f>
        <v>-30</v>
      </c>
      <c r="R33" s="371"/>
      <c r="T33" s="371"/>
      <c r="V33" s="371"/>
      <c r="X33" s="371"/>
      <c r="Z33" s="371"/>
    </row>
    <row r="34" spans="1:26" ht="22.5" customHeight="1">
      <c r="A34" s="1150"/>
      <c r="B34" s="9" t="s">
        <v>276</v>
      </c>
      <c r="C34" s="478">
        <v>9.3750669999999996</v>
      </c>
      <c r="D34" s="478">
        <v>0.91357999999999995</v>
      </c>
      <c r="E34" s="478">
        <f t="shared" si="0"/>
        <v>-8.461487</v>
      </c>
      <c r="F34" s="478">
        <v>0.65819499999999997</v>
      </c>
      <c r="G34" s="478">
        <f t="shared" si="1"/>
        <v>-0.25538499999999997</v>
      </c>
      <c r="H34" s="481">
        <f>F34+I31</f>
        <v>0.65819499999999997</v>
      </c>
      <c r="I34" s="481">
        <v>0</v>
      </c>
      <c r="J34" s="481">
        <f>H34+K34</f>
        <v>0.65819499999999997</v>
      </c>
      <c r="K34" s="481">
        <v>0</v>
      </c>
      <c r="L34" s="481">
        <f>J34+M34</f>
        <v>0.65819499999999997</v>
      </c>
      <c r="M34" s="481">
        <v>0</v>
      </c>
      <c r="N34" s="481">
        <f>L34+O34</f>
        <v>0.65819499999999997</v>
      </c>
      <c r="O34" s="481">
        <v>0</v>
      </c>
      <c r="P34" s="481">
        <f>N34+Q34</f>
        <v>0.65819499999999997</v>
      </c>
      <c r="Q34" s="481">
        <v>0</v>
      </c>
      <c r="R34" s="371"/>
      <c r="T34" s="371"/>
      <c r="V34" s="371"/>
      <c r="X34" s="371"/>
      <c r="Z34" s="371"/>
    </row>
    <row r="35" spans="1:26" ht="22.5" customHeight="1">
      <c r="A35" s="1150"/>
      <c r="B35" s="475" t="s">
        <v>277</v>
      </c>
      <c r="C35" s="476">
        <v>27.383661</v>
      </c>
      <c r="D35" s="476">
        <f>1.60225+0.05</f>
        <v>1.65225</v>
      </c>
      <c r="E35" s="476">
        <f t="shared" si="0"/>
        <v>-25.731411000000001</v>
      </c>
      <c r="F35" s="476">
        <f>-15.414706-0.05</f>
        <v>-15.464706000000001</v>
      </c>
      <c r="G35" s="476">
        <f t="shared" si="1"/>
        <v>-17.116956000000002</v>
      </c>
      <c r="H35" s="480">
        <f>H27-H30-H34</f>
        <v>-29.502654824519503</v>
      </c>
      <c r="I35" s="480">
        <f>H35-F35</f>
        <v>-14.037948824519502</v>
      </c>
      <c r="J35" s="480">
        <f>J27-J30-J34</f>
        <v>-16.692149325985405</v>
      </c>
      <c r="K35" s="480">
        <f>J35-H35</f>
        <v>12.810505498534098</v>
      </c>
      <c r="L35" s="480">
        <f>L27-L30-L34</f>
        <v>10.088006514366818</v>
      </c>
      <c r="M35" s="480">
        <f>L35-J35</f>
        <v>26.780155840352222</v>
      </c>
      <c r="N35" s="480">
        <f>N27-N30-N34</f>
        <v>52.039250486742709</v>
      </c>
      <c r="O35" s="480">
        <f>N35-L35</f>
        <v>41.951243972375892</v>
      </c>
      <c r="P35" s="480">
        <f>P27-P30-P34</f>
        <v>107.53509851221256</v>
      </c>
      <c r="Q35" s="480">
        <f>P35-N35</f>
        <v>55.495848025469847</v>
      </c>
      <c r="R35" s="371"/>
      <c r="T35" s="371"/>
      <c r="V35" s="371"/>
      <c r="X35" s="371"/>
      <c r="Z35" s="371"/>
    </row>
    <row r="36" spans="1:26" ht="22.5" customHeight="1">
      <c r="A36" s="1150"/>
      <c r="B36" s="9" t="s">
        <v>278</v>
      </c>
      <c r="C36" s="478">
        <v>1668</v>
      </c>
      <c r="D36" s="478">
        <v>1433.45</v>
      </c>
      <c r="E36" s="478">
        <f t="shared" si="0"/>
        <v>-234.54999999999995</v>
      </c>
      <c r="F36" s="478">
        <v>1435</v>
      </c>
      <c r="G36" s="478">
        <f t="shared" si="1"/>
        <v>1.5499999999999545</v>
      </c>
      <c r="H36" s="481">
        <f>F36+I36</f>
        <v>1412.3045004891442</v>
      </c>
      <c r="I36" s="481">
        <f>资本!G50*0.11</f>
        <v>-22.695499510855733</v>
      </c>
      <c r="J36" s="481">
        <f>H36+K36</f>
        <v>1403.6448494585488</v>
      </c>
      <c r="K36" s="481">
        <f>资本!K50*0.11</f>
        <v>-8.6596510305954357</v>
      </c>
      <c r="L36" s="481">
        <f>J36+M36</f>
        <v>1406.8731837572157</v>
      </c>
      <c r="M36" s="481">
        <f>资本!O50*0.11</f>
        <v>3.2283342986667884</v>
      </c>
      <c r="N36" s="481">
        <f>L36+O36</f>
        <v>1410.1205056692295</v>
      </c>
      <c r="O36" s="481">
        <f>资本!S50*0.11</f>
        <v>3.2473219120138475</v>
      </c>
      <c r="P36" s="481">
        <f>N36+Q36</f>
        <v>1413.3865632649815</v>
      </c>
      <c r="Q36" s="481">
        <f>资本!W50*0.11</f>
        <v>3.266057595752097</v>
      </c>
    </row>
    <row r="37" spans="1:26" ht="22.5" customHeight="1">
      <c r="A37" s="1150"/>
      <c r="B37" s="9" t="s">
        <v>279</v>
      </c>
      <c r="C37" s="482">
        <v>0.34960000000000002</v>
      </c>
      <c r="D37" s="483">
        <v>0.36840000000000001</v>
      </c>
      <c r="E37" s="483">
        <f t="shared" si="0"/>
        <v>1.8799999999999983E-2</v>
      </c>
      <c r="F37" s="483">
        <v>0.37359999999999999</v>
      </c>
      <c r="G37" s="483">
        <f t="shared" si="1"/>
        <v>5.1999999999999824E-3</v>
      </c>
      <c r="H37" s="482">
        <f>H32/H27</f>
        <v>0.38764392725769214</v>
      </c>
      <c r="I37" s="483">
        <f t="shared" ref="I37:I43" si="14">H37-F37</f>
        <v>1.4043927257692157E-2</v>
      </c>
      <c r="J37" s="482">
        <f>J32/J27</f>
        <v>0.38719270095607616</v>
      </c>
      <c r="K37" s="483">
        <f t="shared" ref="K37:K43" si="15">J37-H37</f>
        <v>-4.5122630161598121E-4</v>
      </c>
      <c r="L37" s="482">
        <f>L32/L27</f>
        <v>0.38638773242586644</v>
      </c>
      <c r="M37" s="483">
        <f t="shared" ref="M37:M43" si="16">L37-J37</f>
        <v>-8.0496853020972647E-4</v>
      </c>
      <c r="N37" s="482">
        <f>N32/N27</f>
        <v>0.38712562254735899</v>
      </c>
      <c r="O37" s="483">
        <f t="shared" ref="O37:O43" si="17">N37-L37</f>
        <v>7.3789012149255706E-4</v>
      </c>
      <c r="P37" s="482">
        <f>P32/P27</f>
        <v>0.38596164028603852</v>
      </c>
      <c r="Q37" s="483">
        <f t="shared" ref="Q37:Q43" si="18">P37-N37</f>
        <v>-1.1639822613204731E-3</v>
      </c>
    </row>
    <row r="38" spans="1:26" ht="22.5" customHeight="1">
      <c r="A38" s="1150"/>
      <c r="B38" s="9" t="s">
        <v>280</v>
      </c>
      <c r="C38" s="482">
        <f>C33/C27</f>
        <v>0.59034964590619765</v>
      </c>
      <c r="D38" s="482">
        <f>D33/D27</f>
        <v>0.61568412256808192</v>
      </c>
      <c r="E38" s="483">
        <f t="shared" si="0"/>
        <v>2.5334476661884264E-2</v>
      </c>
      <c r="F38" s="482">
        <f>F33/F27</f>
        <v>0.63666734043175843</v>
      </c>
      <c r="G38" s="483">
        <f t="shared" ref="G38:G58" si="19">F38-D38</f>
        <v>2.0983217863676518E-2</v>
      </c>
      <c r="H38" s="482">
        <f>H33/H27</f>
        <v>0.64325255614805543</v>
      </c>
      <c r="I38" s="483">
        <f t="shared" si="14"/>
        <v>6.5852157162969993E-3</v>
      </c>
      <c r="J38" s="482">
        <f>J33/J27</f>
        <v>0.62437996197722145</v>
      </c>
      <c r="K38" s="483">
        <f t="shared" si="15"/>
        <v>-1.8872594170833978E-2</v>
      </c>
      <c r="L38" s="482">
        <f>L33/L27</f>
        <v>0.58766968989499901</v>
      </c>
      <c r="M38" s="483">
        <f t="shared" si="16"/>
        <v>-3.6710272082222439E-2</v>
      </c>
      <c r="N38" s="482">
        <f>N33/N27</f>
        <v>0.53289177538077737</v>
      </c>
      <c r="O38" s="483">
        <f t="shared" si="17"/>
        <v>-5.4777914514221648E-2</v>
      </c>
      <c r="P38" s="482">
        <f>P33/P27</f>
        <v>0.46859287117899601</v>
      </c>
      <c r="Q38" s="483">
        <f t="shared" si="18"/>
        <v>-6.4298904201781359E-2</v>
      </c>
    </row>
    <row r="39" spans="1:26" ht="22.5" customHeight="1">
      <c r="A39" s="1150"/>
      <c r="B39" s="9" t="s">
        <v>281</v>
      </c>
      <c r="C39" s="482">
        <f>(C34+C31)/C27</f>
        <v>2.4441119355344678E-2</v>
      </c>
      <c r="D39" s="482">
        <f>(D34+D31)/D27</f>
        <v>1.3621773789739699E-2</v>
      </c>
      <c r="E39" s="483">
        <f t="shared" si="0"/>
        <v>-1.0819345565604979E-2</v>
      </c>
      <c r="F39" s="482">
        <f>(F34+F31)/F27</f>
        <v>1.2884129082495021E-2</v>
      </c>
      <c r="G39" s="483">
        <f t="shared" si="19"/>
        <v>-7.3764470724467859E-4</v>
      </c>
      <c r="H39" s="482">
        <f>(H34+H31)/H27</f>
        <v>1.2800782744159201E-2</v>
      </c>
      <c r="I39" s="482">
        <f t="shared" si="14"/>
        <v>-8.3346338335819198E-5</v>
      </c>
      <c r="J39" s="482">
        <f>(J34+J31)/J27</f>
        <v>1.242521645143245E-2</v>
      </c>
      <c r="K39" s="482">
        <f t="shared" si="15"/>
        <v>-3.7556629272675161E-4</v>
      </c>
      <c r="L39" s="482">
        <f>(L34+L31)/L27</f>
        <v>1.1970302630613541E-2</v>
      </c>
      <c r="M39" s="482">
        <f t="shared" si="16"/>
        <v>-4.5491382081890887E-4</v>
      </c>
      <c r="N39" s="482">
        <f>(N34+N31)/N27</f>
        <v>1.1391481813887402E-2</v>
      </c>
      <c r="O39" s="482">
        <f t="shared" si="17"/>
        <v>-5.7882081672613883E-4</v>
      </c>
      <c r="P39" s="482">
        <f>(P34+P31)/P27</f>
        <v>1.0819842088209205E-2</v>
      </c>
      <c r="Q39" s="482">
        <f t="shared" si="18"/>
        <v>-5.7163972567819687E-4</v>
      </c>
    </row>
    <row r="40" spans="1:26" ht="22.5" customHeight="1">
      <c r="A40" s="1150"/>
      <c r="B40" s="9" t="s">
        <v>599</v>
      </c>
      <c r="C40" s="884">
        <f>C27/C36*0.75</f>
        <v>0.34531118210431655</v>
      </c>
      <c r="D40" s="884">
        <f>D27/D36*0.75</f>
        <v>0.38048212197844367</v>
      </c>
      <c r="E40" s="884">
        <f t="shared" si="0"/>
        <v>3.5170939874127116E-2</v>
      </c>
      <c r="F40" s="884">
        <f>F27/F36*0.75</f>
        <v>0.35058848937282233</v>
      </c>
      <c r="G40" s="884">
        <f t="shared" si="19"/>
        <v>-2.9893632605621334E-2</v>
      </c>
      <c r="H40" s="884">
        <f>H27/H36*0.75</f>
        <v>0.35854176462341647</v>
      </c>
      <c r="I40" s="884">
        <f t="shared" si="14"/>
        <v>7.9532752505941384E-3</v>
      </c>
      <c r="J40" s="884">
        <f>J27/J36*0.75</f>
        <v>0.37165794564842436</v>
      </c>
      <c r="K40" s="884">
        <f t="shared" si="15"/>
        <v>1.3116181025007889E-2</v>
      </c>
      <c r="L40" s="884">
        <f>L27/L36*0.75</f>
        <v>0.38489701184452907</v>
      </c>
      <c r="M40" s="884">
        <f t="shared" si="16"/>
        <v>1.323906619610471E-2</v>
      </c>
      <c r="N40" s="884">
        <f>N27/N36*0.75</f>
        <v>0.40352288713748041</v>
      </c>
      <c r="O40" s="884">
        <f t="shared" si="17"/>
        <v>1.8625875292951344E-2</v>
      </c>
      <c r="P40" s="884">
        <f>P27/P36*0.75</f>
        <v>0.42386029954913251</v>
      </c>
      <c r="Q40" s="884">
        <f t="shared" si="18"/>
        <v>2.03374124116521E-2</v>
      </c>
    </row>
    <row r="41" spans="1:26" ht="22.5" customHeight="1">
      <c r="A41" s="1151"/>
      <c r="B41" s="475" t="s">
        <v>283</v>
      </c>
      <c r="C41" s="485">
        <f>C35/C36</f>
        <v>1.6417062949640286E-2</v>
      </c>
      <c r="D41" s="485">
        <f>D35/D36</f>
        <v>1.1526387387073144E-3</v>
      </c>
      <c r="E41" s="486">
        <f t="shared" si="0"/>
        <v>-1.5264424210932971E-2</v>
      </c>
      <c r="F41" s="485">
        <f>F35/F36</f>
        <v>-1.0776798606271778E-2</v>
      </c>
      <c r="G41" s="486">
        <f t="shared" si="19"/>
        <v>-1.1929437344979093E-2</v>
      </c>
      <c r="H41" s="487">
        <f>H35/H36</f>
        <v>-2.0889726552808841E-2</v>
      </c>
      <c r="I41" s="487">
        <f t="shared" si="14"/>
        <v>-1.0112927946537063E-2</v>
      </c>
      <c r="J41" s="487">
        <f>J35/J36</f>
        <v>-1.1892003402729931E-2</v>
      </c>
      <c r="K41" s="487">
        <f t="shared" si="15"/>
        <v>8.9977231500789102E-3</v>
      </c>
      <c r="L41" s="487">
        <f>L35/L36</f>
        <v>7.1705158864608133E-3</v>
      </c>
      <c r="M41" s="487">
        <f t="shared" si="16"/>
        <v>1.9062519289190744E-2</v>
      </c>
      <c r="N41" s="487">
        <f>N35/N36</f>
        <v>3.6904115837990303E-2</v>
      </c>
      <c r="O41" s="487">
        <f t="shared" si="17"/>
        <v>2.973359995152949E-2</v>
      </c>
      <c r="P41" s="487">
        <f>P35/P36</f>
        <v>7.608328910655697E-2</v>
      </c>
      <c r="Q41" s="487">
        <f t="shared" si="18"/>
        <v>3.9179173268566667E-2</v>
      </c>
    </row>
    <row r="42" spans="1:26" ht="22.5" customHeight="1">
      <c r="A42" s="1149" t="s">
        <v>287</v>
      </c>
      <c r="B42" s="473" t="s">
        <v>288</v>
      </c>
      <c r="C42" s="474">
        <f>C44/'2026-2030年盈利测算表'!$H$12</f>
        <v>0.16035434205020921</v>
      </c>
      <c r="D42" s="474">
        <f>D44/'2026-2030年盈利测算表'!$J$12</f>
        <v>0.17339137693459811</v>
      </c>
      <c r="E42" s="474">
        <f t="shared" si="0"/>
        <v>1.3037034884388898E-2</v>
      </c>
      <c r="F42" s="474">
        <f>F44/'2026-2030年盈利测算表'!$L$12</f>
        <v>0.17185929008467071</v>
      </c>
      <c r="G42" s="474">
        <f t="shared" si="19"/>
        <v>-1.5320868499273943E-3</v>
      </c>
      <c r="H42" s="474">
        <f>H44/S$4</f>
        <v>0.17780931754831364</v>
      </c>
      <c r="I42" s="474">
        <f t="shared" si="14"/>
        <v>5.9500274636429262E-3</v>
      </c>
      <c r="J42" s="474">
        <f>J44/U$4</f>
        <v>0.17431605087805321</v>
      </c>
      <c r="K42" s="474">
        <f t="shared" si="15"/>
        <v>-3.4932666702604254E-3</v>
      </c>
      <c r="L42" s="474">
        <f>L44/W$4</f>
        <v>0.17260113121230547</v>
      </c>
      <c r="M42" s="474">
        <f t="shared" si="16"/>
        <v>-1.7149196657477439E-3</v>
      </c>
      <c r="N42" s="474">
        <f>N44/Y$4</f>
        <v>0.17064036708907437</v>
      </c>
      <c r="O42" s="474">
        <f t="shared" si="17"/>
        <v>-1.9607641232310957E-3</v>
      </c>
      <c r="P42" s="474">
        <f>P44/AA$4</f>
        <v>0.1702260088528311</v>
      </c>
      <c r="Q42" s="474">
        <f t="shared" si="18"/>
        <v>-4.143582362432785E-4</v>
      </c>
      <c r="U42" s="111">
        <f>333+1-20-9</f>
        <v>305</v>
      </c>
    </row>
    <row r="43" spans="1:26" ht="22.5" customHeight="1">
      <c r="A43" s="1150"/>
      <c r="B43" s="473" t="s">
        <v>289</v>
      </c>
      <c r="C43" s="474">
        <f>C52/'2026-2030年盈利测算表'!$H$11</f>
        <v>0.34013153341526869</v>
      </c>
      <c r="D43" s="474">
        <f>D52/'2026-2030年盈利测算表'!$J$11</f>
        <v>0.37205494636292413</v>
      </c>
      <c r="E43" s="474">
        <f t="shared" si="0"/>
        <v>3.1923412947655438E-2</v>
      </c>
      <c r="F43" s="474">
        <f>F52/'2026-2030年盈利测算表'!$L$11</f>
        <v>0.49823822352050195</v>
      </c>
      <c r="G43" s="474">
        <f t="shared" si="19"/>
        <v>0.12618327715757782</v>
      </c>
      <c r="H43" s="474">
        <f>H52/S$7</f>
        <v>0.50692054019342481</v>
      </c>
      <c r="I43" s="474">
        <f t="shared" si="14"/>
        <v>8.6823166729228518E-3</v>
      </c>
      <c r="J43" s="474">
        <f>J52/U$7</f>
        <v>0.4883546044780912</v>
      </c>
      <c r="K43" s="474">
        <f t="shared" si="15"/>
        <v>-1.8565935715333604E-2</v>
      </c>
      <c r="L43" s="474">
        <f>L52/W$7</f>
        <v>0.47532978724511066</v>
      </c>
      <c r="M43" s="474">
        <f t="shared" si="16"/>
        <v>-1.3024817232980546E-2</v>
      </c>
      <c r="N43" s="474">
        <f>N52/Y$7</f>
        <v>0.46202043951399108</v>
      </c>
      <c r="O43" s="474">
        <f t="shared" si="17"/>
        <v>-1.3309347731119581E-2</v>
      </c>
      <c r="P43" s="474">
        <f>P52/AA$7</f>
        <v>0.45350298834623798</v>
      </c>
      <c r="Q43" s="474">
        <f t="shared" si="18"/>
        <v>-8.5174511677530984E-3</v>
      </c>
    </row>
    <row r="44" spans="1:26" ht="22.5" customHeight="1">
      <c r="A44" s="1150"/>
      <c r="B44" s="475" t="s">
        <v>265</v>
      </c>
      <c r="C44" s="476">
        <v>306.59750200000002</v>
      </c>
      <c r="D44" s="476">
        <v>347.30292800000001</v>
      </c>
      <c r="E44" s="476">
        <f t="shared" si="0"/>
        <v>40.705425999999989</v>
      </c>
      <c r="F44" s="476">
        <v>333.688872</v>
      </c>
      <c r="G44" s="476">
        <f t="shared" si="19"/>
        <v>-13.614056000000005</v>
      </c>
      <c r="H44" s="477">
        <f>H45+H46</f>
        <v>360.56846613332851</v>
      </c>
      <c r="I44" s="477">
        <f>I131+I129+I128</f>
        <v>26.879594133328503</v>
      </c>
      <c r="J44" s="477">
        <f t="shared" ref="J44:P44" si="20">J45+J46</f>
        <v>364.32345656831706</v>
      </c>
      <c r="K44" s="477">
        <f>K131+K129+K128</f>
        <v>3.7549904349885423</v>
      </c>
      <c r="L44" s="477">
        <f t="shared" si="20"/>
        <v>377.00316166955292</v>
      </c>
      <c r="M44" s="477">
        <f>M131+M129+M128</f>
        <v>12.679705101235868</v>
      </c>
      <c r="N44" s="477">
        <f t="shared" si="20"/>
        <v>390.13368497501358</v>
      </c>
      <c r="O44" s="477">
        <f>O131+O129+O128</f>
        <v>13.130523305460713</v>
      </c>
      <c r="P44" s="477">
        <f t="shared" si="20"/>
        <v>404.19058841766537</v>
      </c>
      <c r="Q44" s="477">
        <f>Q131+Q129+Q128</f>
        <v>14.056903442651731</v>
      </c>
      <c r="R44" s="371"/>
    </row>
    <row r="45" spans="1:26" ht="22.5" customHeight="1">
      <c r="A45" s="1150"/>
      <c r="B45" s="9" t="s">
        <v>266</v>
      </c>
      <c r="C45" s="478">
        <v>28.211917</v>
      </c>
      <c r="D45" s="478">
        <v>20.717072999999999</v>
      </c>
      <c r="E45" s="478">
        <f t="shared" si="0"/>
        <v>-7.4948440000000005</v>
      </c>
      <c r="F45" s="478">
        <v>13.62433</v>
      </c>
      <c r="G45" s="478">
        <f t="shared" si="19"/>
        <v>-7.0927429999999987</v>
      </c>
      <c r="H45" s="479">
        <f>F45+I45</f>
        <v>4.895257672343007</v>
      </c>
      <c r="I45" s="479">
        <f>H65-F65</f>
        <v>-8.7290723276569935</v>
      </c>
      <c r="J45" s="479">
        <f>H45+K45</f>
        <v>14.235189070773316</v>
      </c>
      <c r="K45" s="479">
        <f>J65-H65</f>
        <v>9.3399313984303092</v>
      </c>
      <c r="L45" s="479">
        <f>J45+M45</f>
        <v>8.7605847399826047</v>
      </c>
      <c r="M45" s="479">
        <f>L65-J65</f>
        <v>-5.4746043307907115</v>
      </c>
      <c r="N45" s="479">
        <f>L45+O45</f>
        <v>0.36055511278961205</v>
      </c>
      <c r="O45" s="479">
        <f>N65-L65</f>
        <v>-8.4000296271929926</v>
      </c>
      <c r="P45" s="479">
        <f>N45+Q45</f>
        <v>-12.313066723419269</v>
      </c>
      <c r="Q45" s="479">
        <f>P65-N65</f>
        <v>-12.673621836208881</v>
      </c>
      <c r="R45" s="371"/>
      <c r="S45" s="489"/>
    </row>
    <row r="46" spans="1:26" ht="22.5" customHeight="1">
      <c r="A46" s="1150"/>
      <c r="B46" s="9" t="s">
        <v>267</v>
      </c>
      <c r="C46" s="478">
        <v>278.38558499999999</v>
      </c>
      <c r="D46" s="478">
        <v>326.58585499999998</v>
      </c>
      <c r="E46" s="478">
        <f t="shared" si="0"/>
        <v>48.200269999999989</v>
      </c>
      <c r="F46" s="478">
        <v>320.06454200000002</v>
      </c>
      <c r="G46" s="478">
        <f t="shared" si="19"/>
        <v>-6.5213129999999637</v>
      </c>
      <c r="H46" s="479">
        <f>F46+I46</f>
        <v>355.67320846098551</v>
      </c>
      <c r="I46" s="479">
        <f>I44-I45</f>
        <v>35.608666460985496</v>
      </c>
      <c r="J46" s="479">
        <f>H46+K46</f>
        <v>350.08826749754371</v>
      </c>
      <c r="K46" s="479">
        <f>K44-K45</f>
        <v>-5.5849409634417668</v>
      </c>
      <c r="L46" s="479">
        <f>J46+M46</f>
        <v>368.2425769295703</v>
      </c>
      <c r="M46" s="479">
        <f>M44-M45</f>
        <v>18.154309432026579</v>
      </c>
      <c r="N46" s="479">
        <f>L46+O46</f>
        <v>389.77312986222398</v>
      </c>
      <c r="O46" s="479">
        <f>O44-O45</f>
        <v>21.530552932653706</v>
      </c>
      <c r="P46" s="479">
        <f>N46+Q46</f>
        <v>416.50365514108461</v>
      </c>
      <c r="Q46" s="479">
        <f>Q44-Q45</f>
        <v>26.730525278860611</v>
      </c>
      <c r="R46" s="371"/>
    </row>
    <row r="47" spans="1:26" ht="22.5" customHeight="1">
      <c r="A47" s="1150"/>
      <c r="B47" s="475" t="s">
        <v>272</v>
      </c>
      <c r="C47" s="476">
        <v>22.416177000000001</v>
      </c>
      <c r="D47" s="476">
        <v>18.02244</v>
      </c>
      <c r="E47" s="476">
        <f t="shared" si="0"/>
        <v>-4.3937370000000016</v>
      </c>
      <c r="F47" s="476">
        <v>19.819707999999999</v>
      </c>
      <c r="G47" s="476">
        <f t="shared" si="19"/>
        <v>1.797267999999999</v>
      </c>
      <c r="H47" s="480">
        <f>H49+H50+H48</f>
        <v>21.885464608352624</v>
      </c>
      <c r="I47" s="480">
        <f>H47-F47</f>
        <v>2.0657566083526255</v>
      </c>
      <c r="J47" s="480">
        <f>J49+J50+J48</f>
        <v>22.490223999470647</v>
      </c>
      <c r="K47" s="480">
        <f>J47-H47</f>
        <v>0.6047593911180229</v>
      </c>
      <c r="L47" s="480">
        <f>L49+L50+L48</f>
        <v>23.421193610196504</v>
      </c>
      <c r="M47" s="480">
        <f>L47-J47</f>
        <v>0.93096961072585671</v>
      </c>
      <c r="N47" s="480">
        <f>N49+N50+N48</f>
        <v>24.42903704128841</v>
      </c>
      <c r="O47" s="480">
        <f>N47-L47</f>
        <v>1.0078434310919064</v>
      </c>
      <c r="P47" s="480">
        <f>P49+P50+P48</f>
        <v>25.291609368670979</v>
      </c>
      <c r="Q47" s="480">
        <f>P47-N47</f>
        <v>0.86257232738256917</v>
      </c>
      <c r="R47" s="371"/>
    </row>
    <row r="48" spans="1:26" ht="22.5" customHeight="1">
      <c r="A48" s="1150"/>
      <c r="B48" s="9" t="s">
        <v>273</v>
      </c>
      <c r="C48" s="478">
        <v>0.98707</v>
      </c>
      <c r="D48" s="478">
        <v>0.49060199999999998</v>
      </c>
      <c r="E48" s="478">
        <f t="shared" si="0"/>
        <v>-0.49646800000000002</v>
      </c>
      <c r="F48" s="478">
        <v>1.05104</v>
      </c>
      <c r="G48" s="478">
        <f t="shared" si="19"/>
        <v>0.56043799999999999</v>
      </c>
      <c r="H48" s="481">
        <f>F48+I48</f>
        <v>1.05104</v>
      </c>
      <c r="I48" s="481">
        <v>0</v>
      </c>
      <c r="J48" s="481">
        <f>H48+K48</f>
        <v>1.05104</v>
      </c>
      <c r="K48" s="481">
        <v>0</v>
      </c>
      <c r="L48" s="481">
        <f>J48+M48</f>
        <v>1.05104</v>
      </c>
      <c r="M48" s="481">
        <v>0</v>
      </c>
      <c r="N48" s="481">
        <f>L48+O48</f>
        <v>1.05104</v>
      </c>
      <c r="O48" s="481">
        <v>0</v>
      </c>
      <c r="P48" s="481">
        <f>N48+Q48</f>
        <v>1.05104</v>
      </c>
      <c r="Q48" s="481">
        <v>0</v>
      </c>
      <c r="R48" s="371"/>
    </row>
    <row r="49" spans="1:26" ht="22.5" customHeight="1">
      <c r="A49" s="1150"/>
      <c r="B49" s="9" t="s">
        <v>274</v>
      </c>
      <c r="C49" s="478">
        <v>19.788181000000002</v>
      </c>
      <c r="D49" s="478">
        <v>18.235780999999999</v>
      </c>
      <c r="E49" s="478">
        <f t="shared" si="0"/>
        <v>-1.5524000000000022</v>
      </c>
      <c r="F49" s="478">
        <v>19.948810000000002</v>
      </c>
      <c r="G49" s="478">
        <f t="shared" si="19"/>
        <v>1.7130290000000024</v>
      </c>
      <c r="H49" s="481">
        <f>F49+I49</f>
        <v>20.834424608352624</v>
      </c>
      <c r="I49" s="481">
        <f>I95</f>
        <v>0.88561460835262229</v>
      </c>
      <c r="J49" s="481">
        <f>H49+K49</f>
        <v>21.439183999470647</v>
      </c>
      <c r="K49" s="481">
        <f>K95</f>
        <v>0.60475939111802268</v>
      </c>
      <c r="L49" s="481">
        <f>J49+M49</f>
        <v>22.370153610196503</v>
      </c>
      <c r="M49" s="481">
        <f>M95</f>
        <v>0.93096961072585493</v>
      </c>
      <c r="N49" s="481">
        <f>L49+O49</f>
        <v>23.37799704128841</v>
      </c>
      <c r="O49" s="481">
        <f>O95</f>
        <v>1.0078434310919073</v>
      </c>
      <c r="P49" s="481">
        <f>N49+Q49</f>
        <v>24.240569368670979</v>
      </c>
      <c r="Q49" s="481">
        <f>Q95</f>
        <v>0.86257232738256795</v>
      </c>
      <c r="R49" s="371"/>
      <c r="S49" s="515">
        <f>S48+S17+S23+S29*7+S30*7+S31*7+S19+S42+S45</f>
        <v>0</v>
      </c>
      <c r="W49" s="515">
        <f>W48+W17+W23+W29*7+W30*7+W31*7+W19+W42+W45</f>
        <v>0</v>
      </c>
    </row>
    <row r="50" spans="1:26" ht="22.5" customHeight="1">
      <c r="A50" s="1150"/>
      <c r="B50" s="9" t="s">
        <v>275</v>
      </c>
      <c r="C50" s="478">
        <v>1.640925</v>
      </c>
      <c r="D50" s="478">
        <v>-0.70394299999999999</v>
      </c>
      <c r="E50" s="478">
        <f t="shared" si="0"/>
        <v>-2.344868</v>
      </c>
      <c r="F50" s="478">
        <v>-1.1801410000000001</v>
      </c>
      <c r="G50" s="478">
        <f t="shared" si="19"/>
        <v>-0.47619800000000012</v>
      </c>
      <c r="H50" s="481">
        <f>F50+I50</f>
        <v>0</v>
      </c>
      <c r="I50" s="481">
        <f>I101</f>
        <v>1.1801410000000001</v>
      </c>
      <c r="J50" s="481">
        <f>H50+K50</f>
        <v>0</v>
      </c>
      <c r="K50" s="481">
        <f>K101</f>
        <v>0</v>
      </c>
      <c r="L50" s="481">
        <f>J50+M50</f>
        <v>0</v>
      </c>
      <c r="M50" s="481">
        <f>M101</f>
        <v>0</v>
      </c>
      <c r="N50" s="481">
        <f>L50+O50</f>
        <v>0</v>
      </c>
      <c r="O50" s="481">
        <f>O101</f>
        <v>0</v>
      </c>
      <c r="P50" s="481">
        <f>N50+Q50</f>
        <v>0</v>
      </c>
      <c r="Q50" s="481">
        <f>Q101</f>
        <v>0</v>
      </c>
      <c r="R50" s="371"/>
      <c r="S50" s="495">
        <v>333</v>
      </c>
      <c r="T50" s="496">
        <v>1</v>
      </c>
      <c r="U50" s="496">
        <v>-20</v>
      </c>
      <c r="V50" s="496">
        <v>9</v>
      </c>
      <c r="W50" s="496">
        <v>322</v>
      </c>
      <c r="X50" s="111">
        <f>S50+T50+U50+V50</f>
        <v>323</v>
      </c>
      <c r="Z50" s="489">
        <f>F44-F47-F51</f>
        <v>322.86916400000001</v>
      </c>
    </row>
    <row r="51" spans="1:26" ht="22.5" customHeight="1">
      <c r="A51" s="1150"/>
      <c r="B51" s="9" t="s">
        <v>276</v>
      </c>
      <c r="C51" s="478">
        <v>13</v>
      </c>
      <c r="D51" s="478">
        <v>18</v>
      </c>
      <c r="E51" s="478">
        <f t="shared" si="0"/>
        <v>5</v>
      </c>
      <c r="F51" s="478">
        <v>-9</v>
      </c>
      <c r="G51" s="478">
        <f t="shared" si="19"/>
        <v>-27</v>
      </c>
      <c r="H51" s="481">
        <f>F51+I51</f>
        <v>-9</v>
      </c>
      <c r="I51" s="481">
        <f>I108</f>
        <v>0</v>
      </c>
      <c r="J51" s="481">
        <f>H51+K51</f>
        <v>-9</v>
      </c>
      <c r="K51" s="481">
        <f>K108</f>
        <v>0</v>
      </c>
      <c r="L51" s="481">
        <f>J51+M51</f>
        <v>-9</v>
      </c>
      <c r="M51" s="481">
        <f>M108</f>
        <v>0</v>
      </c>
      <c r="N51" s="481">
        <f>L51+O51</f>
        <v>-9</v>
      </c>
      <c r="O51" s="481">
        <f>O108</f>
        <v>0</v>
      </c>
      <c r="P51" s="481">
        <f>N51+Q51</f>
        <v>-9</v>
      </c>
      <c r="Q51" s="481">
        <f>Q108</f>
        <v>0</v>
      </c>
      <c r="R51" s="371"/>
      <c r="S51" s="497">
        <v>282</v>
      </c>
      <c r="T51" s="498">
        <v>1</v>
      </c>
      <c r="U51" s="498">
        <v>-18</v>
      </c>
      <c r="V51" s="498">
        <v>-18</v>
      </c>
      <c r="W51" s="498">
        <v>247</v>
      </c>
      <c r="X51" s="111">
        <f>S51+T51+U51+V51</f>
        <v>247</v>
      </c>
    </row>
    <row r="52" spans="1:26" ht="22.5" customHeight="1">
      <c r="A52" s="1150"/>
      <c r="B52" s="475" t="s">
        <v>277</v>
      </c>
      <c r="C52" s="476">
        <f>213.115807-0.02</f>
        <v>213.09580699999998</v>
      </c>
      <c r="D52" s="476">
        <v>246.94030900000001</v>
      </c>
      <c r="E52" s="476">
        <f t="shared" si="0"/>
        <v>33.844502000000034</v>
      </c>
      <c r="F52" s="476">
        <f>322.465113-0.1</f>
        <v>322.36511299999995</v>
      </c>
      <c r="G52" s="476">
        <f t="shared" si="19"/>
        <v>75.424803999999938</v>
      </c>
      <c r="H52" s="480">
        <f>H44-H47-H51</f>
        <v>347.68300152497591</v>
      </c>
      <c r="I52" s="480">
        <f>H52-F52</f>
        <v>25.317888524975956</v>
      </c>
      <c r="J52" s="480">
        <f>J44-J47-J51</f>
        <v>350.83323256884643</v>
      </c>
      <c r="K52" s="480">
        <f>J52-H52</f>
        <v>3.1502310438705194</v>
      </c>
      <c r="L52" s="480">
        <f>L44-L47-L51</f>
        <v>362.58196805935643</v>
      </c>
      <c r="M52" s="480">
        <f>L52-J52</f>
        <v>11.748735490510001</v>
      </c>
      <c r="N52" s="480">
        <f>N44-N47-N51</f>
        <v>374.70464793372514</v>
      </c>
      <c r="O52" s="480">
        <f>N52-L52</f>
        <v>12.122679874368714</v>
      </c>
      <c r="P52" s="480">
        <f>P44-P47-P51</f>
        <v>387.89897904899436</v>
      </c>
      <c r="Q52" s="480">
        <f>P52-N52</f>
        <v>13.194331115269222</v>
      </c>
      <c r="R52" s="371"/>
      <c r="S52" s="497">
        <v>248</v>
      </c>
      <c r="T52" s="498">
        <v>-2</v>
      </c>
      <c r="U52" s="498">
        <v>-20</v>
      </c>
      <c r="V52" s="498">
        <v>-13</v>
      </c>
      <c r="W52" s="498">
        <v>213</v>
      </c>
      <c r="X52" s="111">
        <f>S52+T52+U52+V52</f>
        <v>213</v>
      </c>
    </row>
    <row r="53" spans="1:26" ht="22.5" customHeight="1">
      <c r="A53" s="1150"/>
      <c r="B53" s="9" t="s">
        <v>278</v>
      </c>
      <c r="C53" s="478">
        <v>788</v>
      </c>
      <c r="D53" s="478">
        <v>1141</v>
      </c>
      <c r="E53" s="478">
        <f t="shared" si="0"/>
        <v>353</v>
      </c>
      <c r="F53" s="478">
        <v>1264</v>
      </c>
      <c r="G53" s="478">
        <f t="shared" si="19"/>
        <v>123</v>
      </c>
      <c r="H53" s="481">
        <f>F53+I53</f>
        <v>1441.442901425648</v>
      </c>
      <c r="I53" s="481">
        <f>资本!G51*0.11</f>
        <v>177.44290142564802</v>
      </c>
      <c r="J53" s="481">
        <f>H53+K53</f>
        <v>1536.6086987197909</v>
      </c>
      <c r="K53" s="481">
        <f>资本!K51*0.11</f>
        <v>95.165797294143061</v>
      </c>
      <c r="L53" s="481">
        <f>J53+M53</f>
        <v>1618.9794000196105</v>
      </c>
      <c r="M53" s="481">
        <f>资本!O51*0.11</f>
        <v>82.370701299819629</v>
      </c>
      <c r="N53" s="481">
        <f>L53+O53</f>
        <v>1705.3030253219679</v>
      </c>
      <c r="O53" s="481">
        <f>资本!S51*0.11</f>
        <v>86.323625302357485</v>
      </c>
      <c r="P53" s="481">
        <f>N53+Q53</f>
        <v>1799.6790007099089</v>
      </c>
      <c r="Q53" s="481">
        <f>资本!W51*0.11</f>
        <v>94.375975387941097</v>
      </c>
    </row>
    <row r="54" spans="1:26" ht="22.5" customHeight="1">
      <c r="A54" s="1150"/>
      <c r="B54" s="9" t="s">
        <v>279</v>
      </c>
      <c r="C54" s="482">
        <v>6.4500000000000002E-2</v>
      </c>
      <c r="D54" s="483">
        <v>5.2499999999999998E-2</v>
      </c>
      <c r="E54" s="483">
        <f t="shared" si="0"/>
        <v>-1.2000000000000004E-2</v>
      </c>
      <c r="F54" s="483">
        <v>5.9799999999999999E-2</v>
      </c>
      <c r="G54" s="483">
        <f t="shared" si="19"/>
        <v>7.3000000000000009E-3</v>
      </c>
      <c r="H54" s="482">
        <f>H49/H44</f>
        <v>5.7782159465516361E-2</v>
      </c>
      <c r="I54" s="483">
        <f>H54-F54</f>
        <v>-2.0178405344836378E-3</v>
      </c>
      <c r="J54" s="482">
        <f>J49/J44</f>
        <v>5.8846565086457511E-2</v>
      </c>
      <c r="K54" s="483">
        <f>J54-H54</f>
        <v>1.0644056209411501E-3</v>
      </c>
      <c r="L54" s="482">
        <f>L49/L44</f>
        <v>5.9336779859167785E-2</v>
      </c>
      <c r="M54" s="483">
        <f>L54-J54</f>
        <v>4.9021477271027347E-4</v>
      </c>
      <c r="N54" s="482">
        <f>N49/N44</f>
        <v>5.9923041617864069E-2</v>
      </c>
      <c r="O54" s="483">
        <f>N54-L54</f>
        <v>5.86261758696284E-4</v>
      </c>
      <c r="P54" s="482">
        <f>P49/P44</f>
        <v>5.997311680009304E-2</v>
      </c>
      <c r="Q54" s="483">
        <f>P54-N54</f>
        <v>5.0075182228971615E-5</v>
      </c>
    </row>
    <row r="55" spans="1:26" ht="22.5" customHeight="1">
      <c r="A55" s="1150"/>
      <c r="B55" s="9" t="s">
        <v>280</v>
      </c>
      <c r="C55" s="482">
        <f>C50/C44</f>
        <v>5.3520494762543756E-3</v>
      </c>
      <c r="D55" s="482">
        <f>D50/D44</f>
        <v>-2.0268847258321991E-3</v>
      </c>
      <c r="E55" s="483">
        <f t="shared" si="0"/>
        <v>-7.3789342020865751E-3</v>
      </c>
      <c r="F55" s="482">
        <f>F50/F44</f>
        <v>-3.5366507517218017E-3</v>
      </c>
      <c r="G55" s="483">
        <f t="shared" si="19"/>
        <v>-1.5097660258896026E-3</v>
      </c>
      <c r="H55" s="482">
        <f>H50/H44</f>
        <v>0</v>
      </c>
      <c r="I55" s="483">
        <f>H55-F55</f>
        <v>3.5366507517218017E-3</v>
      </c>
      <c r="J55" s="482">
        <f>J50/J44</f>
        <v>0</v>
      </c>
      <c r="K55" s="483">
        <f>J55-H55</f>
        <v>0</v>
      </c>
      <c r="L55" s="482">
        <f>L50/L44</f>
        <v>0</v>
      </c>
      <c r="M55" s="483">
        <f>L55-J55</f>
        <v>0</v>
      </c>
      <c r="N55" s="482">
        <f>N50/N44</f>
        <v>0</v>
      </c>
      <c r="O55" s="483">
        <f>N55-L55</f>
        <v>0</v>
      </c>
      <c r="P55" s="482">
        <f>P50/P44</f>
        <v>0</v>
      </c>
      <c r="Q55" s="483">
        <f>P55-N55</f>
        <v>0</v>
      </c>
    </row>
    <row r="56" spans="1:26" ht="22.5" customHeight="1">
      <c r="A56" s="1150"/>
      <c r="B56" s="9" t="s">
        <v>281</v>
      </c>
      <c r="C56" s="482">
        <f>(C51+C48)/C44</f>
        <v>4.5620299933167748E-2</v>
      </c>
      <c r="D56" s="482">
        <f>(D51+D48)/D44</f>
        <v>5.3240558916335994E-2</v>
      </c>
      <c r="E56" s="483">
        <f t="shared" si="0"/>
        <v>7.620258983168246E-3</v>
      </c>
      <c r="F56" s="482">
        <f>(F51+F48)/F44</f>
        <v>-2.3821471637208207E-2</v>
      </c>
      <c r="G56" s="483">
        <f t="shared" si="19"/>
        <v>-7.70620305535442E-2</v>
      </c>
      <c r="H56" s="482">
        <f>(H51+H48)/H44</f>
        <v>-2.2045632789919816E-2</v>
      </c>
      <c r="I56" s="482">
        <f>H56-F56</f>
        <v>1.7758388472883906E-3</v>
      </c>
      <c r="J56" s="482">
        <f>(J51+J48)/J44</f>
        <v>-2.181841398540154E-2</v>
      </c>
      <c r="K56" s="482">
        <f>J56-H56</f>
        <v>2.2721880451827617E-4</v>
      </c>
      <c r="L56" s="482">
        <f>(L51+L48)/L44</f>
        <v>-2.1084597712120366E-2</v>
      </c>
      <c r="M56" s="482">
        <f>L56-J56</f>
        <v>7.3381627328117371E-4</v>
      </c>
      <c r="N56" s="482">
        <f>(N51+N48)/N44</f>
        <v>-2.0374964547111837E-2</v>
      </c>
      <c r="O56" s="482">
        <f>N56-L56</f>
        <v>7.0963316500852885E-4</v>
      </c>
      <c r="P56" s="482">
        <f>(P51+P48)/P44</f>
        <v>-1.9666365887238423E-2</v>
      </c>
      <c r="Q56" s="482">
        <f>P56-N56</f>
        <v>7.0859865987341411E-4</v>
      </c>
    </row>
    <row r="57" spans="1:26" ht="22.5" customHeight="1">
      <c r="A57" s="1150"/>
      <c r="B57" s="9" t="s">
        <v>599</v>
      </c>
      <c r="C57" s="884">
        <f>C44/C53*0.75</f>
        <v>0.29181234327411171</v>
      </c>
      <c r="D57" s="884">
        <f>D44/D53*0.75</f>
        <v>0.22828851533742331</v>
      </c>
      <c r="E57" s="884">
        <f t="shared" si="0"/>
        <v>-6.3523827936688398E-2</v>
      </c>
      <c r="F57" s="884">
        <f>F44/F53*0.75</f>
        <v>0.19799577056962026</v>
      </c>
      <c r="G57" s="884">
        <f t="shared" si="19"/>
        <v>-3.0292744767803054E-2</v>
      </c>
      <c r="H57" s="884">
        <f>H44/H53*0.75</f>
        <v>0.18760809001350887</v>
      </c>
      <c r="I57" s="884">
        <f>H57-F57</f>
        <v>-1.0387680556111389E-2</v>
      </c>
      <c r="J57" s="884">
        <f>J44/J53*0.75</f>
        <v>0.17782184407382759</v>
      </c>
      <c r="K57" s="884">
        <f>J57-H57</f>
        <v>-9.7862459396812762E-3</v>
      </c>
      <c r="L57" s="884">
        <f>L44/L53*0.75</f>
        <v>0.17464852934431394</v>
      </c>
      <c r="M57" s="884">
        <f>L57-J57</f>
        <v>-3.1733147295136543E-3</v>
      </c>
      <c r="N57" s="884">
        <f>N44/N53*0.75</f>
        <v>0.17158256297353142</v>
      </c>
      <c r="O57" s="884">
        <f>N57-L57</f>
        <v>-3.0659663707825191E-3</v>
      </c>
      <c r="P57" s="884">
        <f>P44/P53*0.75</f>
        <v>0.16844278407075372</v>
      </c>
      <c r="Q57" s="884">
        <f>P57-N57</f>
        <v>-3.1397789027776957E-3</v>
      </c>
    </row>
    <row r="58" spans="1:26" ht="22.5" customHeight="1">
      <c r="A58" s="1151"/>
      <c r="B58" s="475" t="s">
        <v>283</v>
      </c>
      <c r="C58" s="485">
        <f>C52/C53</f>
        <v>0.27042615101522838</v>
      </c>
      <c r="D58" s="485">
        <f>D52/D53</f>
        <v>0.21642446012269939</v>
      </c>
      <c r="E58" s="486">
        <f t="shared" si="0"/>
        <v>-5.4001690892528986E-2</v>
      </c>
      <c r="F58" s="485">
        <f>F52/F53</f>
        <v>0.25503569066455695</v>
      </c>
      <c r="G58" s="486">
        <f t="shared" si="19"/>
        <v>3.8611230541857555E-2</v>
      </c>
      <c r="H58" s="487">
        <f>H52/H53</f>
        <v>0.24120483800024456</v>
      </c>
      <c r="I58" s="487">
        <f>H58-F58</f>
        <v>-1.3830852664312387E-2</v>
      </c>
      <c r="J58" s="487">
        <f>J52/J53</f>
        <v>0.22831657328319133</v>
      </c>
      <c r="K58" s="487">
        <f>J58-H58</f>
        <v>-1.2888264717053233E-2</v>
      </c>
      <c r="L58" s="487">
        <f>L52/L53</f>
        <v>0.22395712265082837</v>
      </c>
      <c r="M58" s="487">
        <f>L58-J58</f>
        <v>-4.3594506323629545E-3</v>
      </c>
      <c r="N58" s="487">
        <f>N52/N53</f>
        <v>0.21972907006540932</v>
      </c>
      <c r="O58" s="487">
        <f>N58-L58</f>
        <v>-4.2280525854190565E-3</v>
      </c>
      <c r="P58" s="487">
        <f>P52/P53</f>
        <v>0.21553787030686145</v>
      </c>
      <c r="Q58" s="487">
        <f>P58-N58</f>
        <v>-4.19119975854787E-3</v>
      </c>
    </row>
    <row r="60" spans="1:26">
      <c r="B60" s="324" t="s">
        <v>290</v>
      </c>
      <c r="C60" s="488">
        <f>C58</f>
        <v>0.27042615101522838</v>
      </c>
      <c r="D60" s="488">
        <f>D58</f>
        <v>0.21642446012269939</v>
      </c>
      <c r="F60" s="488">
        <f>F58</f>
        <v>0.25503569066455695</v>
      </c>
      <c r="H60" s="488">
        <f>F60</f>
        <v>0.25503569066455695</v>
      </c>
      <c r="J60" s="488">
        <f>H60</f>
        <v>0.25503569066455695</v>
      </c>
      <c r="L60" s="488">
        <f>J60</f>
        <v>0.25503569066455695</v>
      </c>
      <c r="N60" s="488">
        <f>L60</f>
        <v>0.25503569066455695</v>
      </c>
      <c r="P60" s="488">
        <f>N60</f>
        <v>0.25503569066455695</v>
      </c>
    </row>
    <row r="61" spans="1:26">
      <c r="B61" s="324" t="s">
        <v>291</v>
      </c>
      <c r="D61" s="489">
        <f>D46</f>
        <v>326.58585499999998</v>
      </c>
      <c r="F61" s="489">
        <f>F46</f>
        <v>320.06454200000002</v>
      </c>
      <c r="G61" s="489">
        <f>F61-D61</f>
        <v>-6.5213129999999637</v>
      </c>
      <c r="H61" s="489">
        <f>H53*H60+H51+H47-H45</f>
        <v>375.60959285462258</v>
      </c>
      <c r="I61" s="489">
        <f>H61-F61</f>
        <v>55.545050854622559</v>
      </c>
      <c r="J61" s="489">
        <f>J53*J60+J51+J47-J45</f>
        <v>391.14509568786525</v>
      </c>
      <c r="K61" s="489">
        <f>J61-H61</f>
        <v>15.535502833242674</v>
      </c>
      <c r="L61" s="489">
        <f>L53*L60+L51+L47-L45</f>
        <v>418.55813832590525</v>
      </c>
      <c r="M61" s="489">
        <f>L61-J61</f>
        <v>27.413042638039997</v>
      </c>
      <c r="N61" s="489">
        <f>N53*N60+N51+N47-N45</f>
        <v>449.98161678384531</v>
      </c>
      <c r="O61" s="489">
        <f>N61-L61</f>
        <v>31.423478457940064</v>
      </c>
      <c r="P61" s="489">
        <f>P53*P60+P51+P47-P45</f>
        <v>487.5870530126416</v>
      </c>
      <c r="Q61" s="489">
        <f>P61-N61</f>
        <v>37.605436228796293</v>
      </c>
    </row>
    <row r="62" spans="1:26">
      <c r="D62" s="372">
        <v>326.58585499999998</v>
      </c>
      <c r="E62" s="372"/>
      <c r="F62" s="372">
        <v>320.06454200000002</v>
      </c>
      <c r="G62" s="372">
        <v>-6.5213129999999637</v>
      </c>
      <c r="H62" s="372">
        <v>366.86044822070153</v>
      </c>
      <c r="I62" s="372">
        <v>46.795906220701511</v>
      </c>
      <c r="J62" s="372">
        <v>395.38890801900368</v>
      </c>
      <c r="K62" s="372">
        <v>28.528459798302151</v>
      </c>
      <c r="L62" s="372">
        <v>436.52765994218231</v>
      </c>
      <c r="M62" s="372">
        <v>41.138751923178631</v>
      </c>
      <c r="N62" s="372">
        <v>481.39661453765791</v>
      </c>
      <c r="O62" s="372">
        <v>44.8689545954756</v>
      </c>
      <c r="P62" s="372">
        <v>533.05872375454385</v>
      </c>
      <c r="Q62" s="372">
        <v>51.662109216885938</v>
      </c>
    </row>
    <row r="63" spans="1:26" ht="15.75" hidden="1">
      <c r="A63" s="490" t="s">
        <v>292</v>
      </c>
      <c r="B63" s="9" t="s">
        <v>293</v>
      </c>
      <c r="C63" s="478"/>
      <c r="D63" s="478">
        <f>'板块-利息（纯账面）'!$D$5+'板块-利息（纯账面）'!$F$5</f>
        <v>724.72288200000003</v>
      </c>
      <c r="E63" s="478"/>
      <c r="F63" s="478">
        <f>'板块-利息（纯账面）'!$L$5+'板块-利息（纯账面）'!$N$5</f>
        <v>749.85238600000014</v>
      </c>
      <c r="G63" s="478"/>
      <c r="H63" s="491">
        <f>'板块-利息（纯账面）'!$AC$5</f>
        <v>797.5912034924587</v>
      </c>
      <c r="I63" s="491"/>
      <c r="J63" s="491">
        <f>'板块-利息（纯账面）'!$AJ$5</f>
        <v>854.33272474133491</v>
      </c>
      <c r="K63" s="491"/>
      <c r="L63" s="491">
        <f>'板块-利息（纯账面）'!$AQ$5</f>
        <v>899.71824113141804</v>
      </c>
      <c r="M63" s="491"/>
      <c r="N63" s="491">
        <f>'板块-利息（纯账面）'!$AX$5</f>
        <v>944.28072307209027</v>
      </c>
      <c r="O63" s="491"/>
      <c r="P63" s="491">
        <f>'板块-利息（纯账面）'!$BE$5</f>
        <v>976.90442805403768</v>
      </c>
      <c r="Q63" s="491"/>
    </row>
    <row r="64" spans="1:26" ht="15.75" hidden="1">
      <c r="A64" s="490" t="s">
        <v>294</v>
      </c>
      <c r="B64" s="9" t="s">
        <v>293</v>
      </c>
      <c r="C64" s="478"/>
      <c r="D64" s="478">
        <f>'板块-利息（纯账面）'!$D$13+'板块-利息（纯账面）'!$F$13</f>
        <v>531.40375300000005</v>
      </c>
      <c r="E64" s="478"/>
      <c r="F64" s="478">
        <f>'板块-利息（纯账面）'!$L$13+'板块-利息（纯账面）'!$N$13</f>
        <v>491.36695999999995</v>
      </c>
      <c r="G64" s="478"/>
      <c r="H64" s="491">
        <f>'板块-利息（纯账面）'!$AC$13</f>
        <v>488.15319288805745</v>
      </c>
      <c r="I64" s="491"/>
      <c r="J64" s="491">
        <f>'板块-利息（纯账面）'!$AJ$13</f>
        <v>501.67252359860788</v>
      </c>
      <c r="K64" s="491"/>
      <c r="L64" s="491">
        <f>'板块-利息（纯账面）'!$AQ$13</f>
        <v>518.45267943896022</v>
      </c>
      <c r="M64" s="491"/>
      <c r="N64" s="491">
        <f>'板块-利息（纯账面）'!$AX$13</f>
        <v>540.40392341133611</v>
      </c>
      <c r="O64" s="491"/>
      <c r="P64" s="491">
        <f>'板块-利息（纯账面）'!$BE$13</f>
        <v>565.89977143680596</v>
      </c>
      <c r="Q64" s="491"/>
    </row>
    <row r="65" spans="1:32" ht="15.75" hidden="1">
      <c r="A65" s="490" t="s">
        <v>295</v>
      </c>
      <c r="B65" s="9" t="s">
        <v>293</v>
      </c>
      <c r="C65" s="478"/>
      <c r="D65" s="478">
        <f>'板块-利息（纯账面）'!$D$19+'板块-利息（纯账面）'!$F$19</f>
        <v>111.66314600000003</v>
      </c>
      <c r="E65" s="478"/>
      <c r="F65" s="478">
        <f>'板块-利息（纯账面）'!$L$19+'板块-利息（纯账面）'!$N$19</f>
        <v>114.69477300000001</v>
      </c>
      <c r="G65" s="478"/>
      <c r="H65" s="491">
        <f>'板块-利息（纯账面）'!$AC$19</f>
        <v>105.96570067234302</v>
      </c>
      <c r="I65" s="491"/>
      <c r="J65" s="491">
        <f>'板块-利息（纯账面）'!$AJ$19</f>
        <v>115.30563207077333</v>
      </c>
      <c r="K65" s="491"/>
      <c r="L65" s="491">
        <f>'板块-利息（纯账面）'!$AQ$19</f>
        <v>109.83102773998262</v>
      </c>
      <c r="M65" s="491"/>
      <c r="N65" s="491">
        <f>'板块-利息（纯账面）'!$AX$19</f>
        <v>101.43099811278962</v>
      </c>
      <c r="O65" s="491"/>
      <c r="P65" s="491">
        <f>'板块-利息（纯账面）'!$BE$19</f>
        <v>88.757376276580743</v>
      </c>
      <c r="Q65" s="491"/>
    </row>
    <row r="66" spans="1:32" hidden="1"/>
    <row r="67" spans="1:32" hidden="1">
      <c r="F67" s="111">
        <v>2025</v>
      </c>
      <c r="H67" s="111">
        <v>2026</v>
      </c>
      <c r="J67" s="111">
        <v>2027</v>
      </c>
      <c r="L67" s="111">
        <v>2028</v>
      </c>
      <c r="N67" s="111">
        <v>2029</v>
      </c>
      <c r="P67" s="111">
        <v>2030</v>
      </c>
    </row>
    <row r="68" spans="1:32" hidden="1">
      <c r="A68" s="322" t="s">
        <v>296</v>
      </c>
      <c r="B68" s="111" t="s">
        <v>297</v>
      </c>
      <c r="F68" s="371">
        <f>'2026-2030年盈利测算表'!L26</f>
        <v>0.27378279797623301</v>
      </c>
      <c r="G68" s="371"/>
      <c r="H68" s="371">
        <f>'2026-2030年盈利测算表'!N26</f>
        <v>0.268782797976233</v>
      </c>
      <c r="I68" s="371">
        <f>H68-F68</f>
        <v>-5.0000000000000044E-3</v>
      </c>
      <c r="J68" s="371">
        <f>'2026-2030年盈利测算表'!P26</f>
        <v>0.263782797976233</v>
      </c>
      <c r="K68" s="371">
        <f>J68-H68</f>
        <v>-5.0000000000000044E-3</v>
      </c>
      <c r="L68" s="371">
        <f>'2026-2030年盈利测算表'!R26</f>
        <v>0.25878279797623299</v>
      </c>
      <c r="M68" s="371">
        <f>L68-J68</f>
        <v>-5.0000000000000044E-3</v>
      </c>
      <c r="N68" s="371">
        <f>'2026-2030年盈利测算表'!T26</f>
        <v>0.25378279797623299</v>
      </c>
      <c r="O68" s="371">
        <f>N68-L68</f>
        <v>-5.0000000000000044E-3</v>
      </c>
      <c r="P68" s="371">
        <f>'2026-2030年盈利测算表'!V26</f>
        <v>0.24878279797623298</v>
      </c>
      <c r="Q68" s="371">
        <f>P68-N68</f>
        <v>-5.0000000000000044E-3</v>
      </c>
    </row>
    <row r="69" spans="1:32" hidden="1"/>
    <row r="70" spans="1:32" hidden="1">
      <c r="K70" s="489">
        <f>K10+K27+K44</f>
        <v>83.797316852679202</v>
      </c>
      <c r="M70" s="489">
        <f>M10+M27+M44</f>
        <v>87.632997179828493</v>
      </c>
      <c r="O70" s="489">
        <f>O10+O27+O44</f>
        <v>97.768637314205677</v>
      </c>
      <c r="Q70" s="489">
        <f>Q10+Q27+Q44</f>
        <v>90.425655052320479</v>
      </c>
    </row>
    <row r="71" spans="1:32" hidden="1">
      <c r="I71" s="111">
        <f>I90/I113</f>
        <v>1.2111447089187431E-2</v>
      </c>
    </row>
    <row r="72" spans="1:32" hidden="1"/>
    <row r="73" spans="1:32" hidden="1">
      <c r="A73" s="322" t="s">
        <v>296</v>
      </c>
      <c r="B73" s="324" t="s">
        <v>298</v>
      </c>
      <c r="F73" s="372">
        <f>'2026-2030年盈利测算表'!L12</f>
        <v>1941.6399999999999</v>
      </c>
      <c r="G73" s="372"/>
      <c r="H73" s="372">
        <f>'2026-2030年盈利测算表'!N12</f>
        <v>2027.8378608328908</v>
      </c>
      <c r="I73" s="372">
        <f>H73-F73</f>
        <v>86.19786083289091</v>
      </c>
      <c r="J73" s="372">
        <f>'2026-2030年盈利测算表'!P12</f>
        <v>2090.0166951532642</v>
      </c>
      <c r="K73" s="372">
        <f>J73-H73</f>
        <v>62.178834320373426</v>
      </c>
      <c r="L73" s="372">
        <f>'2026-2030年盈利测算表'!R12</f>
        <v>2184.2450221593608</v>
      </c>
      <c r="M73" s="372">
        <f>L73-J73</f>
        <v>94.228327006096606</v>
      </c>
      <c r="N73" s="372">
        <f>'2026-2030年盈利测算表'!T12</f>
        <v>2286.2918758922006</v>
      </c>
      <c r="O73" s="372">
        <f>N73-L73</f>
        <v>102.04685373283974</v>
      </c>
      <c r="P73" s="372">
        <f>'2026-2030年盈利测算表'!V12</f>
        <v>2374.4349711395066</v>
      </c>
      <c r="Q73" s="372">
        <f>P73-N73</f>
        <v>88.143095247306064</v>
      </c>
    </row>
    <row r="74" spans="1:32" ht="16.5" hidden="1">
      <c r="B74" s="143" t="s">
        <v>292</v>
      </c>
      <c r="F74" s="372">
        <f>F10</f>
        <v>786.12346700000001</v>
      </c>
      <c r="G74" s="372"/>
      <c r="H74" s="372">
        <f>H10</f>
        <v>837.46332269233051</v>
      </c>
      <c r="I74" s="372">
        <f>H74-F74</f>
        <v>51.339855692330502</v>
      </c>
      <c r="J74" s="372">
        <f>J10</f>
        <v>897.09816460497382</v>
      </c>
      <c r="K74" s="372">
        <f>J74-H74</f>
        <v>59.63484191264331</v>
      </c>
      <c r="L74" s="372">
        <f>L10</f>
        <v>945.61742561343931</v>
      </c>
      <c r="M74" s="372">
        <f>L74-J74</f>
        <v>48.519261008465492</v>
      </c>
      <c r="N74" s="372">
        <f>N10</f>
        <v>993.56938870610429</v>
      </c>
      <c r="O74" s="372">
        <f>N74-L74</f>
        <v>47.951963092664982</v>
      </c>
      <c r="P74" s="372">
        <f>P10</f>
        <v>1029.8547344160363</v>
      </c>
      <c r="Q74" s="372">
        <f>P74-N74</f>
        <v>36.285345709932017</v>
      </c>
    </row>
    <row r="75" spans="1:32" ht="16.5" hidden="1">
      <c r="B75" s="143" t="s">
        <v>294</v>
      </c>
      <c r="F75" s="372">
        <f>F27</f>
        <v>670.792643</v>
      </c>
      <c r="G75" s="372"/>
      <c r="H75" s="372">
        <f>H27</f>
        <v>675.16019705462736</v>
      </c>
      <c r="I75" s="372">
        <f>H75-F75</f>
        <v>4.3675540546273623</v>
      </c>
      <c r="J75" s="372">
        <f>J27</f>
        <v>695.56768155967484</v>
      </c>
      <c r="K75" s="372">
        <f>J75-H75</f>
        <v>20.407484505047478</v>
      </c>
      <c r="L75" s="372">
        <f>L27</f>
        <v>722.00171262980189</v>
      </c>
      <c r="M75" s="372">
        <f>L75-J75</f>
        <v>26.434031070127048</v>
      </c>
      <c r="N75" s="372">
        <f>N27</f>
        <v>758.68786354588178</v>
      </c>
      <c r="O75" s="372">
        <f>N75-L75</f>
        <v>36.686150916079896</v>
      </c>
      <c r="P75" s="372">
        <f>P27</f>
        <v>798.7712694456186</v>
      </c>
      <c r="Q75" s="372">
        <f>P75-N75</f>
        <v>40.083405899736817</v>
      </c>
    </row>
    <row r="76" spans="1:32" ht="16.5" hidden="1">
      <c r="B76" s="143" t="s">
        <v>295</v>
      </c>
      <c r="F76" s="372">
        <f>F44</f>
        <v>333.688872</v>
      </c>
      <c r="G76" s="372"/>
      <c r="H76" s="372">
        <f>H44</f>
        <v>360.56846613332851</v>
      </c>
      <c r="I76" s="372">
        <f>H76-F76</f>
        <v>26.87959413332851</v>
      </c>
      <c r="J76" s="372">
        <f>J44</f>
        <v>364.32345656831706</v>
      </c>
      <c r="K76" s="372">
        <f>J76-H76</f>
        <v>3.7549904349885423</v>
      </c>
      <c r="L76" s="372">
        <f>L44</f>
        <v>377.00316166955292</v>
      </c>
      <c r="M76" s="372">
        <f>L76-J76</f>
        <v>12.679705101235868</v>
      </c>
      <c r="N76" s="372">
        <f>N44</f>
        <v>390.13368497501358</v>
      </c>
      <c r="O76" s="372">
        <f>N76-L76</f>
        <v>13.130523305460656</v>
      </c>
      <c r="P76" s="372">
        <f>P44</f>
        <v>404.19058841766537</v>
      </c>
      <c r="Q76" s="372">
        <f>P76-N76</f>
        <v>14.056903442651787</v>
      </c>
    </row>
    <row r="77" spans="1:32" ht="16.5" hidden="1">
      <c r="B77" s="143"/>
      <c r="F77" s="371">
        <f>(F74+F75+F76)/F73</f>
        <v>0.92221265631115978</v>
      </c>
      <c r="G77" s="372"/>
      <c r="H77" s="372"/>
      <c r="I77" s="505">
        <f>(I74+I75+I76)/I73</f>
        <v>0.95810966864241809</v>
      </c>
      <c r="J77" s="372"/>
      <c r="K77" s="505">
        <f>(K74+K75+K76)/K73</f>
        <v>1.3476823386703862</v>
      </c>
      <c r="L77" s="372"/>
      <c r="M77" s="505">
        <f>(M74+M75+M76)/M73</f>
        <v>0.93000693065640994</v>
      </c>
      <c r="N77" s="372"/>
      <c r="O77" s="505">
        <f>(O74+O75+O76)/O73</f>
        <v>0.95807595959955183</v>
      </c>
      <c r="P77" s="372"/>
      <c r="Q77" s="505">
        <f>(Q74+Q75+Q76)/Q73</f>
        <v>1.0258960704591813</v>
      </c>
      <c r="T77" s="372">
        <f>K73-K74-K75-K76</f>
        <v>-21.618482532305904</v>
      </c>
    </row>
    <row r="78" spans="1:32" ht="16.5" hidden="1">
      <c r="B78" s="143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AE78" s="111">
        <f t="shared" ref="AE78:AE83" si="21">AB78+AA78+AC78</f>
        <v>0</v>
      </c>
      <c r="AF78" s="111" t="e">
        <f t="shared" ref="AF78:AF83" si="22">AE78/AD78</f>
        <v>#DIV/0!</v>
      </c>
    </row>
    <row r="79" spans="1:32" hidden="1">
      <c r="A79" s="322" t="s">
        <v>296</v>
      </c>
      <c r="B79" s="324" t="s">
        <v>299</v>
      </c>
      <c r="F79" s="372">
        <f>'2026-2030年盈利测算表'!L13</f>
        <v>1359.33</v>
      </c>
      <c r="G79" s="372"/>
      <c r="H79" s="372">
        <f>'2026-2030年盈利测算表'!N13</f>
        <v>1398.7484422773643</v>
      </c>
      <c r="I79" s="372">
        <f>H79-F79</f>
        <v>39.41844227736442</v>
      </c>
      <c r="J79" s="372">
        <f>'2026-2030年盈利测算表'!P13</f>
        <v>1456.7307431029155</v>
      </c>
      <c r="K79" s="372">
        <f>J79-H79</f>
        <v>57.982300825551192</v>
      </c>
      <c r="L79" s="372">
        <f>'2026-2030年盈利测算表'!R13</f>
        <v>1520.0171408288286</v>
      </c>
      <c r="M79" s="372">
        <f>L79-J79</f>
        <v>63.286397725913048</v>
      </c>
      <c r="N79" s="372">
        <f>'2026-2030年盈利测算表'!T13</f>
        <v>1582.4090535333173</v>
      </c>
      <c r="O79" s="372">
        <f>N79-L79</f>
        <v>62.391912704488732</v>
      </c>
      <c r="P79" s="372">
        <f>'2026-2030年盈利测算表'!V13</f>
        <v>1625.5724248995116</v>
      </c>
      <c r="Q79" s="372">
        <f>P79-N79</f>
        <v>43.163371366194269</v>
      </c>
      <c r="S79" s="372">
        <f>K73-K92-K98-K105</f>
        <v>32.537368348479731</v>
      </c>
      <c r="AE79" s="111">
        <f t="shared" si="21"/>
        <v>0</v>
      </c>
      <c r="AF79" s="111" t="e">
        <f t="shared" si="22"/>
        <v>#DIV/0!</v>
      </c>
    </row>
    <row r="80" spans="1:32" ht="16.5" hidden="1">
      <c r="B80" s="143" t="s">
        <v>292</v>
      </c>
      <c r="F80" s="372">
        <f>F11</f>
        <v>675.28319699999997</v>
      </c>
      <c r="G80" s="372"/>
      <c r="H80" s="372">
        <f>H11</f>
        <v>723.02201449245854</v>
      </c>
      <c r="I80" s="372">
        <f>H80-F80</f>
        <v>47.738817492458566</v>
      </c>
      <c r="J80" s="372">
        <f>J11</f>
        <v>779.76353574133475</v>
      </c>
      <c r="K80" s="372">
        <f>J80-H80</f>
        <v>56.741521248876211</v>
      </c>
      <c r="L80" s="372">
        <f>L11</f>
        <v>825.14905213141787</v>
      </c>
      <c r="M80" s="372">
        <f>L80-J80</f>
        <v>45.385516390083126</v>
      </c>
      <c r="N80" s="372">
        <f>N11</f>
        <v>869.7115340720901</v>
      </c>
      <c r="O80" s="372">
        <f>N80-L80</f>
        <v>44.562481940672228</v>
      </c>
      <c r="P80" s="372">
        <f>P11</f>
        <v>902.33523905403752</v>
      </c>
      <c r="Q80" s="372">
        <f>P80-N80</f>
        <v>32.623704981947412</v>
      </c>
      <c r="S80" s="372">
        <f>K74-K93-K99-K106</f>
        <v>42.317426333608921</v>
      </c>
      <c r="AE80" s="111">
        <f t="shared" si="21"/>
        <v>0</v>
      </c>
      <c r="AF80" s="111" t="e">
        <f t="shared" si="22"/>
        <v>#DIV/0!</v>
      </c>
    </row>
    <row r="81" spans="1:32" ht="16.5" hidden="1">
      <c r="B81" s="143" t="s">
        <v>294</v>
      </c>
      <c r="F81" s="372">
        <f>F28</f>
        <v>478.69</v>
      </c>
      <c r="G81" s="372"/>
      <c r="H81" s="372">
        <f>H28</f>
        <v>475.4762328880575</v>
      </c>
      <c r="I81" s="372">
        <f>H81-F81</f>
        <v>-3.2137671119425022</v>
      </c>
      <c r="J81" s="372">
        <f>J28</f>
        <v>488.99556359860793</v>
      </c>
      <c r="K81" s="372">
        <f>J81-H81</f>
        <v>13.519330710550435</v>
      </c>
      <c r="L81" s="372">
        <f>L28</f>
        <v>505.77571943896027</v>
      </c>
      <c r="M81" s="372">
        <f>L81-J81</f>
        <v>16.780155840352336</v>
      </c>
      <c r="N81" s="372">
        <f>N28</f>
        <v>527.7269634113361</v>
      </c>
      <c r="O81" s="372">
        <f>N81-L81</f>
        <v>21.951243972375835</v>
      </c>
      <c r="P81" s="372">
        <f>P28</f>
        <v>553.22281143680596</v>
      </c>
      <c r="Q81" s="372">
        <f>P81-N81</f>
        <v>25.495848025469854</v>
      </c>
      <c r="S81" s="372">
        <f>K75-K94-K100-K107</f>
        <v>12.810505498534166</v>
      </c>
      <c r="AE81" s="111">
        <f t="shared" si="21"/>
        <v>0</v>
      </c>
      <c r="AF81" s="111" t="e">
        <f t="shared" si="22"/>
        <v>#DIV/0!</v>
      </c>
    </row>
    <row r="82" spans="1:32" ht="16.5" hidden="1">
      <c r="B82" s="143" t="s">
        <v>295</v>
      </c>
      <c r="F82" s="372">
        <f>F45</f>
        <v>13.62433</v>
      </c>
      <c r="G82" s="372"/>
      <c r="H82" s="372">
        <f>H45</f>
        <v>4.895257672343007</v>
      </c>
      <c r="I82" s="372">
        <f>H82-F82</f>
        <v>-8.7290723276569935</v>
      </c>
      <c r="J82" s="372">
        <f>J45</f>
        <v>14.235189070773316</v>
      </c>
      <c r="K82" s="372">
        <f>J82-H82</f>
        <v>9.3399313984303092</v>
      </c>
      <c r="L82" s="372">
        <f>L45</f>
        <v>8.7605847399826047</v>
      </c>
      <c r="M82" s="372">
        <f>L82-J82</f>
        <v>-5.4746043307907115</v>
      </c>
      <c r="N82" s="372">
        <f>N45</f>
        <v>0.36055511278961205</v>
      </c>
      <c r="O82" s="372">
        <f>N82-L82</f>
        <v>-8.4000296271929926</v>
      </c>
      <c r="P82" s="372">
        <f>P45</f>
        <v>-12.313066723419269</v>
      </c>
      <c r="Q82" s="372">
        <f>P82-N82</f>
        <v>-12.673621836208881</v>
      </c>
      <c r="S82" s="372">
        <f>K76-K95-K101-K108</f>
        <v>3.1502310438705194</v>
      </c>
      <c r="AE82" s="111">
        <f t="shared" si="21"/>
        <v>0</v>
      </c>
      <c r="AF82" s="111" t="e">
        <f t="shared" si="22"/>
        <v>#DIV/0!</v>
      </c>
    </row>
    <row r="83" spans="1:32" ht="16.5" hidden="1">
      <c r="B83" s="143"/>
      <c r="F83" s="371">
        <f>(F80+F81+F82)/F79</f>
        <v>0.85895075294446543</v>
      </c>
      <c r="G83" s="372"/>
      <c r="H83" s="372"/>
      <c r="I83" s="505">
        <f>(I80+I81+I82)/I79</f>
        <v>0.90810229894382433</v>
      </c>
      <c r="J83" s="372"/>
      <c r="K83" s="505">
        <f>(K80+K81+K82)/K79</f>
        <v>1.3728462345319539</v>
      </c>
      <c r="L83" s="372"/>
      <c r="M83" s="505">
        <f>(M80+M81+M82)/M79</f>
        <v>0.89578598145478272</v>
      </c>
      <c r="N83" s="372"/>
      <c r="O83" s="505">
        <f>(O80+O81+O82)/O79</f>
        <v>0.93142995248603966</v>
      </c>
      <c r="P83" s="372"/>
      <c r="Q83" s="505">
        <f>(Q80+Q81+Q82)/Q79</f>
        <v>1.0528818702702594</v>
      </c>
      <c r="AE83" s="111">
        <f t="shared" si="21"/>
        <v>0</v>
      </c>
      <c r="AF83" s="111" t="e">
        <f t="shared" si="22"/>
        <v>#DIV/0!</v>
      </c>
    </row>
    <row r="84" spans="1:32" ht="16.5" hidden="1">
      <c r="B84" s="143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</row>
    <row r="85" spans="1:32" hidden="1">
      <c r="F85" s="111">
        <v>2025</v>
      </c>
      <c r="H85" s="111">
        <v>2026</v>
      </c>
      <c r="J85" s="111">
        <v>2027</v>
      </c>
      <c r="L85" s="111">
        <v>2028</v>
      </c>
      <c r="N85" s="111">
        <v>2029</v>
      </c>
      <c r="P85" s="111">
        <v>2030</v>
      </c>
      <c r="T85" s="372">
        <f>F74-F93-F99-F106</f>
        <v>301.06756200000007</v>
      </c>
      <c r="V85" s="372">
        <f>H74-H93-H99-H106</f>
        <v>334.40818553702934</v>
      </c>
      <c r="W85" s="372">
        <f>J74-J93-J99-J106</f>
        <v>376.7256118706382</v>
      </c>
    </row>
    <row r="86" spans="1:32" ht="16.5" hidden="1">
      <c r="A86" s="322" t="s">
        <v>296</v>
      </c>
      <c r="B86" s="143" t="s">
        <v>300</v>
      </c>
      <c r="F86" s="500">
        <f>'2026-2030年盈利测算表'!L14</f>
        <v>582.30999999999995</v>
      </c>
      <c r="G86" s="500"/>
      <c r="H86" s="500">
        <f>'2026-2030年盈利测算表'!N14</f>
        <v>629.08941855552644</v>
      </c>
      <c r="I86" s="372">
        <f>H86-F86</f>
        <v>46.77941855552649</v>
      </c>
      <c r="J86" s="500">
        <f>'2026-2030年盈利测算表'!P14</f>
        <v>633.28595205034867</v>
      </c>
      <c r="K86" s="372">
        <f>J86-H86</f>
        <v>4.1965334948222335</v>
      </c>
      <c r="L86" s="500">
        <f>'2026-2030年盈利测算表'!R14</f>
        <v>664.22788133053245</v>
      </c>
      <c r="M86" s="372">
        <f>L86-J86</f>
        <v>30.941929280183786</v>
      </c>
      <c r="N86" s="500">
        <f>'2026-2030年盈利测算表'!T14</f>
        <v>703.882822358883</v>
      </c>
      <c r="O86" s="372">
        <f>N86-L86</f>
        <v>39.654941028350549</v>
      </c>
      <c r="P86" s="500">
        <f>'2026-2030年盈利测算表'!V14</f>
        <v>748.86254623999514</v>
      </c>
      <c r="Q86" s="372">
        <f>P86-N86</f>
        <v>44.979723881112136</v>
      </c>
      <c r="T86" s="372">
        <f>F75-F94-F100-F107</f>
        <v>-15.518376000000034</v>
      </c>
      <c r="V86" s="372">
        <f>H75-H94-H100-H107</f>
        <v>-29.502654824519581</v>
      </c>
      <c r="Y86" s="372">
        <f>F73-F74-F75-F76</f>
        <v>151.03501799999998</v>
      </c>
      <c r="AA86" s="372">
        <f>H73-H74-H75-H76</f>
        <v>154.64587495260429</v>
      </c>
      <c r="AC86" s="372">
        <f>J73-J74-J75-J76</f>
        <v>133.0273924202985</v>
      </c>
      <c r="AD86" s="372">
        <f>AC86-AA86</f>
        <v>-21.618482532305791</v>
      </c>
    </row>
    <row r="87" spans="1:32" ht="16.5" hidden="1">
      <c r="B87" s="143" t="s">
        <v>292</v>
      </c>
      <c r="F87" s="500">
        <f>F12</f>
        <v>110.84027</v>
      </c>
      <c r="G87" s="500"/>
      <c r="H87" s="500">
        <f>H12</f>
        <v>114.441308199872</v>
      </c>
      <c r="I87" s="372">
        <f>H87-F87</f>
        <v>3.6010381998719936</v>
      </c>
      <c r="J87" s="500">
        <f>J12</f>
        <v>117.33462886363904</v>
      </c>
      <c r="K87" s="372">
        <f>J87-H87</f>
        <v>2.8933206637670423</v>
      </c>
      <c r="L87" s="500">
        <f>L12</f>
        <v>120.46837348202138</v>
      </c>
      <c r="M87" s="372">
        <f>L87-J87</f>
        <v>3.1337446183823374</v>
      </c>
      <c r="N87" s="500">
        <f>N12</f>
        <v>123.85785463401425</v>
      </c>
      <c r="O87" s="372">
        <f>N87-L87</f>
        <v>3.389481151992868</v>
      </c>
      <c r="P87" s="500">
        <f>P12</f>
        <v>127.51949536199879</v>
      </c>
      <c r="Q87" s="372">
        <f>P87-N87</f>
        <v>3.6616407279845475</v>
      </c>
      <c r="T87" s="372">
        <f>F76-F95-F101-F108</f>
        <v>322.86916300000001</v>
      </c>
      <c r="V87" s="372">
        <f>H76-H95-H101-H108</f>
        <v>347.68300152497591</v>
      </c>
      <c r="Y87" s="372">
        <f>F92-F93-F94-F95</f>
        <v>166.09646800000004</v>
      </c>
      <c r="AA87" s="372">
        <f>H92-H93-H94-H95</f>
        <v>173.4702140257817</v>
      </c>
      <c r="AC87" s="372">
        <f>J92-J93-J94-J95</f>
        <v>178.50552183885597</v>
      </c>
      <c r="AD87" s="372">
        <f>AC87-AA87</f>
        <v>5.0353078130742688</v>
      </c>
    </row>
    <row r="88" spans="1:32" ht="16.5" hidden="1">
      <c r="B88" s="143" t="s">
        <v>294</v>
      </c>
      <c r="F88" s="500">
        <f>F29</f>
        <v>192.102643</v>
      </c>
      <c r="G88" s="500"/>
      <c r="H88" s="500">
        <f>H29</f>
        <v>199.68396416656987</v>
      </c>
      <c r="I88" s="372">
        <f>H88-F88</f>
        <v>7.5813211665698645</v>
      </c>
      <c r="J88" s="500">
        <f>J29</f>
        <v>206.57211796106685</v>
      </c>
      <c r="K88" s="372">
        <f>J88-H88</f>
        <v>6.8881537944969864</v>
      </c>
      <c r="L88" s="500">
        <f>L29</f>
        <v>216.22599319084168</v>
      </c>
      <c r="M88" s="372">
        <f>L88-J88</f>
        <v>9.653875229774826</v>
      </c>
      <c r="N88" s="500">
        <f>N29</f>
        <v>230.96090013454565</v>
      </c>
      <c r="O88" s="372">
        <f>N88-L88</f>
        <v>14.734906943703976</v>
      </c>
      <c r="P88" s="500">
        <f>P29</f>
        <v>245.54845800881259</v>
      </c>
      <c r="Q88" s="372">
        <f>P88-N88</f>
        <v>14.587557874266935</v>
      </c>
    </row>
    <row r="89" spans="1:32" ht="16.5" hidden="1">
      <c r="B89" s="143" t="s">
        <v>295</v>
      </c>
      <c r="F89" s="500">
        <f>F46</f>
        <v>320.06454200000002</v>
      </c>
      <c r="G89" s="500"/>
      <c r="H89" s="500">
        <f>H46</f>
        <v>355.67320846098551</v>
      </c>
      <c r="I89" s="372">
        <f>H89-F89</f>
        <v>35.608666460985489</v>
      </c>
      <c r="J89" s="500">
        <f>J46</f>
        <v>350.08826749754371</v>
      </c>
      <c r="K89" s="372">
        <f>J89-H89</f>
        <v>-5.5849409634417952</v>
      </c>
      <c r="L89" s="500">
        <f>L46</f>
        <v>368.2425769295703</v>
      </c>
      <c r="M89" s="372">
        <f>L89-J89</f>
        <v>18.154309432026594</v>
      </c>
      <c r="N89" s="500">
        <f>N46</f>
        <v>389.77312986222398</v>
      </c>
      <c r="O89" s="372">
        <f>N89-L89</f>
        <v>21.530552932653677</v>
      </c>
      <c r="P89" s="500">
        <f>P46</f>
        <v>416.50365514108461</v>
      </c>
      <c r="Q89" s="372">
        <f>P89-N89</f>
        <v>26.730525278860625</v>
      </c>
    </row>
    <row r="90" spans="1:32" ht="16.5" hidden="1">
      <c r="B90" s="143"/>
      <c r="F90" s="371">
        <f>(F87+F88+F89)/F86</f>
        <v>1.0698896721677458</v>
      </c>
      <c r="G90" s="372"/>
      <c r="H90" s="372"/>
      <c r="I90" s="505">
        <f>(I87+I88+I89)/I86</f>
        <v>1.0002481277506063</v>
      </c>
      <c r="J90" s="372"/>
      <c r="K90" s="505">
        <f>(K87+K88+K89)/K86</f>
        <v>1</v>
      </c>
      <c r="L90" s="372"/>
      <c r="M90" s="505">
        <f>(M87+M88+M89)/M86</f>
        <v>0.99999999999999911</v>
      </c>
      <c r="N90" s="372"/>
      <c r="O90" s="505">
        <f>(O87+O88+O89)/O86</f>
        <v>0.99999999999999933</v>
      </c>
      <c r="P90" s="372"/>
      <c r="Q90" s="505">
        <f>(Q87+Q88+Q89)/Q86</f>
        <v>0.99999999999999933</v>
      </c>
      <c r="T90" s="372">
        <f>-K92-K93-K94-K95</f>
        <v>-32.053963650708958</v>
      </c>
    </row>
    <row r="91" spans="1:32" ht="16.5" hidden="1">
      <c r="B91" s="143"/>
      <c r="F91" s="500"/>
      <c r="G91" s="500"/>
      <c r="H91" s="500"/>
      <c r="I91" s="500"/>
      <c r="J91" s="500"/>
      <c r="K91" s="500"/>
      <c r="L91" s="500"/>
      <c r="M91" s="500"/>
      <c r="N91" s="500"/>
      <c r="O91" s="500"/>
      <c r="P91" s="500"/>
      <c r="Q91" s="500"/>
      <c r="T91" s="372">
        <f>K92-K93-K94-K95</f>
        <v>5.0353078130742714</v>
      </c>
    </row>
    <row r="92" spans="1:32" ht="16.5" hidden="1">
      <c r="B92" s="143" t="s">
        <v>249</v>
      </c>
      <c r="F92" s="500">
        <f>'2026-2030年盈利测算表'!L202</f>
        <v>611.72</v>
      </c>
      <c r="G92" s="500"/>
      <c r="H92" s="500">
        <f>'2026-2030年盈利测算表'!N202</f>
        <v>638.87691653895479</v>
      </c>
      <c r="I92" s="372">
        <f>H92-F92</f>
        <v>27.156916538954761</v>
      </c>
      <c r="J92" s="500">
        <f>'2026-2030年盈利测算表'!P202</f>
        <v>657.42155227084641</v>
      </c>
      <c r="K92" s="372">
        <f>J92-H92</f>
        <v>18.544635731891617</v>
      </c>
      <c r="L92" s="500">
        <f>'2026-2030年盈利测算表'!R202</f>
        <v>685.96925663382444</v>
      </c>
      <c r="M92" s="372">
        <f>L92-J92</f>
        <v>28.547704362978038</v>
      </c>
      <c r="N92" s="500">
        <f>'2026-2030年盈利测算表'!T202</f>
        <v>716.87425716606379</v>
      </c>
      <c r="O92" s="372">
        <f>N92-L92</f>
        <v>30.905000532239342</v>
      </c>
      <c r="P92" s="500">
        <f>'2026-2030年盈利测算表'!V202</f>
        <v>743.32459400853531</v>
      </c>
      <c r="Q92" s="372">
        <f>P92-N92</f>
        <v>26.450336842471529</v>
      </c>
      <c r="T92" s="372">
        <f>T77-T91</f>
        <v>-26.653790345380177</v>
      </c>
    </row>
    <row r="93" spans="1:32" ht="16.5" hidden="1">
      <c r="B93" s="143" t="s">
        <v>292</v>
      </c>
      <c r="F93" s="500">
        <f>F15</f>
        <v>175.07804999999999</v>
      </c>
      <c r="G93" s="500"/>
      <c r="H93" s="500">
        <f>H15</f>
        <v>182.85052759048739</v>
      </c>
      <c r="I93" s="515">
        <f>I$92*$F$96*$F93/($F$93+$F$94+$F$95)</f>
        <v>7.7724775904873926</v>
      </c>
      <c r="J93" s="500">
        <f>J15</f>
        <v>188.15811711167339</v>
      </c>
      <c r="K93" s="515">
        <f>K$92*$F$96*$F93/($F$93+$F$94+$F$95)</f>
        <v>5.3075895211860109</v>
      </c>
      <c r="L93" s="500">
        <f>L15</f>
        <v>196.32864678512968</v>
      </c>
      <c r="M93" s="515">
        <f>M$92*$F$96*$F93/($F$93+$F$94+$F$95)</f>
        <v>8.1705296734562971</v>
      </c>
      <c r="N93" s="500">
        <f>N15</f>
        <v>205.17384921178473</v>
      </c>
      <c r="O93" s="515">
        <f>O$92*$F$96*$F93/($F$93+$F$94+$F$95)</f>
        <v>8.845202426655046</v>
      </c>
      <c r="P93" s="500">
        <f>P15</f>
        <v>212.7440993200419</v>
      </c>
      <c r="Q93" s="515">
        <f>Q$92*$F$96*$F93/($F$93+$F$94+$F$95)</f>
        <v>7.5702501082571629</v>
      </c>
    </row>
    <row r="94" spans="1:32" ht="16.5" hidden="1">
      <c r="B94" s="143" t="s">
        <v>294</v>
      </c>
      <c r="F94" s="500">
        <f>F32</f>
        <v>250.59667200000001</v>
      </c>
      <c r="G94" s="500"/>
      <c r="H94" s="500">
        <f>H32</f>
        <v>261.72175031433306</v>
      </c>
      <c r="I94" s="515">
        <f t="shared" ref="I94:Q95" si="23">I$92*$F$96*$F94/($F$93+$F$94+$F$95)</f>
        <v>11.125078314333063</v>
      </c>
      <c r="J94" s="500">
        <f>J32</f>
        <v>269.31872932084639</v>
      </c>
      <c r="K94" s="515">
        <f t="shared" si="23"/>
        <v>7.5969790065133127</v>
      </c>
      <c r="L94" s="500">
        <f>L32</f>
        <v>278.97260455062121</v>
      </c>
      <c r="M94" s="515">
        <f t="shared" si="23"/>
        <v>11.694827219319585</v>
      </c>
      <c r="N94" s="500">
        <f>N32</f>
        <v>293.70751149432522</v>
      </c>
      <c r="O94" s="515">
        <f t="shared" si="23"/>
        <v>12.660515074768533</v>
      </c>
      <c r="P94" s="500">
        <f>P32</f>
        <v>308.29506936859218</v>
      </c>
      <c r="Q94" s="515">
        <f t="shared" si="23"/>
        <v>10.835621503306012</v>
      </c>
      <c r="U94" s="372">
        <f>H73-H92-H98-H105</f>
        <v>686.25160767618183</v>
      </c>
      <c r="V94" s="372"/>
      <c r="W94" s="372">
        <f>J73-J92-J98-J105</f>
        <v>718.78897602466168</v>
      </c>
      <c r="X94" s="372">
        <f>W94-U94</f>
        <v>32.537368348479845</v>
      </c>
    </row>
    <row r="95" spans="1:32" ht="16.5" hidden="1">
      <c r="B95" s="143" t="s">
        <v>295</v>
      </c>
      <c r="F95" s="500">
        <f>F49</f>
        <v>19.948810000000002</v>
      </c>
      <c r="G95" s="500"/>
      <c r="H95" s="500">
        <f>H49</f>
        <v>20.834424608352624</v>
      </c>
      <c r="I95" s="515">
        <f t="shared" si="23"/>
        <v>0.88561460835262229</v>
      </c>
      <c r="J95" s="500">
        <f>J49</f>
        <v>21.439183999470647</v>
      </c>
      <c r="K95" s="515">
        <f t="shared" si="23"/>
        <v>0.60475939111802268</v>
      </c>
      <c r="L95" s="500">
        <f>L49</f>
        <v>22.370153610196503</v>
      </c>
      <c r="M95" s="515">
        <f t="shared" si="23"/>
        <v>0.93096961072585493</v>
      </c>
      <c r="N95" s="500">
        <f>N49</f>
        <v>23.37799704128841</v>
      </c>
      <c r="O95" s="515">
        <f t="shared" si="23"/>
        <v>1.0078434310919073</v>
      </c>
      <c r="P95" s="500">
        <f>P49</f>
        <v>24.240569368670979</v>
      </c>
      <c r="Q95" s="515">
        <f t="shared" si="23"/>
        <v>0.86257232738256795</v>
      </c>
      <c r="U95" s="372">
        <f>H74-H93-H99-H106</f>
        <v>334.40818553702934</v>
      </c>
      <c r="V95" s="372"/>
      <c r="W95" s="372">
        <f>J74-J93-J99-J106</f>
        <v>376.7256118706382</v>
      </c>
      <c r="X95" s="372">
        <f>W95-U95</f>
        <v>42.317426333608864</v>
      </c>
    </row>
    <row r="96" spans="1:32" ht="16.5" hidden="1">
      <c r="B96" s="143"/>
      <c r="F96" s="502">
        <f>SUM(F93:F95)/F92</f>
        <v>0.72847631596155094</v>
      </c>
      <c r="G96" s="372"/>
      <c r="H96" s="372"/>
      <c r="I96" s="506">
        <f>I92-I93-I94-I95</f>
        <v>7.3737460257816849</v>
      </c>
      <c r="J96" s="372"/>
      <c r="K96" s="506">
        <f>K92-K93-K94-K95</f>
        <v>5.0353078130742714</v>
      </c>
      <c r="L96" s="372"/>
      <c r="M96" s="506">
        <f>M92-M93-M94-M95</f>
        <v>7.7513778594763014</v>
      </c>
      <c r="N96" s="372"/>
      <c r="O96" s="506">
        <f>O92-O93-O94-O95</f>
        <v>8.3914395997238564</v>
      </c>
      <c r="P96" s="372"/>
      <c r="Q96" s="506">
        <f>Q92-Q93-Q94-Q95</f>
        <v>7.1818929035257861</v>
      </c>
      <c r="U96" s="372">
        <f>H75-H94-H100-H107</f>
        <v>-29.502654824519581</v>
      </c>
      <c r="V96" s="372"/>
      <c r="W96" s="372">
        <f>J75-J94-J100-J107</f>
        <v>-16.692149325985426</v>
      </c>
      <c r="X96" s="372">
        <f>W96-U96</f>
        <v>12.810505498534155</v>
      </c>
    </row>
    <row r="97" spans="2:24" ht="16.5" hidden="1">
      <c r="B97" s="143"/>
      <c r="F97" s="500"/>
      <c r="G97" s="500"/>
      <c r="H97" s="500"/>
      <c r="I97" s="502"/>
      <c r="J97" s="500"/>
      <c r="K97" s="500"/>
      <c r="L97" s="500"/>
      <c r="M97" s="500"/>
      <c r="N97" s="500"/>
      <c r="O97" s="500"/>
      <c r="P97" s="500"/>
      <c r="Q97" s="500"/>
      <c r="U97" s="372">
        <f>H76-H95-H101-H108</f>
        <v>347.68300152497591</v>
      </c>
      <c r="V97" s="372"/>
      <c r="W97" s="372">
        <f>J76-J95-J101-J108</f>
        <v>350.83323256884643</v>
      </c>
      <c r="X97" s="372">
        <f>W97-U97</f>
        <v>3.1502310438705194</v>
      </c>
    </row>
    <row r="98" spans="2:24" ht="16.5" hidden="1">
      <c r="B98" s="143" t="s">
        <v>250</v>
      </c>
      <c r="F98" s="500">
        <f>'2026-2030年盈利测算表'!L203</f>
        <v>553.96</v>
      </c>
      <c r="G98" s="500"/>
      <c r="H98" s="500">
        <f>'2026-2030年盈利测算表'!N203</f>
        <v>568.41350912962776</v>
      </c>
      <c r="I98" s="500">
        <f>'2026-2030年盈利测算表'!O203</f>
        <v>14.453509129627719</v>
      </c>
      <c r="J98" s="500">
        <f>'2026-2030年盈利测算表'!P203</f>
        <v>575.39247661117838</v>
      </c>
      <c r="K98" s="500">
        <f>'2026-2030年盈利测算表'!Q203</f>
        <v>6.978967481550626</v>
      </c>
      <c r="L98" s="500">
        <f>'2026-2030年盈利测算表'!R203</f>
        <v>590.41280046919974</v>
      </c>
      <c r="M98" s="500">
        <f>'2026-2030年盈利测算表'!S203</f>
        <v>15.020323858021357</v>
      </c>
      <c r="N98" s="500">
        <f>'2026-2030年盈利测算表'!T203</f>
        <v>606.56513690029919</v>
      </c>
      <c r="O98" s="500">
        <f>'2026-2030年盈利测算表'!U203</f>
        <v>16.152336431099457</v>
      </c>
      <c r="P98" s="500">
        <f>'2026-2030年盈利测算表'!V203</f>
        <v>618.07778407859246</v>
      </c>
      <c r="Q98" s="500">
        <f>'2026-2030年盈利测算表'!W203</f>
        <v>11.512647178293264</v>
      </c>
    </row>
    <row r="99" spans="2:24" ht="16.5" hidden="1">
      <c r="B99" s="143" t="s">
        <v>292</v>
      </c>
      <c r="F99" s="500">
        <f>F16</f>
        <v>200.53799900000001</v>
      </c>
      <c r="G99" s="500"/>
      <c r="H99" s="500">
        <f>H16</f>
        <v>207.76475356481387</v>
      </c>
      <c r="I99" s="500">
        <f>I98/2</f>
        <v>7.2267545648138594</v>
      </c>
      <c r="J99" s="500">
        <f>J16</f>
        <v>215.65671686421081</v>
      </c>
      <c r="K99" s="500">
        <f>K98*$F$102-K100-K101</f>
        <v>7.8919632993969246</v>
      </c>
      <c r="L99" s="500">
        <f>L16</f>
        <v>242.64201518318546</v>
      </c>
      <c r="M99" s="500">
        <f>M98*$F$102-M100-M101</f>
        <v>26.985298318974646</v>
      </c>
      <c r="N99" s="500">
        <f>N16</f>
        <v>280.9074171428212</v>
      </c>
      <c r="O99" s="500">
        <f>O98*$F$102-O100-O101</f>
        <v>38.265401959635724</v>
      </c>
      <c r="P99" s="500">
        <f>P16</f>
        <v>323.92616085386209</v>
      </c>
      <c r="Q99" s="500">
        <f>Q98*$F$102-Q100-Q101</f>
        <v>43.018743711040877</v>
      </c>
    </row>
    <row r="100" spans="2:24" ht="16.5" hidden="1">
      <c r="B100" s="143" t="s">
        <v>294</v>
      </c>
      <c r="F100" s="500">
        <f>F33</f>
        <v>427.07176800000002</v>
      </c>
      <c r="G100" s="500"/>
      <c r="H100" s="500">
        <f>H33</f>
        <v>434.29852256481388</v>
      </c>
      <c r="I100" s="500">
        <f>I98/2</f>
        <v>7.2267545648138594</v>
      </c>
      <c r="J100" s="500">
        <f>J33</f>
        <v>434.29852256481388</v>
      </c>
      <c r="K100" s="500">
        <v>0</v>
      </c>
      <c r="L100" s="500">
        <f>L33</f>
        <v>424.29852256481388</v>
      </c>
      <c r="M100" s="500">
        <v>-10</v>
      </c>
      <c r="N100" s="500">
        <f>N33</f>
        <v>404.29852256481388</v>
      </c>
      <c r="O100" s="500">
        <v>-20</v>
      </c>
      <c r="P100" s="500">
        <f>P33</f>
        <v>374.29852256481388</v>
      </c>
      <c r="Q100" s="500">
        <v>-30</v>
      </c>
      <c r="S100" s="111">
        <f>P98/2</f>
        <v>309.03889203929623</v>
      </c>
    </row>
    <row r="101" spans="2:24" ht="16.5" hidden="1">
      <c r="B101" s="143" t="s">
        <v>295</v>
      </c>
      <c r="F101" s="500">
        <f>F50</f>
        <v>-1.1801410000000001</v>
      </c>
      <c r="G101" s="500"/>
      <c r="H101" s="500">
        <f t="shared" ref="H101:P101" si="24">H50</f>
        <v>0</v>
      </c>
      <c r="I101" s="500">
        <f>-F101</f>
        <v>1.1801410000000001</v>
      </c>
      <c r="J101" s="500">
        <f t="shared" si="24"/>
        <v>0</v>
      </c>
      <c r="K101" s="500">
        <v>0</v>
      </c>
      <c r="L101" s="500">
        <f t="shared" si="24"/>
        <v>0</v>
      </c>
      <c r="M101" s="500">
        <v>0</v>
      </c>
      <c r="N101" s="500">
        <f t="shared" si="24"/>
        <v>0</v>
      </c>
      <c r="O101" s="500">
        <v>0</v>
      </c>
      <c r="P101" s="500">
        <f t="shared" si="24"/>
        <v>0</v>
      </c>
      <c r="Q101" s="500">
        <v>0</v>
      </c>
    </row>
    <row r="102" spans="2:24" ht="16.5" hidden="1">
      <c r="B102" s="143"/>
      <c r="F102" s="371">
        <f>(F99+F100+F101)/F98</f>
        <v>1.1308210448407827</v>
      </c>
      <c r="G102" s="372"/>
      <c r="H102" s="372"/>
      <c r="I102" s="506">
        <f>I98-I99-I100-I101</f>
        <v>-1.1801410000000001</v>
      </c>
      <c r="J102" s="372"/>
      <c r="K102" s="506">
        <f>K98-K99-K100-K101</f>
        <v>-0.91299581784629869</v>
      </c>
      <c r="L102" s="372"/>
      <c r="M102" s="506">
        <f>M98-M99-M100-M101</f>
        <v>-1.9649744609532895</v>
      </c>
      <c r="N102" s="372"/>
      <c r="O102" s="506">
        <f>O98-O99-O100-O101</f>
        <v>-2.1130655285362678</v>
      </c>
      <c r="P102" s="372"/>
      <c r="Q102" s="506">
        <f>Q98-Q99-Q100-Q101</f>
        <v>-1.5060965327476126</v>
      </c>
    </row>
    <row r="103" spans="2:24" ht="16.5" hidden="1">
      <c r="B103" s="143"/>
      <c r="F103" s="500"/>
      <c r="G103" s="500"/>
      <c r="H103" s="500"/>
      <c r="I103" s="500"/>
      <c r="J103" s="500"/>
      <c r="K103" s="500"/>
      <c r="L103" s="500"/>
      <c r="M103" s="500"/>
      <c r="N103" s="500"/>
      <c r="O103" s="500"/>
      <c r="P103" s="500"/>
      <c r="Q103" s="500"/>
    </row>
    <row r="104" spans="2:24" hidden="1"/>
    <row r="105" spans="2:24" ht="16.5" hidden="1">
      <c r="B105" s="143" t="s">
        <v>301</v>
      </c>
      <c r="F105" s="500">
        <f>'2026-2030年盈利测算表'!L204</f>
        <v>128.58727786892501</v>
      </c>
      <c r="G105" s="500"/>
      <c r="H105" s="500">
        <f>'2026-2030年盈利测算表'!N204</f>
        <v>134.29582748812626</v>
      </c>
      <c r="I105" s="500">
        <f>'2026-2030年盈利测算表'!O204</f>
        <v>5.7085496192012499</v>
      </c>
      <c r="J105" s="500">
        <f>'2026-2030年盈利测算表'!P204</f>
        <v>138.41369024657772</v>
      </c>
      <c r="K105" s="500">
        <f>'2026-2030年盈利测算表'!Q204</f>
        <v>4.1178627584514516</v>
      </c>
      <c r="L105" s="500">
        <f>'2026-2030年盈利测算表'!R204</f>
        <v>144.65406645836615</v>
      </c>
      <c r="M105" s="500">
        <f>'2026-2030年盈利测算表'!S204</f>
        <v>6.2403762117884298</v>
      </c>
      <c r="N105" s="500">
        <f>'2026-2030年盈利测算表'!T204</f>
        <v>151.41223333615719</v>
      </c>
      <c r="O105" s="500">
        <f>'2026-2030年盈利测算表'!U204</f>
        <v>6.7581668777910409</v>
      </c>
      <c r="P105" s="500">
        <f>'2026-2030年盈利测算表'!V204</f>
        <v>157.24960827733705</v>
      </c>
      <c r="Q105" s="500">
        <f>'2026-2030年盈利测算表'!W204</f>
        <v>5.8373749411798599</v>
      </c>
    </row>
    <row r="106" spans="2:24" ht="16.5" hidden="1">
      <c r="B106" s="143" t="s">
        <v>292</v>
      </c>
      <c r="F106" s="503">
        <f>F17+F14</f>
        <v>109.43985599999999</v>
      </c>
      <c r="G106" s="504"/>
      <c r="H106" s="503">
        <f>H17+H14</f>
        <v>112.43985599999999</v>
      </c>
      <c r="I106" s="503">
        <v>3</v>
      </c>
      <c r="J106" s="503">
        <f>J17+J14</f>
        <v>116.55771875845144</v>
      </c>
      <c r="K106" s="503">
        <f>K105</f>
        <v>4.1178627584514516</v>
      </c>
      <c r="L106" s="503">
        <f>L17+L14</f>
        <v>122.79809497023987</v>
      </c>
      <c r="M106" s="503">
        <f>M105</f>
        <v>6.2403762117884298</v>
      </c>
      <c r="N106" s="503">
        <f>N17+N14</f>
        <v>129.55626184803091</v>
      </c>
      <c r="O106" s="503">
        <f>O105</f>
        <v>6.7581668777910409</v>
      </c>
      <c r="P106" s="503">
        <f>P17+P14</f>
        <v>135.39363678921077</v>
      </c>
      <c r="Q106" s="503">
        <f>Q105</f>
        <v>5.8373749411798599</v>
      </c>
    </row>
    <row r="107" spans="2:24" ht="16.5" hidden="1">
      <c r="B107" s="143" t="s">
        <v>294</v>
      </c>
      <c r="F107" s="503">
        <f>F34+F31</f>
        <v>8.6425789999999996</v>
      </c>
      <c r="G107" s="504"/>
      <c r="H107" s="503">
        <f>H34+H31</f>
        <v>8.6425789999999996</v>
      </c>
      <c r="I107" s="503">
        <v>0</v>
      </c>
      <c r="J107" s="503">
        <f>J34+J31</f>
        <v>8.6425789999999996</v>
      </c>
      <c r="K107" s="503">
        <v>0</v>
      </c>
      <c r="L107" s="503">
        <f>L34+L31</f>
        <v>8.6425789999999996</v>
      </c>
      <c r="M107" s="503">
        <v>0</v>
      </c>
      <c r="N107" s="503">
        <f>N34+N31</f>
        <v>8.6425789999999996</v>
      </c>
      <c r="O107" s="503">
        <v>0</v>
      </c>
      <c r="P107" s="503">
        <f>P34+P31</f>
        <v>8.6425789999999996</v>
      </c>
      <c r="Q107" s="503">
        <v>0</v>
      </c>
    </row>
    <row r="108" spans="2:24" ht="16.5" hidden="1">
      <c r="B108" s="143" t="s">
        <v>295</v>
      </c>
      <c r="F108" s="503">
        <f>F48+F51</f>
        <v>-7.9489599999999996</v>
      </c>
      <c r="G108" s="504"/>
      <c r="H108" s="503">
        <f>H48+H51</f>
        <v>-7.9489599999999996</v>
      </c>
      <c r="I108" s="503">
        <v>0</v>
      </c>
      <c r="J108" s="503">
        <f>J48+J51</f>
        <v>-7.9489599999999996</v>
      </c>
      <c r="K108" s="503">
        <v>0</v>
      </c>
      <c r="L108" s="503">
        <f>L48+L51</f>
        <v>-7.9489599999999996</v>
      </c>
      <c r="M108" s="503">
        <v>0</v>
      </c>
      <c r="N108" s="503">
        <f>N48+N51</f>
        <v>-7.9489599999999996</v>
      </c>
      <c r="O108" s="503">
        <v>0</v>
      </c>
      <c r="P108" s="503">
        <f>P48+P51</f>
        <v>-7.9489599999999996</v>
      </c>
      <c r="Q108" s="503">
        <v>0</v>
      </c>
    </row>
    <row r="109" spans="2:24" ht="16.5" hidden="1">
      <c r="B109" s="143"/>
      <c r="F109" s="372"/>
      <c r="G109" s="372"/>
      <c r="H109" s="372"/>
      <c r="I109" s="506">
        <f>I105-I106-I107-I108</f>
        <v>2.7085496192012499</v>
      </c>
      <c r="J109" s="372"/>
      <c r="K109" s="506">
        <f>K105-K106-K107-K108</f>
        <v>0</v>
      </c>
      <c r="L109" s="372"/>
      <c r="M109" s="506">
        <f>M105-M106-M107-M108</f>
        <v>0</v>
      </c>
      <c r="N109" s="372"/>
      <c r="O109" s="506">
        <f>O105-O106-O107-O108</f>
        <v>0</v>
      </c>
      <c r="P109" s="372"/>
      <c r="Q109" s="506">
        <f>Q105-Q106-Q107-Q108</f>
        <v>0</v>
      </c>
      <c r="S109" s="516"/>
    </row>
    <row r="110" spans="2:24" hidden="1"/>
    <row r="111" spans="2:24" hidden="1">
      <c r="F111" s="111">
        <f>'2026-2030年盈利测算表'!L12</f>
        <v>1941.6399999999999</v>
      </c>
      <c r="H111" s="111">
        <f>'2026-2030年盈利测算表'!N12</f>
        <v>2027.8378608328908</v>
      </c>
      <c r="J111" s="111">
        <f>'2026-2030年盈利测算表'!P12</f>
        <v>2090.0166951532642</v>
      </c>
      <c r="L111" s="111">
        <f>'2026-2030年盈利测算表'!R12</f>
        <v>2184.2450221593608</v>
      </c>
      <c r="N111" s="111">
        <f>'2026-2030年盈利测算表'!T12</f>
        <v>2286.2918758922006</v>
      </c>
      <c r="P111" s="111">
        <f>'2026-2030年盈利测算表'!V12</f>
        <v>2374.4349711395066</v>
      </c>
    </row>
    <row r="112" spans="2:24" hidden="1"/>
    <row r="113" spans="1:17" hidden="1">
      <c r="I113" s="489">
        <f>I10+I27+I44</f>
        <v>82.587003880286446</v>
      </c>
      <c r="K113" s="489">
        <f>K10+K27+K44</f>
        <v>83.797316852679202</v>
      </c>
      <c r="M113" s="489">
        <f>M10+M27+M44</f>
        <v>87.632997179828493</v>
      </c>
      <c r="O113" s="489">
        <f>O10+O27+O44</f>
        <v>97.768637314205677</v>
      </c>
      <c r="Q113" s="489">
        <f>Q10+Q27+Q44</f>
        <v>90.425655052320479</v>
      </c>
    </row>
    <row r="114" spans="1:17" hidden="1">
      <c r="I114" s="489">
        <f>I11+I28+I45</f>
        <v>35.79597805285907</v>
      </c>
      <c r="K114" s="489">
        <f>K11+K28+K45</f>
        <v>79.600783357856955</v>
      </c>
      <c r="M114" s="489">
        <f>M11+M28+M45</f>
        <v>56.69106789964475</v>
      </c>
      <c r="O114" s="489">
        <f>O11+O28+O45</f>
        <v>58.113696285855127</v>
      </c>
      <c r="Q114" s="489">
        <f>Q11+Q28+Q45</f>
        <v>45.445931171208386</v>
      </c>
    </row>
    <row r="115" spans="1:17" hidden="1">
      <c r="I115" s="489">
        <f>I12+I29+I46</f>
        <v>46.791025827427376</v>
      </c>
      <c r="K115" s="489">
        <f>K12+K29+K46</f>
        <v>4.1965334948222477</v>
      </c>
      <c r="M115" s="489">
        <f>M12+M29+M46</f>
        <v>30.941929280183743</v>
      </c>
      <c r="O115" s="489">
        <f>O12+O29+O46</f>
        <v>39.654941028350549</v>
      </c>
      <c r="Q115" s="489">
        <f>Q12+Q29+Q46</f>
        <v>44.979723881112093</v>
      </c>
    </row>
    <row r="116" spans="1:17" hidden="1"/>
    <row r="117" spans="1:17" hidden="1">
      <c r="A117" s="322" t="s">
        <v>296</v>
      </c>
      <c r="B117" s="324" t="s">
        <v>40</v>
      </c>
      <c r="F117" s="372">
        <f>'2026-2030年盈利测算表'!L11</f>
        <v>647.01</v>
      </c>
      <c r="G117" s="372"/>
      <c r="H117" s="372">
        <f>'2026-2030年盈利测算表'!N11</f>
        <v>685.87278272904689</v>
      </c>
      <c r="I117" s="372">
        <f>H117-F117</f>
        <v>38.862782729046899</v>
      </c>
      <c r="J117" s="372">
        <f>'2026-2030年盈利测算表'!P11</f>
        <v>718.39853530977746</v>
      </c>
      <c r="K117" s="372">
        <f>J117-H117</f>
        <v>32.525752580730568</v>
      </c>
      <c r="L117" s="372">
        <f>'2026-2030年盈利测算表'!R11</f>
        <v>762.80085487759641</v>
      </c>
      <c r="M117" s="372">
        <f>L117-J117</f>
        <v>44.40231956781895</v>
      </c>
      <c r="N117" s="372">
        <f>'2026-2030年盈利测算表'!T11</f>
        <v>811.01314116727121</v>
      </c>
      <c r="O117" s="372">
        <f>N117-L117</f>
        <v>48.212286289674807</v>
      </c>
      <c r="P117" s="372">
        <f>'2026-2030年盈利测算表'!V11</f>
        <v>855.33941124296052</v>
      </c>
      <c r="Q117" s="372">
        <f>P117-N117</f>
        <v>44.326270075689308</v>
      </c>
    </row>
    <row r="118" spans="1:17" ht="16.5" hidden="1">
      <c r="B118" s="143" t="s">
        <v>292</v>
      </c>
      <c r="F118" s="372">
        <f>F18</f>
        <v>301.05027699999999</v>
      </c>
      <c r="G118" s="372"/>
      <c r="H118" s="372">
        <f>H18</f>
        <v>334.40818553702928</v>
      </c>
      <c r="I118" s="372">
        <f t="shared" ref="I118:Q120" si="25">H118-F118</f>
        <v>33.357908537029289</v>
      </c>
      <c r="J118" s="372">
        <f>J18</f>
        <v>376.7256118706382</v>
      </c>
      <c r="K118" s="372">
        <f t="shared" si="25"/>
        <v>42.317426333608921</v>
      </c>
      <c r="L118" s="372">
        <f>L18</f>
        <v>383.84866867488432</v>
      </c>
      <c r="M118" s="372">
        <f t="shared" si="25"/>
        <v>7.1230568042461186</v>
      </c>
      <c r="N118" s="372">
        <f>N18</f>
        <v>377.93186050346748</v>
      </c>
      <c r="O118" s="372">
        <f t="shared" si="25"/>
        <v>-5.9168081714168466</v>
      </c>
      <c r="P118" s="372">
        <f>P18</f>
        <v>357.79083745292155</v>
      </c>
      <c r="Q118" s="372">
        <f t="shared" si="25"/>
        <v>-20.141023050545925</v>
      </c>
    </row>
    <row r="119" spans="1:17" ht="16.5" hidden="1">
      <c r="B119" s="143" t="s">
        <v>294</v>
      </c>
      <c r="F119" s="372">
        <f>F35</f>
        <v>-15.464706000000001</v>
      </c>
      <c r="G119" s="372"/>
      <c r="H119" s="372">
        <f>H35</f>
        <v>-29.502654824519503</v>
      </c>
      <c r="I119" s="372">
        <f t="shared" si="25"/>
        <v>-14.037948824519502</v>
      </c>
      <c r="J119" s="372">
        <f>J35</f>
        <v>-16.692149325985405</v>
      </c>
      <c r="K119" s="372">
        <f t="shared" si="25"/>
        <v>12.810505498534098</v>
      </c>
      <c r="L119" s="372">
        <f>L35</f>
        <v>10.088006514366818</v>
      </c>
      <c r="M119" s="372">
        <f t="shared" si="25"/>
        <v>26.780155840352222</v>
      </c>
      <c r="N119" s="372">
        <f>N35</f>
        <v>52.039250486742709</v>
      </c>
      <c r="O119" s="372">
        <f t="shared" si="25"/>
        <v>41.951243972375892</v>
      </c>
      <c r="P119" s="372">
        <f>P35</f>
        <v>107.53509851221256</v>
      </c>
      <c r="Q119" s="372">
        <f t="shared" si="25"/>
        <v>55.495848025469847</v>
      </c>
    </row>
    <row r="120" spans="1:17" ht="16.5" hidden="1">
      <c r="B120" s="143" t="s">
        <v>295</v>
      </c>
      <c r="F120" s="372">
        <f>F52</f>
        <v>322.36511299999995</v>
      </c>
      <c r="G120" s="372"/>
      <c r="H120" s="372">
        <f>H52</f>
        <v>347.68300152497591</v>
      </c>
      <c r="I120" s="372">
        <f t="shared" si="25"/>
        <v>25.317888524975956</v>
      </c>
      <c r="J120" s="372">
        <f>J52</f>
        <v>350.83323256884643</v>
      </c>
      <c r="K120" s="372">
        <f t="shared" si="25"/>
        <v>3.1502310438705194</v>
      </c>
      <c r="L120" s="372">
        <f>L52</f>
        <v>362.58196805935643</v>
      </c>
      <c r="M120" s="372">
        <f t="shared" si="25"/>
        <v>11.748735490510001</v>
      </c>
      <c r="N120" s="372">
        <f>N52</f>
        <v>374.70464793372514</v>
      </c>
      <c r="O120" s="372">
        <f t="shared" si="25"/>
        <v>12.122679874368714</v>
      </c>
      <c r="P120" s="372">
        <f>P52</f>
        <v>387.89897904899436</v>
      </c>
      <c r="Q120" s="372">
        <f t="shared" si="25"/>
        <v>13.194331115269222</v>
      </c>
    </row>
    <row r="121" spans="1:17" ht="16.5" hidden="1">
      <c r="B121" s="143"/>
      <c r="F121" s="506">
        <f>F117-F118-F119-F120</f>
        <v>39.059316000000024</v>
      </c>
      <c r="G121" s="372"/>
      <c r="H121" s="506">
        <f>H117-H118-H119-H120</f>
        <v>33.284250491561181</v>
      </c>
      <c r="I121" s="506">
        <f>I117-I118-I119-I120</f>
        <v>-5.7750655084388427</v>
      </c>
      <c r="J121" s="372"/>
      <c r="K121" s="506">
        <f>K117-K118-K119-K120</f>
        <v>-25.752410295282971</v>
      </c>
      <c r="L121" s="372"/>
      <c r="M121" s="506">
        <f>M117-M118-M119-M120</f>
        <v>-1.2496285672893919</v>
      </c>
      <c r="N121" s="372"/>
      <c r="O121" s="506">
        <f>O117-O118-O119-O120</f>
        <v>5.5170614347048286E-2</v>
      </c>
      <c r="P121" s="372"/>
      <c r="Q121" s="506">
        <f>Q117-Q118-Q119-Q120</f>
        <v>-4.2228860145038354</v>
      </c>
    </row>
    <row r="122" spans="1:17" hidden="1"/>
    <row r="123" spans="1:17" hidden="1">
      <c r="F123" s="372">
        <f>F73-F92-F98-F105</f>
        <v>647.37272213107485</v>
      </c>
      <c r="H123" s="372">
        <f>H73-H92-H98-H105</f>
        <v>686.25160767618183</v>
      </c>
      <c r="I123" s="372">
        <f>H123-F123</f>
        <v>38.878885545106982</v>
      </c>
      <c r="J123" s="372">
        <f>J73-J92-J98-J105</f>
        <v>718.78897602466168</v>
      </c>
      <c r="K123" s="372">
        <f>J123-H123</f>
        <v>32.537368348479845</v>
      </c>
      <c r="L123" s="372">
        <f>L73-L92-L98-L105</f>
        <v>763.20889859797046</v>
      </c>
      <c r="M123" s="372">
        <f>L123-J123</f>
        <v>44.419922573308781</v>
      </c>
      <c r="N123" s="372">
        <f>N73-N92-N98-N105</f>
        <v>811.44024848968047</v>
      </c>
      <c r="O123" s="372">
        <f>N123-L123</f>
        <v>48.231349891710011</v>
      </c>
      <c r="P123" s="372">
        <f>P73-P92-P98-P105</f>
        <v>855.78298477504177</v>
      </c>
      <c r="Q123" s="372">
        <f>P123-N123</f>
        <v>44.342736285361298</v>
      </c>
    </row>
    <row r="124" spans="1:17" hidden="1">
      <c r="F124" s="372">
        <f>F74-F93-F99-F106</f>
        <v>301.06756200000007</v>
      </c>
      <c r="H124" s="372">
        <f>H74-H93-H99-H106</f>
        <v>334.40818553702934</v>
      </c>
      <c r="I124" s="372">
        <f>H124-F124</f>
        <v>33.340623537029273</v>
      </c>
      <c r="J124" s="372">
        <f>J74-J93-J99-J106</f>
        <v>376.7256118706382</v>
      </c>
      <c r="K124" s="372">
        <f t="shared" ref="I124:Q126" si="26">J124-H124</f>
        <v>42.317426333608864</v>
      </c>
      <c r="L124" s="372">
        <f>L74-L93-L99-L106</f>
        <v>383.84866867488438</v>
      </c>
      <c r="M124" s="372">
        <f t="shared" si="26"/>
        <v>7.1230568042461755</v>
      </c>
      <c r="N124" s="372">
        <f>N74-N93-N99-N106</f>
        <v>377.93186050346742</v>
      </c>
      <c r="O124" s="372">
        <f t="shared" si="26"/>
        <v>-5.9168081714169602</v>
      </c>
      <c r="P124" s="372">
        <f>P74-P93-P99-P106</f>
        <v>357.79083745292155</v>
      </c>
      <c r="Q124" s="372">
        <f t="shared" si="26"/>
        <v>-20.141023050545869</v>
      </c>
    </row>
    <row r="125" spans="1:17" hidden="1">
      <c r="F125" s="372">
        <f>F75-F94-F100-F107</f>
        <v>-15.518376000000034</v>
      </c>
      <c r="H125" s="372">
        <f>H75-H94-H100-H107</f>
        <v>-29.502654824519581</v>
      </c>
      <c r="I125" s="372">
        <f t="shared" si="26"/>
        <v>-13.984278824519548</v>
      </c>
      <c r="J125" s="372">
        <f>J75-J94-J100-J107</f>
        <v>-16.692149325985426</v>
      </c>
      <c r="K125" s="372">
        <f t="shared" si="26"/>
        <v>12.810505498534155</v>
      </c>
      <c r="L125" s="372">
        <f>L75-L94-L100-L107</f>
        <v>10.088006514366795</v>
      </c>
      <c r="M125" s="372">
        <f t="shared" si="26"/>
        <v>26.780155840352222</v>
      </c>
      <c r="N125" s="372">
        <f>N75-N94-N100-N107</f>
        <v>52.039250486742688</v>
      </c>
      <c r="O125" s="372">
        <f t="shared" si="26"/>
        <v>41.951243972375892</v>
      </c>
      <c r="P125" s="372">
        <f>P75-P94-P100-P107</f>
        <v>107.53509851221254</v>
      </c>
      <c r="Q125" s="372">
        <f t="shared" si="26"/>
        <v>55.495848025469854</v>
      </c>
    </row>
    <row r="126" spans="1:17" hidden="1">
      <c r="F126" s="372">
        <f>F76-F95-F101-F108</f>
        <v>322.86916300000001</v>
      </c>
      <c r="H126" s="372">
        <f>H76-H95-H101-H108</f>
        <v>347.68300152497591</v>
      </c>
      <c r="I126" s="372">
        <f t="shared" si="26"/>
        <v>24.813838524975893</v>
      </c>
      <c r="J126" s="372">
        <f>J76-J95-J101-J108</f>
        <v>350.83323256884643</v>
      </c>
      <c r="K126" s="372">
        <f t="shared" si="26"/>
        <v>3.1502310438705194</v>
      </c>
      <c r="L126" s="372">
        <f>L76-L95-L101-L108</f>
        <v>362.58196805935643</v>
      </c>
      <c r="M126" s="372">
        <f t="shared" si="26"/>
        <v>11.748735490510001</v>
      </c>
      <c r="N126" s="372">
        <f>N76-N95-N101-N108</f>
        <v>374.7046479337252</v>
      </c>
      <c r="O126" s="372">
        <f t="shared" si="26"/>
        <v>12.122679874368771</v>
      </c>
      <c r="P126" s="372">
        <f>P76-P95-P101-P108</f>
        <v>387.89897904899436</v>
      </c>
      <c r="Q126" s="372">
        <f t="shared" si="26"/>
        <v>13.194331115269165</v>
      </c>
    </row>
    <row r="128" spans="1:17" s="899" customFormat="1">
      <c r="A128" s="320" t="s">
        <v>859</v>
      </c>
      <c r="B128" s="898" t="s">
        <v>860</v>
      </c>
      <c r="C128" s="897">
        <v>29.533591999999999</v>
      </c>
      <c r="D128" s="897">
        <v>24.276667</v>
      </c>
      <c r="F128" s="897">
        <v>44.518189</v>
      </c>
      <c r="H128" s="902">
        <v>40</v>
      </c>
      <c r="I128" s="902">
        <f>H128-F128</f>
        <v>-4.5181889999999996</v>
      </c>
      <c r="J128" s="902">
        <v>35</v>
      </c>
      <c r="K128" s="902">
        <f>J128-H128</f>
        <v>-5</v>
      </c>
      <c r="L128" s="902">
        <v>35</v>
      </c>
      <c r="M128" s="902">
        <f>L128-J128</f>
        <v>0</v>
      </c>
      <c r="N128" s="902">
        <v>35</v>
      </c>
      <c r="O128" s="902">
        <f>N128-L128</f>
        <v>0</v>
      </c>
      <c r="P128" s="902">
        <v>35</v>
      </c>
      <c r="Q128" s="902">
        <f>P128-N128</f>
        <v>0</v>
      </c>
    </row>
    <row r="129" spans="1:17" s="899" customFormat="1">
      <c r="A129" s="320" t="s">
        <v>859</v>
      </c>
      <c r="B129" s="898" t="s">
        <v>861</v>
      </c>
      <c r="C129" s="897">
        <v>10.176394999999999</v>
      </c>
      <c r="D129" s="897">
        <v>39.781583000000005</v>
      </c>
      <c r="F129" s="897">
        <v>75.287731999999991</v>
      </c>
      <c r="H129" s="902">
        <v>70</v>
      </c>
      <c r="I129" s="902">
        <f t="shared" ref="I129:I130" si="27">H129-F129</f>
        <v>-5.2877319999999912</v>
      </c>
      <c r="J129" s="902">
        <v>60</v>
      </c>
      <c r="K129" s="902">
        <f t="shared" ref="K129:K130" si="28">J129-H129</f>
        <v>-10</v>
      </c>
      <c r="L129" s="902">
        <v>60</v>
      </c>
      <c r="M129" s="902">
        <f t="shared" ref="M129:M130" si="29">L129-J129</f>
        <v>0</v>
      </c>
      <c r="N129" s="902">
        <v>60</v>
      </c>
      <c r="O129" s="902">
        <f t="shared" ref="O129:O130" si="30">N129-L129</f>
        <v>0</v>
      </c>
      <c r="P129" s="902">
        <v>60</v>
      </c>
      <c r="Q129" s="902">
        <f t="shared" ref="Q129" si="31">P129-N129</f>
        <v>0</v>
      </c>
    </row>
    <row r="130" spans="1:17" s="899" customFormat="1">
      <c r="A130" s="320" t="s">
        <v>859</v>
      </c>
      <c r="B130" s="898" t="s">
        <v>862</v>
      </c>
      <c r="C130" s="393">
        <f>C44-(C128+C129)</f>
        <v>266.88751500000001</v>
      </c>
      <c r="D130" s="393">
        <f>D44-(D128+D129)</f>
        <v>283.24467800000002</v>
      </c>
      <c r="F130" s="393">
        <f>F44-(F128+F129)</f>
        <v>213.88295100000002</v>
      </c>
      <c r="H130" s="902">
        <f>H132+H47+H51-(H128+H129)*0.25</f>
        <v>235.95393074168112</v>
      </c>
      <c r="I130" s="902">
        <f t="shared" si="27"/>
        <v>22.0709797416811</v>
      </c>
      <c r="J130" s="902">
        <f>J132+J47+J51-(J128+J129)*0.25</f>
        <v>259.06368056778769</v>
      </c>
      <c r="K130" s="902">
        <f t="shared" si="28"/>
        <v>23.109749826106565</v>
      </c>
      <c r="L130" s="902">
        <f>L132+L47+L51-(L128+L129)*0.25</f>
        <v>272.67435527974942</v>
      </c>
      <c r="M130" s="902">
        <f t="shared" si="29"/>
        <v>13.610674711961735</v>
      </c>
      <c r="N130" s="902">
        <f>N132+N47+N51-(N128+N129)*0.25</f>
        <v>286.81272201630202</v>
      </c>
      <c r="O130" s="902">
        <f t="shared" si="30"/>
        <v>14.138366736552598</v>
      </c>
      <c r="P130" s="902">
        <f>P132+P47+P51-(P128+P129)*0.25</f>
        <v>301.73219778633637</v>
      </c>
      <c r="Q130" s="902">
        <f>P130-N130</f>
        <v>14.919475770034353</v>
      </c>
    </row>
    <row r="131" spans="1:17" s="899" customFormat="1">
      <c r="A131" s="320"/>
      <c r="B131" s="904" t="s">
        <v>870</v>
      </c>
      <c r="C131" s="905"/>
      <c r="D131" s="905"/>
      <c r="E131" s="906"/>
      <c r="F131" s="905"/>
      <c r="G131" s="906"/>
      <c r="H131" s="907">
        <v>250.56846613332851</v>
      </c>
      <c r="I131" s="907">
        <v>36.685515133328494</v>
      </c>
      <c r="J131" s="907">
        <v>269.32345656831706</v>
      </c>
      <c r="K131" s="907">
        <v>18.754990434988542</v>
      </c>
      <c r="L131" s="907">
        <v>282.00316166955292</v>
      </c>
      <c r="M131" s="907">
        <v>12.679705101235868</v>
      </c>
      <c r="N131" s="907">
        <v>295.13368497501364</v>
      </c>
      <c r="O131" s="907">
        <v>13.130523305460713</v>
      </c>
      <c r="P131" s="907">
        <v>309.19058841766537</v>
      </c>
      <c r="Q131" s="907">
        <v>14.056903442651731</v>
      </c>
    </row>
    <row r="132" spans="1:17" s="899" customFormat="1">
      <c r="A132" s="320" t="s">
        <v>859</v>
      </c>
      <c r="B132" s="898" t="s">
        <v>866</v>
      </c>
      <c r="C132" s="393">
        <f>C52-(C128+C129)*0.75</f>
        <v>183.31331674999998</v>
      </c>
      <c r="D132" s="393">
        <f>D52-(D128+D129)*0.75</f>
        <v>198.89662150000001</v>
      </c>
      <c r="F132" s="393">
        <f>F52-(F128+F129)*0.75</f>
        <v>232.51067224999997</v>
      </c>
      <c r="H132" s="902">
        <v>250.56846613332851</v>
      </c>
      <c r="I132" s="902">
        <v>36.685515133328494</v>
      </c>
      <c r="J132" s="902">
        <v>269.32345656831706</v>
      </c>
      <c r="K132" s="902">
        <v>18.754990434988542</v>
      </c>
      <c r="L132" s="902">
        <v>282.00316166955292</v>
      </c>
      <c r="M132" s="902">
        <v>12.679705101235868</v>
      </c>
      <c r="N132" s="902">
        <v>295.13368497501364</v>
      </c>
      <c r="O132" s="902">
        <v>13.130523305460713</v>
      </c>
      <c r="P132" s="902">
        <v>309.19058841766537</v>
      </c>
      <c r="Q132" s="902">
        <v>14.056903442651731</v>
      </c>
    </row>
    <row r="133" spans="1:17" s="899" customFormat="1">
      <c r="A133" s="320"/>
      <c r="B133" s="898" t="s">
        <v>863</v>
      </c>
      <c r="C133" s="900">
        <f>C132/C53</f>
        <v>0.23263111262690353</v>
      </c>
      <c r="D133" s="900">
        <f>D132/D53</f>
        <v>0.17431781025416301</v>
      </c>
      <c r="F133" s="900">
        <f>F132/F53</f>
        <v>0.18394831665348099</v>
      </c>
      <c r="H133" s="1096">
        <f>F133+H134</f>
        <v>0.18394831665348099</v>
      </c>
      <c r="I133" s="1096"/>
      <c r="J133" s="1096">
        <f>H133+J134</f>
        <v>0.18194831665348099</v>
      </c>
      <c r="K133" s="1096"/>
      <c r="L133" s="1096">
        <f>J133+L134</f>
        <v>0.17994831665348099</v>
      </c>
      <c r="M133" s="1096"/>
      <c r="N133" s="1096">
        <f>L133+N134</f>
        <v>0.17794831665348099</v>
      </c>
      <c r="O133" s="1096"/>
      <c r="P133" s="1096">
        <f>N133+P134</f>
        <v>0.17594831665348099</v>
      </c>
      <c r="Q133" s="324"/>
    </row>
    <row r="134" spans="1:17" s="899" customFormat="1">
      <c r="A134" s="320"/>
      <c r="B134" s="898" t="s">
        <v>867</v>
      </c>
      <c r="C134" s="900"/>
      <c r="D134" s="900"/>
      <c r="F134" s="900"/>
      <c r="H134" s="901">
        <v>0</v>
      </c>
      <c r="I134" s="324"/>
      <c r="J134" s="901">
        <v>-2E-3</v>
      </c>
      <c r="K134" s="324"/>
      <c r="L134" s="901">
        <v>-2E-3</v>
      </c>
      <c r="M134" s="324"/>
      <c r="N134" s="901">
        <v>-2E-3</v>
      </c>
      <c r="O134" s="324"/>
      <c r="P134" s="901">
        <v>-2E-3</v>
      </c>
      <c r="Q134" s="324"/>
    </row>
    <row r="135" spans="1:17" s="899" customFormat="1" ht="15">
      <c r="A135" s="320"/>
      <c r="B135" s="898" t="s">
        <v>864</v>
      </c>
      <c r="C135" s="366">
        <v>82.630000000001004</v>
      </c>
      <c r="D135" s="366">
        <v>245.52</v>
      </c>
      <c r="F135" s="112">
        <v>95</v>
      </c>
    </row>
    <row r="136" spans="1:17" s="899" customFormat="1" ht="15">
      <c r="A136" s="320"/>
      <c r="B136" s="898" t="s">
        <v>865</v>
      </c>
      <c r="C136" s="366">
        <v>-3</v>
      </c>
      <c r="D136" s="366">
        <v>138.386666666667</v>
      </c>
      <c r="F136" s="112">
        <v>-13</v>
      </c>
    </row>
  </sheetData>
  <mergeCells count="15">
    <mergeCell ref="A1:Q1"/>
    <mergeCell ref="D2:E2"/>
    <mergeCell ref="F2:G2"/>
    <mergeCell ref="H2:I2"/>
    <mergeCell ref="J2:K2"/>
    <mergeCell ref="L2:M2"/>
    <mergeCell ref="N2:O2"/>
    <mergeCell ref="P2:Q2"/>
    <mergeCell ref="A2:A3"/>
    <mergeCell ref="C2:C3"/>
    <mergeCell ref="A4:A7"/>
    <mergeCell ref="A8:A24"/>
    <mergeCell ref="A25:A41"/>
    <mergeCell ref="A42:A58"/>
    <mergeCell ref="B2:B3"/>
  </mergeCells>
  <phoneticPr fontId="101" type="noConversion"/>
  <printOptions horizontalCentered="1"/>
  <pageMargins left="0.70866141732283505" right="0.70866141732283505" top="0.74803149606299202" bottom="0.74803149606299202" header="0.31496062992126" footer="0.31496062992126"/>
  <pageSetup paperSize="8" scale="7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tabColor theme="9" tint="0.79992065187536243"/>
    <pageSetUpPr fitToPage="1"/>
  </sheetPr>
  <dimension ref="A1:AP109"/>
  <sheetViews>
    <sheetView zoomScale="85" zoomScaleNormal="85" workbookViewId="0">
      <pane xSplit="1" ySplit="3" topLeftCell="I56" activePane="bottomRight" state="frozen"/>
      <selection activeCell="F48" sqref="F48"/>
      <selection pane="topRight" activeCell="F48" sqref="F48"/>
      <selection pane="bottomLeft" activeCell="F48" sqref="F48"/>
      <selection pane="bottomRight" activeCell="Y41" sqref="Y41"/>
    </sheetView>
  </sheetViews>
  <sheetFormatPr defaultColWidth="9" defaultRowHeight="16.5"/>
  <cols>
    <col min="1" max="1" width="49.86328125" style="221" customWidth="1"/>
    <col min="2" max="2" width="10.1328125" style="220" customWidth="1"/>
    <col min="3" max="3" width="17.86328125" style="220" customWidth="1"/>
    <col min="4" max="25" width="10.1328125" style="220" customWidth="1"/>
    <col min="26" max="26" width="9" style="222"/>
    <col min="27" max="27" width="12.3984375" style="222" customWidth="1"/>
    <col min="28" max="28" width="9.1328125" style="220" customWidth="1"/>
    <col min="29" max="30" width="10.86328125" style="220" customWidth="1"/>
    <col min="31" max="36" width="9" style="220"/>
    <col min="37" max="37" width="23.46484375" style="220" customWidth="1"/>
    <col min="38" max="16384" width="9" style="220"/>
  </cols>
  <sheetData>
    <row r="1" spans="1:42" ht="31.5" customHeight="1">
      <c r="A1" s="223" t="s">
        <v>510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AC1" s="278" t="s">
        <v>511</v>
      </c>
      <c r="AD1" s="278">
        <v>6.9889999999999999</v>
      </c>
    </row>
    <row r="2" spans="1:42" ht="23.25" customHeight="1">
      <c r="A2" s="1185" t="s">
        <v>1</v>
      </c>
      <c r="B2" s="224" t="s">
        <v>3</v>
      </c>
      <c r="C2" s="225"/>
      <c r="D2" s="1187" t="s">
        <v>4</v>
      </c>
      <c r="E2" s="1188"/>
      <c r="F2" s="1188"/>
      <c r="G2" s="1189"/>
      <c r="H2" s="1187" t="s">
        <v>5</v>
      </c>
      <c r="I2" s="1188"/>
      <c r="J2" s="1188"/>
      <c r="K2" s="1189"/>
      <c r="L2" s="1187" t="s">
        <v>6</v>
      </c>
      <c r="M2" s="1188"/>
      <c r="N2" s="1188"/>
      <c r="O2" s="1189"/>
      <c r="P2" s="1187" t="s">
        <v>7</v>
      </c>
      <c r="Q2" s="1188"/>
      <c r="R2" s="1188"/>
      <c r="S2" s="1189"/>
      <c r="T2" s="1187" t="s">
        <v>8</v>
      </c>
      <c r="U2" s="1188"/>
      <c r="V2" s="1188"/>
      <c r="W2" s="1189"/>
      <c r="X2" s="271" t="s">
        <v>512</v>
      </c>
      <c r="Y2" s="271" t="s">
        <v>11</v>
      </c>
      <c r="Z2" s="1184" t="s">
        <v>513</v>
      </c>
      <c r="AA2" s="1184"/>
      <c r="AB2" s="1184"/>
      <c r="AC2" s="1184"/>
      <c r="AD2" s="1184"/>
      <c r="AE2" s="280"/>
    </row>
    <row r="3" spans="1:42" ht="23.25" customHeight="1">
      <c r="A3" s="1186"/>
      <c r="B3" s="227" t="s">
        <v>514</v>
      </c>
      <c r="C3" s="227" t="s">
        <v>515</v>
      </c>
      <c r="D3" s="228" t="s">
        <v>12</v>
      </c>
      <c r="E3" s="228" t="s">
        <v>516</v>
      </c>
      <c r="F3" s="229" t="s">
        <v>515</v>
      </c>
      <c r="G3" s="229" t="s">
        <v>516</v>
      </c>
      <c r="H3" s="228" t="s">
        <v>12</v>
      </c>
      <c r="I3" s="228" t="s">
        <v>516</v>
      </c>
      <c r="J3" s="229" t="s">
        <v>515</v>
      </c>
      <c r="K3" s="229" t="s">
        <v>516</v>
      </c>
      <c r="L3" s="228" t="s">
        <v>12</v>
      </c>
      <c r="M3" s="228" t="s">
        <v>516</v>
      </c>
      <c r="N3" s="229" t="s">
        <v>515</v>
      </c>
      <c r="O3" s="229" t="s">
        <v>516</v>
      </c>
      <c r="P3" s="228" t="s">
        <v>12</v>
      </c>
      <c r="Q3" s="228" t="s">
        <v>516</v>
      </c>
      <c r="R3" s="229" t="s">
        <v>515</v>
      </c>
      <c r="S3" s="229" t="s">
        <v>516</v>
      </c>
      <c r="T3" s="228" t="s">
        <v>12</v>
      </c>
      <c r="U3" s="228" t="s">
        <v>516</v>
      </c>
      <c r="V3" s="229" t="s">
        <v>515</v>
      </c>
      <c r="W3" s="229" t="s">
        <v>516</v>
      </c>
      <c r="X3" s="272"/>
      <c r="Y3" s="272"/>
      <c r="Z3" s="279" t="s">
        <v>4</v>
      </c>
      <c r="AA3" s="279" t="s">
        <v>5</v>
      </c>
      <c r="AB3" s="279" t="s">
        <v>6</v>
      </c>
      <c r="AC3" s="279" t="s">
        <v>7</v>
      </c>
      <c r="AD3" s="279" t="s">
        <v>8</v>
      </c>
      <c r="AE3" s="281" t="s">
        <v>517</v>
      </c>
      <c r="AF3" s="220" t="s">
        <v>4</v>
      </c>
    </row>
    <row r="4" spans="1:42" ht="23.25" customHeight="1">
      <c r="A4" s="226" t="s">
        <v>518</v>
      </c>
      <c r="B4" s="227"/>
      <c r="C4" s="227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73"/>
      <c r="X4" s="274"/>
      <c r="Y4" s="274"/>
      <c r="Z4" s="282"/>
      <c r="AE4" s="222"/>
    </row>
    <row r="5" spans="1:42" ht="23.25" customHeight="1">
      <c r="A5" s="231" t="s">
        <v>519</v>
      </c>
      <c r="B5" s="232"/>
      <c r="C5" s="232"/>
      <c r="D5" s="232"/>
      <c r="E5" s="232"/>
      <c r="F5" s="232"/>
      <c r="G5" s="232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83"/>
      <c r="Z5" s="284"/>
      <c r="AE5" s="222"/>
    </row>
    <row r="6" spans="1:42" ht="23.25" customHeight="1">
      <c r="A6" s="234" t="s">
        <v>151</v>
      </c>
      <c r="B6" s="235">
        <f>'2026-2030年盈利测算表'!L50</f>
        <v>95174.953893975835</v>
      </c>
      <c r="C6" s="536">
        <f>C53</f>
        <v>70317.594556861804</v>
      </c>
      <c r="D6" s="235">
        <f>'2026-2030年盈利测算表'!N50</f>
        <v>101384.54032241438</v>
      </c>
      <c r="E6" s="235">
        <f>'2026-2030年盈利测算表'!O50</f>
        <v>6209.5864284385461</v>
      </c>
      <c r="F6" s="235">
        <f>C6+G6</f>
        <v>74206.805107895474</v>
      </c>
      <c r="G6" s="235">
        <f>G7+G25*$AD$1+G33+G40</f>
        <v>3889.210551033676</v>
      </c>
      <c r="H6" s="235">
        <f>'2026-2030年盈利测算表'!P50</f>
        <v>105443.35523560508</v>
      </c>
      <c r="I6" s="235">
        <f>'2026-2030年盈利测算表'!Q50</f>
        <v>4058.8149131906966</v>
      </c>
      <c r="J6" s="235">
        <f>J7+J25*$AD$1+J33+J40</f>
        <v>78335.351834853645</v>
      </c>
      <c r="K6" s="235">
        <f>K7+K25*$AD$1+K33+K40</f>
        <v>3214.1745956127343</v>
      </c>
      <c r="L6" s="235">
        <f>'2026-2030年盈利测算表'!R50</f>
        <v>109471.39862632653</v>
      </c>
      <c r="M6" s="235">
        <f>'2026-2030年盈利测算表'!S50</f>
        <v>4028.0433907214488</v>
      </c>
      <c r="N6" s="235">
        <f>N7+N25*$AD$1+N33+N40</f>
        <v>81640.870009781342</v>
      </c>
      <c r="O6" s="235">
        <f>O7+O25*$AD$1+O33+O40</f>
        <v>3305.5181749276994</v>
      </c>
      <c r="P6" s="235">
        <f>'2026-2030年盈利测算表'!T50</f>
        <v>113572.79719329969</v>
      </c>
      <c r="Q6" s="235">
        <f>'2026-2030年盈利测算表'!U50</f>
        <v>4101.3985669731701</v>
      </c>
      <c r="R6" s="235">
        <f>R7+R25*$AD$1+R33+R40</f>
        <v>85067.513921457183</v>
      </c>
      <c r="S6" s="235">
        <f>S7+S25*$AD$1+S33+S40</f>
        <v>3426.6439116758402</v>
      </c>
      <c r="T6" s="235">
        <f>'2026-2030年盈利测算表'!V50</f>
        <v>117697.23245762892</v>
      </c>
      <c r="U6" s="235">
        <f>'2026-2030年盈利测算表'!W50</f>
        <v>4124.4352643292423</v>
      </c>
      <c r="V6" s="235">
        <f>V7+V25*$AD$1+V33+V40</f>
        <v>88764.251913488624</v>
      </c>
      <c r="W6" s="235">
        <f>W7+W25*$AD$1+W33+W40</f>
        <v>3696.737992031437</v>
      </c>
      <c r="X6" s="235">
        <f>(T6-B6)/5</f>
        <v>4504.455712730618</v>
      </c>
      <c r="Y6" s="285">
        <f>(T6/B6)^(1/5)-1</f>
        <v>4.3394913353027142E-2</v>
      </c>
      <c r="Z6" s="285"/>
      <c r="AE6" s="286">
        <f>(V6-C6)/5</f>
        <v>3689.331471325364</v>
      </c>
      <c r="AF6" s="256">
        <f>F6-C6</f>
        <v>3889.2105510336696</v>
      </c>
      <c r="AH6" s="256">
        <f>V6-资本!V6</f>
        <v>0</v>
      </c>
    </row>
    <row r="7" spans="1:42" ht="23.25" customHeight="1">
      <c r="A7" s="236" t="s">
        <v>156</v>
      </c>
      <c r="B7" s="237">
        <f t="shared" ref="B7:V7" si="0">B8+B16+B22</f>
        <v>92663.703893975835</v>
      </c>
      <c r="C7" s="237">
        <f t="shared" si="0"/>
        <v>54040.19738659892</v>
      </c>
      <c r="D7" s="237">
        <f t="shared" si="0"/>
        <v>97648.290322414381</v>
      </c>
      <c r="E7" s="237">
        <f>E8+E16+E22</f>
        <v>4984.5864284385461</v>
      </c>
      <c r="F7" s="237">
        <f t="shared" si="0"/>
        <v>56766.127533049847</v>
      </c>
      <c r="G7" s="237">
        <f>G8+G16+G22</f>
        <v>2725.9301464509185</v>
      </c>
      <c r="H7" s="237">
        <f t="shared" si="0"/>
        <v>101287.10523560508</v>
      </c>
      <c r="I7" s="237">
        <f>I8+I16+I22</f>
        <v>3638.8149131906966</v>
      </c>
      <c r="J7" s="237">
        <f t="shared" si="0"/>
        <v>59084.811669326722</v>
      </c>
      <c r="K7" s="237">
        <f t="shared" si="0"/>
        <v>2318.684136276871</v>
      </c>
      <c r="L7" s="237">
        <f t="shared" si="0"/>
        <v>105245.14862632653</v>
      </c>
      <c r="M7" s="237">
        <f>M8+M16+M22</f>
        <v>3958.0433907214488</v>
      </c>
      <c r="N7" s="237">
        <f t="shared" si="0"/>
        <v>61601.797967244667</v>
      </c>
      <c r="O7" s="237">
        <f t="shared" si="0"/>
        <v>2516.9862979179475</v>
      </c>
      <c r="P7" s="237">
        <f t="shared" si="0"/>
        <v>109276.54719329969</v>
      </c>
      <c r="Q7" s="237">
        <f>Q8+Q16+Q22</f>
        <v>4031.3985669731701</v>
      </c>
      <c r="R7" s="237">
        <f t="shared" si="0"/>
        <v>64164.391535889154</v>
      </c>
      <c r="S7" s="237">
        <f>S8+S16+S22</f>
        <v>2562.5935686444827</v>
      </c>
      <c r="T7" s="237">
        <f t="shared" si="0"/>
        <v>113330.98245762892</v>
      </c>
      <c r="U7" s="237">
        <f>U8+U16+U22</f>
        <v>4054.4352643292423</v>
      </c>
      <c r="V7" s="237">
        <f t="shared" si="0"/>
        <v>66912.810538528574</v>
      </c>
      <c r="W7" s="237">
        <f>W8+W16+W22</f>
        <v>2748.4190026394294</v>
      </c>
      <c r="X7" s="246"/>
      <c r="Y7" s="287"/>
      <c r="Z7" s="284"/>
      <c r="AE7" s="222"/>
      <c r="AH7" s="256">
        <f>V7-资本!V7</f>
        <v>0</v>
      </c>
    </row>
    <row r="8" spans="1:42" ht="23.25" customHeight="1">
      <c r="A8" s="238" t="s">
        <v>158</v>
      </c>
      <c r="B8" s="237">
        <f t="shared" ref="B8:H8" si="1">SUM(B9:B12,B14,B15)</f>
        <v>57741.412617555507</v>
      </c>
      <c r="C8" s="237">
        <f t="shared" ref="C8:J8" si="2">C9+C10+C11+C12+C14+C15</f>
        <v>41340.451124832274</v>
      </c>
      <c r="D8" s="237">
        <f t="shared" si="1"/>
        <v>59441.412617555507</v>
      </c>
      <c r="E8" s="237">
        <f>SUM(E9:E12,E14,E15)</f>
        <v>1700</v>
      </c>
      <c r="F8" s="237">
        <f t="shared" si="2"/>
        <v>43224.815013789921</v>
      </c>
      <c r="G8" s="237">
        <f t="shared" si="2"/>
        <v>1884.3638889576459</v>
      </c>
      <c r="H8" s="237">
        <f t="shared" si="1"/>
        <v>61441.412617555507</v>
      </c>
      <c r="I8" s="237">
        <f>SUM(I9:I12,I14,I15)</f>
        <v>2000</v>
      </c>
      <c r="J8" s="237">
        <f t="shared" si="2"/>
        <v>44979.197368579713</v>
      </c>
      <c r="K8" s="237">
        <f>K9+K10+K11+K12+K14+K15</f>
        <v>1754.3823547897873</v>
      </c>
      <c r="L8" s="237">
        <f>SUM(L9:L12,L14,L15)</f>
        <v>63741.412617555507</v>
      </c>
      <c r="M8" s="237">
        <f>SUM(M9:M12,M14,M15)</f>
        <v>2300</v>
      </c>
      <c r="N8" s="237">
        <f t="shared" ref="N8:W8" si="3">N9+N10+N11+N12+N14+N15</f>
        <v>46915.424870421106</v>
      </c>
      <c r="O8" s="237">
        <f t="shared" si="3"/>
        <v>1936.2275018413893</v>
      </c>
      <c r="P8" s="237">
        <f>SUM(P9:P12,P14,P15)</f>
        <v>66241.412617555499</v>
      </c>
      <c r="Q8" s="237">
        <f>SUM(Q9:Q12,Q14,Q15)</f>
        <v>2500</v>
      </c>
      <c r="R8" s="237">
        <f t="shared" si="3"/>
        <v>48909.760850083403</v>
      </c>
      <c r="S8" s="237">
        <f t="shared" si="3"/>
        <v>1994.3359796622935</v>
      </c>
      <c r="T8" s="237">
        <f>SUM(T9:T12,T14,T15)</f>
        <v>68741.412617555499</v>
      </c>
      <c r="U8" s="237">
        <f>SUM(U9:U12,U14,U15)</f>
        <v>2500</v>
      </c>
      <c r="V8" s="237">
        <f t="shared" si="3"/>
        <v>51072.260991490803</v>
      </c>
      <c r="W8" s="237">
        <f t="shared" si="3"/>
        <v>2162.5001414074022</v>
      </c>
      <c r="X8" s="237">
        <f>(T8-B8)/5</f>
        <v>2199.9999999999986</v>
      </c>
      <c r="Y8" s="288">
        <f>(T8/B8)^(1/5)-1</f>
        <v>3.5490716372943876E-2</v>
      </c>
      <c r="Z8" s="284"/>
      <c r="AE8" s="222"/>
      <c r="AH8" s="256">
        <f>V8-资本!V8</f>
        <v>0</v>
      </c>
      <c r="AK8" s="220" t="s">
        <v>520</v>
      </c>
      <c r="AL8" s="220">
        <v>2026</v>
      </c>
      <c r="AM8" s="220">
        <v>2027</v>
      </c>
      <c r="AN8" s="220">
        <v>2028</v>
      </c>
      <c r="AO8" s="220">
        <v>2029</v>
      </c>
      <c r="AP8" s="220">
        <v>2030</v>
      </c>
    </row>
    <row r="9" spans="1:42" ht="23.25" customHeight="1">
      <c r="A9" s="239" t="s">
        <v>102</v>
      </c>
      <c r="B9" s="240">
        <f>'2026-2030年盈利测算表'!L60</f>
        <v>29293.131137654302</v>
      </c>
      <c r="C9" s="240">
        <f>B9*Z9</f>
        <v>26541.093959385929</v>
      </c>
      <c r="D9" s="240">
        <f>'2026-2030年盈利测算表'!N60</f>
        <v>32293.131137654302</v>
      </c>
      <c r="E9" s="240">
        <f>'2026-2030年盈利测算表'!O60</f>
        <v>3000</v>
      </c>
      <c r="F9" s="538">
        <f>D9*$Z9</f>
        <v>29259.249335265416</v>
      </c>
      <c r="G9" s="240">
        <f>F9-C9</f>
        <v>2718.1553758794871</v>
      </c>
      <c r="H9" s="240">
        <f>'2026-2030年盈利测算表'!P60</f>
        <v>35043.131137654302</v>
      </c>
      <c r="I9" s="240">
        <f>'2026-2030年盈利测算表'!Q60</f>
        <v>2750</v>
      </c>
      <c r="J9" s="240">
        <f>H9*$AA9</f>
        <v>31583.841690055204</v>
      </c>
      <c r="K9" s="240">
        <f>J9-F9</f>
        <v>2324.5923547897874</v>
      </c>
      <c r="L9" s="240">
        <f>'2026-2030年盈利测算表'!R60</f>
        <v>37543.131137654302</v>
      </c>
      <c r="M9" s="240">
        <f>'2026-2030年盈利测算表'!S60</f>
        <v>2500</v>
      </c>
      <c r="N9" s="240">
        <f>L9*$AB9</f>
        <v>33754.461533948699</v>
      </c>
      <c r="O9" s="240">
        <f>N9-J9</f>
        <v>2170.6198438934953</v>
      </c>
      <c r="P9" s="240">
        <f>'2026-2030年盈利测算表'!T60</f>
        <v>39793.131137654302</v>
      </c>
      <c r="Q9" s="240">
        <f>'2026-2030年盈利测算表'!U60</f>
        <v>2250</v>
      </c>
      <c r="R9" s="240">
        <f>P9*$AC9</f>
        <v>35569.189855663099</v>
      </c>
      <c r="S9" s="240">
        <f>R9-N9</f>
        <v>1814.7283217143995</v>
      </c>
      <c r="T9" s="240">
        <f>'2026-2030年盈利测算表'!V60</f>
        <v>41793.131137654302</v>
      </c>
      <c r="U9" s="240">
        <f>'2026-2030年盈利测算表'!W60</f>
        <v>2000</v>
      </c>
      <c r="V9" s="240">
        <f>T9*$AD9</f>
        <v>37322.082339122608</v>
      </c>
      <c r="W9" s="240">
        <f>V9-R9</f>
        <v>1752.8924834595091</v>
      </c>
      <c r="X9" s="240">
        <f>(T9-B9)/5</f>
        <v>2500</v>
      </c>
      <c r="Y9" s="289">
        <f>(T9/B9)^(1/5)-1</f>
        <v>7.3662594126788772E-2</v>
      </c>
      <c r="Z9" s="290">
        <f>AL13</f>
        <v>0.90605179195982855</v>
      </c>
      <c r="AA9" s="290">
        <f>AM13</f>
        <v>0.90128480717061132</v>
      </c>
      <c r="AB9" s="290">
        <f>AN13</f>
        <v>0.89908487947331295</v>
      </c>
      <c r="AC9" s="290">
        <f>AO13</f>
        <v>0.89385250264977789</v>
      </c>
      <c r="AD9" s="290">
        <f>AP13</f>
        <v>0.89301953031933945</v>
      </c>
      <c r="AE9" s="286">
        <f>(V9-C9)/5</f>
        <v>2156.1976759473355</v>
      </c>
      <c r="AF9" s="256">
        <f t="shared" ref="AF9:AF15" si="4">F9-C9</f>
        <v>2718.1553758794871</v>
      </c>
      <c r="AG9" s="256" t="s">
        <v>292</v>
      </c>
      <c r="AH9" s="256">
        <f>V9-资本!V9</f>
        <v>0</v>
      </c>
      <c r="AI9" s="312">
        <v>0.90890000000000004</v>
      </c>
      <c r="AK9" s="307" t="s">
        <v>521</v>
      </c>
      <c r="AL9" s="306">
        <f>息差测算表!L17</f>
        <v>250</v>
      </c>
      <c r="AM9" s="306">
        <f>息差测算表!M17</f>
        <v>250</v>
      </c>
      <c r="AN9" s="306">
        <f>息差测算表!N17</f>
        <v>250</v>
      </c>
      <c r="AO9" s="306">
        <f>息差测算表!O17</f>
        <v>250</v>
      </c>
      <c r="AP9" s="306">
        <f>息差测算表!P17</f>
        <v>250</v>
      </c>
    </row>
    <row r="10" spans="1:42" ht="23.25" customHeight="1">
      <c r="A10" s="239" t="s">
        <v>104</v>
      </c>
      <c r="B10" s="240">
        <f>'2026-2030年盈利测算表'!L63</f>
        <v>18334.920633011701</v>
      </c>
      <c r="C10" s="240">
        <f>B10*Z10</f>
        <v>7628.7310620013504</v>
      </c>
      <c r="D10" s="240">
        <f>'2026-2030年盈利测算表'!N63</f>
        <v>18184.920633011701</v>
      </c>
      <c r="E10" s="240">
        <f>'2026-2030年盈利测算表'!O63</f>
        <v>-150</v>
      </c>
      <c r="F10" s="240">
        <f>D10*$Z10</f>
        <v>7566.3195750795094</v>
      </c>
      <c r="G10" s="240">
        <f>F10-C10</f>
        <v>-62.41148692184106</v>
      </c>
      <c r="H10" s="240">
        <f>'2026-2030年盈利测算表'!P63</f>
        <v>18184.920633011701</v>
      </c>
      <c r="I10" s="240">
        <f>'2026-2030年盈利测算表'!Q63</f>
        <v>0</v>
      </c>
      <c r="J10" s="240">
        <f>H10*$AA10</f>
        <v>7566.3195750795094</v>
      </c>
      <c r="K10" s="240">
        <f t="shared" ref="K10:K15" si="5">J10-F10</f>
        <v>0</v>
      </c>
      <c r="L10" s="240">
        <f>'2026-2030年盈利测算表'!R63</f>
        <v>18284.920633011701</v>
      </c>
      <c r="M10" s="240">
        <f>'2026-2030年盈利测算表'!S63</f>
        <v>100</v>
      </c>
      <c r="N10" s="240">
        <f>L10*$AB10</f>
        <v>7607.9272330274034</v>
      </c>
      <c r="O10" s="240">
        <f t="shared" ref="O10:O15" si="6">N10-J10</f>
        <v>41.60765794789404</v>
      </c>
      <c r="P10" s="240">
        <f>'2026-2030年盈利测算表'!T63</f>
        <v>18384.920633011701</v>
      </c>
      <c r="Q10" s="240">
        <f>'2026-2030年盈利测算表'!U63</f>
        <v>100</v>
      </c>
      <c r="R10" s="240">
        <f>P10*$AC10</f>
        <v>7649.5348909752975</v>
      </c>
      <c r="S10" s="240">
        <f t="shared" ref="S10:S15" si="7">R10-N10</f>
        <v>41.60765794789404</v>
      </c>
      <c r="T10" s="240">
        <f>'2026-2030年盈利测算表'!V63</f>
        <v>18484.920633011701</v>
      </c>
      <c r="U10" s="240">
        <f>'2026-2030年盈利测算表'!W63</f>
        <v>100</v>
      </c>
      <c r="V10" s="240">
        <f>T10*$AD10</f>
        <v>7691.1425489231906</v>
      </c>
      <c r="W10" s="240">
        <f t="shared" ref="W10:W15" si="8">V10-R10</f>
        <v>41.607657947893131</v>
      </c>
      <c r="X10" s="240">
        <f>(T10-B10)/5</f>
        <v>30</v>
      </c>
      <c r="Y10" s="289">
        <f>(T10/B10)^(1/5)-1</f>
        <v>1.6308936612008385E-3</v>
      </c>
      <c r="Z10" s="291">
        <f>'[14]RWA-结构'!$G$8</f>
        <v>0.41607657947894</v>
      </c>
      <c r="AA10" s="291">
        <f t="shared" ref="AA10:AB39" si="9">Z10</f>
        <v>0.41607657947894</v>
      </c>
      <c r="AB10" s="291">
        <f t="shared" si="9"/>
        <v>0.41607657947894</v>
      </c>
      <c r="AC10" s="291">
        <f t="shared" ref="AC10:AD12" si="10">AB10</f>
        <v>0.41607657947894</v>
      </c>
      <c r="AD10" s="291">
        <f t="shared" si="10"/>
        <v>0.41607657947894</v>
      </c>
      <c r="AE10" s="286">
        <f>(V10-C10)/5</f>
        <v>12.48229738436803</v>
      </c>
      <c r="AF10" s="256">
        <f t="shared" si="4"/>
        <v>-62.41148692184106</v>
      </c>
      <c r="AG10" s="220" t="s">
        <v>294</v>
      </c>
      <c r="AH10" s="256">
        <f>V10-资本!V10</f>
        <v>0</v>
      </c>
      <c r="AI10" s="312">
        <v>0.41607657947894</v>
      </c>
      <c r="AK10" s="220" t="s">
        <v>522</v>
      </c>
      <c r="AL10" s="293">
        <v>0.91</v>
      </c>
      <c r="AM10" s="293">
        <v>0.91</v>
      </c>
      <c r="AN10" s="293">
        <v>0.91</v>
      </c>
      <c r="AO10" s="293">
        <v>0.91</v>
      </c>
      <c r="AP10" s="293">
        <v>0.91</v>
      </c>
    </row>
    <row r="11" spans="1:42" ht="23.25" customHeight="1">
      <c r="A11" s="241" t="s">
        <v>105</v>
      </c>
      <c r="B11" s="240">
        <f>'2026-2030年盈利测算表'!L66</f>
        <v>4615.1775840763003</v>
      </c>
      <c r="C11" s="240">
        <f>B11*Z11</f>
        <v>3059.4012204841797</v>
      </c>
      <c r="D11" s="240">
        <f>'2026-2030年盈利测算表'!N66</f>
        <v>4415.1775840763003</v>
      </c>
      <c r="E11" s="240">
        <f>'2026-2030年盈利测算表'!O66</f>
        <v>-200</v>
      </c>
      <c r="F11" s="240">
        <f>D11*$Z11</f>
        <v>2926.8212204841798</v>
      </c>
      <c r="G11" s="240">
        <f>F11-C11</f>
        <v>-132.57999999999993</v>
      </c>
      <c r="H11" s="240">
        <f>'2026-2030年盈利测算表'!P66</f>
        <v>4315.1775840763003</v>
      </c>
      <c r="I11" s="240">
        <f>'2026-2030年盈利测算表'!Q66</f>
        <v>-100</v>
      </c>
      <c r="J11" s="240">
        <f>H11*$AA11</f>
        <v>2860.5312204841798</v>
      </c>
      <c r="K11" s="240">
        <f t="shared" si="5"/>
        <v>-66.289999999999964</v>
      </c>
      <c r="L11" s="240">
        <f>'2026-2030年盈利测算表'!R66</f>
        <v>4315.1775840763003</v>
      </c>
      <c r="M11" s="240">
        <f>'2026-2030年盈利测算表'!S66</f>
        <v>0</v>
      </c>
      <c r="N11" s="240">
        <f>L11*$AB11</f>
        <v>2860.5312204841798</v>
      </c>
      <c r="O11" s="240">
        <f t="shared" si="6"/>
        <v>0</v>
      </c>
      <c r="P11" s="240">
        <f>'2026-2030年盈利测算表'!T66</f>
        <v>4315.1775840763003</v>
      </c>
      <c r="Q11" s="240">
        <f>'2026-2030年盈利测算表'!U66</f>
        <v>0</v>
      </c>
      <c r="R11" s="240">
        <f>P11*$AC11</f>
        <v>2860.5312204841798</v>
      </c>
      <c r="S11" s="240">
        <f t="shared" si="7"/>
        <v>0</v>
      </c>
      <c r="T11" s="240">
        <f>'2026-2030年盈利测算表'!V66</f>
        <v>4315.1775840763003</v>
      </c>
      <c r="U11" s="240">
        <f>'2026-2030年盈利测算表'!W66</f>
        <v>0</v>
      </c>
      <c r="V11" s="240">
        <f>T11*$AD11</f>
        <v>2860.5312204841798</v>
      </c>
      <c r="W11" s="240">
        <f t="shared" si="8"/>
        <v>0</v>
      </c>
      <c r="X11" s="240">
        <f>(T11-B11)/5</f>
        <v>-60</v>
      </c>
      <c r="Y11" s="289">
        <f>(T11/B11)^(1/5)-1</f>
        <v>-1.335242841708939E-2</v>
      </c>
      <c r="Z11" s="291">
        <f>'[14]RWA-结构'!$G$9</f>
        <v>0.66290000000000004</v>
      </c>
      <c r="AA11" s="291">
        <f t="shared" si="9"/>
        <v>0.66290000000000004</v>
      </c>
      <c r="AB11" s="291">
        <f t="shared" si="9"/>
        <v>0.66290000000000004</v>
      </c>
      <c r="AC11" s="291">
        <f t="shared" si="10"/>
        <v>0.66290000000000004</v>
      </c>
      <c r="AD11" s="291">
        <f t="shared" si="10"/>
        <v>0.66290000000000004</v>
      </c>
      <c r="AE11" s="286">
        <f>(V11-C11)/5</f>
        <v>-39.77399999999998</v>
      </c>
      <c r="AF11" s="256">
        <f t="shared" si="4"/>
        <v>-132.57999999999993</v>
      </c>
      <c r="AG11" s="220" t="s">
        <v>294</v>
      </c>
      <c r="AH11" s="256">
        <f>V11-资本!V11</f>
        <v>0</v>
      </c>
      <c r="AI11" s="312">
        <v>0.66290000000000004</v>
      </c>
      <c r="AK11" s="307" t="s">
        <v>523</v>
      </c>
      <c r="AL11" s="308">
        <v>0.4</v>
      </c>
      <c r="AM11" s="308">
        <v>0.4</v>
      </c>
      <c r="AN11" s="308">
        <v>0.4</v>
      </c>
      <c r="AO11" s="308">
        <v>0.4</v>
      </c>
      <c r="AP11" s="308">
        <v>0.4</v>
      </c>
    </row>
    <row r="12" spans="1:42" ht="23.25" customHeight="1">
      <c r="A12" s="241" t="s">
        <v>106</v>
      </c>
      <c r="B12" s="240">
        <f>'2026-2030年盈利测算表'!L69</f>
        <v>2013.4007628131999</v>
      </c>
      <c r="C12" s="240">
        <f>B12*Z12</f>
        <v>905.22498296081471</v>
      </c>
      <c r="D12" s="240">
        <f>'2026-2030年盈利测算表'!N69</f>
        <v>1513.4007628131999</v>
      </c>
      <c r="E12" s="240">
        <f>'2026-2030年盈利测算表'!O69</f>
        <v>-500</v>
      </c>
      <c r="F12" s="240">
        <f>D12*$Z12</f>
        <v>680.42498296081465</v>
      </c>
      <c r="G12" s="240">
        <f>F12-C12</f>
        <v>-224.80000000000007</v>
      </c>
      <c r="H12" s="240">
        <f>'2026-2030年盈利测算表'!P69</f>
        <v>1313.4007628131999</v>
      </c>
      <c r="I12" s="240">
        <f>'2026-2030年盈利测算表'!Q69</f>
        <v>-200</v>
      </c>
      <c r="J12" s="240">
        <f>H12*$AA12</f>
        <v>590.50498296081469</v>
      </c>
      <c r="K12" s="240">
        <f t="shared" si="5"/>
        <v>-89.919999999999959</v>
      </c>
      <c r="L12" s="240">
        <f>'2026-2030年盈利测算表'!R69</f>
        <v>1313.4007628131999</v>
      </c>
      <c r="M12" s="240">
        <f>'2026-2030年盈利测算表'!S69</f>
        <v>0</v>
      </c>
      <c r="N12" s="240">
        <f>L12*$AB12</f>
        <v>590.50498296081469</v>
      </c>
      <c r="O12" s="240">
        <f t="shared" si="6"/>
        <v>0</v>
      </c>
      <c r="P12" s="240">
        <f>'2026-2030年盈利测算表'!T69</f>
        <v>1313.4007628131999</v>
      </c>
      <c r="Q12" s="240">
        <f>'2026-2030年盈利测算表'!U69</f>
        <v>0</v>
      </c>
      <c r="R12" s="240">
        <f>P12*$AC12</f>
        <v>590.50498296081469</v>
      </c>
      <c r="S12" s="240">
        <f t="shared" si="7"/>
        <v>0</v>
      </c>
      <c r="T12" s="240">
        <f>'2026-2030年盈利测算表'!V69</f>
        <v>1313.4007628131999</v>
      </c>
      <c r="U12" s="240">
        <f>'2026-2030年盈利测算表'!W69</f>
        <v>0</v>
      </c>
      <c r="V12" s="240">
        <f>T12*$AD12</f>
        <v>590.50498296081469</v>
      </c>
      <c r="W12" s="240">
        <f t="shared" si="8"/>
        <v>0</v>
      </c>
      <c r="X12" s="240">
        <f>(T12-B12)/5</f>
        <v>-140</v>
      </c>
      <c r="Y12" s="289">
        <f>(T12/B12)^(1/5)-1</f>
        <v>-8.1892770751434529E-2</v>
      </c>
      <c r="Z12" s="291">
        <f>'[14]RWA-结构'!$G$10</f>
        <v>0.4496</v>
      </c>
      <c r="AA12" s="291">
        <f t="shared" si="9"/>
        <v>0.4496</v>
      </c>
      <c r="AB12" s="291">
        <f t="shared" si="9"/>
        <v>0.4496</v>
      </c>
      <c r="AC12" s="291">
        <f t="shared" si="10"/>
        <v>0.4496</v>
      </c>
      <c r="AD12" s="291">
        <f t="shared" si="10"/>
        <v>0.4496</v>
      </c>
      <c r="AE12" s="286">
        <f>(V12-C12)/5</f>
        <v>-62.944000000000003</v>
      </c>
      <c r="AF12" s="256">
        <f t="shared" si="4"/>
        <v>-224.80000000000007</v>
      </c>
      <c r="AH12" s="256">
        <f>V12-资本!V12</f>
        <v>0</v>
      </c>
      <c r="AI12" s="312">
        <v>0.4496</v>
      </c>
      <c r="AK12" s="307" t="s">
        <v>524</v>
      </c>
      <c r="AL12" s="309">
        <f>AL9*(AL10-AL11)</f>
        <v>127.5</v>
      </c>
      <c r="AM12" s="309">
        <f>AL12+AM9*(AM10-AM11)</f>
        <v>255</v>
      </c>
      <c r="AN12" s="309">
        <f>AM12+AN9*(AN10-AN11)</f>
        <v>382.5</v>
      </c>
      <c r="AO12" s="309">
        <f>AN12+AO9*(AO10-AO11)</f>
        <v>510</v>
      </c>
      <c r="AP12" s="309">
        <f>AO12+AP9*(AP10-AP11)</f>
        <v>637.5</v>
      </c>
    </row>
    <row r="13" spans="1:42" ht="23.25" customHeight="1">
      <c r="A13" s="241" t="s">
        <v>525</v>
      </c>
      <c r="B13" s="240"/>
      <c r="C13" s="240"/>
      <c r="D13" s="240"/>
      <c r="E13" s="240"/>
      <c r="F13" s="240"/>
      <c r="G13" s="240"/>
      <c r="H13" s="240"/>
      <c r="I13" s="240"/>
      <c r="J13" s="240"/>
      <c r="K13" s="240">
        <f t="shared" si="5"/>
        <v>0</v>
      </c>
      <c r="L13" s="240"/>
      <c r="M13" s="240"/>
      <c r="N13" s="240"/>
      <c r="O13" s="240">
        <f t="shared" si="6"/>
        <v>0</v>
      </c>
      <c r="P13" s="240"/>
      <c r="Q13" s="240"/>
      <c r="R13" s="240"/>
      <c r="S13" s="240">
        <f t="shared" si="7"/>
        <v>0</v>
      </c>
      <c r="T13" s="240"/>
      <c r="U13" s="240"/>
      <c r="V13" s="240"/>
      <c r="W13" s="240">
        <f t="shared" si="8"/>
        <v>0</v>
      </c>
      <c r="X13" s="240"/>
      <c r="Y13" s="289"/>
      <c r="Z13" s="291"/>
      <c r="AA13" s="291"/>
      <c r="AB13" s="291"/>
      <c r="AC13" s="291"/>
      <c r="AD13" s="291"/>
      <c r="AE13" s="286"/>
      <c r="AF13" s="256">
        <f t="shared" si="4"/>
        <v>0</v>
      </c>
      <c r="AH13" s="256">
        <f>V13-资本!V13</f>
        <v>0</v>
      </c>
      <c r="AI13" s="312"/>
      <c r="AK13" s="307" t="s">
        <v>526</v>
      </c>
      <c r="AL13" s="540">
        <f>(AL10*D9-AL12)/D9</f>
        <v>0.90605179195982855</v>
      </c>
      <c r="AM13" s="540">
        <f>(AM10*F9-AM12)/F9</f>
        <v>0.90128480717061132</v>
      </c>
      <c r="AN13" s="540">
        <f>(AN10*H9-AN12)/H9</f>
        <v>0.89908487947331295</v>
      </c>
      <c r="AO13" s="540">
        <f>(AO10*J9-AO12)/J9</f>
        <v>0.89385250264977789</v>
      </c>
      <c r="AP13" s="540">
        <f>(AP10*L9-AP12)/L9</f>
        <v>0.89301953031933945</v>
      </c>
    </row>
    <row r="14" spans="1:42" ht="23.25" customHeight="1">
      <c r="A14" s="241" t="s">
        <v>108</v>
      </c>
      <c r="B14" s="240">
        <f>'2026-2030年盈利测算表'!L71</f>
        <v>3484.7824999999998</v>
      </c>
      <c r="C14" s="240">
        <f>B14*Z14</f>
        <v>3205.9998999999998</v>
      </c>
      <c r="D14" s="240">
        <f>'2026-2030年盈利测算表'!N71</f>
        <v>3034.7824999999998</v>
      </c>
      <c r="E14" s="240">
        <f>'2026-2030年盈利测算表'!O71</f>
        <v>-450</v>
      </c>
      <c r="F14" s="240">
        <f>D14*$Z14</f>
        <v>2791.9998999999998</v>
      </c>
      <c r="G14" s="240">
        <f>F14-C14</f>
        <v>-414</v>
      </c>
      <c r="H14" s="240">
        <f>'2026-2030年盈利测算表'!P71</f>
        <v>2584.7824999999998</v>
      </c>
      <c r="I14" s="240">
        <f>'2026-2030年盈利测算表'!Q71</f>
        <v>-450</v>
      </c>
      <c r="J14" s="240">
        <f>H14*$AA14</f>
        <v>2377.9998999999998</v>
      </c>
      <c r="K14" s="240">
        <f t="shared" si="5"/>
        <v>-414</v>
      </c>
      <c r="L14" s="240">
        <f>'2026-2030年盈利测算表'!R71</f>
        <v>2284.7824999999998</v>
      </c>
      <c r="M14" s="240">
        <f>'2026-2030年盈利测算表'!S71</f>
        <v>-300</v>
      </c>
      <c r="N14" s="240">
        <f>L14*$AB14</f>
        <v>2101.9998999999998</v>
      </c>
      <c r="O14" s="240">
        <f t="shared" si="6"/>
        <v>-276</v>
      </c>
      <c r="P14" s="240">
        <f>'2026-2030年盈利测算表'!T71</f>
        <v>2434.7824999999998</v>
      </c>
      <c r="Q14" s="240">
        <f>'2026-2030年盈利测算表'!U71</f>
        <v>150</v>
      </c>
      <c r="R14" s="240">
        <f>P14*$AC14</f>
        <v>2239.9998999999998</v>
      </c>
      <c r="S14" s="240">
        <f t="shared" si="7"/>
        <v>138</v>
      </c>
      <c r="T14" s="240">
        <f>'2026-2030年盈利测算表'!V71</f>
        <v>2834.7824999999998</v>
      </c>
      <c r="U14" s="240">
        <f>'2026-2030年盈利测算表'!W71</f>
        <v>400</v>
      </c>
      <c r="V14" s="240">
        <f>T14*$AD14</f>
        <v>2607.9998999999998</v>
      </c>
      <c r="W14" s="240">
        <f t="shared" si="8"/>
        <v>368</v>
      </c>
      <c r="X14" s="240">
        <f>(T14-B14)/5</f>
        <v>-130</v>
      </c>
      <c r="Y14" s="289">
        <f>(T14/B14)^(1/5)-1</f>
        <v>-4.0447341118883484E-2</v>
      </c>
      <c r="Z14" s="291">
        <v>0.92</v>
      </c>
      <c r="AA14" s="291">
        <f t="shared" si="9"/>
        <v>0.92</v>
      </c>
      <c r="AB14" s="291">
        <f t="shared" si="9"/>
        <v>0.92</v>
      </c>
      <c r="AC14" s="291">
        <f>AB14</f>
        <v>0.92</v>
      </c>
      <c r="AD14" s="291">
        <f>AC14</f>
        <v>0.92</v>
      </c>
      <c r="AE14" s="286">
        <f>(V14-C14)/5</f>
        <v>-119.6</v>
      </c>
      <c r="AF14" s="256">
        <f t="shared" si="4"/>
        <v>-414</v>
      </c>
      <c r="AH14" s="256">
        <f>V14-资本!V14</f>
        <v>0</v>
      </c>
      <c r="AI14" s="312">
        <v>0.92</v>
      </c>
      <c r="AK14" s="310"/>
      <c r="AL14" s="311"/>
      <c r="AM14" s="311"/>
      <c r="AN14" s="311"/>
      <c r="AO14" s="311"/>
      <c r="AP14" s="311"/>
    </row>
    <row r="15" spans="1:42" ht="23.25" customHeight="1">
      <c r="A15" s="241" t="s">
        <v>527</v>
      </c>
      <c r="B15" s="240"/>
      <c r="C15" s="240"/>
      <c r="D15" s="240"/>
      <c r="E15" s="240"/>
      <c r="F15" s="240"/>
      <c r="G15" s="240"/>
      <c r="H15" s="240"/>
      <c r="I15" s="240"/>
      <c r="J15" s="240"/>
      <c r="K15" s="240">
        <f t="shared" si="5"/>
        <v>0</v>
      </c>
      <c r="L15" s="240"/>
      <c r="M15" s="240"/>
      <c r="N15" s="240"/>
      <c r="O15" s="240">
        <f t="shared" si="6"/>
        <v>0</v>
      </c>
      <c r="P15" s="240"/>
      <c r="Q15" s="240"/>
      <c r="R15" s="240"/>
      <c r="S15" s="240">
        <f t="shared" si="7"/>
        <v>0</v>
      </c>
      <c r="T15" s="240"/>
      <c r="U15" s="240"/>
      <c r="V15" s="240"/>
      <c r="W15" s="240">
        <f t="shared" si="8"/>
        <v>0</v>
      </c>
      <c r="X15" s="240"/>
      <c r="Y15" s="289"/>
      <c r="Z15" s="292"/>
      <c r="AA15" s="291"/>
      <c r="AB15" s="291"/>
      <c r="AC15" s="291"/>
      <c r="AD15" s="291"/>
      <c r="AE15" s="293"/>
      <c r="AF15" s="256">
        <f t="shared" si="4"/>
        <v>0</v>
      </c>
      <c r="AH15" s="256">
        <f>V15-资本!V15</f>
        <v>0</v>
      </c>
      <c r="AI15" s="312"/>
      <c r="AK15" s="310"/>
      <c r="AL15" s="311"/>
      <c r="AM15" s="311"/>
      <c r="AN15" s="311"/>
      <c r="AO15" s="311"/>
      <c r="AP15" s="311"/>
    </row>
    <row r="16" spans="1:42" ht="23.25" customHeight="1">
      <c r="A16" s="238" t="s">
        <v>161</v>
      </c>
      <c r="B16" s="242">
        <f t="shared" ref="B16:H16" si="11">SUM(B17:B21)</f>
        <v>26016.125825359599</v>
      </c>
      <c r="C16" s="242">
        <f t="shared" ref="C16:J16" si="12">C17+C18+C19+C20+C21</f>
        <v>6445.9808107059098</v>
      </c>
      <c r="D16" s="242">
        <f t="shared" si="11"/>
        <v>29100.712253798145</v>
      </c>
      <c r="E16" s="242">
        <f>SUM(E17:E21)</f>
        <v>3084.5864284385461</v>
      </c>
      <c r="F16" s="242">
        <f t="shared" si="12"/>
        <v>7065.1980963936194</v>
      </c>
      <c r="G16" s="242">
        <f t="shared" si="12"/>
        <v>619.21728568770959</v>
      </c>
      <c r="H16" s="242">
        <f t="shared" si="11"/>
        <v>30639.527166988839</v>
      </c>
      <c r="I16" s="242">
        <f>SUM(I17:I21)</f>
        <v>1538.8149131906966</v>
      </c>
      <c r="J16" s="242">
        <f t="shared" si="12"/>
        <v>7462.5467081585566</v>
      </c>
      <c r="K16" s="242">
        <f>K17+K18+K19+K20+K21</f>
        <v>397.34861176493712</v>
      </c>
      <c r="L16" s="242">
        <f>SUM(L17:L21)</f>
        <v>32197.570557710289</v>
      </c>
      <c r="M16" s="242">
        <f>SUM(M17:M21)</f>
        <v>1558.0433907214488</v>
      </c>
      <c r="N16" s="242">
        <f t="shared" ref="N16:W16" si="13">N17+N18+N19+N20+N21</f>
        <v>7871.5410154296442</v>
      </c>
      <c r="O16" s="242">
        <f t="shared" si="13"/>
        <v>408.99430727108756</v>
      </c>
      <c r="P16" s="242">
        <f>SUM(P17:P21)</f>
        <v>33628.969124683455</v>
      </c>
      <c r="Q16" s="242">
        <f>SUM(Q17:Q21)</f>
        <v>1431.3985669731701</v>
      </c>
      <c r="R16" s="242">
        <f t="shared" si="13"/>
        <v>8263.0063579510752</v>
      </c>
      <c r="S16" s="242">
        <f t="shared" si="13"/>
        <v>391.46534252143192</v>
      </c>
      <c r="T16" s="242">
        <f>SUM(T17:T21)</f>
        <v>35083.4043890127</v>
      </c>
      <c r="U16" s="242">
        <f>SUM(U17:U21)</f>
        <v>1454.4352643292423</v>
      </c>
      <c r="V16" s="242">
        <f t="shared" si="13"/>
        <v>8666.8790399437221</v>
      </c>
      <c r="W16" s="242">
        <f t="shared" si="13"/>
        <v>403.87268199264645</v>
      </c>
      <c r="X16" s="246">
        <f>T16-B16</f>
        <v>9067.2785636531007</v>
      </c>
      <c r="Y16" s="294">
        <f>(T16/B16)^(1/5)-1</f>
        <v>6.1626671811814582E-2</v>
      </c>
      <c r="Z16" s="292"/>
      <c r="AA16" s="291"/>
      <c r="AB16" s="291"/>
      <c r="AC16" s="291"/>
      <c r="AD16" s="291"/>
      <c r="AE16" s="293"/>
      <c r="AF16" s="256"/>
      <c r="AH16" s="256">
        <f>V16-资本!V16</f>
        <v>0</v>
      </c>
      <c r="AI16" s="312"/>
    </row>
    <row r="17" spans="1:35" ht="23.25" customHeight="1">
      <c r="A17" s="241" t="s">
        <v>163</v>
      </c>
      <c r="B17" s="243">
        <f>'2026-2030年盈利测算表'!L75</f>
        <v>17897.125825359599</v>
      </c>
      <c r="C17" s="240">
        <f>B17*(Z17)</f>
        <v>4026.8533107059097</v>
      </c>
      <c r="D17" s="243">
        <f>'2026-2030年盈利测算表'!N75</f>
        <v>19397.125825359599</v>
      </c>
      <c r="E17" s="243">
        <f>'2026-2030年盈利测算表'!O75</f>
        <v>1500</v>
      </c>
      <c r="F17" s="240">
        <f>D17*(Z17)</f>
        <v>4364.3533107059102</v>
      </c>
      <c r="G17" s="240">
        <f>F17-C17</f>
        <v>337.50000000000045</v>
      </c>
      <c r="H17" s="243">
        <f>'2026-2030年盈利测算表'!P75</f>
        <v>20397.125825359599</v>
      </c>
      <c r="I17" s="243">
        <f>'2026-2030年盈利测算表'!Q75</f>
        <v>1000</v>
      </c>
      <c r="J17" s="240">
        <f>H17*$AA17</f>
        <v>4691.3389398327081</v>
      </c>
      <c r="K17" s="240">
        <f>J17-F17</f>
        <v>326.9856291267979</v>
      </c>
      <c r="L17" s="243">
        <f>'2026-2030年盈利测算表'!R75</f>
        <v>21397.125825359599</v>
      </c>
      <c r="M17" s="243">
        <f>'2026-2030年盈利测算表'!S75</f>
        <v>1000</v>
      </c>
      <c r="N17" s="240">
        <f>L17*$AB17</f>
        <v>5028.324568959506</v>
      </c>
      <c r="O17" s="240">
        <f>N17-J17</f>
        <v>336.9856291267979</v>
      </c>
      <c r="P17" s="243">
        <f>'2026-2030年盈利测算表'!T75</f>
        <v>22397.125825359599</v>
      </c>
      <c r="Q17" s="243">
        <f>'2026-2030年盈利测算表'!U75</f>
        <v>1000</v>
      </c>
      <c r="R17" s="240">
        <f>P17*$AC17</f>
        <v>5375.3101980863039</v>
      </c>
      <c r="S17" s="240">
        <f>R17-N17</f>
        <v>346.9856291267979</v>
      </c>
      <c r="T17" s="243">
        <f>'2026-2030年盈利测算表'!V75</f>
        <v>23397.125825359599</v>
      </c>
      <c r="U17" s="243">
        <f>'2026-2030年盈利测算表'!W75</f>
        <v>1000</v>
      </c>
      <c r="V17" s="240">
        <f>T17*$AD17</f>
        <v>5732.2958272131018</v>
      </c>
      <c r="W17" s="240">
        <f>V17-R17</f>
        <v>356.9856291267979</v>
      </c>
      <c r="X17" s="240">
        <f>(T17-B17)/5</f>
        <v>1100</v>
      </c>
      <c r="Y17" s="289"/>
      <c r="Z17" s="295">
        <v>0.22500000000000001</v>
      </c>
      <c r="AA17" s="296">
        <f>Z17+0.5%</f>
        <v>0.23</v>
      </c>
      <c r="AB17" s="296">
        <f>AA17+0.5%</f>
        <v>0.23500000000000001</v>
      </c>
      <c r="AC17" s="296">
        <f>AB17+0.5%</f>
        <v>0.24000000000000002</v>
      </c>
      <c r="AD17" s="296">
        <f>AC17+0.5%</f>
        <v>0.24500000000000002</v>
      </c>
      <c r="AE17" s="286">
        <f>(V17-C17)/5</f>
        <v>341.08850330143844</v>
      </c>
      <c r="AF17" s="256">
        <f>F17-C17</f>
        <v>337.50000000000045</v>
      </c>
      <c r="AG17" s="220" t="s">
        <v>295</v>
      </c>
      <c r="AH17" s="256">
        <f>V17-资本!V17</f>
        <v>0</v>
      </c>
      <c r="AI17" s="312">
        <v>0.25</v>
      </c>
    </row>
    <row r="18" spans="1:35" ht="23.25" customHeight="1">
      <c r="A18" s="241" t="s">
        <v>169</v>
      </c>
      <c r="B18" s="240">
        <f>'2026-2030年盈利测算表'!L84</f>
        <v>2043</v>
      </c>
      <c r="C18" s="240">
        <f>B18*Z18</f>
        <v>1925.5274999999999</v>
      </c>
      <c r="D18" s="240">
        <f>'2026-2030年盈利测算表'!N84</f>
        <v>2043</v>
      </c>
      <c r="E18" s="240">
        <f>'2026-2030年盈利测算表'!O84</f>
        <v>0</v>
      </c>
      <c r="F18" s="240">
        <f>D18*$Z18</f>
        <v>1925.5274999999999</v>
      </c>
      <c r="G18" s="240">
        <f>F18-C18</f>
        <v>0</v>
      </c>
      <c r="H18" s="240">
        <f>'2026-2030年盈利测算表'!P84</f>
        <v>2043</v>
      </c>
      <c r="I18" s="240">
        <f>'2026-2030年盈利测算表'!Q84</f>
        <v>0</v>
      </c>
      <c r="J18" s="240">
        <f>H18*$AA18</f>
        <v>1925.5274999999999</v>
      </c>
      <c r="K18" s="240">
        <f>J18-F18</f>
        <v>0</v>
      </c>
      <c r="L18" s="240">
        <f>'2026-2030年盈利测算表'!R84</f>
        <v>2043</v>
      </c>
      <c r="M18" s="240">
        <f>'2026-2030年盈利测算表'!S84</f>
        <v>0</v>
      </c>
      <c r="N18" s="240">
        <f>L18*$AB18</f>
        <v>1925.5274999999999</v>
      </c>
      <c r="O18" s="240">
        <f>N18-J18</f>
        <v>0</v>
      </c>
      <c r="P18" s="240">
        <f>'2026-2030年盈利测算表'!T84</f>
        <v>2043</v>
      </c>
      <c r="Q18" s="240">
        <f>'2026-2030年盈利测算表'!U84</f>
        <v>0</v>
      </c>
      <c r="R18" s="240">
        <f>P18*$AC18</f>
        <v>1925.5274999999999</v>
      </c>
      <c r="S18" s="240">
        <f>R18-N18</f>
        <v>0</v>
      </c>
      <c r="T18" s="240">
        <f>'2026-2030年盈利测算表'!V84</f>
        <v>2043</v>
      </c>
      <c r="U18" s="240">
        <f>'2026-2030年盈利测算表'!W84</f>
        <v>0</v>
      </c>
      <c r="V18" s="240">
        <f>T18*$AD18</f>
        <v>1925.5274999999999</v>
      </c>
      <c r="W18" s="240">
        <f>V18-R18</f>
        <v>0</v>
      </c>
      <c r="X18" s="240">
        <f>(T18-B18)/5</f>
        <v>0</v>
      </c>
      <c r="Y18" s="289"/>
      <c r="Z18" s="297">
        <f>'[14]RWA-结构'!$G$16</f>
        <v>0.9425</v>
      </c>
      <c r="AA18" s="291">
        <f t="shared" si="9"/>
        <v>0.9425</v>
      </c>
      <c r="AB18" s="291">
        <f t="shared" si="9"/>
        <v>0.9425</v>
      </c>
      <c r="AC18" s="291">
        <f t="shared" ref="AC18:AD20" si="14">AB18</f>
        <v>0.9425</v>
      </c>
      <c r="AD18" s="291">
        <f t="shared" si="14"/>
        <v>0.9425</v>
      </c>
      <c r="AE18" s="286">
        <f>(V18-C18)/5</f>
        <v>0</v>
      </c>
      <c r="AF18" s="256">
        <f>F18-C18</f>
        <v>0</v>
      </c>
      <c r="AG18" s="220" t="s">
        <v>292</v>
      </c>
      <c r="AH18" s="256">
        <f>V18-资本!V18</f>
        <v>0</v>
      </c>
      <c r="AI18" s="312">
        <v>0.9425</v>
      </c>
    </row>
    <row r="19" spans="1:35" ht="23.25" customHeight="1">
      <c r="A19" s="241" t="s">
        <v>170</v>
      </c>
      <c r="B19" s="240">
        <f>'2026-2030年盈利测算表'!L87</f>
        <v>2468</v>
      </c>
      <c r="C19" s="240">
        <f>B19*Z19</f>
        <v>493.6</v>
      </c>
      <c r="D19" s="240">
        <f>'2026-2030年盈利测算表'!N87</f>
        <v>3876.5864284385457</v>
      </c>
      <c r="E19" s="240">
        <f>'2026-2030年盈利测算表'!O87</f>
        <v>1408.5864284385457</v>
      </c>
      <c r="F19" s="240">
        <f>D19*$Z19</f>
        <v>775.31728568770916</v>
      </c>
      <c r="G19" s="240">
        <f>F19-C19</f>
        <v>281.71728568770914</v>
      </c>
      <c r="H19" s="240">
        <f>'2026-2030年盈利测算表'!P87</f>
        <v>4228.4013416292419</v>
      </c>
      <c r="I19" s="240">
        <f>'2026-2030年盈利测算表'!Q87</f>
        <v>351.81491319069664</v>
      </c>
      <c r="J19" s="240">
        <f>H19*$AA19</f>
        <v>845.68026832584837</v>
      </c>
      <c r="K19" s="240">
        <f>J19-F19</f>
        <v>70.362982638139215</v>
      </c>
      <c r="L19" s="240">
        <f>'2026-2030年盈利测算表'!R87</f>
        <v>4588.4447323506902</v>
      </c>
      <c r="M19" s="240">
        <f>'2026-2030年盈利测算表'!S87</f>
        <v>360.04339072144876</v>
      </c>
      <c r="N19" s="240">
        <f>L19*$AB19</f>
        <v>917.68894647013803</v>
      </c>
      <c r="O19" s="240">
        <f>N19-J19</f>
        <v>72.008678144289661</v>
      </c>
      <c r="P19" s="240">
        <f>'2026-2030年盈利测算表'!T87</f>
        <v>4810.8432993238603</v>
      </c>
      <c r="Q19" s="240">
        <f>'2026-2030年盈利测算表'!U87</f>
        <v>222.39856697316969</v>
      </c>
      <c r="R19" s="240">
        <f>P19*$AC19</f>
        <v>962.16865986477205</v>
      </c>
      <c r="S19" s="240">
        <f>R19-N19</f>
        <v>44.479713394634018</v>
      </c>
      <c r="T19" s="240">
        <f>'2026-2030年盈利测算表'!V87</f>
        <v>5045.2785636531025</v>
      </c>
      <c r="U19" s="240">
        <f>'2026-2030年盈利测算表'!W87</f>
        <v>234.43526432924227</v>
      </c>
      <c r="V19" s="240">
        <f>T19*$AD19</f>
        <v>1009.0557127306206</v>
      </c>
      <c r="W19" s="240">
        <f>V19-R19</f>
        <v>46.887052865848545</v>
      </c>
      <c r="X19" s="240">
        <f>(T19-B19)/5</f>
        <v>515.45571273062046</v>
      </c>
      <c r="Y19" s="289"/>
      <c r="Z19" s="297">
        <v>0.2</v>
      </c>
      <c r="AA19" s="291">
        <f t="shared" si="9"/>
        <v>0.2</v>
      </c>
      <c r="AB19" s="291">
        <f t="shared" si="9"/>
        <v>0.2</v>
      </c>
      <c r="AC19" s="291">
        <f t="shared" si="14"/>
        <v>0.2</v>
      </c>
      <c r="AD19" s="291">
        <f t="shared" si="14"/>
        <v>0.2</v>
      </c>
      <c r="AE19" s="286">
        <f>(V19-C19)/5</f>
        <v>103.09114254612412</v>
      </c>
      <c r="AF19" s="256">
        <f>F19-C19</f>
        <v>281.71728568770914</v>
      </c>
      <c r="AG19" s="220" t="s">
        <v>295</v>
      </c>
      <c r="AH19" s="256">
        <f>V19-资本!V19</f>
        <v>0</v>
      </c>
      <c r="AI19" s="312">
        <v>0.2</v>
      </c>
    </row>
    <row r="20" spans="1:35" ht="23.25" customHeight="1">
      <c r="A20" s="241" t="s">
        <v>172</v>
      </c>
      <c r="B20" s="240">
        <f>'2026-2030年盈利测算表'!L90</f>
        <v>3608</v>
      </c>
      <c r="C20" s="240">
        <f>B20*Z20</f>
        <v>0</v>
      </c>
      <c r="D20" s="240">
        <f>'2026-2030年盈利测算表'!N90</f>
        <v>3784.0000000000005</v>
      </c>
      <c r="E20" s="240">
        <f>'2026-2030年盈利测算表'!O90</f>
        <v>176.0000000000004</v>
      </c>
      <c r="F20" s="240">
        <f>D20*$Z20</f>
        <v>0</v>
      </c>
      <c r="G20" s="240">
        <f>F20-C20</f>
        <v>0</v>
      </c>
      <c r="H20" s="240">
        <f>'2026-2030年盈利测算表'!P90</f>
        <v>3971.0000000000005</v>
      </c>
      <c r="I20" s="240">
        <f>'2026-2030年盈利测算表'!Q90</f>
        <v>187</v>
      </c>
      <c r="J20" s="240">
        <f>H20*$AA20</f>
        <v>0</v>
      </c>
      <c r="K20" s="240">
        <f>J20-F20</f>
        <v>0</v>
      </c>
      <c r="L20" s="240">
        <f>'2026-2030年盈利测算表'!R90</f>
        <v>4169</v>
      </c>
      <c r="M20" s="240">
        <f>'2026-2030年盈利测算表'!S90</f>
        <v>198</v>
      </c>
      <c r="N20" s="240">
        <f>L20*$AB20</f>
        <v>0</v>
      </c>
      <c r="O20" s="240">
        <f>N20-J20</f>
        <v>0</v>
      </c>
      <c r="P20" s="240">
        <f>'2026-2030年盈利测算表'!T90</f>
        <v>4378</v>
      </c>
      <c r="Q20" s="240">
        <f>'2026-2030年盈利测算表'!U90</f>
        <v>209.0000000000004</v>
      </c>
      <c r="R20" s="240">
        <f>P20*$AC20</f>
        <v>0</v>
      </c>
      <c r="S20" s="240">
        <f>R20-N20</f>
        <v>0</v>
      </c>
      <c r="T20" s="240">
        <f>'2026-2030年盈利测算表'!V90</f>
        <v>4598</v>
      </c>
      <c r="U20" s="240">
        <f>'2026-2030年盈利测算表'!W90</f>
        <v>220</v>
      </c>
      <c r="V20" s="240">
        <f>T20*$AD20</f>
        <v>0</v>
      </c>
      <c r="W20" s="240">
        <f>V20-R20</f>
        <v>0</v>
      </c>
      <c r="X20" s="240">
        <f>(T20-B20)/5</f>
        <v>198</v>
      </c>
      <c r="Y20" s="298"/>
      <c r="Z20" s="297">
        <v>0</v>
      </c>
      <c r="AA20" s="291">
        <f t="shared" si="9"/>
        <v>0</v>
      </c>
      <c r="AB20" s="291">
        <f t="shared" si="9"/>
        <v>0</v>
      </c>
      <c r="AC20" s="291">
        <f t="shared" si="14"/>
        <v>0</v>
      </c>
      <c r="AD20" s="291">
        <f t="shared" si="14"/>
        <v>0</v>
      </c>
      <c r="AE20" s="286">
        <f>(V20-C20)/5</f>
        <v>0</v>
      </c>
      <c r="AF20" s="256">
        <f>F20-C20</f>
        <v>0</v>
      </c>
      <c r="AH20" s="256">
        <f>V20-资本!V20</f>
        <v>0</v>
      </c>
      <c r="AI20" s="312">
        <v>0</v>
      </c>
    </row>
    <row r="21" spans="1:35" ht="23.25" customHeight="1">
      <c r="A21" s="241" t="s">
        <v>528</v>
      </c>
      <c r="B21" s="240"/>
      <c r="C21" s="240"/>
      <c r="D21" s="240"/>
      <c r="E21" s="240"/>
      <c r="F21" s="244"/>
      <c r="G21" s="244"/>
      <c r="H21" s="240"/>
      <c r="I21" s="240"/>
      <c r="J21" s="244"/>
      <c r="K21" s="240">
        <f>J21-F21</f>
        <v>0</v>
      </c>
      <c r="L21" s="240"/>
      <c r="M21" s="240"/>
      <c r="N21" s="244"/>
      <c r="O21" s="240">
        <f>N21-J21</f>
        <v>0</v>
      </c>
      <c r="P21" s="240"/>
      <c r="Q21" s="240"/>
      <c r="R21" s="244"/>
      <c r="S21" s="240">
        <f>R21-N21</f>
        <v>0</v>
      </c>
      <c r="T21" s="240"/>
      <c r="U21" s="240"/>
      <c r="V21" s="244"/>
      <c r="W21" s="240">
        <f>V21-R21</f>
        <v>0</v>
      </c>
      <c r="X21" s="260"/>
      <c r="Y21" s="298"/>
      <c r="Z21" s="292"/>
      <c r="AA21" s="291"/>
      <c r="AB21" s="291"/>
      <c r="AC21" s="291"/>
      <c r="AD21" s="291"/>
      <c r="AE21" s="293"/>
      <c r="AF21" s="256">
        <f>F21-C21</f>
        <v>0</v>
      </c>
      <c r="AH21" s="256">
        <f>V21-资本!V21</f>
        <v>0</v>
      </c>
      <c r="AI21" s="312"/>
    </row>
    <row r="22" spans="1:35" ht="23.25" customHeight="1">
      <c r="A22" s="236" t="s">
        <v>173</v>
      </c>
      <c r="B22" s="245">
        <f t="shared" ref="B22:H22" si="15">SUM(B23:B24)</f>
        <v>8906.1654510607368</v>
      </c>
      <c r="C22" s="245">
        <f t="shared" ref="C22:J22" si="16">C23+C24</f>
        <v>6253.7654510607372</v>
      </c>
      <c r="D22" s="245">
        <f t="shared" si="15"/>
        <v>9106.1654510607368</v>
      </c>
      <c r="E22" s="245">
        <f>SUM(E23:E24)</f>
        <v>200</v>
      </c>
      <c r="F22" s="245">
        <f t="shared" si="16"/>
        <v>6476.1144228662997</v>
      </c>
      <c r="G22" s="245">
        <f t="shared" si="16"/>
        <v>222.348971805563</v>
      </c>
      <c r="H22" s="245">
        <f t="shared" si="15"/>
        <v>9206.1654510607368</v>
      </c>
      <c r="I22" s="245">
        <f>SUM(I23:I24)</f>
        <v>100</v>
      </c>
      <c r="J22" s="245">
        <f t="shared" si="16"/>
        <v>6643.0675925884461</v>
      </c>
      <c r="K22" s="245">
        <f>K23+K24</f>
        <v>166.95316972214641</v>
      </c>
      <c r="L22" s="245">
        <f>SUM(L23:L24)</f>
        <v>9306.1654510607368</v>
      </c>
      <c r="M22" s="245">
        <f>SUM(M23:M24)</f>
        <v>100</v>
      </c>
      <c r="N22" s="245">
        <f t="shared" ref="N22:W22" si="17">N23+N24</f>
        <v>6814.8320813939172</v>
      </c>
      <c r="O22" s="245">
        <f t="shared" si="17"/>
        <v>171.76448880547059</v>
      </c>
      <c r="P22" s="245">
        <f>SUM(P23:P24)</f>
        <v>9406.1654510607368</v>
      </c>
      <c r="Q22" s="245">
        <f>SUM(Q23:Q24)</f>
        <v>100</v>
      </c>
      <c r="R22" s="245">
        <f t="shared" si="17"/>
        <v>6991.6243278546735</v>
      </c>
      <c r="S22" s="245">
        <f t="shared" si="17"/>
        <v>176.79224646075727</v>
      </c>
      <c r="T22" s="245">
        <f>SUM(T23:T24)</f>
        <v>9506.1654510607368</v>
      </c>
      <c r="U22" s="245">
        <f>SUM(U23:U24)</f>
        <v>100</v>
      </c>
      <c r="V22" s="245">
        <f t="shared" si="17"/>
        <v>7173.6705070940552</v>
      </c>
      <c r="W22" s="245">
        <f t="shared" si="17"/>
        <v>182.04617923938076</v>
      </c>
      <c r="X22" s="246"/>
      <c r="Y22" s="287"/>
      <c r="Z22" s="292"/>
      <c r="AA22" s="291"/>
      <c r="AB22" s="291"/>
      <c r="AC22" s="291"/>
      <c r="AD22" s="291"/>
      <c r="AE22" s="293"/>
      <c r="AF22" s="256"/>
      <c r="AH22" s="256">
        <f>V22-资本!V22</f>
        <v>0</v>
      </c>
      <c r="AI22" s="312"/>
    </row>
    <row r="23" spans="1:35" s="219" customFormat="1" ht="23.25" customHeight="1">
      <c r="A23" s="241" t="s">
        <v>529</v>
      </c>
      <c r="B23" s="240">
        <f>'2026-2030年盈利测算表'!L95</f>
        <v>6631</v>
      </c>
      <c r="C23" s="240">
        <f>B23*Z23</f>
        <v>3978.6</v>
      </c>
      <c r="D23" s="240">
        <f>'2026-2030年盈利测算表'!N95</f>
        <v>6831</v>
      </c>
      <c r="E23" s="240">
        <f>'2026-2030年盈利测算表'!O95</f>
        <v>200</v>
      </c>
      <c r="F23" s="240">
        <f>D23*$Z23</f>
        <v>4098.5999999999995</v>
      </c>
      <c r="G23" s="240">
        <f>F23-C23</f>
        <v>119.99999999999955</v>
      </c>
      <c r="H23" s="240">
        <f>'2026-2030年盈利测算表'!P95</f>
        <v>6931</v>
      </c>
      <c r="I23" s="240">
        <f>'2026-2030年盈利测算表'!Q95</f>
        <v>100</v>
      </c>
      <c r="J23" s="240">
        <f>H23*$AA23</f>
        <v>4158.5999999999995</v>
      </c>
      <c r="K23" s="240">
        <f>J23-F23</f>
        <v>60</v>
      </c>
      <c r="L23" s="240">
        <f>'2026-2030年盈利测算表'!R95</f>
        <v>7031</v>
      </c>
      <c r="M23" s="240">
        <f>'2026-2030年盈利测算表'!S95</f>
        <v>100</v>
      </c>
      <c r="N23" s="240">
        <f>L23*$AB23</f>
        <v>4218.5999999999995</v>
      </c>
      <c r="O23" s="240">
        <f>N23-J23</f>
        <v>60</v>
      </c>
      <c r="P23" s="240">
        <f>'2026-2030年盈利测算表'!T95</f>
        <v>7131</v>
      </c>
      <c r="Q23" s="240">
        <f>'2026-2030年盈利测算表'!U95</f>
        <v>100</v>
      </c>
      <c r="R23" s="240">
        <f>P23*$AC23</f>
        <v>4278.5999999999995</v>
      </c>
      <c r="S23" s="240">
        <f>R23-N23</f>
        <v>60</v>
      </c>
      <c r="T23" s="240">
        <f>'2026-2030年盈利测算表'!V95</f>
        <v>7231</v>
      </c>
      <c r="U23" s="240">
        <f>'2026-2030年盈利测算表'!W95</f>
        <v>100</v>
      </c>
      <c r="V23" s="240">
        <f>T23*$AD23</f>
        <v>4338.5999999999995</v>
      </c>
      <c r="W23" s="240">
        <f>V23-R23</f>
        <v>60</v>
      </c>
      <c r="X23" s="240">
        <f>(T23-B23)/5</f>
        <v>120</v>
      </c>
      <c r="Y23" s="299"/>
      <c r="Z23" s="300">
        <v>0.6</v>
      </c>
      <c r="AA23" s="291">
        <f t="shared" si="9"/>
        <v>0.6</v>
      </c>
      <c r="AB23" s="291">
        <f t="shared" si="9"/>
        <v>0.6</v>
      </c>
      <c r="AC23" s="291">
        <f>AB23</f>
        <v>0.6</v>
      </c>
      <c r="AD23" s="291">
        <f>AC23</f>
        <v>0.6</v>
      </c>
      <c r="AE23" s="286">
        <f>(V23-C23)/5</f>
        <v>71.999999999999915</v>
      </c>
      <c r="AF23" s="256">
        <f>F23-C23</f>
        <v>119.99999999999955</v>
      </c>
      <c r="AG23" s="219" t="s">
        <v>295</v>
      </c>
      <c r="AH23" s="256">
        <f>V23-资本!V23</f>
        <v>0</v>
      </c>
      <c r="AI23" s="541">
        <v>0.6</v>
      </c>
    </row>
    <row r="24" spans="1:35" s="219" customFormat="1" ht="23.25" customHeight="1">
      <c r="A24" s="241" t="s">
        <v>530</v>
      </c>
      <c r="B24" s="244">
        <f>'2026-2030年盈利测算表'!L97</f>
        <v>2275.1654510607368</v>
      </c>
      <c r="C24" s="240">
        <f>B24*Z24</f>
        <v>2275.1654510607368</v>
      </c>
      <c r="D24" s="244">
        <f>'2026-2030年盈利测算表'!N97</f>
        <v>2275.1654510607368</v>
      </c>
      <c r="E24" s="244">
        <f>'2026-2030年盈利测算表'!O97</f>
        <v>0</v>
      </c>
      <c r="F24" s="240">
        <f>C24*(1+$Y24)</f>
        <v>2377.5144228663003</v>
      </c>
      <c r="G24" s="240">
        <f>F24-C24</f>
        <v>102.34897180556345</v>
      </c>
      <c r="H24" s="244">
        <f>'2026-2030年盈利测算表'!P97</f>
        <v>2275.1654510607368</v>
      </c>
      <c r="I24" s="244">
        <f>'2026-2030年盈利测算表'!Q97</f>
        <v>0</v>
      </c>
      <c r="J24" s="240">
        <f>F24*(1+$Y24)</f>
        <v>2484.4675925884467</v>
      </c>
      <c r="K24" s="240">
        <f>J24-F24</f>
        <v>106.95316972214641</v>
      </c>
      <c r="L24" s="244">
        <f>'2026-2030年盈利测算表'!R97</f>
        <v>2275.1654510607368</v>
      </c>
      <c r="M24" s="244">
        <f>'2026-2030年盈利测算表'!S97</f>
        <v>0</v>
      </c>
      <c r="N24" s="240">
        <f>J24*(1+$Y24)</f>
        <v>2596.2320813939173</v>
      </c>
      <c r="O24" s="240">
        <f>N24-J24</f>
        <v>111.76448880547059</v>
      </c>
      <c r="P24" s="244">
        <f>'2026-2030年盈利测算表'!T97</f>
        <v>2275.1654510607368</v>
      </c>
      <c r="Q24" s="244">
        <f>'2026-2030年盈利测算表'!U97</f>
        <v>0</v>
      </c>
      <c r="R24" s="240">
        <f>N24*(1+$Y24)</f>
        <v>2713.0243278546745</v>
      </c>
      <c r="S24" s="240">
        <f>R24-N24</f>
        <v>116.79224646075727</v>
      </c>
      <c r="T24" s="244">
        <f>'2026-2030年盈利测算表'!V97</f>
        <v>2275.1654510607368</v>
      </c>
      <c r="U24" s="244">
        <f>'2026-2030年盈利测算表'!W97</f>
        <v>0</v>
      </c>
      <c r="V24" s="240">
        <f>R24*(1+$Y24)</f>
        <v>2835.0705070940553</v>
      </c>
      <c r="W24" s="240">
        <f>V24-R24</f>
        <v>122.04617923938076</v>
      </c>
      <c r="X24" s="240">
        <f>(T24-B24)/5</f>
        <v>0</v>
      </c>
      <c r="Y24" s="301">
        <f>'2026-2030年盈利测算表'!Y51</f>
        <v>4.4985287447049549E-2</v>
      </c>
      <c r="Z24" s="300">
        <v>1</v>
      </c>
      <c r="AA24" s="291">
        <f t="shared" si="9"/>
        <v>1</v>
      </c>
      <c r="AB24" s="291">
        <f t="shared" si="9"/>
        <v>1</v>
      </c>
      <c r="AC24" s="291">
        <f>AB24</f>
        <v>1</v>
      </c>
      <c r="AD24" s="291">
        <f>AC24</f>
        <v>1</v>
      </c>
      <c r="AE24" s="286">
        <f>(V24-C24)/5</f>
        <v>111.98101120666369</v>
      </c>
      <c r="AF24" s="256">
        <f>F24-C24</f>
        <v>102.34897180556345</v>
      </c>
      <c r="AH24" s="256">
        <f>V24-资本!V24</f>
        <v>0</v>
      </c>
      <c r="AI24" s="541">
        <v>1</v>
      </c>
    </row>
    <row r="25" spans="1:35" ht="23.25" customHeight="1">
      <c r="A25" s="238" t="s">
        <v>175</v>
      </c>
      <c r="B25" s="246">
        <f t="shared" ref="B25:H25" si="18">B26+B27+B28++B31+B32</f>
        <v>358.75</v>
      </c>
      <c r="C25" s="246">
        <f t="shared" ref="C25:J25" si="19">C26+C27+C28+C31+C32</f>
        <v>248.43600000000001</v>
      </c>
      <c r="D25" s="246">
        <f t="shared" si="18"/>
        <v>533.75</v>
      </c>
      <c r="E25" s="246">
        <f>E26+E27+E28++E31+E32</f>
        <v>175</v>
      </c>
      <c r="F25" s="246">
        <f t="shared" si="19"/>
        <v>346.43599999999998</v>
      </c>
      <c r="G25" s="246">
        <f t="shared" si="19"/>
        <v>98</v>
      </c>
      <c r="H25" s="246">
        <f t="shared" si="18"/>
        <v>593.75</v>
      </c>
      <c r="I25" s="246">
        <f>I26+I27+I28++I31+I32</f>
        <v>60</v>
      </c>
      <c r="J25" s="246">
        <f t="shared" si="19"/>
        <v>398.93599999999998</v>
      </c>
      <c r="K25" s="246">
        <f>K26+K27+K28+K31+K32</f>
        <v>52.5</v>
      </c>
      <c r="L25" s="246">
        <f>L26+L27+L28++L31+L32</f>
        <v>603.75</v>
      </c>
      <c r="M25" s="246">
        <f>M26+M27+M28++M31+M32</f>
        <v>10</v>
      </c>
      <c r="N25" s="246">
        <f t="shared" ref="N25:W25" si="20">N26+N27+N28+N31+N32</f>
        <v>426.43600000000004</v>
      </c>
      <c r="O25" s="246">
        <f t="shared" si="20"/>
        <v>27.500000000000028</v>
      </c>
      <c r="P25" s="246">
        <f>P26+P27+P28++P31+P32</f>
        <v>613.75</v>
      </c>
      <c r="Q25" s="246">
        <f>Q26+Q27+Q28++Q31+Q32</f>
        <v>10</v>
      </c>
      <c r="R25" s="246">
        <f t="shared" si="20"/>
        <v>453.93600000000004</v>
      </c>
      <c r="S25" s="246">
        <f t="shared" si="20"/>
        <v>27.500000000000028</v>
      </c>
      <c r="T25" s="246">
        <f>T26+T27+T28++T31+T32</f>
        <v>623.75</v>
      </c>
      <c r="U25" s="246">
        <f>U26+U27+U28++U31+U32</f>
        <v>10.000000000000007</v>
      </c>
      <c r="V25" s="246">
        <f t="shared" si="20"/>
        <v>481.43600000000004</v>
      </c>
      <c r="W25" s="246">
        <f t="shared" si="20"/>
        <v>27.500000000000007</v>
      </c>
      <c r="X25" s="275"/>
      <c r="Y25" s="275"/>
      <c r="Z25" s="292"/>
      <c r="AA25" s="291"/>
      <c r="AB25" s="291"/>
      <c r="AC25" s="291"/>
      <c r="AD25" s="291"/>
      <c r="AE25" s="293"/>
      <c r="AF25" s="256"/>
      <c r="AH25" s="256">
        <f>V25-资本!V25</f>
        <v>0</v>
      </c>
      <c r="AI25" s="312"/>
    </row>
    <row r="26" spans="1:35" ht="23.25" customHeight="1">
      <c r="A26" s="247" t="s">
        <v>531</v>
      </c>
      <c r="B26" s="248">
        <f>'2026-2030年盈利测算表'!L100</f>
        <v>143.59</v>
      </c>
      <c r="C26" s="248">
        <f>B26*Z26</f>
        <v>129.23099999999999</v>
      </c>
      <c r="D26" s="248">
        <f>'2026-2030年盈利测算表'!N100</f>
        <v>163.59</v>
      </c>
      <c r="E26" s="248">
        <f>'2026-2030年盈利测算表'!O100</f>
        <v>20</v>
      </c>
      <c r="F26" s="240">
        <f>D26*$Z26</f>
        <v>147.23099999999999</v>
      </c>
      <c r="G26" s="240">
        <f>F26-C26</f>
        <v>18</v>
      </c>
      <c r="H26" s="248">
        <f>'2026-2030年盈利测算表'!P100</f>
        <v>213.59</v>
      </c>
      <c r="I26" s="248">
        <f>'2026-2030年盈利测算表'!Q100</f>
        <v>50</v>
      </c>
      <c r="J26" s="240">
        <f>H26*$AA26</f>
        <v>192.23099999999999</v>
      </c>
      <c r="K26" s="240">
        <f>J26-F26</f>
        <v>45</v>
      </c>
      <c r="L26" s="248">
        <f>'2026-2030年盈利测算表'!R100</f>
        <v>263.59000000000003</v>
      </c>
      <c r="M26" s="248">
        <f>'2026-2030年盈利测算表'!S100</f>
        <v>50</v>
      </c>
      <c r="N26" s="240">
        <f>L26*$AB26</f>
        <v>237.23100000000002</v>
      </c>
      <c r="O26" s="240">
        <f>N26-J26</f>
        <v>45.000000000000028</v>
      </c>
      <c r="P26" s="248">
        <f>'2026-2030年盈利测算表'!T100</f>
        <v>313.59000000000003</v>
      </c>
      <c r="Q26" s="248">
        <f>'2026-2030年盈利测算表'!U100</f>
        <v>50</v>
      </c>
      <c r="R26" s="240">
        <f>P26*$AC26</f>
        <v>282.23100000000005</v>
      </c>
      <c r="S26" s="240">
        <f>R26-N26</f>
        <v>45.000000000000028</v>
      </c>
      <c r="T26" s="248">
        <f>'2026-2030年盈利测算表'!V100</f>
        <v>363.59000000000003</v>
      </c>
      <c r="U26" s="248">
        <f>'2026-2030年盈利测算表'!W100</f>
        <v>50</v>
      </c>
      <c r="V26" s="240">
        <f>T26*$AD26</f>
        <v>327.23100000000005</v>
      </c>
      <c r="W26" s="240">
        <f>V26-R26</f>
        <v>45</v>
      </c>
      <c r="X26" s="240">
        <f>(T26-B26)/5</f>
        <v>44.000000000000007</v>
      </c>
      <c r="Y26" s="299">
        <f>(T26/B26)^(1/5)-1</f>
        <v>0.20419701662890355</v>
      </c>
      <c r="Z26" s="291">
        <v>0.9</v>
      </c>
      <c r="AA26" s="291">
        <f t="shared" si="9"/>
        <v>0.9</v>
      </c>
      <c r="AB26" s="291">
        <f t="shared" si="9"/>
        <v>0.9</v>
      </c>
      <c r="AC26" s="291">
        <f>AB26</f>
        <v>0.9</v>
      </c>
      <c r="AD26" s="291">
        <f>AC26</f>
        <v>0.9</v>
      </c>
      <c r="AE26" s="286">
        <f>(V26-C26)/5*AD1</f>
        <v>276.76440000000008</v>
      </c>
      <c r="AF26" s="256">
        <f>(F26-C26)*$AD$1</f>
        <v>125.80199999999999</v>
      </c>
      <c r="AG26" s="220" t="s">
        <v>292</v>
      </c>
      <c r="AH26" s="256">
        <f>V26-资本!V26</f>
        <v>0</v>
      </c>
      <c r="AI26" s="312">
        <v>0.9</v>
      </c>
    </row>
    <row r="27" spans="1:35" ht="23.25" customHeight="1">
      <c r="A27" s="247" t="s">
        <v>532</v>
      </c>
      <c r="B27" s="248"/>
      <c r="C27" s="248"/>
      <c r="D27" s="248"/>
      <c r="E27" s="248"/>
      <c r="F27" s="240"/>
      <c r="G27" s="240"/>
      <c r="H27" s="248"/>
      <c r="I27" s="248"/>
      <c r="J27" s="240"/>
      <c r="K27" s="240"/>
      <c r="L27" s="248"/>
      <c r="M27" s="248"/>
      <c r="N27" s="240"/>
      <c r="O27" s="240"/>
      <c r="P27" s="248"/>
      <c r="Q27" s="248"/>
      <c r="R27" s="240"/>
      <c r="S27" s="240"/>
      <c r="T27" s="248"/>
      <c r="U27" s="248"/>
      <c r="V27" s="240"/>
      <c r="W27" s="240"/>
      <c r="X27" s="240"/>
      <c r="Y27" s="299"/>
      <c r="Z27" s="297"/>
      <c r="AA27" s="291"/>
      <c r="AB27" s="291"/>
      <c r="AC27" s="291"/>
      <c r="AD27" s="291"/>
      <c r="AE27" s="286"/>
      <c r="AF27" s="256"/>
      <c r="AH27" s="256"/>
      <c r="AI27" s="312"/>
    </row>
    <row r="28" spans="1:35" ht="23.25" customHeight="1">
      <c r="A28" s="247" t="s">
        <v>533</v>
      </c>
      <c r="B28" s="248">
        <f>'2026-2030年盈利测算表'!L103</f>
        <v>172.51</v>
      </c>
      <c r="C28" s="248">
        <f>C29+C30</f>
        <v>76.555000000000007</v>
      </c>
      <c r="D28" s="248">
        <f>'2026-2030年盈利测算表'!N103</f>
        <v>322.51</v>
      </c>
      <c r="E28" s="248">
        <f>'2026-2030年盈利测算表'!O103</f>
        <v>150</v>
      </c>
      <c r="F28" s="248">
        <f>F29+F30</f>
        <v>151.55500000000001</v>
      </c>
      <c r="G28" s="240">
        <f>F28-C28</f>
        <v>75</v>
      </c>
      <c r="H28" s="248">
        <f>'2026-2030年盈利测算表'!P103</f>
        <v>327.51</v>
      </c>
      <c r="I28" s="248">
        <f>'2026-2030年盈利测算表'!Q103</f>
        <v>5</v>
      </c>
      <c r="J28" s="248">
        <f>J29+J30</f>
        <v>154.05500000000001</v>
      </c>
      <c r="K28" s="240">
        <f>J28-F28</f>
        <v>2.5</v>
      </c>
      <c r="L28" s="248">
        <f>'2026-2030年盈利测算表'!R103</f>
        <v>282.51</v>
      </c>
      <c r="M28" s="248">
        <f>'2026-2030年盈利测算表'!S103</f>
        <v>-45</v>
      </c>
      <c r="N28" s="248">
        <f>N29+N30</f>
        <v>131.55500000000001</v>
      </c>
      <c r="O28" s="240">
        <f>N28-J28</f>
        <v>-22.5</v>
      </c>
      <c r="P28" s="248">
        <f>'2026-2030年盈利测算表'!T103</f>
        <v>237.51</v>
      </c>
      <c r="Q28" s="248">
        <f>'2026-2030年盈利测算表'!U103</f>
        <v>-45</v>
      </c>
      <c r="R28" s="248">
        <f>R29+R30</f>
        <v>109.05500000000001</v>
      </c>
      <c r="S28" s="240">
        <f>R28-N28</f>
        <v>-22.5</v>
      </c>
      <c r="T28" s="248">
        <f>'2026-2030年盈利测算表'!V103</f>
        <v>192.51</v>
      </c>
      <c r="U28" s="248">
        <f>'2026-2030年盈利测算表'!W103</f>
        <v>-45</v>
      </c>
      <c r="V28" s="248">
        <f>V29+V30</f>
        <v>86.555000000000007</v>
      </c>
      <c r="W28" s="240">
        <f>V28-R28</f>
        <v>-22.5</v>
      </c>
      <c r="X28" s="248"/>
      <c r="Y28" s="299"/>
      <c r="Z28" s="292"/>
      <c r="AA28" s="291"/>
      <c r="AB28" s="291"/>
      <c r="AC28" s="291"/>
      <c r="AD28" s="291"/>
      <c r="AE28" s="293"/>
      <c r="AF28" s="256"/>
      <c r="AH28" s="256">
        <f>V28-资本!V28</f>
        <v>0</v>
      </c>
      <c r="AI28" s="312"/>
    </row>
    <row r="29" spans="1:35" ht="23.25" customHeight="1">
      <c r="A29" s="241" t="s">
        <v>179</v>
      </c>
      <c r="B29" s="240">
        <f>'2026-2030年盈利测算表'!L105</f>
        <v>75.510000000000005</v>
      </c>
      <c r="C29" s="240">
        <f>B29*Z29</f>
        <v>37.755000000000003</v>
      </c>
      <c r="D29" s="240">
        <f>'2026-2030年盈利测算表'!N105</f>
        <v>225.51</v>
      </c>
      <c r="E29" s="240">
        <f>'2026-2030年盈利测算表'!O105</f>
        <v>150</v>
      </c>
      <c r="F29" s="240">
        <f>D29*$Z29</f>
        <v>112.755</v>
      </c>
      <c r="G29" s="240">
        <f>F29-C29</f>
        <v>75</v>
      </c>
      <c r="H29" s="240">
        <f>'2026-2030年盈利测算表'!P105</f>
        <v>230.51</v>
      </c>
      <c r="I29" s="240">
        <f>'2026-2030年盈利测算表'!Q105</f>
        <v>5</v>
      </c>
      <c r="J29" s="240">
        <f>H29*$AA29</f>
        <v>115.255</v>
      </c>
      <c r="K29" s="240">
        <f>J29-F29</f>
        <v>2.5</v>
      </c>
      <c r="L29" s="240">
        <f>'2026-2030年盈利测算表'!R105</f>
        <v>185.51</v>
      </c>
      <c r="M29" s="240">
        <f>'2026-2030年盈利测算表'!S105</f>
        <v>-45</v>
      </c>
      <c r="N29" s="240">
        <f>L29*$AB29</f>
        <v>92.754999999999995</v>
      </c>
      <c r="O29" s="240">
        <f>N29-J29</f>
        <v>-22.5</v>
      </c>
      <c r="P29" s="240">
        <f>'2026-2030年盈利测算表'!T105</f>
        <v>140.51</v>
      </c>
      <c r="Q29" s="240">
        <f>'2026-2030年盈利测算表'!U105</f>
        <v>-45</v>
      </c>
      <c r="R29" s="240">
        <f>P29*$AC29</f>
        <v>70.254999999999995</v>
      </c>
      <c r="S29" s="240">
        <f>R29-N29</f>
        <v>-22.5</v>
      </c>
      <c r="T29" s="240">
        <f>'2026-2030年盈利测算表'!V105</f>
        <v>95.509999999999991</v>
      </c>
      <c r="U29" s="240">
        <f>'2026-2030年盈利测算表'!W105</f>
        <v>-45</v>
      </c>
      <c r="V29" s="240">
        <f>T29*$AD29</f>
        <v>47.754999999999995</v>
      </c>
      <c r="W29" s="240">
        <f>V29-R29</f>
        <v>-22.5</v>
      </c>
      <c r="X29" s="240">
        <f>(T29-B29)/5</f>
        <v>3.9999999999999973</v>
      </c>
      <c r="Y29" s="289"/>
      <c r="Z29" s="291">
        <v>0.5</v>
      </c>
      <c r="AA29" s="291">
        <f t="shared" si="9"/>
        <v>0.5</v>
      </c>
      <c r="AB29" s="291">
        <f t="shared" si="9"/>
        <v>0.5</v>
      </c>
      <c r="AC29" s="291">
        <f t="shared" ref="AC29:AD31" si="21">AB29</f>
        <v>0.5</v>
      </c>
      <c r="AD29" s="291">
        <f t="shared" si="21"/>
        <v>0.5</v>
      </c>
      <c r="AE29" s="286">
        <f>(V29-C29)/5*AD1</f>
        <v>13.977999999999991</v>
      </c>
      <c r="AF29" s="256">
        <f>(F29-C29)*$AD$1</f>
        <v>524.17499999999995</v>
      </c>
      <c r="AG29" s="220" t="s">
        <v>295</v>
      </c>
      <c r="AH29" s="256">
        <f>V29-资本!V29</f>
        <v>0</v>
      </c>
      <c r="AI29" s="312">
        <v>0.5</v>
      </c>
    </row>
    <row r="30" spans="1:35" ht="23.25" customHeight="1">
      <c r="A30" s="241" t="s">
        <v>113</v>
      </c>
      <c r="B30" s="240">
        <f>'2026-2030年盈利测算表'!L107</f>
        <v>97</v>
      </c>
      <c r="C30" s="240">
        <f>B30*Z30</f>
        <v>38.800000000000004</v>
      </c>
      <c r="D30" s="240">
        <f>'2026-2030年盈利测算表'!N107</f>
        <v>97</v>
      </c>
      <c r="E30" s="240">
        <f>'2026-2030年盈利测算表'!O107</f>
        <v>0</v>
      </c>
      <c r="F30" s="240">
        <f>D30*$Z30</f>
        <v>38.800000000000004</v>
      </c>
      <c r="G30" s="240">
        <f>F30-C30</f>
        <v>0</v>
      </c>
      <c r="H30" s="240">
        <f>'2026-2030年盈利测算表'!P107</f>
        <v>97</v>
      </c>
      <c r="I30" s="240">
        <f>'2026-2030年盈利测算表'!Q107</f>
        <v>0</v>
      </c>
      <c r="J30" s="240">
        <f>H30*$AA30</f>
        <v>38.800000000000004</v>
      </c>
      <c r="K30" s="240">
        <f>J30-F30</f>
        <v>0</v>
      </c>
      <c r="L30" s="240">
        <f>'2026-2030年盈利测算表'!R107</f>
        <v>97</v>
      </c>
      <c r="M30" s="240">
        <f>'2026-2030年盈利测算表'!S107</f>
        <v>0</v>
      </c>
      <c r="N30" s="240">
        <f>L30*$AB30</f>
        <v>38.800000000000004</v>
      </c>
      <c r="O30" s="240">
        <f>N30-J30</f>
        <v>0</v>
      </c>
      <c r="P30" s="240">
        <f>'2026-2030年盈利测算表'!T107</f>
        <v>97</v>
      </c>
      <c r="Q30" s="240">
        <f>'2026-2030年盈利测算表'!U107</f>
        <v>0</v>
      </c>
      <c r="R30" s="240">
        <f>P30*$AC30</f>
        <v>38.800000000000004</v>
      </c>
      <c r="S30" s="240">
        <f>R30-N30</f>
        <v>0</v>
      </c>
      <c r="T30" s="240">
        <f>'2026-2030年盈利测算表'!V107</f>
        <v>97</v>
      </c>
      <c r="U30" s="240">
        <f>'2026-2030年盈利测算表'!W107</f>
        <v>0</v>
      </c>
      <c r="V30" s="240">
        <f>T30*$AD30</f>
        <v>38.800000000000004</v>
      </c>
      <c r="W30" s="240">
        <f>V30-R30</f>
        <v>0</v>
      </c>
      <c r="X30" s="240">
        <f>(T30-B30)/5</f>
        <v>0</v>
      </c>
      <c r="Y30" s="289"/>
      <c r="Z30" s="297">
        <v>0.4</v>
      </c>
      <c r="AA30" s="291">
        <f t="shared" si="9"/>
        <v>0.4</v>
      </c>
      <c r="AB30" s="291">
        <f t="shared" si="9"/>
        <v>0.4</v>
      </c>
      <c r="AC30" s="291">
        <f t="shared" si="21"/>
        <v>0.4</v>
      </c>
      <c r="AD30" s="291">
        <f t="shared" si="21"/>
        <v>0.4</v>
      </c>
      <c r="AE30" s="286">
        <f>(V30-C30)/5*AD1</f>
        <v>0</v>
      </c>
      <c r="AF30" s="256">
        <f>(F30-C30)*$AD$1</f>
        <v>0</v>
      </c>
      <c r="AG30" s="220" t="s">
        <v>295</v>
      </c>
      <c r="AH30" s="256">
        <f>V30-资本!V30</f>
        <v>0</v>
      </c>
      <c r="AI30" s="312">
        <v>0.4</v>
      </c>
    </row>
    <row r="31" spans="1:35" ht="23.25" customHeight="1">
      <c r="A31" s="249" t="s">
        <v>534</v>
      </c>
      <c r="B31" s="248">
        <f>'2026-2030年盈利测算表'!L109</f>
        <v>42.65</v>
      </c>
      <c r="C31" s="250">
        <f>B31*Z31</f>
        <v>42.65</v>
      </c>
      <c r="D31" s="248">
        <f>'2026-2030年盈利测算表'!N109</f>
        <v>47.65</v>
      </c>
      <c r="E31" s="248">
        <f>'2026-2030年盈利测算表'!O109</f>
        <v>5</v>
      </c>
      <c r="F31" s="250">
        <f>D31*$Z$31</f>
        <v>47.65</v>
      </c>
      <c r="G31" s="240">
        <f>F31-C31</f>
        <v>5</v>
      </c>
      <c r="H31" s="248">
        <f>'2026-2030年盈利测算表'!P109</f>
        <v>52.65</v>
      </c>
      <c r="I31" s="248">
        <f>'2026-2030年盈利测算表'!Q109</f>
        <v>5</v>
      </c>
      <c r="J31" s="250">
        <f>H31*$AA$31</f>
        <v>52.65</v>
      </c>
      <c r="K31" s="240">
        <f>J31-F31</f>
        <v>5</v>
      </c>
      <c r="L31" s="248">
        <f>'2026-2030年盈利测算表'!R109</f>
        <v>57.65</v>
      </c>
      <c r="M31" s="248">
        <f>'2026-2030年盈利测算表'!S109</f>
        <v>5</v>
      </c>
      <c r="N31" s="250">
        <f>L31*$AB$31</f>
        <v>57.65</v>
      </c>
      <c r="O31" s="240">
        <f>N31-J31</f>
        <v>5</v>
      </c>
      <c r="P31" s="248">
        <f>'2026-2030年盈利测算表'!T109</f>
        <v>62.65</v>
      </c>
      <c r="Q31" s="248">
        <f>'2026-2030年盈利测算表'!U109</f>
        <v>5</v>
      </c>
      <c r="R31" s="250">
        <f>P31*$AC$31</f>
        <v>62.65</v>
      </c>
      <c r="S31" s="240">
        <f>R31-N31</f>
        <v>5</v>
      </c>
      <c r="T31" s="248">
        <f>'2026-2030年盈利测算表'!V109</f>
        <v>67.650000000000006</v>
      </c>
      <c r="U31" s="248">
        <f>'2026-2030年盈利测算表'!W109</f>
        <v>5.0000000000000071</v>
      </c>
      <c r="V31" s="250">
        <f>T31*$AD$31</f>
        <v>67.650000000000006</v>
      </c>
      <c r="W31" s="240">
        <f>V31-R31</f>
        <v>5.0000000000000071</v>
      </c>
      <c r="X31" s="276"/>
      <c r="Y31" s="302"/>
      <c r="Z31" s="297">
        <v>1</v>
      </c>
      <c r="AA31" s="291">
        <f t="shared" si="9"/>
        <v>1</v>
      </c>
      <c r="AB31" s="291">
        <f t="shared" si="9"/>
        <v>1</v>
      </c>
      <c r="AC31" s="291">
        <f t="shared" si="21"/>
        <v>1</v>
      </c>
      <c r="AD31" s="291">
        <f t="shared" si="21"/>
        <v>1</v>
      </c>
      <c r="AE31" s="293"/>
      <c r="AF31" s="256">
        <f>F31-C31</f>
        <v>5</v>
      </c>
      <c r="AH31" s="256">
        <f>V31-资本!V31</f>
        <v>0</v>
      </c>
      <c r="AI31" s="312">
        <v>1</v>
      </c>
    </row>
    <row r="32" spans="1:35" ht="23.25" customHeight="1">
      <c r="A32" s="249" t="s">
        <v>535</v>
      </c>
      <c r="B32" s="248"/>
      <c r="C32" s="250"/>
      <c r="D32" s="248"/>
      <c r="E32" s="248"/>
      <c r="F32" s="250"/>
      <c r="G32" s="250"/>
      <c r="H32" s="248"/>
      <c r="I32" s="248"/>
      <c r="J32" s="250"/>
      <c r="K32" s="250"/>
      <c r="L32" s="248"/>
      <c r="M32" s="248"/>
      <c r="N32" s="250"/>
      <c r="O32" s="250"/>
      <c r="P32" s="248"/>
      <c r="Q32" s="248"/>
      <c r="R32" s="250"/>
      <c r="S32" s="250"/>
      <c r="T32" s="248"/>
      <c r="U32" s="248"/>
      <c r="V32" s="250"/>
      <c r="W32" s="250"/>
      <c r="X32" s="276"/>
      <c r="Y32" s="302"/>
      <c r="Z32" s="284"/>
      <c r="AA32" s="291"/>
      <c r="AB32" s="291"/>
      <c r="AC32" s="291"/>
      <c r="AD32" s="291"/>
      <c r="AE32" s="222"/>
      <c r="AF32" s="256">
        <f>F32-C32</f>
        <v>0</v>
      </c>
      <c r="AH32" s="256">
        <f>V32-资本!V32</f>
        <v>0</v>
      </c>
      <c r="AI32" s="312"/>
    </row>
    <row r="33" spans="1:35" ht="23.25" customHeight="1">
      <c r="A33" s="238" t="s">
        <v>536</v>
      </c>
      <c r="B33" s="251">
        <f>SUM(B34:B39)</f>
        <v>31269.55689285458</v>
      </c>
      <c r="C33" s="251">
        <f>SUM(C34:C39)</f>
        <v>6590.4500976083064</v>
      </c>
      <c r="D33" s="251">
        <f t="shared" ref="D33:W33" si="22">SUM(D34:D39)</f>
        <v>32345.221922010063</v>
      </c>
      <c r="E33" s="251">
        <f>SUM(E34:E39)</f>
        <v>1075.6650291554838</v>
      </c>
      <c r="F33" s="251">
        <f t="shared" si="22"/>
        <v>6877.9916562409089</v>
      </c>
      <c r="G33" s="251">
        <f t="shared" si="22"/>
        <v>287.5415586326036</v>
      </c>
      <c r="H33" s="251">
        <f t="shared" si="22"/>
        <v>33503.686213132649</v>
      </c>
      <c r="I33" s="251">
        <f>SUM(I34:I39)</f>
        <v>1158.4642911225851</v>
      </c>
      <c r="J33" s="251">
        <f t="shared" si="22"/>
        <v>7172.7684313482096</v>
      </c>
      <c r="K33" s="251">
        <f>SUM(K34:K39)</f>
        <v>294.77677510730052</v>
      </c>
      <c r="L33" s="251">
        <f t="shared" si="22"/>
        <v>34751.025561943039</v>
      </c>
      <c r="M33" s="251">
        <f>SUM(M34:M39)</f>
        <v>1247.3393488103909</v>
      </c>
      <c r="N33" s="251">
        <f t="shared" si="22"/>
        <v>7486.6646072020148</v>
      </c>
      <c r="O33" s="251">
        <f t="shared" si="22"/>
        <v>313.89617585380421</v>
      </c>
      <c r="P33" s="251">
        <f t="shared" si="22"/>
        <v>36093.797696778849</v>
      </c>
      <c r="Q33" s="251">
        <f>SUM(Q34:Q39)</f>
        <v>1342.7721348358118</v>
      </c>
      <c r="R33" s="251">
        <f t="shared" si="22"/>
        <v>7820.9697501416404</v>
      </c>
      <c r="S33" s="251">
        <f t="shared" si="22"/>
        <v>334.30514293962665</v>
      </c>
      <c r="T33" s="251">
        <f t="shared" si="22"/>
        <v>37539.081774996041</v>
      </c>
      <c r="U33" s="251">
        <f>SUM(U34:U39)</f>
        <v>1445.284078217187</v>
      </c>
      <c r="V33" s="251">
        <f t="shared" si="22"/>
        <v>8177.0690608411805</v>
      </c>
      <c r="W33" s="251">
        <f t="shared" si="22"/>
        <v>356.09931069954007</v>
      </c>
      <c r="X33" s="277"/>
      <c r="Y33" s="303"/>
      <c r="Z33" s="284"/>
      <c r="AA33" s="291"/>
      <c r="AB33" s="291"/>
      <c r="AC33" s="291"/>
      <c r="AD33" s="291"/>
      <c r="AE33" s="222"/>
      <c r="AF33" s="256"/>
      <c r="AH33" s="256">
        <f>V33-资本!V33</f>
        <v>0</v>
      </c>
      <c r="AI33" s="312"/>
    </row>
    <row r="34" spans="1:35" ht="23.25" customHeight="1">
      <c r="A34" s="252" t="s">
        <v>537</v>
      </c>
      <c r="B34" s="244">
        <v>8302.44</v>
      </c>
      <c r="C34" s="244">
        <v>3356.98</v>
      </c>
      <c r="D34" s="244">
        <f t="shared" ref="D34:D39" si="23">B34*(1+$Y34)</f>
        <v>8651.0789810664264</v>
      </c>
      <c r="E34" s="244">
        <f t="shared" ref="E34:E39" si="24">D34-B34</f>
        <v>348.63898106642591</v>
      </c>
      <c r="F34" s="240">
        <f t="shared" ref="F34:F39" si="25">D34*$Z34</f>
        <v>3497.9525278589249</v>
      </c>
      <c r="G34" s="240">
        <f t="shared" ref="G34:G39" si="26">F34-C34</f>
        <v>140.97252785892488</v>
      </c>
      <c r="H34" s="244">
        <f t="shared" ref="H34:I39" si="27">D34*(1+$Y34)</f>
        <v>9014.3581328680866</v>
      </c>
      <c r="I34" s="244">
        <f t="shared" si="27"/>
        <v>363.27915180165985</v>
      </c>
      <c r="J34" s="240">
        <f t="shared" ref="J34:J39" si="28">H34*$AA34</f>
        <v>3644.8397808991717</v>
      </c>
      <c r="K34" s="240">
        <f t="shared" ref="K34:K39" si="29">J34-F34</f>
        <v>146.88725304024683</v>
      </c>
      <c r="L34" s="244">
        <f t="shared" ref="L34:M39" si="30">H34*(1+$Y34)</f>
        <v>9392.8922306045315</v>
      </c>
      <c r="M34" s="244">
        <f t="shared" si="30"/>
        <v>378.53409773644603</v>
      </c>
      <c r="N34" s="240">
        <f t="shared" ref="N34:N39" si="31">L34*$AB34</f>
        <v>3797.8951751402692</v>
      </c>
      <c r="O34" s="240">
        <f t="shared" ref="O34:O39" si="32">N34-J34</f>
        <v>153.05539424109747</v>
      </c>
      <c r="P34" s="244">
        <f t="shared" ref="P34:Q39" si="33">L34*(1+$Y34)</f>
        <v>9787.3218653317563</v>
      </c>
      <c r="Q34" s="244">
        <f t="shared" si="33"/>
        <v>394.42963472722624</v>
      </c>
      <c r="R34" s="240">
        <f t="shared" ref="R34:R39" si="34">P34*$AC34</f>
        <v>3957.3777253373191</v>
      </c>
      <c r="S34" s="240">
        <f t="shared" ref="S34:S39" si="35">R34-N34</f>
        <v>159.48255019704993</v>
      </c>
      <c r="T34" s="244">
        <f>P34*(1+$Y34)</f>
        <v>10198.314528030724</v>
      </c>
      <c r="U34" s="244">
        <f>Q34*(1+$Y34)</f>
        <v>410.99266269896737</v>
      </c>
      <c r="V34" s="240">
        <f t="shared" ref="V34:V39" si="36">T34*$AD34</f>
        <v>4123.5573228841331</v>
      </c>
      <c r="W34" s="240">
        <f t="shared" ref="W34:W39" si="37">V34-R34</f>
        <v>166.17959754681397</v>
      </c>
      <c r="X34" s="240">
        <f t="shared" ref="X34:X39" si="38">(T34-B34)/5</f>
        <v>379.17490560614459</v>
      </c>
      <c r="Y34" s="304">
        <f>中收测算表!I42</f>
        <v>4.1992351774469361E-2</v>
      </c>
      <c r="Z34" s="297">
        <f>AI34</f>
        <v>0.40433713939203098</v>
      </c>
      <c r="AA34" s="291">
        <f t="shared" ref="AA34:AD35" si="39">Z34</f>
        <v>0.40433713939203098</v>
      </c>
      <c r="AB34" s="291">
        <f t="shared" si="39"/>
        <v>0.40433713939203098</v>
      </c>
      <c r="AC34" s="291">
        <f t="shared" si="39"/>
        <v>0.40433713939203098</v>
      </c>
      <c r="AD34" s="291">
        <f t="shared" si="39"/>
        <v>0.40433713939203098</v>
      </c>
      <c r="AE34" s="286">
        <f t="shared" ref="AE34:AE39" si="40">(V34-C34)/5</f>
        <v>153.31546457682663</v>
      </c>
      <c r="AF34" s="256">
        <f t="shared" ref="AF34:AF39" si="41">F34-C34</f>
        <v>140.97252785892488</v>
      </c>
      <c r="AG34" s="220" t="s">
        <v>292</v>
      </c>
      <c r="AH34" s="256">
        <f>V34-资本!V34</f>
        <v>0</v>
      </c>
      <c r="AI34" s="312">
        <v>0.40433713939203098</v>
      </c>
    </row>
    <row r="35" spans="1:35" ht="23.25" customHeight="1">
      <c r="A35" s="252" t="s">
        <v>538</v>
      </c>
      <c r="B35" s="244">
        <v>2523.46408217927</v>
      </c>
      <c r="C35" s="244">
        <v>1096.92808072871</v>
      </c>
      <c r="D35" s="244">
        <f t="shared" si="23"/>
        <v>2705.1347341841365</v>
      </c>
      <c r="E35" s="244">
        <f t="shared" si="24"/>
        <v>181.6706520048665</v>
      </c>
      <c r="F35" s="240">
        <f t="shared" si="25"/>
        <v>1175.8987448041751</v>
      </c>
      <c r="G35" s="240">
        <f t="shared" si="26"/>
        <v>78.970664075465038</v>
      </c>
      <c r="H35" s="244">
        <f t="shared" si="27"/>
        <v>2899.884322415181</v>
      </c>
      <c r="I35" s="244">
        <f t="shared" si="27"/>
        <v>194.74958823104444</v>
      </c>
      <c r="J35" s="240">
        <f t="shared" si="28"/>
        <v>1260.5547116431364</v>
      </c>
      <c r="K35" s="240">
        <f t="shared" si="29"/>
        <v>84.655966838961376</v>
      </c>
      <c r="L35" s="244">
        <f t="shared" si="30"/>
        <v>3108.6544330390225</v>
      </c>
      <c r="M35" s="244">
        <f t="shared" si="30"/>
        <v>208.77011062384136</v>
      </c>
      <c r="N35" s="240">
        <f t="shared" si="31"/>
        <v>1351.3052786788462</v>
      </c>
      <c r="O35" s="240">
        <f t="shared" si="32"/>
        <v>90.750567035709764</v>
      </c>
      <c r="P35" s="244">
        <f t="shared" si="33"/>
        <v>3332.4544394255995</v>
      </c>
      <c r="Q35" s="244">
        <f t="shared" si="33"/>
        <v>223.80000638657685</v>
      </c>
      <c r="R35" s="240">
        <f t="shared" si="34"/>
        <v>1448.5892118122222</v>
      </c>
      <c r="S35" s="240">
        <f t="shared" si="35"/>
        <v>97.283933133375967</v>
      </c>
      <c r="T35" s="244">
        <f t="shared" ref="T35:U39" si="42">P35*(1+$Y35)</f>
        <v>3572.3663823228126</v>
      </c>
      <c r="U35" s="244">
        <f t="shared" si="42"/>
        <v>239.91194289721287</v>
      </c>
      <c r="V35" s="240">
        <f t="shared" si="36"/>
        <v>1552.8768648268317</v>
      </c>
      <c r="W35" s="240">
        <f t="shared" si="37"/>
        <v>104.28765301460953</v>
      </c>
      <c r="X35" s="240">
        <f t="shared" si="38"/>
        <v>209.78046002870852</v>
      </c>
      <c r="Y35" s="304">
        <f>中收测算表!I43</f>
        <v>7.1992565017202637E-2</v>
      </c>
      <c r="Z35" s="297">
        <f>AI35</f>
        <v>0.43469137782478101</v>
      </c>
      <c r="AA35" s="291">
        <f t="shared" si="39"/>
        <v>0.43469137782478101</v>
      </c>
      <c r="AB35" s="291">
        <f t="shared" si="39"/>
        <v>0.43469137782478101</v>
      </c>
      <c r="AC35" s="291">
        <f t="shared" si="39"/>
        <v>0.43469137782478101</v>
      </c>
      <c r="AD35" s="291">
        <f t="shared" si="39"/>
        <v>0.43469137782478101</v>
      </c>
      <c r="AE35" s="286">
        <f t="shared" si="40"/>
        <v>91.189756819624336</v>
      </c>
      <c r="AF35" s="256">
        <f t="shared" si="41"/>
        <v>78.970664075465038</v>
      </c>
      <c r="AG35" s="220" t="s">
        <v>292</v>
      </c>
      <c r="AH35" s="256">
        <f>V35-资本!V35</f>
        <v>0</v>
      </c>
      <c r="AI35" s="312">
        <v>0.43469137782478101</v>
      </c>
    </row>
    <row r="36" spans="1:35" ht="23.25" customHeight="1">
      <c r="A36" s="252" t="s">
        <v>539</v>
      </c>
      <c r="B36" s="244">
        <v>3769.6002252748099</v>
      </c>
      <c r="C36" s="244">
        <v>598.09642447199599</v>
      </c>
      <c r="D36" s="244">
        <f t="shared" si="23"/>
        <v>4116.375930532442</v>
      </c>
      <c r="E36" s="244">
        <f t="shared" si="24"/>
        <v>346.77570525763213</v>
      </c>
      <c r="F36" s="240">
        <f t="shared" si="25"/>
        <v>656.99439087520682</v>
      </c>
      <c r="G36" s="240">
        <f t="shared" si="26"/>
        <v>58.89796640321083</v>
      </c>
      <c r="H36" s="244">
        <f t="shared" si="27"/>
        <v>4495.0524694515962</v>
      </c>
      <c r="I36" s="244">
        <f t="shared" si="27"/>
        <v>378.67653891915427</v>
      </c>
      <c r="J36" s="240">
        <f t="shared" si="28"/>
        <v>717.43307923225905</v>
      </c>
      <c r="K36" s="240">
        <f t="shared" si="29"/>
        <v>60.438688357052229</v>
      </c>
      <c r="L36" s="244">
        <f t="shared" si="30"/>
        <v>4908.5644858751684</v>
      </c>
      <c r="M36" s="244">
        <f t="shared" si="30"/>
        <v>413.51201642357205</v>
      </c>
      <c r="N36" s="240">
        <f t="shared" si="31"/>
        <v>783.43168575764582</v>
      </c>
      <c r="O36" s="240">
        <f t="shared" si="32"/>
        <v>65.998606525386776</v>
      </c>
      <c r="P36" s="244">
        <f t="shared" si="33"/>
        <v>5360.1165894587357</v>
      </c>
      <c r="Q36" s="244">
        <f t="shared" si="33"/>
        <v>451.55210358356686</v>
      </c>
      <c r="R36" s="240">
        <f t="shared" si="34"/>
        <v>855.50168233930663</v>
      </c>
      <c r="S36" s="240">
        <f t="shared" si="35"/>
        <v>72.069996581660803</v>
      </c>
      <c r="T36" s="244">
        <f t="shared" si="42"/>
        <v>5853.2081905547593</v>
      </c>
      <c r="U36" s="244">
        <f t="shared" si="42"/>
        <v>493.09160109602345</v>
      </c>
      <c r="V36" s="240">
        <f t="shared" si="36"/>
        <v>934.2015925454815</v>
      </c>
      <c r="W36" s="240">
        <f t="shared" si="37"/>
        <v>78.699910206174877</v>
      </c>
      <c r="X36" s="240">
        <f t="shared" si="38"/>
        <v>416.7215930559899</v>
      </c>
      <c r="Y36" s="304">
        <f>中收测算表!I44</f>
        <v>9.1992700693440677E-2</v>
      </c>
      <c r="Z36" s="297">
        <v>0.15960505113298201</v>
      </c>
      <c r="AA36" s="291">
        <f t="shared" si="9"/>
        <v>0.15960505113298201</v>
      </c>
      <c r="AB36" s="291">
        <f t="shared" si="9"/>
        <v>0.15960505113298201</v>
      </c>
      <c r="AC36" s="290">
        <f t="shared" ref="AC36:AD39" si="43">AB36</f>
        <v>0.15960505113298201</v>
      </c>
      <c r="AD36" s="290">
        <f t="shared" si="43"/>
        <v>0.15960505113298201</v>
      </c>
      <c r="AE36" s="286">
        <f t="shared" si="40"/>
        <v>67.221033614697106</v>
      </c>
      <c r="AF36" s="256">
        <f t="shared" si="41"/>
        <v>58.89796640321083</v>
      </c>
      <c r="AG36" s="220" t="s">
        <v>292</v>
      </c>
      <c r="AH36" s="256">
        <f>V36-资本!V36</f>
        <v>0</v>
      </c>
      <c r="AI36" s="312">
        <v>0.15960505113298201</v>
      </c>
    </row>
    <row r="37" spans="1:35" ht="23.25" customHeight="1">
      <c r="A37" s="252" t="s">
        <v>540</v>
      </c>
      <c r="B37" s="244">
        <v>7847</v>
      </c>
      <c r="C37" s="244">
        <v>988.94345399999997</v>
      </c>
      <c r="D37" s="244">
        <f t="shared" si="23"/>
        <v>7742.2234942110999</v>
      </c>
      <c r="E37" s="244">
        <f t="shared" si="24"/>
        <v>-104.77650578890007</v>
      </c>
      <c r="F37" s="240">
        <f t="shared" si="25"/>
        <v>975.76229558942214</v>
      </c>
      <c r="G37" s="240">
        <f t="shared" si="26"/>
        <v>-13.181158410577837</v>
      </c>
      <c r="H37" s="244">
        <f t="shared" si="27"/>
        <v>7638.8460092155383</v>
      </c>
      <c r="I37" s="244">
        <f t="shared" si="27"/>
        <v>-103.37748499556103</v>
      </c>
      <c r="J37" s="240">
        <f t="shared" si="28"/>
        <v>962.7334993854696</v>
      </c>
      <c r="K37" s="240">
        <f t="shared" si="29"/>
        <v>-13.028796203952538</v>
      </c>
      <c r="L37" s="244">
        <f t="shared" si="30"/>
        <v>7536.8488646883188</v>
      </c>
      <c r="M37" s="244">
        <f t="shared" si="30"/>
        <v>-101.99714452721908</v>
      </c>
      <c r="N37" s="240">
        <f t="shared" si="31"/>
        <v>949.87866925019114</v>
      </c>
      <c r="O37" s="240">
        <f t="shared" si="32"/>
        <v>-12.854830135278462</v>
      </c>
      <c r="P37" s="244">
        <f t="shared" si="33"/>
        <v>7436.2136297321467</v>
      </c>
      <c r="Q37" s="244">
        <f t="shared" si="33"/>
        <v>-100.63523495617187</v>
      </c>
      <c r="R37" s="240">
        <f t="shared" si="34"/>
        <v>937.19548231410784</v>
      </c>
      <c r="S37" s="240">
        <f t="shared" si="35"/>
        <v>-12.683186936083302</v>
      </c>
      <c r="T37" s="244">
        <f t="shared" si="42"/>
        <v>7336.9221195469636</v>
      </c>
      <c r="U37" s="244">
        <f t="shared" si="42"/>
        <v>-99.291510185182617</v>
      </c>
      <c r="V37" s="240">
        <f t="shared" si="36"/>
        <v>924.68164672368903</v>
      </c>
      <c r="W37" s="240">
        <f t="shared" si="37"/>
        <v>-12.513835590418807</v>
      </c>
      <c r="X37" s="240">
        <f t="shared" si="38"/>
        <v>-102.01557609060728</v>
      </c>
      <c r="Y37" s="304">
        <f>Y11</f>
        <v>-1.335242841708939E-2</v>
      </c>
      <c r="Z37" s="297">
        <v>0.12603127464855601</v>
      </c>
      <c r="AA37" s="291">
        <f t="shared" si="9"/>
        <v>0.12603127464855601</v>
      </c>
      <c r="AB37" s="291">
        <f t="shared" si="9"/>
        <v>0.12603127464855601</v>
      </c>
      <c r="AC37" s="290">
        <f t="shared" si="43"/>
        <v>0.12603127464855601</v>
      </c>
      <c r="AD37" s="290">
        <f t="shared" si="43"/>
        <v>0.12603127464855601</v>
      </c>
      <c r="AE37" s="286">
        <f t="shared" si="40"/>
        <v>-12.852361455262189</v>
      </c>
      <c r="AF37" s="256">
        <f t="shared" si="41"/>
        <v>-13.181158410577837</v>
      </c>
      <c r="AG37" s="220" t="s">
        <v>294</v>
      </c>
      <c r="AH37" s="256">
        <f>V37-资本!V37</f>
        <v>0</v>
      </c>
      <c r="AI37" s="312">
        <v>0.12603127464855601</v>
      </c>
    </row>
    <row r="38" spans="1:35" ht="23.25" customHeight="1">
      <c r="A38" s="252" t="s">
        <v>541</v>
      </c>
      <c r="B38" s="244">
        <v>4815.4825316727001</v>
      </c>
      <c r="C38" s="244">
        <v>362.79428450720002</v>
      </c>
      <c r="D38" s="244">
        <f t="shared" si="23"/>
        <v>4823.3360716092284</v>
      </c>
      <c r="E38" s="244">
        <f t="shared" si="24"/>
        <v>7.8535399365282501</v>
      </c>
      <c r="F38" s="240">
        <f t="shared" si="25"/>
        <v>364.64420701365765</v>
      </c>
      <c r="G38" s="240">
        <f t="shared" si="26"/>
        <v>1.8499225064576308</v>
      </c>
      <c r="H38" s="244">
        <f t="shared" si="27"/>
        <v>4831.2024198342569</v>
      </c>
      <c r="I38" s="244">
        <f t="shared" si="27"/>
        <v>7.8663482250287213</v>
      </c>
      <c r="J38" s="240">
        <f t="shared" si="28"/>
        <v>365.23890293946982</v>
      </c>
      <c r="K38" s="240">
        <f t="shared" si="29"/>
        <v>0.59469592581217512</v>
      </c>
      <c r="L38" s="244">
        <f t="shared" si="30"/>
        <v>4839.0815972367427</v>
      </c>
      <c r="M38" s="244">
        <f t="shared" si="30"/>
        <v>7.8791774024857189</v>
      </c>
      <c r="N38" s="240">
        <f t="shared" si="31"/>
        <v>365.83456875109778</v>
      </c>
      <c r="O38" s="240">
        <f t="shared" si="32"/>
        <v>0.59566581162795273</v>
      </c>
      <c r="P38" s="244">
        <f t="shared" si="33"/>
        <v>4846.9736247397095</v>
      </c>
      <c r="Q38" s="244">
        <f t="shared" si="33"/>
        <v>7.8920275029669096</v>
      </c>
      <c r="R38" s="240">
        <f t="shared" si="34"/>
        <v>366.43120603032202</v>
      </c>
      <c r="S38" s="240">
        <f t="shared" si="35"/>
        <v>0.59663727922423959</v>
      </c>
      <c r="T38" s="244">
        <f t="shared" si="42"/>
        <v>4854.8785233003055</v>
      </c>
      <c r="U38" s="244">
        <f t="shared" si="42"/>
        <v>7.9048985605955213</v>
      </c>
      <c r="V38" s="240">
        <f t="shared" si="36"/>
        <v>367.02881636150312</v>
      </c>
      <c r="W38" s="240">
        <f t="shared" si="37"/>
        <v>0.59761033118110163</v>
      </c>
      <c r="X38" s="240">
        <f t="shared" si="38"/>
        <v>7.8791983255210649</v>
      </c>
      <c r="Y38" s="304">
        <f>Y10</f>
        <v>1.6308936612008385E-3</v>
      </c>
      <c r="Z38" s="297">
        <v>7.5600000000000001E-2</v>
      </c>
      <c r="AA38" s="291">
        <f t="shared" si="9"/>
        <v>7.5600000000000001E-2</v>
      </c>
      <c r="AB38" s="291">
        <f t="shared" si="9"/>
        <v>7.5600000000000001E-2</v>
      </c>
      <c r="AC38" s="290">
        <f t="shared" si="43"/>
        <v>7.5600000000000001E-2</v>
      </c>
      <c r="AD38" s="290">
        <f t="shared" si="43"/>
        <v>7.5600000000000001E-2</v>
      </c>
      <c r="AE38" s="286">
        <f t="shared" si="40"/>
        <v>0.84690637086061993</v>
      </c>
      <c r="AF38" s="256">
        <f t="shared" si="41"/>
        <v>1.8499225064576308</v>
      </c>
      <c r="AG38" s="220" t="s">
        <v>294</v>
      </c>
      <c r="AH38" s="256">
        <f>V38-资本!V38</f>
        <v>0</v>
      </c>
      <c r="AI38" s="312">
        <v>7.5600000000000001E-2</v>
      </c>
    </row>
    <row r="39" spans="1:35" ht="23.25" customHeight="1">
      <c r="A39" s="252" t="s">
        <v>542</v>
      </c>
      <c r="B39" s="244">
        <v>4011.5700537277999</v>
      </c>
      <c r="C39" s="244">
        <v>186.70785390040001</v>
      </c>
      <c r="D39" s="244">
        <f t="shared" si="23"/>
        <v>4307.0727104067309</v>
      </c>
      <c r="E39" s="244">
        <f t="shared" si="24"/>
        <v>295.50265667893109</v>
      </c>
      <c r="F39" s="240">
        <f t="shared" si="25"/>
        <v>206.7394900995231</v>
      </c>
      <c r="G39" s="240">
        <f t="shared" si="26"/>
        <v>20.031636199123085</v>
      </c>
      <c r="H39" s="244">
        <f t="shared" si="27"/>
        <v>4624.3428593479903</v>
      </c>
      <c r="I39" s="244">
        <f t="shared" si="27"/>
        <v>317.27014894125898</v>
      </c>
      <c r="J39" s="240">
        <f t="shared" si="28"/>
        <v>221.96845724870354</v>
      </c>
      <c r="K39" s="240">
        <f t="shared" si="29"/>
        <v>15.228967149180448</v>
      </c>
      <c r="L39" s="244">
        <f t="shared" si="30"/>
        <v>4964.9839504992551</v>
      </c>
      <c r="M39" s="244">
        <f t="shared" si="30"/>
        <v>340.64109115126479</v>
      </c>
      <c r="N39" s="240">
        <f t="shared" si="31"/>
        <v>238.31922962396425</v>
      </c>
      <c r="O39" s="240">
        <f t="shared" si="32"/>
        <v>16.350772375260703</v>
      </c>
      <c r="P39" s="244">
        <f t="shared" si="33"/>
        <v>5330.7175480909018</v>
      </c>
      <c r="Q39" s="244">
        <f t="shared" si="33"/>
        <v>365.73359759164686</v>
      </c>
      <c r="R39" s="240">
        <f t="shared" si="34"/>
        <v>255.87444230836329</v>
      </c>
      <c r="S39" s="240">
        <f t="shared" si="35"/>
        <v>17.555212684399038</v>
      </c>
      <c r="T39" s="244">
        <f t="shared" si="42"/>
        <v>5723.3920312404725</v>
      </c>
      <c r="U39" s="244">
        <f t="shared" si="42"/>
        <v>392.67448314957062</v>
      </c>
      <c r="V39" s="240">
        <f t="shared" si="36"/>
        <v>274.72281749954271</v>
      </c>
      <c r="W39" s="240">
        <f t="shared" si="37"/>
        <v>18.848375191179429</v>
      </c>
      <c r="X39" s="240">
        <f t="shared" si="38"/>
        <v>342.36439550253453</v>
      </c>
      <c r="Y39" s="304">
        <f>Y9</f>
        <v>7.3662594126788772E-2</v>
      </c>
      <c r="Z39" s="297">
        <v>4.8000000000000001E-2</v>
      </c>
      <c r="AA39" s="291">
        <f t="shared" si="9"/>
        <v>4.8000000000000001E-2</v>
      </c>
      <c r="AB39" s="291">
        <f t="shared" si="9"/>
        <v>4.8000000000000001E-2</v>
      </c>
      <c r="AC39" s="291">
        <f t="shared" si="43"/>
        <v>4.8000000000000001E-2</v>
      </c>
      <c r="AD39" s="291">
        <f t="shared" si="43"/>
        <v>4.8000000000000001E-2</v>
      </c>
      <c r="AE39" s="286">
        <f t="shared" si="40"/>
        <v>17.602992719828542</v>
      </c>
      <c r="AF39" s="256">
        <f t="shared" si="41"/>
        <v>20.031636199123085</v>
      </c>
      <c r="AG39" s="220" t="s">
        <v>292</v>
      </c>
      <c r="AH39" s="256">
        <f>V39-资本!V39</f>
        <v>0</v>
      </c>
      <c r="AI39" s="312">
        <v>4.8000000000000001E-2</v>
      </c>
    </row>
    <row r="40" spans="1:35" ht="23.25" customHeight="1">
      <c r="A40" s="238" t="s">
        <v>543</v>
      </c>
      <c r="B40" s="253"/>
      <c r="C40" s="251">
        <f>SUM(C41:C45)</f>
        <v>8865</v>
      </c>
      <c r="D40" s="251"/>
      <c r="E40" s="251"/>
      <c r="F40" s="251">
        <f>SUM(F41:F45)</f>
        <v>9055.8168459501539</v>
      </c>
      <c r="G40" s="251">
        <f>SUM(G41:G45)</f>
        <v>190.81684595015395</v>
      </c>
      <c r="H40" s="251"/>
      <c r="I40" s="251"/>
      <c r="J40" s="251">
        <f>SUM(J41:J45)</f>
        <v>9289.6080301787169</v>
      </c>
      <c r="K40" s="251">
        <f>SUM(K41:K45)</f>
        <v>233.79118422856277</v>
      </c>
      <c r="L40" s="251"/>
      <c r="M40" s="251"/>
      <c r="N40" s="251">
        <f>SUM(N41:N45)</f>
        <v>9572.0462313346634</v>
      </c>
      <c r="O40" s="251">
        <f>SUM(O41:O45)</f>
        <v>282.43820115594735</v>
      </c>
      <c r="P40" s="251"/>
      <c r="Q40" s="251"/>
      <c r="R40" s="251">
        <f>SUM(R41:R45)</f>
        <v>9909.5939314263942</v>
      </c>
      <c r="S40" s="251">
        <f>SUM(S41:S45)</f>
        <v>337.5477000917308</v>
      </c>
      <c r="T40" s="251"/>
      <c r="U40" s="251"/>
      <c r="V40" s="251">
        <f>SUM(V41:V45)</f>
        <v>10309.616110118863</v>
      </c>
      <c r="W40" s="251">
        <f>SUM(W41:W45)</f>
        <v>400.02217869246738</v>
      </c>
      <c r="X40" s="253"/>
      <c r="Y40" s="253"/>
      <c r="Z40" s="292"/>
      <c r="AE40" s="293"/>
      <c r="AF40" s="256"/>
      <c r="AH40" s="256">
        <f>V40-资本!V40</f>
        <v>0</v>
      </c>
    </row>
    <row r="41" spans="1:35" ht="23.25" customHeight="1">
      <c r="A41" s="254" t="s">
        <v>544</v>
      </c>
      <c r="B41" s="244" t="s">
        <v>122</v>
      </c>
      <c r="C41" s="244">
        <v>3746</v>
      </c>
      <c r="D41" s="244" t="s">
        <v>122</v>
      </c>
      <c r="E41" s="244"/>
      <c r="F41" s="244">
        <f>C41*(1+$Y$41/2)</f>
        <v>3822.9168459501539</v>
      </c>
      <c r="G41" s="240">
        <f>F41-C41</f>
        <v>76.916845950153856</v>
      </c>
      <c r="H41" s="244"/>
      <c r="I41" s="244"/>
      <c r="J41" s="244">
        <f>F41*(1+$Y$41/2)</f>
        <v>3901.4130301787168</v>
      </c>
      <c r="K41" s="240">
        <f>J41-F41</f>
        <v>78.496184228562925</v>
      </c>
      <c r="L41" s="244"/>
      <c r="M41" s="244"/>
      <c r="N41" s="244">
        <f>J41*(1+$Y$41/2)</f>
        <v>3981.5209813346642</v>
      </c>
      <c r="O41" s="240">
        <f>N41-J41</f>
        <v>80.107951155947376</v>
      </c>
      <c r="P41" s="244"/>
      <c r="Q41" s="244"/>
      <c r="R41" s="244">
        <f>N41*(1+$Y$41/2)</f>
        <v>4063.2737939263952</v>
      </c>
      <c r="S41" s="240">
        <f>R41-N41</f>
        <v>81.752812591731072</v>
      </c>
      <c r="T41" s="244"/>
      <c r="U41" s="244"/>
      <c r="V41" s="244">
        <f>R41*(1+$Y$41/2)</f>
        <v>4146.7052419938627</v>
      </c>
      <c r="W41" s="240">
        <f>V41-R41</f>
        <v>83.4314480674675</v>
      </c>
      <c r="X41" s="240"/>
      <c r="Y41" s="1092">
        <f>'2026-2030年盈利测算表'!Y12</f>
        <v>4.1066121703231984E-2</v>
      </c>
      <c r="Z41" s="292"/>
      <c r="AE41" s="286">
        <f t="shared" ref="AE41:AE47" si="44">(V41-C41)/5</f>
        <v>80.14104839877254</v>
      </c>
      <c r="AF41" s="256">
        <f t="shared" ref="AF41:AF47" si="45">F41-C41</f>
        <v>76.916845950153856</v>
      </c>
      <c r="AH41" s="256">
        <f>V41-资本!V41</f>
        <v>0</v>
      </c>
    </row>
    <row r="42" spans="1:35" ht="23.25" customHeight="1">
      <c r="A42" s="254" t="s">
        <v>545</v>
      </c>
      <c r="B42" s="244"/>
      <c r="C42" s="244">
        <v>1334</v>
      </c>
      <c r="D42" s="244"/>
      <c r="E42" s="244"/>
      <c r="F42" s="240">
        <f>C42*(1+$Y42)</f>
        <v>1534.1</v>
      </c>
      <c r="G42" s="240">
        <f>F42-C42</f>
        <v>200.09999999999991</v>
      </c>
      <c r="H42" s="244"/>
      <c r="I42" s="244"/>
      <c r="J42" s="240">
        <f>F42*(1+$Y42)</f>
        <v>1764.2149999999997</v>
      </c>
      <c r="K42" s="240">
        <f>J42-F42</f>
        <v>230.11499999999978</v>
      </c>
      <c r="L42" s="244"/>
      <c r="M42" s="244"/>
      <c r="N42" s="240">
        <f>J42*(1+$Y42)</f>
        <v>2028.8472499999996</v>
      </c>
      <c r="O42" s="240">
        <f>N42-J42</f>
        <v>264.63224999999989</v>
      </c>
      <c r="P42" s="244"/>
      <c r="Q42" s="244"/>
      <c r="R42" s="240">
        <f>N42*(1+$Y42)</f>
        <v>2333.1743374999992</v>
      </c>
      <c r="S42" s="240">
        <f>R42-N42</f>
        <v>304.32708749999961</v>
      </c>
      <c r="T42" s="244"/>
      <c r="U42" s="244"/>
      <c r="V42" s="240">
        <f>R42*(1+$Y42)</f>
        <v>2683.1504881249989</v>
      </c>
      <c r="W42" s="240">
        <f>V42-R42</f>
        <v>349.97615062499972</v>
      </c>
      <c r="X42" s="240"/>
      <c r="Y42" s="304">
        <v>0.15</v>
      </c>
      <c r="Z42" s="292"/>
      <c r="AE42" s="286">
        <f t="shared" si="44"/>
        <v>269.83009762499978</v>
      </c>
      <c r="AF42" s="256">
        <f t="shared" si="45"/>
        <v>200.09999999999991</v>
      </c>
      <c r="AG42" s="220" t="s">
        <v>295</v>
      </c>
      <c r="AH42" s="256">
        <f>V42-资本!V42</f>
        <v>0</v>
      </c>
    </row>
    <row r="43" spans="1:35" ht="23.25" customHeight="1">
      <c r="A43" s="254" t="s">
        <v>546</v>
      </c>
      <c r="B43" s="244">
        <v>225</v>
      </c>
      <c r="C43" s="244">
        <v>2140</v>
      </c>
      <c r="D43" s="244">
        <f>B43</f>
        <v>225</v>
      </c>
      <c r="E43" s="244"/>
      <c r="F43" s="255">
        <f>C43+G43</f>
        <v>1980</v>
      </c>
      <c r="G43" s="240">
        <v>-160</v>
      </c>
      <c r="H43" s="244">
        <f>D43</f>
        <v>225</v>
      </c>
      <c r="I43" s="244"/>
      <c r="J43" s="255">
        <f>F43+K43</f>
        <v>1820</v>
      </c>
      <c r="K43" s="240">
        <v>-160</v>
      </c>
      <c r="L43" s="244">
        <f>H43</f>
        <v>225</v>
      </c>
      <c r="M43" s="244"/>
      <c r="N43" s="255">
        <f>J43+O43</f>
        <v>1660</v>
      </c>
      <c r="O43" s="240">
        <v>-160</v>
      </c>
      <c r="P43" s="244">
        <f>L43</f>
        <v>225</v>
      </c>
      <c r="Q43" s="244"/>
      <c r="R43" s="255">
        <f>N43+S43</f>
        <v>1500</v>
      </c>
      <c r="S43" s="240">
        <v>-160</v>
      </c>
      <c r="T43" s="244">
        <f>P43</f>
        <v>225</v>
      </c>
      <c r="U43" s="244"/>
      <c r="V43" s="255">
        <f>R43+W43</f>
        <v>1340</v>
      </c>
      <c r="W43" s="240">
        <v>-160</v>
      </c>
      <c r="X43" s="240"/>
      <c r="Y43" s="305"/>
      <c r="Z43" s="292"/>
      <c r="AE43" s="286">
        <f t="shared" si="44"/>
        <v>-160</v>
      </c>
      <c r="AF43" s="256">
        <f t="shared" si="45"/>
        <v>-160</v>
      </c>
      <c r="AH43" s="256">
        <f>V43-资本!V43</f>
        <v>0</v>
      </c>
    </row>
    <row r="44" spans="1:35" ht="23.25" customHeight="1">
      <c r="A44" s="254" t="s">
        <v>547</v>
      </c>
      <c r="B44" s="244">
        <v>87.5</v>
      </c>
      <c r="C44" s="244">
        <v>507</v>
      </c>
      <c r="D44" s="244">
        <v>87.5</v>
      </c>
      <c r="E44" s="244"/>
      <c r="F44" s="255">
        <f>C44+G44</f>
        <v>467</v>
      </c>
      <c r="G44" s="244">
        <v>-40</v>
      </c>
      <c r="H44" s="244">
        <v>87.5</v>
      </c>
      <c r="I44" s="244"/>
      <c r="J44" s="255">
        <f>F44+K44</f>
        <v>427</v>
      </c>
      <c r="K44" s="244">
        <v>-40</v>
      </c>
      <c r="L44" s="244">
        <v>87.5</v>
      </c>
      <c r="M44" s="244"/>
      <c r="N44" s="255">
        <f>J44+O44</f>
        <v>387</v>
      </c>
      <c r="O44" s="244">
        <v>-40</v>
      </c>
      <c r="P44" s="244">
        <v>87.5</v>
      </c>
      <c r="Q44" s="244"/>
      <c r="R44" s="255">
        <f>N44+S44</f>
        <v>347</v>
      </c>
      <c r="S44" s="244">
        <v>-40</v>
      </c>
      <c r="T44" s="244">
        <v>87.5</v>
      </c>
      <c r="U44" s="244"/>
      <c r="V44" s="255">
        <f>R44+W44</f>
        <v>307</v>
      </c>
      <c r="W44" s="244">
        <v>-40</v>
      </c>
      <c r="X44" s="240"/>
      <c r="Y44" s="305"/>
      <c r="Z44" s="292"/>
      <c r="AE44" s="286">
        <f t="shared" si="44"/>
        <v>-40</v>
      </c>
      <c r="AF44" s="256">
        <f t="shared" si="45"/>
        <v>-40</v>
      </c>
      <c r="AH44" s="256">
        <f>V44-资本!V44</f>
        <v>0</v>
      </c>
    </row>
    <row r="45" spans="1:35" ht="23.25" customHeight="1">
      <c r="A45" s="254" t="s">
        <v>548</v>
      </c>
      <c r="B45" s="244"/>
      <c r="C45" s="244">
        <f>1138</f>
        <v>1138</v>
      </c>
      <c r="D45" s="244"/>
      <c r="E45" s="244"/>
      <c r="F45" s="240">
        <f>C45*(1+$Y45)</f>
        <v>1251.8000000000002</v>
      </c>
      <c r="G45" s="240">
        <f>F45-C45</f>
        <v>113.80000000000018</v>
      </c>
      <c r="H45" s="244"/>
      <c r="I45" s="244"/>
      <c r="J45" s="240">
        <f>F45*(1+$Y45)</f>
        <v>1376.9800000000002</v>
      </c>
      <c r="K45" s="240">
        <f>J45-F45</f>
        <v>125.18000000000006</v>
      </c>
      <c r="L45" s="244"/>
      <c r="M45" s="244"/>
      <c r="N45" s="240">
        <f>J45*(1+$Y45)</f>
        <v>1514.6780000000003</v>
      </c>
      <c r="O45" s="240">
        <f>N45-J45</f>
        <v>137.69800000000009</v>
      </c>
      <c r="P45" s="244"/>
      <c r="Q45" s="244"/>
      <c r="R45" s="240">
        <f>N45*(1+$Y45)</f>
        <v>1666.1458000000005</v>
      </c>
      <c r="S45" s="240">
        <f>R45-N45</f>
        <v>151.46780000000012</v>
      </c>
      <c r="T45" s="244"/>
      <c r="U45" s="244"/>
      <c r="V45" s="240">
        <f>R45*(1+$Y45)</f>
        <v>1832.7603800000006</v>
      </c>
      <c r="W45" s="240">
        <f>V45-R45</f>
        <v>166.61458000000016</v>
      </c>
      <c r="X45" s="240"/>
      <c r="Y45" s="304">
        <v>0.1</v>
      </c>
      <c r="Z45" s="292"/>
      <c r="AE45" s="286">
        <f t="shared" si="44"/>
        <v>138.95207600000012</v>
      </c>
      <c r="AF45" s="256">
        <f t="shared" si="45"/>
        <v>113.80000000000018</v>
      </c>
      <c r="AG45" s="220" t="s">
        <v>295</v>
      </c>
      <c r="AH45" s="256">
        <f>V45-资本!V45</f>
        <v>0</v>
      </c>
    </row>
    <row r="46" spans="1:35" ht="23.25" customHeight="1">
      <c r="A46" s="238" t="s">
        <v>549</v>
      </c>
      <c r="B46" s="246">
        <v>8297</v>
      </c>
      <c r="C46" s="246">
        <f>C47-C6</f>
        <v>6525.7935235311888</v>
      </c>
      <c r="D46" s="246">
        <f>子公司!N12</f>
        <v>7309.7635715614542</v>
      </c>
      <c r="E46" s="246">
        <f>子公司!O12</f>
        <v>473.41357156145415</v>
      </c>
      <c r="F46" s="246">
        <f>C46+F54</f>
        <v>7625.7935235311888</v>
      </c>
      <c r="G46" s="240">
        <f>F46-C46</f>
        <v>1100</v>
      </c>
      <c r="H46" s="246">
        <f>子公司!P12</f>
        <v>9950.9486583707585</v>
      </c>
      <c r="I46" s="246"/>
      <c r="J46" s="246">
        <f>F46+J54</f>
        <v>10268.793523531189</v>
      </c>
      <c r="K46" s="240">
        <f>J46-F46</f>
        <v>2643</v>
      </c>
      <c r="L46" s="246">
        <f>子公司!R12</f>
        <v>10822.90526764931</v>
      </c>
      <c r="M46" s="246"/>
      <c r="N46" s="246">
        <f>J46+N54</f>
        <v>11131.793523531189</v>
      </c>
      <c r="O46" s="240">
        <f>N46-J46</f>
        <v>863</v>
      </c>
      <c r="P46" s="246">
        <f>子公司!T12</f>
        <v>11821.50670067614</v>
      </c>
      <c r="Q46" s="246"/>
      <c r="R46" s="246">
        <f>N46+R54</f>
        <v>12066.793523531189</v>
      </c>
      <c r="S46" s="240">
        <f>R46-N46</f>
        <v>935</v>
      </c>
      <c r="T46" s="246">
        <f>子公司!V12</f>
        <v>12997.071436346898</v>
      </c>
      <c r="U46" s="246"/>
      <c r="V46" s="246">
        <f>R46+V54</f>
        <v>13026.793523531189</v>
      </c>
      <c r="W46" s="240">
        <f>V46-R46</f>
        <v>960</v>
      </c>
      <c r="X46" s="277"/>
      <c r="Y46" s="287">
        <f>(V46/C46)^(1/5)-1</f>
        <v>0.14826159668736527</v>
      </c>
      <c r="Z46" s="292"/>
      <c r="AE46" s="286">
        <f t="shared" si="44"/>
        <v>1300.2</v>
      </c>
      <c r="AF46" s="256">
        <f t="shared" si="45"/>
        <v>1100</v>
      </c>
      <c r="AH46" s="256">
        <f>V46-资本!V46</f>
        <v>0</v>
      </c>
    </row>
    <row r="47" spans="1:35" ht="23.25" customHeight="1">
      <c r="A47" s="238" t="s">
        <v>550</v>
      </c>
      <c r="B47" s="246">
        <f t="shared" ref="B47:H47" si="46">B46+B6</f>
        <v>103471.95389397583</v>
      </c>
      <c r="C47" s="246">
        <f>C54</f>
        <v>76843.388080392993</v>
      </c>
      <c r="D47" s="246">
        <f t="shared" si="46"/>
        <v>108694.30389397584</v>
      </c>
      <c r="E47" s="246">
        <f>E46+E6</f>
        <v>6683</v>
      </c>
      <c r="F47" s="246">
        <f>C47+F55</f>
        <v>81832.598631426663</v>
      </c>
      <c r="G47" s="240">
        <f>F47-C47</f>
        <v>4989.2105510336696</v>
      </c>
      <c r="H47" s="246">
        <f t="shared" si="46"/>
        <v>115394.30389397584</v>
      </c>
      <c r="I47" s="246"/>
      <c r="J47" s="246">
        <f>F47+J55</f>
        <v>88604.145358384834</v>
      </c>
      <c r="K47" s="240">
        <f>J47-F47</f>
        <v>6771.5467269581713</v>
      </c>
      <c r="L47" s="246">
        <f>L46+L6</f>
        <v>120294.30389397584</v>
      </c>
      <c r="M47" s="246"/>
      <c r="N47" s="246">
        <f>J47+N55</f>
        <v>92772.66353331253</v>
      </c>
      <c r="O47" s="240">
        <f>N47-J47</f>
        <v>4168.5181749276962</v>
      </c>
      <c r="P47" s="246">
        <f>P46+P6</f>
        <v>125394.30389397583</v>
      </c>
      <c r="Q47" s="246"/>
      <c r="R47" s="246">
        <f>N47+R55</f>
        <v>97134.307444988372</v>
      </c>
      <c r="S47" s="240">
        <f>R47-N47</f>
        <v>4361.6439116758411</v>
      </c>
      <c r="T47" s="246">
        <f>T46+T6</f>
        <v>130694.30389397583</v>
      </c>
      <c r="U47" s="246"/>
      <c r="V47" s="246">
        <f>R47+V55</f>
        <v>101791.04543701981</v>
      </c>
      <c r="W47" s="240">
        <f>V47-R47</f>
        <v>4656.7379920314415</v>
      </c>
      <c r="X47" s="277"/>
      <c r="Y47" s="287">
        <f>(V47/C47)^(1/5)-1</f>
        <v>5.784153217944632E-2</v>
      </c>
      <c r="Z47" s="292"/>
      <c r="AE47" s="286">
        <f t="shared" si="44"/>
        <v>4989.5314713253638</v>
      </c>
      <c r="AF47" s="256">
        <f t="shared" si="45"/>
        <v>4989.2105510336696</v>
      </c>
      <c r="AH47" s="256">
        <f>V47-资本!V47</f>
        <v>0</v>
      </c>
    </row>
    <row r="48" spans="1:35">
      <c r="A48" s="220" t="s">
        <v>551</v>
      </c>
      <c r="C48" s="256"/>
      <c r="F48" s="256"/>
      <c r="G48" s="256"/>
      <c r="AG48" s="220" t="s">
        <v>295</v>
      </c>
    </row>
    <row r="49" spans="1:25">
      <c r="A49" s="220" t="s">
        <v>869</v>
      </c>
      <c r="C49" s="256"/>
      <c r="F49" s="256"/>
      <c r="G49" s="903">
        <f>G9+G18+G26*7+G34+G35+G36+G39</f>
        <v>3143.0281704162107</v>
      </c>
      <c r="K49" s="903">
        <f>K9+K18+K26*7+K34+K35+K36+K39</f>
        <v>2946.8032301752282</v>
      </c>
      <c r="O49" s="903">
        <f>O9+O18+O26*7+O34+O35+O36+O39</f>
        <v>2811.7751840709507</v>
      </c>
      <c r="S49" s="903">
        <f>S9+S18+S26*7+S34+S35+S36+S39</f>
        <v>2476.1200143108854</v>
      </c>
      <c r="W49" s="903">
        <f>W9+W18+W26*7+W34+W35+W36+W39</f>
        <v>2435.908019418287</v>
      </c>
    </row>
    <row r="50" spans="1:25">
      <c r="A50" s="220" t="s">
        <v>868</v>
      </c>
      <c r="C50" s="256"/>
      <c r="F50" s="256"/>
      <c r="G50" s="903">
        <f>G10+G11+G37+G38</f>
        <v>-206.32272282596119</v>
      </c>
      <c r="K50" s="903">
        <f>K10+K11+K37+K38</f>
        <v>-78.724100278140327</v>
      </c>
      <c r="O50" s="903">
        <f>O10+O11+O37+O38</f>
        <v>29.348493624243531</v>
      </c>
      <c r="S50" s="903">
        <f>S10+S11+S37+S38</f>
        <v>29.521108291034977</v>
      </c>
      <c r="W50" s="903">
        <f>W10+W11+W37+W38</f>
        <v>29.691432688655425</v>
      </c>
    </row>
    <row r="51" spans="1:25">
      <c r="A51" s="221" t="s">
        <v>552</v>
      </c>
      <c r="C51" s="257"/>
      <c r="G51" s="903">
        <f>G48+G17+G23+G29*7+G30*7+G31*7+G19+G42+G45</f>
        <v>1613.1172856877092</v>
      </c>
      <c r="K51" s="903">
        <f>K48+K17+K23+K29*7+K30*7+K31*7+K19+K42+K45</f>
        <v>865.14361176493696</v>
      </c>
      <c r="L51" s="258"/>
      <c r="M51" s="258"/>
      <c r="N51" s="258"/>
      <c r="O51" s="903">
        <f>O48+O17+O23+O29*7+O30*7+O31*7+O19+O42+O45</f>
        <v>748.82455727108754</v>
      </c>
      <c r="P51" s="258"/>
      <c r="Q51" s="258"/>
      <c r="R51" s="258"/>
      <c r="S51" s="903">
        <f>S48+S17+S23+S29*7+S30*7+S31*7+S19+S42+S45</f>
        <v>784.76023002143165</v>
      </c>
      <c r="T51" s="258"/>
      <c r="U51" s="258"/>
      <c r="V51" s="258"/>
      <c r="W51" s="903">
        <f>W48+W17+W23+W29*7+W30*7+W31*7+W19+W42+W45</f>
        <v>857.96341261764633</v>
      </c>
      <c r="X51" s="258"/>
    </row>
    <row r="52" spans="1:25">
      <c r="C52" s="257"/>
    </row>
    <row r="53" spans="1:25" ht="23.25" customHeight="1">
      <c r="A53" s="259" t="s">
        <v>553</v>
      </c>
      <c r="B53" s="260"/>
      <c r="C53" s="261">
        <v>70317.594556861804</v>
      </c>
      <c r="F53" s="262">
        <f>F6-C6</f>
        <v>3889.2105510336696</v>
      </c>
      <c r="G53" s="262"/>
      <c r="H53" s="262"/>
      <c r="I53" s="262"/>
      <c r="J53" s="539">
        <f>J6-F6+K48</f>
        <v>4128.5467269581713</v>
      </c>
      <c r="K53" s="539"/>
      <c r="L53" s="262"/>
      <c r="M53" s="262"/>
      <c r="N53" s="539">
        <f>N6-J6+O48</f>
        <v>3305.5181749276962</v>
      </c>
      <c r="O53" s="539"/>
      <c r="P53" s="262"/>
      <c r="Q53" s="262"/>
      <c r="R53" s="539">
        <f>R6-N6+S48</f>
        <v>3426.6439116758411</v>
      </c>
      <c r="S53" s="539"/>
      <c r="T53" s="262"/>
      <c r="U53" s="262"/>
      <c r="V53" s="539">
        <f>V6-R6+W48</f>
        <v>3696.7379920314415</v>
      </c>
      <c r="W53" s="539"/>
      <c r="X53" s="262">
        <f>AVERAGE(F53:V53)</f>
        <v>3689.331471325364</v>
      </c>
      <c r="Y53" s="285">
        <f>(V6/C6)^(1/5)-1</f>
        <v>4.7694872113251296E-2</v>
      </c>
    </row>
    <row r="54" spans="1:25" ht="23.25" customHeight="1">
      <c r="A54" s="259" t="s">
        <v>554</v>
      </c>
      <c r="B54" s="260"/>
      <c r="C54" s="263">
        <v>76843.388080392993</v>
      </c>
      <c r="F54" s="264">
        <v>1100</v>
      </c>
      <c r="G54" s="264"/>
      <c r="H54" s="260"/>
      <c r="I54" s="260"/>
      <c r="J54" s="264">
        <f>843+1800</f>
        <v>2643</v>
      </c>
      <c r="K54" s="264"/>
      <c r="L54" s="260"/>
      <c r="M54" s="260"/>
      <c r="N54" s="264">
        <v>863</v>
      </c>
      <c r="O54" s="264"/>
      <c r="P54" s="260"/>
      <c r="Q54" s="260"/>
      <c r="R54" s="264">
        <v>935</v>
      </c>
      <c r="S54" s="264"/>
      <c r="T54" s="260"/>
      <c r="U54" s="260"/>
      <c r="V54" s="264">
        <v>960</v>
      </c>
      <c r="W54" s="264"/>
      <c r="X54" s="262">
        <f>AVERAGE(F54:V54)</f>
        <v>1300.2</v>
      </c>
    </row>
    <row r="55" spans="1:25" ht="23.25" customHeight="1">
      <c r="A55" s="221" t="s">
        <v>555</v>
      </c>
      <c r="C55" s="261">
        <f>C53-C6</f>
        <v>0</v>
      </c>
      <c r="F55" s="262">
        <f>F54+F53</f>
        <v>4989.2105510336696</v>
      </c>
      <c r="G55" s="262"/>
      <c r="H55" s="262"/>
      <c r="I55" s="262"/>
      <c r="J55" s="262">
        <f>J54+J53</f>
        <v>6771.5467269581713</v>
      </c>
      <c r="K55" s="262"/>
      <c r="L55" s="262"/>
      <c r="M55" s="262"/>
      <c r="N55" s="262">
        <f>N54+N53</f>
        <v>4168.5181749276962</v>
      </c>
      <c r="O55" s="262"/>
      <c r="P55" s="262"/>
      <c r="Q55" s="262"/>
      <c r="R55" s="262">
        <f>R54+R53</f>
        <v>4361.6439116758411</v>
      </c>
      <c r="S55" s="262"/>
      <c r="T55" s="262"/>
      <c r="U55" s="262"/>
      <c r="V55" s="262">
        <f>V54+V53</f>
        <v>4656.7379920314415</v>
      </c>
      <c r="W55" s="262"/>
      <c r="X55" s="262">
        <f>AVERAGE(F55:V55)</f>
        <v>4989.5314713253638</v>
      </c>
      <c r="Y55" s="285">
        <f>(V47/C47)^(1/5)-1</f>
        <v>5.784153217944632E-2</v>
      </c>
    </row>
    <row r="56" spans="1:25">
      <c r="C56" s="261">
        <f>C54-C47</f>
        <v>0</v>
      </c>
    </row>
    <row r="57" spans="1:25">
      <c r="C57" s="220" t="s">
        <v>556</v>
      </c>
    </row>
    <row r="60" spans="1:25" ht="23.25" customHeight="1">
      <c r="A60" s="265" t="s">
        <v>1</v>
      </c>
      <c r="B60" s="265" t="s">
        <v>2</v>
      </c>
      <c r="C60" s="265" t="s">
        <v>3</v>
      </c>
      <c r="D60" s="265" t="s">
        <v>4</v>
      </c>
      <c r="E60" s="265" t="s">
        <v>5</v>
      </c>
      <c r="F60" s="265" t="s">
        <v>6</v>
      </c>
      <c r="G60" s="265" t="s">
        <v>7</v>
      </c>
      <c r="H60" s="265" t="s">
        <v>8</v>
      </c>
      <c r="J60" s="265" t="s">
        <v>1</v>
      </c>
      <c r="K60" s="265" t="s">
        <v>2</v>
      </c>
      <c r="L60" s="265" t="s">
        <v>3</v>
      </c>
      <c r="M60" s="265" t="s">
        <v>4</v>
      </c>
      <c r="N60" s="265" t="s">
        <v>5</v>
      </c>
      <c r="O60" s="265" t="s">
        <v>6</v>
      </c>
      <c r="P60" s="265" t="s">
        <v>7</v>
      </c>
      <c r="Q60" s="265" t="s">
        <v>8</v>
      </c>
    </row>
    <row r="61" spans="1:25" ht="23.25" customHeight="1">
      <c r="A61" s="266" t="s">
        <v>21</v>
      </c>
      <c r="B61" s="267"/>
      <c r="C61" s="267">
        <v>101310.28</v>
      </c>
      <c r="D61" s="267">
        <f>'2026-2030年盈利测算表'!N16</f>
        <v>107999.58</v>
      </c>
      <c r="E61" s="267">
        <f>'2026-2030年盈利测算表'!P16</f>
        <v>114699.58</v>
      </c>
      <c r="F61" s="267">
        <f>'2026-2030年盈利测算表'!R16</f>
        <v>119599.58</v>
      </c>
      <c r="G61" s="267">
        <f>'2026-2030年盈利测算表'!T16</f>
        <v>124699.58</v>
      </c>
      <c r="H61" s="267">
        <f>'2026-2030年盈利测算表'!V16</f>
        <v>129999.58</v>
      </c>
      <c r="J61" s="266" t="s">
        <v>21</v>
      </c>
      <c r="K61" s="267"/>
      <c r="L61" s="267">
        <f>'2026-2030年盈利测算表'!L50</f>
        <v>95174.953893975835</v>
      </c>
      <c r="M61" s="267">
        <f>'2026-2030年盈利测算表'!N50</f>
        <v>101384.54032241438</v>
      </c>
      <c r="N61" s="267">
        <f>'2026-2030年盈利测算表'!P50</f>
        <v>105443.35523560508</v>
      </c>
      <c r="O61" s="267">
        <f>'2026-2030年盈利测算表'!R50</f>
        <v>109471.39862632653</v>
      </c>
      <c r="P61" s="267">
        <f>'2026-2030年盈利测算表'!T50</f>
        <v>113572.79719329969</v>
      </c>
      <c r="Q61" s="267">
        <f>'2026-2030年盈利测算表'!V50</f>
        <v>117697.23245762892</v>
      </c>
    </row>
    <row r="62" spans="1:25" ht="23.25" customHeight="1">
      <c r="A62" s="266" t="s">
        <v>40</v>
      </c>
      <c r="B62" s="266"/>
      <c r="C62" s="267">
        <v>714.89999999999895</v>
      </c>
      <c r="D62" s="267">
        <f>D63+10</f>
        <v>767.81904200904717</v>
      </c>
      <c r="E62" s="267">
        <f>E63+10</f>
        <v>820.60056507699539</v>
      </c>
      <c r="F62" s="267">
        <f>F63+10</f>
        <v>876.01284360369789</v>
      </c>
      <c r="G62" s="267">
        <f>G63+10</f>
        <v>937.36197816075094</v>
      </c>
      <c r="H62" s="267">
        <f>H63+10</f>
        <v>995.20061968068489</v>
      </c>
      <c r="J62" s="266" t="s">
        <v>40</v>
      </c>
      <c r="K62" s="266"/>
      <c r="L62" s="267">
        <f t="shared" ref="L62:Q62" si="47">L63</f>
        <v>647.01</v>
      </c>
      <c r="M62" s="267">
        <f t="shared" si="47"/>
        <v>685.87278272904689</v>
      </c>
      <c r="N62" s="267">
        <f t="shared" si="47"/>
        <v>718.39853530977746</v>
      </c>
      <c r="O62" s="267">
        <f t="shared" si="47"/>
        <v>762.80085487759641</v>
      </c>
      <c r="P62" s="267">
        <f t="shared" si="47"/>
        <v>811.01314116727121</v>
      </c>
      <c r="Q62" s="267">
        <f t="shared" si="47"/>
        <v>855.33941124296052</v>
      </c>
    </row>
    <row r="63" spans="1:25" ht="23.25" customHeight="1">
      <c r="A63" s="268" t="s">
        <v>16</v>
      </c>
      <c r="B63" s="268"/>
      <c r="C63" s="267">
        <v>706.18</v>
      </c>
      <c r="D63" s="267">
        <f>'2026-2030年盈利测算表'!N6</f>
        <v>757.81904200904717</v>
      </c>
      <c r="E63" s="267">
        <f>'2026-2030年盈利测算表'!P6</f>
        <v>810.60056507699539</v>
      </c>
      <c r="F63" s="267">
        <f>'2026-2030年盈利测算表'!R6</f>
        <v>866.01284360369789</v>
      </c>
      <c r="G63" s="267">
        <f>'2026-2030年盈利测算表'!T6</f>
        <v>927.36197816075094</v>
      </c>
      <c r="H63" s="267">
        <f>'2026-2030年盈利测算表'!V6</f>
        <v>985.20061968068489</v>
      </c>
      <c r="J63" s="268" t="s">
        <v>16</v>
      </c>
      <c r="K63" s="268"/>
      <c r="L63" s="267">
        <f>'2026-2030年盈利测算表'!L11</f>
        <v>647.01</v>
      </c>
      <c r="M63" s="267">
        <f>'2026-2030年盈利测算表'!N11</f>
        <v>685.87278272904689</v>
      </c>
      <c r="N63" s="267">
        <f>'2026-2030年盈利测算表'!P11</f>
        <v>718.39853530977746</v>
      </c>
      <c r="O63" s="267">
        <f>'2026-2030年盈利测算表'!R11</f>
        <v>762.80085487759641</v>
      </c>
      <c r="P63" s="267">
        <f>'2026-2030年盈利测算表'!T11</f>
        <v>811.01314116727121</v>
      </c>
      <c r="Q63" s="267">
        <f>'2026-2030年盈利测算表'!V11</f>
        <v>855.33941124296052</v>
      </c>
    </row>
    <row r="64" spans="1:25" ht="23.25" customHeight="1">
      <c r="A64" s="268" t="s">
        <v>41</v>
      </c>
      <c r="B64" s="268"/>
      <c r="C64" s="265"/>
      <c r="D64" s="269">
        <v>-38.340000000000003</v>
      </c>
      <c r="E64" s="269">
        <v>-25.2</v>
      </c>
      <c r="F64" s="269">
        <v>-30</v>
      </c>
      <c r="G64" s="269">
        <v>-39.6</v>
      </c>
      <c r="H64" s="269">
        <v>-46.8</v>
      </c>
      <c r="J64" s="268" t="s">
        <v>41</v>
      </c>
      <c r="K64" s="268"/>
      <c r="L64" s="265"/>
      <c r="M64" s="269">
        <v>-38.340000000000003</v>
      </c>
      <c r="N64" s="269">
        <v>-25.2</v>
      </c>
      <c r="O64" s="269">
        <v>-30</v>
      </c>
      <c r="P64" s="269">
        <v>-39.6</v>
      </c>
      <c r="Q64" s="269">
        <v>-46.8</v>
      </c>
    </row>
    <row r="65" spans="1:17" ht="23.25" customHeight="1">
      <c r="A65" s="268" t="s">
        <v>43</v>
      </c>
      <c r="B65" s="268"/>
      <c r="C65" s="265"/>
      <c r="D65" s="270">
        <v>0.307</v>
      </c>
      <c r="E65" s="270">
        <v>0.307</v>
      </c>
      <c r="F65" s="270">
        <v>0.307</v>
      </c>
      <c r="G65" s="270">
        <v>0.307</v>
      </c>
      <c r="H65" s="270">
        <v>0.307</v>
      </c>
      <c r="J65" s="268" t="s">
        <v>43</v>
      </c>
      <c r="K65" s="268"/>
      <c r="L65" s="265"/>
      <c r="M65" s="270"/>
      <c r="N65" s="270"/>
      <c r="O65" s="270"/>
      <c r="P65" s="270"/>
      <c r="Q65" s="270"/>
    </row>
    <row r="66" spans="1:17" ht="23.25" customHeight="1">
      <c r="A66" s="268" t="s">
        <v>44</v>
      </c>
      <c r="B66" s="268"/>
      <c r="C66" s="265"/>
      <c r="D66" s="267">
        <f>-(C63+D64)*D65</f>
        <v>-205.02687999999998</v>
      </c>
      <c r="E66" s="267">
        <f>-(D63+E64)*E65</f>
        <v>-224.91404589677745</v>
      </c>
      <c r="F66" s="267">
        <f>-(E63+F64)*F65</f>
        <v>-239.64437347863759</v>
      </c>
      <c r="G66" s="267">
        <f>-(F63+G64)*G65</f>
        <v>-253.70874298633524</v>
      </c>
      <c r="H66" s="267">
        <f>-(G63+H64)*H65</f>
        <v>-270.33252729535053</v>
      </c>
      <c r="J66" s="268" t="s">
        <v>44</v>
      </c>
      <c r="K66" s="268"/>
      <c r="L66" s="265"/>
      <c r="M66" s="267">
        <f>D66</f>
        <v>-205.02687999999998</v>
      </c>
      <c r="N66" s="267">
        <f>E66</f>
        <v>-224.91404589677745</v>
      </c>
      <c r="O66" s="267">
        <f>F66</f>
        <v>-239.64437347863759</v>
      </c>
      <c r="P66" s="267">
        <f>G66</f>
        <v>-253.70874298633524</v>
      </c>
      <c r="Q66" s="267">
        <f>H66</f>
        <v>-270.33252729535053</v>
      </c>
    </row>
    <row r="67" spans="1:17" ht="23.25" customHeight="1">
      <c r="A67" s="268" t="s">
        <v>46</v>
      </c>
      <c r="B67" s="268"/>
      <c r="C67" s="265"/>
      <c r="D67" s="267">
        <f>D66/2</f>
        <v>-102.51343999999999</v>
      </c>
      <c r="E67" s="267">
        <f>E66/2</f>
        <v>-112.45702294838873</v>
      </c>
      <c r="F67" s="267">
        <f>F66/2</f>
        <v>-119.82218673931879</v>
      </c>
      <c r="G67" s="267">
        <f>G66/2</f>
        <v>-126.85437149316762</v>
      </c>
      <c r="H67" s="267">
        <f>H66/2</f>
        <v>-135.16626364767527</v>
      </c>
      <c r="J67" s="268" t="s">
        <v>46</v>
      </c>
      <c r="K67" s="268"/>
      <c r="L67" s="265"/>
      <c r="M67" s="267">
        <f>M66/2</f>
        <v>-102.51343999999999</v>
      </c>
      <c r="N67" s="267">
        <f>N66/2</f>
        <v>-112.45702294838873</v>
      </c>
      <c r="O67" s="267">
        <f>O66/2</f>
        <v>-119.82218673931879</v>
      </c>
      <c r="P67" s="267">
        <f>P66/2</f>
        <v>-126.85437149316762</v>
      </c>
      <c r="Q67" s="267">
        <f>Q66/2</f>
        <v>-135.16626364767527</v>
      </c>
    </row>
    <row r="68" spans="1:17" ht="23.25" customHeight="1">
      <c r="A68" s="268" t="s">
        <v>47</v>
      </c>
      <c r="B68" s="268"/>
      <c r="C68" s="265"/>
      <c r="D68" s="267">
        <v>6</v>
      </c>
      <c r="E68" s="267">
        <v>6</v>
      </c>
      <c r="F68" s="267">
        <v>6</v>
      </c>
      <c r="G68" s="267">
        <v>6</v>
      </c>
      <c r="H68" s="267">
        <v>6</v>
      </c>
      <c r="J68" s="268" t="s">
        <v>47</v>
      </c>
      <c r="K68" s="268"/>
      <c r="L68" s="265"/>
      <c r="M68" s="267">
        <v>6</v>
      </c>
      <c r="N68" s="267">
        <v>6</v>
      </c>
      <c r="O68" s="267">
        <v>6</v>
      </c>
      <c r="P68" s="267">
        <v>6</v>
      </c>
      <c r="Q68" s="267">
        <v>6</v>
      </c>
    </row>
    <row r="69" spans="1:17" ht="23.25" customHeight="1">
      <c r="A69" s="268" t="s">
        <v>48</v>
      </c>
      <c r="B69" s="268"/>
      <c r="C69" s="265"/>
      <c r="D69" s="267">
        <f>D67*D68/12</f>
        <v>-51.256719999999994</v>
      </c>
      <c r="E69" s="267">
        <f>E67*E68/12</f>
        <v>-56.228511474194363</v>
      </c>
      <c r="F69" s="267">
        <f>F67*F68/12</f>
        <v>-59.911093369659397</v>
      </c>
      <c r="G69" s="267">
        <f>G67*G68/12</f>
        <v>-63.42718574658381</v>
      </c>
      <c r="H69" s="267">
        <f>H67*H68/12</f>
        <v>-67.583131823837633</v>
      </c>
      <c r="J69" s="268" t="s">
        <v>48</v>
      </c>
      <c r="K69" s="268"/>
      <c r="L69" s="265"/>
      <c r="M69" s="267">
        <f>M67*M68/12</f>
        <v>-51.256719999999994</v>
      </c>
      <c r="N69" s="267">
        <f>N67*N68/12</f>
        <v>-56.228511474194363</v>
      </c>
      <c r="O69" s="267">
        <f>O67*O68/12</f>
        <v>-59.911093369659397</v>
      </c>
      <c r="P69" s="267">
        <f>P67*P68/12</f>
        <v>-63.42718574658381</v>
      </c>
      <c r="Q69" s="267">
        <f>Q67*Q68/12</f>
        <v>-67.583131823837633</v>
      </c>
    </row>
    <row r="70" spans="1:17" ht="23.25" customHeight="1">
      <c r="A70" s="268" t="s">
        <v>49</v>
      </c>
      <c r="B70" s="268"/>
      <c r="C70" s="265"/>
      <c r="D70" s="267">
        <f>D67</f>
        <v>-102.51343999999999</v>
      </c>
      <c r="E70" s="267">
        <f>E67</f>
        <v>-112.45702294838873</v>
      </c>
      <c r="F70" s="267">
        <f>F67</f>
        <v>-119.82218673931879</v>
      </c>
      <c r="G70" s="267">
        <f>G67</f>
        <v>-126.85437149316762</v>
      </c>
      <c r="H70" s="267">
        <f>H67</f>
        <v>-135.16626364767527</v>
      </c>
      <c r="J70" s="268" t="s">
        <v>49</v>
      </c>
      <c r="K70" s="268"/>
      <c r="L70" s="265"/>
      <c r="M70" s="267">
        <f>M67</f>
        <v>-102.51343999999999</v>
      </c>
      <c r="N70" s="267">
        <f>N67</f>
        <v>-112.45702294838873</v>
      </c>
      <c r="O70" s="267">
        <f>O67</f>
        <v>-119.82218673931879</v>
      </c>
      <c r="P70" s="267">
        <f>P67</f>
        <v>-126.85437149316762</v>
      </c>
      <c r="Q70" s="267">
        <f>Q67</f>
        <v>-135.16626364767527</v>
      </c>
    </row>
    <row r="71" spans="1:17" ht="23.25" customHeight="1">
      <c r="A71" s="268" t="s">
        <v>47</v>
      </c>
      <c r="B71" s="268"/>
      <c r="C71" s="265"/>
      <c r="D71" s="267">
        <v>1</v>
      </c>
      <c r="E71" s="267">
        <v>1</v>
      </c>
      <c r="F71" s="267">
        <v>1</v>
      </c>
      <c r="G71" s="267">
        <v>1</v>
      </c>
      <c r="H71" s="267">
        <v>1</v>
      </c>
      <c r="J71" s="268" t="s">
        <v>47</v>
      </c>
      <c r="K71" s="268"/>
      <c r="L71" s="265"/>
      <c r="M71" s="267">
        <v>1</v>
      </c>
      <c r="N71" s="267">
        <v>1</v>
      </c>
      <c r="O71" s="267">
        <v>1</v>
      </c>
      <c r="P71" s="267">
        <v>1</v>
      </c>
      <c r="Q71" s="267">
        <v>1</v>
      </c>
    </row>
    <row r="72" spans="1:17" ht="23.25" customHeight="1">
      <c r="A72" s="268" t="s">
        <v>50</v>
      </c>
      <c r="B72" s="268"/>
      <c r="C72" s="265"/>
      <c r="D72" s="267">
        <f>D70*D71/12</f>
        <v>-8.5427866666666663</v>
      </c>
      <c r="E72" s="267">
        <f>E70*E71/12</f>
        <v>-9.3714185790323938</v>
      </c>
      <c r="F72" s="267">
        <f>F70*F71/12</f>
        <v>-9.9851822282765657</v>
      </c>
      <c r="G72" s="267">
        <f>G70*G71/12</f>
        <v>-10.571197624430635</v>
      </c>
      <c r="H72" s="267">
        <f>H70*H71/12</f>
        <v>-11.263855303972939</v>
      </c>
      <c r="J72" s="268" t="s">
        <v>50</v>
      </c>
      <c r="K72" s="268"/>
      <c r="L72" s="265"/>
      <c r="M72" s="267">
        <f>M70*M71/12</f>
        <v>-8.5427866666666663</v>
      </c>
      <c r="N72" s="267">
        <f>N70*N71/12</f>
        <v>-9.3714185790323938</v>
      </c>
      <c r="O72" s="267">
        <f>O70*O71/12</f>
        <v>-9.9851822282765657</v>
      </c>
      <c r="P72" s="267">
        <f>P70*P71/12</f>
        <v>-10.571197624430635</v>
      </c>
      <c r="Q72" s="267">
        <f>Q70*Q71/12</f>
        <v>-11.263855303972939</v>
      </c>
    </row>
    <row r="73" spans="1:17" ht="23.25" customHeight="1">
      <c r="A73" s="268" t="s">
        <v>51</v>
      </c>
      <c r="B73" s="268"/>
      <c r="C73" s="265"/>
      <c r="D73" s="269">
        <v>0</v>
      </c>
      <c r="E73" s="313">
        <v>400</v>
      </c>
      <c r="F73" s="269">
        <v>0</v>
      </c>
      <c r="G73" s="269">
        <v>0</v>
      </c>
      <c r="H73" s="269">
        <v>0</v>
      </c>
      <c r="J73" s="268" t="s">
        <v>51</v>
      </c>
      <c r="K73" s="268"/>
      <c r="L73" s="265"/>
      <c r="M73" s="269">
        <v>0</v>
      </c>
      <c r="N73" s="313">
        <v>400</v>
      </c>
      <c r="O73" s="269">
        <v>0</v>
      </c>
      <c r="P73" s="269">
        <v>0</v>
      </c>
      <c r="Q73" s="269">
        <v>0</v>
      </c>
    </row>
    <row r="74" spans="1:17" ht="23.25" customHeight="1">
      <c r="A74" s="268" t="s">
        <v>47</v>
      </c>
      <c r="B74" s="268"/>
      <c r="C74" s="265"/>
      <c r="D74" s="269">
        <v>0</v>
      </c>
      <c r="E74" s="269">
        <v>5</v>
      </c>
      <c r="F74" s="269">
        <v>0</v>
      </c>
      <c r="G74" s="269">
        <v>0</v>
      </c>
      <c r="H74" s="269">
        <v>0</v>
      </c>
      <c r="J74" s="268" t="s">
        <v>47</v>
      </c>
      <c r="K74" s="268"/>
      <c r="L74" s="265"/>
      <c r="M74" s="269">
        <v>0</v>
      </c>
      <c r="N74" s="269">
        <v>5</v>
      </c>
      <c r="O74" s="269">
        <v>0</v>
      </c>
      <c r="P74" s="269">
        <v>0</v>
      </c>
      <c r="Q74" s="269">
        <v>0</v>
      </c>
    </row>
    <row r="75" spans="1:17" ht="23.25" customHeight="1">
      <c r="A75" s="268" t="s">
        <v>52</v>
      </c>
      <c r="B75" s="268"/>
      <c r="C75" s="265"/>
      <c r="D75" s="267">
        <f>D73*D74/12</f>
        <v>0</v>
      </c>
      <c r="E75" s="267">
        <f>E73*E74/12</f>
        <v>166.66666666666666</v>
      </c>
      <c r="F75" s="267">
        <f>F73*F74/12</f>
        <v>0</v>
      </c>
      <c r="G75" s="267">
        <f>G73*G74/12</f>
        <v>0</v>
      </c>
      <c r="H75" s="267">
        <f>H73*H74/12</f>
        <v>0</v>
      </c>
      <c r="J75" s="268" t="s">
        <v>52</v>
      </c>
      <c r="K75" s="268"/>
      <c r="L75" s="265"/>
      <c r="M75" s="267">
        <f>M73*M74/12</f>
        <v>0</v>
      </c>
      <c r="N75" s="267">
        <f>N73*N74/12</f>
        <v>166.66666666666666</v>
      </c>
      <c r="O75" s="267">
        <f>O73*O74/12</f>
        <v>0</v>
      </c>
      <c r="P75" s="267">
        <f>P73*P74/12</f>
        <v>0</v>
      </c>
      <c r="Q75" s="267">
        <f>Q73*Q74/12</f>
        <v>0</v>
      </c>
    </row>
    <row r="76" spans="1:17" ht="23.25" customHeight="1">
      <c r="A76" s="314" t="s">
        <v>53</v>
      </c>
      <c r="B76" s="314"/>
      <c r="C76" s="315">
        <v>9.3948604975615704E-2</v>
      </c>
      <c r="D76" s="315">
        <f>(D63+D64)/(C79+(D63+D64+D90)/2+D69+D72+D75-350-700)</f>
        <v>9.5294353647413912E-2</v>
      </c>
      <c r="E76" s="315">
        <f>(E63+E64)/(D79+(E63+E64+E90)/2+E69+E72+E75-350-700)</f>
        <v>9.5069285640172085E-2</v>
      </c>
      <c r="F76" s="315">
        <f>(F63+F64)/(E79+(F63+F64+F90)/2+F69+F72+F75-350-700-SUM($D$88:E88))</f>
        <v>9.2293700481544935E-2</v>
      </c>
      <c r="G76" s="315">
        <f>(G63+G64)/(F79+(G63+G64+G90)/2+G69+G72+G75-350-700-SUM($D$88:F88))</f>
        <v>9.1916813741350425E-2</v>
      </c>
      <c r="H76" s="315">
        <f>(H63+H64)/(G79+(H63+H64+H90)/2+H69+H72+H75-350-700-SUM($D$88:G88))</f>
        <v>9.1152488195810691E-2</v>
      </c>
      <c r="J76" s="314" t="s">
        <v>53</v>
      </c>
      <c r="K76" s="314"/>
      <c r="L76" s="315"/>
      <c r="M76" s="315"/>
      <c r="N76" s="315"/>
      <c r="O76" s="315"/>
      <c r="P76" s="315"/>
      <c r="Q76" s="315"/>
    </row>
    <row r="77" spans="1:17" ht="23.25" customHeight="1">
      <c r="A77" s="314" t="s">
        <v>54</v>
      </c>
      <c r="B77" s="316"/>
      <c r="C77" s="315">
        <v>9.3948604975615704E-2</v>
      </c>
      <c r="D77" s="315">
        <f>(D63+D64)/(C78+(D63+D64+D90)/2+D69+D72+D75)</f>
        <v>9.5294353647413912E-2</v>
      </c>
      <c r="E77" s="315">
        <f>(E63+E64)/(D78+(E63+E64+E90)/2+E69+E72+E75)</f>
        <v>9.5069285640172085E-2</v>
      </c>
      <c r="F77" s="315">
        <f>(F63+F64)/(E78+(F63+F64+F90)/2+F69+F72+F75)</f>
        <v>9.2293700481544935E-2</v>
      </c>
      <c r="G77" s="315">
        <f>(G63+G64)/(F78+(G63+G64+G90)/2+G69+G72+G75)</f>
        <v>9.1916813741350425E-2</v>
      </c>
      <c r="H77" s="315">
        <f>(H63+H64)/(G78+(H63+H64+H90)/2+H69+H72+H75)</f>
        <v>9.1152488195810691E-2</v>
      </c>
      <c r="J77" s="314" t="s">
        <v>54</v>
      </c>
      <c r="K77" s="316"/>
      <c r="L77" s="315"/>
      <c r="M77" s="315"/>
      <c r="N77" s="315"/>
      <c r="O77" s="315"/>
      <c r="P77" s="315"/>
      <c r="Q77" s="315"/>
    </row>
    <row r="78" spans="1:17" ht="23.25" customHeight="1">
      <c r="A78" s="314" t="s">
        <v>55</v>
      </c>
      <c r="B78" s="221"/>
      <c r="C78" s="267">
        <v>7238.13</v>
      </c>
      <c r="D78" s="267">
        <f>D79-1050-D88</f>
        <v>7776.5821620090464</v>
      </c>
      <c r="E78" s="267">
        <f>E79-1050-D88-E88</f>
        <v>8719.0686811892647</v>
      </c>
      <c r="F78" s="267">
        <f>F79-1050-D88-E88-F88</f>
        <v>9297.4371513143251</v>
      </c>
      <c r="G78" s="267">
        <f>G79-1050-D88-E88-F88-G88</f>
        <v>9913.4903864887401</v>
      </c>
      <c r="H78" s="267">
        <f>H79-1050-D88-E88-F88-G88-H88</f>
        <v>10563.558478874074</v>
      </c>
      <c r="J78" s="314" t="s">
        <v>55</v>
      </c>
      <c r="K78" s="221"/>
      <c r="L78" s="267"/>
      <c r="M78" s="267"/>
      <c r="N78" s="267"/>
      <c r="O78" s="267"/>
      <c r="P78" s="267"/>
      <c r="Q78" s="267"/>
    </row>
    <row r="79" spans="1:17" ht="23.25" customHeight="1">
      <c r="A79" s="314" t="s">
        <v>36</v>
      </c>
      <c r="B79" s="314"/>
      <c r="C79" s="267">
        <v>8288.1299999999992</v>
      </c>
      <c r="D79" s="267">
        <f>C79+(D63+D64+D66)+D87+D88+D90</f>
        <v>8826.5821620090464</v>
      </c>
      <c r="E79" s="267">
        <f>D79+(E63+E64+E66)+E87+E88+E90</f>
        <v>9969.0686811892647</v>
      </c>
      <c r="F79" s="267">
        <f>E79+(F63+F64+F66)+F87+F88+F90</f>
        <v>10947.437151314325</v>
      </c>
      <c r="G79" s="267">
        <f>F79+(G63+G64+G66)+G87+G88+G90</f>
        <v>11863.49038648874</v>
      </c>
      <c r="H79" s="267">
        <f>G79+(H63+H64+H66)+H87+H88+H90</f>
        <v>12813.558478874074</v>
      </c>
      <c r="J79" s="314" t="s">
        <v>36</v>
      </c>
      <c r="K79" s="314"/>
      <c r="L79" s="267"/>
      <c r="M79" s="267"/>
      <c r="N79" s="267"/>
      <c r="O79" s="267"/>
      <c r="P79" s="267"/>
      <c r="Q79" s="267"/>
    </row>
    <row r="80" spans="1:17" ht="23.25" customHeight="1">
      <c r="A80" s="266" t="s">
        <v>56</v>
      </c>
      <c r="B80" s="266"/>
      <c r="C80" s="267">
        <v>7286.0849943467701</v>
      </c>
      <c r="D80" s="267">
        <f>C80+D87+D90+D91+D92</f>
        <v>7833.8577813558177</v>
      </c>
      <c r="E80" s="267">
        <f>D80+E87+E90+E91+E92</f>
        <v>8833.5040505360375</v>
      </c>
      <c r="F80" s="267">
        <f>E80+F87+F90+F91+F92</f>
        <v>9397.8571206610977</v>
      </c>
      <c r="G80" s="267">
        <f>F80+G87+G90+G91+G92</f>
        <v>10008.381055835513</v>
      </c>
      <c r="H80" s="267">
        <f>G80+H87+H90+H91+H92</f>
        <v>10660.157123220846</v>
      </c>
      <c r="I80" s="256"/>
      <c r="J80" s="266" t="s">
        <v>56</v>
      </c>
      <c r="K80" s="266"/>
      <c r="L80" s="267">
        <v>6317.5447745621404</v>
      </c>
      <c r="M80" s="267">
        <f>L80+M87+M90+M91+M92</f>
        <v>6784.0506772911876</v>
      </c>
      <c r="N80" s="267">
        <f>M80+N87+N90+N91+N92</f>
        <v>7471.8351667041879</v>
      </c>
      <c r="O80" s="267">
        <f>N80+O87+O90+O91+O92</f>
        <v>7909.4916481031469</v>
      </c>
      <c r="P80" s="267">
        <f>O80+P87+P90+P91+P92</f>
        <v>8384.1960462840834</v>
      </c>
      <c r="Q80" s="267">
        <f>P80+Q87+Q90+Q91+Q92</f>
        <v>8891.902930231694</v>
      </c>
    </row>
    <row r="81" spans="1:17" ht="23.25" customHeight="1">
      <c r="A81" s="266" t="s">
        <v>57</v>
      </c>
      <c r="B81" s="266"/>
      <c r="C81" s="267">
        <v>8377.1782242061508</v>
      </c>
      <c r="D81" s="267">
        <f>C81+D87+D88+D90+D91+D92</f>
        <v>8924.9510112151984</v>
      </c>
      <c r="E81" s="267">
        <f>D81+E87+E88+E90+E91+E92</f>
        <v>10124.597280395417</v>
      </c>
      <c r="F81" s="267">
        <f>E81+F87+F88+F90+F91+F92</f>
        <v>11088.950350520478</v>
      </c>
      <c r="G81" s="267">
        <f>F81+G87+G88+G90+G91+G92</f>
        <v>11999.474285694892</v>
      </c>
      <c r="H81" s="267">
        <f>G81+H87+H88+H90+H91+H92</f>
        <v>12951.250353080226</v>
      </c>
      <c r="I81" s="256"/>
      <c r="J81" s="266" t="s">
        <v>57</v>
      </c>
      <c r="K81" s="266"/>
      <c r="L81" s="267">
        <v>7367.02260635524</v>
      </c>
      <c r="M81" s="267">
        <f>L81+M87+M88+M90+M91+M92</f>
        <v>7833.5285090842872</v>
      </c>
      <c r="N81" s="267">
        <f>M81+N87+N88+N90+N91+N92</f>
        <v>8721.3129984972875</v>
      </c>
      <c r="O81" s="267">
        <f>N81+O87+O88+O90+O91+O92</f>
        <v>9558.9694798962464</v>
      </c>
      <c r="P81" s="267">
        <f>O81+P87+P88+P90+P91+P92</f>
        <v>10333.673878077183</v>
      </c>
      <c r="Q81" s="267">
        <f>P81+Q87+Q88+Q90+Q91+Q92</f>
        <v>11141.380762024794</v>
      </c>
    </row>
    <row r="82" spans="1:17" ht="23.25" customHeight="1">
      <c r="A82" s="266" t="s">
        <v>58</v>
      </c>
      <c r="B82" s="266"/>
      <c r="C82" s="267">
        <v>9839.6792084735298</v>
      </c>
      <c r="D82" s="267">
        <f>C82+D87+D88+D89+D90+D91+D92</f>
        <v>10467.451995482577</v>
      </c>
      <c r="E82" s="267">
        <f>D82+E87+E88+E89+E90+E91+E92</f>
        <v>11947.098264662796</v>
      </c>
      <c r="F82" s="267">
        <f>E82+F87+F88+F89+F90+F91+F92</f>
        <v>12911.451334787856</v>
      </c>
      <c r="G82" s="267">
        <f>F82+G87+G88+G89+G90+G91+G92</f>
        <v>13821.975269962271</v>
      </c>
      <c r="H82" s="267">
        <f>G82+H87+H88+H89+H90+H91+H92</f>
        <v>14773.751337347605</v>
      </c>
      <c r="I82" s="256"/>
      <c r="J82" s="266" t="s">
        <v>58</v>
      </c>
      <c r="K82" s="266"/>
      <c r="L82" s="267">
        <v>8767.9450458000392</v>
      </c>
      <c r="M82" s="267">
        <f>L82+M87+M88+M89+M90+M91+M92</f>
        <v>9314.4509485290855</v>
      </c>
      <c r="N82" s="267">
        <f>M82+N87+N88+N89+N90+N91+N92</f>
        <v>10482.235437942085</v>
      </c>
      <c r="O82" s="267">
        <f>N82+O87+O88+O89+O90+O91+O92</f>
        <v>11319.891919341044</v>
      </c>
      <c r="P82" s="267">
        <f>O82+P87+P88+P89+P90+P91+P92</f>
        <v>12094.59631752198</v>
      </c>
      <c r="Q82" s="267">
        <f>P82+Q87+Q88+Q89+Q90+Q91+Q92</f>
        <v>12902.303201469591</v>
      </c>
    </row>
    <row r="83" spans="1:17" ht="23.25" customHeight="1">
      <c r="A83" s="266" t="s">
        <v>24</v>
      </c>
      <c r="B83" s="267">
        <v>70687.360000000001</v>
      </c>
      <c r="C83" s="267">
        <v>76843.388080392993</v>
      </c>
      <c r="D83" s="317">
        <f>C83+F55</f>
        <v>81832.598631426663</v>
      </c>
      <c r="E83" s="317">
        <f>D83+J55</f>
        <v>88604.145358384834</v>
      </c>
      <c r="F83" s="317">
        <f>E83+N55</f>
        <v>92772.66353331253</v>
      </c>
      <c r="G83" s="317">
        <f>F83+R55</f>
        <v>97134.307444988372</v>
      </c>
      <c r="H83" s="317">
        <f>G83+V55</f>
        <v>101791.04543701981</v>
      </c>
      <c r="I83" s="256"/>
      <c r="J83" s="266" t="s">
        <v>24</v>
      </c>
      <c r="K83" s="267"/>
      <c r="L83" s="267">
        <v>70317.712904060201</v>
      </c>
      <c r="M83" s="317">
        <f>L83+F53</f>
        <v>74206.923455093871</v>
      </c>
      <c r="N83" s="317">
        <f>M83+J53</f>
        <v>78335.470182052042</v>
      </c>
      <c r="O83" s="317">
        <f>N83+N53</f>
        <v>81640.988356979738</v>
      </c>
      <c r="P83" s="317">
        <f>O83+R53</f>
        <v>85067.63226865558</v>
      </c>
      <c r="Q83" s="317">
        <f>P83+V53</f>
        <v>88764.370260687021</v>
      </c>
    </row>
    <row r="84" spans="1:17" ht="23.25" customHeight="1">
      <c r="A84" s="266" t="s">
        <v>25</v>
      </c>
      <c r="B84" s="266"/>
      <c r="C84" s="315">
        <v>9.4817331410792599E-2</v>
      </c>
      <c r="D84" s="315">
        <f t="shared" ref="D84:H86" si="48">D80/D$83</f>
        <v>9.5730282459187785E-2</v>
      </c>
      <c r="E84" s="315">
        <f t="shared" si="48"/>
        <v>9.9696284127637605E-2</v>
      </c>
      <c r="F84" s="315">
        <f t="shared" si="48"/>
        <v>0.1012998523782444</v>
      </c>
      <c r="G84" s="315">
        <f t="shared" si="48"/>
        <v>0.10303652045394691</v>
      </c>
      <c r="H84" s="315">
        <f t="shared" si="48"/>
        <v>0.10472588308189154</v>
      </c>
      <c r="J84" s="266" t="s">
        <v>25</v>
      </c>
      <c r="K84" s="266"/>
      <c r="L84" s="315">
        <f t="shared" ref="L84:Q86" si="49">L80/L$83</f>
        <v>8.9842864815322512E-2</v>
      </c>
      <c r="M84" s="315">
        <f t="shared" si="49"/>
        <v>9.1420724124165298E-2</v>
      </c>
      <c r="N84" s="315">
        <f t="shared" si="49"/>
        <v>9.5382527855384078E-2</v>
      </c>
      <c r="O84" s="315">
        <f t="shared" si="49"/>
        <v>9.6881380386019539E-2</v>
      </c>
      <c r="P84" s="315">
        <f t="shared" si="49"/>
        <v>9.855917959260474E-2</v>
      </c>
      <c r="Q84" s="315">
        <f t="shared" si="49"/>
        <v>0.10017423549694061</v>
      </c>
    </row>
    <row r="85" spans="1:17" ht="23.25" customHeight="1">
      <c r="A85" s="266" t="s">
        <v>59</v>
      </c>
      <c r="B85" s="266"/>
      <c r="C85" s="315">
        <v>0.109016252841975</v>
      </c>
      <c r="D85" s="315">
        <f t="shared" si="48"/>
        <v>0.10906351699049792</v>
      </c>
      <c r="E85" s="315">
        <f t="shared" si="48"/>
        <v>0.11426776071755543</v>
      </c>
      <c r="F85" s="315">
        <f t="shared" si="48"/>
        <v>0.11952820936890197</v>
      </c>
      <c r="G85" s="315">
        <f t="shared" si="48"/>
        <v>0.12353487250105476</v>
      </c>
      <c r="H85" s="315">
        <f t="shared" si="48"/>
        <v>0.12723369032586887</v>
      </c>
      <c r="J85" s="266" t="s">
        <v>59</v>
      </c>
      <c r="K85" s="266"/>
      <c r="L85" s="315">
        <f t="shared" si="49"/>
        <v>0.10476766524540736</v>
      </c>
      <c r="M85" s="315">
        <f t="shared" si="49"/>
        <v>0.10556331059627781</v>
      </c>
      <c r="N85" s="315">
        <f t="shared" si="49"/>
        <v>0.11133287357858337</v>
      </c>
      <c r="O85" s="315">
        <f t="shared" si="49"/>
        <v>0.11708542084398983</v>
      </c>
      <c r="P85" s="315">
        <f t="shared" si="49"/>
        <v>0.12147597861242904</v>
      </c>
      <c r="Q85" s="315">
        <f t="shared" si="49"/>
        <v>0.12551636123034848</v>
      </c>
    </row>
    <row r="86" spans="1:17" ht="23.25" customHeight="1">
      <c r="A86" s="266" t="s">
        <v>60</v>
      </c>
      <c r="B86" s="266"/>
      <c r="C86" s="315">
        <v>0.128048482169726</v>
      </c>
      <c r="D86" s="315">
        <f t="shared" si="48"/>
        <v>0.12791298541829146</v>
      </c>
      <c r="E86" s="315">
        <f t="shared" si="48"/>
        <v>0.1348367868832698</v>
      </c>
      <c r="F86" s="315">
        <f t="shared" si="48"/>
        <v>0.1391730154449177</v>
      </c>
      <c r="G86" s="315">
        <f t="shared" si="48"/>
        <v>0.14229756337934762</v>
      </c>
      <c r="H86" s="315">
        <f t="shared" si="48"/>
        <v>0.1451380253923065</v>
      </c>
      <c r="J86" s="266" t="s">
        <v>60</v>
      </c>
      <c r="K86" s="266"/>
      <c r="L86" s="315">
        <f t="shared" si="49"/>
        <v>0.12469041844069663</v>
      </c>
      <c r="M86" s="315">
        <f t="shared" si="49"/>
        <v>0.12551997192237327</v>
      </c>
      <c r="N86" s="315">
        <f t="shared" si="49"/>
        <v>0.13381212129806988</v>
      </c>
      <c r="O86" s="315">
        <f t="shared" si="49"/>
        <v>0.13865451836330289</v>
      </c>
      <c r="P86" s="315">
        <f t="shared" si="49"/>
        <v>0.14217624253753225</v>
      </c>
      <c r="Q86" s="315">
        <f t="shared" si="49"/>
        <v>0.14535452866479592</v>
      </c>
    </row>
    <row r="87" spans="1:17" ht="23.25" customHeight="1">
      <c r="A87" s="318" t="s">
        <v>61</v>
      </c>
      <c r="B87" s="318"/>
      <c r="C87" s="318"/>
      <c r="D87" s="269">
        <v>0</v>
      </c>
      <c r="E87" s="313">
        <v>400</v>
      </c>
      <c r="F87" s="269">
        <v>0</v>
      </c>
      <c r="G87" s="269">
        <v>0</v>
      </c>
      <c r="H87" s="269">
        <v>0</v>
      </c>
      <c r="J87" s="318" t="s">
        <v>61</v>
      </c>
      <c r="K87" s="318"/>
      <c r="L87" s="318"/>
      <c r="M87" s="269">
        <v>0</v>
      </c>
      <c r="N87" s="313">
        <f>E87-N105</f>
        <v>237.5</v>
      </c>
      <c r="O87" s="313">
        <f>F87-O105</f>
        <v>-37.5</v>
      </c>
      <c r="P87" s="313">
        <f>G87-P105</f>
        <v>-25</v>
      </c>
      <c r="Q87" s="313">
        <f>H87-Q105</f>
        <v>-12.5</v>
      </c>
    </row>
    <row r="88" spans="1:17" ht="23.25" customHeight="1">
      <c r="A88" s="318" t="s">
        <v>62</v>
      </c>
      <c r="B88" s="318"/>
      <c r="C88" s="318"/>
      <c r="D88" s="269">
        <v>0</v>
      </c>
      <c r="E88" s="269">
        <v>200</v>
      </c>
      <c r="F88" s="269">
        <v>400</v>
      </c>
      <c r="G88" s="269">
        <v>300</v>
      </c>
      <c r="H88" s="269">
        <v>300</v>
      </c>
      <c r="J88" s="318" t="s">
        <v>62</v>
      </c>
      <c r="K88" s="318"/>
      <c r="L88" s="318"/>
      <c r="M88" s="269">
        <v>0</v>
      </c>
      <c r="N88" s="269">
        <v>200</v>
      </c>
      <c r="O88" s="269">
        <v>400</v>
      </c>
      <c r="P88" s="269">
        <v>300</v>
      </c>
      <c r="Q88" s="269">
        <v>300</v>
      </c>
    </row>
    <row r="89" spans="1:17" ht="23.25" customHeight="1">
      <c r="A89" s="318" t="s">
        <v>63</v>
      </c>
      <c r="B89" s="318"/>
      <c r="C89" s="318"/>
      <c r="D89" s="269">
        <v>80</v>
      </c>
      <c r="E89" s="269">
        <v>280</v>
      </c>
      <c r="F89" s="269">
        <v>0</v>
      </c>
      <c r="G89" s="269">
        <v>0</v>
      </c>
      <c r="H89" s="269">
        <v>0</v>
      </c>
      <c r="J89" s="318" t="s">
        <v>63</v>
      </c>
      <c r="K89" s="318"/>
      <c r="L89" s="318"/>
      <c r="M89" s="269">
        <v>80</v>
      </c>
      <c r="N89" s="269">
        <v>280</v>
      </c>
      <c r="O89" s="269">
        <v>0</v>
      </c>
      <c r="P89" s="269">
        <v>0</v>
      </c>
      <c r="Q89" s="269">
        <v>0</v>
      </c>
    </row>
    <row r="90" spans="1:17" ht="23.25" customHeight="1">
      <c r="A90" s="318" t="s">
        <v>64</v>
      </c>
      <c r="B90" s="318"/>
      <c r="C90" s="318"/>
      <c r="D90" s="267">
        <f>中收测算表!AE22</f>
        <v>23.999999999999886</v>
      </c>
      <c r="E90" s="267">
        <f>中收测算表!AF22</f>
        <v>-18</v>
      </c>
      <c r="F90" s="267">
        <f>中收测算表!AG22</f>
        <v>-18</v>
      </c>
      <c r="G90" s="267">
        <f>中收测算表!AH22</f>
        <v>-18</v>
      </c>
      <c r="H90" s="267">
        <f>中收测算表!AI22</f>
        <v>-18</v>
      </c>
      <c r="J90" s="318" t="s">
        <v>64</v>
      </c>
      <c r="K90" s="318"/>
      <c r="L90" s="318"/>
      <c r="M90" s="267">
        <f>D90</f>
        <v>23.999999999999886</v>
      </c>
      <c r="N90" s="267">
        <f>E90</f>
        <v>-18</v>
      </c>
      <c r="O90" s="267">
        <f>F90</f>
        <v>-18</v>
      </c>
      <c r="P90" s="267">
        <f>G90</f>
        <v>-18</v>
      </c>
      <c r="Q90" s="267">
        <f>H90</f>
        <v>-18</v>
      </c>
    </row>
    <row r="91" spans="1:17" ht="23.25" customHeight="1">
      <c r="A91" s="318" t="s">
        <v>65</v>
      </c>
      <c r="B91" s="318"/>
      <c r="C91" s="318"/>
      <c r="D91" s="269">
        <f>D109+D105</f>
        <v>9.3206249999999997</v>
      </c>
      <c r="E91" s="269">
        <f>E109+E105</f>
        <v>57.159750000000003</v>
      </c>
      <c r="F91" s="269">
        <f>F109+F105</f>
        <v>-14.015400000000007</v>
      </c>
      <c r="G91" s="269">
        <f>G109+G105</f>
        <v>-5.5292999999999957</v>
      </c>
      <c r="H91" s="269">
        <f>H109+H105</f>
        <v>1.7079750000000091</v>
      </c>
      <c r="J91" s="318" t="s">
        <v>65</v>
      </c>
      <c r="K91" s="318"/>
      <c r="L91" s="318"/>
      <c r="M91" s="269"/>
      <c r="N91" s="269"/>
      <c r="O91" s="269"/>
      <c r="P91" s="269"/>
      <c r="Q91" s="269"/>
    </row>
    <row r="92" spans="1:17" ht="23.25" customHeight="1">
      <c r="A92" s="318" t="s">
        <v>66</v>
      </c>
      <c r="B92" s="318"/>
      <c r="C92" s="318"/>
      <c r="D92" s="267">
        <f>D63+D64+D66</f>
        <v>514.45216200904713</v>
      </c>
      <c r="E92" s="267">
        <f>E63+E64+E66</f>
        <v>560.4865191802179</v>
      </c>
      <c r="F92" s="267">
        <f>F63+F64+F66</f>
        <v>596.3684701250603</v>
      </c>
      <c r="G92" s="267">
        <f>G63+G64+G66</f>
        <v>634.0532351744157</v>
      </c>
      <c r="H92" s="267">
        <f>H63+H64+H66</f>
        <v>668.06809238533447</v>
      </c>
      <c r="J92" s="318" t="s">
        <v>66</v>
      </c>
      <c r="K92" s="318"/>
      <c r="L92" s="318"/>
      <c r="M92" s="267">
        <f>M63+M64+M66</f>
        <v>442.50590272904685</v>
      </c>
      <c r="N92" s="267">
        <f>N63+N64+N66</f>
        <v>468.28448941299996</v>
      </c>
      <c r="O92" s="267">
        <f>O63+O64+O66</f>
        <v>493.15648139895882</v>
      </c>
      <c r="P92" s="267">
        <f>P63+P64+P66</f>
        <v>517.70439818093598</v>
      </c>
      <c r="Q92" s="267">
        <f>Q63+Q64+Q66</f>
        <v>538.20688394761009</v>
      </c>
    </row>
    <row r="93" spans="1:17" ht="23.25" customHeight="1">
      <c r="A93" s="319" t="s">
        <v>34</v>
      </c>
      <c r="B93" s="315"/>
      <c r="C93" s="315">
        <v>0.75026761467366598</v>
      </c>
      <c r="D93" s="315">
        <f>AVERAGE(C83:D83)/AVERAGE(C61:D61)</f>
        <v>0.75809131357605264</v>
      </c>
      <c r="E93" s="315">
        <f>AVERAGE(D83:E83)/AVERAGE(D61:E61)</f>
        <v>0.76532279686107263</v>
      </c>
      <c r="F93" s="315">
        <f>AVERAGE(E83:F83)/AVERAGE(E61:F61)</f>
        <v>0.77412487902943128</v>
      </c>
      <c r="G93" s="315">
        <f>AVERAGE(F83:G83)/AVERAGE(F61:G61)</f>
        <v>0.77735417092019843</v>
      </c>
      <c r="H93" s="315">
        <f>AVERAGE(G83:H83)/AVERAGE(G61:H61)</f>
        <v>0.78102084389288207</v>
      </c>
      <c r="J93" s="319" t="s">
        <v>34</v>
      </c>
      <c r="K93" s="315"/>
      <c r="L93" s="315">
        <f>L83/L61</f>
        <v>0.7388258152706183</v>
      </c>
      <c r="M93" s="315">
        <f>AVERAGE(L83:M83)/AVERAGE(L61:M61)</f>
        <v>0.73527171473105479</v>
      </c>
      <c r="N93" s="315">
        <f>AVERAGE(M83:N83)/AVERAGE(M61:N61)</f>
        <v>0.73753297748153446</v>
      </c>
      <c r="O93" s="315">
        <f>AVERAGE(N83:O83)/AVERAGE(N61:O61)</f>
        <v>0.74437169000414927</v>
      </c>
      <c r="P93" s="315">
        <f>AVERAGE(O83:P83)/AVERAGE(O61:P61)</f>
        <v>0.74742415965152953</v>
      </c>
      <c r="Q93" s="315">
        <f>AVERAGE(P83:Q83)/AVERAGE(P61:Q61)</f>
        <v>0.75164085373154021</v>
      </c>
    </row>
    <row r="94" spans="1:17" ht="23.25" customHeight="1">
      <c r="A94" s="259" t="s">
        <v>23</v>
      </c>
      <c r="B94" s="315"/>
      <c r="C94" s="315">
        <v>8.8105000000000003E-2</v>
      </c>
      <c r="D94" s="315">
        <f>D62/(AVERAGE(C83:D83)*11%)</f>
        <v>8.7980207387652665E-2</v>
      </c>
      <c r="E94" s="315">
        <f>E62/(AVERAGE(D83:E83)*11%)</f>
        <v>8.7539869190525532E-2</v>
      </c>
      <c r="F94" s="315">
        <f>F62/(AVERAGE(E83:F83)*11%)</f>
        <v>8.7814458445183569E-2</v>
      </c>
      <c r="G94" s="315">
        <f>G62/(AVERAGE(F83:G83)*11%)</f>
        <v>8.9743651692572979E-2</v>
      </c>
      <c r="H94" s="315">
        <f>H62/(AVERAGE(G83:H83)*11%)</f>
        <v>9.0961541398897075E-2</v>
      </c>
      <c r="J94" s="259" t="s">
        <v>23</v>
      </c>
      <c r="K94" s="315"/>
      <c r="L94" s="315">
        <v>8.8105000000000003E-2</v>
      </c>
      <c r="M94" s="315">
        <f>M62/(AVERAGE(L83:M83)*11%)</f>
        <v>8.6285733322638114E-2</v>
      </c>
      <c r="N94" s="315">
        <f>N62/(AVERAGE(M83:N83)*11%)</f>
        <v>8.5627288517296202E-2</v>
      </c>
      <c r="O94" s="315">
        <f>O62/(AVERAGE(N83:O83)*11%)</f>
        <v>8.6694671072094567E-2</v>
      </c>
      <c r="P94" s="315">
        <f>P62/(AVERAGE(O83:P83)*11%)</f>
        <v>8.8451895411466655E-2</v>
      </c>
      <c r="Q94" s="315">
        <f>Q62/(AVERAGE(P83:Q83)*11%)</f>
        <v>8.94635362457947E-2</v>
      </c>
    </row>
    <row r="97" spans="3:18">
      <c r="C97" s="220" t="s">
        <v>557</v>
      </c>
      <c r="D97" s="312">
        <f t="shared" ref="D97:H98" si="50">D80/C80-1</f>
        <v>7.5180674866414776E-2</v>
      </c>
      <c r="E97" s="312">
        <f t="shared" si="50"/>
        <v>0.12760587402535273</v>
      </c>
      <c r="F97" s="312">
        <f t="shared" si="50"/>
        <v>6.3887792080744354E-2</v>
      </c>
      <c r="G97" s="312">
        <f t="shared" si="50"/>
        <v>6.4964164419161419E-2</v>
      </c>
      <c r="H97" s="312">
        <f t="shared" si="50"/>
        <v>6.5123026766182868E-2</v>
      </c>
      <c r="I97" s="312">
        <f>POWER(H80/C80,1/5)-1</f>
        <v>7.9080574703074058E-2</v>
      </c>
      <c r="M97" s="312">
        <f t="shared" ref="M97:Q98" si="51">M80/L80-1</f>
        <v>7.3842911981796044E-2</v>
      </c>
      <c r="N97" s="312">
        <f t="shared" si="51"/>
        <v>0.10138256951931068</v>
      </c>
      <c r="O97" s="312">
        <f t="shared" si="51"/>
        <v>5.8574161719898932E-2</v>
      </c>
      <c r="P97" s="312">
        <f t="shared" si="51"/>
        <v>6.0017055368505323E-2</v>
      </c>
      <c r="Q97" s="312">
        <f t="shared" si="51"/>
        <v>6.0555225706181881E-2</v>
      </c>
      <c r="R97" s="312">
        <f>POWER(Q80/L80,1/5)-1</f>
        <v>7.0752943347224484E-2</v>
      </c>
    </row>
    <row r="98" spans="3:18">
      <c r="C98" s="220" t="s">
        <v>558</v>
      </c>
      <c r="D98" s="312">
        <f t="shared" si="50"/>
        <v>6.5388699195421118E-2</v>
      </c>
      <c r="E98" s="312">
        <f t="shared" si="50"/>
        <v>0.13441488560247894</v>
      </c>
      <c r="F98" s="312">
        <f t="shared" si="50"/>
        <v>9.5248536155839725E-2</v>
      </c>
      <c r="G98" s="312">
        <f t="shared" si="50"/>
        <v>8.2110921808904891E-2</v>
      </c>
      <c r="H98" s="312">
        <f t="shared" si="50"/>
        <v>7.9318147172496412E-2</v>
      </c>
      <c r="I98" s="312">
        <f>POWER(H81/C81,1/5)-1</f>
        <v>9.1045314802242538E-2</v>
      </c>
      <c r="M98" s="312">
        <f t="shared" si="51"/>
        <v>6.3323533489175299E-2</v>
      </c>
      <c r="N98" s="312">
        <f t="shared" si="51"/>
        <v>0.11333136636746333</v>
      </c>
      <c r="O98" s="312">
        <f t="shared" si="51"/>
        <v>9.6047060980759547E-2</v>
      </c>
      <c r="P98" s="312">
        <f t="shared" si="51"/>
        <v>8.1044761133534315E-2</v>
      </c>
      <c r="Q98" s="312">
        <f t="shared" si="51"/>
        <v>7.8162606395113299E-2</v>
      </c>
      <c r="R98" s="312">
        <f>POWER(Q81/L81,1/5)-1</f>
        <v>8.6249032990216579E-2</v>
      </c>
    </row>
    <row r="99" spans="3:18">
      <c r="C99" s="220" t="s">
        <v>559</v>
      </c>
      <c r="D99" s="312">
        <f t="shared" ref="D99:H100" si="52">D82/C82-1</f>
        <v>6.3800127393221828E-2</v>
      </c>
      <c r="E99" s="312">
        <f t="shared" si="52"/>
        <v>0.14135687174097256</v>
      </c>
      <c r="F99" s="312">
        <f t="shared" si="52"/>
        <v>8.0718602020494856E-2</v>
      </c>
      <c r="G99" s="312">
        <f t="shared" si="52"/>
        <v>7.0520649581906625E-2</v>
      </c>
      <c r="H99" s="312">
        <f t="shared" si="52"/>
        <v>6.8859627426314463E-2</v>
      </c>
      <c r="I99" s="312">
        <f>POWER(H82/C82,1/5)-1</f>
        <v>8.468084063110326E-2</v>
      </c>
      <c r="M99" s="312">
        <f t="shared" ref="M99:Q100" si="53">M82/L82-1</f>
        <v>6.2329987228972206E-2</v>
      </c>
      <c r="N99" s="312">
        <f t="shared" si="53"/>
        <v>0.12537341125806378</v>
      </c>
      <c r="O99" s="312">
        <f t="shared" si="53"/>
        <v>7.9912007925993622E-2</v>
      </c>
      <c r="P99" s="312">
        <f t="shared" si="53"/>
        <v>6.8437437715927807E-2</v>
      </c>
      <c r="Q99" s="312">
        <f t="shared" si="53"/>
        <v>6.6782459103446934E-2</v>
      </c>
      <c r="R99" s="312">
        <f>POWER(Q82/L82,1/5)-1</f>
        <v>8.0323653184802613E-2</v>
      </c>
    </row>
    <row r="100" spans="3:18">
      <c r="C100" s="220" t="s">
        <v>560</v>
      </c>
      <c r="D100" s="312">
        <f t="shared" si="52"/>
        <v>6.4926998609353248E-2</v>
      </c>
      <c r="E100" s="312">
        <f t="shared" si="52"/>
        <v>8.2748768097383296E-2</v>
      </c>
      <c r="F100" s="312">
        <f t="shared" si="52"/>
        <v>4.7046536683661211E-2</v>
      </c>
      <c r="G100" s="312">
        <f t="shared" si="52"/>
        <v>4.7014322382904039E-2</v>
      </c>
      <c r="H100" s="312">
        <f t="shared" si="52"/>
        <v>4.7941228125487623E-2</v>
      </c>
      <c r="I100" s="312">
        <f>POWER(H83/C83,1/5)-1</f>
        <v>5.784153217944632E-2</v>
      </c>
      <c r="M100" s="312">
        <f t="shared" si="53"/>
        <v>5.5309116158826388E-2</v>
      </c>
      <c r="N100" s="312">
        <f t="shared" si="53"/>
        <v>5.5635600220733439E-2</v>
      </c>
      <c r="O100" s="312">
        <f t="shared" si="53"/>
        <v>4.219695327347428E-2</v>
      </c>
      <c r="P100" s="312">
        <f t="shared" si="53"/>
        <v>4.1972102256928157E-2</v>
      </c>
      <c r="Q100" s="312">
        <f t="shared" si="53"/>
        <v>4.3456458037489876E-2</v>
      </c>
      <c r="R100" s="312">
        <f>POWER(Q83/L83,1/5)-1</f>
        <v>4.7694798824435836E-2</v>
      </c>
    </row>
    <row r="102" spans="3:18">
      <c r="I102" s="222">
        <v>7.4999999999999997E-2</v>
      </c>
    </row>
    <row r="103" spans="3:18">
      <c r="C103" s="220" t="s">
        <v>561</v>
      </c>
      <c r="E103" s="293">
        <f>N103</f>
        <v>0.65</v>
      </c>
      <c r="F103" s="293">
        <f>O103</f>
        <v>0.8</v>
      </c>
      <c r="G103" s="293">
        <f>P103</f>
        <v>0.9</v>
      </c>
      <c r="H103" s="293">
        <f>Q103</f>
        <v>0.95</v>
      </c>
      <c r="L103" s="220">
        <v>250</v>
      </c>
      <c r="N103" s="293">
        <v>0.65</v>
      </c>
      <c r="O103" s="293">
        <v>0.8</v>
      </c>
      <c r="P103" s="293">
        <v>0.9</v>
      </c>
      <c r="Q103" s="293">
        <v>0.95</v>
      </c>
    </row>
    <row r="104" spans="3:18">
      <c r="E104" s="258">
        <f>(1-E103)*$I$102*$E107</f>
        <v>49.875</v>
      </c>
      <c r="F104" s="258">
        <f>(1-F103)*$I$102*$E107</f>
        <v>28.499999999999993</v>
      </c>
      <c r="G104" s="258">
        <f>(1-G103)*$I$102*$E107</f>
        <v>14.249999999999996</v>
      </c>
      <c r="H104" s="258">
        <f>(1-H103)*$I$102*$E107</f>
        <v>7.1250000000000062</v>
      </c>
      <c r="L104" s="220">
        <v>2350</v>
      </c>
      <c r="N104" s="220">
        <f>$L$103*N103</f>
        <v>162.5</v>
      </c>
      <c r="O104" s="220">
        <f>$L$103*O103</f>
        <v>200</v>
      </c>
      <c r="P104" s="220">
        <f>$L$103*P103</f>
        <v>225</v>
      </c>
      <c r="Q104" s="220">
        <f>$L$103*Q103</f>
        <v>237.5</v>
      </c>
    </row>
    <row r="105" spans="3:18">
      <c r="C105" s="220" t="s">
        <v>562</v>
      </c>
      <c r="E105" s="258">
        <f>E104-D104</f>
        <v>49.875</v>
      </c>
      <c r="F105" s="258">
        <f>F104-E104</f>
        <v>-21.375000000000007</v>
      </c>
      <c r="G105" s="258">
        <f>G104-F104</f>
        <v>-14.249999999999996</v>
      </c>
      <c r="H105" s="258">
        <f>H104-G104</f>
        <v>-7.1249999999999902</v>
      </c>
      <c r="N105" s="220">
        <f>N104-M104</f>
        <v>162.5</v>
      </c>
      <c r="O105" s="220">
        <f>O104-N104</f>
        <v>37.5</v>
      </c>
      <c r="P105" s="220">
        <f>P104-O104</f>
        <v>25</v>
      </c>
      <c r="Q105" s="220">
        <f>Q104-P104</f>
        <v>12.5</v>
      </c>
    </row>
    <row r="107" spans="3:18">
      <c r="D107" s="220">
        <f>E107-150</f>
        <v>1750</v>
      </c>
      <c r="E107" s="220">
        <f>F107-150</f>
        <v>1900</v>
      </c>
      <c r="F107" s="220">
        <f>G107-150</f>
        <v>2050</v>
      </c>
      <c r="G107" s="220">
        <f>H107-150</f>
        <v>2200</v>
      </c>
      <c r="H107" s="220">
        <v>2350</v>
      </c>
    </row>
    <row r="109" spans="3:18">
      <c r="C109" s="220" t="s">
        <v>563</v>
      </c>
      <c r="D109" s="220">
        <v>9.3206249999999997</v>
      </c>
      <c r="E109" s="220">
        <v>7.2847499999999998</v>
      </c>
      <c r="F109" s="220">
        <v>7.3596000000000004</v>
      </c>
      <c r="G109" s="220">
        <v>8.7207000000000008</v>
      </c>
      <c r="H109" s="220">
        <v>8.8329749999999994</v>
      </c>
    </row>
  </sheetData>
  <mergeCells count="7">
    <mergeCell ref="Z2:AD2"/>
    <mergeCell ref="A2:A3"/>
    <mergeCell ref="D2:G2"/>
    <mergeCell ref="H2:K2"/>
    <mergeCell ref="L2:O2"/>
    <mergeCell ref="P2:S2"/>
    <mergeCell ref="T2:W2"/>
  </mergeCells>
  <phoneticPr fontId="101" type="noConversion"/>
  <pageMargins left="0.75" right="0.75" top="1" bottom="1" header="0.5" footer="0.5"/>
  <pageSetup paperSize="9" scale="2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tabColor theme="9" tint="0.79992065187536243"/>
    <pageSetUpPr fitToPage="1"/>
  </sheetPr>
  <dimension ref="A1:XFD139"/>
  <sheetViews>
    <sheetView zoomScale="80" zoomScaleNormal="80" workbookViewId="0">
      <pane xSplit="1" ySplit="3" topLeftCell="B4" activePane="bottomRight" state="frozen"/>
      <selection activeCell="L27" sqref="L27"/>
      <selection pane="topRight" activeCell="L27" sqref="L27"/>
      <selection pane="bottomLeft" activeCell="L27" sqref="L27"/>
      <selection pane="bottomRight" activeCell="E32" sqref="E32"/>
    </sheetView>
  </sheetViews>
  <sheetFormatPr defaultColWidth="9" defaultRowHeight="16.5"/>
  <cols>
    <col min="1" max="1" width="38.1328125" style="142" customWidth="1"/>
    <col min="2" max="11" width="10.1328125" style="142" customWidth="1"/>
    <col min="12" max="25" width="10.1328125" style="143" customWidth="1"/>
    <col min="26" max="27" width="9" style="143"/>
    <col min="28" max="29" width="10.86328125" style="143" customWidth="1"/>
    <col min="30" max="16384" width="9" style="143"/>
  </cols>
  <sheetData>
    <row r="1" spans="1:16384" ht="31.5" customHeight="1">
      <c r="A1" s="1190" t="s">
        <v>564</v>
      </c>
      <c r="B1" s="1190"/>
      <c r="C1" s="1190"/>
      <c r="D1" s="1190"/>
      <c r="E1" s="1190"/>
      <c r="F1" s="1190"/>
      <c r="G1" s="1190"/>
      <c r="H1" s="1190"/>
      <c r="I1" s="1190"/>
      <c r="J1" s="1190"/>
      <c r="K1" s="1190"/>
      <c r="L1" s="1190"/>
      <c r="M1" s="1190"/>
      <c r="N1" s="1190"/>
      <c r="O1" s="1190"/>
      <c r="P1" s="1190"/>
      <c r="Q1" s="1190"/>
      <c r="R1" s="1190"/>
      <c r="S1" s="1190"/>
      <c r="T1" s="1190"/>
      <c r="U1" s="1190"/>
      <c r="V1" s="1190"/>
      <c r="W1" s="1190"/>
      <c r="X1" s="1190"/>
      <c r="Y1" s="1190"/>
    </row>
    <row r="2" spans="1:16384" ht="21" customHeight="1">
      <c r="A2" s="1197" t="s">
        <v>1</v>
      </c>
      <c r="B2" s="1191" t="s">
        <v>135</v>
      </c>
      <c r="C2" s="1192"/>
      <c r="D2" s="1193" t="s">
        <v>136</v>
      </c>
      <c r="E2" s="1194"/>
      <c r="F2" s="1193" t="s">
        <v>137</v>
      </c>
      <c r="G2" s="1194"/>
      <c r="H2" s="1193" t="s">
        <v>138</v>
      </c>
      <c r="I2" s="1194"/>
      <c r="J2" s="1193" t="s">
        <v>2</v>
      </c>
      <c r="K2" s="1194"/>
      <c r="L2" s="1193" t="s">
        <v>3</v>
      </c>
      <c r="M2" s="1194"/>
      <c r="N2" s="1195" t="s">
        <v>4</v>
      </c>
      <c r="O2" s="1196"/>
      <c r="P2" s="1195" t="s">
        <v>5</v>
      </c>
      <c r="Q2" s="1196"/>
      <c r="R2" s="1195" t="s">
        <v>6</v>
      </c>
      <c r="S2" s="1196"/>
      <c r="T2" s="1195" t="s">
        <v>7</v>
      </c>
      <c r="U2" s="1196"/>
      <c r="V2" s="1195" t="s">
        <v>8</v>
      </c>
      <c r="W2" s="1196"/>
      <c r="X2" s="1199" t="s">
        <v>512</v>
      </c>
      <c r="Y2" s="1199" t="s">
        <v>11</v>
      </c>
    </row>
    <row r="3" spans="1:16384" ht="23.25" customHeight="1">
      <c r="A3" s="1198"/>
      <c r="B3" s="144" t="s">
        <v>12</v>
      </c>
      <c r="C3" s="144" t="s">
        <v>13</v>
      </c>
      <c r="D3" s="145" t="s">
        <v>12</v>
      </c>
      <c r="E3" s="145" t="s">
        <v>13</v>
      </c>
      <c r="F3" s="145" t="s">
        <v>12</v>
      </c>
      <c r="G3" s="145" t="s">
        <v>13</v>
      </c>
      <c r="H3" s="145" t="s">
        <v>12</v>
      </c>
      <c r="I3" s="145" t="s">
        <v>13</v>
      </c>
      <c r="J3" s="145" t="s">
        <v>12</v>
      </c>
      <c r="K3" s="145" t="s">
        <v>13</v>
      </c>
      <c r="L3" s="145" t="s">
        <v>12</v>
      </c>
      <c r="M3" s="145" t="s">
        <v>13</v>
      </c>
      <c r="N3" s="170" t="s">
        <v>12</v>
      </c>
      <c r="O3" s="170" t="s">
        <v>13</v>
      </c>
      <c r="P3" s="170" t="s">
        <v>12</v>
      </c>
      <c r="Q3" s="170" t="s">
        <v>13</v>
      </c>
      <c r="R3" s="170" t="s">
        <v>12</v>
      </c>
      <c r="S3" s="170" t="s">
        <v>13</v>
      </c>
      <c r="T3" s="170" t="s">
        <v>12</v>
      </c>
      <c r="U3" s="170" t="s">
        <v>13</v>
      </c>
      <c r="V3" s="170" t="s">
        <v>12</v>
      </c>
      <c r="W3" s="170" t="s">
        <v>13</v>
      </c>
      <c r="X3" s="1200"/>
      <c r="Y3" s="1200"/>
    </row>
    <row r="4" spans="1:16384" s="140" customFormat="1" ht="21" customHeight="1">
      <c r="A4" s="146" t="s">
        <v>14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88"/>
      <c r="Y4" s="195"/>
      <c r="Z4" s="196"/>
      <c r="AA4" s="196"/>
      <c r="AB4" s="196"/>
      <c r="AC4" s="196"/>
      <c r="AD4" s="196"/>
      <c r="AE4" s="196"/>
      <c r="AF4" s="197"/>
      <c r="AG4" s="197"/>
      <c r="AH4" s="197"/>
      <c r="AI4" s="197"/>
      <c r="AJ4" s="197"/>
      <c r="AK4" s="197"/>
      <c r="AL4" s="197"/>
      <c r="AM4" s="197"/>
      <c r="AN4" s="188"/>
      <c r="AO4" s="208"/>
      <c r="AP4" s="196"/>
      <c r="AQ4" s="196"/>
      <c r="AR4" s="196"/>
      <c r="AS4" s="196"/>
      <c r="AT4" s="196"/>
      <c r="AU4" s="196"/>
      <c r="AV4" s="197"/>
      <c r="AW4" s="197"/>
      <c r="AX4" s="197"/>
      <c r="AY4" s="197"/>
      <c r="AZ4" s="197"/>
      <c r="BA4" s="197"/>
      <c r="BB4" s="197"/>
      <c r="BC4" s="197"/>
      <c r="BD4" s="188"/>
      <c r="BE4" s="208"/>
      <c r="BF4" s="196"/>
      <c r="BG4" s="196"/>
      <c r="BH4" s="196"/>
      <c r="BI4" s="196"/>
      <c r="BJ4" s="196"/>
      <c r="BK4" s="196"/>
      <c r="BL4" s="197"/>
      <c r="BM4" s="197"/>
      <c r="BN4" s="197"/>
      <c r="BO4" s="197"/>
      <c r="BP4" s="197"/>
      <c r="BQ4" s="197"/>
      <c r="BR4" s="197"/>
      <c r="BS4" s="197"/>
      <c r="BT4" s="188"/>
      <c r="BU4" s="208"/>
      <c r="BV4" s="196"/>
      <c r="BW4" s="196"/>
      <c r="BX4" s="196"/>
      <c r="BY4" s="196"/>
      <c r="BZ4" s="196"/>
      <c r="CA4" s="196"/>
      <c r="CB4" s="197"/>
      <c r="CC4" s="197"/>
      <c r="CD4" s="197"/>
      <c r="CE4" s="197"/>
      <c r="CF4" s="197"/>
      <c r="CG4" s="197"/>
      <c r="CH4" s="197"/>
      <c r="CI4" s="197"/>
      <c r="CJ4" s="188"/>
      <c r="CK4" s="208"/>
      <c r="CL4" s="196"/>
      <c r="CM4" s="196"/>
      <c r="CN4" s="196"/>
      <c r="CO4" s="196"/>
      <c r="CP4" s="196"/>
      <c r="CQ4" s="196"/>
      <c r="CR4" s="197"/>
      <c r="CS4" s="197"/>
      <c r="CT4" s="197"/>
      <c r="CU4" s="197"/>
      <c r="CV4" s="197"/>
      <c r="CW4" s="197"/>
      <c r="CX4" s="197"/>
      <c r="CY4" s="197"/>
      <c r="CZ4" s="188"/>
      <c r="DA4" s="208"/>
      <c r="DB4" s="196"/>
      <c r="DC4" s="196"/>
      <c r="DD4" s="196"/>
      <c r="DE4" s="196"/>
      <c r="DF4" s="196"/>
      <c r="DG4" s="196"/>
      <c r="DH4" s="197"/>
      <c r="DI4" s="197"/>
      <c r="DJ4" s="197"/>
      <c r="DK4" s="197"/>
      <c r="DL4" s="197"/>
      <c r="DM4" s="197"/>
      <c r="DN4" s="197"/>
      <c r="DO4" s="197"/>
      <c r="DP4" s="188"/>
      <c r="DQ4" s="208"/>
      <c r="DR4" s="196"/>
      <c r="DS4" s="196"/>
      <c r="DT4" s="196"/>
      <c r="DU4" s="196"/>
      <c r="DV4" s="196"/>
      <c r="DW4" s="196"/>
      <c r="DX4" s="197"/>
      <c r="DY4" s="197"/>
      <c r="DZ4" s="197"/>
      <c r="EA4" s="197"/>
      <c r="EB4" s="197"/>
      <c r="EC4" s="197"/>
      <c r="ED4" s="197"/>
      <c r="EE4" s="197"/>
      <c r="EF4" s="188"/>
      <c r="EG4" s="208"/>
      <c r="EH4" s="196"/>
      <c r="EI4" s="196"/>
      <c r="EJ4" s="196"/>
      <c r="EK4" s="196"/>
      <c r="EL4" s="196"/>
      <c r="EM4" s="196"/>
      <c r="EN4" s="197"/>
      <c r="EO4" s="197"/>
      <c r="EP4" s="197"/>
      <c r="EQ4" s="197"/>
      <c r="ER4" s="197"/>
      <c r="ES4" s="197"/>
      <c r="ET4" s="197"/>
      <c r="EU4" s="197"/>
      <c r="EV4" s="188"/>
      <c r="EW4" s="208"/>
      <c r="EX4" s="196"/>
      <c r="EY4" s="196"/>
      <c r="EZ4" s="196"/>
      <c r="FA4" s="196"/>
      <c r="FB4" s="196"/>
      <c r="FC4" s="196"/>
      <c r="FD4" s="197"/>
      <c r="FE4" s="197"/>
      <c r="FF4" s="197"/>
      <c r="FG4" s="197"/>
      <c r="FH4" s="197"/>
      <c r="FI4" s="197"/>
      <c r="FJ4" s="197"/>
      <c r="FK4" s="197"/>
      <c r="FL4" s="188"/>
      <c r="FM4" s="208"/>
      <c r="FN4" s="196"/>
      <c r="FO4" s="196"/>
      <c r="FP4" s="196"/>
      <c r="FQ4" s="196"/>
      <c r="FR4" s="196"/>
      <c r="FS4" s="196"/>
      <c r="FT4" s="197"/>
      <c r="FU4" s="197"/>
      <c r="FV4" s="197"/>
      <c r="FW4" s="197"/>
      <c r="FX4" s="197"/>
      <c r="FY4" s="197"/>
      <c r="FZ4" s="197"/>
      <c r="GA4" s="197"/>
      <c r="GB4" s="188"/>
      <c r="GC4" s="208"/>
      <c r="GD4" s="196"/>
      <c r="GE4" s="196"/>
      <c r="GF4" s="196"/>
      <c r="GG4" s="196"/>
      <c r="GH4" s="196"/>
      <c r="GI4" s="196"/>
      <c r="GJ4" s="197"/>
      <c r="GK4" s="197"/>
      <c r="GL4" s="197"/>
      <c r="GM4" s="197"/>
      <c r="GN4" s="197"/>
      <c r="GO4" s="197"/>
      <c r="GP4" s="197"/>
      <c r="GQ4" s="197"/>
      <c r="GR4" s="188"/>
      <c r="GS4" s="208"/>
      <c r="GT4" s="196"/>
      <c r="GU4" s="196"/>
      <c r="GV4" s="196"/>
      <c r="GW4" s="196"/>
      <c r="GX4" s="196"/>
      <c r="GY4" s="196"/>
      <c r="GZ4" s="197"/>
      <c r="HA4" s="197"/>
      <c r="HB4" s="197"/>
      <c r="HC4" s="197"/>
      <c r="HD4" s="197"/>
      <c r="HE4" s="197"/>
      <c r="HF4" s="197"/>
      <c r="HG4" s="197"/>
      <c r="HH4" s="188"/>
      <c r="HI4" s="208"/>
      <c r="HJ4" s="196"/>
      <c r="HK4" s="196"/>
      <c r="HL4" s="196"/>
      <c r="HM4" s="196"/>
      <c r="HN4" s="196"/>
      <c r="HO4" s="196"/>
      <c r="HP4" s="197"/>
      <c r="HQ4" s="197"/>
      <c r="HR4" s="197"/>
      <c r="HS4" s="197"/>
      <c r="HT4" s="197"/>
      <c r="HU4" s="197"/>
      <c r="HV4" s="197"/>
      <c r="HW4" s="197"/>
      <c r="HX4" s="188"/>
      <c r="HY4" s="208"/>
      <c r="HZ4" s="196"/>
      <c r="IA4" s="196"/>
      <c r="IB4" s="196"/>
      <c r="IC4" s="196"/>
      <c r="ID4" s="196"/>
      <c r="IE4" s="196"/>
      <c r="IF4" s="197"/>
      <c r="IG4" s="197"/>
      <c r="IH4" s="197"/>
      <c r="II4" s="197"/>
      <c r="IJ4" s="197"/>
      <c r="IK4" s="197"/>
      <c r="IL4" s="197"/>
      <c r="IM4" s="197"/>
      <c r="IN4" s="188"/>
      <c r="IO4" s="208"/>
      <c r="IP4" s="196"/>
      <c r="IQ4" s="196"/>
      <c r="IR4" s="196"/>
      <c r="IS4" s="196"/>
      <c r="IT4" s="196"/>
      <c r="IU4" s="196"/>
      <c r="IV4" s="197"/>
      <c r="IW4" s="197"/>
      <c r="IX4" s="197"/>
      <c r="IY4" s="197"/>
      <c r="IZ4" s="197"/>
      <c r="JA4" s="197"/>
      <c r="JB4" s="197"/>
      <c r="JC4" s="197"/>
      <c r="JD4" s="188"/>
      <c r="JE4" s="208"/>
      <c r="JF4" s="196"/>
      <c r="JG4" s="196"/>
      <c r="JH4" s="196"/>
      <c r="JI4" s="196"/>
      <c r="JJ4" s="196"/>
      <c r="JK4" s="196"/>
      <c r="JL4" s="197"/>
      <c r="JM4" s="197"/>
      <c r="JN4" s="197"/>
      <c r="JO4" s="197"/>
      <c r="JP4" s="197"/>
      <c r="JQ4" s="197"/>
      <c r="JR4" s="197"/>
      <c r="JS4" s="197"/>
      <c r="JT4" s="188"/>
      <c r="JU4" s="208"/>
      <c r="JV4" s="196"/>
      <c r="JW4" s="196"/>
      <c r="JX4" s="196"/>
      <c r="JY4" s="196"/>
      <c r="JZ4" s="196"/>
      <c r="KA4" s="196"/>
      <c r="KB4" s="197"/>
      <c r="KC4" s="197"/>
      <c r="KD4" s="197"/>
      <c r="KE4" s="197"/>
      <c r="KF4" s="197"/>
      <c r="KG4" s="197"/>
      <c r="KH4" s="197"/>
      <c r="KI4" s="197"/>
      <c r="KJ4" s="188"/>
      <c r="KK4" s="208"/>
      <c r="KL4" s="196"/>
      <c r="KM4" s="196"/>
      <c r="KN4" s="196"/>
      <c r="KO4" s="196"/>
      <c r="KP4" s="196"/>
      <c r="KQ4" s="196"/>
      <c r="KR4" s="197"/>
      <c r="KS4" s="197"/>
      <c r="KT4" s="197"/>
      <c r="KU4" s="197"/>
      <c r="KV4" s="197"/>
      <c r="KW4" s="197"/>
      <c r="KX4" s="197"/>
      <c r="KY4" s="197"/>
      <c r="KZ4" s="188"/>
      <c r="LA4" s="208"/>
      <c r="LB4" s="196"/>
      <c r="LC4" s="196"/>
      <c r="LD4" s="196"/>
      <c r="LE4" s="196"/>
      <c r="LF4" s="196"/>
      <c r="LG4" s="196"/>
      <c r="LH4" s="197"/>
      <c r="LI4" s="197"/>
      <c r="LJ4" s="197"/>
      <c r="LK4" s="197"/>
      <c r="LL4" s="197"/>
      <c r="LM4" s="197"/>
      <c r="LN4" s="197"/>
      <c r="LO4" s="197"/>
      <c r="LP4" s="188"/>
      <c r="LQ4" s="208"/>
      <c r="LR4" s="196"/>
      <c r="LS4" s="196"/>
      <c r="LT4" s="196"/>
      <c r="LU4" s="196"/>
      <c r="LV4" s="196"/>
      <c r="LW4" s="196"/>
      <c r="LX4" s="197"/>
      <c r="LY4" s="197"/>
      <c r="LZ4" s="197"/>
      <c r="MA4" s="197"/>
      <c r="MB4" s="197"/>
      <c r="MC4" s="197"/>
      <c r="MD4" s="197"/>
      <c r="ME4" s="197"/>
      <c r="MF4" s="188"/>
      <c r="MG4" s="208"/>
      <c r="MH4" s="196"/>
      <c r="MI4" s="196"/>
      <c r="MJ4" s="196"/>
      <c r="MK4" s="196"/>
      <c r="ML4" s="196"/>
      <c r="MM4" s="196"/>
      <c r="MN4" s="197"/>
      <c r="MO4" s="197"/>
      <c r="MP4" s="197"/>
      <c r="MQ4" s="197"/>
      <c r="MR4" s="197"/>
      <c r="MS4" s="197"/>
      <c r="MT4" s="197"/>
      <c r="MU4" s="197"/>
      <c r="MV4" s="188"/>
      <c r="MW4" s="208"/>
      <c r="MX4" s="196"/>
      <c r="MY4" s="196"/>
      <c r="MZ4" s="196"/>
      <c r="NA4" s="196"/>
      <c r="NB4" s="196"/>
      <c r="NC4" s="196"/>
      <c r="ND4" s="197"/>
      <c r="NE4" s="197"/>
      <c r="NF4" s="197"/>
      <c r="NG4" s="197"/>
      <c r="NH4" s="197"/>
      <c r="NI4" s="197"/>
      <c r="NJ4" s="197"/>
      <c r="NK4" s="197"/>
      <c r="NL4" s="188"/>
      <c r="NM4" s="208"/>
      <c r="NN4" s="196"/>
      <c r="NO4" s="196"/>
      <c r="NP4" s="196"/>
      <c r="NQ4" s="196"/>
      <c r="NR4" s="196"/>
      <c r="NS4" s="196"/>
      <c r="NT4" s="197"/>
      <c r="NU4" s="197"/>
      <c r="NV4" s="197"/>
      <c r="NW4" s="197"/>
      <c r="NX4" s="197"/>
      <c r="NY4" s="197"/>
      <c r="NZ4" s="197"/>
      <c r="OA4" s="197"/>
      <c r="OB4" s="188"/>
      <c r="OC4" s="208"/>
      <c r="OD4" s="196"/>
      <c r="OE4" s="196"/>
      <c r="OF4" s="196"/>
      <c r="OG4" s="196"/>
      <c r="OH4" s="196"/>
      <c r="OI4" s="196"/>
      <c r="OJ4" s="197"/>
      <c r="OK4" s="197"/>
      <c r="OL4" s="197"/>
      <c r="OM4" s="197"/>
      <c r="ON4" s="197"/>
      <c r="OO4" s="197"/>
      <c r="OP4" s="197"/>
      <c r="OQ4" s="197"/>
      <c r="OR4" s="188"/>
      <c r="OS4" s="208"/>
      <c r="OT4" s="196"/>
      <c r="OU4" s="196"/>
      <c r="OV4" s="196"/>
      <c r="OW4" s="196"/>
      <c r="OX4" s="196"/>
      <c r="OY4" s="196"/>
      <c r="OZ4" s="197"/>
      <c r="PA4" s="197"/>
      <c r="PB4" s="197"/>
      <c r="PC4" s="197"/>
      <c r="PD4" s="197"/>
      <c r="PE4" s="197"/>
      <c r="PF4" s="197"/>
      <c r="PG4" s="197"/>
      <c r="PH4" s="188"/>
      <c r="PI4" s="208"/>
      <c r="PJ4" s="196"/>
      <c r="PK4" s="196"/>
      <c r="PL4" s="196"/>
      <c r="PM4" s="196"/>
      <c r="PN4" s="196"/>
      <c r="PO4" s="196"/>
      <c r="PP4" s="197"/>
      <c r="PQ4" s="197"/>
      <c r="PR4" s="197"/>
      <c r="PS4" s="197"/>
      <c r="PT4" s="197"/>
      <c r="PU4" s="197"/>
      <c r="PV4" s="197"/>
      <c r="PW4" s="197"/>
      <c r="PX4" s="188"/>
      <c r="PY4" s="208"/>
      <c r="PZ4" s="196"/>
      <c r="QA4" s="196"/>
      <c r="QB4" s="196"/>
      <c r="QC4" s="196"/>
      <c r="QD4" s="196"/>
      <c r="QE4" s="196"/>
      <c r="QF4" s="197"/>
      <c r="QG4" s="197"/>
      <c r="QH4" s="197"/>
      <c r="QI4" s="197"/>
      <c r="QJ4" s="197"/>
      <c r="QK4" s="197"/>
      <c r="QL4" s="197"/>
      <c r="QM4" s="197"/>
      <c r="QN4" s="188"/>
      <c r="QO4" s="208"/>
      <c r="QP4" s="196"/>
      <c r="QQ4" s="196"/>
      <c r="QR4" s="196"/>
      <c r="QS4" s="196"/>
      <c r="QT4" s="196"/>
      <c r="QU4" s="196"/>
      <c r="QV4" s="197"/>
      <c r="QW4" s="197"/>
      <c r="QX4" s="197"/>
      <c r="QY4" s="197"/>
      <c r="QZ4" s="197"/>
      <c r="RA4" s="197"/>
      <c r="RB4" s="197"/>
      <c r="RC4" s="197"/>
      <c r="RD4" s="188"/>
      <c r="RE4" s="208"/>
      <c r="RF4" s="196"/>
      <c r="RG4" s="196"/>
      <c r="RH4" s="196"/>
      <c r="RI4" s="196"/>
      <c r="RJ4" s="196"/>
      <c r="RK4" s="196"/>
      <c r="RL4" s="197"/>
      <c r="RM4" s="197"/>
      <c r="RN4" s="197"/>
      <c r="RO4" s="197"/>
      <c r="RP4" s="197"/>
      <c r="RQ4" s="197"/>
      <c r="RR4" s="197"/>
      <c r="RS4" s="197"/>
      <c r="RT4" s="188"/>
      <c r="RU4" s="208"/>
      <c r="RV4" s="196"/>
      <c r="RW4" s="196"/>
      <c r="RX4" s="196"/>
      <c r="RY4" s="196"/>
      <c r="RZ4" s="196"/>
      <c r="SA4" s="196"/>
      <c r="SB4" s="197"/>
      <c r="SC4" s="197"/>
      <c r="SD4" s="197"/>
      <c r="SE4" s="197"/>
      <c r="SF4" s="197"/>
      <c r="SG4" s="197"/>
      <c r="SH4" s="197"/>
      <c r="SI4" s="197"/>
      <c r="SJ4" s="188"/>
      <c r="SK4" s="208"/>
      <c r="SL4" s="196"/>
      <c r="SM4" s="196"/>
      <c r="SN4" s="196"/>
      <c r="SO4" s="196"/>
      <c r="SP4" s="196"/>
      <c r="SQ4" s="196"/>
      <c r="SR4" s="197"/>
      <c r="SS4" s="197"/>
      <c r="ST4" s="197"/>
      <c r="SU4" s="197"/>
      <c r="SV4" s="197"/>
      <c r="SW4" s="197"/>
      <c r="SX4" s="197"/>
      <c r="SY4" s="197"/>
      <c r="SZ4" s="188"/>
      <c r="TA4" s="208"/>
      <c r="TB4" s="196"/>
      <c r="TC4" s="196"/>
      <c r="TD4" s="196"/>
      <c r="TE4" s="196"/>
      <c r="TF4" s="196"/>
      <c r="TG4" s="196"/>
      <c r="TH4" s="197"/>
      <c r="TI4" s="197"/>
      <c r="TJ4" s="197"/>
      <c r="TK4" s="197"/>
      <c r="TL4" s="197"/>
      <c r="TM4" s="197"/>
      <c r="TN4" s="197"/>
      <c r="TO4" s="197"/>
      <c r="TP4" s="188"/>
      <c r="TQ4" s="208"/>
      <c r="TR4" s="196"/>
      <c r="TS4" s="196"/>
      <c r="TT4" s="196"/>
      <c r="TU4" s="196"/>
      <c r="TV4" s="196"/>
      <c r="TW4" s="196"/>
      <c r="TX4" s="197"/>
      <c r="TY4" s="197"/>
      <c r="TZ4" s="197"/>
      <c r="UA4" s="197"/>
      <c r="UB4" s="197"/>
      <c r="UC4" s="197"/>
      <c r="UD4" s="197"/>
      <c r="UE4" s="197"/>
      <c r="UF4" s="188"/>
      <c r="UG4" s="208"/>
      <c r="UH4" s="196"/>
      <c r="UI4" s="196"/>
      <c r="UJ4" s="196"/>
      <c r="UK4" s="196"/>
      <c r="UL4" s="196"/>
      <c r="UM4" s="196"/>
      <c r="UN4" s="197"/>
      <c r="UO4" s="197"/>
      <c r="UP4" s="197"/>
      <c r="UQ4" s="197"/>
      <c r="UR4" s="197"/>
      <c r="US4" s="197"/>
      <c r="UT4" s="197"/>
      <c r="UU4" s="197"/>
      <c r="UV4" s="188"/>
      <c r="UW4" s="208"/>
      <c r="UX4" s="196"/>
      <c r="UY4" s="196"/>
      <c r="UZ4" s="196"/>
      <c r="VA4" s="196"/>
      <c r="VB4" s="196"/>
      <c r="VC4" s="196"/>
      <c r="VD4" s="197"/>
      <c r="VE4" s="197"/>
      <c r="VF4" s="197"/>
      <c r="VG4" s="197"/>
      <c r="VH4" s="197"/>
      <c r="VI4" s="197"/>
      <c r="VJ4" s="197"/>
      <c r="VK4" s="197"/>
      <c r="VL4" s="188"/>
      <c r="VM4" s="208"/>
      <c r="VN4" s="196"/>
      <c r="VO4" s="196"/>
      <c r="VP4" s="196"/>
      <c r="VQ4" s="196"/>
      <c r="VR4" s="196"/>
      <c r="VS4" s="196"/>
      <c r="VT4" s="197"/>
      <c r="VU4" s="197"/>
      <c r="VV4" s="197"/>
      <c r="VW4" s="197"/>
      <c r="VX4" s="197"/>
      <c r="VY4" s="197"/>
      <c r="VZ4" s="197"/>
      <c r="WA4" s="197"/>
      <c r="WB4" s="188"/>
      <c r="WC4" s="208"/>
      <c r="WD4" s="196"/>
      <c r="WE4" s="196"/>
      <c r="WF4" s="196"/>
      <c r="WG4" s="196"/>
      <c r="WH4" s="196"/>
      <c r="WI4" s="196"/>
      <c r="WJ4" s="197"/>
      <c r="WK4" s="197"/>
      <c r="WL4" s="197"/>
      <c r="WM4" s="197"/>
      <c r="WN4" s="197"/>
      <c r="WO4" s="197"/>
      <c r="WP4" s="197"/>
      <c r="WQ4" s="197"/>
      <c r="WR4" s="188"/>
      <c r="WS4" s="208"/>
      <c r="WT4" s="196"/>
      <c r="WU4" s="196"/>
      <c r="WV4" s="196"/>
      <c r="WW4" s="196"/>
      <c r="WX4" s="196"/>
      <c r="WY4" s="196"/>
      <c r="WZ4" s="197"/>
      <c r="XA4" s="197"/>
      <c r="XB4" s="197"/>
      <c r="XC4" s="197"/>
      <c r="XD4" s="197"/>
      <c r="XE4" s="197"/>
      <c r="XF4" s="197"/>
      <c r="XG4" s="197"/>
      <c r="XH4" s="188"/>
      <c r="XI4" s="208"/>
      <c r="XJ4" s="196"/>
      <c r="XK4" s="196"/>
      <c r="XL4" s="196"/>
      <c r="XM4" s="196"/>
      <c r="XN4" s="196"/>
      <c r="XO4" s="196"/>
      <c r="XP4" s="197"/>
      <c r="XQ4" s="197"/>
      <c r="XR4" s="197"/>
      <c r="XS4" s="197"/>
      <c r="XT4" s="197"/>
      <c r="XU4" s="197"/>
      <c r="XV4" s="197"/>
      <c r="XW4" s="197"/>
      <c r="XX4" s="188"/>
      <c r="XY4" s="208"/>
      <c r="XZ4" s="196"/>
      <c r="YA4" s="196"/>
      <c r="YB4" s="196"/>
      <c r="YC4" s="196"/>
      <c r="YD4" s="196"/>
      <c r="YE4" s="196"/>
      <c r="YF4" s="197"/>
      <c r="YG4" s="197"/>
      <c r="YH4" s="197"/>
      <c r="YI4" s="197"/>
      <c r="YJ4" s="197"/>
      <c r="YK4" s="197"/>
      <c r="YL4" s="197"/>
      <c r="YM4" s="197"/>
      <c r="YN4" s="188"/>
      <c r="YO4" s="208"/>
      <c r="YP4" s="196"/>
      <c r="YQ4" s="196"/>
      <c r="YR4" s="196"/>
      <c r="YS4" s="196"/>
      <c r="YT4" s="196"/>
      <c r="YU4" s="196"/>
      <c r="YV4" s="197"/>
      <c r="YW4" s="197"/>
      <c r="YX4" s="197"/>
      <c r="YY4" s="197"/>
      <c r="YZ4" s="197"/>
      <c r="ZA4" s="197"/>
      <c r="ZB4" s="197"/>
      <c r="ZC4" s="197"/>
      <c r="ZD4" s="188"/>
      <c r="ZE4" s="208"/>
      <c r="ZF4" s="196"/>
      <c r="ZG4" s="196"/>
      <c r="ZH4" s="196"/>
      <c r="ZI4" s="196"/>
      <c r="ZJ4" s="196"/>
      <c r="ZK4" s="196"/>
      <c r="ZL4" s="197"/>
      <c r="ZM4" s="197"/>
      <c r="ZN4" s="197"/>
      <c r="ZO4" s="197"/>
      <c r="ZP4" s="197"/>
      <c r="ZQ4" s="197"/>
      <c r="ZR4" s="197"/>
      <c r="ZS4" s="197"/>
      <c r="ZT4" s="188"/>
      <c r="ZU4" s="208"/>
      <c r="ZV4" s="196"/>
      <c r="ZW4" s="196"/>
      <c r="ZX4" s="196"/>
      <c r="ZY4" s="196"/>
      <c r="ZZ4" s="196"/>
      <c r="AAA4" s="196"/>
      <c r="AAB4" s="197"/>
      <c r="AAC4" s="197"/>
      <c r="AAD4" s="197"/>
      <c r="AAE4" s="197"/>
      <c r="AAF4" s="197"/>
      <c r="AAG4" s="197"/>
      <c r="AAH4" s="197"/>
      <c r="AAI4" s="197"/>
      <c r="AAJ4" s="188"/>
      <c r="AAK4" s="208"/>
      <c r="AAL4" s="196"/>
      <c r="AAM4" s="196"/>
      <c r="AAN4" s="196"/>
      <c r="AAO4" s="196"/>
      <c r="AAP4" s="196"/>
      <c r="AAQ4" s="196"/>
      <c r="AAR4" s="197"/>
      <c r="AAS4" s="197"/>
      <c r="AAT4" s="197"/>
      <c r="AAU4" s="197"/>
      <c r="AAV4" s="197"/>
      <c r="AAW4" s="197"/>
      <c r="AAX4" s="197"/>
      <c r="AAY4" s="197"/>
      <c r="AAZ4" s="188"/>
      <c r="ABA4" s="208"/>
      <c r="ABB4" s="196"/>
      <c r="ABC4" s="196"/>
      <c r="ABD4" s="196"/>
      <c r="ABE4" s="196"/>
      <c r="ABF4" s="196"/>
      <c r="ABG4" s="196"/>
      <c r="ABH4" s="197"/>
      <c r="ABI4" s="197"/>
      <c r="ABJ4" s="197"/>
      <c r="ABK4" s="197"/>
      <c r="ABL4" s="197"/>
      <c r="ABM4" s="197"/>
      <c r="ABN4" s="197"/>
      <c r="ABO4" s="197"/>
      <c r="ABP4" s="188"/>
      <c r="ABQ4" s="208"/>
      <c r="ABR4" s="196"/>
      <c r="ABS4" s="196"/>
      <c r="ABT4" s="196"/>
      <c r="ABU4" s="196"/>
      <c r="ABV4" s="196"/>
      <c r="ABW4" s="196"/>
      <c r="ABX4" s="197"/>
      <c r="ABY4" s="197"/>
      <c r="ABZ4" s="197"/>
      <c r="ACA4" s="197"/>
      <c r="ACB4" s="197"/>
      <c r="ACC4" s="197"/>
      <c r="ACD4" s="197"/>
      <c r="ACE4" s="197"/>
      <c r="ACF4" s="188"/>
      <c r="ACG4" s="208"/>
      <c r="ACH4" s="196"/>
      <c r="ACI4" s="196"/>
      <c r="ACJ4" s="196"/>
      <c r="ACK4" s="196"/>
      <c r="ACL4" s="196"/>
      <c r="ACM4" s="196"/>
      <c r="ACN4" s="197"/>
      <c r="ACO4" s="197"/>
      <c r="ACP4" s="197"/>
      <c r="ACQ4" s="197"/>
      <c r="ACR4" s="197"/>
      <c r="ACS4" s="197"/>
      <c r="ACT4" s="197"/>
      <c r="ACU4" s="197"/>
      <c r="ACV4" s="188"/>
      <c r="ACW4" s="208"/>
      <c r="ACX4" s="196"/>
      <c r="ACY4" s="196"/>
      <c r="ACZ4" s="196"/>
      <c r="ADA4" s="196"/>
      <c r="ADB4" s="196"/>
      <c r="ADC4" s="196"/>
      <c r="ADD4" s="197"/>
      <c r="ADE4" s="197"/>
      <c r="ADF4" s="197"/>
      <c r="ADG4" s="197"/>
      <c r="ADH4" s="197"/>
      <c r="ADI4" s="197"/>
      <c r="ADJ4" s="197"/>
      <c r="ADK4" s="197"/>
      <c r="ADL4" s="188"/>
      <c r="ADM4" s="208"/>
      <c r="ADN4" s="196"/>
      <c r="ADO4" s="196"/>
      <c r="ADP4" s="196"/>
      <c r="ADQ4" s="196"/>
      <c r="ADR4" s="196"/>
      <c r="ADS4" s="196"/>
      <c r="ADT4" s="197"/>
      <c r="ADU4" s="197"/>
      <c r="ADV4" s="197"/>
      <c r="ADW4" s="197"/>
      <c r="ADX4" s="197"/>
      <c r="ADY4" s="197"/>
      <c r="ADZ4" s="197"/>
      <c r="AEA4" s="197"/>
      <c r="AEB4" s="188"/>
      <c r="AEC4" s="208"/>
      <c r="AED4" s="196"/>
      <c r="AEE4" s="196"/>
      <c r="AEF4" s="196"/>
      <c r="AEG4" s="196"/>
      <c r="AEH4" s="196"/>
      <c r="AEI4" s="196"/>
      <c r="AEJ4" s="197"/>
      <c r="AEK4" s="197"/>
      <c r="AEL4" s="197"/>
      <c r="AEM4" s="197"/>
      <c r="AEN4" s="197"/>
      <c r="AEO4" s="197"/>
      <c r="AEP4" s="197"/>
      <c r="AEQ4" s="197"/>
      <c r="AER4" s="188"/>
      <c r="AES4" s="208"/>
      <c r="AET4" s="196"/>
      <c r="AEU4" s="196"/>
      <c r="AEV4" s="196"/>
      <c r="AEW4" s="196"/>
      <c r="AEX4" s="196"/>
      <c r="AEY4" s="196"/>
      <c r="AEZ4" s="197"/>
      <c r="AFA4" s="197"/>
      <c r="AFB4" s="197"/>
      <c r="AFC4" s="197"/>
      <c r="AFD4" s="197"/>
      <c r="AFE4" s="197"/>
      <c r="AFF4" s="197"/>
      <c r="AFG4" s="197"/>
      <c r="AFH4" s="188"/>
      <c r="AFI4" s="208"/>
      <c r="AFJ4" s="196"/>
      <c r="AFK4" s="196"/>
      <c r="AFL4" s="196"/>
      <c r="AFM4" s="196"/>
      <c r="AFN4" s="196"/>
      <c r="AFO4" s="196"/>
      <c r="AFP4" s="197"/>
      <c r="AFQ4" s="197"/>
      <c r="AFR4" s="197"/>
      <c r="AFS4" s="197"/>
      <c r="AFT4" s="197"/>
      <c r="AFU4" s="197"/>
      <c r="AFV4" s="197"/>
      <c r="AFW4" s="197"/>
      <c r="AFX4" s="188"/>
      <c r="AFY4" s="208"/>
      <c r="AFZ4" s="196"/>
      <c r="AGA4" s="196"/>
      <c r="AGB4" s="196"/>
      <c r="AGC4" s="196"/>
      <c r="AGD4" s="196"/>
      <c r="AGE4" s="196"/>
      <c r="AGF4" s="197"/>
      <c r="AGG4" s="197"/>
      <c r="AGH4" s="197"/>
      <c r="AGI4" s="197"/>
      <c r="AGJ4" s="197"/>
      <c r="AGK4" s="197"/>
      <c r="AGL4" s="197"/>
      <c r="AGM4" s="197"/>
      <c r="AGN4" s="188"/>
      <c r="AGO4" s="208"/>
      <c r="AGP4" s="196"/>
      <c r="AGQ4" s="196"/>
      <c r="AGR4" s="196"/>
      <c r="AGS4" s="196"/>
      <c r="AGT4" s="196"/>
      <c r="AGU4" s="196"/>
      <c r="AGV4" s="197"/>
      <c r="AGW4" s="197"/>
      <c r="AGX4" s="197"/>
      <c r="AGY4" s="197"/>
      <c r="AGZ4" s="197"/>
      <c r="AHA4" s="197"/>
      <c r="AHB4" s="197"/>
      <c r="AHC4" s="197"/>
      <c r="AHD4" s="188"/>
      <c r="AHE4" s="208"/>
      <c r="AHF4" s="196"/>
      <c r="AHG4" s="196"/>
      <c r="AHH4" s="196"/>
      <c r="AHI4" s="196"/>
      <c r="AHJ4" s="196"/>
      <c r="AHK4" s="196"/>
      <c r="AHL4" s="197"/>
      <c r="AHM4" s="197"/>
      <c r="AHN4" s="197"/>
      <c r="AHO4" s="197"/>
      <c r="AHP4" s="197"/>
      <c r="AHQ4" s="197"/>
      <c r="AHR4" s="197"/>
      <c r="AHS4" s="197"/>
      <c r="AHT4" s="188"/>
      <c r="AHU4" s="208"/>
      <c r="AHV4" s="196"/>
      <c r="AHW4" s="196"/>
      <c r="AHX4" s="196"/>
      <c r="AHY4" s="196"/>
      <c r="AHZ4" s="196"/>
      <c r="AIA4" s="196"/>
      <c r="AIB4" s="197"/>
      <c r="AIC4" s="197"/>
      <c r="AID4" s="197"/>
      <c r="AIE4" s="197"/>
      <c r="AIF4" s="197"/>
      <c r="AIG4" s="197"/>
      <c r="AIH4" s="197"/>
      <c r="AII4" s="197"/>
      <c r="AIJ4" s="188"/>
      <c r="AIK4" s="208"/>
      <c r="AIL4" s="196"/>
      <c r="AIM4" s="196"/>
      <c r="AIN4" s="196"/>
      <c r="AIO4" s="196"/>
      <c r="AIP4" s="196"/>
      <c r="AIQ4" s="196"/>
      <c r="AIR4" s="197"/>
      <c r="AIS4" s="197"/>
      <c r="AIT4" s="197"/>
      <c r="AIU4" s="197"/>
      <c r="AIV4" s="197"/>
      <c r="AIW4" s="197"/>
      <c r="AIX4" s="197"/>
      <c r="AIY4" s="197"/>
      <c r="AIZ4" s="188"/>
      <c r="AJA4" s="208"/>
      <c r="AJB4" s="196"/>
      <c r="AJC4" s="196"/>
      <c r="AJD4" s="196"/>
      <c r="AJE4" s="196"/>
      <c r="AJF4" s="196"/>
      <c r="AJG4" s="196"/>
      <c r="AJH4" s="197"/>
      <c r="AJI4" s="197"/>
      <c r="AJJ4" s="197"/>
      <c r="AJK4" s="197"/>
      <c r="AJL4" s="197"/>
      <c r="AJM4" s="197"/>
      <c r="AJN4" s="197"/>
      <c r="AJO4" s="197"/>
      <c r="AJP4" s="188"/>
      <c r="AJQ4" s="208"/>
      <c r="AJR4" s="196"/>
      <c r="AJS4" s="196"/>
      <c r="AJT4" s="196"/>
      <c r="AJU4" s="196"/>
      <c r="AJV4" s="196"/>
      <c r="AJW4" s="196"/>
      <c r="AJX4" s="197"/>
      <c r="AJY4" s="197"/>
      <c r="AJZ4" s="197"/>
      <c r="AKA4" s="197"/>
      <c r="AKB4" s="197"/>
      <c r="AKC4" s="197"/>
      <c r="AKD4" s="197"/>
      <c r="AKE4" s="197"/>
      <c r="AKF4" s="188"/>
      <c r="AKG4" s="208"/>
      <c r="AKH4" s="196"/>
      <c r="AKI4" s="196"/>
      <c r="AKJ4" s="196"/>
      <c r="AKK4" s="196"/>
      <c r="AKL4" s="196"/>
      <c r="AKM4" s="196"/>
      <c r="AKN4" s="197"/>
      <c r="AKO4" s="197"/>
      <c r="AKP4" s="197"/>
      <c r="AKQ4" s="197"/>
      <c r="AKR4" s="197"/>
      <c r="AKS4" s="197"/>
      <c r="AKT4" s="197"/>
      <c r="AKU4" s="197"/>
      <c r="AKV4" s="188"/>
      <c r="AKW4" s="208"/>
      <c r="AKX4" s="196"/>
      <c r="AKY4" s="196"/>
      <c r="AKZ4" s="196"/>
      <c r="ALA4" s="196"/>
      <c r="ALB4" s="196"/>
      <c r="ALC4" s="196"/>
      <c r="ALD4" s="197"/>
      <c r="ALE4" s="197"/>
      <c r="ALF4" s="197"/>
      <c r="ALG4" s="197"/>
      <c r="ALH4" s="197"/>
      <c r="ALI4" s="197"/>
      <c r="ALJ4" s="197"/>
      <c r="ALK4" s="197"/>
      <c r="ALL4" s="188"/>
      <c r="ALM4" s="208"/>
      <c r="ALN4" s="196"/>
      <c r="ALO4" s="196"/>
      <c r="ALP4" s="196"/>
      <c r="ALQ4" s="196"/>
      <c r="ALR4" s="196"/>
      <c r="ALS4" s="196"/>
      <c r="ALT4" s="197"/>
      <c r="ALU4" s="197"/>
      <c r="ALV4" s="197"/>
      <c r="ALW4" s="197"/>
      <c r="ALX4" s="197"/>
      <c r="ALY4" s="197"/>
      <c r="ALZ4" s="197"/>
      <c r="AMA4" s="197"/>
      <c r="AMB4" s="188"/>
      <c r="AMC4" s="208"/>
      <c r="AMD4" s="196"/>
      <c r="AME4" s="196"/>
      <c r="AMF4" s="196"/>
      <c r="AMG4" s="196"/>
      <c r="AMH4" s="196"/>
      <c r="AMI4" s="196"/>
      <c r="AMJ4" s="197"/>
      <c r="AMK4" s="197"/>
      <c r="AML4" s="197"/>
      <c r="AMM4" s="197"/>
      <c r="AMN4" s="197"/>
      <c r="AMO4" s="197"/>
      <c r="AMP4" s="197"/>
      <c r="AMQ4" s="197"/>
      <c r="AMR4" s="188"/>
      <c r="AMS4" s="208"/>
      <c r="AMT4" s="196"/>
      <c r="AMU4" s="196"/>
      <c r="AMV4" s="196"/>
      <c r="AMW4" s="196"/>
      <c r="AMX4" s="196"/>
      <c r="AMY4" s="196"/>
      <c r="AMZ4" s="197"/>
      <c r="ANA4" s="197"/>
      <c r="ANB4" s="197"/>
      <c r="ANC4" s="197"/>
      <c r="AND4" s="197"/>
      <c r="ANE4" s="197"/>
      <c r="ANF4" s="197"/>
      <c r="ANG4" s="197"/>
      <c r="ANH4" s="188"/>
      <c r="ANI4" s="208"/>
      <c r="ANJ4" s="196"/>
      <c r="ANK4" s="196"/>
      <c r="ANL4" s="196"/>
      <c r="ANM4" s="196"/>
      <c r="ANN4" s="196"/>
      <c r="ANO4" s="196"/>
      <c r="ANP4" s="197"/>
      <c r="ANQ4" s="197"/>
      <c r="ANR4" s="197"/>
      <c r="ANS4" s="197"/>
      <c r="ANT4" s="197"/>
      <c r="ANU4" s="197"/>
      <c r="ANV4" s="197"/>
      <c r="ANW4" s="197"/>
      <c r="ANX4" s="188"/>
      <c r="ANY4" s="208"/>
      <c r="ANZ4" s="196"/>
      <c r="AOA4" s="196"/>
      <c r="AOB4" s="196"/>
      <c r="AOC4" s="196"/>
      <c r="AOD4" s="196"/>
      <c r="AOE4" s="196"/>
      <c r="AOF4" s="197"/>
      <c r="AOG4" s="197"/>
      <c r="AOH4" s="197"/>
      <c r="AOI4" s="197"/>
      <c r="AOJ4" s="197"/>
      <c r="AOK4" s="197"/>
      <c r="AOL4" s="197"/>
      <c r="AOM4" s="197"/>
      <c r="AON4" s="188"/>
      <c r="AOO4" s="208"/>
      <c r="AOP4" s="196"/>
      <c r="AOQ4" s="196"/>
      <c r="AOR4" s="196"/>
      <c r="AOS4" s="196"/>
      <c r="AOT4" s="196"/>
      <c r="AOU4" s="196"/>
      <c r="AOV4" s="197"/>
      <c r="AOW4" s="197"/>
      <c r="AOX4" s="197"/>
      <c r="AOY4" s="197"/>
      <c r="AOZ4" s="197"/>
      <c r="APA4" s="197"/>
      <c r="APB4" s="197"/>
      <c r="APC4" s="197"/>
      <c r="APD4" s="188"/>
      <c r="APE4" s="208"/>
      <c r="APF4" s="196"/>
      <c r="APG4" s="196"/>
      <c r="APH4" s="196"/>
      <c r="API4" s="196"/>
      <c r="APJ4" s="196"/>
      <c r="APK4" s="196"/>
      <c r="APL4" s="197"/>
      <c r="APM4" s="197"/>
      <c r="APN4" s="197"/>
      <c r="APO4" s="197"/>
      <c r="APP4" s="197"/>
      <c r="APQ4" s="197"/>
      <c r="APR4" s="197"/>
      <c r="APS4" s="197"/>
      <c r="APT4" s="188"/>
      <c r="APU4" s="208"/>
      <c r="APV4" s="196"/>
      <c r="APW4" s="196"/>
      <c r="APX4" s="196"/>
      <c r="APY4" s="196"/>
      <c r="APZ4" s="196"/>
      <c r="AQA4" s="196"/>
      <c r="AQB4" s="197"/>
      <c r="AQC4" s="197"/>
      <c r="AQD4" s="197"/>
      <c r="AQE4" s="197"/>
      <c r="AQF4" s="197"/>
      <c r="AQG4" s="197"/>
      <c r="AQH4" s="197"/>
      <c r="AQI4" s="197"/>
      <c r="AQJ4" s="188"/>
      <c r="AQK4" s="208"/>
      <c r="AQL4" s="196"/>
      <c r="AQM4" s="196"/>
      <c r="AQN4" s="196"/>
      <c r="AQO4" s="196"/>
      <c r="AQP4" s="196"/>
      <c r="AQQ4" s="196"/>
      <c r="AQR4" s="197"/>
      <c r="AQS4" s="197"/>
      <c r="AQT4" s="197"/>
      <c r="AQU4" s="197"/>
      <c r="AQV4" s="197"/>
      <c r="AQW4" s="197"/>
      <c r="AQX4" s="197"/>
      <c r="AQY4" s="197"/>
      <c r="AQZ4" s="188"/>
      <c r="ARA4" s="208"/>
      <c r="ARB4" s="196"/>
      <c r="ARC4" s="196"/>
      <c r="ARD4" s="196"/>
      <c r="ARE4" s="196"/>
      <c r="ARF4" s="196"/>
      <c r="ARG4" s="196"/>
      <c r="ARH4" s="197"/>
      <c r="ARI4" s="197"/>
      <c r="ARJ4" s="197"/>
      <c r="ARK4" s="197"/>
      <c r="ARL4" s="197"/>
      <c r="ARM4" s="197"/>
      <c r="ARN4" s="197"/>
      <c r="ARO4" s="197"/>
      <c r="ARP4" s="188"/>
      <c r="ARQ4" s="208"/>
      <c r="ARR4" s="196"/>
      <c r="ARS4" s="196"/>
      <c r="ART4" s="196"/>
      <c r="ARU4" s="196"/>
      <c r="ARV4" s="196"/>
      <c r="ARW4" s="196"/>
      <c r="ARX4" s="197"/>
      <c r="ARY4" s="197"/>
      <c r="ARZ4" s="197"/>
      <c r="ASA4" s="197"/>
      <c r="ASB4" s="197"/>
      <c r="ASC4" s="197"/>
      <c r="ASD4" s="197"/>
      <c r="ASE4" s="197"/>
      <c r="ASF4" s="188"/>
      <c r="ASG4" s="208"/>
      <c r="ASH4" s="196"/>
      <c r="ASI4" s="196"/>
      <c r="ASJ4" s="196"/>
      <c r="ASK4" s="196"/>
      <c r="ASL4" s="196"/>
      <c r="ASM4" s="196"/>
      <c r="ASN4" s="197"/>
      <c r="ASO4" s="197"/>
      <c r="ASP4" s="197"/>
      <c r="ASQ4" s="197"/>
      <c r="ASR4" s="197"/>
      <c r="ASS4" s="197"/>
      <c r="AST4" s="197"/>
      <c r="ASU4" s="197"/>
      <c r="ASV4" s="188"/>
      <c r="ASW4" s="208"/>
      <c r="ASX4" s="196"/>
      <c r="ASY4" s="196"/>
      <c r="ASZ4" s="196"/>
      <c r="ATA4" s="196"/>
      <c r="ATB4" s="196"/>
      <c r="ATC4" s="196"/>
      <c r="ATD4" s="197"/>
      <c r="ATE4" s="197"/>
      <c r="ATF4" s="197"/>
      <c r="ATG4" s="197"/>
      <c r="ATH4" s="197"/>
      <c r="ATI4" s="197"/>
      <c r="ATJ4" s="197"/>
      <c r="ATK4" s="197"/>
      <c r="ATL4" s="188"/>
      <c r="ATM4" s="208"/>
      <c r="ATN4" s="196"/>
      <c r="ATO4" s="196"/>
      <c r="ATP4" s="196"/>
      <c r="ATQ4" s="196"/>
      <c r="ATR4" s="196"/>
      <c r="ATS4" s="196"/>
      <c r="ATT4" s="197"/>
      <c r="ATU4" s="197"/>
      <c r="ATV4" s="197"/>
      <c r="ATW4" s="197"/>
      <c r="ATX4" s="197"/>
      <c r="ATY4" s="197"/>
      <c r="ATZ4" s="197"/>
      <c r="AUA4" s="197"/>
      <c r="AUB4" s="188"/>
      <c r="AUC4" s="208"/>
      <c r="AUD4" s="196"/>
      <c r="AUE4" s="196"/>
      <c r="AUF4" s="196"/>
      <c r="AUG4" s="196"/>
      <c r="AUH4" s="196"/>
      <c r="AUI4" s="196"/>
      <c r="AUJ4" s="197"/>
      <c r="AUK4" s="197"/>
      <c r="AUL4" s="197"/>
      <c r="AUM4" s="197"/>
      <c r="AUN4" s="197"/>
      <c r="AUO4" s="197"/>
      <c r="AUP4" s="197"/>
      <c r="AUQ4" s="197"/>
      <c r="AUR4" s="188"/>
      <c r="AUS4" s="208"/>
      <c r="AUT4" s="196"/>
      <c r="AUU4" s="196"/>
      <c r="AUV4" s="196"/>
      <c r="AUW4" s="196"/>
      <c r="AUX4" s="196"/>
      <c r="AUY4" s="196"/>
      <c r="AUZ4" s="197"/>
      <c r="AVA4" s="197"/>
      <c r="AVB4" s="197"/>
      <c r="AVC4" s="197"/>
      <c r="AVD4" s="197"/>
      <c r="AVE4" s="197"/>
      <c r="AVF4" s="197"/>
      <c r="AVG4" s="197"/>
      <c r="AVH4" s="188"/>
      <c r="AVI4" s="208"/>
      <c r="AVJ4" s="196"/>
      <c r="AVK4" s="196"/>
      <c r="AVL4" s="196"/>
      <c r="AVM4" s="196"/>
      <c r="AVN4" s="196"/>
      <c r="AVO4" s="196"/>
      <c r="AVP4" s="197"/>
      <c r="AVQ4" s="197"/>
      <c r="AVR4" s="197"/>
      <c r="AVS4" s="197"/>
      <c r="AVT4" s="197"/>
      <c r="AVU4" s="197"/>
      <c r="AVV4" s="197"/>
      <c r="AVW4" s="197"/>
      <c r="AVX4" s="188"/>
      <c r="AVY4" s="208"/>
      <c r="AVZ4" s="196"/>
      <c r="AWA4" s="196"/>
      <c r="AWB4" s="196"/>
      <c r="AWC4" s="196"/>
      <c r="AWD4" s="196"/>
      <c r="AWE4" s="196"/>
      <c r="AWF4" s="197"/>
      <c r="AWG4" s="197"/>
      <c r="AWH4" s="197"/>
      <c r="AWI4" s="197"/>
      <c r="AWJ4" s="197"/>
      <c r="AWK4" s="197"/>
      <c r="AWL4" s="197"/>
      <c r="AWM4" s="197"/>
      <c r="AWN4" s="188"/>
      <c r="AWO4" s="208"/>
      <c r="AWP4" s="196"/>
      <c r="AWQ4" s="196"/>
      <c r="AWR4" s="196"/>
      <c r="AWS4" s="196"/>
      <c r="AWT4" s="196"/>
      <c r="AWU4" s="196"/>
      <c r="AWV4" s="197"/>
      <c r="AWW4" s="197"/>
      <c r="AWX4" s="197"/>
      <c r="AWY4" s="197"/>
      <c r="AWZ4" s="197"/>
      <c r="AXA4" s="197"/>
      <c r="AXB4" s="197"/>
      <c r="AXC4" s="197"/>
      <c r="AXD4" s="188"/>
      <c r="AXE4" s="208"/>
      <c r="AXF4" s="196"/>
      <c r="AXG4" s="196"/>
      <c r="AXH4" s="196"/>
      <c r="AXI4" s="196"/>
      <c r="AXJ4" s="196"/>
      <c r="AXK4" s="196"/>
      <c r="AXL4" s="197"/>
      <c r="AXM4" s="197"/>
      <c r="AXN4" s="197"/>
      <c r="AXO4" s="197"/>
      <c r="AXP4" s="197"/>
      <c r="AXQ4" s="197"/>
      <c r="AXR4" s="197"/>
      <c r="AXS4" s="197"/>
      <c r="AXT4" s="188"/>
      <c r="AXU4" s="208"/>
      <c r="AXV4" s="196"/>
      <c r="AXW4" s="196"/>
      <c r="AXX4" s="196"/>
      <c r="AXY4" s="196"/>
      <c r="AXZ4" s="196"/>
      <c r="AYA4" s="196"/>
      <c r="AYB4" s="197"/>
      <c r="AYC4" s="197"/>
      <c r="AYD4" s="197"/>
      <c r="AYE4" s="197"/>
      <c r="AYF4" s="197"/>
      <c r="AYG4" s="197"/>
      <c r="AYH4" s="197"/>
      <c r="AYI4" s="197"/>
      <c r="AYJ4" s="188"/>
      <c r="AYK4" s="208"/>
      <c r="AYL4" s="196"/>
      <c r="AYM4" s="196"/>
      <c r="AYN4" s="196"/>
      <c r="AYO4" s="196"/>
      <c r="AYP4" s="196"/>
      <c r="AYQ4" s="196"/>
      <c r="AYR4" s="197"/>
      <c r="AYS4" s="197"/>
      <c r="AYT4" s="197"/>
      <c r="AYU4" s="197"/>
      <c r="AYV4" s="197"/>
      <c r="AYW4" s="197"/>
      <c r="AYX4" s="197"/>
      <c r="AYY4" s="197"/>
      <c r="AYZ4" s="188"/>
      <c r="AZA4" s="208"/>
      <c r="AZB4" s="196"/>
      <c r="AZC4" s="196"/>
      <c r="AZD4" s="196"/>
      <c r="AZE4" s="196"/>
      <c r="AZF4" s="196"/>
      <c r="AZG4" s="196"/>
      <c r="AZH4" s="197"/>
      <c r="AZI4" s="197"/>
      <c r="AZJ4" s="197"/>
      <c r="AZK4" s="197"/>
      <c r="AZL4" s="197"/>
      <c r="AZM4" s="197"/>
      <c r="AZN4" s="197"/>
      <c r="AZO4" s="197"/>
      <c r="AZP4" s="188"/>
      <c r="AZQ4" s="208"/>
      <c r="AZR4" s="196"/>
      <c r="AZS4" s="196"/>
      <c r="AZT4" s="196"/>
      <c r="AZU4" s="196"/>
      <c r="AZV4" s="196"/>
      <c r="AZW4" s="196"/>
      <c r="AZX4" s="197"/>
      <c r="AZY4" s="197"/>
      <c r="AZZ4" s="197"/>
      <c r="BAA4" s="197"/>
      <c r="BAB4" s="197"/>
      <c r="BAC4" s="197"/>
      <c r="BAD4" s="197"/>
      <c r="BAE4" s="197"/>
      <c r="BAF4" s="188"/>
      <c r="BAG4" s="208"/>
      <c r="BAH4" s="196"/>
      <c r="BAI4" s="196"/>
      <c r="BAJ4" s="196"/>
      <c r="BAK4" s="196"/>
      <c r="BAL4" s="196"/>
      <c r="BAM4" s="196"/>
      <c r="BAN4" s="197"/>
      <c r="BAO4" s="197"/>
      <c r="BAP4" s="197"/>
      <c r="BAQ4" s="197"/>
      <c r="BAR4" s="197"/>
      <c r="BAS4" s="197"/>
      <c r="BAT4" s="197"/>
      <c r="BAU4" s="197"/>
      <c r="BAV4" s="188"/>
      <c r="BAW4" s="208"/>
      <c r="BAX4" s="196"/>
      <c r="BAY4" s="196"/>
      <c r="BAZ4" s="196"/>
      <c r="BBA4" s="196"/>
      <c r="BBB4" s="196"/>
      <c r="BBC4" s="196"/>
      <c r="BBD4" s="197"/>
      <c r="BBE4" s="197"/>
      <c r="BBF4" s="197"/>
      <c r="BBG4" s="197"/>
      <c r="BBH4" s="197"/>
      <c r="BBI4" s="197"/>
      <c r="BBJ4" s="197"/>
      <c r="BBK4" s="197"/>
      <c r="BBL4" s="188"/>
      <c r="BBM4" s="208"/>
      <c r="BBN4" s="196"/>
      <c r="BBO4" s="196"/>
      <c r="BBP4" s="196"/>
      <c r="BBQ4" s="196"/>
      <c r="BBR4" s="196"/>
      <c r="BBS4" s="196"/>
      <c r="BBT4" s="197"/>
      <c r="BBU4" s="197"/>
      <c r="BBV4" s="197"/>
      <c r="BBW4" s="197"/>
      <c r="BBX4" s="197"/>
      <c r="BBY4" s="197"/>
      <c r="BBZ4" s="197"/>
      <c r="BCA4" s="197"/>
      <c r="BCB4" s="188"/>
      <c r="BCC4" s="208"/>
      <c r="BCD4" s="196"/>
      <c r="BCE4" s="196"/>
      <c r="BCF4" s="196"/>
      <c r="BCG4" s="196"/>
      <c r="BCH4" s="196"/>
      <c r="BCI4" s="196"/>
      <c r="BCJ4" s="197"/>
      <c r="BCK4" s="197"/>
      <c r="BCL4" s="197"/>
      <c r="BCM4" s="197"/>
      <c r="BCN4" s="197"/>
      <c r="BCO4" s="197"/>
      <c r="BCP4" s="197"/>
      <c r="BCQ4" s="197"/>
      <c r="BCR4" s="188"/>
      <c r="BCS4" s="208"/>
      <c r="BCT4" s="196"/>
      <c r="BCU4" s="196"/>
      <c r="BCV4" s="196"/>
      <c r="BCW4" s="196"/>
      <c r="BCX4" s="196"/>
      <c r="BCY4" s="196"/>
      <c r="BCZ4" s="197"/>
      <c r="BDA4" s="197"/>
      <c r="BDB4" s="197"/>
      <c r="BDC4" s="197"/>
      <c r="BDD4" s="197"/>
      <c r="BDE4" s="197"/>
      <c r="BDF4" s="197"/>
      <c r="BDG4" s="197"/>
      <c r="BDH4" s="188"/>
      <c r="BDI4" s="208"/>
      <c r="BDJ4" s="196"/>
      <c r="BDK4" s="196"/>
      <c r="BDL4" s="196"/>
      <c r="BDM4" s="196"/>
      <c r="BDN4" s="196"/>
      <c r="BDO4" s="196"/>
      <c r="BDP4" s="197"/>
      <c r="BDQ4" s="197"/>
      <c r="BDR4" s="197"/>
      <c r="BDS4" s="197"/>
      <c r="BDT4" s="197"/>
      <c r="BDU4" s="197"/>
      <c r="BDV4" s="197"/>
      <c r="BDW4" s="197"/>
      <c r="BDX4" s="188"/>
      <c r="BDY4" s="208"/>
      <c r="BDZ4" s="196"/>
      <c r="BEA4" s="196"/>
      <c r="BEB4" s="196"/>
      <c r="BEC4" s="196"/>
      <c r="BED4" s="196"/>
      <c r="BEE4" s="196"/>
      <c r="BEF4" s="197"/>
      <c r="BEG4" s="197"/>
      <c r="BEH4" s="197"/>
      <c r="BEI4" s="197"/>
      <c r="BEJ4" s="197"/>
      <c r="BEK4" s="197"/>
      <c r="BEL4" s="197"/>
      <c r="BEM4" s="197"/>
      <c r="BEN4" s="188"/>
      <c r="BEO4" s="208"/>
      <c r="BEP4" s="196"/>
      <c r="BEQ4" s="196"/>
      <c r="BER4" s="196"/>
      <c r="BES4" s="196"/>
      <c r="BET4" s="196"/>
      <c r="BEU4" s="196"/>
      <c r="BEV4" s="197"/>
      <c r="BEW4" s="197"/>
      <c r="BEX4" s="197"/>
      <c r="BEY4" s="197"/>
      <c r="BEZ4" s="197"/>
      <c r="BFA4" s="197"/>
      <c r="BFB4" s="197"/>
      <c r="BFC4" s="197"/>
      <c r="BFD4" s="188"/>
      <c r="BFE4" s="208"/>
      <c r="BFF4" s="196"/>
      <c r="BFG4" s="196"/>
      <c r="BFH4" s="196"/>
      <c r="BFI4" s="196"/>
      <c r="BFJ4" s="196"/>
      <c r="BFK4" s="196"/>
      <c r="BFL4" s="197"/>
      <c r="BFM4" s="197"/>
      <c r="BFN4" s="197"/>
      <c r="BFO4" s="197"/>
      <c r="BFP4" s="197"/>
      <c r="BFQ4" s="197"/>
      <c r="BFR4" s="197"/>
      <c r="BFS4" s="197"/>
      <c r="BFT4" s="188"/>
      <c r="BFU4" s="208"/>
      <c r="BFV4" s="196"/>
      <c r="BFW4" s="196"/>
      <c r="BFX4" s="196"/>
      <c r="BFY4" s="196"/>
      <c r="BFZ4" s="196"/>
      <c r="BGA4" s="196"/>
      <c r="BGB4" s="197"/>
      <c r="BGC4" s="197"/>
      <c r="BGD4" s="197"/>
      <c r="BGE4" s="197"/>
      <c r="BGF4" s="197"/>
      <c r="BGG4" s="197"/>
      <c r="BGH4" s="197"/>
      <c r="BGI4" s="197"/>
      <c r="BGJ4" s="188"/>
      <c r="BGK4" s="208"/>
      <c r="BGL4" s="196"/>
      <c r="BGM4" s="196"/>
      <c r="BGN4" s="196"/>
      <c r="BGO4" s="196"/>
      <c r="BGP4" s="196"/>
      <c r="BGQ4" s="196"/>
      <c r="BGR4" s="197"/>
      <c r="BGS4" s="197"/>
      <c r="BGT4" s="197"/>
      <c r="BGU4" s="197"/>
      <c r="BGV4" s="197"/>
      <c r="BGW4" s="197"/>
      <c r="BGX4" s="197"/>
      <c r="BGY4" s="197"/>
      <c r="BGZ4" s="188"/>
      <c r="BHA4" s="208"/>
      <c r="BHB4" s="196"/>
      <c r="BHC4" s="196"/>
      <c r="BHD4" s="196"/>
      <c r="BHE4" s="196"/>
      <c r="BHF4" s="196"/>
      <c r="BHG4" s="196"/>
      <c r="BHH4" s="197"/>
      <c r="BHI4" s="197"/>
      <c r="BHJ4" s="197"/>
      <c r="BHK4" s="197"/>
      <c r="BHL4" s="197"/>
      <c r="BHM4" s="197"/>
      <c r="BHN4" s="197"/>
      <c r="BHO4" s="197"/>
      <c r="BHP4" s="188"/>
      <c r="BHQ4" s="208"/>
      <c r="BHR4" s="196"/>
      <c r="BHS4" s="196"/>
      <c r="BHT4" s="196"/>
      <c r="BHU4" s="196"/>
      <c r="BHV4" s="196"/>
      <c r="BHW4" s="196"/>
      <c r="BHX4" s="197"/>
      <c r="BHY4" s="197"/>
      <c r="BHZ4" s="197"/>
      <c r="BIA4" s="197"/>
      <c r="BIB4" s="197"/>
      <c r="BIC4" s="197"/>
      <c r="BID4" s="197"/>
      <c r="BIE4" s="197"/>
      <c r="BIF4" s="188"/>
      <c r="BIG4" s="208"/>
      <c r="BIH4" s="196"/>
      <c r="BII4" s="196"/>
      <c r="BIJ4" s="196"/>
      <c r="BIK4" s="196"/>
      <c r="BIL4" s="196"/>
      <c r="BIM4" s="196"/>
      <c r="BIN4" s="197"/>
      <c r="BIO4" s="197"/>
      <c r="BIP4" s="197"/>
      <c r="BIQ4" s="197"/>
      <c r="BIR4" s="197"/>
      <c r="BIS4" s="197"/>
      <c r="BIT4" s="197"/>
      <c r="BIU4" s="197"/>
      <c r="BIV4" s="188"/>
      <c r="BIW4" s="208"/>
      <c r="BIX4" s="196"/>
      <c r="BIY4" s="196"/>
      <c r="BIZ4" s="196"/>
      <c r="BJA4" s="196"/>
      <c r="BJB4" s="196"/>
      <c r="BJC4" s="196"/>
      <c r="BJD4" s="197"/>
      <c r="BJE4" s="197"/>
      <c r="BJF4" s="197"/>
      <c r="BJG4" s="197"/>
      <c r="BJH4" s="197"/>
      <c r="BJI4" s="197"/>
      <c r="BJJ4" s="197"/>
      <c r="BJK4" s="197"/>
      <c r="BJL4" s="188"/>
      <c r="BJM4" s="208"/>
      <c r="BJN4" s="196"/>
      <c r="BJO4" s="196"/>
      <c r="BJP4" s="196"/>
      <c r="BJQ4" s="196"/>
      <c r="BJR4" s="196"/>
      <c r="BJS4" s="196"/>
      <c r="BJT4" s="197"/>
      <c r="BJU4" s="197"/>
      <c r="BJV4" s="197"/>
      <c r="BJW4" s="197"/>
      <c r="BJX4" s="197"/>
      <c r="BJY4" s="197"/>
      <c r="BJZ4" s="197"/>
      <c r="BKA4" s="197"/>
      <c r="BKB4" s="188"/>
      <c r="BKC4" s="208"/>
      <c r="BKD4" s="196"/>
      <c r="BKE4" s="196"/>
      <c r="BKF4" s="196"/>
      <c r="BKG4" s="196"/>
      <c r="BKH4" s="196"/>
      <c r="BKI4" s="196"/>
      <c r="BKJ4" s="197"/>
      <c r="BKK4" s="197"/>
      <c r="BKL4" s="197"/>
      <c r="BKM4" s="197"/>
      <c r="BKN4" s="197"/>
      <c r="BKO4" s="197"/>
      <c r="BKP4" s="197"/>
      <c r="BKQ4" s="197"/>
      <c r="BKR4" s="188"/>
      <c r="BKS4" s="208"/>
      <c r="BKT4" s="196"/>
      <c r="BKU4" s="196"/>
      <c r="BKV4" s="196"/>
      <c r="BKW4" s="196"/>
      <c r="BKX4" s="196"/>
      <c r="BKY4" s="196"/>
      <c r="BKZ4" s="197"/>
      <c r="BLA4" s="197"/>
      <c r="BLB4" s="197"/>
      <c r="BLC4" s="197"/>
      <c r="BLD4" s="197"/>
      <c r="BLE4" s="197"/>
      <c r="BLF4" s="197"/>
      <c r="BLG4" s="197"/>
      <c r="BLH4" s="188"/>
      <c r="BLI4" s="208"/>
      <c r="BLJ4" s="196"/>
      <c r="BLK4" s="196"/>
      <c r="BLL4" s="196"/>
      <c r="BLM4" s="196"/>
      <c r="BLN4" s="196"/>
      <c r="BLO4" s="196"/>
      <c r="BLP4" s="197"/>
      <c r="BLQ4" s="197"/>
      <c r="BLR4" s="197"/>
      <c r="BLS4" s="197"/>
      <c r="BLT4" s="197"/>
      <c r="BLU4" s="197"/>
      <c r="BLV4" s="197"/>
      <c r="BLW4" s="197"/>
      <c r="BLX4" s="188"/>
      <c r="BLY4" s="208"/>
      <c r="BLZ4" s="196"/>
      <c r="BMA4" s="196"/>
      <c r="BMB4" s="196"/>
      <c r="BMC4" s="196"/>
      <c r="BMD4" s="196"/>
      <c r="BME4" s="196"/>
      <c r="BMF4" s="197"/>
      <c r="BMG4" s="197"/>
      <c r="BMH4" s="197"/>
      <c r="BMI4" s="197"/>
      <c r="BMJ4" s="197"/>
      <c r="BMK4" s="197"/>
      <c r="BML4" s="197"/>
      <c r="BMM4" s="197"/>
      <c r="BMN4" s="188"/>
      <c r="BMO4" s="208"/>
      <c r="BMP4" s="196"/>
      <c r="BMQ4" s="196"/>
      <c r="BMR4" s="196"/>
      <c r="BMS4" s="196"/>
      <c r="BMT4" s="196"/>
      <c r="BMU4" s="196"/>
      <c r="BMV4" s="197"/>
      <c r="BMW4" s="197"/>
      <c r="BMX4" s="197"/>
      <c r="BMY4" s="197"/>
      <c r="BMZ4" s="197"/>
      <c r="BNA4" s="197"/>
      <c r="BNB4" s="197"/>
      <c r="BNC4" s="197"/>
      <c r="BND4" s="188"/>
      <c r="BNE4" s="208"/>
      <c r="BNF4" s="196"/>
      <c r="BNG4" s="196"/>
      <c r="BNH4" s="196"/>
      <c r="BNI4" s="196"/>
      <c r="BNJ4" s="196"/>
      <c r="BNK4" s="196"/>
      <c r="BNL4" s="197"/>
      <c r="BNM4" s="197"/>
      <c r="BNN4" s="197"/>
      <c r="BNO4" s="197"/>
      <c r="BNP4" s="197"/>
      <c r="BNQ4" s="197"/>
      <c r="BNR4" s="197"/>
      <c r="BNS4" s="197"/>
      <c r="BNT4" s="188"/>
      <c r="BNU4" s="208"/>
      <c r="BNV4" s="196"/>
      <c r="BNW4" s="196"/>
      <c r="BNX4" s="196"/>
      <c r="BNY4" s="196"/>
      <c r="BNZ4" s="196"/>
      <c r="BOA4" s="196"/>
      <c r="BOB4" s="197"/>
      <c r="BOC4" s="197"/>
      <c r="BOD4" s="197"/>
      <c r="BOE4" s="197"/>
      <c r="BOF4" s="197"/>
      <c r="BOG4" s="197"/>
      <c r="BOH4" s="197"/>
      <c r="BOI4" s="197"/>
      <c r="BOJ4" s="188"/>
      <c r="BOK4" s="208"/>
      <c r="BOL4" s="196"/>
      <c r="BOM4" s="196"/>
      <c r="BON4" s="196"/>
      <c r="BOO4" s="196"/>
      <c r="BOP4" s="196"/>
      <c r="BOQ4" s="196"/>
      <c r="BOR4" s="197"/>
      <c r="BOS4" s="197"/>
      <c r="BOT4" s="197"/>
      <c r="BOU4" s="197"/>
      <c r="BOV4" s="197"/>
      <c r="BOW4" s="197"/>
      <c r="BOX4" s="197"/>
      <c r="BOY4" s="197"/>
      <c r="BOZ4" s="188"/>
      <c r="BPA4" s="208"/>
      <c r="BPB4" s="196"/>
      <c r="BPC4" s="196"/>
      <c r="BPD4" s="196"/>
      <c r="BPE4" s="196"/>
      <c r="BPF4" s="196"/>
      <c r="BPG4" s="196"/>
      <c r="BPH4" s="197"/>
      <c r="BPI4" s="197"/>
      <c r="BPJ4" s="197"/>
      <c r="BPK4" s="197"/>
      <c r="BPL4" s="197"/>
      <c r="BPM4" s="197"/>
      <c r="BPN4" s="197"/>
      <c r="BPO4" s="197"/>
      <c r="BPP4" s="188"/>
      <c r="BPQ4" s="208"/>
      <c r="BPR4" s="196"/>
      <c r="BPS4" s="196"/>
      <c r="BPT4" s="196"/>
      <c r="BPU4" s="196"/>
      <c r="BPV4" s="196"/>
      <c r="BPW4" s="196"/>
      <c r="BPX4" s="197"/>
      <c r="BPY4" s="197"/>
      <c r="BPZ4" s="197"/>
      <c r="BQA4" s="197"/>
      <c r="BQB4" s="197"/>
      <c r="BQC4" s="197"/>
      <c r="BQD4" s="197"/>
      <c r="BQE4" s="197"/>
      <c r="BQF4" s="188"/>
      <c r="BQG4" s="208"/>
      <c r="BQH4" s="196"/>
      <c r="BQI4" s="196"/>
      <c r="BQJ4" s="196"/>
      <c r="BQK4" s="196"/>
      <c r="BQL4" s="196"/>
      <c r="BQM4" s="196"/>
      <c r="BQN4" s="197"/>
      <c r="BQO4" s="197"/>
      <c r="BQP4" s="197"/>
      <c r="BQQ4" s="197"/>
      <c r="BQR4" s="197"/>
      <c r="BQS4" s="197"/>
      <c r="BQT4" s="197"/>
      <c r="BQU4" s="197"/>
      <c r="BQV4" s="188"/>
      <c r="BQW4" s="208"/>
      <c r="BQX4" s="196"/>
      <c r="BQY4" s="196"/>
      <c r="BQZ4" s="196"/>
      <c r="BRA4" s="196"/>
      <c r="BRB4" s="196"/>
      <c r="BRC4" s="196"/>
      <c r="BRD4" s="197"/>
      <c r="BRE4" s="197"/>
      <c r="BRF4" s="197"/>
      <c r="BRG4" s="197"/>
      <c r="BRH4" s="197"/>
      <c r="BRI4" s="197"/>
      <c r="BRJ4" s="197"/>
      <c r="BRK4" s="197"/>
      <c r="BRL4" s="188"/>
      <c r="BRM4" s="208"/>
      <c r="BRN4" s="196"/>
      <c r="BRO4" s="196"/>
      <c r="BRP4" s="196"/>
      <c r="BRQ4" s="196"/>
      <c r="BRR4" s="196"/>
      <c r="BRS4" s="196"/>
      <c r="BRT4" s="197"/>
      <c r="BRU4" s="197"/>
      <c r="BRV4" s="197"/>
      <c r="BRW4" s="197"/>
      <c r="BRX4" s="197"/>
      <c r="BRY4" s="197"/>
      <c r="BRZ4" s="197"/>
      <c r="BSA4" s="197"/>
      <c r="BSB4" s="188"/>
      <c r="BSC4" s="208"/>
      <c r="BSD4" s="196"/>
      <c r="BSE4" s="196"/>
      <c r="BSF4" s="196"/>
      <c r="BSG4" s="196"/>
      <c r="BSH4" s="196"/>
      <c r="BSI4" s="196"/>
      <c r="BSJ4" s="197"/>
      <c r="BSK4" s="197"/>
      <c r="BSL4" s="197"/>
      <c r="BSM4" s="197"/>
      <c r="BSN4" s="197"/>
      <c r="BSO4" s="197"/>
      <c r="BSP4" s="197"/>
      <c r="BSQ4" s="197"/>
      <c r="BSR4" s="188"/>
      <c r="BSS4" s="208"/>
      <c r="BST4" s="196"/>
      <c r="BSU4" s="196"/>
      <c r="BSV4" s="196"/>
      <c r="BSW4" s="196"/>
      <c r="BSX4" s="196"/>
      <c r="BSY4" s="196"/>
      <c r="BSZ4" s="197"/>
      <c r="BTA4" s="197"/>
      <c r="BTB4" s="197"/>
      <c r="BTC4" s="197"/>
      <c r="BTD4" s="197"/>
      <c r="BTE4" s="197"/>
      <c r="BTF4" s="197"/>
      <c r="BTG4" s="197"/>
      <c r="BTH4" s="188"/>
      <c r="BTI4" s="208"/>
      <c r="BTJ4" s="196"/>
      <c r="BTK4" s="196"/>
      <c r="BTL4" s="196"/>
      <c r="BTM4" s="196"/>
      <c r="BTN4" s="196"/>
      <c r="BTO4" s="196"/>
      <c r="BTP4" s="197"/>
      <c r="BTQ4" s="197"/>
      <c r="BTR4" s="197"/>
      <c r="BTS4" s="197"/>
      <c r="BTT4" s="197"/>
      <c r="BTU4" s="197"/>
      <c r="BTV4" s="197"/>
      <c r="BTW4" s="197"/>
      <c r="BTX4" s="188"/>
      <c r="BTY4" s="208"/>
      <c r="BTZ4" s="196"/>
      <c r="BUA4" s="196"/>
      <c r="BUB4" s="196"/>
      <c r="BUC4" s="196"/>
      <c r="BUD4" s="196"/>
      <c r="BUE4" s="196"/>
      <c r="BUF4" s="197"/>
      <c r="BUG4" s="197"/>
      <c r="BUH4" s="197"/>
      <c r="BUI4" s="197"/>
      <c r="BUJ4" s="197"/>
      <c r="BUK4" s="197"/>
      <c r="BUL4" s="197"/>
      <c r="BUM4" s="197"/>
      <c r="BUN4" s="188"/>
      <c r="BUO4" s="208"/>
      <c r="BUP4" s="196"/>
      <c r="BUQ4" s="196"/>
      <c r="BUR4" s="196"/>
      <c r="BUS4" s="196"/>
      <c r="BUT4" s="196"/>
      <c r="BUU4" s="196"/>
      <c r="BUV4" s="197"/>
      <c r="BUW4" s="197"/>
      <c r="BUX4" s="197"/>
      <c r="BUY4" s="197"/>
      <c r="BUZ4" s="197"/>
      <c r="BVA4" s="197"/>
      <c r="BVB4" s="197"/>
      <c r="BVC4" s="197"/>
      <c r="BVD4" s="188"/>
      <c r="BVE4" s="208"/>
      <c r="BVF4" s="196"/>
      <c r="BVG4" s="196"/>
      <c r="BVH4" s="196"/>
      <c r="BVI4" s="196"/>
      <c r="BVJ4" s="196"/>
      <c r="BVK4" s="196"/>
      <c r="BVL4" s="197"/>
      <c r="BVM4" s="197"/>
      <c r="BVN4" s="197"/>
      <c r="BVO4" s="197"/>
      <c r="BVP4" s="197"/>
      <c r="BVQ4" s="197"/>
      <c r="BVR4" s="197"/>
      <c r="BVS4" s="197"/>
      <c r="BVT4" s="188"/>
      <c r="BVU4" s="208"/>
      <c r="BVV4" s="196"/>
      <c r="BVW4" s="196"/>
      <c r="BVX4" s="196"/>
      <c r="BVY4" s="196"/>
      <c r="BVZ4" s="196"/>
      <c r="BWA4" s="196"/>
      <c r="BWB4" s="197"/>
      <c r="BWC4" s="197"/>
      <c r="BWD4" s="197"/>
      <c r="BWE4" s="197"/>
      <c r="BWF4" s="197"/>
      <c r="BWG4" s="197"/>
      <c r="BWH4" s="197"/>
      <c r="BWI4" s="197"/>
      <c r="BWJ4" s="188"/>
      <c r="BWK4" s="208"/>
      <c r="BWL4" s="196"/>
      <c r="BWM4" s="196"/>
      <c r="BWN4" s="196"/>
      <c r="BWO4" s="196"/>
      <c r="BWP4" s="196"/>
      <c r="BWQ4" s="196"/>
      <c r="BWR4" s="197"/>
      <c r="BWS4" s="197"/>
      <c r="BWT4" s="197"/>
      <c r="BWU4" s="197"/>
      <c r="BWV4" s="197"/>
      <c r="BWW4" s="197"/>
      <c r="BWX4" s="197"/>
      <c r="BWY4" s="197"/>
      <c r="BWZ4" s="188"/>
      <c r="BXA4" s="208"/>
      <c r="BXB4" s="196"/>
      <c r="BXC4" s="196"/>
      <c r="BXD4" s="196"/>
      <c r="BXE4" s="196"/>
      <c r="BXF4" s="196"/>
      <c r="BXG4" s="196"/>
      <c r="BXH4" s="197"/>
      <c r="BXI4" s="197"/>
      <c r="BXJ4" s="197"/>
      <c r="BXK4" s="197"/>
      <c r="BXL4" s="197"/>
      <c r="BXM4" s="197"/>
      <c r="BXN4" s="197"/>
      <c r="BXO4" s="197"/>
      <c r="BXP4" s="188"/>
      <c r="BXQ4" s="208"/>
      <c r="BXR4" s="196"/>
      <c r="BXS4" s="196"/>
      <c r="BXT4" s="196"/>
      <c r="BXU4" s="196"/>
      <c r="BXV4" s="196"/>
      <c r="BXW4" s="196"/>
      <c r="BXX4" s="197"/>
      <c r="BXY4" s="197"/>
      <c r="BXZ4" s="197"/>
      <c r="BYA4" s="197"/>
      <c r="BYB4" s="197"/>
      <c r="BYC4" s="197"/>
      <c r="BYD4" s="197"/>
      <c r="BYE4" s="197"/>
      <c r="BYF4" s="188"/>
      <c r="BYG4" s="208"/>
      <c r="BYH4" s="196"/>
      <c r="BYI4" s="196"/>
      <c r="BYJ4" s="196"/>
      <c r="BYK4" s="196"/>
      <c r="BYL4" s="196"/>
      <c r="BYM4" s="196"/>
      <c r="BYN4" s="197"/>
      <c r="BYO4" s="197"/>
      <c r="BYP4" s="197"/>
      <c r="BYQ4" s="197"/>
      <c r="BYR4" s="197"/>
      <c r="BYS4" s="197"/>
      <c r="BYT4" s="197"/>
      <c r="BYU4" s="197"/>
      <c r="BYV4" s="188"/>
      <c r="BYW4" s="208"/>
      <c r="BYX4" s="196"/>
      <c r="BYY4" s="196"/>
      <c r="BYZ4" s="196"/>
      <c r="BZA4" s="196"/>
      <c r="BZB4" s="196"/>
      <c r="BZC4" s="196"/>
      <c r="BZD4" s="197"/>
      <c r="BZE4" s="197"/>
      <c r="BZF4" s="197"/>
      <c r="BZG4" s="197"/>
      <c r="BZH4" s="197"/>
      <c r="BZI4" s="197"/>
      <c r="BZJ4" s="197"/>
      <c r="BZK4" s="197"/>
      <c r="BZL4" s="188"/>
      <c r="BZM4" s="208"/>
      <c r="BZN4" s="196"/>
      <c r="BZO4" s="196"/>
      <c r="BZP4" s="196"/>
      <c r="BZQ4" s="196"/>
      <c r="BZR4" s="196"/>
      <c r="BZS4" s="196"/>
      <c r="BZT4" s="197"/>
      <c r="BZU4" s="197"/>
      <c r="BZV4" s="197"/>
      <c r="BZW4" s="197"/>
      <c r="BZX4" s="197"/>
      <c r="BZY4" s="197"/>
      <c r="BZZ4" s="197"/>
      <c r="CAA4" s="197"/>
      <c r="CAB4" s="188"/>
      <c r="CAC4" s="208"/>
      <c r="CAD4" s="196"/>
      <c r="CAE4" s="196"/>
      <c r="CAF4" s="196"/>
      <c r="CAG4" s="196"/>
      <c r="CAH4" s="196"/>
      <c r="CAI4" s="196"/>
      <c r="CAJ4" s="197"/>
      <c r="CAK4" s="197"/>
      <c r="CAL4" s="197"/>
      <c r="CAM4" s="197"/>
      <c r="CAN4" s="197"/>
      <c r="CAO4" s="197"/>
      <c r="CAP4" s="197"/>
      <c r="CAQ4" s="197"/>
      <c r="CAR4" s="188"/>
      <c r="CAS4" s="208"/>
      <c r="CAT4" s="196"/>
      <c r="CAU4" s="196"/>
      <c r="CAV4" s="196"/>
      <c r="CAW4" s="196"/>
      <c r="CAX4" s="196"/>
      <c r="CAY4" s="196"/>
      <c r="CAZ4" s="197"/>
      <c r="CBA4" s="197"/>
      <c r="CBB4" s="197"/>
      <c r="CBC4" s="197"/>
      <c r="CBD4" s="197"/>
      <c r="CBE4" s="197"/>
      <c r="CBF4" s="197"/>
      <c r="CBG4" s="197"/>
      <c r="CBH4" s="188"/>
      <c r="CBI4" s="208"/>
      <c r="CBJ4" s="196"/>
      <c r="CBK4" s="196"/>
      <c r="CBL4" s="196"/>
      <c r="CBM4" s="196"/>
      <c r="CBN4" s="196"/>
      <c r="CBO4" s="196"/>
      <c r="CBP4" s="197"/>
      <c r="CBQ4" s="197"/>
      <c r="CBR4" s="197"/>
      <c r="CBS4" s="197"/>
      <c r="CBT4" s="197"/>
      <c r="CBU4" s="197"/>
      <c r="CBV4" s="197"/>
      <c r="CBW4" s="197"/>
      <c r="CBX4" s="188"/>
      <c r="CBY4" s="208"/>
      <c r="CBZ4" s="196"/>
      <c r="CCA4" s="196"/>
      <c r="CCB4" s="196"/>
      <c r="CCC4" s="196"/>
      <c r="CCD4" s="196"/>
      <c r="CCE4" s="196"/>
      <c r="CCF4" s="197"/>
      <c r="CCG4" s="197"/>
      <c r="CCH4" s="197"/>
      <c r="CCI4" s="197"/>
      <c r="CCJ4" s="197"/>
      <c r="CCK4" s="197"/>
      <c r="CCL4" s="197"/>
      <c r="CCM4" s="197"/>
      <c r="CCN4" s="188"/>
      <c r="CCO4" s="208"/>
      <c r="CCP4" s="196"/>
      <c r="CCQ4" s="196"/>
      <c r="CCR4" s="196"/>
      <c r="CCS4" s="196"/>
      <c r="CCT4" s="196"/>
      <c r="CCU4" s="196"/>
      <c r="CCV4" s="197"/>
      <c r="CCW4" s="197"/>
      <c r="CCX4" s="197"/>
      <c r="CCY4" s="197"/>
      <c r="CCZ4" s="197"/>
      <c r="CDA4" s="197"/>
      <c r="CDB4" s="197"/>
      <c r="CDC4" s="197"/>
      <c r="CDD4" s="188"/>
      <c r="CDE4" s="208"/>
      <c r="CDF4" s="196"/>
      <c r="CDG4" s="196"/>
      <c r="CDH4" s="196"/>
      <c r="CDI4" s="196"/>
      <c r="CDJ4" s="196"/>
      <c r="CDK4" s="196"/>
      <c r="CDL4" s="197"/>
      <c r="CDM4" s="197"/>
      <c r="CDN4" s="197"/>
      <c r="CDO4" s="197"/>
      <c r="CDP4" s="197"/>
      <c r="CDQ4" s="197"/>
      <c r="CDR4" s="197"/>
      <c r="CDS4" s="197"/>
      <c r="CDT4" s="188"/>
      <c r="CDU4" s="208"/>
      <c r="CDV4" s="196"/>
      <c r="CDW4" s="196"/>
      <c r="CDX4" s="196"/>
      <c r="CDY4" s="196"/>
      <c r="CDZ4" s="196"/>
      <c r="CEA4" s="196"/>
      <c r="CEB4" s="197"/>
      <c r="CEC4" s="197"/>
      <c r="CED4" s="197"/>
      <c r="CEE4" s="197"/>
      <c r="CEF4" s="197"/>
      <c r="CEG4" s="197"/>
      <c r="CEH4" s="197"/>
      <c r="CEI4" s="197"/>
      <c r="CEJ4" s="188"/>
      <c r="CEK4" s="208"/>
      <c r="CEL4" s="196"/>
      <c r="CEM4" s="196"/>
      <c r="CEN4" s="196"/>
      <c r="CEO4" s="196"/>
      <c r="CEP4" s="196"/>
      <c r="CEQ4" s="196"/>
      <c r="CER4" s="197"/>
      <c r="CES4" s="197"/>
      <c r="CET4" s="197"/>
      <c r="CEU4" s="197"/>
      <c r="CEV4" s="197"/>
      <c r="CEW4" s="197"/>
      <c r="CEX4" s="197"/>
      <c r="CEY4" s="197"/>
      <c r="CEZ4" s="188"/>
      <c r="CFA4" s="208"/>
      <c r="CFB4" s="196"/>
      <c r="CFC4" s="196"/>
      <c r="CFD4" s="196"/>
      <c r="CFE4" s="196"/>
      <c r="CFF4" s="196"/>
      <c r="CFG4" s="196"/>
      <c r="CFH4" s="197"/>
      <c r="CFI4" s="197"/>
      <c r="CFJ4" s="197"/>
      <c r="CFK4" s="197"/>
      <c r="CFL4" s="197"/>
      <c r="CFM4" s="197"/>
      <c r="CFN4" s="197"/>
      <c r="CFO4" s="197"/>
      <c r="CFP4" s="188"/>
      <c r="CFQ4" s="208"/>
      <c r="CFR4" s="196"/>
      <c r="CFS4" s="196"/>
      <c r="CFT4" s="196"/>
      <c r="CFU4" s="196"/>
      <c r="CFV4" s="196"/>
      <c r="CFW4" s="196"/>
      <c r="CFX4" s="197"/>
      <c r="CFY4" s="197"/>
      <c r="CFZ4" s="197"/>
      <c r="CGA4" s="197"/>
      <c r="CGB4" s="197"/>
      <c r="CGC4" s="197"/>
      <c r="CGD4" s="197"/>
      <c r="CGE4" s="197"/>
      <c r="CGF4" s="188"/>
      <c r="CGG4" s="208"/>
      <c r="CGH4" s="196"/>
      <c r="CGI4" s="196"/>
      <c r="CGJ4" s="196"/>
      <c r="CGK4" s="196"/>
      <c r="CGL4" s="196"/>
      <c r="CGM4" s="196"/>
      <c r="CGN4" s="197"/>
      <c r="CGO4" s="197"/>
      <c r="CGP4" s="197"/>
      <c r="CGQ4" s="197"/>
      <c r="CGR4" s="197"/>
      <c r="CGS4" s="197"/>
      <c r="CGT4" s="197"/>
      <c r="CGU4" s="197"/>
      <c r="CGV4" s="188"/>
      <c r="CGW4" s="208"/>
      <c r="CGX4" s="196"/>
      <c r="CGY4" s="196"/>
      <c r="CGZ4" s="196"/>
      <c r="CHA4" s="196"/>
      <c r="CHB4" s="196"/>
      <c r="CHC4" s="196"/>
      <c r="CHD4" s="197"/>
      <c r="CHE4" s="197"/>
      <c r="CHF4" s="197"/>
      <c r="CHG4" s="197"/>
      <c r="CHH4" s="197"/>
      <c r="CHI4" s="197"/>
      <c r="CHJ4" s="197"/>
      <c r="CHK4" s="197"/>
      <c r="CHL4" s="188"/>
      <c r="CHM4" s="208"/>
      <c r="CHN4" s="196"/>
      <c r="CHO4" s="196"/>
      <c r="CHP4" s="196"/>
      <c r="CHQ4" s="196"/>
      <c r="CHR4" s="196"/>
      <c r="CHS4" s="196"/>
      <c r="CHT4" s="197"/>
      <c r="CHU4" s="197"/>
      <c r="CHV4" s="197"/>
      <c r="CHW4" s="197"/>
      <c r="CHX4" s="197"/>
      <c r="CHY4" s="197"/>
      <c r="CHZ4" s="197"/>
      <c r="CIA4" s="197"/>
      <c r="CIB4" s="188"/>
      <c r="CIC4" s="208"/>
      <c r="CID4" s="196"/>
      <c r="CIE4" s="196"/>
      <c r="CIF4" s="196"/>
      <c r="CIG4" s="196"/>
      <c r="CIH4" s="196"/>
      <c r="CII4" s="196"/>
      <c r="CIJ4" s="197"/>
      <c r="CIK4" s="197"/>
      <c r="CIL4" s="197"/>
      <c r="CIM4" s="197"/>
      <c r="CIN4" s="197"/>
      <c r="CIO4" s="197"/>
      <c r="CIP4" s="197"/>
      <c r="CIQ4" s="197"/>
      <c r="CIR4" s="188"/>
      <c r="CIS4" s="208"/>
      <c r="CIT4" s="196"/>
      <c r="CIU4" s="196"/>
      <c r="CIV4" s="196"/>
      <c r="CIW4" s="196"/>
      <c r="CIX4" s="196"/>
      <c r="CIY4" s="196"/>
      <c r="CIZ4" s="197"/>
      <c r="CJA4" s="197"/>
      <c r="CJB4" s="197"/>
      <c r="CJC4" s="197"/>
      <c r="CJD4" s="197"/>
      <c r="CJE4" s="197"/>
      <c r="CJF4" s="197"/>
      <c r="CJG4" s="197"/>
      <c r="CJH4" s="188"/>
      <c r="CJI4" s="208"/>
      <c r="CJJ4" s="196"/>
      <c r="CJK4" s="196"/>
      <c r="CJL4" s="196"/>
      <c r="CJM4" s="196"/>
      <c r="CJN4" s="196"/>
      <c r="CJO4" s="196"/>
      <c r="CJP4" s="197"/>
      <c r="CJQ4" s="197"/>
      <c r="CJR4" s="197"/>
      <c r="CJS4" s="197"/>
      <c r="CJT4" s="197"/>
      <c r="CJU4" s="197"/>
      <c r="CJV4" s="197"/>
      <c r="CJW4" s="197"/>
      <c r="CJX4" s="188"/>
      <c r="CJY4" s="208"/>
      <c r="CJZ4" s="196"/>
      <c r="CKA4" s="196"/>
      <c r="CKB4" s="196"/>
      <c r="CKC4" s="196"/>
      <c r="CKD4" s="196"/>
      <c r="CKE4" s="196"/>
      <c r="CKF4" s="197"/>
      <c r="CKG4" s="197"/>
      <c r="CKH4" s="197"/>
      <c r="CKI4" s="197"/>
      <c r="CKJ4" s="197"/>
      <c r="CKK4" s="197"/>
      <c r="CKL4" s="197"/>
      <c r="CKM4" s="197"/>
      <c r="CKN4" s="188"/>
      <c r="CKO4" s="208"/>
      <c r="CKP4" s="196"/>
      <c r="CKQ4" s="196"/>
      <c r="CKR4" s="196"/>
      <c r="CKS4" s="196"/>
      <c r="CKT4" s="196"/>
      <c r="CKU4" s="196"/>
      <c r="CKV4" s="197"/>
      <c r="CKW4" s="197"/>
      <c r="CKX4" s="197"/>
      <c r="CKY4" s="197"/>
      <c r="CKZ4" s="197"/>
      <c r="CLA4" s="197"/>
      <c r="CLB4" s="197"/>
      <c r="CLC4" s="197"/>
      <c r="CLD4" s="188"/>
      <c r="CLE4" s="208"/>
      <c r="CLF4" s="196"/>
      <c r="CLG4" s="196"/>
      <c r="CLH4" s="196"/>
      <c r="CLI4" s="196"/>
      <c r="CLJ4" s="196"/>
      <c r="CLK4" s="196"/>
      <c r="CLL4" s="197"/>
      <c r="CLM4" s="197"/>
      <c r="CLN4" s="197"/>
      <c r="CLO4" s="197"/>
      <c r="CLP4" s="197"/>
      <c r="CLQ4" s="197"/>
      <c r="CLR4" s="197"/>
      <c r="CLS4" s="197"/>
      <c r="CLT4" s="188"/>
      <c r="CLU4" s="208"/>
      <c r="CLV4" s="196"/>
      <c r="CLW4" s="196"/>
      <c r="CLX4" s="196"/>
      <c r="CLY4" s="196"/>
      <c r="CLZ4" s="196"/>
      <c r="CMA4" s="196"/>
      <c r="CMB4" s="197"/>
      <c r="CMC4" s="197"/>
      <c r="CMD4" s="197"/>
      <c r="CME4" s="197"/>
      <c r="CMF4" s="197"/>
      <c r="CMG4" s="197"/>
      <c r="CMH4" s="197"/>
      <c r="CMI4" s="197"/>
      <c r="CMJ4" s="188"/>
      <c r="CMK4" s="208"/>
      <c r="CML4" s="196"/>
      <c r="CMM4" s="196"/>
      <c r="CMN4" s="196"/>
      <c r="CMO4" s="196"/>
      <c r="CMP4" s="196"/>
      <c r="CMQ4" s="196"/>
      <c r="CMR4" s="197"/>
      <c r="CMS4" s="197"/>
      <c r="CMT4" s="197"/>
      <c r="CMU4" s="197"/>
      <c r="CMV4" s="197"/>
      <c r="CMW4" s="197"/>
      <c r="CMX4" s="197"/>
      <c r="CMY4" s="197"/>
      <c r="CMZ4" s="188"/>
      <c r="CNA4" s="208"/>
      <c r="CNB4" s="196"/>
      <c r="CNC4" s="196"/>
      <c r="CND4" s="196"/>
      <c r="CNE4" s="196"/>
      <c r="CNF4" s="196"/>
      <c r="CNG4" s="196"/>
      <c r="CNH4" s="197"/>
      <c r="CNI4" s="197"/>
      <c r="CNJ4" s="197"/>
      <c r="CNK4" s="197"/>
      <c r="CNL4" s="197"/>
      <c r="CNM4" s="197"/>
      <c r="CNN4" s="197"/>
      <c r="CNO4" s="197"/>
      <c r="CNP4" s="188"/>
      <c r="CNQ4" s="208"/>
      <c r="CNR4" s="196"/>
      <c r="CNS4" s="196"/>
      <c r="CNT4" s="196"/>
      <c r="CNU4" s="196"/>
      <c r="CNV4" s="196"/>
      <c r="CNW4" s="196"/>
      <c r="CNX4" s="197"/>
      <c r="CNY4" s="197"/>
      <c r="CNZ4" s="197"/>
      <c r="COA4" s="197"/>
      <c r="COB4" s="197"/>
      <c r="COC4" s="197"/>
      <c r="COD4" s="197"/>
      <c r="COE4" s="197"/>
      <c r="COF4" s="188"/>
      <c r="COG4" s="208"/>
      <c r="COH4" s="196"/>
      <c r="COI4" s="196"/>
      <c r="COJ4" s="196"/>
      <c r="COK4" s="196"/>
      <c r="COL4" s="196"/>
      <c r="COM4" s="196"/>
      <c r="CON4" s="197"/>
      <c r="COO4" s="197"/>
      <c r="COP4" s="197"/>
      <c r="COQ4" s="197"/>
      <c r="COR4" s="197"/>
      <c r="COS4" s="197"/>
      <c r="COT4" s="197"/>
      <c r="COU4" s="197"/>
      <c r="COV4" s="188"/>
      <c r="COW4" s="208"/>
      <c r="COX4" s="196"/>
      <c r="COY4" s="196"/>
      <c r="COZ4" s="196"/>
      <c r="CPA4" s="196"/>
      <c r="CPB4" s="196"/>
      <c r="CPC4" s="196"/>
      <c r="CPD4" s="197"/>
      <c r="CPE4" s="197"/>
      <c r="CPF4" s="197"/>
      <c r="CPG4" s="197"/>
      <c r="CPH4" s="197"/>
      <c r="CPI4" s="197"/>
      <c r="CPJ4" s="197"/>
      <c r="CPK4" s="197"/>
      <c r="CPL4" s="188"/>
      <c r="CPM4" s="208"/>
      <c r="CPN4" s="196"/>
      <c r="CPO4" s="196"/>
      <c r="CPP4" s="196"/>
      <c r="CPQ4" s="196"/>
      <c r="CPR4" s="196"/>
      <c r="CPS4" s="196"/>
      <c r="CPT4" s="197"/>
      <c r="CPU4" s="197"/>
      <c r="CPV4" s="197"/>
      <c r="CPW4" s="197"/>
      <c r="CPX4" s="197"/>
      <c r="CPY4" s="197"/>
      <c r="CPZ4" s="197"/>
      <c r="CQA4" s="197"/>
      <c r="CQB4" s="188"/>
      <c r="CQC4" s="208"/>
      <c r="CQD4" s="196"/>
      <c r="CQE4" s="196"/>
      <c r="CQF4" s="196"/>
      <c r="CQG4" s="196"/>
      <c r="CQH4" s="196"/>
      <c r="CQI4" s="196"/>
      <c r="CQJ4" s="197"/>
      <c r="CQK4" s="197"/>
      <c r="CQL4" s="197"/>
      <c r="CQM4" s="197"/>
      <c r="CQN4" s="197"/>
      <c r="CQO4" s="197"/>
      <c r="CQP4" s="197"/>
      <c r="CQQ4" s="197"/>
      <c r="CQR4" s="188"/>
      <c r="CQS4" s="208"/>
      <c r="CQT4" s="196"/>
      <c r="CQU4" s="196"/>
      <c r="CQV4" s="196"/>
      <c r="CQW4" s="196"/>
      <c r="CQX4" s="196"/>
      <c r="CQY4" s="196"/>
      <c r="CQZ4" s="197"/>
      <c r="CRA4" s="197"/>
      <c r="CRB4" s="197"/>
      <c r="CRC4" s="197"/>
      <c r="CRD4" s="197"/>
      <c r="CRE4" s="197"/>
      <c r="CRF4" s="197"/>
      <c r="CRG4" s="197"/>
      <c r="CRH4" s="188"/>
      <c r="CRI4" s="208"/>
      <c r="CRJ4" s="196"/>
      <c r="CRK4" s="196"/>
      <c r="CRL4" s="196"/>
      <c r="CRM4" s="196"/>
      <c r="CRN4" s="196"/>
      <c r="CRO4" s="196"/>
      <c r="CRP4" s="197"/>
      <c r="CRQ4" s="197"/>
      <c r="CRR4" s="197"/>
      <c r="CRS4" s="197"/>
      <c r="CRT4" s="197"/>
      <c r="CRU4" s="197"/>
      <c r="CRV4" s="197"/>
      <c r="CRW4" s="197"/>
      <c r="CRX4" s="188"/>
      <c r="CRY4" s="208"/>
      <c r="CRZ4" s="196"/>
      <c r="CSA4" s="196"/>
      <c r="CSB4" s="196"/>
      <c r="CSC4" s="196"/>
      <c r="CSD4" s="196"/>
      <c r="CSE4" s="196"/>
      <c r="CSF4" s="197"/>
      <c r="CSG4" s="197"/>
      <c r="CSH4" s="197"/>
      <c r="CSI4" s="197"/>
      <c r="CSJ4" s="197"/>
      <c r="CSK4" s="197"/>
      <c r="CSL4" s="197"/>
      <c r="CSM4" s="197"/>
      <c r="CSN4" s="188"/>
      <c r="CSO4" s="208"/>
      <c r="CSP4" s="196"/>
      <c r="CSQ4" s="196"/>
      <c r="CSR4" s="196"/>
      <c r="CSS4" s="196"/>
      <c r="CST4" s="196"/>
      <c r="CSU4" s="196"/>
      <c r="CSV4" s="197"/>
      <c r="CSW4" s="197"/>
      <c r="CSX4" s="197"/>
      <c r="CSY4" s="197"/>
      <c r="CSZ4" s="197"/>
      <c r="CTA4" s="197"/>
      <c r="CTB4" s="197"/>
      <c r="CTC4" s="197"/>
      <c r="CTD4" s="188"/>
      <c r="CTE4" s="208"/>
      <c r="CTF4" s="196"/>
      <c r="CTG4" s="196"/>
      <c r="CTH4" s="196"/>
      <c r="CTI4" s="196"/>
      <c r="CTJ4" s="196"/>
      <c r="CTK4" s="196"/>
      <c r="CTL4" s="197"/>
      <c r="CTM4" s="197"/>
      <c r="CTN4" s="197"/>
      <c r="CTO4" s="197"/>
      <c r="CTP4" s="197"/>
      <c r="CTQ4" s="197"/>
      <c r="CTR4" s="197"/>
      <c r="CTS4" s="197"/>
      <c r="CTT4" s="188"/>
      <c r="CTU4" s="208"/>
      <c r="CTV4" s="196"/>
      <c r="CTW4" s="196"/>
      <c r="CTX4" s="196"/>
      <c r="CTY4" s="196"/>
      <c r="CTZ4" s="196"/>
      <c r="CUA4" s="196"/>
      <c r="CUB4" s="197"/>
      <c r="CUC4" s="197"/>
      <c r="CUD4" s="197"/>
      <c r="CUE4" s="197"/>
      <c r="CUF4" s="197"/>
      <c r="CUG4" s="197"/>
      <c r="CUH4" s="197"/>
      <c r="CUI4" s="197"/>
      <c r="CUJ4" s="188"/>
      <c r="CUK4" s="208"/>
      <c r="CUL4" s="196"/>
      <c r="CUM4" s="196"/>
      <c r="CUN4" s="196"/>
      <c r="CUO4" s="196"/>
      <c r="CUP4" s="196"/>
      <c r="CUQ4" s="196"/>
      <c r="CUR4" s="197"/>
      <c r="CUS4" s="197"/>
      <c r="CUT4" s="197"/>
      <c r="CUU4" s="197"/>
      <c r="CUV4" s="197"/>
      <c r="CUW4" s="197"/>
      <c r="CUX4" s="197"/>
      <c r="CUY4" s="197"/>
      <c r="CUZ4" s="188"/>
      <c r="CVA4" s="208"/>
      <c r="CVB4" s="196"/>
      <c r="CVC4" s="196"/>
      <c r="CVD4" s="196"/>
      <c r="CVE4" s="196"/>
      <c r="CVF4" s="196"/>
      <c r="CVG4" s="196"/>
      <c r="CVH4" s="197"/>
      <c r="CVI4" s="197"/>
      <c r="CVJ4" s="197"/>
      <c r="CVK4" s="197"/>
      <c r="CVL4" s="197"/>
      <c r="CVM4" s="197"/>
      <c r="CVN4" s="197"/>
      <c r="CVO4" s="197"/>
      <c r="CVP4" s="188"/>
      <c r="CVQ4" s="208"/>
      <c r="CVR4" s="196"/>
      <c r="CVS4" s="196"/>
      <c r="CVT4" s="196"/>
      <c r="CVU4" s="196"/>
      <c r="CVV4" s="196"/>
      <c r="CVW4" s="196"/>
      <c r="CVX4" s="197"/>
      <c r="CVY4" s="197"/>
      <c r="CVZ4" s="197"/>
      <c r="CWA4" s="197"/>
      <c r="CWB4" s="197"/>
      <c r="CWC4" s="197"/>
      <c r="CWD4" s="197"/>
      <c r="CWE4" s="197"/>
      <c r="CWF4" s="188"/>
      <c r="CWG4" s="208"/>
      <c r="CWH4" s="196"/>
      <c r="CWI4" s="196"/>
      <c r="CWJ4" s="196"/>
      <c r="CWK4" s="196"/>
      <c r="CWL4" s="196"/>
      <c r="CWM4" s="196"/>
      <c r="CWN4" s="197"/>
      <c r="CWO4" s="197"/>
      <c r="CWP4" s="197"/>
      <c r="CWQ4" s="197"/>
      <c r="CWR4" s="197"/>
      <c r="CWS4" s="197"/>
      <c r="CWT4" s="197"/>
      <c r="CWU4" s="197"/>
      <c r="CWV4" s="188"/>
      <c r="CWW4" s="208"/>
      <c r="CWX4" s="196"/>
      <c r="CWY4" s="196"/>
      <c r="CWZ4" s="196"/>
      <c r="CXA4" s="196"/>
      <c r="CXB4" s="196"/>
      <c r="CXC4" s="196"/>
      <c r="CXD4" s="197"/>
      <c r="CXE4" s="197"/>
      <c r="CXF4" s="197"/>
      <c r="CXG4" s="197"/>
      <c r="CXH4" s="197"/>
      <c r="CXI4" s="197"/>
      <c r="CXJ4" s="197"/>
      <c r="CXK4" s="197"/>
      <c r="CXL4" s="188"/>
      <c r="CXM4" s="208"/>
      <c r="CXN4" s="196"/>
      <c r="CXO4" s="196"/>
      <c r="CXP4" s="196"/>
      <c r="CXQ4" s="196"/>
      <c r="CXR4" s="196"/>
      <c r="CXS4" s="196"/>
      <c r="CXT4" s="197"/>
      <c r="CXU4" s="197"/>
      <c r="CXV4" s="197"/>
      <c r="CXW4" s="197"/>
      <c r="CXX4" s="197"/>
      <c r="CXY4" s="197"/>
      <c r="CXZ4" s="197"/>
      <c r="CYA4" s="197"/>
      <c r="CYB4" s="188"/>
      <c r="CYC4" s="208"/>
      <c r="CYD4" s="196"/>
      <c r="CYE4" s="196"/>
      <c r="CYF4" s="196"/>
      <c r="CYG4" s="196"/>
      <c r="CYH4" s="196"/>
      <c r="CYI4" s="196"/>
      <c r="CYJ4" s="197"/>
      <c r="CYK4" s="197"/>
      <c r="CYL4" s="197"/>
      <c r="CYM4" s="197"/>
      <c r="CYN4" s="197"/>
      <c r="CYO4" s="197"/>
      <c r="CYP4" s="197"/>
      <c r="CYQ4" s="197"/>
      <c r="CYR4" s="188"/>
      <c r="CYS4" s="208"/>
      <c r="CYT4" s="196"/>
      <c r="CYU4" s="196"/>
      <c r="CYV4" s="196"/>
      <c r="CYW4" s="196"/>
      <c r="CYX4" s="196"/>
      <c r="CYY4" s="196"/>
      <c r="CYZ4" s="197"/>
      <c r="CZA4" s="197"/>
      <c r="CZB4" s="197"/>
      <c r="CZC4" s="197"/>
      <c r="CZD4" s="197"/>
      <c r="CZE4" s="197"/>
      <c r="CZF4" s="197"/>
      <c r="CZG4" s="197"/>
      <c r="CZH4" s="188"/>
      <c r="CZI4" s="208"/>
      <c r="CZJ4" s="196"/>
      <c r="CZK4" s="196"/>
      <c r="CZL4" s="196"/>
      <c r="CZM4" s="196"/>
      <c r="CZN4" s="196"/>
      <c r="CZO4" s="196"/>
      <c r="CZP4" s="197"/>
      <c r="CZQ4" s="197"/>
      <c r="CZR4" s="197"/>
      <c r="CZS4" s="197"/>
      <c r="CZT4" s="197"/>
      <c r="CZU4" s="197"/>
      <c r="CZV4" s="197"/>
      <c r="CZW4" s="197"/>
      <c r="CZX4" s="188"/>
      <c r="CZY4" s="208"/>
      <c r="CZZ4" s="196"/>
      <c r="DAA4" s="196"/>
      <c r="DAB4" s="196"/>
      <c r="DAC4" s="196"/>
      <c r="DAD4" s="196"/>
      <c r="DAE4" s="196"/>
      <c r="DAF4" s="197"/>
      <c r="DAG4" s="197"/>
      <c r="DAH4" s="197"/>
      <c r="DAI4" s="197"/>
      <c r="DAJ4" s="197"/>
      <c r="DAK4" s="197"/>
      <c r="DAL4" s="197"/>
      <c r="DAM4" s="197"/>
      <c r="DAN4" s="188"/>
      <c r="DAO4" s="208"/>
      <c r="DAP4" s="196"/>
      <c r="DAQ4" s="196"/>
      <c r="DAR4" s="196"/>
      <c r="DAS4" s="196"/>
      <c r="DAT4" s="196"/>
      <c r="DAU4" s="196"/>
      <c r="DAV4" s="197"/>
      <c r="DAW4" s="197"/>
      <c r="DAX4" s="197"/>
      <c r="DAY4" s="197"/>
      <c r="DAZ4" s="197"/>
      <c r="DBA4" s="197"/>
      <c r="DBB4" s="197"/>
      <c r="DBC4" s="197"/>
      <c r="DBD4" s="188"/>
      <c r="DBE4" s="208"/>
      <c r="DBF4" s="196"/>
      <c r="DBG4" s="196"/>
      <c r="DBH4" s="196"/>
      <c r="DBI4" s="196"/>
      <c r="DBJ4" s="196"/>
      <c r="DBK4" s="196"/>
      <c r="DBL4" s="197"/>
      <c r="DBM4" s="197"/>
      <c r="DBN4" s="197"/>
      <c r="DBO4" s="197"/>
      <c r="DBP4" s="197"/>
      <c r="DBQ4" s="197"/>
      <c r="DBR4" s="197"/>
      <c r="DBS4" s="197"/>
      <c r="DBT4" s="188"/>
      <c r="DBU4" s="208"/>
      <c r="DBV4" s="196"/>
      <c r="DBW4" s="196"/>
      <c r="DBX4" s="196"/>
      <c r="DBY4" s="196"/>
      <c r="DBZ4" s="196"/>
      <c r="DCA4" s="196"/>
      <c r="DCB4" s="197"/>
      <c r="DCC4" s="197"/>
      <c r="DCD4" s="197"/>
      <c r="DCE4" s="197"/>
      <c r="DCF4" s="197"/>
      <c r="DCG4" s="197"/>
      <c r="DCH4" s="197"/>
      <c r="DCI4" s="197"/>
      <c r="DCJ4" s="188"/>
      <c r="DCK4" s="208"/>
      <c r="DCL4" s="196"/>
      <c r="DCM4" s="196"/>
      <c r="DCN4" s="196"/>
      <c r="DCO4" s="196"/>
      <c r="DCP4" s="196"/>
      <c r="DCQ4" s="196"/>
      <c r="DCR4" s="197"/>
      <c r="DCS4" s="197"/>
      <c r="DCT4" s="197"/>
      <c r="DCU4" s="197"/>
      <c r="DCV4" s="197"/>
      <c r="DCW4" s="197"/>
      <c r="DCX4" s="197"/>
      <c r="DCY4" s="197"/>
      <c r="DCZ4" s="188"/>
      <c r="DDA4" s="208"/>
      <c r="DDB4" s="196"/>
      <c r="DDC4" s="196"/>
      <c r="DDD4" s="196"/>
      <c r="DDE4" s="196"/>
      <c r="DDF4" s="196"/>
      <c r="DDG4" s="196"/>
      <c r="DDH4" s="197"/>
      <c r="DDI4" s="197"/>
      <c r="DDJ4" s="197"/>
      <c r="DDK4" s="197"/>
      <c r="DDL4" s="197"/>
      <c r="DDM4" s="197"/>
      <c r="DDN4" s="197"/>
      <c r="DDO4" s="197"/>
      <c r="DDP4" s="188"/>
      <c r="DDQ4" s="208"/>
      <c r="DDR4" s="196"/>
      <c r="DDS4" s="196"/>
      <c r="DDT4" s="196"/>
      <c r="DDU4" s="196"/>
      <c r="DDV4" s="196"/>
      <c r="DDW4" s="196"/>
      <c r="DDX4" s="197"/>
      <c r="DDY4" s="197"/>
      <c r="DDZ4" s="197"/>
      <c r="DEA4" s="197"/>
      <c r="DEB4" s="197"/>
      <c r="DEC4" s="197"/>
      <c r="DED4" s="197"/>
      <c r="DEE4" s="197"/>
      <c r="DEF4" s="188"/>
      <c r="DEG4" s="208"/>
      <c r="DEH4" s="196"/>
      <c r="DEI4" s="196"/>
      <c r="DEJ4" s="196"/>
      <c r="DEK4" s="196"/>
      <c r="DEL4" s="196"/>
      <c r="DEM4" s="196"/>
      <c r="DEN4" s="197"/>
      <c r="DEO4" s="197"/>
      <c r="DEP4" s="197"/>
      <c r="DEQ4" s="197"/>
      <c r="DER4" s="197"/>
      <c r="DES4" s="197"/>
      <c r="DET4" s="197"/>
      <c r="DEU4" s="197"/>
      <c r="DEV4" s="188"/>
      <c r="DEW4" s="208"/>
      <c r="DEX4" s="196"/>
      <c r="DEY4" s="196"/>
      <c r="DEZ4" s="196"/>
      <c r="DFA4" s="196"/>
      <c r="DFB4" s="196"/>
      <c r="DFC4" s="196"/>
      <c r="DFD4" s="197"/>
      <c r="DFE4" s="197"/>
      <c r="DFF4" s="197"/>
      <c r="DFG4" s="197"/>
      <c r="DFH4" s="197"/>
      <c r="DFI4" s="197"/>
      <c r="DFJ4" s="197"/>
      <c r="DFK4" s="197"/>
      <c r="DFL4" s="188"/>
      <c r="DFM4" s="208"/>
      <c r="DFN4" s="196"/>
      <c r="DFO4" s="196"/>
      <c r="DFP4" s="196"/>
      <c r="DFQ4" s="196"/>
      <c r="DFR4" s="196"/>
      <c r="DFS4" s="196"/>
      <c r="DFT4" s="197"/>
      <c r="DFU4" s="197"/>
      <c r="DFV4" s="197"/>
      <c r="DFW4" s="197"/>
      <c r="DFX4" s="197"/>
      <c r="DFY4" s="197"/>
      <c r="DFZ4" s="197"/>
      <c r="DGA4" s="197"/>
      <c r="DGB4" s="188"/>
      <c r="DGC4" s="208"/>
      <c r="DGD4" s="196"/>
      <c r="DGE4" s="196"/>
      <c r="DGF4" s="196"/>
      <c r="DGG4" s="196"/>
      <c r="DGH4" s="196"/>
      <c r="DGI4" s="196"/>
      <c r="DGJ4" s="197"/>
      <c r="DGK4" s="197"/>
      <c r="DGL4" s="197"/>
      <c r="DGM4" s="197"/>
      <c r="DGN4" s="197"/>
      <c r="DGO4" s="197"/>
      <c r="DGP4" s="197"/>
      <c r="DGQ4" s="197"/>
      <c r="DGR4" s="188"/>
      <c r="DGS4" s="208"/>
      <c r="DGT4" s="196"/>
      <c r="DGU4" s="196"/>
      <c r="DGV4" s="196"/>
      <c r="DGW4" s="196"/>
      <c r="DGX4" s="196"/>
      <c r="DGY4" s="196"/>
      <c r="DGZ4" s="197"/>
      <c r="DHA4" s="197"/>
      <c r="DHB4" s="197"/>
      <c r="DHC4" s="197"/>
      <c r="DHD4" s="197"/>
      <c r="DHE4" s="197"/>
      <c r="DHF4" s="197"/>
      <c r="DHG4" s="197"/>
      <c r="DHH4" s="188"/>
      <c r="DHI4" s="208"/>
      <c r="DHJ4" s="196"/>
      <c r="DHK4" s="196"/>
      <c r="DHL4" s="196"/>
      <c r="DHM4" s="196"/>
      <c r="DHN4" s="196"/>
      <c r="DHO4" s="196"/>
      <c r="DHP4" s="197"/>
      <c r="DHQ4" s="197"/>
      <c r="DHR4" s="197"/>
      <c r="DHS4" s="197"/>
      <c r="DHT4" s="197"/>
      <c r="DHU4" s="197"/>
      <c r="DHV4" s="197"/>
      <c r="DHW4" s="197"/>
      <c r="DHX4" s="188"/>
      <c r="DHY4" s="208"/>
      <c r="DHZ4" s="196"/>
      <c r="DIA4" s="196"/>
      <c r="DIB4" s="196"/>
      <c r="DIC4" s="196"/>
      <c r="DID4" s="196"/>
      <c r="DIE4" s="196"/>
      <c r="DIF4" s="197"/>
      <c r="DIG4" s="197"/>
      <c r="DIH4" s="197"/>
      <c r="DII4" s="197"/>
      <c r="DIJ4" s="197"/>
      <c r="DIK4" s="197"/>
      <c r="DIL4" s="197"/>
      <c r="DIM4" s="197"/>
      <c r="DIN4" s="188"/>
      <c r="DIO4" s="208"/>
      <c r="DIP4" s="196"/>
      <c r="DIQ4" s="196"/>
      <c r="DIR4" s="196"/>
      <c r="DIS4" s="196"/>
      <c r="DIT4" s="196"/>
      <c r="DIU4" s="196"/>
      <c r="DIV4" s="197"/>
      <c r="DIW4" s="197"/>
      <c r="DIX4" s="197"/>
      <c r="DIY4" s="197"/>
      <c r="DIZ4" s="197"/>
      <c r="DJA4" s="197"/>
      <c r="DJB4" s="197"/>
      <c r="DJC4" s="197"/>
      <c r="DJD4" s="188"/>
      <c r="DJE4" s="208"/>
      <c r="DJF4" s="196"/>
      <c r="DJG4" s="196"/>
      <c r="DJH4" s="196"/>
      <c r="DJI4" s="196"/>
      <c r="DJJ4" s="196"/>
      <c r="DJK4" s="196"/>
      <c r="DJL4" s="197"/>
      <c r="DJM4" s="197"/>
      <c r="DJN4" s="197"/>
      <c r="DJO4" s="197"/>
      <c r="DJP4" s="197"/>
      <c r="DJQ4" s="197"/>
      <c r="DJR4" s="197"/>
      <c r="DJS4" s="197"/>
      <c r="DJT4" s="188"/>
      <c r="DJU4" s="208"/>
      <c r="DJV4" s="196"/>
      <c r="DJW4" s="196"/>
      <c r="DJX4" s="196"/>
      <c r="DJY4" s="196"/>
      <c r="DJZ4" s="196"/>
      <c r="DKA4" s="196"/>
      <c r="DKB4" s="197"/>
      <c r="DKC4" s="197"/>
      <c r="DKD4" s="197"/>
      <c r="DKE4" s="197"/>
      <c r="DKF4" s="197"/>
      <c r="DKG4" s="197"/>
      <c r="DKH4" s="197"/>
      <c r="DKI4" s="197"/>
      <c r="DKJ4" s="188"/>
      <c r="DKK4" s="208"/>
      <c r="DKL4" s="196"/>
      <c r="DKM4" s="196"/>
      <c r="DKN4" s="196"/>
      <c r="DKO4" s="196"/>
      <c r="DKP4" s="196"/>
      <c r="DKQ4" s="196"/>
      <c r="DKR4" s="197"/>
      <c r="DKS4" s="197"/>
      <c r="DKT4" s="197"/>
      <c r="DKU4" s="197"/>
      <c r="DKV4" s="197"/>
      <c r="DKW4" s="197"/>
      <c r="DKX4" s="197"/>
      <c r="DKY4" s="197"/>
      <c r="DKZ4" s="188"/>
      <c r="DLA4" s="208"/>
      <c r="DLB4" s="196"/>
      <c r="DLC4" s="196"/>
      <c r="DLD4" s="196"/>
      <c r="DLE4" s="196"/>
      <c r="DLF4" s="196"/>
      <c r="DLG4" s="196"/>
      <c r="DLH4" s="197"/>
      <c r="DLI4" s="197"/>
      <c r="DLJ4" s="197"/>
      <c r="DLK4" s="197"/>
      <c r="DLL4" s="197"/>
      <c r="DLM4" s="197"/>
      <c r="DLN4" s="197"/>
      <c r="DLO4" s="197"/>
      <c r="DLP4" s="188"/>
      <c r="DLQ4" s="208"/>
      <c r="DLR4" s="196"/>
      <c r="DLS4" s="196"/>
      <c r="DLT4" s="196"/>
      <c r="DLU4" s="196"/>
      <c r="DLV4" s="196"/>
      <c r="DLW4" s="196"/>
      <c r="DLX4" s="197"/>
      <c r="DLY4" s="197"/>
      <c r="DLZ4" s="197"/>
      <c r="DMA4" s="197"/>
      <c r="DMB4" s="197"/>
      <c r="DMC4" s="197"/>
      <c r="DMD4" s="197"/>
      <c r="DME4" s="197"/>
      <c r="DMF4" s="188"/>
      <c r="DMG4" s="208"/>
      <c r="DMH4" s="196"/>
      <c r="DMI4" s="196"/>
      <c r="DMJ4" s="196"/>
      <c r="DMK4" s="196"/>
      <c r="DML4" s="196"/>
      <c r="DMM4" s="196"/>
      <c r="DMN4" s="197"/>
      <c r="DMO4" s="197"/>
      <c r="DMP4" s="197"/>
      <c r="DMQ4" s="197"/>
      <c r="DMR4" s="197"/>
      <c r="DMS4" s="197"/>
      <c r="DMT4" s="197"/>
      <c r="DMU4" s="197"/>
      <c r="DMV4" s="188"/>
      <c r="DMW4" s="208"/>
      <c r="DMX4" s="196"/>
      <c r="DMY4" s="196"/>
      <c r="DMZ4" s="196"/>
      <c r="DNA4" s="196"/>
      <c r="DNB4" s="196"/>
      <c r="DNC4" s="196"/>
      <c r="DND4" s="197"/>
      <c r="DNE4" s="197"/>
      <c r="DNF4" s="197"/>
      <c r="DNG4" s="197"/>
      <c r="DNH4" s="197"/>
      <c r="DNI4" s="197"/>
      <c r="DNJ4" s="197"/>
      <c r="DNK4" s="197"/>
      <c r="DNL4" s="188"/>
      <c r="DNM4" s="208"/>
      <c r="DNN4" s="196"/>
      <c r="DNO4" s="196"/>
      <c r="DNP4" s="196"/>
      <c r="DNQ4" s="196"/>
      <c r="DNR4" s="196"/>
      <c r="DNS4" s="196"/>
      <c r="DNT4" s="197"/>
      <c r="DNU4" s="197"/>
      <c r="DNV4" s="197"/>
      <c r="DNW4" s="197"/>
      <c r="DNX4" s="197"/>
      <c r="DNY4" s="197"/>
      <c r="DNZ4" s="197"/>
      <c r="DOA4" s="197"/>
      <c r="DOB4" s="188"/>
      <c r="DOC4" s="208"/>
      <c r="DOD4" s="196"/>
      <c r="DOE4" s="196"/>
      <c r="DOF4" s="196"/>
      <c r="DOG4" s="196"/>
      <c r="DOH4" s="196"/>
      <c r="DOI4" s="196"/>
      <c r="DOJ4" s="197"/>
      <c r="DOK4" s="197"/>
      <c r="DOL4" s="197"/>
      <c r="DOM4" s="197"/>
      <c r="DON4" s="197"/>
      <c r="DOO4" s="197"/>
      <c r="DOP4" s="197"/>
      <c r="DOQ4" s="197"/>
      <c r="DOR4" s="188"/>
      <c r="DOS4" s="208"/>
      <c r="DOT4" s="196"/>
      <c r="DOU4" s="196"/>
      <c r="DOV4" s="196"/>
      <c r="DOW4" s="196"/>
      <c r="DOX4" s="196"/>
      <c r="DOY4" s="196"/>
      <c r="DOZ4" s="197"/>
      <c r="DPA4" s="197"/>
      <c r="DPB4" s="197"/>
      <c r="DPC4" s="197"/>
      <c r="DPD4" s="197"/>
      <c r="DPE4" s="197"/>
      <c r="DPF4" s="197"/>
      <c r="DPG4" s="197"/>
      <c r="DPH4" s="188"/>
      <c r="DPI4" s="208"/>
      <c r="DPJ4" s="196"/>
      <c r="DPK4" s="196"/>
      <c r="DPL4" s="196"/>
      <c r="DPM4" s="196"/>
      <c r="DPN4" s="196"/>
      <c r="DPO4" s="196"/>
      <c r="DPP4" s="197"/>
      <c r="DPQ4" s="197"/>
      <c r="DPR4" s="197"/>
      <c r="DPS4" s="197"/>
      <c r="DPT4" s="197"/>
      <c r="DPU4" s="197"/>
      <c r="DPV4" s="197"/>
      <c r="DPW4" s="197"/>
      <c r="DPX4" s="188"/>
      <c r="DPY4" s="208"/>
      <c r="DPZ4" s="196"/>
      <c r="DQA4" s="196"/>
      <c r="DQB4" s="196"/>
      <c r="DQC4" s="196"/>
      <c r="DQD4" s="196"/>
      <c r="DQE4" s="196"/>
      <c r="DQF4" s="197"/>
      <c r="DQG4" s="197"/>
      <c r="DQH4" s="197"/>
      <c r="DQI4" s="197"/>
      <c r="DQJ4" s="197"/>
      <c r="DQK4" s="197"/>
      <c r="DQL4" s="197"/>
      <c r="DQM4" s="197"/>
      <c r="DQN4" s="188"/>
      <c r="DQO4" s="208"/>
      <c r="DQP4" s="196"/>
      <c r="DQQ4" s="196"/>
      <c r="DQR4" s="196"/>
      <c r="DQS4" s="196"/>
      <c r="DQT4" s="196"/>
      <c r="DQU4" s="196"/>
      <c r="DQV4" s="197"/>
      <c r="DQW4" s="197"/>
      <c r="DQX4" s="197"/>
      <c r="DQY4" s="197"/>
      <c r="DQZ4" s="197"/>
      <c r="DRA4" s="197"/>
      <c r="DRB4" s="197"/>
      <c r="DRC4" s="197"/>
      <c r="DRD4" s="188"/>
      <c r="DRE4" s="208"/>
      <c r="DRF4" s="196"/>
      <c r="DRG4" s="196"/>
      <c r="DRH4" s="196"/>
      <c r="DRI4" s="196"/>
      <c r="DRJ4" s="196"/>
      <c r="DRK4" s="196"/>
      <c r="DRL4" s="197"/>
      <c r="DRM4" s="197"/>
      <c r="DRN4" s="197"/>
      <c r="DRO4" s="197"/>
      <c r="DRP4" s="197"/>
      <c r="DRQ4" s="197"/>
      <c r="DRR4" s="197"/>
      <c r="DRS4" s="197"/>
      <c r="DRT4" s="188"/>
      <c r="DRU4" s="208"/>
      <c r="DRV4" s="196"/>
      <c r="DRW4" s="196"/>
      <c r="DRX4" s="196"/>
      <c r="DRY4" s="196"/>
      <c r="DRZ4" s="196"/>
      <c r="DSA4" s="196"/>
      <c r="DSB4" s="197"/>
      <c r="DSC4" s="197"/>
      <c r="DSD4" s="197"/>
      <c r="DSE4" s="197"/>
      <c r="DSF4" s="197"/>
      <c r="DSG4" s="197"/>
      <c r="DSH4" s="197"/>
      <c r="DSI4" s="197"/>
      <c r="DSJ4" s="188"/>
      <c r="DSK4" s="208"/>
      <c r="DSL4" s="196"/>
      <c r="DSM4" s="196"/>
      <c r="DSN4" s="196"/>
      <c r="DSO4" s="196"/>
      <c r="DSP4" s="196"/>
      <c r="DSQ4" s="196"/>
      <c r="DSR4" s="197"/>
      <c r="DSS4" s="197"/>
      <c r="DST4" s="197"/>
      <c r="DSU4" s="197"/>
      <c r="DSV4" s="197"/>
      <c r="DSW4" s="197"/>
      <c r="DSX4" s="197"/>
      <c r="DSY4" s="197"/>
      <c r="DSZ4" s="188"/>
      <c r="DTA4" s="208"/>
      <c r="DTB4" s="196"/>
      <c r="DTC4" s="196"/>
      <c r="DTD4" s="196"/>
      <c r="DTE4" s="196"/>
      <c r="DTF4" s="196"/>
      <c r="DTG4" s="196"/>
      <c r="DTH4" s="197"/>
      <c r="DTI4" s="197"/>
      <c r="DTJ4" s="197"/>
      <c r="DTK4" s="197"/>
      <c r="DTL4" s="197"/>
      <c r="DTM4" s="197"/>
      <c r="DTN4" s="197"/>
      <c r="DTO4" s="197"/>
      <c r="DTP4" s="188"/>
      <c r="DTQ4" s="208"/>
      <c r="DTR4" s="196"/>
      <c r="DTS4" s="196"/>
      <c r="DTT4" s="196"/>
      <c r="DTU4" s="196"/>
      <c r="DTV4" s="196"/>
      <c r="DTW4" s="196"/>
      <c r="DTX4" s="197"/>
      <c r="DTY4" s="197"/>
      <c r="DTZ4" s="197"/>
      <c r="DUA4" s="197"/>
      <c r="DUB4" s="197"/>
      <c r="DUC4" s="197"/>
      <c r="DUD4" s="197"/>
      <c r="DUE4" s="197"/>
      <c r="DUF4" s="188"/>
      <c r="DUG4" s="208"/>
      <c r="DUH4" s="196"/>
      <c r="DUI4" s="196"/>
      <c r="DUJ4" s="196"/>
      <c r="DUK4" s="196"/>
      <c r="DUL4" s="196"/>
      <c r="DUM4" s="196"/>
      <c r="DUN4" s="197"/>
      <c r="DUO4" s="197"/>
      <c r="DUP4" s="197"/>
      <c r="DUQ4" s="197"/>
      <c r="DUR4" s="197"/>
      <c r="DUS4" s="197"/>
      <c r="DUT4" s="197"/>
      <c r="DUU4" s="197"/>
      <c r="DUV4" s="188"/>
      <c r="DUW4" s="208"/>
      <c r="DUX4" s="196"/>
      <c r="DUY4" s="196"/>
      <c r="DUZ4" s="196"/>
      <c r="DVA4" s="196"/>
      <c r="DVB4" s="196"/>
      <c r="DVC4" s="196"/>
      <c r="DVD4" s="197"/>
      <c r="DVE4" s="197"/>
      <c r="DVF4" s="197"/>
      <c r="DVG4" s="197"/>
      <c r="DVH4" s="197"/>
      <c r="DVI4" s="197"/>
      <c r="DVJ4" s="197"/>
      <c r="DVK4" s="197"/>
      <c r="DVL4" s="188"/>
      <c r="DVM4" s="208"/>
      <c r="DVN4" s="196"/>
      <c r="DVO4" s="196"/>
      <c r="DVP4" s="196"/>
      <c r="DVQ4" s="196"/>
      <c r="DVR4" s="196"/>
      <c r="DVS4" s="196"/>
      <c r="DVT4" s="197"/>
      <c r="DVU4" s="197"/>
      <c r="DVV4" s="197"/>
      <c r="DVW4" s="197"/>
      <c r="DVX4" s="197"/>
      <c r="DVY4" s="197"/>
      <c r="DVZ4" s="197"/>
      <c r="DWA4" s="197"/>
      <c r="DWB4" s="188"/>
      <c r="DWC4" s="208"/>
      <c r="DWD4" s="196"/>
      <c r="DWE4" s="196"/>
      <c r="DWF4" s="196"/>
      <c r="DWG4" s="196"/>
      <c r="DWH4" s="196"/>
      <c r="DWI4" s="196"/>
      <c r="DWJ4" s="197"/>
      <c r="DWK4" s="197"/>
      <c r="DWL4" s="197"/>
      <c r="DWM4" s="197"/>
      <c r="DWN4" s="197"/>
      <c r="DWO4" s="197"/>
      <c r="DWP4" s="197"/>
      <c r="DWQ4" s="197"/>
      <c r="DWR4" s="188"/>
      <c r="DWS4" s="208"/>
      <c r="DWT4" s="196"/>
      <c r="DWU4" s="196"/>
      <c r="DWV4" s="196"/>
      <c r="DWW4" s="196"/>
      <c r="DWX4" s="196"/>
      <c r="DWY4" s="196"/>
      <c r="DWZ4" s="197"/>
      <c r="DXA4" s="197"/>
      <c r="DXB4" s="197"/>
      <c r="DXC4" s="197"/>
      <c r="DXD4" s="197"/>
      <c r="DXE4" s="197"/>
      <c r="DXF4" s="197"/>
      <c r="DXG4" s="197"/>
      <c r="DXH4" s="188"/>
      <c r="DXI4" s="208"/>
      <c r="DXJ4" s="196"/>
      <c r="DXK4" s="196"/>
      <c r="DXL4" s="196"/>
      <c r="DXM4" s="196"/>
      <c r="DXN4" s="196"/>
      <c r="DXO4" s="196"/>
      <c r="DXP4" s="197"/>
      <c r="DXQ4" s="197"/>
      <c r="DXR4" s="197"/>
      <c r="DXS4" s="197"/>
      <c r="DXT4" s="197"/>
      <c r="DXU4" s="197"/>
      <c r="DXV4" s="197"/>
      <c r="DXW4" s="197"/>
      <c r="DXX4" s="188"/>
      <c r="DXY4" s="208"/>
      <c r="DXZ4" s="196"/>
      <c r="DYA4" s="196"/>
      <c r="DYB4" s="196"/>
      <c r="DYC4" s="196"/>
      <c r="DYD4" s="196"/>
      <c r="DYE4" s="196"/>
      <c r="DYF4" s="197"/>
      <c r="DYG4" s="197"/>
      <c r="DYH4" s="197"/>
      <c r="DYI4" s="197"/>
      <c r="DYJ4" s="197"/>
      <c r="DYK4" s="197"/>
      <c r="DYL4" s="197"/>
      <c r="DYM4" s="197"/>
      <c r="DYN4" s="188"/>
      <c r="DYO4" s="208"/>
      <c r="DYP4" s="196"/>
      <c r="DYQ4" s="196"/>
      <c r="DYR4" s="196"/>
      <c r="DYS4" s="196"/>
      <c r="DYT4" s="196"/>
      <c r="DYU4" s="196"/>
      <c r="DYV4" s="197"/>
      <c r="DYW4" s="197"/>
      <c r="DYX4" s="197"/>
      <c r="DYY4" s="197"/>
      <c r="DYZ4" s="197"/>
      <c r="DZA4" s="197"/>
      <c r="DZB4" s="197"/>
      <c r="DZC4" s="197"/>
      <c r="DZD4" s="188"/>
      <c r="DZE4" s="208"/>
      <c r="DZF4" s="196"/>
      <c r="DZG4" s="196"/>
      <c r="DZH4" s="196"/>
      <c r="DZI4" s="196"/>
      <c r="DZJ4" s="196"/>
      <c r="DZK4" s="196"/>
      <c r="DZL4" s="197"/>
      <c r="DZM4" s="197"/>
      <c r="DZN4" s="197"/>
      <c r="DZO4" s="197"/>
      <c r="DZP4" s="197"/>
      <c r="DZQ4" s="197"/>
      <c r="DZR4" s="197"/>
      <c r="DZS4" s="197"/>
      <c r="DZT4" s="188"/>
      <c r="DZU4" s="208"/>
      <c r="DZV4" s="196"/>
      <c r="DZW4" s="196"/>
      <c r="DZX4" s="196"/>
      <c r="DZY4" s="196"/>
      <c r="DZZ4" s="196"/>
      <c r="EAA4" s="196"/>
      <c r="EAB4" s="197"/>
      <c r="EAC4" s="197"/>
      <c r="EAD4" s="197"/>
      <c r="EAE4" s="197"/>
      <c r="EAF4" s="197"/>
      <c r="EAG4" s="197"/>
      <c r="EAH4" s="197"/>
      <c r="EAI4" s="197"/>
      <c r="EAJ4" s="188"/>
      <c r="EAK4" s="208"/>
      <c r="EAL4" s="196"/>
      <c r="EAM4" s="196"/>
      <c r="EAN4" s="196"/>
      <c r="EAO4" s="196"/>
      <c r="EAP4" s="196"/>
      <c r="EAQ4" s="196"/>
      <c r="EAR4" s="197"/>
      <c r="EAS4" s="197"/>
      <c r="EAT4" s="197"/>
      <c r="EAU4" s="197"/>
      <c r="EAV4" s="197"/>
      <c r="EAW4" s="197"/>
      <c r="EAX4" s="197"/>
      <c r="EAY4" s="197"/>
      <c r="EAZ4" s="188"/>
      <c r="EBA4" s="208"/>
      <c r="EBB4" s="196"/>
      <c r="EBC4" s="196"/>
      <c r="EBD4" s="196"/>
      <c r="EBE4" s="196"/>
      <c r="EBF4" s="196"/>
      <c r="EBG4" s="196"/>
      <c r="EBH4" s="197"/>
      <c r="EBI4" s="197"/>
      <c r="EBJ4" s="197"/>
      <c r="EBK4" s="197"/>
      <c r="EBL4" s="197"/>
      <c r="EBM4" s="197"/>
      <c r="EBN4" s="197"/>
      <c r="EBO4" s="197"/>
      <c r="EBP4" s="188"/>
      <c r="EBQ4" s="208"/>
      <c r="EBR4" s="196"/>
      <c r="EBS4" s="196"/>
      <c r="EBT4" s="196"/>
      <c r="EBU4" s="196"/>
      <c r="EBV4" s="196"/>
      <c r="EBW4" s="196"/>
      <c r="EBX4" s="197"/>
      <c r="EBY4" s="197"/>
      <c r="EBZ4" s="197"/>
      <c r="ECA4" s="197"/>
      <c r="ECB4" s="197"/>
      <c r="ECC4" s="197"/>
      <c r="ECD4" s="197"/>
      <c r="ECE4" s="197"/>
      <c r="ECF4" s="188"/>
      <c r="ECG4" s="208"/>
      <c r="ECH4" s="196"/>
      <c r="ECI4" s="196"/>
      <c r="ECJ4" s="196"/>
      <c r="ECK4" s="196"/>
      <c r="ECL4" s="196"/>
      <c r="ECM4" s="196"/>
      <c r="ECN4" s="197"/>
      <c r="ECO4" s="197"/>
      <c r="ECP4" s="197"/>
      <c r="ECQ4" s="197"/>
      <c r="ECR4" s="197"/>
      <c r="ECS4" s="197"/>
      <c r="ECT4" s="197"/>
      <c r="ECU4" s="197"/>
      <c r="ECV4" s="188"/>
      <c r="ECW4" s="208"/>
      <c r="ECX4" s="196"/>
      <c r="ECY4" s="196"/>
      <c r="ECZ4" s="196"/>
      <c r="EDA4" s="196"/>
      <c r="EDB4" s="196"/>
      <c r="EDC4" s="196"/>
      <c r="EDD4" s="197"/>
      <c r="EDE4" s="197"/>
      <c r="EDF4" s="197"/>
      <c r="EDG4" s="197"/>
      <c r="EDH4" s="197"/>
      <c r="EDI4" s="197"/>
      <c r="EDJ4" s="197"/>
      <c r="EDK4" s="197"/>
      <c r="EDL4" s="188"/>
      <c r="EDM4" s="208"/>
      <c r="EDN4" s="196"/>
      <c r="EDO4" s="196"/>
      <c r="EDP4" s="196"/>
      <c r="EDQ4" s="196"/>
      <c r="EDR4" s="196"/>
      <c r="EDS4" s="196"/>
      <c r="EDT4" s="197"/>
      <c r="EDU4" s="197"/>
      <c r="EDV4" s="197"/>
      <c r="EDW4" s="197"/>
      <c r="EDX4" s="197"/>
      <c r="EDY4" s="197"/>
      <c r="EDZ4" s="197"/>
      <c r="EEA4" s="197"/>
      <c r="EEB4" s="188"/>
      <c r="EEC4" s="208"/>
      <c r="EED4" s="196"/>
      <c r="EEE4" s="196"/>
      <c r="EEF4" s="196"/>
      <c r="EEG4" s="196"/>
      <c r="EEH4" s="196"/>
      <c r="EEI4" s="196"/>
      <c r="EEJ4" s="197"/>
      <c r="EEK4" s="197"/>
      <c r="EEL4" s="197"/>
      <c r="EEM4" s="197"/>
      <c r="EEN4" s="197"/>
      <c r="EEO4" s="197"/>
      <c r="EEP4" s="197"/>
      <c r="EEQ4" s="197"/>
      <c r="EER4" s="188"/>
      <c r="EES4" s="208"/>
      <c r="EET4" s="196"/>
      <c r="EEU4" s="196"/>
      <c r="EEV4" s="196"/>
      <c r="EEW4" s="196"/>
      <c r="EEX4" s="196"/>
      <c r="EEY4" s="196"/>
      <c r="EEZ4" s="197"/>
      <c r="EFA4" s="197"/>
      <c r="EFB4" s="197"/>
      <c r="EFC4" s="197"/>
      <c r="EFD4" s="197"/>
      <c r="EFE4" s="197"/>
      <c r="EFF4" s="197"/>
      <c r="EFG4" s="197"/>
      <c r="EFH4" s="188"/>
      <c r="EFI4" s="208"/>
      <c r="EFJ4" s="196"/>
      <c r="EFK4" s="196"/>
      <c r="EFL4" s="196"/>
      <c r="EFM4" s="196"/>
      <c r="EFN4" s="196"/>
      <c r="EFO4" s="196"/>
      <c r="EFP4" s="197"/>
      <c r="EFQ4" s="197"/>
      <c r="EFR4" s="197"/>
      <c r="EFS4" s="197"/>
      <c r="EFT4" s="197"/>
      <c r="EFU4" s="197"/>
      <c r="EFV4" s="197"/>
      <c r="EFW4" s="197"/>
      <c r="EFX4" s="188"/>
      <c r="EFY4" s="208"/>
      <c r="EFZ4" s="196"/>
      <c r="EGA4" s="196"/>
      <c r="EGB4" s="196"/>
      <c r="EGC4" s="196"/>
      <c r="EGD4" s="196"/>
      <c r="EGE4" s="196"/>
      <c r="EGF4" s="197"/>
      <c r="EGG4" s="197"/>
      <c r="EGH4" s="197"/>
      <c r="EGI4" s="197"/>
      <c r="EGJ4" s="197"/>
      <c r="EGK4" s="197"/>
      <c r="EGL4" s="197"/>
      <c r="EGM4" s="197"/>
      <c r="EGN4" s="188"/>
      <c r="EGO4" s="208"/>
      <c r="EGP4" s="196"/>
      <c r="EGQ4" s="196"/>
      <c r="EGR4" s="196"/>
      <c r="EGS4" s="196"/>
      <c r="EGT4" s="196"/>
      <c r="EGU4" s="196"/>
      <c r="EGV4" s="197"/>
      <c r="EGW4" s="197"/>
      <c r="EGX4" s="197"/>
      <c r="EGY4" s="197"/>
      <c r="EGZ4" s="197"/>
      <c r="EHA4" s="197"/>
      <c r="EHB4" s="197"/>
      <c r="EHC4" s="197"/>
      <c r="EHD4" s="188"/>
      <c r="EHE4" s="208"/>
      <c r="EHF4" s="196"/>
      <c r="EHG4" s="196"/>
      <c r="EHH4" s="196"/>
      <c r="EHI4" s="196"/>
      <c r="EHJ4" s="196"/>
      <c r="EHK4" s="196"/>
      <c r="EHL4" s="197"/>
      <c r="EHM4" s="197"/>
      <c r="EHN4" s="197"/>
      <c r="EHO4" s="197"/>
      <c r="EHP4" s="197"/>
      <c r="EHQ4" s="197"/>
      <c r="EHR4" s="197"/>
      <c r="EHS4" s="197"/>
      <c r="EHT4" s="188"/>
      <c r="EHU4" s="208"/>
      <c r="EHV4" s="196"/>
      <c r="EHW4" s="196"/>
      <c r="EHX4" s="196"/>
      <c r="EHY4" s="196"/>
      <c r="EHZ4" s="196"/>
      <c r="EIA4" s="196"/>
      <c r="EIB4" s="197"/>
      <c r="EIC4" s="197"/>
      <c r="EID4" s="197"/>
      <c r="EIE4" s="197"/>
      <c r="EIF4" s="197"/>
      <c r="EIG4" s="197"/>
      <c r="EIH4" s="197"/>
      <c r="EII4" s="197"/>
      <c r="EIJ4" s="188"/>
      <c r="EIK4" s="208"/>
      <c r="EIL4" s="196"/>
      <c r="EIM4" s="196"/>
      <c r="EIN4" s="196"/>
      <c r="EIO4" s="196"/>
      <c r="EIP4" s="196"/>
      <c r="EIQ4" s="196"/>
      <c r="EIR4" s="197"/>
      <c r="EIS4" s="197"/>
      <c r="EIT4" s="197"/>
      <c r="EIU4" s="197"/>
      <c r="EIV4" s="197"/>
      <c r="EIW4" s="197"/>
      <c r="EIX4" s="197"/>
      <c r="EIY4" s="197"/>
      <c r="EIZ4" s="188"/>
      <c r="EJA4" s="208"/>
      <c r="EJB4" s="196"/>
      <c r="EJC4" s="196"/>
      <c r="EJD4" s="196"/>
      <c r="EJE4" s="196"/>
      <c r="EJF4" s="196"/>
      <c r="EJG4" s="196"/>
      <c r="EJH4" s="197"/>
      <c r="EJI4" s="197"/>
      <c r="EJJ4" s="197"/>
      <c r="EJK4" s="197"/>
      <c r="EJL4" s="197"/>
      <c r="EJM4" s="197"/>
      <c r="EJN4" s="197"/>
      <c r="EJO4" s="197"/>
      <c r="EJP4" s="188"/>
      <c r="EJQ4" s="208"/>
      <c r="EJR4" s="196"/>
      <c r="EJS4" s="196"/>
      <c r="EJT4" s="196"/>
      <c r="EJU4" s="196"/>
      <c r="EJV4" s="196"/>
      <c r="EJW4" s="196"/>
      <c r="EJX4" s="197"/>
      <c r="EJY4" s="197"/>
      <c r="EJZ4" s="197"/>
      <c r="EKA4" s="197"/>
      <c r="EKB4" s="197"/>
      <c r="EKC4" s="197"/>
      <c r="EKD4" s="197"/>
      <c r="EKE4" s="197"/>
      <c r="EKF4" s="188"/>
      <c r="EKG4" s="208"/>
      <c r="EKH4" s="196"/>
      <c r="EKI4" s="196"/>
      <c r="EKJ4" s="196"/>
      <c r="EKK4" s="196"/>
      <c r="EKL4" s="196"/>
      <c r="EKM4" s="196"/>
      <c r="EKN4" s="197"/>
      <c r="EKO4" s="197"/>
      <c r="EKP4" s="197"/>
      <c r="EKQ4" s="197"/>
      <c r="EKR4" s="197"/>
      <c r="EKS4" s="197"/>
      <c r="EKT4" s="197"/>
      <c r="EKU4" s="197"/>
      <c r="EKV4" s="188"/>
      <c r="EKW4" s="208"/>
      <c r="EKX4" s="196"/>
      <c r="EKY4" s="196"/>
      <c r="EKZ4" s="196"/>
      <c r="ELA4" s="196"/>
      <c r="ELB4" s="196"/>
      <c r="ELC4" s="196"/>
      <c r="ELD4" s="197"/>
      <c r="ELE4" s="197"/>
      <c r="ELF4" s="197"/>
      <c r="ELG4" s="197"/>
      <c r="ELH4" s="197"/>
      <c r="ELI4" s="197"/>
      <c r="ELJ4" s="197"/>
      <c r="ELK4" s="197"/>
      <c r="ELL4" s="188"/>
      <c r="ELM4" s="208"/>
      <c r="ELN4" s="196"/>
      <c r="ELO4" s="196"/>
      <c r="ELP4" s="196"/>
      <c r="ELQ4" s="196"/>
      <c r="ELR4" s="196"/>
      <c r="ELS4" s="196"/>
      <c r="ELT4" s="197"/>
      <c r="ELU4" s="197"/>
      <c r="ELV4" s="197"/>
      <c r="ELW4" s="197"/>
      <c r="ELX4" s="197"/>
      <c r="ELY4" s="197"/>
      <c r="ELZ4" s="197"/>
      <c r="EMA4" s="197"/>
      <c r="EMB4" s="188"/>
      <c r="EMC4" s="208"/>
      <c r="EMD4" s="196"/>
      <c r="EME4" s="196"/>
      <c r="EMF4" s="196"/>
      <c r="EMG4" s="196"/>
      <c r="EMH4" s="196"/>
      <c r="EMI4" s="196"/>
      <c r="EMJ4" s="197"/>
      <c r="EMK4" s="197"/>
      <c r="EML4" s="197"/>
      <c r="EMM4" s="197"/>
      <c r="EMN4" s="197"/>
      <c r="EMO4" s="197"/>
      <c r="EMP4" s="197"/>
      <c r="EMQ4" s="197"/>
      <c r="EMR4" s="188"/>
      <c r="EMS4" s="208"/>
      <c r="EMT4" s="196"/>
      <c r="EMU4" s="196"/>
      <c r="EMV4" s="196"/>
      <c r="EMW4" s="196"/>
      <c r="EMX4" s="196"/>
      <c r="EMY4" s="196"/>
      <c r="EMZ4" s="197"/>
      <c r="ENA4" s="197"/>
      <c r="ENB4" s="197"/>
      <c r="ENC4" s="197"/>
      <c r="END4" s="197"/>
      <c r="ENE4" s="197"/>
      <c r="ENF4" s="197"/>
      <c r="ENG4" s="197"/>
      <c r="ENH4" s="188"/>
      <c r="ENI4" s="208"/>
      <c r="ENJ4" s="196"/>
      <c r="ENK4" s="196"/>
      <c r="ENL4" s="196"/>
      <c r="ENM4" s="196"/>
      <c r="ENN4" s="196"/>
      <c r="ENO4" s="196"/>
      <c r="ENP4" s="197"/>
      <c r="ENQ4" s="197"/>
      <c r="ENR4" s="197"/>
      <c r="ENS4" s="197"/>
      <c r="ENT4" s="197"/>
      <c r="ENU4" s="197"/>
      <c r="ENV4" s="197"/>
      <c r="ENW4" s="197"/>
      <c r="ENX4" s="188"/>
      <c r="ENY4" s="208"/>
      <c r="ENZ4" s="196"/>
      <c r="EOA4" s="196"/>
      <c r="EOB4" s="196"/>
      <c r="EOC4" s="196"/>
      <c r="EOD4" s="196"/>
      <c r="EOE4" s="196"/>
      <c r="EOF4" s="197"/>
      <c r="EOG4" s="197"/>
      <c r="EOH4" s="197"/>
      <c r="EOI4" s="197"/>
      <c r="EOJ4" s="197"/>
      <c r="EOK4" s="197"/>
      <c r="EOL4" s="197"/>
      <c r="EOM4" s="197"/>
      <c r="EON4" s="188"/>
      <c r="EOO4" s="208"/>
      <c r="EOP4" s="196"/>
      <c r="EOQ4" s="196"/>
      <c r="EOR4" s="196"/>
      <c r="EOS4" s="196"/>
      <c r="EOT4" s="196"/>
      <c r="EOU4" s="196"/>
      <c r="EOV4" s="197"/>
      <c r="EOW4" s="197"/>
      <c r="EOX4" s="197"/>
      <c r="EOY4" s="197"/>
      <c r="EOZ4" s="197"/>
      <c r="EPA4" s="197"/>
      <c r="EPB4" s="197"/>
      <c r="EPC4" s="197"/>
      <c r="EPD4" s="188"/>
      <c r="EPE4" s="208"/>
      <c r="EPF4" s="196"/>
      <c r="EPG4" s="196"/>
      <c r="EPH4" s="196"/>
      <c r="EPI4" s="196"/>
      <c r="EPJ4" s="196"/>
      <c r="EPK4" s="196"/>
      <c r="EPL4" s="197"/>
      <c r="EPM4" s="197"/>
      <c r="EPN4" s="197"/>
      <c r="EPO4" s="197"/>
      <c r="EPP4" s="197"/>
      <c r="EPQ4" s="197"/>
      <c r="EPR4" s="197"/>
      <c r="EPS4" s="197"/>
      <c r="EPT4" s="188"/>
      <c r="EPU4" s="208"/>
      <c r="EPV4" s="196"/>
      <c r="EPW4" s="196"/>
      <c r="EPX4" s="196"/>
      <c r="EPY4" s="196"/>
      <c r="EPZ4" s="196"/>
      <c r="EQA4" s="196"/>
      <c r="EQB4" s="197"/>
      <c r="EQC4" s="197"/>
      <c r="EQD4" s="197"/>
      <c r="EQE4" s="197"/>
      <c r="EQF4" s="197"/>
      <c r="EQG4" s="197"/>
      <c r="EQH4" s="197"/>
      <c r="EQI4" s="197"/>
      <c r="EQJ4" s="188"/>
      <c r="EQK4" s="208"/>
      <c r="EQL4" s="196"/>
      <c r="EQM4" s="196"/>
      <c r="EQN4" s="196"/>
      <c r="EQO4" s="196"/>
      <c r="EQP4" s="196"/>
      <c r="EQQ4" s="196"/>
      <c r="EQR4" s="197"/>
      <c r="EQS4" s="197"/>
      <c r="EQT4" s="197"/>
      <c r="EQU4" s="197"/>
      <c r="EQV4" s="197"/>
      <c r="EQW4" s="197"/>
      <c r="EQX4" s="197"/>
      <c r="EQY4" s="197"/>
      <c r="EQZ4" s="188"/>
      <c r="ERA4" s="208"/>
      <c r="ERB4" s="196"/>
      <c r="ERC4" s="196"/>
      <c r="ERD4" s="196"/>
      <c r="ERE4" s="196"/>
      <c r="ERF4" s="196"/>
      <c r="ERG4" s="196"/>
      <c r="ERH4" s="197"/>
      <c r="ERI4" s="197"/>
      <c r="ERJ4" s="197"/>
      <c r="ERK4" s="197"/>
      <c r="ERL4" s="197"/>
      <c r="ERM4" s="197"/>
      <c r="ERN4" s="197"/>
      <c r="ERO4" s="197"/>
      <c r="ERP4" s="188"/>
      <c r="ERQ4" s="208"/>
      <c r="ERR4" s="196"/>
      <c r="ERS4" s="196"/>
      <c r="ERT4" s="196"/>
      <c r="ERU4" s="196"/>
      <c r="ERV4" s="196"/>
      <c r="ERW4" s="196"/>
      <c r="ERX4" s="197"/>
      <c r="ERY4" s="197"/>
      <c r="ERZ4" s="197"/>
      <c r="ESA4" s="197"/>
      <c r="ESB4" s="197"/>
      <c r="ESC4" s="197"/>
      <c r="ESD4" s="197"/>
      <c r="ESE4" s="197"/>
      <c r="ESF4" s="188"/>
      <c r="ESG4" s="208"/>
      <c r="ESH4" s="196"/>
      <c r="ESI4" s="196"/>
      <c r="ESJ4" s="196"/>
      <c r="ESK4" s="196"/>
      <c r="ESL4" s="196"/>
      <c r="ESM4" s="196"/>
      <c r="ESN4" s="197"/>
      <c r="ESO4" s="197"/>
      <c r="ESP4" s="197"/>
      <c r="ESQ4" s="197"/>
      <c r="ESR4" s="197"/>
      <c r="ESS4" s="197"/>
      <c r="EST4" s="197"/>
      <c r="ESU4" s="197"/>
      <c r="ESV4" s="188"/>
      <c r="ESW4" s="208"/>
      <c r="ESX4" s="196"/>
      <c r="ESY4" s="196"/>
      <c r="ESZ4" s="196"/>
      <c r="ETA4" s="196"/>
      <c r="ETB4" s="196"/>
      <c r="ETC4" s="196"/>
      <c r="ETD4" s="197"/>
      <c r="ETE4" s="197"/>
      <c r="ETF4" s="197"/>
      <c r="ETG4" s="197"/>
      <c r="ETH4" s="197"/>
      <c r="ETI4" s="197"/>
      <c r="ETJ4" s="197"/>
      <c r="ETK4" s="197"/>
      <c r="ETL4" s="188"/>
      <c r="ETM4" s="208"/>
      <c r="ETN4" s="196"/>
      <c r="ETO4" s="196"/>
      <c r="ETP4" s="196"/>
      <c r="ETQ4" s="196"/>
      <c r="ETR4" s="196"/>
      <c r="ETS4" s="196"/>
      <c r="ETT4" s="197"/>
      <c r="ETU4" s="197"/>
      <c r="ETV4" s="197"/>
      <c r="ETW4" s="197"/>
      <c r="ETX4" s="197"/>
      <c r="ETY4" s="197"/>
      <c r="ETZ4" s="197"/>
      <c r="EUA4" s="197"/>
      <c r="EUB4" s="188"/>
      <c r="EUC4" s="208"/>
      <c r="EUD4" s="196"/>
      <c r="EUE4" s="196"/>
      <c r="EUF4" s="196"/>
      <c r="EUG4" s="196"/>
      <c r="EUH4" s="196"/>
      <c r="EUI4" s="196"/>
      <c r="EUJ4" s="197"/>
      <c r="EUK4" s="197"/>
      <c r="EUL4" s="197"/>
      <c r="EUM4" s="197"/>
      <c r="EUN4" s="197"/>
      <c r="EUO4" s="197"/>
      <c r="EUP4" s="197"/>
      <c r="EUQ4" s="197"/>
      <c r="EUR4" s="188"/>
      <c r="EUS4" s="208"/>
      <c r="EUT4" s="196"/>
      <c r="EUU4" s="196"/>
      <c r="EUV4" s="196"/>
      <c r="EUW4" s="196"/>
      <c r="EUX4" s="196"/>
      <c r="EUY4" s="196"/>
      <c r="EUZ4" s="197"/>
      <c r="EVA4" s="197"/>
      <c r="EVB4" s="197"/>
      <c r="EVC4" s="197"/>
      <c r="EVD4" s="197"/>
      <c r="EVE4" s="197"/>
      <c r="EVF4" s="197"/>
      <c r="EVG4" s="197"/>
      <c r="EVH4" s="188"/>
      <c r="EVI4" s="208"/>
      <c r="EVJ4" s="196"/>
      <c r="EVK4" s="196"/>
      <c r="EVL4" s="196"/>
      <c r="EVM4" s="196"/>
      <c r="EVN4" s="196"/>
      <c r="EVO4" s="196"/>
      <c r="EVP4" s="197"/>
      <c r="EVQ4" s="197"/>
      <c r="EVR4" s="197"/>
      <c r="EVS4" s="197"/>
      <c r="EVT4" s="197"/>
      <c r="EVU4" s="197"/>
      <c r="EVV4" s="197"/>
      <c r="EVW4" s="197"/>
      <c r="EVX4" s="188"/>
      <c r="EVY4" s="208"/>
      <c r="EVZ4" s="196"/>
      <c r="EWA4" s="196"/>
      <c r="EWB4" s="196"/>
      <c r="EWC4" s="196"/>
      <c r="EWD4" s="196"/>
      <c r="EWE4" s="196"/>
      <c r="EWF4" s="197"/>
      <c r="EWG4" s="197"/>
      <c r="EWH4" s="197"/>
      <c r="EWI4" s="197"/>
      <c r="EWJ4" s="197"/>
      <c r="EWK4" s="197"/>
      <c r="EWL4" s="197"/>
      <c r="EWM4" s="197"/>
      <c r="EWN4" s="188"/>
      <c r="EWO4" s="208"/>
      <c r="EWP4" s="196"/>
      <c r="EWQ4" s="196"/>
      <c r="EWR4" s="196"/>
      <c r="EWS4" s="196"/>
      <c r="EWT4" s="196"/>
      <c r="EWU4" s="196"/>
      <c r="EWV4" s="197"/>
      <c r="EWW4" s="197"/>
      <c r="EWX4" s="197"/>
      <c r="EWY4" s="197"/>
      <c r="EWZ4" s="197"/>
      <c r="EXA4" s="197"/>
      <c r="EXB4" s="197"/>
      <c r="EXC4" s="197"/>
      <c r="EXD4" s="188"/>
      <c r="EXE4" s="208"/>
      <c r="EXF4" s="196"/>
      <c r="EXG4" s="196"/>
      <c r="EXH4" s="196"/>
      <c r="EXI4" s="196"/>
      <c r="EXJ4" s="196"/>
      <c r="EXK4" s="196"/>
      <c r="EXL4" s="197"/>
      <c r="EXM4" s="197"/>
      <c r="EXN4" s="197"/>
      <c r="EXO4" s="197"/>
      <c r="EXP4" s="197"/>
      <c r="EXQ4" s="197"/>
      <c r="EXR4" s="197"/>
      <c r="EXS4" s="197"/>
      <c r="EXT4" s="188"/>
      <c r="EXU4" s="208"/>
      <c r="EXV4" s="196"/>
      <c r="EXW4" s="196"/>
      <c r="EXX4" s="196"/>
      <c r="EXY4" s="196"/>
      <c r="EXZ4" s="196"/>
      <c r="EYA4" s="196"/>
      <c r="EYB4" s="197"/>
      <c r="EYC4" s="197"/>
      <c r="EYD4" s="197"/>
      <c r="EYE4" s="197"/>
      <c r="EYF4" s="197"/>
      <c r="EYG4" s="197"/>
      <c r="EYH4" s="197"/>
      <c r="EYI4" s="197"/>
      <c r="EYJ4" s="188"/>
      <c r="EYK4" s="208"/>
      <c r="EYL4" s="196"/>
      <c r="EYM4" s="196"/>
      <c r="EYN4" s="196"/>
      <c r="EYO4" s="196"/>
      <c r="EYP4" s="196"/>
      <c r="EYQ4" s="196"/>
      <c r="EYR4" s="197"/>
      <c r="EYS4" s="197"/>
      <c r="EYT4" s="197"/>
      <c r="EYU4" s="197"/>
      <c r="EYV4" s="197"/>
      <c r="EYW4" s="197"/>
      <c r="EYX4" s="197"/>
      <c r="EYY4" s="197"/>
      <c r="EYZ4" s="188"/>
      <c r="EZA4" s="208"/>
      <c r="EZB4" s="196"/>
      <c r="EZC4" s="196"/>
      <c r="EZD4" s="196"/>
      <c r="EZE4" s="196"/>
      <c r="EZF4" s="196"/>
      <c r="EZG4" s="196"/>
      <c r="EZH4" s="197"/>
      <c r="EZI4" s="197"/>
      <c r="EZJ4" s="197"/>
      <c r="EZK4" s="197"/>
      <c r="EZL4" s="197"/>
      <c r="EZM4" s="197"/>
      <c r="EZN4" s="197"/>
      <c r="EZO4" s="197"/>
      <c r="EZP4" s="188"/>
      <c r="EZQ4" s="208"/>
      <c r="EZR4" s="196"/>
      <c r="EZS4" s="196"/>
      <c r="EZT4" s="196"/>
      <c r="EZU4" s="196"/>
      <c r="EZV4" s="196"/>
      <c r="EZW4" s="196"/>
      <c r="EZX4" s="197"/>
      <c r="EZY4" s="197"/>
      <c r="EZZ4" s="197"/>
      <c r="FAA4" s="197"/>
      <c r="FAB4" s="197"/>
      <c r="FAC4" s="197"/>
      <c r="FAD4" s="197"/>
      <c r="FAE4" s="197"/>
      <c r="FAF4" s="188"/>
      <c r="FAG4" s="208"/>
      <c r="FAH4" s="196"/>
      <c r="FAI4" s="196"/>
      <c r="FAJ4" s="196"/>
      <c r="FAK4" s="196"/>
      <c r="FAL4" s="196"/>
      <c r="FAM4" s="196"/>
      <c r="FAN4" s="197"/>
      <c r="FAO4" s="197"/>
      <c r="FAP4" s="197"/>
      <c r="FAQ4" s="197"/>
      <c r="FAR4" s="197"/>
      <c r="FAS4" s="197"/>
      <c r="FAT4" s="197"/>
      <c r="FAU4" s="197"/>
      <c r="FAV4" s="188"/>
      <c r="FAW4" s="208"/>
      <c r="FAX4" s="196"/>
      <c r="FAY4" s="196"/>
      <c r="FAZ4" s="196"/>
      <c r="FBA4" s="196"/>
      <c r="FBB4" s="196"/>
      <c r="FBC4" s="196"/>
      <c r="FBD4" s="197"/>
      <c r="FBE4" s="197"/>
      <c r="FBF4" s="197"/>
      <c r="FBG4" s="197"/>
      <c r="FBH4" s="197"/>
      <c r="FBI4" s="197"/>
      <c r="FBJ4" s="197"/>
      <c r="FBK4" s="197"/>
      <c r="FBL4" s="188"/>
      <c r="FBM4" s="208"/>
      <c r="FBN4" s="196"/>
      <c r="FBO4" s="196"/>
      <c r="FBP4" s="196"/>
      <c r="FBQ4" s="196"/>
      <c r="FBR4" s="196"/>
      <c r="FBS4" s="196"/>
      <c r="FBT4" s="197"/>
      <c r="FBU4" s="197"/>
      <c r="FBV4" s="197"/>
      <c r="FBW4" s="197"/>
      <c r="FBX4" s="197"/>
      <c r="FBY4" s="197"/>
      <c r="FBZ4" s="197"/>
      <c r="FCA4" s="197"/>
      <c r="FCB4" s="188"/>
      <c r="FCC4" s="208"/>
      <c r="FCD4" s="196"/>
      <c r="FCE4" s="196"/>
      <c r="FCF4" s="196"/>
      <c r="FCG4" s="196"/>
      <c r="FCH4" s="196"/>
      <c r="FCI4" s="196"/>
      <c r="FCJ4" s="197"/>
      <c r="FCK4" s="197"/>
      <c r="FCL4" s="197"/>
      <c r="FCM4" s="197"/>
      <c r="FCN4" s="197"/>
      <c r="FCO4" s="197"/>
      <c r="FCP4" s="197"/>
      <c r="FCQ4" s="197"/>
      <c r="FCR4" s="188"/>
      <c r="FCS4" s="208"/>
      <c r="FCT4" s="196"/>
      <c r="FCU4" s="196"/>
      <c r="FCV4" s="196"/>
      <c r="FCW4" s="196"/>
      <c r="FCX4" s="196"/>
      <c r="FCY4" s="196"/>
      <c r="FCZ4" s="197"/>
      <c r="FDA4" s="197"/>
      <c r="FDB4" s="197"/>
      <c r="FDC4" s="197"/>
      <c r="FDD4" s="197"/>
      <c r="FDE4" s="197"/>
      <c r="FDF4" s="197"/>
      <c r="FDG4" s="197"/>
      <c r="FDH4" s="188"/>
      <c r="FDI4" s="208"/>
      <c r="FDJ4" s="196"/>
      <c r="FDK4" s="196"/>
      <c r="FDL4" s="196"/>
      <c r="FDM4" s="196"/>
      <c r="FDN4" s="196"/>
      <c r="FDO4" s="196"/>
      <c r="FDP4" s="197"/>
      <c r="FDQ4" s="197"/>
      <c r="FDR4" s="197"/>
      <c r="FDS4" s="197"/>
      <c r="FDT4" s="197"/>
      <c r="FDU4" s="197"/>
      <c r="FDV4" s="197"/>
      <c r="FDW4" s="197"/>
      <c r="FDX4" s="188"/>
      <c r="FDY4" s="208"/>
      <c r="FDZ4" s="196"/>
      <c r="FEA4" s="196"/>
      <c r="FEB4" s="196"/>
      <c r="FEC4" s="196"/>
      <c r="FED4" s="196"/>
      <c r="FEE4" s="196"/>
      <c r="FEF4" s="197"/>
      <c r="FEG4" s="197"/>
      <c r="FEH4" s="197"/>
      <c r="FEI4" s="197"/>
      <c r="FEJ4" s="197"/>
      <c r="FEK4" s="197"/>
      <c r="FEL4" s="197"/>
      <c r="FEM4" s="197"/>
      <c r="FEN4" s="188"/>
      <c r="FEO4" s="208"/>
      <c r="FEP4" s="196"/>
      <c r="FEQ4" s="196"/>
      <c r="FER4" s="196"/>
      <c r="FES4" s="196"/>
      <c r="FET4" s="196"/>
      <c r="FEU4" s="196"/>
      <c r="FEV4" s="197"/>
      <c r="FEW4" s="197"/>
      <c r="FEX4" s="197"/>
      <c r="FEY4" s="197"/>
      <c r="FEZ4" s="197"/>
      <c r="FFA4" s="197"/>
      <c r="FFB4" s="197"/>
      <c r="FFC4" s="197"/>
      <c r="FFD4" s="188"/>
      <c r="FFE4" s="208"/>
      <c r="FFF4" s="196"/>
      <c r="FFG4" s="196"/>
      <c r="FFH4" s="196"/>
      <c r="FFI4" s="196"/>
      <c r="FFJ4" s="196"/>
      <c r="FFK4" s="196"/>
      <c r="FFL4" s="197"/>
      <c r="FFM4" s="197"/>
      <c r="FFN4" s="197"/>
      <c r="FFO4" s="197"/>
      <c r="FFP4" s="197"/>
      <c r="FFQ4" s="197"/>
      <c r="FFR4" s="197"/>
      <c r="FFS4" s="197"/>
      <c r="FFT4" s="188"/>
      <c r="FFU4" s="208"/>
      <c r="FFV4" s="196"/>
      <c r="FFW4" s="196"/>
      <c r="FFX4" s="196"/>
      <c r="FFY4" s="196"/>
      <c r="FFZ4" s="196"/>
      <c r="FGA4" s="196"/>
      <c r="FGB4" s="197"/>
      <c r="FGC4" s="197"/>
      <c r="FGD4" s="197"/>
      <c r="FGE4" s="197"/>
      <c r="FGF4" s="197"/>
      <c r="FGG4" s="197"/>
      <c r="FGH4" s="197"/>
      <c r="FGI4" s="197"/>
      <c r="FGJ4" s="188"/>
      <c r="FGK4" s="208"/>
      <c r="FGL4" s="196"/>
      <c r="FGM4" s="196"/>
      <c r="FGN4" s="196"/>
      <c r="FGO4" s="196"/>
      <c r="FGP4" s="196"/>
      <c r="FGQ4" s="196"/>
      <c r="FGR4" s="197"/>
      <c r="FGS4" s="197"/>
      <c r="FGT4" s="197"/>
      <c r="FGU4" s="197"/>
      <c r="FGV4" s="197"/>
      <c r="FGW4" s="197"/>
      <c r="FGX4" s="197"/>
      <c r="FGY4" s="197"/>
      <c r="FGZ4" s="188"/>
      <c r="FHA4" s="208"/>
      <c r="FHB4" s="196"/>
      <c r="FHC4" s="196"/>
      <c r="FHD4" s="196"/>
      <c r="FHE4" s="196"/>
      <c r="FHF4" s="196"/>
      <c r="FHG4" s="196"/>
      <c r="FHH4" s="197"/>
      <c r="FHI4" s="197"/>
      <c r="FHJ4" s="197"/>
      <c r="FHK4" s="197"/>
      <c r="FHL4" s="197"/>
      <c r="FHM4" s="197"/>
      <c r="FHN4" s="197"/>
      <c r="FHO4" s="197"/>
      <c r="FHP4" s="188"/>
      <c r="FHQ4" s="208"/>
      <c r="FHR4" s="196"/>
      <c r="FHS4" s="196"/>
      <c r="FHT4" s="196"/>
      <c r="FHU4" s="196"/>
      <c r="FHV4" s="196"/>
      <c r="FHW4" s="196"/>
      <c r="FHX4" s="197"/>
      <c r="FHY4" s="197"/>
      <c r="FHZ4" s="197"/>
      <c r="FIA4" s="197"/>
      <c r="FIB4" s="197"/>
      <c r="FIC4" s="197"/>
      <c r="FID4" s="197"/>
      <c r="FIE4" s="197"/>
      <c r="FIF4" s="188"/>
      <c r="FIG4" s="208"/>
      <c r="FIH4" s="196"/>
      <c r="FII4" s="196"/>
      <c r="FIJ4" s="196"/>
      <c r="FIK4" s="196"/>
      <c r="FIL4" s="196"/>
      <c r="FIM4" s="196"/>
      <c r="FIN4" s="197"/>
      <c r="FIO4" s="197"/>
      <c r="FIP4" s="197"/>
      <c r="FIQ4" s="197"/>
      <c r="FIR4" s="197"/>
      <c r="FIS4" s="197"/>
      <c r="FIT4" s="197"/>
      <c r="FIU4" s="197"/>
      <c r="FIV4" s="188"/>
      <c r="FIW4" s="208"/>
      <c r="FIX4" s="196"/>
      <c r="FIY4" s="196"/>
      <c r="FIZ4" s="196"/>
      <c r="FJA4" s="196"/>
      <c r="FJB4" s="196"/>
      <c r="FJC4" s="196"/>
      <c r="FJD4" s="197"/>
      <c r="FJE4" s="197"/>
      <c r="FJF4" s="197"/>
      <c r="FJG4" s="197"/>
      <c r="FJH4" s="197"/>
      <c r="FJI4" s="197"/>
      <c r="FJJ4" s="197"/>
      <c r="FJK4" s="197"/>
      <c r="FJL4" s="188"/>
      <c r="FJM4" s="208"/>
      <c r="FJN4" s="196"/>
      <c r="FJO4" s="196"/>
      <c r="FJP4" s="196"/>
      <c r="FJQ4" s="196"/>
      <c r="FJR4" s="196"/>
      <c r="FJS4" s="196"/>
      <c r="FJT4" s="197"/>
      <c r="FJU4" s="197"/>
      <c r="FJV4" s="197"/>
      <c r="FJW4" s="197"/>
      <c r="FJX4" s="197"/>
      <c r="FJY4" s="197"/>
      <c r="FJZ4" s="197"/>
      <c r="FKA4" s="197"/>
      <c r="FKB4" s="188"/>
      <c r="FKC4" s="208"/>
      <c r="FKD4" s="196"/>
      <c r="FKE4" s="196"/>
      <c r="FKF4" s="196"/>
      <c r="FKG4" s="196"/>
      <c r="FKH4" s="196"/>
      <c r="FKI4" s="196"/>
      <c r="FKJ4" s="197"/>
      <c r="FKK4" s="197"/>
      <c r="FKL4" s="197"/>
      <c r="FKM4" s="197"/>
      <c r="FKN4" s="197"/>
      <c r="FKO4" s="197"/>
      <c r="FKP4" s="197"/>
      <c r="FKQ4" s="197"/>
      <c r="FKR4" s="188"/>
      <c r="FKS4" s="208"/>
      <c r="FKT4" s="196"/>
      <c r="FKU4" s="196"/>
      <c r="FKV4" s="196"/>
      <c r="FKW4" s="196"/>
      <c r="FKX4" s="196"/>
      <c r="FKY4" s="196"/>
      <c r="FKZ4" s="197"/>
      <c r="FLA4" s="197"/>
      <c r="FLB4" s="197"/>
      <c r="FLC4" s="197"/>
      <c r="FLD4" s="197"/>
      <c r="FLE4" s="197"/>
      <c r="FLF4" s="197"/>
      <c r="FLG4" s="197"/>
      <c r="FLH4" s="188"/>
      <c r="FLI4" s="208"/>
      <c r="FLJ4" s="196"/>
      <c r="FLK4" s="196"/>
      <c r="FLL4" s="196"/>
      <c r="FLM4" s="196"/>
      <c r="FLN4" s="196"/>
      <c r="FLO4" s="196"/>
      <c r="FLP4" s="197"/>
      <c r="FLQ4" s="197"/>
      <c r="FLR4" s="197"/>
      <c r="FLS4" s="197"/>
      <c r="FLT4" s="197"/>
      <c r="FLU4" s="197"/>
      <c r="FLV4" s="197"/>
      <c r="FLW4" s="197"/>
      <c r="FLX4" s="188"/>
      <c r="FLY4" s="208"/>
      <c r="FLZ4" s="196"/>
      <c r="FMA4" s="196"/>
      <c r="FMB4" s="196"/>
      <c r="FMC4" s="196"/>
      <c r="FMD4" s="196"/>
      <c r="FME4" s="196"/>
      <c r="FMF4" s="197"/>
      <c r="FMG4" s="197"/>
      <c r="FMH4" s="197"/>
      <c r="FMI4" s="197"/>
      <c r="FMJ4" s="197"/>
      <c r="FMK4" s="197"/>
      <c r="FML4" s="197"/>
      <c r="FMM4" s="197"/>
      <c r="FMN4" s="188"/>
      <c r="FMO4" s="208"/>
      <c r="FMP4" s="196"/>
      <c r="FMQ4" s="196"/>
      <c r="FMR4" s="196"/>
      <c r="FMS4" s="196"/>
      <c r="FMT4" s="196"/>
      <c r="FMU4" s="196"/>
      <c r="FMV4" s="197"/>
      <c r="FMW4" s="197"/>
      <c r="FMX4" s="197"/>
      <c r="FMY4" s="197"/>
      <c r="FMZ4" s="197"/>
      <c r="FNA4" s="197"/>
      <c r="FNB4" s="197"/>
      <c r="FNC4" s="197"/>
      <c r="FND4" s="188"/>
      <c r="FNE4" s="208"/>
      <c r="FNF4" s="196"/>
      <c r="FNG4" s="196"/>
      <c r="FNH4" s="196"/>
      <c r="FNI4" s="196"/>
      <c r="FNJ4" s="196"/>
      <c r="FNK4" s="196"/>
      <c r="FNL4" s="197"/>
      <c r="FNM4" s="197"/>
      <c r="FNN4" s="197"/>
      <c r="FNO4" s="197"/>
      <c r="FNP4" s="197"/>
      <c r="FNQ4" s="197"/>
      <c r="FNR4" s="197"/>
      <c r="FNS4" s="197"/>
      <c r="FNT4" s="188"/>
      <c r="FNU4" s="208"/>
      <c r="FNV4" s="196"/>
      <c r="FNW4" s="196"/>
      <c r="FNX4" s="196"/>
      <c r="FNY4" s="196"/>
      <c r="FNZ4" s="196"/>
      <c r="FOA4" s="196"/>
      <c r="FOB4" s="197"/>
      <c r="FOC4" s="197"/>
      <c r="FOD4" s="197"/>
      <c r="FOE4" s="197"/>
      <c r="FOF4" s="197"/>
      <c r="FOG4" s="197"/>
      <c r="FOH4" s="197"/>
      <c r="FOI4" s="197"/>
      <c r="FOJ4" s="188"/>
      <c r="FOK4" s="208"/>
      <c r="FOL4" s="196"/>
      <c r="FOM4" s="196"/>
      <c r="FON4" s="196"/>
      <c r="FOO4" s="196"/>
      <c r="FOP4" s="196"/>
      <c r="FOQ4" s="196"/>
      <c r="FOR4" s="197"/>
      <c r="FOS4" s="197"/>
      <c r="FOT4" s="197"/>
      <c r="FOU4" s="197"/>
      <c r="FOV4" s="197"/>
      <c r="FOW4" s="197"/>
      <c r="FOX4" s="197"/>
      <c r="FOY4" s="197"/>
      <c r="FOZ4" s="188"/>
      <c r="FPA4" s="208"/>
      <c r="FPB4" s="196"/>
      <c r="FPC4" s="196"/>
      <c r="FPD4" s="196"/>
      <c r="FPE4" s="196"/>
      <c r="FPF4" s="196"/>
      <c r="FPG4" s="196"/>
      <c r="FPH4" s="197"/>
      <c r="FPI4" s="197"/>
      <c r="FPJ4" s="197"/>
      <c r="FPK4" s="197"/>
      <c r="FPL4" s="197"/>
      <c r="FPM4" s="197"/>
      <c r="FPN4" s="197"/>
      <c r="FPO4" s="197"/>
      <c r="FPP4" s="188"/>
      <c r="FPQ4" s="208"/>
      <c r="FPR4" s="196"/>
      <c r="FPS4" s="196"/>
      <c r="FPT4" s="196"/>
      <c r="FPU4" s="196"/>
      <c r="FPV4" s="196"/>
      <c r="FPW4" s="196"/>
      <c r="FPX4" s="197"/>
      <c r="FPY4" s="197"/>
      <c r="FPZ4" s="197"/>
      <c r="FQA4" s="197"/>
      <c r="FQB4" s="197"/>
      <c r="FQC4" s="197"/>
      <c r="FQD4" s="197"/>
      <c r="FQE4" s="197"/>
      <c r="FQF4" s="188"/>
      <c r="FQG4" s="208"/>
      <c r="FQH4" s="196"/>
      <c r="FQI4" s="196"/>
      <c r="FQJ4" s="196"/>
      <c r="FQK4" s="196"/>
      <c r="FQL4" s="196"/>
      <c r="FQM4" s="196"/>
      <c r="FQN4" s="197"/>
      <c r="FQO4" s="197"/>
      <c r="FQP4" s="197"/>
      <c r="FQQ4" s="197"/>
      <c r="FQR4" s="197"/>
      <c r="FQS4" s="197"/>
      <c r="FQT4" s="197"/>
      <c r="FQU4" s="197"/>
      <c r="FQV4" s="188"/>
      <c r="FQW4" s="208"/>
      <c r="FQX4" s="196"/>
      <c r="FQY4" s="196"/>
      <c r="FQZ4" s="196"/>
      <c r="FRA4" s="196"/>
      <c r="FRB4" s="196"/>
      <c r="FRC4" s="196"/>
      <c r="FRD4" s="197"/>
      <c r="FRE4" s="197"/>
      <c r="FRF4" s="197"/>
      <c r="FRG4" s="197"/>
      <c r="FRH4" s="197"/>
      <c r="FRI4" s="197"/>
      <c r="FRJ4" s="197"/>
      <c r="FRK4" s="197"/>
      <c r="FRL4" s="188"/>
      <c r="FRM4" s="208"/>
      <c r="FRN4" s="196"/>
      <c r="FRO4" s="196"/>
      <c r="FRP4" s="196"/>
      <c r="FRQ4" s="196"/>
      <c r="FRR4" s="196"/>
      <c r="FRS4" s="196"/>
      <c r="FRT4" s="197"/>
      <c r="FRU4" s="197"/>
      <c r="FRV4" s="197"/>
      <c r="FRW4" s="197"/>
      <c r="FRX4" s="197"/>
      <c r="FRY4" s="197"/>
      <c r="FRZ4" s="197"/>
      <c r="FSA4" s="197"/>
      <c r="FSB4" s="188"/>
      <c r="FSC4" s="208"/>
      <c r="FSD4" s="196"/>
      <c r="FSE4" s="196"/>
      <c r="FSF4" s="196"/>
      <c r="FSG4" s="196"/>
      <c r="FSH4" s="196"/>
      <c r="FSI4" s="196"/>
      <c r="FSJ4" s="197"/>
      <c r="FSK4" s="197"/>
      <c r="FSL4" s="197"/>
      <c r="FSM4" s="197"/>
      <c r="FSN4" s="197"/>
      <c r="FSO4" s="197"/>
      <c r="FSP4" s="197"/>
      <c r="FSQ4" s="197"/>
      <c r="FSR4" s="188"/>
      <c r="FSS4" s="208"/>
      <c r="FST4" s="196"/>
      <c r="FSU4" s="196"/>
      <c r="FSV4" s="196"/>
      <c r="FSW4" s="196"/>
      <c r="FSX4" s="196"/>
      <c r="FSY4" s="196"/>
      <c r="FSZ4" s="197"/>
      <c r="FTA4" s="197"/>
      <c r="FTB4" s="197"/>
      <c r="FTC4" s="197"/>
      <c r="FTD4" s="197"/>
      <c r="FTE4" s="197"/>
      <c r="FTF4" s="197"/>
      <c r="FTG4" s="197"/>
      <c r="FTH4" s="188"/>
      <c r="FTI4" s="208"/>
      <c r="FTJ4" s="196"/>
      <c r="FTK4" s="196"/>
      <c r="FTL4" s="196"/>
      <c r="FTM4" s="196"/>
      <c r="FTN4" s="196"/>
      <c r="FTO4" s="196"/>
      <c r="FTP4" s="197"/>
      <c r="FTQ4" s="197"/>
      <c r="FTR4" s="197"/>
      <c r="FTS4" s="197"/>
      <c r="FTT4" s="197"/>
      <c r="FTU4" s="197"/>
      <c r="FTV4" s="197"/>
      <c r="FTW4" s="197"/>
      <c r="FTX4" s="188"/>
      <c r="FTY4" s="208"/>
      <c r="FTZ4" s="196"/>
      <c r="FUA4" s="196"/>
      <c r="FUB4" s="196"/>
      <c r="FUC4" s="196"/>
      <c r="FUD4" s="196"/>
      <c r="FUE4" s="196"/>
      <c r="FUF4" s="197"/>
      <c r="FUG4" s="197"/>
      <c r="FUH4" s="197"/>
      <c r="FUI4" s="197"/>
      <c r="FUJ4" s="197"/>
      <c r="FUK4" s="197"/>
      <c r="FUL4" s="197"/>
      <c r="FUM4" s="197"/>
      <c r="FUN4" s="188"/>
      <c r="FUO4" s="208"/>
      <c r="FUP4" s="196"/>
      <c r="FUQ4" s="196"/>
      <c r="FUR4" s="196"/>
      <c r="FUS4" s="196"/>
      <c r="FUT4" s="196"/>
      <c r="FUU4" s="196"/>
      <c r="FUV4" s="197"/>
      <c r="FUW4" s="197"/>
      <c r="FUX4" s="197"/>
      <c r="FUY4" s="197"/>
      <c r="FUZ4" s="197"/>
      <c r="FVA4" s="197"/>
      <c r="FVB4" s="197"/>
      <c r="FVC4" s="197"/>
      <c r="FVD4" s="188"/>
      <c r="FVE4" s="208"/>
      <c r="FVF4" s="196"/>
      <c r="FVG4" s="196"/>
      <c r="FVH4" s="196"/>
      <c r="FVI4" s="196"/>
      <c r="FVJ4" s="196"/>
      <c r="FVK4" s="196"/>
      <c r="FVL4" s="197"/>
      <c r="FVM4" s="197"/>
      <c r="FVN4" s="197"/>
      <c r="FVO4" s="197"/>
      <c r="FVP4" s="197"/>
      <c r="FVQ4" s="197"/>
      <c r="FVR4" s="197"/>
      <c r="FVS4" s="197"/>
      <c r="FVT4" s="188"/>
      <c r="FVU4" s="208"/>
      <c r="FVV4" s="196"/>
      <c r="FVW4" s="196"/>
      <c r="FVX4" s="196"/>
      <c r="FVY4" s="196"/>
      <c r="FVZ4" s="196"/>
      <c r="FWA4" s="196"/>
      <c r="FWB4" s="197"/>
      <c r="FWC4" s="197"/>
      <c r="FWD4" s="197"/>
      <c r="FWE4" s="197"/>
      <c r="FWF4" s="197"/>
      <c r="FWG4" s="197"/>
      <c r="FWH4" s="197"/>
      <c r="FWI4" s="197"/>
      <c r="FWJ4" s="188"/>
      <c r="FWK4" s="208"/>
      <c r="FWL4" s="196"/>
      <c r="FWM4" s="196"/>
      <c r="FWN4" s="196"/>
      <c r="FWO4" s="196"/>
      <c r="FWP4" s="196"/>
      <c r="FWQ4" s="196"/>
      <c r="FWR4" s="197"/>
      <c r="FWS4" s="197"/>
      <c r="FWT4" s="197"/>
      <c r="FWU4" s="197"/>
      <c r="FWV4" s="197"/>
      <c r="FWW4" s="197"/>
      <c r="FWX4" s="197"/>
      <c r="FWY4" s="197"/>
      <c r="FWZ4" s="188"/>
      <c r="FXA4" s="208"/>
      <c r="FXB4" s="196"/>
      <c r="FXC4" s="196"/>
      <c r="FXD4" s="196"/>
      <c r="FXE4" s="196"/>
      <c r="FXF4" s="196"/>
      <c r="FXG4" s="196"/>
      <c r="FXH4" s="197"/>
      <c r="FXI4" s="197"/>
      <c r="FXJ4" s="197"/>
      <c r="FXK4" s="197"/>
      <c r="FXL4" s="197"/>
      <c r="FXM4" s="197"/>
      <c r="FXN4" s="197"/>
      <c r="FXO4" s="197"/>
      <c r="FXP4" s="188"/>
      <c r="FXQ4" s="208"/>
      <c r="FXR4" s="196"/>
      <c r="FXS4" s="196"/>
      <c r="FXT4" s="196"/>
      <c r="FXU4" s="196"/>
      <c r="FXV4" s="196"/>
      <c r="FXW4" s="196"/>
      <c r="FXX4" s="197"/>
      <c r="FXY4" s="197"/>
      <c r="FXZ4" s="197"/>
      <c r="FYA4" s="197"/>
      <c r="FYB4" s="197"/>
      <c r="FYC4" s="197"/>
      <c r="FYD4" s="197"/>
      <c r="FYE4" s="197"/>
      <c r="FYF4" s="188"/>
      <c r="FYG4" s="208"/>
      <c r="FYH4" s="196"/>
      <c r="FYI4" s="196"/>
      <c r="FYJ4" s="196"/>
      <c r="FYK4" s="196"/>
      <c r="FYL4" s="196"/>
      <c r="FYM4" s="196"/>
      <c r="FYN4" s="197"/>
      <c r="FYO4" s="197"/>
      <c r="FYP4" s="197"/>
      <c r="FYQ4" s="197"/>
      <c r="FYR4" s="197"/>
      <c r="FYS4" s="197"/>
      <c r="FYT4" s="197"/>
      <c r="FYU4" s="197"/>
      <c r="FYV4" s="188"/>
      <c r="FYW4" s="208"/>
      <c r="FYX4" s="196"/>
      <c r="FYY4" s="196"/>
      <c r="FYZ4" s="196"/>
      <c r="FZA4" s="196"/>
      <c r="FZB4" s="196"/>
      <c r="FZC4" s="196"/>
      <c r="FZD4" s="197"/>
      <c r="FZE4" s="197"/>
      <c r="FZF4" s="197"/>
      <c r="FZG4" s="197"/>
      <c r="FZH4" s="197"/>
      <c r="FZI4" s="197"/>
      <c r="FZJ4" s="197"/>
      <c r="FZK4" s="197"/>
      <c r="FZL4" s="188"/>
      <c r="FZM4" s="208"/>
      <c r="FZN4" s="196"/>
      <c r="FZO4" s="196"/>
      <c r="FZP4" s="196"/>
      <c r="FZQ4" s="196"/>
      <c r="FZR4" s="196"/>
      <c r="FZS4" s="196"/>
      <c r="FZT4" s="197"/>
      <c r="FZU4" s="197"/>
      <c r="FZV4" s="197"/>
      <c r="FZW4" s="197"/>
      <c r="FZX4" s="197"/>
      <c r="FZY4" s="197"/>
      <c r="FZZ4" s="197"/>
      <c r="GAA4" s="197"/>
      <c r="GAB4" s="188"/>
      <c r="GAC4" s="208"/>
      <c r="GAD4" s="196"/>
      <c r="GAE4" s="196"/>
      <c r="GAF4" s="196"/>
      <c r="GAG4" s="196"/>
      <c r="GAH4" s="196"/>
      <c r="GAI4" s="196"/>
      <c r="GAJ4" s="197"/>
      <c r="GAK4" s="197"/>
      <c r="GAL4" s="197"/>
      <c r="GAM4" s="197"/>
      <c r="GAN4" s="197"/>
      <c r="GAO4" s="197"/>
      <c r="GAP4" s="197"/>
      <c r="GAQ4" s="197"/>
      <c r="GAR4" s="188"/>
      <c r="GAS4" s="208"/>
      <c r="GAT4" s="196"/>
      <c r="GAU4" s="196"/>
      <c r="GAV4" s="196"/>
      <c r="GAW4" s="196"/>
      <c r="GAX4" s="196"/>
      <c r="GAY4" s="196"/>
      <c r="GAZ4" s="197"/>
      <c r="GBA4" s="197"/>
      <c r="GBB4" s="197"/>
      <c r="GBC4" s="197"/>
      <c r="GBD4" s="197"/>
      <c r="GBE4" s="197"/>
      <c r="GBF4" s="197"/>
      <c r="GBG4" s="197"/>
      <c r="GBH4" s="188"/>
      <c r="GBI4" s="208"/>
      <c r="GBJ4" s="196"/>
      <c r="GBK4" s="196"/>
      <c r="GBL4" s="196"/>
      <c r="GBM4" s="196"/>
      <c r="GBN4" s="196"/>
      <c r="GBO4" s="196"/>
      <c r="GBP4" s="197"/>
      <c r="GBQ4" s="197"/>
      <c r="GBR4" s="197"/>
      <c r="GBS4" s="197"/>
      <c r="GBT4" s="197"/>
      <c r="GBU4" s="197"/>
      <c r="GBV4" s="197"/>
      <c r="GBW4" s="197"/>
      <c r="GBX4" s="188"/>
      <c r="GBY4" s="208"/>
      <c r="GBZ4" s="196"/>
      <c r="GCA4" s="196"/>
      <c r="GCB4" s="196"/>
      <c r="GCC4" s="196"/>
      <c r="GCD4" s="196"/>
      <c r="GCE4" s="196"/>
      <c r="GCF4" s="197"/>
      <c r="GCG4" s="197"/>
      <c r="GCH4" s="197"/>
      <c r="GCI4" s="197"/>
      <c r="GCJ4" s="197"/>
      <c r="GCK4" s="197"/>
      <c r="GCL4" s="197"/>
      <c r="GCM4" s="197"/>
      <c r="GCN4" s="188"/>
      <c r="GCO4" s="208"/>
      <c r="GCP4" s="196"/>
      <c r="GCQ4" s="196"/>
      <c r="GCR4" s="196"/>
      <c r="GCS4" s="196"/>
      <c r="GCT4" s="196"/>
      <c r="GCU4" s="196"/>
      <c r="GCV4" s="197"/>
      <c r="GCW4" s="197"/>
      <c r="GCX4" s="197"/>
      <c r="GCY4" s="197"/>
      <c r="GCZ4" s="197"/>
      <c r="GDA4" s="197"/>
      <c r="GDB4" s="197"/>
      <c r="GDC4" s="197"/>
      <c r="GDD4" s="188"/>
      <c r="GDE4" s="208"/>
      <c r="GDF4" s="196"/>
      <c r="GDG4" s="196"/>
      <c r="GDH4" s="196"/>
      <c r="GDI4" s="196"/>
      <c r="GDJ4" s="196"/>
      <c r="GDK4" s="196"/>
      <c r="GDL4" s="197"/>
      <c r="GDM4" s="197"/>
      <c r="GDN4" s="197"/>
      <c r="GDO4" s="197"/>
      <c r="GDP4" s="197"/>
      <c r="GDQ4" s="197"/>
      <c r="GDR4" s="197"/>
      <c r="GDS4" s="197"/>
      <c r="GDT4" s="188"/>
      <c r="GDU4" s="208"/>
      <c r="GDV4" s="196"/>
      <c r="GDW4" s="196"/>
      <c r="GDX4" s="196"/>
      <c r="GDY4" s="196"/>
      <c r="GDZ4" s="196"/>
      <c r="GEA4" s="196"/>
      <c r="GEB4" s="197"/>
      <c r="GEC4" s="197"/>
      <c r="GED4" s="197"/>
      <c r="GEE4" s="197"/>
      <c r="GEF4" s="197"/>
      <c r="GEG4" s="197"/>
      <c r="GEH4" s="197"/>
      <c r="GEI4" s="197"/>
      <c r="GEJ4" s="188"/>
      <c r="GEK4" s="208"/>
      <c r="GEL4" s="196"/>
      <c r="GEM4" s="196"/>
      <c r="GEN4" s="196"/>
      <c r="GEO4" s="196"/>
      <c r="GEP4" s="196"/>
      <c r="GEQ4" s="196"/>
      <c r="GER4" s="197"/>
      <c r="GES4" s="197"/>
      <c r="GET4" s="197"/>
      <c r="GEU4" s="197"/>
      <c r="GEV4" s="197"/>
      <c r="GEW4" s="197"/>
      <c r="GEX4" s="197"/>
      <c r="GEY4" s="197"/>
      <c r="GEZ4" s="188"/>
      <c r="GFA4" s="208"/>
      <c r="GFB4" s="196"/>
      <c r="GFC4" s="196"/>
      <c r="GFD4" s="196"/>
      <c r="GFE4" s="196"/>
      <c r="GFF4" s="196"/>
      <c r="GFG4" s="196"/>
      <c r="GFH4" s="197"/>
      <c r="GFI4" s="197"/>
      <c r="GFJ4" s="197"/>
      <c r="GFK4" s="197"/>
      <c r="GFL4" s="197"/>
      <c r="GFM4" s="197"/>
      <c r="GFN4" s="197"/>
      <c r="GFO4" s="197"/>
      <c r="GFP4" s="188"/>
      <c r="GFQ4" s="208"/>
      <c r="GFR4" s="196"/>
      <c r="GFS4" s="196"/>
      <c r="GFT4" s="196"/>
      <c r="GFU4" s="196"/>
      <c r="GFV4" s="196"/>
      <c r="GFW4" s="196"/>
      <c r="GFX4" s="197"/>
      <c r="GFY4" s="197"/>
      <c r="GFZ4" s="197"/>
      <c r="GGA4" s="197"/>
      <c r="GGB4" s="197"/>
      <c r="GGC4" s="197"/>
      <c r="GGD4" s="197"/>
      <c r="GGE4" s="197"/>
      <c r="GGF4" s="188"/>
      <c r="GGG4" s="208"/>
      <c r="GGH4" s="196"/>
      <c r="GGI4" s="196"/>
      <c r="GGJ4" s="196"/>
      <c r="GGK4" s="196"/>
      <c r="GGL4" s="196"/>
      <c r="GGM4" s="196"/>
      <c r="GGN4" s="197"/>
      <c r="GGO4" s="197"/>
      <c r="GGP4" s="197"/>
      <c r="GGQ4" s="197"/>
      <c r="GGR4" s="197"/>
      <c r="GGS4" s="197"/>
      <c r="GGT4" s="197"/>
      <c r="GGU4" s="197"/>
      <c r="GGV4" s="188"/>
      <c r="GGW4" s="208"/>
      <c r="GGX4" s="196"/>
      <c r="GGY4" s="196"/>
      <c r="GGZ4" s="196"/>
      <c r="GHA4" s="196"/>
      <c r="GHB4" s="196"/>
      <c r="GHC4" s="196"/>
      <c r="GHD4" s="197"/>
      <c r="GHE4" s="197"/>
      <c r="GHF4" s="197"/>
      <c r="GHG4" s="197"/>
      <c r="GHH4" s="197"/>
      <c r="GHI4" s="197"/>
      <c r="GHJ4" s="197"/>
      <c r="GHK4" s="197"/>
      <c r="GHL4" s="188"/>
      <c r="GHM4" s="208"/>
      <c r="GHN4" s="196"/>
      <c r="GHO4" s="196"/>
      <c r="GHP4" s="196"/>
      <c r="GHQ4" s="196"/>
      <c r="GHR4" s="196"/>
      <c r="GHS4" s="196"/>
      <c r="GHT4" s="197"/>
      <c r="GHU4" s="197"/>
      <c r="GHV4" s="197"/>
      <c r="GHW4" s="197"/>
      <c r="GHX4" s="197"/>
      <c r="GHY4" s="197"/>
      <c r="GHZ4" s="197"/>
      <c r="GIA4" s="197"/>
      <c r="GIB4" s="188"/>
      <c r="GIC4" s="208"/>
      <c r="GID4" s="196"/>
      <c r="GIE4" s="196"/>
      <c r="GIF4" s="196"/>
      <c r="GIG4" s="196"/>
      <c r="GIH4" s="196"/>
      <c r="GII4" s="196"/>
      <c r="GIJ4" s="197"/>
      <c r="GIK4" s="197"/>
      <c r="GIL4" s="197"/>
      <c r="GIM4" s="197"/>
      <c r="GIN4" s="197"/>
      <c r="GIO4" s="197"/>
      <c r="GIP4" s="197"/>
      <c r="GIQ4" s="197"/>
      <c r="GIR4" s="188"/>
      <c r="GIS4" s="208"/>
      <c r="GIT4" s="196"/>
      <c r="GIU4" s="196"/>
      <c r="GIV4" s="196"/>
      <c r="GIW4" s="196"/>
      <c r="GIX4" s="196"/>
      <c r="GIY4" s="196"/>
      <c r="GIZ4" s="197"/>
      <c r="GJA4" s="197"/>
      <c r="GJB4" s="197"/>
      <c r="GJC4" s="197"/>
      <c r="GJD4" s="197"/>
      <c r="GJE4" s="197"/>
      <c r="GJF4" s="197"/>
      <c r="GJG4" s="197"/>
      <c r="GJH4" s="188"/>
      <c r="GJI4" s="208"/>
      <c r="GJJ4" s="196"/>
      <c r="GJK4" s="196"/>
      <c r="GJL4" s="196"/>
      <c r="GJM4" s="196"/>
      <c r="GJN4" s="196"/>
      <c r="GJO4" s="196"/>
      <c r="GJP4" s="197"/>
      <c r="GJQ4" s="197"/>
      <c r="GJR4" s="197"/>
      <c r="GJS4" s="197"/>
      <c r="GJT4" s="197"/>
      <c r="GJU4" s="197"/>
      <c r="GJV4" s="197"/>
      <c r="GJW4" s="197"/>
      <c r="GJX4" s="188"/>
      <c r="GJY4" s="208"/>
      <c r="GJZ4" s="196"/>
      <c r="GKA4" s="196"/>
      <c r="GKB4" s="196"/>
      <c r="GKC4" s="196"/>
      <c r="GKD4" s="196"/>
      <c r="GKE4" s="196"/>
      <c r="GKF4" s="197"/>
      <c r="GKG4" s="197"/>
      <c r="GKH4" s="197"/>
      <c r="GKI4" s="197"/>
      <c r="GKJ4" s="197"/>
      <c r="GKK4" s="197"/>
      <c r="GKL4" s="197"/>
      <c r="GKM4" s="197"/>
      <c r="GKN4" s="188"/>
      <c r="GKO4" s="208"/>
      <c r="GKP4" s="196"/>
      <c r="GKQ4" s="196"/>
      <c r="GKR4" s="196"/>
      <c r="GKS4" s="196"/>
      <c r="GKT4" s="196"/>
      <c r="GKU4" s="196"/>
      <c r="GKV4" s="197"/>
      <c r="GKW4" s="197"/>
      <c r="GKX4" s="197"/>
      <c r="GKY4" s="197"/>
      <c r="GKZ4" s="197"/>
      <c r="GLA4" s="197"/>
      <c r="GLB4" s="197"/>
      <c r="GLC4" s="197"/>
      <c r="GLD4" s="188"/>
      <c r="GLE4" s="208"/>
      <c r="GLF4" s="196"/>
      <c r="GLG4" s="196"/>
      <c r="GLH4" s="196"/>
      <c r="GLI4" s="196"/>
      <c r="GLJ4" s="196"/>
      <c r="GLK4" s="196"/>
      <c r="GLL4" s="197"/>
      <c r="GLM4" s="197"/>
      <c r="GLN4" s="197"/>
      <c r="GLO4" s="197"/>
      <c r="GLP4" s="197"/>
      <c r="GLQ4" s="197"/>
      <c r="GLR4" s="197"/>
      <c r="GLS4" s="197"/>
      <c r="GLT4" s="188"/>
      <c r="GLU4" s="208"/>
      <c r="GLV4" s="196"/>
      <c r="GLW4" s="196"/>
      <c r="GLX4" s="196"/>
      <c r="GLY4" s="196"/>
      <c r="GLZ4" s="196"/>
      <c r="GMA4" s="196"/>
      <c r="GMB4" s="197"/>
      <c r="GMC4" s="197"/>
      <c r="GMD4" s="197"/>
      <c r="GME4" s="197"/>
      <c r="GMF4" s="197"/>
      <c r="GMG4" s="197"/>
      <c r="GMH4" s="197"/>
      <c r="GMI4" s="197"/>
      <c r="GMJ4" s="188"/>
      <c r="GMK4" s="208"/>
      <c r="GML4" s="196"/>
      <c r="GMM4" s="196"/>
      <c r="GMN4" s="196"/>
      <c r="GMO4" s="196"/>
      <c r="GMP4" s="196"/>
      <c r="GMQ4" s="196"/>
      <c r="GMR4" s="197"/>
      <c r="GMS4" s="197"/>
      <c r="GMT4" s="197"/>
      <c r="GMU4" s="197"/>
      <c r="GMV4" s="197"/>
      <c r="GMW4" s="197"/>
      <c r="GMX4" s="197"/>
      <c r="GMY4" s="197"/>
      <c r="GMZ4" s="188"/>
      <c r="GNA4" s="208"/>
      <c r="GNB4" s="196"/>
      <c r="GNC4" s="196"/>
      <c r="GND4" s="196"/>
      <c r="GNE4" s="196"/>
      <c r="GNF4" s="196"/>
      <c r="GNG4" s="196"/>
      <c r="GNH4" s="197"/>
      <c r="GNI4" s="197"/>
      <c r="GNJ4" s="197"/>
      <c r="GNK4" s="197"/>
      <c r="GNL4" s="197"/>
      <c r="GNM4" s="197"/>
      <c r="GNN4" s="197"/>
      <c r="GNO4" s="197"/>
      <c r="GNP4" s="188"/>
      <c r="GNQ4" s="208"/>
      <c r="GNR4" s="196"/>
      <c r="GNS4" s="196"/>
      <c r="GNT4" s="196"/>
      <c r="GNU4" s="196"/>
      <c r="GNV4" s="196"/>
      <c r="GNW4" s="196"/>
      <c r="GNX4" s="197"/>
      <c r="GNY4" s="197"/>
      <c r="GNZ4" s="197"/>
      <c r="GOA4" s="197"/>
      <c r="GOB4" s="197"/>
      <c r="GOC4" s="197"/>
      <c r="GOD4" s="197"/>
      <c r="GOE4" s="197"/>
      <c r="GOF4" s="188"/>
      <c r="GOG4" s="208"/>
      <c r="GOH4" s="196"/>
      <c r="GOI4" s="196"/>
      <c r="GOJ4" s="196"/>
      <c r="GOK4" s="196"/>
      <c r="GOL4" s="196"/>
      <c r="GOM4" s="196"/>
      <c r="GON4" s="197"/>
      <c r="GOO4" s="197"/>
      <c r="GOP4" s="197"/>
      <c r="GOQ4" s="197"/>
      <c r="GOR4" s="197"/>
      <c r="GOS4" s="197"/>
      <c r="GOT4" s="197"/>
      <c r="GOU4" s="197"/>
      <c r="GOV4" s="188"/>
      <c r="GOW4" s="208"/>
      <c r="GOX4" s="196"/>
      <c r="GOY4" s="196"/>
      <c r="GOZ4" s="196"/>
      <c r="GPA4" s="196"/>
      <c r="GPB4" s="196"/>
      <c r="GPC4" s="196"/>
      <c r="GPD4" s="197"/>
      <c r="GPE4" s="197"/>
      <c r="GPF4" s="197"/>
      <c r="GPG4" s="197"/>
      <c r="GPH4" s="197"/>
      <c r="GPI4" s="197"/>
      <c r="GPJ4" s="197"/>
      <c r="GPK4" s="197"/>
      <c r="GPL4" s="188"/>
      <c r="GPM4" s="208"/>
      <c r="GPN4" s="196"/>
      <c r="GPO4" s="196"/>
      <c r="GPP4" s="196"/>
      <c r="GPQ4" s="196"/>
      <c r="GPR4" s="196"/>
      <c r="GPS4" s="196"/>
      <c r="GPT4" s="197"/>
      <c r="GPU4" s="197"/>
      <c r="GPV4" s="197"/>
      <c r="GPW4" s="197"/>
      <c r="GPX4" s="197"/>
      <c r="GPY4" s="197"/>
      <c r="GPZ4" s="197"/>
      <c r="GQA4" s="197"/>
      <c r="GQB4" s="188"/>
      <c r="GQC4" s="208"/>
      <c r="GQD4" s="196"/>
      <c r="GQE4" s="196"/>
      <c r="GQF4" s="196"/>
      <c r="GQG4" s="196"/>
      <c r="GQH4" s="196"/>
      <c r="GQI4" s="196"/>
      <c r="GQJ4" s="197"/>
      <c r="GQK4" s="197"/>
      <c r="GQL4" s="197"/>
      <c r="GQM4" s="197"/>
      <c r="GQN4" s="197"/>
      <c r="GQO4" s="197"/>
      <c r="GQP4" s="197"/>
      <c r="GQQ4" s="197"/>
      <c r="GQR4" s="188"/>
      <c r="GQS4" s="208"/>
      <c r="GQT4" s="196"/>
      <c r="GQU4" s="196"/>
      <c r="GQV4" s="196"/>
      <c r="GQW4" s="196"/>
      <c r="GQX4" s="196"/>
      <c r="GQY4" s="196"/>
      <c r="GQZ4" s="197"/>
      <c r="GRA4" s="197"/>
      <c r="GRB4" s="197"/>
      <c r="GRC4" s="197"/>
      <c r="GRD4" s="197"/>
      <c r="GRE4" s="197"/>
      <c r="GRF4" s="197"/>
      <c r="GRG4" s="197"/>
      <c r="GRH4" s="188"/>
      <c r="GRI4" s="208"/>
      <c r="GRJ4" s="196"/>
      <c r="GRK4" s="196"/>
      <c r="GRL4" s="196"/>
      <c r="GRM4" s="196"/>
      <c r="GRN4" s="196"/>
      <c r="GRO4" s="196"/>
      <c r="GRP4" s="197"/>
      <c r="GRQ4" s="197"/>
      <c r="GRR4" s="197"/>
      <c r="GRS4" s="197"/>
      <c r="GRT4" s="197"/>
      <c r="GRU4" s="197"/>
      <c r="GRV4" s="197"/>
      <c r="GRW4" s="197"/>
      <c r="GRX4" s="188"/>
      <c r="GRY4" s="208"/>
      <c r="GRZ4" s="196"/>
      <c r="GSA4" s="196"/>
      <c r="GSB4" s="196"/>
      <c r="GSC4" s="196"/>
      <c r="GSD4" s="196"/>
      <c r="GSE4" s="196"/>
      <c r="GSF4" s="197"/>
      <c r="GSG4" s="197"/>
      <c r="GSH4" s="197"/>
      <c r="GSI4" s="197"/>
      <c r="GSJ4" s="197"/>
      <c r="GSK4" s="197"/>
      <c r="GSL4" s="197"/>
      <c r="GSM4" s="197"/>
      <c r="GSN4" s="188"/>
      <c r="GSO4" s="208"/>
      <c r="GSP4" s="196"/>
      <c r="GSQ4" s="196"/>
      <c r="GSR4" s="196"/>
      <c r="GSS4" s="196"/>
      <c r="GST4" s="196"/>
      <c r="GSU4" s="196"/>
      <c r="GSV4" s="197"/>
      <c r="GSW4" s="197"/>
      <c r="GSX4" s="197"/>
      <c r="GSY4" s="197"/>
      <c r="GSZ4" s="197"/>
      <c r="GTA4" s="197"/>
      <c r="GTB4" s="197"/>
      <c r="GTC4" s="197"/>
      <c r="GTD4" s="188"/>
      <c r="GTE4" s="208"/>
      <c r="GTF4" s="196"/>
      <c r="GTG4" s="196"/>
      <c r="GTH4" s="196"/>
      <c r="GTI4" s="196"/>
      <c r="GTJ4" s="196"/>
      <c r="GTK4" s="196"/>
      <c r="GTL4" s="197"/>
      <c r="GTM4" s="197"/>
      <c r="GTN4" s="197"/>
      <c r="GTO4" s="197"/>
      <c r="GTP4" s="197"/>
      <c r="GTQ4" s="197"/>
      <c r="GTR4" s="197"/>
      <c r="GTS4" s="197"/>
      <c r="GTT4" s="188"/>
      <c r="GTU4" s="208"/>
      <c r="GTV4" s="196"/>
      <c r="GTW4" s="196"/>
      <c r="GTX4" s="196"/>
      <c r="GTY4" s="196"/>
      <c r="GTZ4" s="196"/>
      <c r="GUA4" s="196"/>
      <c r="GUB4" s="197"/>
      <c r="GUC4" s="197"/>
      <c r="GUD4" s="197"/>
      <c r="GUE4" s="197"/>
      <c r="GUF4" s="197"/>
      <c r="GUG4" s="197"/>
      <c r="GUH4" s="197"/>
      <c r="GUI4" s="197"/>
      <c r="GUJ4" s="188"/>
      <c r="GUK4" s="208"/>
      <c r="GUL4" s="196"/>
      <c r="GUM4" s="196"/>
      <c r="GUN4" s="196"/>
      <c r="GUO4" s="196"/>
      <c r="GUP4" s="196"/>
      <c r="GUQ4" s="196"/>
      <c r="GUR4" s="197"/>
      <c r="GUS4" s="197"/>
      <c r="GUT4" s="197"/>
      <c r="GUU4" s="197"/>
      <c r="GUV4" s="197"/>
      <c r="GUW4" s="197"/>
      <c r="GUX4" s="197"/>
      <c r="GUY4" s="197"/>
      <c r="GUZ4" s="188"/>
      <c r="GVA4" s="208"/>
      <c r="GVB4" s="196"/>
      <c r="GVC4" s="196"/>
      <c r="GVD4" s="196"/>
      <c r="GVE4" s="196"/>
      <c r="GVF4" s="196"/>
      <c r="GVG4" s="196"/>
      <c r="GVH4" s="197"/>
      <c r="GVI4" s="197"/>
      <c r="GVJ4" s="197"/>
      <c r="GVK4" s="197"/>
      <c r="GVL4" s="197"/>
      <c r="GVM4" s="197"/>
      <c r="GVN4" s="197"/>
      <c r="GVO4" s="197"/>
      <c r="GVP4" s="188"/>
      <c r="GVQ4" s="208"/>
      <c r="GVR4" s="196"/>
      <c r="GVS4" s="196"/>
      <c r="GVT4" s="196"/>
      <c r="GVU4" s="196"/>
      <c r="GVV4" s="196"/>
      <c r="GVW4" s="196"/>
      <c r="GVX4" s="197"/>
      <c r="GVY4" s="197"/>
      <c r="GVZ4" s="197"/>
      <c r="GWA4" s="197"/>
      <c r="GWB4" s="197"/>
      <c r="GWC4" s="197"/>
      <c r="GWD4" s="197"/>
      <c r="GWE4" s="197"/>
      <c r="GWF4" s="188"/>
      <c r="GWG4" s="208"/>
      <c r="GWH4" s="196"/>
      <c r="GWI4" s="196"/>
      <c r="GWJ4" s="196"/>
      <c r="GWK4" s="196"/>
      <c r="GWL4" s="196"/>
      <c r="GWM4" s="196"/>
      <c r="GWN4" s="197"/>
      <c r="GWO4" s="197"/>
      <c r="GWP4" s="197"/>
      <c r="GWQ4" s="197"/>
      <c r="GWR4" s="197"/>
      <c r="GWS4" s="197"/>
      <c r="GWT4" s="197"/>
      <c r="GWU4" s="197"/>
      <c r="GWV4" s="188"/>
      <c r="GWW4" s="208"/>
      <c r="GWX4" s="196"/>
      <c r="GWY4" s="196"/>
      <c r="GWZ4" s="196"/>
      <c r="GXA4" s="196"/>
      <c r="GXB4" s="196"/>
      <c r="GXC4" s="196"/>
      <c r="GXD4" s="197"/>
      <c r="GXE4" s="197"/>
      <c r="GXF4" s="197"/>
      <c r="GXG4" s="197"/>
      <c r="GXH4" s="197"/>
      <c r="GXI4" s="197"/>
      <c r="GXJ4" s="197"/>
      <c r="GXK4" s="197"/>
      <c r="GXL4" s="188"/>
      <c r="GXM4" s="208"/>
      <c r="GXN4" s="196"/>
      <c r="GXO4" s="196"/>
      <c r="GXP4" s="196"/>
      <c r="GXQ4" s="196"/>
      <c r="GXR4" s="196"/>
      <c r="GXS4" s="196"/>
      <c r="GXT4" s="197"/>
      <c r="GXU4" s="197"/>
      <c r="GXV4" s="197"/>
      <c r="GXW4" s="197"/>
      <c r="GXX4" s="197"/>
      <c r="GXY4" s="197"/>
      <c r="GXZ4" s="197"/>
      <c r="GYA4" s="197"/>
      <c r="GYB4" s="188"/>
      <c r="GYC4" s="208"/>
      <c r="GYD4" s="196"/>
      <c r="GYE4" s="196"/>
      <c r="GYF4" s="196"/>
      <c r="GYG4" s="196"/>
      <c r="GYH4" s="196"/>
      <c r="GYI4" s="196"/>
      <c r="GYJ4" s="197"/>
      <c r="GYK4" s="197"/>
      <c r="GYL4" s="197"/>
      <c r="GYM4" s="197"/>
      <c r="GYN4" s="197"/>
      <c r="GYO4" s="197"/>
      <c r="GYP4" s="197"/>
      <c r="GYQ4" s="197"/>
      <c r="GYR4" s="188"/>
      <c r="GYS4" s="208"/>
      <c r="GYT4" s="196"/>
      <c r="GYU4" s="196"/>
      <c r="GYV4" s="196"/>
      <c r="GYW4" s="196"/>
      <c r="GYX4" s="196"/>
      <c r="GYY4" s="196"/>
      <c r="GYZ4" s="197"/>
      <c r="GZA4" s="197"/>
      <c r="GZB4" s="197"/>
      <c r="GZC4" s="197"/>
      <c r="GZD4" s="197"/>
      <c r="GZE4" s="197"/>
      <c r="GZF4" s="197"/>
      <c r="GZG4" s="197"/>
      <c r="GZH4" s="188"/>
      <c r="GZI4" s="208"/>
      <c r="GZJ4" s="196"/>
      <c r="GZK4" s="196"/>
      <c r="GZL4" s="196"/>
      <c r="GZM4" s="196"/>
      <c r="GZN4" s="196"/>
      <c r="GZO4" s="196"/>
      <c r="GZP4" s="197"/>
      <c r="GZQ4" s="197"/>
      <c r="GZR4" s="197"/>
      <c r="GZS4" s="197"/>
      <c r="GZT4" s="197"/>
      <c r="GZU4" s="197"/>
      <c r="GZV4" s="197"/>
      <c r="GZW4" s="197"/>
      <c r="GZX4" s="188"/>
      <c r="GZY4" s="208"/>
      <c r="GZZ4" s="196"/>
      <c r="HAA4" s="196"/>
      <c r="HAB4" s="196"/>
      <c r="HAC4" s="196"/>
      <c r="HAD4" s="196"/>
      <c r="HAE4" s="196"/>
      <c r="HAF4" s="197"/>
      <c r="HAG4" s="197"/>
      <c r="HAH4" s="197"/>
      <c r="HAI4" s="197"/>
      <c r="HAJ4" s="197"/>
      <c r="HAK4" s="197"/>
      <c r="HAL4" s="197"/>
      <c r="HAM4" s="197"/>
      <c r="HAN4" s="188"/>
      <c r="HAO4" s="208"/>
      <c r="HAP4" s="196"/>
      <c r="HAQ4" s="196"/>
      <c r="HAR4" s="196"/>
      <c r="HAS4" s="196"/>
      <c r="HAT4" s="196"/>
      <c r="HAU4" s="196"/>
      <c r="HAV4" s="197"/>
      <c r="HAW4" s="197"/>
      <c r="HAX4" s="197"/>
      <c r="HAY4" s="197"/>
      <c r="HAZ4" s="197"/>
      <c r="HBA4" s="197"/>
      <c r="HBB4" s="197"/>
      <c r="HBC4" s="197"/>
      <c r="HBD4" s="188"/>
      <c r="HBE4" s="208"/>
      <c r="HBF4" s="196"/>
      <c r="HBG4" s="196"/>
      <c r="HBH4" s="196"/>
      <c r="HBI4" s="196"/>
      <c r="HBJ4" s="196"/>
      <c r="HBK4" s="196"/>
      <c r="HBL4" s="197"/>
      <c r="HBM4" s="197"/>
      <c r="HBN4" s="197"/>
      <c r="HBO4" s="197"/>
      <c r="HBP4" s="197"/>
      <c r="HBQ4" s="197"/>
      <c r="HBR4" s="197"/>
      <c r="HBS4" s="197"/>
      <c r="HBT4" s="188"/>
      <c r="HBU4" s="208"/>
      <c r="HBV4" s="196"/>
      <c r="HBW4" s="196"/>
      <c r="HBX4" s="196"/>
      <c r="HBY4" s="196"/>
      <c r="HBZ4" s="196"/>
      <c r="HCA4" s="196"/>
      <c r="HCB4" s="197"/>
      <c r="HCC4" s="197"/>
      <c r="HCD4" s="197"/>
      <c r="HCE4" s="197"/>
      <c r="HCF4" s="197"/>
      <c r="HCG4" s="197"/>
      <c r="HCH4" s="197"/>
      <c r="HCI4" s="197"/>
      <c r="HCJ4" s="188"/>
      <c r="HCK4" s="208"/>
      <c r="HCL4" s="196"/>
      <c r="HCM4" s="196"/>
      <c r="HCN4" s="196"/>
      <c r="HCO4" s="196"/>
      <c r="HCP4" s="196"/>
      <c r="HCQ4" s="196"/>
      <c r="HCR4" s="197"/>
      <c r="HCS4" s="197"/>
      <c r="HCT4" s="197"/>
      <c r="HCU4" s="197"/>
      <c r="HCV4" s="197"/>
      <c r="HCW4" s="197"/>
      <c r="HCX4" s="197"/>
      <c r="HCY4" s="197"/>
      <c r="HCZ4" s="188"/>
      <c r="HDA4" s="208"/>
      <c r="HDB4" s="196"/>
      <c r="HDC4" s="196"/>
      <c r="HDD4" s="196"/>
      <c r="HDE4" s="196"/>
      <c r="HDF4" s="196"/>
      <c r="HDG4" s="196"/>
      <c r="HDH4" s="197"/>
      <c r="HDI4" s="197"/>
      <c r="HDJ4" s="197"/>
      <c r="HDK4" s="197"/>
      <c r="HDL4" s="197"/>
      <c r="HDM4" s="197"/>
      <c r="HDN4" s="197"/>
      <c r="HDO4" s="197"/>
      <c r="HDP4" s="188"/>
      <c r="HDQ4" s="208"/>
      <c r="HDR4" s="196"/>
      <c r="HDS4" s="196"/>
      <c r="HDT4" s="196"/>
      <c r="HDU4" s="196"/>
      <c r="HDV4" s="196"/>
      <c r="HDW4" s="196"/>
      <c r="HDX4" s="197"/>
      <c r="HDY4" s="197"/>
      <c r="HDZ4" s="197"/>
      <c r="HEA4" s="197"/>
      <c r="HEB4" s="197"/>
      <c r="HEC4" s="197"/>
      <c r="HED4" s="197"/>
      <c r="HEE4" s="197"/>
      <c r="HEF4" s="188"/>
      <c r="HEG4" s="208"/>
      <c r="HEH4" s="196"/>
      <c r="HEI4" s="196"/>
      <c r="HEJ4" s="196"/>
      <c r="HEK4" s="196"/>
      <c r="HEL4" s="196"/>
      <c r="HEM4" s="196"/>
      <c r="HEN4" s="197"/>
      <c r="HEO4" s="197"/>
      <c r="HEP4" s="197"/>
      <c r="HEQ4" s="197"/>
      <c r="HER4" s="197"/>
      <c r="HES4" s="197"/>
      <c r="HET4" s="197"/>
      <c r="HEU4" s="197"/>
      <c r="HEV4" s="188"/>
      <c r="HEW4" s="208"/>
      <c r="HEX4" s="196"/>
      <c r="HEY4" s="196"/>
      <c r="HEZ4" s="196"/>
      <c r="HFA4" s="196"/>
      <c r="HFB4" s="196"/>
      <c r="HFC4" s="196"/>
      <c r="HFD4" s="197"/>
      <c r="HFE4" s="197"/>
      <c r="HFF4" s="197"/>
      <c r="HFG4" s="197"/>
      <c r="HFH4" s="197"/>
      <c r="HFI4" s="197"/>
      <c r="HFJ4" s="197"/>
      <c r="HFK4" s="197"/>
      <c r="HFL4" s="188"/>
      <c r="HFM4" s="208"/>
      <c r="HFN4" s="196"/>
      <c r="HFO4" s="196"/>
      <c r="HFP4" s="196"/>
      <c r="HFQ4" s="196"/>
      <c r="HFR4" s="196"/>
      <c r="HFS4" s="196"/>
      <c r="HFT4" s="197"/>
      <c r="HFU4" s="197"/>
      <c r="HFV4" s="197"/>
      <c r="HFW4" s="197"/>
      <c r="HFX4" s="197"/>
      <c r="HFY4" s="197"/>
      <c r="HFZ4" s="197"/>
      <c r="HGA4" s="197"/>
      <c r="HGB4" s="188"/>
      <c r="HGC4" s="208"/>
      <c r="HGD4" s="196"/>
      <c r="HGE4" s="196"/>
      <c r="HGF4" s="196"/>
      <c r="HGG4" s="196"/>
      <c r="HGH4" s="196"/>
      <c r="HGI4" s="196"/>
      <c r="HGJ4" s="197"/>
      <c r="HGK4" s="197"/>
      <c r="HGL4" s="197"/>
      <c r="HGM4" s="197"/>
      <c r="HGN4" s="197"/>
      <c r="HGO4" s="197"/>
      <c r="HGP4" s="197"/>
      <c r="HGQ4" s="197"/>
      <c r="HGR4" s="188"/>
      <c r="HGS4" s="208"/>
      <c r="HGT4" s="196"/>
      <c r="HGU4" s="196"/>
      <c r="HGV4" s="196"/>
      <c r="HGW4" s="196"/>
      <c r="HGX4" s="196"/>
      <c r="HGY4" s="196"/>
      <c r="HGZ4" s="197"/>
      <c r="HHA4" s="197"/>
      <c r="HHB4" s="197"/>
      <c r="HHC4" s="197"/>
      <c r="HHD4" s="197"/>
      <c r="HHE4" s="197"/>
      <c r="HHF4" s="197"/>
      <c r="HHG4" s="197"/>
      <c r="HHH4" s="188"/>
      <c r="HHI4" s="208"/>
      <c r="HHJ4" s="196"/>
      <c r="HHK4" s="196"/>
      <c r="HHL4" s="196"/>
      <c r="HHM4" s="196"/>
      <c r="HHN4" s="196"/>
      <c r="HHO4" s="196"/>
      <c r="HHP4" s="197"/>
      <c r="HHQ4" s="197"/>
      <c r="HHR4" s="197"/>
      <c r="HHS4" s="197"/>
      <c r="HHT4" s="197"/>
      <c r="HHU4" s="197"/>
      <c r="HHV4" s="197"/>
      <c r="HHW4" s="197"/>
      <c r="HHX4" s="188"/>
      <c r="HHY4" s="208"/>
      <c r="HHZ4" s="196"/>
      <c r="HIA4" s="196"/>
      <c r="HIB4" s="196"/>
      <c r="HIC4" s="196"/>
      <c r="HID4" s="196"/>
      <c r="HIE4" s="196"/>
      <c r="HIF4" s="197"/>
      <c r="HIG4" s="197"/>
      <c r="HIH4" s="197"/>
      <c r="HII4" s="197"/>
      <c r="HIJ4" s="197"/>
      <c r="HIK4" s="197"/>
      <c r="HIL4" s="197"/>
      <c r="HIM4" s="197"/>
      <c r="HIN4" s="188"/>
      <c r="HIO4" s="208"/>
      <c r="HIP4" s="196"/>
      <c r="HIQ4" s="196"/>
      <c r="HIR4" s="196"/>
      <c r="HIS4" s="196"/>
      <c r="HIT4" s="196"/>
      <c r="HIU4" s="196"/>
      <c r="HIV4" s="197"/>
      <c r="HIW4" s="197"/>
      <c r="HIX4" s="197"/>
      <c r="HIY4" s="197"/>
      <c r="HIZ4" s="197"/>
      <c r="HJA4" s="197"/>
      <c r="HJB4" s="197"/>
      <c r="HJC4" s="197"/>
      <c r="HJD4" s="188"/>
      <c r="HJE4" s="208"/>
      <c r="HJF4" s="196"/>
      <c r="HJG4" s="196"/>
      <c r="HJH4" s="196"/>
      <c r="HJI4" s="196"/>
      <c r="HJJ4" s="196"/>
      <c r="HJK4" s="196"/>
      <c r="HJL4" s="197"/>
      <c r="HJM4" s="197"/>
      <c r="HJN4" s="197"/>
      <c r="HJO4" s="197"/>
      <c r="HJP4" s="197"/>
      <c r="HJQ4" s="197"/>
      <c r="HJR4" s="197"/>
      <c r="HJS4" s="197"/>
      <c r="HJT4" s="188"/>
      <c r="HJU4" s="208"/>
      <c r="HJV4" s="196"/>
      <c r="HJW4" s="196"/>
      <c r="HJX4" s="196"/>
      <c r="HJY4" s="196"/>
      <c r="HJZ4" s="196"/>
      <c r="HKA4" s="196"/>
      <c r="HKB4" s="197"/>
      <c r="HKC4" s="197"/>
      <c r="HKD4" s="197"/>
      <c r="HKE4" s="197"/>
      <c r="HKF4" s="197"/>
      <c r="HKG4" s="197"/>
      <c r="HKH4" s="197"/>
      <c r="HKI4" s="197"/>
      <c r="HKJ4" s="188"/>
      <c r="HKK4" s="208"/>
      <c r="HKL4" s="196"/>
      <c r="HKM4" s="196"/>
      <c r="HKN4" s="196"/>
      <c r="HKO4" s="196"/>
      <c r="HKP4" s="196"/>
      <c r="HKQ4" s="196"/>
      <c r="HKR4" s="197"/>
      <c r="HKS4" s="197"/>
      <c r="HKT4" s="197"/>
      <c r="HKU4" s="197"/>
      <c r="HKV4" s="197"/>
      <c r="HKW4" s="197"/>
      <c r="HKX4" s="197"/>
      <c r="HKY4" s="197"/>
      <c r="HKZ4" s="188"/>
      <c r="HLA4" s="208"/>
      <c r="HLB4" s="196"/>
      <c r="HLC4" s="196"/>
      <c r="HLD4" s="196"/>
      <c r="HLE4" s="196"/>
      <c r="HLF4" s="196"/>
      <c r="HLG4" s="196"/>
      <c r="HLH4" s="197"/>
      <c r="HLI4" s="197"/>
      <c r="HLJ4" s="197"/>
      <c r="HLK4" s="197"/>
      <c r="HLL4" s="197"/>
      <c r="HLM4" s="197"/>
      <c r="HLN4" s="197"/>
      <c r="HLO4" s="197"/>
      <c r="HLP4" s="188"/>
      <c r="HLQ4" s="208"/>
      <c r="HLR4" s="196"/>
      <c r="HLS4" s="196"/>
      <c r="HLT4" s="196"/>
      <c r="HLU4" s="196"/>
      <c r="HLV4" s="196"/>
      <c r="HLW4" s="196"/>
      <c r="HLX4" s="197"/>
      <c r="HLY4" s="197"/>
      <c r="HLZ4" s="197"/>
      <c r="HMA4" s="197"/>
      <c r="HMB4" s="197"/>
      <c r="HMC4" s="197"/>
      <c r="HMD4" s="197"/>
      <c r="HME4" s="197"/>
      <c r="HMF4" s="188"/>
      <c r="HMG4" s="208"/>
      <c r="HMH4" s="196"/>
      <c r="HMI4" s="196"/>
      <c r="HMJ4" s="196"/>
      <c r="HMK4" s="196"/>
      <c r="HML4" s="196"/>
      <c r="HMM4" s="196"/>
      <c r="HMN4" s="197"/>
      <c r="HMO4" s="197"/>
      <c r="HMP4" s="197"/>
      <c r="HMQ4" s="197"/>
      <c r="HMR4" s="197"/>
      <c r="HMS4" s="197"/>
      <c r="HMT4" s="197"/>
      <c r="HMU4" s="197"/>
      <c r="HMV4" s="188"/>
      <c r="HMW4" s="208"/>
      <c r="HMX4" s="196"/>
      <c r="HMY4" s="196"/>
      <c r="HMZ4" s="196"/>
      <c r="HNA4" s="196"/>
      <c r="HNB4" s="196"/>
      <c r="HNC4" s="196"/>
      <c r="HND4" s="197"/>
      <c r="HNE4" s="197"/>
      <c r="HNF4" s="197"/>
      <c r="HNG4" s="197"/>
      <c r="HNH4" s="197"/>
      <c r="HNI4" s="197"/>
      <c r="HNJ4" s="197"/>
      <c r="HNK4" s="197"/>
      <c r="HNL4" s="188"/>
      <c r="HNM4" s="208"/>
      <c r="HNN4" s="196"/>
      <c r="HNO4" s="196"/>
      <c r="HNP4" s="196"/>
      <c r="HNQ4" s="196"/>
      <c r="HNR4" s="196"/>
      <c r="HNS4" s="196"/>
      <c r="HNT4" s="197"/>
      <c r="HNU4" s="197"/>
      <c r="HNV4" s="197"/>
      <c r="HNW4" s="197"/>
      <c r="HNX4" s="197"/>
      <c r="HNY4" s="197"/>
      <c r="HNZ4" s="197"/>
      <c r="HOA4" s="197"/>
      <c r="HOB4" s="188"/>
      <c r="HOC4" s="208"/>
      <c r="HOD4" s="196"/>
      <c r="HOE4" s="196"/>
      <c r="HOF4" s="196"/>
      <c r="HOG4" s="196"/>
      <c r="HOH4" s="196"/>
      <c r="HOI4" s="196"/>
      <c r="HOJ4" s="197"/>
      <c r="HOK4" s="197"/>
      <c r="HOL4" s="197"/>
      <c r="HOM4" s="197"/>
      <c r="HON4" s="197"/>
      <c r="HOO4" s="197"/>
      <c r="HOP4" s="197"/>
      <c r="HOQ4" s="197"/>
      <c r="HOR4" s="188"/>
      <c r="HOS4" s="208"/>
      <c r="HOT4" s="196"/>
      <c r="HOU4" s="196"/>
      <c r="HOV4" s="196"/>
      <c r="HOW4" s="196"/>
      <c r="HOX4" s="196"/>
      <c r="HOY4" s="196"/>
      <c r="HOZ4" s="197"/>
      <c r="HPA4" s="197"/>
      <c r="HPB4" s="197"/>
      <c r="HPC4" s="197"/>
      <c r="HPD4" s="197"/>
      <c r="HPE4" s="197"/>
      <c r="HPF4" s="197"/>
      <c r="HPG4" s="197"/>
      <c r="HPH4" s="188"/>
      <c r="HPI4" s="208"/>
      <c r="HPJ4" s="196"/>
      <c r="HPK4" s="196"/>
      <c r="HPL4" s="196"/>
      <c r="HPM4" s="196"/>
      <c r="HPN4" s="196"/>
      <c r="HPO4" s="196"/>
      <c r="HPP4" s="197"/>
      <c r="HPQ4" s="197"/>
      <c r="HPR4" s="197"/>
      <c r="HPS4" s="197"/>
      <c r="HPT4" s="197"/>
      <c r="HPU4" s="197"/>
      <c r="HPV4" s="197"/>
      <c r="HPW4" s="197"/>
      <c r="HPX4" s="188"/>
      <c r="HPY4" s="208"/>
      <c r="HPZ4" s="196"/>
      <c r="HQA4" s="196"/>
      <c r="HQB4" s="196"/>
      <c r="HQC4" s="196"/>
      <c r="HQD4" s="196"/>
      <c r="HQE4" s="196"/>
      <c r="HQF4" s="197"/>
      <c r="HQG4" s="197"/>
      <c r="HQH4" s="197"/>
      <c r="HQI4" s="197"/>
      <c r="HQJ4" s="197"/>
      <c r="HQK4" s="197"/>
      <c r="HQL4" s="197"/>
      <c r="HQM4" s="197"/>
      <c r="HQN4" s="188"/>
      <c r="HQO4" s="208"/>
      <c r="HQP4" s="196"/>
      <c r="HQQ4" s="196"/>
      <c r="HQR4" s="196"/>
      <c r="HQS4" s="196"/>
      <c r="HQT4" s="196"/>
      <c r="HQU4" s="196"/>
      <c r="HQV4" s="197"/>
      <c r="HQW4" s="197"/>
      <c r="HQX4" s="197"/>
      <c r="HQY4" s="197"/>
      <c r="HQZ4" s="197"/>
      <c r="HRA4" s="197"/>
      <c r="HRB4" s="197"/>
      <c r="HRC4" s="197"/>
      <c r="HRD4" s="188"/>
      <c r="HRE4" s="208"/>
      <c r="HRF4" s="196"/>
      <c r="HRG4" s="196"/>
      <c r="HRH4" s="196"/>
      <c r="HRI4" s="196"/>
      <c r="HRJ4" s="196"/>
      <c r="HRK4" s="196"/>
      <c r="HRL4" s="197"/>
      <c r="HRM4" s="197"/>
      <c r="HRN4" s="197"/>
      <c r="HRO4" s="197"/>
      <c r="HRP4" s="197"/>
      <c r="HRQ4" s="197"/>
      <c r="HRR4" s="197"/>
      <c r="HRS4" s="197"/>
      <c r="HRT4" s="188"/>
      <c r="HRU4" s="208"/>
      <c r="HRV4" s="196"/>
      <c r="HRW4" s="196"/>
      <c r="HRX4" s="196"/>
      <c r="HRY4" s="196"/>
      <c r="HRZ4" s="196"/>
      <c r="HSA4" s="196"/>
      <c r="HSB4" s="197"/>
      <c r="HSC4" s="197"/>
      <c r="HSD4" s="197"/>
      <c r="HSE4" s="197"/>
      <c r="HSF4" s="197"/>
      <c r="HSG4" s="197"/>
      <c r="HSH4" s="197"/>
      <c r="HSI4" s="197"/>
      <c r="HSJ4" s="188"/>
      <c r="HSK4" s="208"/>
      <c r="HSL4" s="196"/>
      <c r="HSM4" s="196"/>
      <c r="HSN4" s="196"/>
      <c r="HSO4" s="196"/>
      <c r="HSP4" s="196"/>
      <c r="HSQ4" s="196"/>
      <c r="HSR4" s="197"/>
      <c r="HSS4" s="197"/>
      <c r="HST4" s="197"/>
      <c r="HSU4" s="197"/>
      <c r="HSV4" s="197"/>
      <c r="HSW4" s="197"/>
      <c r="HSX4" s="197"/>
      <c r="HSY4" s="197"/>
      <c r="HSZ4" s="188"/>
      <c r="HTA4" s="208"/>
      <c r="HTB4" s="196"/>
      <c r="HTC4" s="196"/>
      <c r="HTD4" s="196"/>
      <c r="HTE4" s="196"/>
      <c r="HTF4" s="196"/>
      <c r="HTG4" s="196"/>
      <c r="HTH4" s="197"/>
      <c r="HTI4" s="197"/>
      <c r="HTJ4" s="197"/>
      <c r="HTK4" s="197"/>
      <c r="HTL4" s="197"/>
      <c r="HTM4" s="197"/>
      <c r="HTN4" s="197"/>
      <c r="HTO4" s="197"/>
      <c r="HTP4" s="188"/>
      <c r="HTQ4" s="208"/>
      <c r="HTR4" s="196"/>
      <c r="HTS4" s="196"/>
      <c r="HTT4" s="196"/>
      <c r="HTU4" s="196"/>
      <c r="HTV4" s="196"/>
      <c r="HTW4" s="196"/>
      <c r="HTX4" s="197"/>
      <c r="HTY4" s="197"/>
      <c r="HTZ4" s="197"/>
      <c r="HUA4" s="197"/>
      <c r="HUB4" s="197"/>
      <c r="HUC4" s="197"/>
      <c r="HUD4" s="197"/>
      <c r="HUE4" s="197"/>
      <c r="HUF4" s="188"/>
      <c r="HUG4" s="208"/>
      <c r="HUH4" s="196"/>
      <c r="HUI4" s="196"/>
      <c r="HUJ4" s="196"/>
      <c r="HUK4" s="196"/>
      <c r="HUL4" s="196"/>
      <c r="HUM4" s="196"/>
      <c r="HUN4" s="197"/>
      <c r="HUO4" s="197"/>
      <c r="HUP4" s="197"/>
      <c r="HUQ4" s="197"/>
      <c r="HUR4" s="197"/>
      <c r="HUS4" s="197"/>
      <c r="HUT4" s="197"/>
      <c r="HUU4" s="197"/>
      <c r="HUV4" s="188"/>
      <c r="HUW4" s="208"/>
      <c r="HUX4" s="196"/>
      <c r="HUY4" s="196"/>
      <c r="HUZ4" s="196"/>
      <c r="HVA4" s="196"/>
      <c r="HVB4" s="196"/>
      <c r="HVC4" s="196"/>
      <c r="HVD4" s="197"/>
      <c r="HVE4" s="197"/>
      <c r="HVF4" s="197"/>
      <c r="HVG4" s="197"/>
      <c r="HVH4" s="197"/>
      <c r="HVI4" s="197"/>
      <c r="HVJ4" s="197"/>
      <c r="HVK4" s="197"/>
      <c r="HVL4" s="188"/>
      <c r="HVM4" s="208"/>
      <c r="HVN4" s="196"/>
      <c r="HVO4" s="196"/>
      <c r="HVP4" s="196"/>
      <c r="HVQ4" s="196"/>
      <c r="HVR4" s="196"/>
      <c r="HVS4" s="196"/>
      <c r="HVT4" s="197"/>
      <c r="HVU4" s="197"/>
      <c r="HVV4" s="197"/>
      <c r="HVW4" s="197"/>
      <c r="HVX4" s="197"/>
      <c r="HVY4" s="197"/>
      <c r="HVZ4" s="197"/>
      <c r="HWA4" s="197"/>
      <c r="HWB4" s="188"/>
      <c r="HWC4" s="208"/>
      <c r="HWD4" s="196"/>
      <c r="HWE4" s="196"/>
      <c r="HWF4" s="196"/>
      <c r="HWG4" s="196"/>
      <c r="HWH4" s="196"/>
      <c r="HWI4" s="196"/>
      <c r="HWJ4" s="197"/>
      <c r="HWK4" s="197"/>
      <c r="HWL4" s="197"/>
      <c r="HWM4" s="197"/>
      <c r="HWN4" s="197"/>
      <c r="HWO4" s="197"/>
      <c r="HWP4" s="197"/>
      <c r="HWQ4" s="197"/>
      <c r="HWR4" s="188"/>
      <c r="HWS4" s="208"/>
      <c r="HWT4" s="196"/>
      <c r="HWU4" s="196"/>
      <c r="HWV4" s="196"/>
      <c r="HWW4" s="196"/>
      <c r="HWX4" s="196"/>
      <c r="HWY4" s="196"/>
      <c r="HWZ4" s="197"/>
      <c r="HXA4" s="197"/>
      <c r="HXB4" s="197"/>
      <c r="HXC4" s="197"/>
      <c r="HXD4" s="197"/>
      <c r="HXE4" s="197"/>
      <c r="HXF4" s="197"/>
      <c r="HXG4" s="197"/>
      <c r="HXH4" s="188"/>
      <c r="HXI4" s="208"/>
      <c r="HXJ4" s="196"/>
      <c r="HXK4" s="196"/>
      <c r="HXL4" s="196"/>
      <c r="HXM4" s="196"/>
      <c r="HXN4" s="196"/>
      <c r="HXO4" s="196"/>
      <c r="HXP4" s="197"/>
      <c r="HXQ4" s="197"/>
      <c r="HXR4" s="197"/>
      <c r="HXS4" s="197"/>
      <c r="HXT4" s="197"/>
      <c r="HXU4" s="197"/>
      <c r="HXV4" s="197"/>
      <c r="HXW4" s="197"/>
      <c r="HXX4" s="188"/>
      <c r="HXY4" s="208"/>
      <c r="HXZ4" s="196"/>
      <c r="HYA4" s="196"/>
      <c r="HYB4" s="196"/>
      <c r="HYC4" s="196"/>
      <c r="HYD4" s="196"/>
      <c r="HYE4" s="196"/>
      <c r="HYF4" s="197"/>
      <c r="HYG4" s="197"/>
      <c r="HYH4" s="197"/>
      <c r="HYI4" s="197"/>
      <c r="HYJ4" s="197"/>
      <c r="HYK4" s="197"/>
      <c r="HYL4" s="197"/>
      <c r="HYM4" s="197"/>
      <c r="HYN4" s="188"/>
      <c r="HYO4" s="208"/>
      <c r="HYP4" s="196"/>
      <c r="HYQ4" s="196"/>
      <c r="HYR4" s="196"/>
      <c r="HYS4" s="196"/>
      <c r="HYT4" s="196"/>
      <c r="HYU4" s="196"/>
      <c r="HYV4" s="197"/>
      <c r="HYW4" s="197"/>
      <c r="HYX4" s="197"/>
      <c r="HYY4" s="197"/>
      <c r="HYZ4" s="197"/>
      <c r="HZA4" s="197"/>
      <c r="HZB4" s="197"/>
      <c r="HZC4" s="197"/>
      <c r="HZD4" s="188"/>
      <c r="HZE4" s="208"/>
      <c r="HZF4" s="196"/>
      <c r="HZG4" s="196"/>
      <c r="HZH4" s="196"/>
      <c r="HZI4" s="196"/>
      <c r="HZJ4" s="196"/>
      <c r="HZK4" s="196"/>
      <c r="HZL4" s="197"/>
      <c r="HZM4" s="197"/>
      <c r="HZN4" s="197"/>
      <c r="HZO4" s="197"/>
      <c r="HZP4" s="197"/>
      <c r="HZQ4" s="197"/>
      <c r="HZR4" s="197"/>
      <c r="HZS4" s="197"/>
      <c r="HZT4" s="188"/>
      <c r="HZU4" s="208"/>
      <c r="HZV4" s="196"/>
      <c r="HZW4" s="196"/>
      <c r="HZX4" s="196"/>
      <c r="HZY4" s="196"/>
      <c r="HZZ4" s="196"/>
      <c r="IAA4" s="196"/>
      <c r="IAB4" s="197"/>
      <c r="IAC4" s="197"/>
      <c r="IAD4" s="197"/>
      <c r="IAE4" s="197"/>
      <c r="IAF4" s="197"/>
      <c r="IAG4" s="197"/>
      <c r="IAH4" s="197"/>
      <c r="IAI4" s="197"/>
      <c r="IAJ4" s="188"/>
      <c r="IAK4" s="208"/>
      <c r="IAL4" s="196"/>
      <c r="IAM4" s="196"/>
      <c r="IAN4" s="196"/>
      <c r="IAO4" s="196"/>
      <c r="IAP4" s="196"/>
      <c r="IAQ4" s="196"/>
      <c r="IAR4" s="197"/>
      <c r="IAS4" s="197"/>
      <c r="IAT4" s="197"/>
      <c r="IAU4" s="197"/>
      <c r="IAV4" s="197"/>
      <c r="IAW4" s="197"/>
      <c r="IAX4" s="197"/>
      <c r="IAY4" s="197"/>
      <c r="IAZ4" s="188"/>
      <c r="IBA4" s="208"/>
      <c r="IBB4" s="196"/>
      <c r="IBC4" s="196"/>
      <c r="IBD4" s="196"/>
      <c r="IBE4" s="196"/>
      <c r="IBF4" s="196"/>
      <c r="IBG4" s="196"/>
      <c r="IBH4" s="197"/>
      <c r="IBI4" s="197"/>
      <c r="IBJ4" s="197"/>
      <c r="IBK4" s="197"/>
      <c r="IBL4" s="197"/>
      <c r="IBM4" s="197"/>
      <c r="IBN4" s="197"/>
      <c r="IBO4" s="197"/>
      <c r="IBP4" s="188"/>
      <c r="IBQ4" s="208"/>
      <c r="IBR4" s="196"/>
      <c r="IBS4" s="196"/>
      <c r="IBT4" s="196"/>
      <c r="IBU4" s="196"/>
      <c r="IBV4" s="196"/>
      <c r="IBW4" s="196"/>
      <c r="IBX4" s="197"/>
      <c r="IBY4" s="197"/>
      <c r="IBZ4" s="197"/>
      <c r="ICA4" s="197"/>
      <c r="ICB4" s="197"/>
      <c r="ICC4" s="197"/>
      <c r="ICD4" s="197"/>
      <c r="ICE4" s="197"/>
      <c r="ICF4" s="188"/>
      <c r="ICG4" s="208"/>
      <c r="ICH4" s="196"/>
      <c r="ICI4" s="196"/>
      <c r="ICJ4" s="196"/>
      <c r="ICK4" s="196"/>
      <c r="ICL4" s="196"/>
      <c r="ICM4" s="196"/>
      <c r="ICN4" s="197"/>
      <c r="ICO4" s="197"/>
      <c r="ICP4" s="197"/>
      <c r="ICQ4" s="197"/>
      <c r="ICR4" s="197"/>
      <c r="ICS4" s="197"/>
      <c r="ICT4" s="197"/>
      <c r="ICU4" s="197"/>
      <c r="ICV4" s="188"/>
      <c r="ICW4" s="208"/>
      <c r="ICX4" s="196"/>
      <c r="ICY4" s="196"/>
      <c r="ICZ4" s="196"/>
      <c r="IDA4" s="196"/>
      <c r="IDB4" s="196"/>
      <c r="IDC4" s="196"/>
      <c r="IDD4" s="197"/>
      <c r="IDE4" s="197"/>
      <c r="IDF4" s="197"/>
      <c r="IDG4" s="197"/>
      <c r="IDH4" s="197"/>
      <c r="IDI4" s="197"/>
      <c r="IDJ4" s="197"/>
      <c r="IDK4" s="197"/>
      <c r="IDL4" s="188"/>
      <c r="IDM4" s="208"/>
      <c r="IDN4" s="196"/>
      <c r="IDO4" s="196"/>
      <c r="IDP4" s="196"/>
      <c r="IDQ4" s="196"/>
      <c r="IDR4" s="196"/>
      <c r="IDS4" s="196"/>
      <c r="IDT4" s="197"/>
      <c r="IDU4" s="197"/>
      <c r="IDV4" s="197"/>
      <c r="IDW4" s="197"/>
      <c r="IDX4" s="197"/>
      <c r="IDY4" s="197"/>
      <c r="IDZ4" s="197"/>
      <c r="IEA4" s="197"/>
      <c r="IEB4" s="188"/>
      <c r="IEC4" s="208"/>
      <c r="IED4" s="196"/>
      <c r="IEE4" s="196"/>
      <c r="IEF4" s="196"/>
      <c r="IEG4" s="196"/>
      <c r="IEH4" s="196"/>
      <c r="IEI4" s="196"/>
      <c r="IEJ4" s="197"/>
      <c r="IEK4" s="197"/>
      <c r="IEL4" s="197"/>
      <c r="IEM4" s="197"/>
      <c r="IEN4" s="197"/>
      <c r="IEO4" s="197"/>
      <c r="IEP4" s="197"/>
      <c r="IEQ4" s="197"/>
      <c r="IER4" s="188"/>
      <c r="IES4" s="208"/>
      <c r="IET4" s="196"/>
      <c r="IEU4" s="196"/>
      <c r="IEV4" s="196"/>
      <c r="IEW4" s="196"/>
      <c r="IEX4" s="196"/>
      <c r="IEY4" s="196"/>
      <c r="IEZ4" s="197"/>
      <c r="IFA4" s="197"/>
      <c r="IFB4" s="197"/>
      <c r="IFC4" s="197"/>
      <c r="IFD4" s="197"/>
      <c r="IFE4" s="197"/>
      <c r="IFF4" s="197"/>
      <c r="IFG4" s="197"/>
      <c r="IFH4" s="188"/>
      <c r="IFI4" s="208"/>
      <c r="IFJ4" s="196"/>
      <c r="IFK4" s="196"/>
      <c r="IFL4" s="196"/>
      <c r="IFM4" s="196"/>
      <c r="IFN4" s="196"/>
      <c r="IFO4" s="196"/>
      <c r="IFP4" s="197"/>
      <c r="IFQ4" s="197"/>
      <c r="IFR4" s="197"/>
      <c r="IFS4" s="197"/>
      <c r="IFT4" s="197"/>
      <c r="IFU4" s="197"/>
      <c r="IFV4" s="197"/>
      <c r="IFW4" s="197"/>
      <c r="IFX4" s="188"/>
      <c r="IFY4" s="208"/>
      <c r="IFZ4" s="196"/>
      <c r="IGA4" s="196"/>
      <c r="IGB4" s="196"/>
      <c r="IGC4" s="196"/>
      <c r="IGD4" s="196"/>
      <c r="IGE4" s="196"/>
      <c r="IGF4" s="197"/>
      <c r="IGG4" s="197"/>
      <c r="IGH4" s="197"/>
      <c r="IGI4" s="197"/>
      <c r="IGJ4" s="197"/>
      <c r="IGK4" s="197"/>
      <c r="IGL4" s="197"/>
      <c r="IGM4" s="197"/>
      <c r="IGN4" s="188"/>
      <c r="IGO4" s="208"/>
      <c r="IGP4" s="196"/>
      <c r="IGQ4" s="196"/>
      <c r="IGR4" s="196"/>
      <c r="IGS4" s="196"/>
      <c r="IGT4" s="196"/>
      <c r="IGU4" s="196"/>
      <c r="IGV4" s="197"/>
      <c r="IGW4" s="197"/>
      <c r="IGX4" s="197"/>
      <c r="IGY4" s="197"/>
      <c r="IGZ4" s="197"/>
      <c r="IHA4" s="197"/>
      <c r="IHB4" s="197"/>
      <c r="IHC4" s="197"/>
      <c r="IHD4" s="188"/>
      <c r="IHE4" s="208"/>
      <c r="IHF4" s="196"/>
      <c r="IHG4" s="196"/>
      <c r="IHH4" s="196"/>
      <c r="IHI4" s="196"/>
      <c r="IHJ4" s="196"/>
      <c r="IHK4" s="196"/>
      <c r="IHL4" s="197"/>
      <c r="IHM4" s="197"/>
      <c r="IHN4" s="197"/>
      <c r="IHO4" s="197"/>
      <c r="IHP4" s="197"/>
      <c r="IHQ4" s="197"/>
      <c r="IHR4" s="197"/>
      <c r="IHS4" s="197"/>
      <c r="IHT4" s="188"/>
      <c r="IHU4" s="208"/>
      <c r="IHV4" s="196"/>
      <c r="IHW4" s="196"/>
      <c r="IHX4" s="196"/>
      <c r="IHY4" s="196"/>
      <c r="IHZ4" s="196"/>
      <c r="IIA4" s="196"/>
      <c r="IIB4" s="197"/>
      <c r="IIC4" s="197"/>
      <c r="IID4" s="197"/>
      <c r="IIE4" s="197"/>
      <c r="IIF4" s="197"/>
      <c r="IIG4" s="197"/>
      <c r="IIH4" s="197"/>
      <c r="III4" s="197"/>
      <c r="IIJ4" s="188"/>
      <c r="IIK4" s="208"/>
      <c r="IIL4" s="196"/>
      <c r="IIM4" s="196"/>
      <c r="IIN4" s="196"/>
      <c r="IIO4" s="196"/>
      <c r="IIP4" s="196"/>
      <c r="IIQ4" s="196"/>
      <c r="IIR4" s="197"/>
      <c r="IIS4" s="197"/>
      <c r="IIT4" s="197"/>
      <c r="IIU4" s="197"/>
      <c r="IIV4" s="197"/>
      <c r="IIW4" s="197"/>
      <c r="IIX4" s="197"/>
      <c r="IIY4" s="197"/>
      <c r="IIZ4" s="188"/>
      <c r="IJA4" s="208"/>
      <c r="IJB4" s="196"/>
      <c r="IJC4" s="196"/>
      <c r="IJD4" s="196"/>
      <c r="IJE4" s="196"/>
      <c r="IJF4" s="196"/>
      <c r="IJG4" s="196"/>
      <c r="IJH4" s="197"/>
      <c r="IJI4" s="197"/>
      <c r="IJJ4" s="197"/>
      <c r="IJK4" s="197"/>
      <c r="IJL4" s="197"/>
      <c r="IJM4" s="197"/>
      <c r="IJN4" s="197"/>
      <c r="IJO4" s="197"/>
      <c r="IJP4" s="188"/>
      <c r="IJQ4" s="208"/>
      <c r="IJR4" s="196"/>
      <c r="IJS4" s="196"/>
      <c r="IJT4" s="196"/>
      <c r="IJU4" s="196"/>
      <c r="IJV4" s="196"/>
      <c r="IJW4" s="196"/>
      <c r="IJX4" s="197"/>
      <c r="IJY4" s="197"/>
      <c r="IJZ4" s="197"/>
      <c r="IKA4" s="197"/>
      <c r="IKB4" s="197"/>
      <c r="IKC4" s="197"/>
      <c r="IKD4" s="197"/>
      <c r="IKE4" s="197"/>
      <c r="IKF4" s="188"/>
      <c r="IKG4" s="208"/>
      <c r="IKH4" s="196"/>
      <c r="IKI4" s="196"/>
      <c r="IKJ4" s="196"/>
      <c r="IKK4" s="196"/>
      <c r="IKL4" s="196"/>
      <c r="IKM4" s="196"/>
      <c r="IKN4" s="197"/>
      <c r="IKO4" s="197"/>
      <c r="IKP4" s="197"/>
      <c r="IKQ4" s="197"/>
      <c r="IKR4" s="197"/>
      <c r="IKS4" s="197"/>
      <c r="IKT4" s="197"/>
      <c r="IKU4" s="197"/>
      <c r="IKV4" s="188"/>
      <c r="IKW4" s="208"/>
      <c r="IKX4" s="196"/>
      <c r="IKY4" s="196"/>
      <c r="IKZ4" s="196"/>
      <c r="ILA4" s="196"/>
      <c r="ILB4" s="196"/>
      <c r="ILC4" s="196"/>
      <c r="ILD4" s="197"/>
      <c r="ILE4" s="197"/>
      <c r="ILF4" s="197"/>
      <c r="ILG4" s="197"/>
      <c r="ILH4" s="197"/>
      <c r="ILI4" s="197"/>
      <c r="ILJ4" s="197"/>
      <c r="ILK4" s="197"/>
      <c r="ILL4" s="188"/>
      <c r="ILM4" s="208"/>
      <c r="ILN4" s="196"/>
      <c r="ILO4" s="196"/>
      <c r="ILP4" s="196"/>
      <c r="ILQ4" s="196"/>
      <c r="ILR4" s="196"/>
      <c r="ILS4" s="196"/>
      <c r="ILT4" s="197"/>
      <c r="ILU4" s="197"/>
      <c r="ILV4" s="197"/>
      <c r="ILW4" s="197"/>
      <c r="ILX4" s="197"/>
      <c r="ILY4" s="197"/>
      <c r="ILZ4" s="197"/>
      <c r="IMA4" s="197"/>
      <c r="IMB4" s="188"/>
      <c r="IMC4" s="208"/>
      <c r="IMD4" s="196"/>
      <c r="IME4" s="196"/>
      <c r="IMF4" s="196"/>
      <c r="IMG4" s="196"/>
      <c r="IMH4" s="196"/>
      <c r="IMI4" s="196"/>
      <c r="IMJ4" s="197"/>
      <c r="IMK4" s="197"/>
      <c r="IML4" s="197"/>
      <c r="IMM4" s="197"/>
      <c r="IMN4" s="197"/>
      <c r="IMO4" s="197"/>
      <c r="IMP4" s="197"/>
      <c r="IMQ4" s="197"/>
      <c r="IMR4" s="188"/>
      <c r="IMS4" s="208"/>
      <c r="IMT4" s="196"/>
      <c r="IMU4" s="196"/>
      <c r="IMV4" s="196"/>
      <c r="IMW4" s="196"/>
      <c r="IMX4" s="196"/>
      <c r="IMY4" s="196"/>
      <c r="IMZ4" s="197"/>
      <c r="INA4" s="197"/>
      <c r="INB4" s="197"/>
      <c r="INC4" s="197"/>
      <c r="IND4" s="197"/>
      <c r="INE4" s="197"/>
      <c r="INF4" s="197"/>
      <c r="ING4" s="197"/>
      <c r="INH4" s="188"/>
      <c r="INI4" s="208"/>
      <c r="INJ4" s="196"/>
      <c r="INK4" s="196"/>
      <c r="INL4" s="196"/>
      <c r="INM4" s="196"/>
      <c r="INN4" s="196"/>
      <c r="INO4" s="196"/>
      <c r="INP4" s="197"/>
      <c r="INQ4" s="197"/>
      <c r="INR4" s="197"/>
      <c r="INS4" s="197"/>
      <c r="INT4" s="197"/>
      <c r="INU4" s="197"/>
      <c r="INV4" s="197"/>
      <c r="INW4" s="197"/>
      <c r="INX4" s="188"/>
      <c r="INY4" s="208"/>
      <c r="INZ4" s="196"/>
      <c r="IOA4" s="196"/>
      <c r="IOB4" s="196"/>
      <c r="IOC4" s="196"/>
      <c r="IOD4" s="196"/>
      <c r="IOE4" s="196"/>
      <c r="IOF4" s="197"/>
      <c r="IOG4" s="197"/>
      <c r="IOH4" s="197"/>
      <c r="IOI4" s="197"/>
      <c r="IOJ4" s="197"/>
      <c r="IOK4" s="197"/>
      <c r="IOL4" s="197"/>
      <c r="IOM4" s="197"/>
      <c r="ION4" s="188"/>
      <c r="IOO4" s="208"/>
      <c r="IOP4" s="196"/>
      <c r="IOQ4" s="196"/>
      <c r="IOR4" s="196"/>
      <c r="IOS4" s="196"/>
      <c r="IOT4" s="196"/>
      <c r="IOU4" s="196"/>
      <c r="IOV4" s="197"/>
      <c r="IOW4" s="197"/>
      <c r="IOX4" s="197"/>
      <c r="IOY4" s="197"/>
      <c r="IOZ4" s="197"/>
      <c r="IPA4" s="197"/>
      <c r="IPB4" s="197"/>
      <c r="IPC4" s="197"/>
      <c r="IPD4" s="188"/>
      <c r="IPE4" s="208"/>
      <c r="IPF4" s="196"/>
      <c r="IPG4" s="196"/>
      <c r="IPH4" s="196"/>
      <c r="IPI4" s="196"/>
      <c r="IPJ4" s="196"/>
      <c r="IPK4" s="196"/>
      <c r="IPL4" s="197"/>
      <c r="IPM4" s="197"/>
      <c r="IPN4" s="197"/>
      <c r="IPO4" s="197"/>
      <c r="IPP4" s="197"/>
      <c r="IPQ4" s="197"/>
      <c r="IPR4" s="197"/>
      <c r="IPS4" s="197"/>
      <c r="IPT4" s="188"/>
      <c r="IPU4" s="208"/>
      <c r="IPV4" s="196"/>
      <c r="IPW4" s="196"/>
      <c r="IPX4" s="196"/>
      <c r="IPY4" s="196"/>
      <c r="IPZ4" s="196"/>
      <c r="IQA4" s="196"/>
      <c r="IQB4" s="197"/>
      <c r="IQC4" s="197"/>
      <c r="IQD4" s="197"/>
      <c r="IQE4" s="197"/>
      <c r="IQF4" s="197"/>
      <c r="IQG4" s="197"/>
      <c r="IQH4" s="197"/>
      <c r="IQI4" s="197"/>
      <c r="IQJ4" s="188"/>
      <c r="IQK4" s="208"/>
      <c r="IQL4" s="196"/>
      <c r="IQM4" s="196"/>
      <c r="IQN4" s="196"/>
      <c r="IQO4" s="196"/>
      <c r="IQP4" s="196"/>
      <c r="IQQ4" s="196"/>
      <c r="IQR4" s="197"/>
      <c r="IQS4" s="197"/>
      <c r="IQT4" s="197"/>
      <c r="IQU4" s="197"/>
      <c r="IQV4" s="197"/>
      <c r="IQW4" s="197"/>
      <c r="IQX4" s="197"/>
      <c r="IQY4" s="197"/>
      <c r="IQZ4" s="188"/>
      <c r="IRA4" s="208"/>
      <c r="IRB4" s="196"/>
      <c r="IRC4" s="196"/>
      <c r="IRD4" s="196"/>
      <c r="IRE4" s="196"/>
      <c r="IRF4" s="196"/>
      <c r="IRG4" s="196"/>
      <c r="IRH4" s="197"/>
      <c r="IRI4" s="197"/>
      <c r="IRJ4" s="197"/>
      <c r="IRK4" s="197"/>
      <c r="IRL4" s="197"/>
      <c r="IRM4" s="197"/>
      <c r="IRN4" s="197"/>
      <c r="IRO4" s="197"/>
      <c r="IRP4" s="188"/>
      <c r="IRQ4" s="208"/>
      <c r="IRR4" s="196"/>
      <c r="IRS4" s="196"/>
      <c r="IRT4" s="196"/>
      <c r="IRU4" s="196"/>
      <c r="IRV4" s="196"/>
      <c r="IRW4" s="196"/>
      <c r="IRX4" s="197"/>
      <c r="IRY4" s="197"/>
      <c r="IRZ4" s="197"/>
      <c r="ISA4" s="197"/>
      <c r="ISB4" s="197"/>
      <c r="ISC4" s="197"/>
      <c r="ISD4" s="197"/>
      <c r="ISE4" s="197"/>
      <c r="ISF4" s="188"/>
      <c r="ISG4" s="208"/>
      <c r="ISH4" s="196"/>
      <c r="ISI4" s="196"/>
      <c r="ISJ4" s="196"/>
      <c r="ISK4" s="196"/>
      <c r="ISL4" s="196"/>
      <c r="ISM4" s="196"/>
      <c r="ISN4" s="197"/>
      <c r="ISO4" s="197"/>
      <c r="ISP4" s="197"/>
      <c r="ISQ4" s="197"/>
      <c r="ISR4" s="197"/>
      <c r="ISS4" s="197"/>
      <c r="IST4" s="197"/>
      <c r="ISU4" s="197"/>
      <c r="ISV4" s="188"/>
      <c r="ISW4" s="208"/>
      <c r="ISX4" s="196"/>
      <c r="ISY4" s="196"/>
      <c r="ISZ4" s="196"/>
      <c r="ITA4" s="196"/>
      <c r="ITB4" s="196"/>
      <c r="ITC4" s="196"/>
      <c r="ITD4" s="197"/>
      <c r="ITE4" s="197"/>
      <c r="ITF4" s="197"/>
      <c r="ITG4" s="197"/>
      <c r="ITH4" s="197"/>
      <c r="ITI4" s="197"/>
      <c r="ITJ4" s="197"/>
      <c r="ITK4" s="197"/>
      <c r="ITL4" s="188"/>
      <c r="ITM4" s="208"/>
      <c r="ITN4" s="196"/>
      <c r="ITO4" s="196"/>
      <c r="ITP4" s="196"/>
      <c r="ITQ4" s="196"/>
      <c r="ITR4" s="196"/>
      <c r="ITS4" s="196"/>
      <c r="ITT4" s="197"/>
      <c r="ITU4" s="197"/>
      <c r="ITV4" s="197"/>
      <c r="ITW4" s="197"/>
      <c r="ITX4" s="197"/>
      <c r="ITY4" s="197"/>
      <c r="ITZ4" s="197"/>
      <c r="IUA4" s="197"/>
      <c r="IUB4" s="188"/>
      <c r="IUC4" s="208"/>
      <c r="IUD4" s="196"/>
      <c r="IUE4" s="196"/>
      <c r="IUF4" s="196"/>
      <c r="IUG4" s="196"/>
      <c r="IUH4" s="196"/>
      <c r="IUI4" s="196"/>
      <c r="IUJ4" s="197"/>
      <c r="IUK4" s="197"/>
      <c r="IUL4" s="197"/>
      <c r="IUM4" s="197"/>
      <c r="IUN4" s="197"/>
      <c r="IUO4" s="197"/>
      <c r="IUP4" s="197"/>
      <c r="IUQ4" s="197"/>
      <c r="IUR4" s="188"/>
      <c r="IUS4" s="208"/>
      <c r="IUT4" s="196"/>
      <c r="IUU4" s="196"/>
      <c r="IUV4" s="196"/>
      <c r="IUW4" s="196"/>
      <c r="IUX4" s="196"/>
      <c r="IUY4" s="196"/>
      <c r="IUZ4" s="197"/>
      <c r="IVA4" s="197"/>
      <c r="IVB4" s="197"/>
      <c r="IVC4" s="197"/>
      <c r="IVD4" s="197"/>
      <c r="IVE4" s="197"/>
      <c r="IVF4" s="197"/>
      <c r="IVG4" s="197"/>
      <c r="IVH4" s="188"/>
      <c r="IVI4" s="208"/>
      <c r="IVJ4" s="196"/>
      <c r="IVK4" s="196"/>
      <c r="IVL4" s="196"/>
      <c r="IVM4" s="196"/>
      <c r="IVN4" s="196"/>
      <c r="IVO4" s="196"/>
      <c r="IVP4" s="197"/>
      <c r="IVQ4" s="197"/>
      <c r="IVR4" s="197"/>
      <c r="IVS4" s="197"/>
      <c r="IVT4" s="197"/>
      <c r="IVU4" s="197"/>
      <c r="IVV4" s="197"/>
      <c r="IVW4" s="197"/>
      <c r="IVX4" s="188"/>
      <c r="IVY4" s="208"/>
      <c r="IVZ4" s="196"/>
      <c r="IWA4" s="196"/>
      <c r="IWB4" s="196"/>
      <c r="IWC4" s="196"/>
      <c r="IWD4" s="196"/>
      <c r="IWE4" s="196"/>
      <c r="IWF4" s="197"/>
      <c r="IWG4" s="197"/>
      <c r="IWH4" s="197"/>
      <c r="IWI4" s="197"/>
      <c r="IWJ4" s="197"/>
      <c r="IWK4" s="197"/>
      <c r="IWL4" s="197"/>
      <c r="IWM4" s="197"/>
      <c r="IWN4" s="188"/>
      <c r="IWO4" s="208"/>
      <c r="IWP4" s="196"/>
      <c r="IWQ4" s="196"/>
      <c r="IWR4" s="196"/>
      <c r="IWS4" s="196"/>
      <c r="IWT4" s="196"/>
      <c r="IWU4" s="196"/>
      <c r="IWV4" s="197"/>
      <c r="IWW4" s="197"/>
      <c r="IWX4" s="197"/>
      <c r="IWY4" s="197"/>
      <c r="IWZ4" s="197"/>
      <c r="IXA4" s="197"/>
      <c r="IXB4" s="197"/>
      <c r="IXC4" s="197"/>
      <c r="IXD4" s="188"/>
      <c r="IXE4" s="208"/>
      <c r="IXF4" s="196"/>
      <c r="IXG4" s="196"/>
      <c r="IXH4" s="196"/>
      <c r="IXI4" s="196"/>
      <c r="IXJ4" s="196"/>
      <c r="IXK4" s="196"/>
      <c r="IXL4" s="197"/>
      <c r="IXM4" s="197"/>
      <c r="IXN4" s="197"/>
      <c r="IXO4" s="197"/>
      <c r="IXP4" s="197"/>
      <c r="IXQ4" s="197"/>
      <c r="IXR4" s="197"/>
      <c r="IXS4" s="197"/>
      <c r="IXT4" s="188"/>
      <c r="IXU4" s="208"/>
      <c r="IXV4" s="196"/>
      <c r="IXW4" s="196"/>
      <c r="IXX4" s="196"/>
      <c r="IXY4" s="196"/>
      <c r="IXZ4" s="196"/>
      <c r="IYA4" s="196"/>
      <c r="IYB4" s="197"/>
      <c r="IYC4" s="197"/>
      <c r="IYD4" s="197"/>
      <c r="IYE4" s="197"/>
      <c r="IYF4" s="197"/>
      <c r="IYG4" s="197"/>
      <c r="IYH4" s="197"/>
      <c r="IYI4" s="197"/>
      <c r="IYJ4" s="188"/>
      <c r="IYK4" s="208"/>
      <c r="IYL4" s="196"/>
      <c r="IYM4" s="196"/>
      <c r="IYN4" s="196"/>
      <c r="IYO4" s="196"/>
      <c r="IYP4" s="196"/>
      <c r="IYQ4" s="196"/>
      <c r="IYR4" s="197"/>
      <c r="IYS4" s="197"/>
      <c r="IYT4" s="197"/>
      <c r="IYU4" s="197"/>
      <c r="IYV4" s="197"/>
      <c r="IYW4" s="197"/>
      <c r="IYX4" s="197"/>
      <c r="IYY4" s="197"/>
      <c r="IYZ4" s="188"/>
      <c r="IZA4" s="208"/>
      <c r="IZB4" s="196"/>
      <c r="IZC4" s="196"/>
      <c r="IZD4" s="196"/>
      <c r="IZE4" s="196"/>
      <c r="IZF4" s="196"/>
      <c r="IZG4" s="196"/>
      <c r="IZH4" s="197"/>
      <c r="IZI4" s="197"/>
      <c r="IZJ4" s="197"/>
      <c r="IZK4" s="197"/>
      <c r="IZL4" s="197"/>
      <c r="IZM4" s="197"/>
      <c r="IZN4" s="197"/>
      <c r="IZO4" s="197"/>
      <c r="IZP4" s="188"/>
      <c r="IZQ4" s="208"/>
      <c r="IZR4" s="196"/>
      <c r="IZS4" s="196"/>
      <c r="IZT4" s="196"/>
      <c r="IZU4" s="196"/>
      <c r="IZV4" s="196"/>
      <c r="IZW4" s="196"/>
      <c r="IZX4" s="197"/>
      <c r="IZY4" s="197"/>
      <c r="IZZ4" s="197"/>
      <c r="JAA4" s="197"/>
      <c r="JAB4" s="197"/>
      <c r="JAC4" s="197"/>
      <c r="JAD4" s="197"/>
      <c r="JAE4" s="197"/>
      <c r="JAF4" s="188"/>
      <c r="JAG4" s="208"/>
      <c r="JAH4" s="196"/>
      <c r="JAI4" s="196"/>
      <c r="JAJ4" s="196"/>
      <c r="JAK4" s="196"/>
      <c r="JAL4" s="196"/>
      <c r="JAM4" s="196"/>
      <c r="JAN4" s="197"/>
      <c r="JAO4" s="197"/>
      <c r="JAP4" s="197"/>
      <c r="JAQ4" s="197"/>
      <c r="JAR4" s="197"/>
      <c r="JAS4" s="197"/>
      <c r="JAT4" s="197"/>
      <c r="JAU4" s="197"/>
      <c r="JAV4" s="188"/>
      <c r="JAW4" s="208"/>
      <c r="JAX4" s="196"/>
      <c r="JAY4" s="196"/>
      <c r="JAZ4" s="196"/>
      <c r="JBA4" s="196"/>
      <c r="JBB4" s="196"/>
      <c r="JBC4" s="196"/>
      <c r="JBD4" s="197"/>
      <c r="JBE4" s="197"/>
      <c r="JBF4" s="197"/>
      <c r="JBG4" s="197"/>
      <c r="JBH4" s="197"/>
      <c r="JBI4" s="197"/>
      <c r="JBJ4" s="197"/>
      <c r="JBK4" s="197"/>
      <c r="JBL4" s="188"/>
      <c r="JBM4" s="208"/>
      <c r="JBN4" s="196"/>
      <c r="JBO4" s="196"/>
      <c r="JBP4" s="196"/>
      <c r="JBQ4" s="196"/>
      <c r="JBR4" s="196"/>
      <c r="JBS4" s="196"/>
      <c r="JBT4" s="197"/>
      <c r="JBU4" s="197"/>
      <c r="JBV4" s="197"/>
      <c r="JBW4" s="197"/>
      <c r="JBX4" s="197"/>
      <c r="JBY4" s="197"/>
      <c r="JBZ4" s="197"/>
      <c r="JCA4" s="197"/>
      <c r="JCB4" s="188"/>
      <c r="JCC4" s="208"/>
      <c r="JCD4" s="196"/>
      <c r="JCE4" s="196"/>
      <c r="JCF4" s="196"/>
      <c r="JCG4" s="196"/>
      <c r="JCH4" s="196"/>
      <c r="JCI4" s="196"/>
      <c r="JCJ4" s="197"/>
      <c r="JCK4" s="197"/>
      <c r="JCL4" s="197"/>
      <c r="JCM4" s="197"/>
      <c r="JCN4" s="197"/>
      <c r="JCO4" s="197"/>
      <c r="JCP4" s="197"/>
      <c r="JCQ4" s="197"/>
      <c r="JCR4" s="188"/>
      <c r="JCS4" s="208"/>
      <c r="JCT4" s="196"/>
      <c r="JCU4" s="196"/>
      <c r="JCV4" s="196"/>
      <c r="JCW4" s="196"/>
      <c r="JCX4" s="196"/>
      <c r="JCY4" s="196"/>
      <c r="JCZ4" s="197"/>
      <c r="JDA4" s="197"/>
      <c r="JDB4" s="197"/>
      <c r="JDC4" s="197"/>
      <c r="JDD4" s="197"/>
      <c r="JDE4" s="197"/>
      <c r="JDF4" s="197"/>
      <c r="JDG4" s="197"/>
      <c r="JDH4" s="188"/>
      <c r="JDI4" s="208"/>
      <c r="JDJ4" s="196"/>
      <c r="JDK4" s="196"/>
      <c r="JDL4" s="196"/>
      <c r="JDM4" s="196"/>
      <c r="JDN4" s="196"/>
      <c r="JDO4" s="196"/>
      <c r="JDP4" s="197"/>
      <c r="JDQ4" s="197"/>
      <c r="JDR4" s="197"/>
      <c r="JDS4" s="197"/>
      <c r="JDT4" s="197"/>
      <c r="JDU4" s="197"/>
      <c r="JDV4" s="197"/>
      <c r="JDW4" s="197"/>
      <c r="JDX4" s="188"/>
      <c r="JDY4" s="208"/>
      <c r="JDZ4" s="196"/>
      <c r="JEA4" s="196"/>
      <c r="JEB4" s="196"/>
      <c r="JEC4" s="196"/>
      <c r="JED4" s="196"/>
      <c r="JEE4" s="196"/>
      <c r="JEF4" s="197"/>
      <c r="JEG4" s="197"/>
      <c r="JEH4" s="197"/>
      <c r="JEI4" s="197"/>
      <c r="JEJ4" s="197"/>
      <c r="JEK4" s="197"/>
      <c r="JEL4" s="197"/>
      <c r="JEM4" s="197"/>
      <c r="JEN4" s="188"/>
      <c r="JEO4" s="208"/>
      <c r="JEP4" s="196"/>
      <c r="JEQ4" s="196"/>
      <c r="JER4" s="196"/>
      <c r="JES4" s="196"/>
      <c r="JET4" s="196"/>
      <c r="JEU4" s="196"/>
      <c r="JEV4" s="197"/>
      <c r="JEW4" s="197"/>
      <c r="JEX4" s="197"/>
      <c r="JEY4" s="197"/>
      <c r="JEZ4" s="197"/>
      <c r="JFA4" s="197"/>
      <c r="JFB4" s="197"/>
      <c r="JFC4" s="197"/>
      <c r="JFD4" s="188"/>
      <c r="JFE4" s="208"/>
      <c r="JFF4" s="196"/>
      <c r="JFG4" s="196"/>
      <c r="JFH4" s="196"/>
      <c r="JFI4" s="196"/>
      <c r="JFJ4" s="196"/>
      <c r="JFK4" s="196"/>
      <c r="JFL4" s="197"/>
      <c r="JFM4" s="197"/>
      <c r="JFN4" s="197"/>
      <c r="JFO4" s="197"/>
      <c r="JFP4" s="197"/>
      <c r="JFQ4" s="197"/>
      <c r="JFR4" s="197"/>
      <c r="JFS4" s="197"/>
      <c r="JFT4" s="188"/>
      <c r="JFU4" s="208"/>
      <c r="JFV4" s="196"/>
      <c r="JFW4" s="196"/>
      <c r="JFX4" s="196"/>
      <c r="JFY4" s="196"/>
      <c r="JFZ4" s="196"/>
      <c r="JGA4" s="196"/>
      <c r="JGB4" s="197"/>
      <c r="JGC4" s="197"/>
      <c r="JGD4" s="197"/>
      <c r="JGE4" s="197"/>
      <c r="JGF4" s="197"/>
      <c r="JGG4" s="197"/>
      <c r="JGH4" s="197"/>
      <c r="JGI4" s="197"/>
      <c r="JGJ4" s="188"/>
      <c r="JGK4" s="208"/>
      <c r="JGL4" s="196"/>
      <c r="JGM4" s="196"/>
      <c r="JGN4" s="196"/>
      <c r="JGO4" s="196"/>
      <c r="JGP4" s="196"/>
      <c r="JGQ4" s="196"/>
      <c r="JGR4" s="197"/>
      <c r="JGS4" s="197"/>
      <c r="JGT4" s="197"/>
      <c r="JGU4" s="197"/>
      <c r="JGV4" s="197"/>
      <c r="JGW4" s="197"/>
      <c r="JGX4" s="197"/>
      <c r="JGY4" s="197"/>
      <c r="JGZ4" s="188"/>
      <c r="JHA4" s="208"/>
      <c r="JHB4" s="196"/>
      <c r="JHC4" s="196"/>
      <c r="JHD4" s="196"/>
      <c r="JHE4" s="196"/>
      <c r="JHF4" s="196"/>
      <c r="JHG4" s="196"/>
      <c r="JHH4" s="197"/>
      <c r="JHI4" s="197"/>
      <c r="JHJ4" s="197"/>
      <c r="JHK4" s="197"/>
      <c r="JHL4" s="197"/>
      <c r="JHM4" s="197"/>
      <c r="JHN4" s="197"/>
      <c r="JHO4" s="197"/>
      <c r="JHP4" s="188"/>
      <c r="JHQ4" s="208"/>
      <c r="JHR4" s="196"/>
      <c r="JHS4" s="196"/>
      <c r="JHT4" s="196"/>
      <c r="JHU4" s="196"/>
      <c r="JHV4" s="196"/>
      <c r="JHW4" s="196"/>
      <c r="JHX4" s="197"/>
      <c r="JHY4" s="197"/>
      <c r="JHZ4" s="197"/>
      <c r="JIA4" s="197"/>
      <c r="JIB4" s="197"/>
      <c r="JIC4" s="197"/>
      <c r="JID4" s="197"/>
      <c r="JIE4" s="197"/>
      <c r="JIF4" s="188"/>
      <c r="JIG4" s="208"/>
      <c r="JIH4" s="196"/>
      <c r="JII4" s="196"/>
      <c r="JIJ4" s="196"/>
      <c r="JIK4" s="196"/>
      <c r="JIL4" s="196"/>
      <c r="JIM4" s="196"/>
      <c r="JIN4" s="197"/>
      <c r="JIO4" s="197"/>
      <c r="JIP4" s="197"/>
      <c r="JIQ4" s="197"/>
      <c r="JIR4" s="197"/>
      <c r="JIS4" s="197"/>
      <c r="JIT4" s="197"/>
      <c r="JIU4" s="197"/>
      <c r="JIV4" s="188"/>
      <c r="JIW4" s="208"/>
      <c r="JIX4" s="196"/>
      <c r="JIY4" s="196"/>
      <c r="JIZ4" s="196"/>
      <c r="JJA4" s="196"/>
      <c r="JJB4" s="196"/>
      <c r="JJC4" s="196"/>
      <c r="JJD4" s="197"/>
      <c r="JJE4" s="197"/>
      <c r="JJF4" s="197"/>
      <c r="JJG4" s="197"/>
      <c r="JJH4" s="197"/>
      <c r="JJI4" s="197"/>
      <c r="JJJ4" s="197"/>
      <c r="JJK4" s="197"/>
      <c r="JJL4" s="188"/>
      <c r="JJM4" s="208"/>
      <c r="JJN4" s="196"/>
      <c r="JJO4" s="196"/>
      <c r="JJP4" s="196"/>
      <c r="JJQ4" s="196"/>
      <c r="JJR4" s="196"/>
      <c r="JJS4" s="196"/>
      <c r="JJT4" s="197"/>
      <c r="JJU4" s="197"/>
      <c r="JJV4" s="197"/>
      <c r="JJW4" s="197"/>
      <c r="JJX4" s="197"/>
      <c r="JJY4" s="197"/>
      <c r="JJZ4" s="197"/>
      <c r="JKA4" s="197"/>
      <c r="JKB4" s="188"/>
      <c r="JKC4" s="208"/>
      <c r="JKD4" s="196"/>
      <c r="JKE4" s="196"/>
      <c r="JKF4" s="196"/>
      <c r="JKG4" s="196"/>
      <c r="JKH4" s="196"/>
      <c r="JKI4" s="196"/>
      <c r="JKJ4" s="197"/>
      <c r="JKK4" s="197"/>
      <c r="JKL4" s="197"/>
      <c r="JKM4" s="197"/>
      <c r="JKN4" s="197"/>
      <c r="JKO4" s="197"/>
      <c r="JKP4" s="197"/>
      <c r="JKQ4" s="197"/>
      <c r="JKR4" s="188"/>
      <c r="JKS4" s="208"/>
      <c r="JKT4" s="196"/>
      <c r="JKU4" s="196"/>
      <c r="JKV4" s="196"/>
      <c r="JKW4" s="196"/>
      <c r="JKX4" s="196"/>
      <c r="JKY4" s="196"/>
      <c r="JKZ4" s="197"/>
      <c r="JLA4" s="197"/>
      <c r="JLB4" s="197"/>
      <c r="JLC4" s="197"/>
      <c r="JLD4" s="197"/>
      <c r="JLE4" s="197"/>
      <c r="JLF4" s="197"/>
      <c r="JLG4" s="197"/>
      <c r="JLH4" s="188"/>
      <c r="JLI4" s="208"/>
      <c r="JLJ4" s="196"/>
      <c r="JLK4" s="196"/>
      <c r="JLL4" s="196"/>
      <c r="JLM4" s="196"/>
      <c r="JLN4" s="196"/>
      <c r="JLO4" s="196"/>
      <c r="JLP4" s="197"/>
      <c r="JLQ4" s="197"/>
      <c r="JLR4" s="197"/>
      <c r="JLS4" s="197"/>
      <c r="JLT4" s="197"/>
      <c r="JLU4" s="197"/>
      <c r="JLV4" s="197"/>
      <c r="JLW4" s="197"/>
      <c r="JLX4" s="188"/>
      <c r="JLY4" s="208"/>
      <c r="JLZ4" s="196"/>
      <c r="JMA4" s="196"/>
      <c r="JMB4" s="196"/>
      <c r="JMC4" s="196"/>
      <c r="JMD4" s="196"/>
      <c r="JME4" s="196"/>
      <c r="JMF4" s="197"/>
      <c r="JMG4" s="197"/>
      <c r="JMH4" s="197"/>
      <c r="JMI4" s="197"/>
      <c r="JMJ4" s="197"/>
      <c r="JMK4" s="197"/>
      <c r="JML4" s="197"/>
      <c r="JMM4" s="197"/>
      <c r="JMN4" s="188"/>
      <c r="JMO4" s="208"/>
      <c r="JMP4" s="196"/>
      <c r="JMQ4" s="196"/>
      <c r="JMR4" s="196"/>
      <c r="JMS4" s="196"/>
      <c r="JMT4" s="196"/>
      <c r="JMU4" s="196"/>
      <c r="JMV4" s="197"/>
      <c r="JMW4" s="197"/>
      <c r="JMX4" s="197"/>
      <c r="JMY4" s="197"/>
      <c r="JMZ4" s="197"/>
      <c r="JNA4" s="197"/>
      <c r="JNB4" s="197"/>
      <c r="JNC4" s="197"/>
      <c r="JND4" s="188"/>
      <c r="JNE4" s="208"/>
      <c r="JNF4" s="196"/>
      <c r="JNG4" s="196"/>
      <c r="JNH4" s="196"/>
      <c r="JNI4" s="196"/>
      <c r="JNJ4" s="196"/>
      <c r="JNK4" s="196"/>
      <c r="JNL4" s="197"/>
      <c r="JNM4" s="197"/>
      <c r="JNN4" s="197"/>
      <c r="JNO4" s="197"/>
      <c r="JNP4" s="197"/>
      <c r="JNQ4" s="197"/>
      <c r="JNR4" s="197"/>
      <c r="JNS4" s="197"/>
      <c r="JNT4" s="188"/>
      <c r="JNU4" s="208"/>
      <c r="JNV4" s="196"/>
      <c r="JNW4" s="196"/>
      <c r="JNX4" s="196"/>
      <c r="JNY4" s="196"/>
      <c r="JNZ4" s="196"/>
      <c r="JOA4" s="196"/>
      <c r="JOB4" s="197"/>
      <c r="JOC4" s="197"/>
      <c r="JOD4" s="197"/>
      <c r="JOE4" s="197"/>
      <c r="JOF4" s="197"/>
      <c r="JOG4" s="197"/>
      <c r="JOH4" s="197"/>
      <c r="JOI4" s="197"/>
      <c r="JOJ4" s="188"/>
      <c r="JOK4" s="208"/>
      <c r="JOL4" s="196"/>
      <c r="JOM4" s="196"/>
      <c r="JON4" s="196"/>
      <c r="JOO4" s="196"/>
      <c r="JOP4" s="196"/>
      <c r="JOQ4" s="196"/>
      <c r="JOR4" s="197"/>
      <c r="JOS4" s="197"/>
      <c r="JOT4" s="197"/>
      <c r="JOU4" s="197"/>
      <c r="JOV4" s="197"/>
      <c r="JOW4" s="197"/>
      <c r="JOX4" s="197"/>
      <c r="JOY4" s="197"/>
      <c r="JOZ4" s="188"/>
      <c r="JPA4" s="208"/>
      <c r="JPB4" s="196"/>
      <c r="JPC4" s="196"/>
      <c r="JPD4" s="196"/>
      <c r="JPE4" s="196"/>
      <c r="JPF4" s="196"/>
      <c r="JPG4" s="196"/>
      <c r="JPH4" s="197"/>
      <c r="JPI4" s="197"/>
      <c r="JPJ4" s="197"/>
      <c r="JPK4" s="197"/>
      <c r="JPL4" s="197"/>
      <c r="JPM4" s="197"/>
      <c r="JPN4" s="197"/>
      <c r="JPO4" s="197"/>
      <c r="JPP4" s="188"/>
      <c r="JPQ4" s="208"/>
      <c r="JPR4" s="196"/>
      <c r="JPS4" s="196"/>
      <c r="JPT4" s="196"/>
      <c r="JPU4" s="196"/>
      <c r="JPV4" s="196"/>
      <c r="JPW4" s="196"/>
      <c r="JPX4" s="197"/>
      <c r="JPY4" s="197"/>
      <c r="JPZ4" s="197"/>
      <c r="JQA4" s="197"/>
      <c r="JQB4" s="197"/>
      <c r="JQC4" s="197"/>
      <c r="JQD4" s="197"/>
      <c r="JQE4" s="197"/>
      <c r="JQF4" s="188"/>
      <c r="JQG4" s="208"/>
      <c r="JQH4" s="196"/>
      <c r="JQI4" s="196"/>
      <c r="JQJ4" s="196"/>
      <c r="JQK4" s="196"/>
      <c r="JQL4" s="196"/>
      <c r="JQM4" s="196"/>
      <c r="JQN4" s="197"/>
      <c r="JQO4" s="197"/>
      <c r="JQP4" s="197"/>
      <c r="JQQ4" s="197"/>
      <c r="JQR4" s="197"/>
      <c r="JQS4" s="197"/>
      <c r="JQT4" s="197"/>
      <c r="JQU4" s="197"/>
      <c r="JQV4" s="188"/>
      <c r="JQW4" s="208"/>
      <c r="JQX4" s="196"/>
      <c r="JQY4" s="196"/>
      <c r="JQZ4" s="196"/>
      <c r="JRA4" s="196"/>
      <c r="JRB4" s="196"/>
      <c r="JRC4" s="196"/>
      <c r="JRD4" s="197"/>
      <c r="JRE4" s="197"/>
      <c r="JRF4" s="197"/>
      <c r="JRG4" s="197"/>
      <c r="JRH4" s="197"/>
      <c r="JRI4" s="197"/>
      <c r="JRJ4" s="197"/>
      <c r="JRK4" s="197"/>
      <c r="JRL4" s="188"/>
      <c r="JRM4" s="208"/>
      <c r="JRN4" s="196"/>
      <c r="JRO4" s="196"/>
      <c r="JRP4" s="196"/>
      <c r="JRQ4" s="196"/>
      <c r="JRR4" s="196"/>
      <c r="JRS4" s="196"/>
      <c r="JRT4" s="197"/>
      <c r="JRU4" s="197"/>
      <c r="JRV4" s="197"/>
      <c r="JRW4" s="197"/>
      <c r="JRX4" s="197"/>
      <c r="JRY4" s="197"/>
      <c r="JRZ4" s="197"/>
      <c r="JSA4" s="197"/>
      <c r="JSB4" s="188"/>
      <c r="JSC4" s="208"/>
      <c r="JSD4" s="196"/>
      <c r="JSE4" s="196"/>
      <c r="JSF4" s="196"/>
      <c r="JSG4" s="196"/>
      <c r="JSH4" s="196"/>
      <c r="JSI4" s="196"/>
      <c r="JSJ4" s="197"/>
      <c r="JSK4" s="197"/>
      <c r="JSL4" s="197"/>
      <c r="JSM4" s="197"/>
      <c r="JSN4" s="197"/>
      <c r="JSO4" s="197"/>
      <c r="JSP4" s="197"/>
      <c r="JSQ4" s="197"/>
      <c r="JSR4" s="188"/>
      <c r="JSS4" s="208"/>
      <c r="JST4" s="196"/>
      <c r="JSU4" s="196"/>
      <c r="JSV4" s="196"/>
      <c r="JSW4" s="196"/>
      <c r="JSX4" s="196"/>
      <c r="JSY4" s="196"/>
      <c r="JSZ4" s="197"/>
      <c r="JTA4" s="197"/>
      <c r="JTB4" s="197"/>
      <c r="JTC4" s="197"/>
      <c r="JTD4" s="197"/>
      <c r="JTE4" s="197"/>
      <c r="JTF4" s="197"/>
      <c r="JTG4" s="197"/>
      <c r="JTH4" s="188"/>
      <c r="JTI4" s="208"/>
      <c r="JTJ4" s="196"/>
      <c r="JTK4" s="196"/>
      <c r="JTL4" s="196"/>
      <c r="JTM4" s="196"/>
      <c r="JTN4" s="196"/>
      <c r="JTO4" s="196"/>
      <c r="JTP4" s="197"/>
      <c r="JTQ4" s="197"/>
      <c r="JTR4" s="197"/>
      <c r="JTS4" s="197"/>
      <c r="JTT4" s="197"/>
      <c r="JTU4" s="197"/>
      <c r="JTV4" s="197"/>
      <c r="JTW4" s="197"/>
      <c r="JTX4" s="188"/>
      <c r="JTY4" s="208"/>
      <c r="JTZ4" s="196"/>
      <c r="JUA4" s="196"/>
      <c r="JUB4" s="196"/>
      <c r="JUC4" s="196"/>
      <c r="JUD4" s="196"/>
      <c r="JUE4" s="196"/>
      <c r="JUF4" s="197"/>
      <c r="JUG4" s="197"/>
      <c r="JUH4" s="197"/>
      <c r="JUI4" s="197"/>
      <c r="JUJ4" s="197"/>
      <c r="JUK4" s="197"/>
      <c r="JUL4" s="197"/>
      <c r="JUM4" s="197"/>
      <c r="JUN4" s="188"/>
      <c r="JUO4" s="208"/>
      <c r="JUP4" s="196"/>
      <c r="JUQ4" s="196"/>
      <c r="JUR4" s="196"/>
      <c r="JUS4" s="196"/>
      <c r="JUT4" s="196"/>
      <c r="JUU4" s="196"/>
      <c r="JUV4" s="197"/>
      <c r="JUW4" s="197"/>
      <c r="JUX4" s="197"/>
      <c r="JUY4" s="197"/>
      <c r="JUZ4" s="197"/>
      <c r="JVA4" s="197"/>
      <c r="JVB4" s="197"/>
      <c r="JVC4" s="197"/>
      <c r="JVD4" s="188"/>
      <c r="JVE4" s="208"/>
      <c r="JVF4" s="196"/>
      <c r="JVG4" s="196"/>
      <c r="JVH4" s="196"/>
      <c r="JVI4" s="196"/>
      <c r="JVJ4" s="196"/>
      <c r="JVK4" s="196"/>
      <c r="JVL4" s="197"/>
      <c r="JVM4" s="197"/>
      <c r="JVN4" s="197"/>
      <c r="JVO4" s="197"/>
      <c r="JVP4" s="197"/>
      <c r="JVQ4" s="197"/>
      <c r="JVR4" s="197"/>
      <c r="JVS4" s="197"/>
      <c r="JVT4" s="188"/>
      <c r="JVU4" s="208"/>
      <c r="JVV4" s="196"/>
      <c r="JVW4" s="196"/>
      <c r="JVX4" s="196"/>
      <c r="JVY4" s="196"/>
      <c r="JVZ4" s="196"/>
      <c r="JWA4" s="196"/>
      <c r="JWB4" s="197"/>
      <c r="JWC4" s="197"/>
      <c r="JWD4" s="197"/>
      <c r="JWE4" s="197"/>
      <c r="JWF4" s="197"/>
      <c r="JWG4" s="197"/>
      <c r="JWH4" s="197"/>
      <c r="JWI4" s="197"/>
      <c r="JWJ4" s="188"/>
      <c r="JWK4" s="208"/>
      <c r="JWL4" s="196"/>
      <c r="JWM4" s="196"/>
      <c r="JWN4" s="196"/>
      <c r="JWO4" s="196"/>
      <c r="JWP4" s="196"/>
      <c r="JWQ4" s="196"/>
      <c r="JWR4" s="197"/>
      <c r="JWS4" s="197"/>
      <c r="JWT4" s="197"/>
      <c r="JWU4" s="197"/>
      <c r="JWV4" s="197"/>
      <c r="JWW4" s="197"/>
      <c r="JWX4" s="197"/>
      <c r="JWY4" s="197"/>
      <c r="JWZ4" s="188"/>
      <c r="JXA4" s="208"/>
      <c r="JXB4" s="196"/>
      <c r="JXC4" s="196"/>
      <c r="JXD4" s="196"/>
      <c r="JXE4" s="196"/>
      <c r="JXF4" s="196"/>
      <c r="JXG4" s="196"/>
      <c r="JXH4" s="197"/>
      <c r="JXI4" s="197"/>
      <c r="JXJ4" s="197"/>
      <c r="JXK4" s="197"/>
      <c r="JXL4" s="197"/>
      <c r="JXM4" s="197"/>
      <c r="JXN4" s="197"/>
      <c r="JXO4" s="197"/>
      <c r="JXP4" s="188"/>
      <c r="JXQ4" s="208"/>
      <c r="JXR4" s="196"/>
      <c r="JXS4" s="196"/>
      <c r="JXT4" s="196"/>
      <c r="JXU4" s="196"/>
      <c r="JXV4" s="196"/>
      <c r="JXW4" s="196"/>
      <c r="JXX4" s="197"/>
      <c r="JXY4" s="197"/>
      <c r="JXZ4" s="197"/>
      <c r="JYA4" s="197"/>
      <c r="JYB4" s="197"/>
      <c r="JYC4" s="197"/>
      <c r="JYD4" s="197"/>
      <c r="JYE4" s="197"/>
      <c r="JYF4" s="188"/>
      <c r="JYG4" s="208"/>
      <c r="JYH4" s="196"/>
      <c r="JYI4" s="196"/>
      <c r="JYJ4" s="196"/>
      <c r="JYK4" s="196"/>
      <c r="JYL4" s="196"/>
      <c r="JYM4" s="196"/>
      <c r="JYN4" s="197"/>
      <c r="JYO4" s="197"/>
      <c r="JYP4" s="197"/>
      <c r="JYQ4" s="197"/>
      <c r="JYR4" s="197"/>
      <c r="JYS4" s="197"/>
      <c r="JYT4" s="197"/>
      <c r="JYU4" s="197"/>
      <c r="JYV4" s="188"/>
      <c r="JYW4" s="208"/>
      <c r="JYX4" s="196"/>
      <c r="JYY4" s="196"/>
      <c r="JYZ4" s="196"/>
      <c r="JZA4" s="196"/>
      <c r="JZB4" s="196"/>
      <c r="JZC4" s="196"/>
      <c r="JZD4" s="197"/>
      <c r="JZE4" s="197"/>
      <c r="JZF4" s="197"/>
      <c r="JZG4" s="197"/>
      <c r="JZH4" s="197"/>
      <c r="JZI4" s="197"/>
      <c r="JZJ4" s="197"/>
      <c r="JZK4" s="197"/>
      <c r="JZL4" s="188"/>
      <c r="JZM4" s="208"/>
      <c r="JZN4" s="196"/>
      <c r="JZO4" s="196"/>
      <c r="JZP4" s="196"/>
      <c r="JZQ4" s="196"/>
      <c r="JZR4" s="196"/>
      <c r="JZS4" s="196"/>
      <c r="JZT4" s="197"/>
      <c r="JZU4" s="197"/>
      <c r="JZV4" s="197"/>
      <c r="JZW4" s="197"/>
      <c r="JZX4" s="197"/>
      <c r="JZY4" s="197"/>
      <c r="JZZ4" s="197"/>
      <c r="KAA4" s="197"/>
      <c r="KAB4" s="188"/>
      <c r="KAC4" s="208"/>
      <c r="KAD4" s="196"/>
      <c r="KAE4" s="196"/>
      <c r="KAF4" s="196"/>
      <c r="KAG4" s="196"/>
      <c r="KAH4" s="196"/>
      <c r="KAI4" s="196"/>
      <c r="KAJ4" s="197"/>
      <c r="KAK4" s="197"/>
      <c r="KAL4" s="197"/>
      <c r="KAM4" s="197"/>
      <c r="KAN4" s="197"/>
      <c r="KAO4" s="197"/>
      <c r="KAP4" s="197"/>
      <c r="KAQ4" s="197"/>
      <c r="KAR4" s="188"/>
      <c r="KAS4" s="208"/>
      <c r="KAT4" s="196"/>
      <c r="KAU4" s="196"/>
      <c r="KAV4" s="196"/>
      <c r="KAW4" s="196"/>
      <c r="KAX4" s="196"/>
      <c r="KAY4" s="196"/>
      <c r="KAZ4" s="197"/>
      <c r="KBA4" s="197"/>
      <c r="KBB4" s="197"/>
      <c r="KBC4" s="197"/>
      <c r="KBD4" s="197"/>
      <c r="KBE4" s="197"/>
      <c r="KBF4" s="197"/>
      <c r="KBG4" s="197"/>
      <c r="KBH4" s="188"/>
      <c r="KBI4" s="208"/>
      <c r="KBJ4" s="196"/>
      <c r="KBK4" s="196"/>
      <c r="KBL4" s="196"/>
      <c r="KBM4" s="196"/>
      <c r="KBN4" s="196"/>
      <c r="KBO4" s="196"/>
      <c r="KBP4" s="197"/>
      <c r="KBQ4" s="197"/>
      <c r="KBR4" s="197"/>
      <c r="KBS4" s="197"/>
      <c r="KBT4" s="197"/>
      <c r="KBU4" s="197"/>
      <c r="KBV4" s="197"/>
      <c r="KBW4" s="197"/>
      <c r="KBX4" s="188"/>
      <c r="KBY4" s="208"/>
      <c r="KBZ4" s="196"/>
      <c r="KCA4" s="196"/>
      <c r="KCB4" s="196"/>
      <c r="KCC4" s="196"/>
      <c r="KCD4" s="196"/>
      <c r="KCE4" s="196"/>
      <c r="KCF4" s="197"/>
      <c r="KCG4" s="197"/>
      <c r="KCH4" s="197"/>
      <c r="KCI4" s="197"/>
      <c r="KCJ4" s="197"/>
      <c r="KCK4" s="197"/>
      <c r="KCL4" s="197"/>
      <c r="KCM4" s="197"/>
      <c r="KCN4" s="188"/>
      <c r="KCO4" s="208"/>
      <c r="KCP4" s="196"/>
      <c r="KCQ4" s="196"/>
      <c r="KCR4" s="196"/>
      <c r="KCS4" s="196"/>
      <c r="KCT4" s="196"/>
      <c r="KCU4" s="196"/>
      <c r="KCV4" s="197"/>
      <c r="KCW4" s="197"/>
      <c r="KCX4" s="197"/>
      <c r="KCY4" s="197"/>
      <c r="KCZ4" s="197"/>
      <c r="KDA4" s="197"/>
      <c r="KDB4" s="197"/>
      <c r="KDC4" s="197"/>
      <c r="KDD4" s="188"/>
      <c r="KDE4" s="208"/>
      <c r="KDF4" s="196"/>
      <c r="KDG4" s="196"/>
      <c r="KDH4" s="196"/>
      <c r="KDI4" s="196"/>
      <c r="KDJ4" s="196"/>
      <c r="KDK4" s="196"/>
      <c r="KDL4" s="197"/>
      <c r="KDM4" s="197"/>
      <c r="KDN4" s="197"/>
      <c r="KDO4" s="197"/>
      <c r="KDP4" s="197"/>
      <c r="KDQ4" s="197"/>
      <c r="KDR4" s="197"/>
      <c r="KDS4" s="197"/>
      <c r="KDT4" s="188"/>
      <c r="KDU4" s="208"/>
      <c r="KDV4" s="196"/>
      <c r="KDW4" s="196"/>
      <c r="KDX4" s="196"/>
      <c r="KDY4" s="196"/>
      <c r="KDZ4" s="196"/>
      <c r="KEA4" s="196"/>
      <c r="KEB4" s="197"/>
      <c r="KEC4" s="197"/>
      <c r="KED4" s="197"/>
      <c r="KEE4" s="197"/>
      <c r="KEF4" s="197"/>
      <c r="KEG4" s="197"/>
      <c r="KEH4" s="197"/>
      <c r="KEI4" s="197"/>
      <c r="KEJ4" s="188"/>
      <c r="KEK4" s="208"/>
      <c r="KEL4" s="196"/>
      <c r="KEM4" s="196"/>
      <c r="KEN4" s="196"/>
      <c r="KEO4" s="196"/>
      <c r="KEP4" s="196"/>
      <c r="KEQ4" s="196"/>
      <c r="KER4" s="197"/>
      <c r="KES4" s="197"/>
      <c r="KET4" s="197"/>
      <c r="KEU4" s="197"/>
      <c r="KEV4" s="197"/>
      <c r="KEW4" s="197"/>
      <c r="KEX4" s="197"/>
      <c r="KEY4" s="197"/>
      <c r="KEZ4" s="188"/>
      <c r="KFA4" s="208"/>
      <c r="KFB4" s="196"/>
      <c r="KFC4" s="196"/>
      <c r="KFD4" s="196"/>
      <c r="KFE4" s="196"/>
      <c r="KFF4" s="196"/>
      <c r="KFG4" s="196"/>
      <c r="KFH4" s="197"/>
      <c r="KFI4" s="197"/>
      <c r="KFJ4" s="197"/>
      <c r="KFK4" s="197"/>
      <c r="KFL4" s="197"/>
      <c r="KFM4" s="197"/>
      <c r="KFN4" s="197"/>
      <c r="KFO4" s="197"/>
      <c r="KFP4" s="188"/>
      <c r="KFQ4" s="208"/>
      <c r="KFR4" s="196"/>
      <c r="KFS4" s="196"/>
      <c r="KFT4" s="196"/>
      <c r="KFU4" s="196"/>
      <c r="KFV4" s="196"/>
      <c r="KFW4" s="196"/>
      <c r="KFX4" s="197"/>
      <c r="KFY4" s="197"/>
      <c r="KFZ4" s="197"/>
      <c r="KGA4" s="197"/>
      <c r="KGB4" s="197"/>
      <c r="KGC4" s="197"/>
      <c r="KGD4" s="197"/>
      <c r="KGE4" s="197"/>
      <c r="KGF4" s="188"/>
      <c r="KGG4" s="208"/>
      <c r="KGH4" s="196"/>
      <c r="KGI4" s="196"/>
      <c r="KGJ4" s="196"/>
      <c r="KGK4" s="196"/>
      <c r="KGL4" s="196"/>
      <c r="KGM4" s="196"/>
      <c r="KGN4" s="197"/>
      <c r="KGO4" s="197"/>
      <c r="KGP4" s="197"/>
      <c r="KGQ4" s="197"/>
      <c r="KGR4" s="197"/>
      <c r="KGS4" s="197"/>
      <c r="KGT4" s="197"/>
      <c r="KGU4" s="197"/>
      <c r="KGV4" s="188"/>
      <c r="KGW4" s="208"/>
      <c r="KGX4" s="196"/>
      <c r="KGY4" s="196"/>
      <c r="KGZ4" s="196"/>
      <c r="KHA4" s="196"/>
      <c r="KHB4" s="196"/>
      <c r="KHC4" s="196"/>
      <c r="KHD4" s="197"/>
      <c r="KHE4" s="197"/>
      <c r="KHF4" s="197"/>
      <c r="KHG4" s="197"/>
      <c r="KHH4" s="197"/>
      <c r="KHI4" s="197"/>
      <c r="KHJ4" s="197"/>
      <c r="KHK4" s="197"/>
      <c r="KHL4" s="188"/>
      <c r="KHM4" s="208"/>
      <c r="KHN4" s="196"/>
      <c r="KHO4" s="196"/>
      <c r="KHP4" s="196"/>
      <c r="KHQ4" s="196"/>
      <c r="KHR4" s="196"/>
      <c r="KHS4" s="196"/>
      <c r="KHT4" s="197"/>
      <c r="KHU4" s="197"/>
      <c r="KHV4" s="197"/>
      <c r="KHW4" s="197"/>
      <c r="KHX4" s="197"/>
      <c r="KHY4" s="197"/>
      <c r="KHZ4" s="197"/>
      <c r="KIA4" s="197"/>
      <c r="KIB4" s="188"/>
      <c r="KIC4" s="208"/>
      <c r="KID4" s="196"/>
      <c r="KIE4" s="196"/>
      <c r="KIF4" s="196"/>
      <c r="KIG4" s="196"/>
      <c r="KIH4" s="196"/>
      <c r="KII4" s="196"/>
      <c r="KIJ4" s="197"/>
      <c r="KIK4" s="197"/>
      <c r="KIL4" s="197"/>
      <c r="KIM4" s="197"/>
      <c r="KIN4" s="197"/>
      <c r="KIO4" s="197"/>
      <c r="KIP4" s="197"/>
      <c r="KIQ4" s="197"/>
      <c r="KIR4" s="188"/>
      <c r="KIS4" s="208"/>
      <c r="KIT4" s="196"/>
      <c r="KIU4" s="196"/>
      <c r="KIV4" s="196"/>
      <c r="KIW4" s="196"/>
      <c r="KIX4" s="196"/>
      <c r="KIY4" s="196"/>
      <c r="KIZ4" s="197"/>
      <c r="KJA4" s="197"/>
      <c r="KJB4" s="197"/>
      <c r="KJC4" s="197"/>
      <c r="KJD4" s="197"/>
      <c r="KJE4" s="197"/>
      <c r="KJF4" s="197"/>
      <c r="KJG4" s="197"/>
      <c r="KJH4" s="188"/>
      <c r="KJI4" s="208"/>
      <c r="KJJ4" s="196"/>
      <c r="KJK4" s="196"/>
      <c r="KJL4" s="196"/>
      <c r="KJM4" s="196"/>
      <c r="KJN4" s="196"/>
      <c r="KJO4" s="196"/>
      <c r="KJP4" s="197"/>
      <c r="KJQ4" s="197"/>
      <c r="KJR4" s="197"/>
      <c r="KJS4" s="197"/>
      <c r="KJT4" s="197"/>
      <c r="KJU4" s="197"/>
      <c r="KJV4" s="197"/>
      <c r="KJW4" s="197"/>
      <c r="KJX4" s="188"/>
      <c r="KJY4" s="208"/>
      <c r="KJZ4" s="196"/>
      <c r="KKA4" s="196"/>
      <c r="KKB4" s="196"/>
      <c r="KKC4" s="196"/>
      <c r="KKD4" s="196"/>
      <c r="KKE4" s="196"/>
      <c r="KKF4" s="197"/>
      <c r="KKG4" s="197"/>
      <c r="KKH4" s="197"/>
      <c r="KKI4" s="197"/>
      <c r="KKJ4" s="197"/>
      <c r="KKK4" s="197"/>
      <c r="KKL4" s="197"/>
      <c r="KKM4" s="197"/>
      <c r="KKN4" s="188"/>
      <c r="KKO4" s="208"/>
      <c r="KKP4" s="196"/>
      <c r="KKQ4" s="196"/>
      <c r="KKR4" s="196"/>
      <c r="KKS4" s="196"/>
      <c r="KKT4" s="196"/>
      <c r="KKU4" s="196"/>
      <c r="KKV4" s="197"/>
      <c r="KKW4" s="197"/>
      <c r="KKX4" s="197"/>
      <c r="KKY4" s="197"/>
      <c r="KKZ4" s="197"/>
      <c r="KLA4" s="197"/>
      <c r="KLB4" s="197"/>
      <c r="KLC4" s="197"/>
      <c r="KLD4" s="188"/>
      <c r="KLE4" s="208"/>
      <c r="KLF4" s="196"/>
      <c r="KLG4" s="196"/>
      <c r="KLH4" s="196"/>
      <c r="KLI4" s="196"/>
      <c r="KLJ4" s="196"/>
      <c r="KLK4" s="196"/>
      <c r="KLL4" s="197"/>
      <c r="KLM4" s="197"/>
      <c r="KLN4" s="197"/>
      <c r="KLO4" s="197"/>
      <c r="KLP4" s="197"/>
      <c r="KLQ4" s="197"/>
      <c r="KLR4" s="197"/>
      <c r="KLS4" s="197"/>
      <c r="KLT4" s="188"/>
      <c r="KLU4" s="208"/>
      <c r="KLV4" s="196"/>
      <c r="KLW4" s="196"/>
      <c r="KLX4" s="196"/>
      <c r="KLY4" s="196"/>
      <c r="KLZ4" s="196"/>
      <c r="KMA4" s="196"/>
      <c r="KMB4" s="197"/>
      <c r="KMC4" s="197"/>
      <c r="KMD4" s="197"/>
      <c r="KME4" s="197"/>
      <c r="KMF4" s="197"/>
      <c r="KMG4" s="197"/>
      <c r="KMH4" s="197"/>
      <c r="KMI4" s="197"/>
      <c r="KMJ4" s="188"/>
      <c r="KMK4" s="208"/>
      <c r="KML4" s="196"/>
      <c r="KMM4" s="196"/>
      <c r="KMN4" s="196"/>
      <c r="KMO4" s="196"/>
      <c r="KMP4" s="196"/>
      <c r="KMQ4" s="196"/>
      <c r="KMR4" s="197"/>
      <c r="KMS4" s="197"/>
      <c r="KMT4" s="197"/>
      <c r="KMU4" s="197"/>
      <c r="KMV4" s="197"/>
      <c r="KMW4" s="197"/>
      <c r="KMX4" s="197"/>
      <c r="KMY4" s="197"/>
      <c r="KMZ4" s="188"/>
      <c r="KNA4" s="208"/>
      <c r="KNB4" s="196"/>
      <c r="KNC4" s="196"/>
      <c r="KND4" s="196"/>
      <c r="KNE4" s="196"/>
      <c r="KNF4" s="196"/>
      <c r="KNG4" s="196"/>
      <c r="KNH4" s="197"/>
      <c r="KNI4" s="197"/>
      <c r="KNJ4" s="197"/>
      <c r="KNK4" s="197"/>
      <c r="KNL4" s="197"/>
      <c r="KNM4" s="197"/>
      <c r="KNN4" s="197"/>
      <c r="KNO4" s="197"/>
      <c r="KNP4" s="188"/>
      <c r="KNQ4" s="208"/>
      <c r="KNR4" s="196"/>
      <c r="KNS4" s="196"/>
      <c r="KNT4" s="196"/>
      <c r="KNU4" s="196"/>
      <c r="KNV4" s="196"/>
      <c r="KNW4" s="196"/>
      <c r="KNX4" s="197"/>
      <c r="KNY4" s="197"/>
      <c r="KNZ4" s="197"/>
      <c r="KOA4" s="197"/>
      <c r="KOB4" s="197"/>
      <c r="KOC4" s="197"/>
      <c r="KOD4" s="197"/>
      <c r="KOE4" s="197"/>
      <c r="KOF4" s="188"/>
      <c r="KOG4" s="208"/>
      <c r="KOH4" s="196"/>
      <c r="KOI4" s="196"/>
      <c r="KOJ4" s="196"/>
      <c r="KOK4" s="196"/>
      <c r="KOL4" s="196"/>
      <c r="KOM4" s="196"/>
      <c r="KON4" s="197"/>
      <c r="KOO4" s="197"/>
      <c r="KOP4" s="197"/>
      <c r="KOQ4" s="197"/>
      <c r="KOR4" s="197"/>
      <c r="KOS4" s="197"/>
      <c r="KOT4" s="197"/>
      <c r="KOU4" s="197"/>
      <c r="KOV4" s="188"/>
      <c r="KOW4" s="208"/>
      <c r="KOX4" s="196"/>
      <c r="KOY4" s="196"/>
      <c r="KOZ4" s="196"/>
      <c r="KPA4" s="196"/>
      <c r="KPB4" s="196"/>
      <c r="KPC4" s="196"/>
      <c r="KPD4" s="197"/>
      <c r="KPE4" s="197"/>
      <c r="KPF4" s="197"/>
      <c r="KPG4" s="197"/>
      <c r="KPH4" s="197"/>
      <c r="KPI4" s="197"/>
      <c r="KPJ4" s="197"/>
      <c r="KPK4" s="197"/>
      <c r="KPL4" s="188"/>
      <c r="KPM4" s="208"/>
      <c r="KPN4" s="196"/>
      <c r="KPO4" s="196"/>
      <c r="KPP4" s="196"/>
      <c r="KPQ4" s="196"/>
      <c r="KPR4" s="196"/>
      <c r="KPS4" s="196"/>
      <c r="KPT4" s="197"/>
      <c r="KPU4" s="197"/>
      <c r="KPV4" s="197"/>
      <c r="KPW4" s="197"/>
      <c r="KPX4" s="197"/>
      <c r="KPY4" s="197"/>
      <c r="KPZ4" s="197"/>
      <c r="KQA4" s="197"/>
      <c r="KQB4" s="188"/>
      <c r="KQC4" s="208"/>
      <c r="KQD4" s="196"/>
      <c r="KQE4" s="196"/>
      <c r="KQF4" s="196"/>
      <c r="KQG4" s="196"/>
      <c r="KQH4" s="196"/>
      <c r="KQI4" s="196"/>
      <c r="KQJ4" s="197"/>
      <c r="KQK4" s="197"/>
      <c r="KQL4" s="197"/>
      <c r="KQM4" s="197"/>
      <c r="KQN4" s="197"/>
      <c r="KQO4" s="197"/>
      <c r="KQP4" s="197"/>
      <c r="KQQ4" s="197"/>
      <c r="KQR4" s="188"/>
      <c r="KQS4" s="208"/>
      <c r="KQT4" s="196"/>
      <c r="KQU4" s="196"/>
      <c r="KQV4" s="196"/>
      <c r="KQW4" s="196"/>
      <c r="KQX4" s="196"/>
      <c r="KQY4" s="196"/>
      <c r="KQZ4" s="197"/>
      <c r="KRA4" s="197"/>
      <c r="KRB4" s="197"/>
      <c r="KRC4" s="197"/>
      <c r="KRD4" s="197"/>
      <c r="KRE4" s="197"/>
      <c r="KRF4" s="197"/>
      <c r="KRG4" s="197"/>
      <c r="KRH4" s="188"/>
      <c r="KRI4" s="208"/>
      <c r="KRJ4" s="196"/>
      <c r="KRK4" s="196"/>
      <c r="KRL4" s="196"/>
      <c r="KRM4" s="196"/>
      <c r="KRN4" s="196"/>
      <c r="KRO4" s="196"/>
      <c r="KRP4" s="197"/>
      <c r="KRQ4" s="197"/>
      <c r="KRR4" s="197"/>
      <c r="KRS4" s="197"/>
      <c r="KRT4" s="197"/>
      <c r="KRU4" s="197"/>
      <c r="KRV4" s="197"/>
      <c r="KRW4" s="197"/>
      <c r="KRX4" s="188"/>
      <c r="KRY4" s="208"/>
      <c r="KRZ4" s="196"/>
      <c r="KSA4" s="196"/>
      <c r="KSB4" s="196"/>
      <c r="KSC4" s="196"/>
      <c r="KSD4" s="196"/>
      <c r="KSE4" s="196"/>
      <c r="KSF4" s="197"/>
      <c r="KSG4" s="197"/>
      <c r="KSH4" s="197"/>
      <c r="KSI4" s="197"/>
      <c r="KSJ4" s="197"/>
      <c r="KSK4" s="197"/>
      <c r="KSL4" s="197"/>
      <c r="KSM4" s="197"/>
      <c r="KSN4" s="188"/>
      <c r="KSO4" s="208"/>
      <c r="KSP4" s="196"/>
      <c r="KSQ4" s="196"/>
      <c r="KSR4" s="196"/>
      <c r="KSS4" s="196"/>
      <c r="KST4" s="196"/>
      <c r="KSU4" s="196"/>
      <c r="KSV4" s="197"/>
      <c r="KSW4" s="197"/>
      <c r="KSX4" s="197"/>
      <c r="KSY4" s="197"/>
      <c r="KSZ4" s="197"/>
      <c r="KTA4" s="197"/>
      <c r="KTB4" s="197"/>
      <c r="KTC4" s="197"/>
      <c r="KTD4" s="188"/>
      <c r="KTE4" s="208"/>
      <c r="KTF4" s="196"/>
      <c r="KTG4" s="196"/>
      <c r="KTH4" s="196"/>
      <c r="KTI4" s="196"/>
      <c r="KTJ4" s="196"/>
      <c r="KTK4" s="196"/>
      <c r="KTL4" s="197"/>
      <c r="KTM4" s="197"/>
      <c r="KTN4" s="197"/>
      <c r="KTO4" s="197"/>
      <c r="KTP4" s="197"/>
      <c r="KTQ4" s="197"/>
      <c r="KTR4" s="197"/>
      <c r="KTS4" s="197"/>
      <c r="KTT4" s="188"/>
      <c r="KTU4" s="208"/>
      <c r="KTV4" s="196"/>
      <c r="KTW4" s="196"/>
      <c r="KTX4" s="196"/>
      <c r="KTY4" s="196"/>
      <c r="KTZ4" s="196"/>
      <c r="KUA4" s="196"/>
      <c r="KUB4" s="197"/>
      <c r="KUC4" s="197"/>
      <c r="KUD4" s="197"/>
      <c r="KUE4" s="197"/>
      <c r="KUF4" s="197"/>
      <c r="KUG4" s="197"/>
      <c r="KUH4" s="197"/>
      <c r="KUI4" s="197"/>
      <c r="KUJ4" s="188"/>
      <c r="KUK4" s="208"/>
      <c r="KUL4" s="196"/>
      <c r="KUM4" s="196"/>
      <c r="KUN4" s="196"/>
      <c r="KUO4" s="196"/>
      <c r="KUP4" s="196"/>
      <c r="KUQ4" s="196"/>
      <c r="KUR4" s="197"/>
      <c r="KUS4" s="197"/>
      <c r="KUT4" s="197"/>
      <c r="KUU4" s="197"/>
      <c r="KUV4" s="197"/>
      <c r="KUW4" s="197"/>
      <c r="KUX4" s="197"/>
      <c r="KUY4" s="197"/>
      <c r="KUZ4" s="188"/>
      <c r="KVA4" s="208"/>
      <c r="KVB4" s="196"/>
      <c r="KVC4" s="196"/>
      <c r="KVD4" s="196"/>
      <c r="KVE4" s="196"/>
      <c r="KVF4" s="196"/>
      <c r="KVG4" s="196"/>
      <c r="KVH4" s="197"/>
      <c r="KVI4" s="197"/>
      <c r="KVJ4" s="197"/>
      <c r="KVK4" s="197"/>
      <c r="KVL4" s="197"/>
      <c r="KVM4" s="197"/>
      <c r="KVN4" s="197"/>
      <c r="KVO4" s="197"/>
      <c r="KVP4" s="188"/>
      <c r="KVQ4" s="208"/>
      <c r="KVR4" s="196"/>
      <c r="KVS4" s="196"/>
      <c r="KVT4" s="196"/>
      <c r="KVU4" s="196"/>
      <c r="KVV4" s="196"/>
      <c r="KVW4" s="196"/>
      <c r="KVX4" s="197"/>
      <c r="KVY4" s="197"/>
      <c r="KVZ4" s="197"/>
      <c r="KWA4" s="197"/>
      <c r="KWB4" s="197"/>
      <c r="KWC4" s="197"/>
      <c r="KWD4" s="197"/>
      <c r="KWE4" s="197"/>
      <c r="KWF4" s="188"/>
      <c r="KWG4" s="208"/>
      <c r="KWH4" s="196"/>
      <c r="KWI4" s="196"/>
      <c r="KWJ4" s="196"/>
      <c r="KWK4" s="196"/>
      <c r="KWL4" s="196"/>
      <c r="KWM4" s="196"/>
      <c r="KWN4" s="197"/>
      <c r="KWO4" s="197"/>
      <c r="KWP4" s="197"/>
      <c r="KWQ4" s="197"/>
      <c r="KWR4" s="197"/>
      <c r="KWS4" s="197"/>
      <c r="KWT4" s="197"/>
      <c r="KWU4" s="197"/>
      <c r="KWV4" s="188"/>
      <c r="KWW4" s="208"/>
      <c r="KWX4" s="196"/>
      <c r="KWY4" s="196"/>
      <c r="KWZ4" s="196"/>
      <c r="KXA4" s="196"/>
      <c r="KXB4" s="196"/>
      <c r="KXC4" s="196"/>
      <c r="KXD4" s="197"/>
      <c r="KXE4" s="197"/>
      <c r="KXF4" s="197"/>
      <c r="KXG4" s="197"/>
      <c r="KXH4" s="197"/>
      <c r="KXI4" s="197"/>
      <c r="KXJ4" s="197"/>
      <c r="KXK4" s="197"/>
      <c r="KXL4" s="188"/>
      <c r="KXM4" s="208"/>
      <c r="KXN4" s="196"/>
      <c r="KXO4" s="196"/>
      <c r="KXP4" s="196"/>
      <c r="KXQ4" s="196"/>
      <c r="KXR4" s="196"/>
      <c r="KXS4" s="196"/>
      <c r="KXT4" s="197"/>
      <c r="KXU4" s="197"/>
      <c r="KXV4" s="197"/>
      <c r="KXW4" s="197"/>
      <c r="KXX4" s="197"/>
      <c r="KXY4" s="197"/>
      <c r="KXZ4" s="197"/>
      <c r="KYA4" s="197"/>
      <c r="KYB4" s="188"/>
      <c r="KYC4" s="208"/>
      <c r="KYD4" s="196"/>
      <c r="KYE4" s="196"/>
      <c r="KYF4" s="196"/>
      <c r="KYG4" s="196"/>
      <c r="KYH4" s="196"/>
      <c r="KYI4" s="196"/>
      <c r="KYJ4" s="197"/>
      <c r="KYK4" s="197"/>
      <c r="KYL4" s="197"/>
      <c r="KYM4" s="197"/>
      <c r="KYN4" s="197"/>
      <c r="KYO4" s="197"/>
      <c r="KYP4" s="197"/>
      <c r="KYQ4" s="197"/>
      <c r="KYR4" s="188"/>
      <c r="KYS4" s="208"/>
      <c r="KYT4" s="196"/>
      <c r="KYU4" s="196"/>
      <c r="KYV4" s="196"/>
      <c r="KYW4" s="196"/>
      <c r="KYX4" s="196"/>
      <c r="KYY4" s="196"/>
      <c r="KYZ4" s="197"/>
      <c r="KZA4" s="197"/>
      <c r="KZB4" s="197"/>
      <c r="KZC4" s="197"/>
      <c r="KZD4" s="197"/>
      <c r="KZE4" s="197"/>
      <c r="KZF4" s="197"/>
      <c r="KZG4" s="197"/>
      <c r="KZH4" s="188"/>
      <c r="KZI4" s="208"/>
      <c r="KZJ4" s="196"/>
      <c r="KZK4" s="196"/>
      <c r="KZL4" s="196"/>
      <c r="KZM4" s="196"/>
      <c r="KZN4" s="196"/>
      <c r="KZO4" s="196"/>
      <c r="KZP4" s="197"/>
      <c r="KZQ4" s="197"/>
      <c r="KZR4" s="197"/>
      <c r="KZS4" s="197"/>
      <c r="KZT4" s="197"/>
      <c r="KZU4" s="197"/>
      <c r="KZV4" s="197"/>
      <c r="KZW4" s="197"/>
      <c r="KZX4" s="188"/>
      <c r="KZY4" s="208"/>
      <c r="KZZ4" s="196"/>
      <c r="LAA4" s="196"/>
      <c r="LAB4" s="196"/>
      <c r="LAC4" s="196"/>
      <c r="LAD4" s="196"/>
      <c r="LAE4" s="196"/>
      <c r="LAF4" s="197"/>
      <c r="LAG4" s="197"/>
      <c r="LAH4" s="197"/>
      <c r="LAI4" s="197"/>
      <c r="LAJ4" s="197"/>
      <c r="LAK4" s="197"/>
      <c r="LAL4" s="197"/>
      <c r="LAM4" s="197"/>
      <c r="LAN4" s="188"/>
      <c r="LAO4" s="208"/>
      <c r="LAP4" s="196"/>
      <c r="LAQ4" s="196"/>
      <c r="LAR4" s="196"/>
      <c r="LAS4" s="196"/>
      <c r="LAT4" s="196"/>
      <c r="LAU4" s="196"/>
      <c r="LAV4" s="197"/>
      <c r="LAW4" s="197"/>
      <c r="LAX4" s="197"/>
      <c r="LAY4" s="197"/>
      <c r="LAZ4" s="197"/>
      <c r="LBA4" s="197"/>
      <c r="LBB4" s="197"/>
      <c r="LBC4" s="197"/>
      <c r="LBD4" s="188"/>
      <c r="LBE4" s="208"/>
      <c r="LBF4" s="196"/>
      <c r="LBG4" s="196"/>
      <c r="LBH4" s="196"/>
      <c r="LBI4" s="196"/>
      <c r="LBJ4" s="196"/>
      <c r="LBK4" s="196"/>
      <c r="LBL4" s="197"/>
      <c r="LBM4" s="197"/>
      <c r="LBN4" s="197"/>
      <c r="LBO4" s="197"/>
      <c r="LBP4" s="197"/>
      <c r="LBQ4" s="197"/>
      <c r="LBR4" s="197"/>
      <c r="LBS4" s="197"/>
      <c r="LBT4" s="188"/>
      <c r="LBU4" s="208"/>
      <c r="LBV4" s="196"/>
      <c r="LBW4" s="196"/>
      <c r="LBX4" s="196"/>
      <c r="LBY4" s="196"/>
      <c r="LBZ4" s="196"/>
      <c r="LCA4" s="196"/>
      <c r="LCB4" s="197"/>
      <c r="LCC4" s="197"/>
      <c r="LCD4" s="197"/>
      <c r="LCE4" s="197"/>
      <c r="LCF4" s="197"/>
      <c r="LCG4" s="197"/>
      <c r="LCH4" s="197"/>
      <c r="LCI4" s="197"/>
      <c r="LCJ4" s="188"/>
      <c r="LCK4" s="208"/>
      <c r="LCL4" s="196"/>
      <c r="LCM4" s="196"/>
      <c r="LCN4" s="196"/>
      <c r="LCO4" s="196"/>
      <c r="LCP4" s="196"/>
      <c r="LCQ4" s="196"/>
      <c r="LCR4" s="197"/>
      <c r="LCS4" s="197"/>
      <c r="LCT4" s="197"/>
      <c r="LCU4" s="197"/>
      <c r="LCV4" s="197"/>
      <c r="LCW4" s="197"/>
      <c r="LCX4" s="197"/>
      <c r="LCY4" s="197"/>
      <c r="LCZ4" s="188"/>
      <c r="LDA4" s="208"/>
      <c r="LDB4" s="196"/>
      <c r="LDC4" s="196"/>
      <c r="LDD4" s="196"/>
      <c r="LDE4" s="196"/>
      <c r="LDF4" s="196"/>
      <c r="LDG4" s="196"/>
      <c r="LDH4" s="197"/>
      <c r="LDI4" s="197"/>
      <c r="LDJ4" s="197"/>
      <c r="LDK4" s="197"/>
      <c r="LDL4" s="197"/>
      <c r="LDM4" s="197"/>
      <c r="LDN4" s="197"/>
      <c r="LDO4" s="197"/>
      <c r="LDP4" s="188"/>
      <c r="LDQ4" s="208"/>
      <c r="LDR4" s="196"/>
      <c r="LDS4" s="196"/>
      <c r="LDT4" s="196"/>
      <c r="LDU4" s="196"/>
      <c r="LDV4" s="196"/>
      <c r="LDW4" s="196"/>
      <c r="LDX4" s="197"/>
      <c r="LDY4" s="197"/>
      <c r="LDZ4" s="197"/>
      <c r="LEA4" s="197"/>
      <c r="LEB4" s="197"/>
      <c r="LEC4" s="197"/>
      <c r="LED4" s="197"/>
      <c r="LEE4" s="197"/>
      <c r="LEF4" s="188"/>
      <c r="LEG4" s="208"/>
      <c r="LEH4" s="196"/>
      <c r="LEI4" s="196"/>
      <c r="LEJ4" s="196"/>
      <c r="LEK4" s="196"/>
      <c r="LEL4" s="196"/>
      <c r="LEM4" s="196"/>
      <c r="LEN4" s="197"/>
      <c r="LEO4" s="197"/>
      <c r="LEP4" s="197"/>
      <c r="LEQ4" s="197"/>
      <c r="LER4" s="197"/>
      <c r="LES4" s="197"/>
      <c r="LET4" s="197"/>
      <c r="LEU4" s="197"/>
      <c r="LEV4" s="188"/>
      <c r="LEW4" s="208"/>
      <c r="LEX4" s="196"/>
      <c r="LEY4" s="196"/>
      <c r="LEZ4" s="196"/>
      <c r="LFA4" s="196"/>
      <c r="LFB4" s="196"/>
      <c r="LFC4" s="196"/>
      <c r="LFD4" s="197"/>
      <c r="LFE4" s="197"/>
      <c r="LFF4" s="197"/>
      <c r="LFG4" s="197"/>
      <c r="LFH4" s="197"/>
      <c r="LFI4" s="197"/>
      <c r="LFJ4" s="197"/>
      <c r="LFK4" s="197"/>
      <c r="LFL4" s="188"/>
      <c r="LFM4" s="208"/>
      <c r="LFN4" s="196"/>
      <c r="LFO4" s="196"/>
      <c r="LFP4" s="196"/>
      <c r="LFQ4" s="196"/>
      <c r="LFR4" s="196"/>
      <c r="LFS4" s="196"/>
      <c r="LFT4" s="197"/>
      <c r="LFU4" s="197"/>
      <c r="LFV4" s="197"/>
      <c r="LFW4" s="197"/>
      <c r="LFX4" s="197"/>
      <c r="LFY4" s="197"/>
      <c r="LFZ4" s="197"/>
      <c r="LGA4" s="197"/>
      <c r="LGB4" s="188"/>
      <c r="LGC4" s="208"/>
      <c r="LGD4" s="196"/>
      <c r="LGE4" s="196"/>
      <c r="LGF4" s="196"/>
      <c r="LGG4" s="196"/>
      <c r="LGH4" s="196"/>
      <c r="LGI4" s="196"/>
      <c r="LGJ4" s="197"/>
      <c r="LGK4" s="197"/>
      <c r="LGL4" s="197"/>
      <c r="LGM4" s="197"/>
      <c r="LGN4" s="197"/>
      <c r="LGO4" s="197"/>
      <c r="LGP4" s="197"/>
      <c r="LGQ4" s="197"/>
      <c r="LGR4" s="188"/>
      <c r="LGS4" s="208"/>
      <c r="LGT4" s="196"/>
      <c r="LGU4" s="196"/>
      <c r="LGV4" s="196"/>
      <c r="LGW4" s="196"/>
      <c r="LGX4" s="196"/>
      <c r="LGY4" s="196"/>
      <c r="LGZ4" s="197"/>
      <c r="LHA4" s="197"/>
      <c r="LHB4" s="197"/>
      <c r="LHC4" s="197"/>
      <c r="LHD4" s="197"/>
      <c r="LHE4" s="197"/>
      <c r="LHF4" s="197"/>
      <c r="LHG4" s="197"/>
      <c r="LHH4" s="188"/>
      <c r="LHI4" s="208"/>
      <c r="LHJ4" s="196"/>
      <c r="LHK4" s="196"/>
      <c r="LHL4" s="196"/>
      <c r="LHM4" s="196"/>
      <c r="LHN4" s="196"/>
      <c r="LHO4" s="196"/>
      <c r="LHP4" s="197"/>
      <c r="LHQ4" s="197"/>
      <c r="LHR4" s="197"/>
      <c r="LHS4" s="197"/>
      <c r="LHT4" s="197"/>
      <c r="LHU4" s="197"/>
      <c r="LHV4" s="197"/>
      <c r="LHW4" s="197"/>
      <c r="LHX4" s="188"/>
      <c r="LHY4" s="208"/>
      <c r="LHZ4" s="196"/>
      <c r="LIA4" s="196"/>
      <c r="LIB4" s="196"/>
      <c r="LIC4" s="196"/>
      <c r="LID4" s="196"/>
      <c r="LIE4" s="196"/>
      <c r="LIF4" s="197"/>
      <c r="LIG4" s="197"/>
      <c r="LIH4" s="197"/>
      <c r="LII4" s="197"/>
      <c r="LIJ4" s="197"/>
      <c r="LIK4" s="197"/>
      <c r="LIL4" s="197"/>
      <c r="LIM4" s="197"/>
      <c r="LIN4" s="188"/>
      <c r="LIO4" s="208"/>
      <c r="LIP4" s="196"/>
      <c r="LIQ4" s="196"/>
      <c r="LIR4" s="196"/>
      <c r="LIS4" s="196"/>
      <c r="LIT4" s="196"/>
      <c r="LIU4" s="196"/>
      <c r="LIV4" s="197"/>
      <c r="LIW4" s="197"/>
      <c r="LIX4" s="197"/>
      <c r="LIY4" s="197"/>
      <c r="LIZ4" s="197"/>
      <c r="LJA4" s="197"/>
      <c r="LJB4" s="197"/>
      <c r="LJC4" s="197"/>
      <c r="LJD4" s="188"/>
      <c r="LJE4" s="208"/>
      <c r="LJF4" s="196"/>
      <c r="LJG4" s="196"/>
      <c r="LJH4" s="196"/>
      <c r="LJI4" s="196"/>
      <c r="LJJ4" s="196"/>
      <c r="LJK4" s="196"/>
      <c r="LJL4" s="197"/>
      <c r="LJM4" s="197"/>
      <c r="LJN4" s="197"/>
      <c r="LJO4" s="197"/>
      <c r="LJP4" s="197"/>
      <c r="LJQ4" s="197"/>
      <c r="LJR4" s="197"/>
      <c r="LJS4" s="197"/>
      <c r="LJT4" s="188"/>
      <c r="LJU4" s="208"/>
      <c r="LJV4" s="196"/>
      <c r="LJW4" s="196"/>
      <c r="LJX4" s="196"/>
      <c r="LJY4" s="196"/>
      <c r="LJZ4" s="196"/>
      <c r="LKA4" s="196"/>
      <c r="LKB4" s="197"/>
      <c r="LKC4" s="197"/>
      <c r="LKD4" s="197"/>
      <c r="LKE4" s="197"/>
      <c r="LKF4" s="197"/>
      <c r="LKG4" s="197"/>
      <c r="LKH4" s="197"/>
      <c r="LKI4" s="197"/>
      <c r="LKJ4" s="188"/>
      <c r="LKK4" s="208"/>
      <c r="LKL4" s="196"/>
      <c r="LKM4" s="196"/>
      <c r="LKN4" s="196"/>
      <c r="LKO4" s="196"/>
      <c r="LKP4" s="196"/>
      <c r="LKQ4" s="196"/>
      <c r="LKR4" s="197"/>
      <c r="LKS4" s="197"/>
      <c r="LKT4" s="197"/>
      <c r="LKU4" s="197"/>
      <c r="LKV4" s="197"/>
      <c r="LKW4" s="197"/>
      <c r="LKX4" s="197"/>
      <c r="LKY4" s="197"/>
      <c r="LKZ4" s="188"/>
      <c r="LLA4" s="208"/>
      <c r="LLB4" s="196"/>
      <c r="LLC4" s="196"/>
      <c r="LLD4" s="196"/>
      <c r="LLE4" s="196"/>
      <c r="LLF4" s="196"/>
      <c r="LLG4" s="196"/>
      <c r="LLH4" s="197"/>
      <c r="LLI4" s="197"/>
      <c r="LLJ4" s="197"/>
      <c r="LLK4" s="197"/>
      <c r="LLL4" s="197"/>
      <c r="LLM4" s="197"/>
      <c r="LLN4" s="197"/>
      <c r="LLO4" s="197"/>
      <c r="LLP4" s="188"/>
      <c r="LLQ4" s="208"/>
      <c r="LLR4" s="196"/>
      <c r="LLS4" s="196"/>
      <c r="LLT4" s="196"/>
      <c r="LLU4" s="196"/>
      <c r="LLV4" s="196"/>
      <c r="LLW4" s="196"/>
      <c r="LLX4" s="197"/>
      <c r="LLY4" s="197"/>
      <c r="LLZ4" s="197"/>
      <c r="LMA4" s="197"/>
      <c r="LMB4" s="197"/>
      <c r="LMC4" s="197"/>
      <c r="LMD4" s="197"/>
      <c r="LME4" s="197"/>
      <c r="LMF4" s="188"/>
      <c r="LMG4" s="208"/>
      <c r="LMH4" s="196"/>
      <c r="LMI4" s="196"/>
      <c r="LMJ4" s="196"/>
      <c r="LMK4" s="196"/>
      <c r="LML4" s="196"/>
      <c r="LMM4" s="196"/>
      <c r="LMN4" s="197"/>
      <c r="LMO4" s="197"/>
      <c r="LMP4" s="197"/>
      <c r="LMQ4" s="197"/>
      <c r="LMR4" s="197"/>
      <c r="LMS4" s="197"/>
      <c r="LMT4" s="197"/>
      <c r="LMU4" s="197"/>
      <c r="LMV4" s="188"/>
      <c r="LMW4" s="208"/>
      <c r="LMX4" s="196"/>
      <c r="LMY4" s="196"/>
      <c r="LMZ4" s="196"/>
      <c r="LNA4" s="196"/>
      <c r="LNB4" s="196"/>
      <c r="LNC4" s="196"/>
      <c r="LND4" s="197"/>
      <c r="LNE4" s="197"/>
      <c r="LNF4" s="197"/>
      <c r="LNG4" s="197"/>
      <c r="LNH4" s="197"/>
      <c r="LNI4" s="197"/>
      <c r="LNJ4" s="197"/>
      <c r="LNK4" s="197"/>
      <c r="LNL4" s="188"/>
      <c r="LNM4" s="208"/>
      <c r="LNN4" s="196"/>
      <c r="LNO4" s="196"/>
      <c r="LNP4" s="196"/>
      <c r="LNQ4" s="196"/>
      <c r="LNR4" s="196"/>
      <c r="LNS4" s="196"/>
      <c r="LNT4" s="197"/>
      <c r="LNU4" s="197"/>
      <c r="LNV4" s="197"/>
      <c r="LNW4" s="197"/>
      <c r="LNX4" s="197"/>
      <c r="LNY4" s="197"/>
      <c r="LNZ4" s="197"/>
      <c r="LOA4" s="197"/>
      <c r="LOB4" s="188"/>
      <c r="LOC4" s="208"/>
      <c r="LOD4" s="196"/>
      <c r="LOE4" s="196"/>
      <c r="LOF4" s="196"/>
      <c r="LOG4" s="196"/>
      <c r="LOH4" s="196"/>
      <c r="LOI4" s="196"/>
      <c r="LOJ4" s="197"/>
      <c r="LOK4" s="197"/>
      <c r="LOL4" s="197"/>
      <c r="LOM4" s="197"/>
      <c r="LON4" s="197"/>
      <c r="LOO4" s="197"/>
      <c r="LOP4" s="197"/>
      <c r="LOQ4" s="197"/>
      <c r="LOR4" s="188"/>
      <c r="LOS4" s="208"/>
      <c r="LOT4" s="196"/>
      <c r="LOU4" s="196"/>
      <c r="LOV4" s="196"/>
      <c r="LOW4" s="196"/>
      <c r="LOX4" s="196"/>
      <c r="LOY4" s="196"/>
      <c r="LOZ4" s="197"/>
      <c r="LPA4" s="197"/>
      <c r="LPB4" s="197"/>
      <c r="LPC4" s="197"/>
      <c r="LPD4" s="197"/>
      <c r="LPE4" s="197"/>
      <c r="LPF4" s="197"/>
      <c r="LPG4" s="197"/>
      <c r="LPH4" s="188"/>
      <c r="LPI4" s="208"/>
      <c r="LPJ4" s="196"/>
      <c r="LPK4" s="196"/>
      <c r="LPL4" s="196"/>
      <c r="LPM4" s="196"/>
      <c r="LPN4" s="196"/>
      <c r="LPO4" s="196"/>
      <c r="LPP4" s="197"/>
      <c r="LPQ4" s="197"/>
      <c r="LPR4" s="197"/>
      <c r="LPS4" s="197"/>
      <c r="LPT4" s="197"/>
      <c r="LPU4" s="197"/>
      <c r="LPV4" s="197"/>
      <c r="LPW4" s="197"/>
      <c r="LPX4" s="188"/>
      <c r="LPY4" s="208"/>
      <c r="LPZ4" s="196"/>
      <c r="LQA4" s="196"/>
      <c r="LQB4" s="196"/>
      <c r="LQC4" s="196"/>
      <c r="LQD4" s="196"/>
      <c r="LQE4" s="196"/>
      <c r="LQF4" s="197"/>
      <c r="LQG4" s="197"/>
      <c r="LQH4" s="197"/>
      <c r="LQI4" s="197"/>
      <c r="LQJ4" s="197"/>
      <c r="LQK4" s="197"/>
      <c r="LQL4" s="197"/>
      <c r="LQM4" s="197"/>
      <c r="LQN4" s="188"/>
      <c r="LQO4" s="208"/>
      <c r="LQP4" s="196"/>
      <c r="LQQ4" s="196"/>
      <c r="LQR4" s="196"/>
      <c r="LQS4" s="196"/>
      <c r="LQT4" s="196"/>
      <c r="LQU4" s="196"/>
      <c r="LQV4" s="197"/>
      <c r="LQW4" s="197"/>
      <c r="LQX4" s="197"/>
      <c r="LQY4" s="197"/>
      <c r="LQZ4" s="197"/>
      <c r="LRA4" s="197"/>
      <c r="LRB4" s="197"/>
      <c r="LRC4" s="197"/>
      <c r="LRD4" s="188"/>
      <c r="LRE4" s="208"/>
      <c r="LRF4" s="196"/>
      <c r="LRG4" s="196"/>
      <c r="LRH4" s="196"/>
      <c r="LRI4" s="196"/>
      <c r="LRJ4" s="196"/>
      <c r="LRK4" s="196"/>
      <c r="LRL4" s="197"/>
      <c r="LRM4" s="197"/>
      <c r="LRN4" s="197"/>
      <c r="LRO4" s="197"/>
      <c r="LRP4" s="197"/>
      <c r="LRQ4" s="197"/>
      <c r="LRR4" s="197"/>
      <c r="LRS4" s="197"/>
      <c r="LRT4" s="188"/>
      <c r="LRU4" s="208"/>
      <c r="LRV4" s="196"/>
      <c r="LRW4" s="196"/>
      <c r="LRX4" s="196"/>
      <c r="LRY4" s="196"/>
      <c r="LRZ4" s="196"/>
      <c r="LSA4" s="196"/>
      <c r="LSB4" s="197"/>
      <c r="LSC4" s="197"/>
      <c r="LSD4" s="197"/>
      <c r="LSE4" s="197"/>
      <c r="LSF4" s="197"/>
      <c r="LSG4" s="197"/>
      <c r="LSH4" s="197"/>
      <c r="LSI4" s="197"/>
      <c r="LSJ4" s="188"/>
      <c r="LSK4" s="208"/>
      <c r="LSL4" s="196"/>
      <c r="LSM4" s="196"/>
      <c r="LSN4" s="196"/>
      <c r="LSO4" s="196"/>
      <c r="LSP4" s="196"/>
      <c r="LSQ4" s="196"/>
      <c r="LSR4" s="197"/>
      <c r="LSS4" s="197"/>
      <c r="LST4" s="197"/>
      <c r="LSU4" s="197"/>
      <c r="LSV4" s="197"/>
      <c r="LSW4" s="197"/>
      <c r="LSX4" s="197"/>
      <c r="LSY4" s="197"/>
      <c r="LSZ4" s="188"/>
      <c r="LTA4" s="208"/>
      <c r="LTB4" s="196"/>
      <c r="LTC4" s="196"/>
      <c r="LTD4" s="196"/>
      <c r="LTE4" s="196"/>
      <c r="LTF4" s="196"/>
      <c r="LTG4" s="196"/>
      <c r="LTH4" s="197"/>
      <c r="LTI4" s="197"/>
      <c r="LTJ4" s="197"/>
      <c r="LTK4" s="197"/>
      <c r="LTL4" s="197"/>
      <c r="LTM4" s="197"/>
      <c r="LTN4" s="197"/>
      <c r="LTO4" s="197"/>
      <c r="LTP4" s="188"/>
      <c r="LTQ4" s="208"/>
      <c r="LTR4" s="196"/>
      <c r="LTS4" s="196"/>
      <c r="LTT4" s="196"/>
      <c r="LTU4" s="196"/>
      <c r="LTV4" s="196"/>
      <c r="LTW4" s="196"/>
      <c r="LTX4" s="197"/>
      <c r="LTY4" s="197"/>
      <c r="LTZ4" s="197"/>
      <c r="LUA4" s="197"/>
      <c r="LUB4" s="197"/>
      <c r="LUC4" s="197"/>
      <c r="LUD4" s="197"/>
      <c r="LUE4" s="197"/>
      <c r="LUF4" s="188"/>
      <c r="LUG4" s="208"/>
      <c r="LUH4" s="196"/>
      <c r="LUI4" s="196"/>
      <c r="LUJ4" s="196"/>
      <c r="LUK4" s="196"/>
      <c r="LUL4" s="196"/>
      <c r="LUM4" s="196"/>
      <c r="LUN4" s="197"/>
      <c r="LUO4" s="197"/>
      <c r="LUP4" s="197"/>
      <c r="LUQ4" s="197"/>
      <c r="LUR4" s="197"/>
      <c r="LUS4" s="197"/>
      <c r="LUT4" s="197"/>
      <c r="LUU4" s="197"/>
      <c r="LUV4" s="188"/>
      <c r="LUW4" s="208"/>
      <c r="LUX4" s="196"/>
      <c r="LUY4" s="196"/>
      <c r="LUZ4" s="196"/>
      <c r="LVA4" s="196"/>
      <c r="LVB4" s="196"/>
      <c r="LVC4" s="196"/>
      <c r="LVD4" s="197"/>
      <c r="LVE4" s="197"/>
      <c r="LVF4" s="197"/>
      <c r="LVG4" s="197"/>
      <c r="LVH4" s="197"/>
      <c r="LVI4" s="197"/>
      <c r="LVJ4" s="197"/>
      <c r="LVK4" s="197"/>
      <c r="LVL4" s="188"/>
      <c r="LVM4" s="208"/>
      <c r="LVN4" s="196"/>
      <c r="LVO4" s="196"/>
      <c r="LVP4" s="196"/>
      <c r="LVQ4" s="196"/>
      <c r="LVR4" s="196"/>
      <c r="LVS4" s="196"/>
      <c r="LVT4" s="197"/>
      <c r="LVU4" s="197"/>
      <c r="LVV4" s="197"/>
      <c r="LVW4" s="197"/>
      <c r="LVX4" s="197"/>
      <c r="LVY4" s="197"/>
      <c r="LVZ4" s="197"/>
      <c r="LWA4" s="197"/>
      <c r="LWB4" s="188"/>
      <c r="LWC4" s="208"/>
      <c r="LWD4" s="196"/>
      <c r="LWE4" s="196"/>
      <c r="LWF4" s="196"/>
      <c r="LWG4" s="196"/>
      <c r="LWH4" s="196"/>
      <c r="LWI4" s="196"/>
      <c r="LWJ4" s="197"/>
      <c r="LWK4" s="197"/>
      <c r="LWL4" s="197"/>
      <c r="LWM4" s="197"/>
      <c r="LWN4" s="197"/>
      <c r="LWO4" s="197"/>
      <c r="LWP4" s="197"/>
      <c r="LWQ4" s="197"/>
      <c r="LWR4" s="188"/>
      <c r="LWS4" s="208"/>
      <c r="LWT4" s="196"/>
      <c r="LWU4" s="196"/>
      <c r="LWV4" s="196"/>
      <c r="LWW4" s="196"/>
      <c r="LWX4" s="196"/>
      <c r="LWY4" s="196"/>
      <c r="LWZ4" s="197"/>
      <c r="LXA4" s="197"/>
      <c r="LXB4" s="197"/>
      <c r="LXC4" s="197"/>
      <c r="LXD4" s="197"/>
      <c r="LXE4" s="197"/>
      <c r="LXF4" s="197"/>
      <c r="LXG4" s="197"/>
      <c r="LXH4" s="188"/>
      <c r="LXI4" s="208"/>
      <c r="LXJ4" s="196"/>
      <c r="LXK4" s="196"/>
      <c r="LXL4" s="196"/>
      <c r="LXM4" s="196"/>
      <c r="LXN4" s="196"/>
      <c r="LXO4" s="196"/>
      <c r="LXP4" s="197"/>
      <c r="LXQ4" s="197"/>
      <c r="LXR4" s="197"/>
      <c r="LXS4" s="197"/>
      <c r="LXT4" s="197"/>
      <c r="LXU4" s="197"/>
      <c r="LXV4" s="197"/>
      <c r="LXW4" s="197"/>
      <c r="LXX4" s="188"/>
      <c r="LXY4" s="208"/>
      <c r="LXZ4" s="196"/>
      <c r="LYA4" s="196"/>
      <c r="LYB4" s="196"/>
      <c r="LYC4" s="196"/>
      <c r="LYD4" s="196"/>
      <c r="LYE4" s="196"/>
      <c r="LYF4" s="197"/>
      <c r="LYG4" s="197"/>
      <c r="LYH4" s="197"/>
      <c r="LYI4" s="197"/>
      <c r="LYJ4" s="197"/>
      <c r="LYK4" s="197"/>
      <c r="LYL4" s="197"/>
      <c r="LYM4" s="197"/>
      <c r="LYN4" s="188"/>
      <c r="LYO4" s="208"/>
      <c r="LYP4" s="196"/>
      <c r="LYQ4" s="196"/>
      <c r="LYR4" s="196"/>
      <c r="LYS4" s="196"/>
      <c r="LYT4" s="196"/>
      <c r="LYU4" s="196"/>
      <c r="LYV4" s="197"/>
      <c r="LYW4" s="197"/>
      <c r="LYX4" s="197"/>
      <c r="LYY4" s="197"/>
      <c r="LYZ4" s="197"/>
      <c r="LZA4" s="197"/>
      <c r="LZB4" s="197"/>
      <c r="LZC4" s="197"/>
      <c r="LZD4" s="188"/>
      <c r="LZE4" s="208"/>
      <c r="LZF4" s="196"/>
      <c r="LZG4" s="196"/>
      <c r="LZH4" s="196"/>
      <c r="LZI4" s="196"/>
      <c r="LZJ4" s="196"/>
      <c r="LZK4" s="196"/>
      <c r="LZL4" s="197"/>
      <c r="LZM4" s="197"/>
      <c r="LZN4" s="197"/>
      <c r="LZO4" s="197"/>
      <c r="LZP4" s="197"/>
      <c r="LZQ4" s="197"/>
      <c r="LZR4" s="197"/>
      <c r="LZS4" s="197"/>
      <c r="LZT4" s="188"/>
      <c r="LZU4" s="208"/>
      <c r="LZV4" s="196"/>
      <c r="LZW4" s="196"/>
      <c r="LZX4" s="196"/>
      <c r="LZY4" s="196"/>
      <c r="LZZ4" s="196"/>
      <c r="MAA4" s="196"/>
      <c r="MAB4" s="197"/>
      <c r="MAC4" s="197"/>
      <c r="MAD4" s="197"/>
      <c r="MAE4" s="197"/>
      <c r="MAF4" s="197"/>
      <c r="MAG4" s="197"/>
      <c r="MAH4" s="197"/>
      <c r="MAI4" s="197"/>
      <c r="MAJ4" s="188"/>
      <c r="MAK4" s="208"/>
      <c r="MAL4" s="196"/>
      <c r="MAM4" s="196"/>
      <c r="MAN4" s="196"/>
      <c r="MAO4" s="196"/>
      <c r="MAP4" s="196"/>
      <c r="MAQ4" s="196"/>
      <c r="MAR4" s="197"/>
      <c r="MAS4" s="197"/>
      <c r="MAT4" s="197"/>
      <c r="MAU4" s="197"/>
      <c r="MAV4" s="197"/>
      <c r="MAW4" s="197"/>
      <c r="MAX4" s="197"/>
      <c r="MAY4" s="197"/>
      <c r="MAZ4" s="188"/>
      <c r="MBA4" s="208"/>
      <c r="MBB4" s="196"/>
      <c r="MBC4" s="196"/>
      <c r="MBD4" s="196"/>
      <c r="MBE4" s="196"/>
      <c r="MBF4" s="196"/>
      <c r="MBG4" s="196"/>
      <c r="MBH4" s="197"/>
      <c r="MBI4" s="197"/>
      <c r="MBJ4" s="197"/>
      <c r="MBK4" s="197"/>
      <c r="MBL4" s="197"/>
      <c r="MBM4" s="197"/>
      <c r="MBN4" s="197"/>
      <c r="MBO4" s="197"/>
      <c r="MBP4" s="188"/>
      <c r="MBQ4" s="208"/>
      <c r="MBR4" s="196"/>
      <c r="MBS4" s="196"/>
      <c r="MBT4" s="196"/>
      <c r="MBU4" s="196"/>
      <c r="MBV4" s="196"/>
      <c r="MBW4" s="196"/>
      <c r="MBX4" s="197"/>
      <c r="MBY4" s="197"/>
      <c r="MBZ4" s="197"/>
      <c r="MCA4" s="197"/>
      <c r="MCB4" s="197"/>
      <c r="MCC4" s="197"/>
      <c r="MCD4" s="197"/>
      <c r="MCE4" s="197"/>
      <c r="MCF4" s="188"/>
      <c r="MCG4" s="208"/>
      <c r="MCH4" s="196"/>
      <c r="MCI4" s="196"/>
      <c r="MCJ4" s="196"/>
      <c r="MCK4" s="196"/>
      <c r="MCL4" s="196"/>
      <c r="MCM4" s="196"/>
      <c r="MCN4" s="197"/>
      <c r="MCO4" s="197"/>
      <c r="MCP4" s="197"/>
      <c r="MCQ4" s="197"/>
      <c r="MCR4" s="197"/>
      <c r="MCS4" s="197"/>
      <c r="MCT4" s="197"/>
      <c r="MCU4" s="197"/>
      <c r="MCV4" s="188"/>
      <c r="MCW4" s="208"/>
      <c r="MCX4" s="196"/>
      <c r="MCY4" s="196"/>
      <c r="MCZ4" s="196"/>
      <c r="MDA4" s="196"/>
      <c r="MDB4" s="196"/>
      <c r="MDC4" s="196"/>
      <c r="MDD4" s="197"/>
      <c r="MDE4" s="197"/>
      <c r="MDF4" s="197"/>
      <c r="MDG4" s="197"/>
      <c r="MDH4" s="197"/>
      <c r="MDI4" s="197"/>
      <c r="MDJ4" s="197"/>
      <c r="MDK4" s="197"/>
      <c r="MDL4" s="188"/>
      <c r="MDM4" s="208"/>
      <c r="MDN4" s="196"/>
      <c r="MDO4" s="196"/>
      <c r="MDP4" s="196"/>
      <c r="MDQ4" s="196"/>
      <c r="MDR4" s="196"/>
      <c r="MDS4" s="196"/>
      <c r="MDT4" s="197"/>
      <c r="MDU4" s="197"/>
      <c r="MDV4" s="197"/>
      <c r="MDW4" s="197"/>
      <c r="MDX4" s="197"/>
      <c r="MDY4" s="197"/>
      <c r="MDZ4" s="197"/>
      <c r="MEA4" s="197"/>
      <c r="MEB4" s="188"/>
      <c r="MEC4" s="208"/>
      <c r="MED4" s="196"/>
      <c r="MEE4" s="196"/>
      <c r="MEF4" s="196"/>
      <c r="MEG4" s="196"/>
      <c r="MEH4" s="196"/>
      <c r="MEI4" s="196"/>
      <c r="MEJ4" s="197"/>
      <c r="MEK4" s="197"/>
      <c r="MEL4" s="197"/>
      <c r="MEM4" s="197"/>
      <c r="MEN4" s="197"/>
      <c r="MEO4" s="197"/>
      <c r="MEP4" s="197"/>
      <c r="MEQ4" s="197"/>
      <c r="MER4" s="188"/>
      <c r="MES4" s="208"/>
      <c r="MET4" s="196"/>
      <c r="MEU4" s="196"/>
      <c r="MEV4" s="196"/>
      <c r="MEW4" s="196"/>
      <c r="MEX4" s="196"/>
      <c r="MEY4" s="196"/>
      <c r="MEZ4" s="197"/>
      <c r="MFA4" s="197"/>
      <c r="MFB4" s="197"/>
      <c r="MFC4" s="197"/>
      <c r="MFD4" s="197"/>
      <c r="MFE4" s="197"/>
      <c r="MFF4" s="197"/>
      <c r="MFG4" s="197"/>
      <c r="MFH4" s="188"/>
      <c r="MFI4" s="208"/>
      <c r="MFJ4" s="196"/>
      <c r="MFK4" s="196"/>
      <c r="MFL4" s="196"/>
      <c r="MFM4" s="196"/>
      <c r="MFN4" s="196"/>
      <c r="MFO4" s="196"/>
      <c r="MFP4" s="197"/>
      <c r="MFQ4" s="197"/>
      <c r="MFR4" s="197"/>
      <c r="MFS4" s="197"/>
      <c r="MFT4" s="197"/>
      <c r="MFU4" s="197"/>
      <c r="MFV4" s="197"/>
      <c r="MFW4" s="197"/>
      <c r="MFX4" s="188"/>
      <c r="MFY4" s="208"/>
      <c r="MFZ4" s="196"/>
      <c r="MGA4" s="196"/>
      <c r="MGB4" s="196"/>
      <c r="MGC4" s="196"/>
      <c r="MGD4" s="196"/>
      <c r="MGE4" s="196"/>
      <c r="MGF4" s="197"/>
      <c r="MGG4" s="197"/>
      <c r="MGH4" s="197"/>
      <c r="MGI4" s="197"/>
      <c r="MGJ4" s="197"/>
      <c r="MGK4" s="197"/>
      <c r="MGL4" s="197"/>
      <c r="MGM4" s="197"/>
      <c r="MGN4" s="188"/>
      <c r="MGO4" s="208"/>
      <c r="MGP4" s="196"/>
      <c r="MGQ4" s="196"/>
      <c r="MGR4" s="196"/>
      <c r="MGS4" s="196"/>
      <c r="MGT4" s="196"/>
      <c r="MGU4" s="196"/>
      <c r="MGV4" s="197"/>
      <c r="MGW4" s="197"/>
      <c r="MGX4" s="197"/>
      <c r="MGY4" s="197"/>
      <c r="MGZ4" s="197"/>
      <c r="MHA4" s="197"/>
      <c r="MHB4" s="197"/>
      <c r="MHC4" s="197"/>
      <c r="MHD4" s="188"/>
      <c r="MHE4" s="208"/>
      <c r="MHF4" s="196"/>
      <c r="MHG4" s="196"/>
      <c r="MHH4" s="196"/>
      <c r="MHI4" s="196"/>
      <c r="MHJ4" s="196"/>
      <c r="MHK4" s="196"/>
      <c r="MHL4" s="197"/>
      <c r="MHM4" s="197"/>
      <c r="MHN4" s="197"/>
      <c r="MHO4" s="197"/>
      <c r="MHP4" s="197"/>
      <c r="MHQ4" s="197"/>
      <c r="MHR4" s="197"/>
      <c r="MHS4" s="197"/>
      <c r="MHT4" s="188"/>
      <c r="MHU4" s="208"/>
      <c r="MHV4" s="196"/>
      <c r="MHW4" s="196"/>
      <c r="MHX4" s="196"/>
      <c r="MHY4" s="196"/>
      <c r="MHZ4" s="196"/>
      <c r="MIA4" s="196"/>
      <c r="MIB4" s="197"/>
      <c r="MIC4" s="197"/>
      <c r="MID4" s="197"/>
      <c r="MIE4" s="197"/>
      <c r="MIF4" s="197"/>
      <c r="MIG4" s="197"/>
      <c r="MIH4" s="197"/>
      <c r="MII4" s="197"/>
      <c r="MIJ4" s="188"/>
      <c r="MIK4" s="208"/>
      <c r="MIL4" s="196"/>
      <c r="MIM4" s="196"/>
      <c r="MIN4" s="196"/>
      <c r="MIO4" s="196"/>
      <c r="MIP4" s="196"/>
      <c r="MIQ4" s="196"/>
      <c r="MIR4" s="197"/>
      <c r="MIS4" s="197"/>
      <c r="MIT4" s="197"/>
      <c r="MIU4" s="197"/>
      <c r="MIV4" s="197"/>
      <c r="MIW4" s="197"/>
      <c r="MIX4" s="197"/>
      <c r="MIY4" s="197"/>
      <c r="MIZ4" s="188"/>
      <c r="MJA4" s="208"/>
      <c r="MJB4" s="196"/>
      <c r="MJC4" s="196"/>
      <c r="MJD4" s="196"/>
      <c r="MJE4" s="196"/>
      <c r="MJF4" s="196"/>
      <c r="MJG4" s="196"/>
      <c r="MJH4" s="197"/>
      <c r="MJI4" s="197"/>
      <c r="MJJ4" s="197"/>
      <c r="MJK4" s="197"/>
      <c r="MJL4" s="197"/>
      <c r="MJM4" s="197"/>
      <c r="MJN4" s="197"/>
      <c r="MJO4" s="197"/>
      <c r="MJP4" s="188"/>
      <c r="MJQ4" s="208"/>
      <c r="MJR4" s="196"/>
      <c r="MJS4" s="196"/>
      <c r="MJT4" s="196"/>
      <c r="MJU4" s="196"/>
      <c r="MJV4" s="196"/>
      <c r="MJW4" s="196"/>
      <c r="MJX4" s="197"/>
      <c r="MJY4" s="197"/>
      <c r="MJZ4" s="197"/>
      <c r="MKA4" s="197"/>
      <c r="MKB4" s="197"/>
      <c r="MKC4" s="197"/>
      <c r="MKD4" s="197"/>
      <c r="MKE4" s="197"/>
      <c r="MKF4" s="188"/>
      <c r="MKG4" s="208"/>
      <c r="MKH4" s="196"/>
      <c r="MKI4" s="196"/>
      <c r="MKJ4" s="196"/>
      <c r="MKK4" s="196"/>
      <c r="MKL4" s="196"/>
      <c r="MKM4" s="196"/>
      <c r="MKN4" s="197"/>
      <c r="MKO4" s="197"/>
      <c r="MKP4" s="197"/>
      <c r="MKQ4" s="197"/>
      <c r="MKR4" s="197"/>
      <c r="MKS4" s="197"/>
      <c r="MKT4" s="197"/>
      <c r="MKU4" s="197"/>
      <c r="MKV4" s="188"/>
      <c r="MKW4" s="208"/>
      <c r="MKX4" s="196"/>
      <c r="MKY4" s="196"/>
      <c r="MKZ4" s="196"/>
      <c r="MLA4" s="196"/>
      <c r="MLB4" s="196"/>
      <c r="MLC4" s="196"/>
      <c r="MLD4" s="197"/>
      <c r="MLE4" s="197"/>
      <c r="MLF4" s="197"/>
      <c r="MLG4" s="197"/>
      <c r="MLH4" s="197"/>
      <c r="MLI4" s="197"/>
      <c r="MLJ4" s="197"/>
      <c r="MLK4" s="197"/>
      <c r="MLL4" s="188"/>
      <c r="MLM4" s="208"/>
      <c r="MLN4" s="196"/>
      <c r="MLO4" s="196"/>
      <c r="MLP4" s="196"/>
      <c r="MLQ4" s="196"/>
      <c r="MLR4" s="196"/>
      <c r="MLS4" s="196"/>
      <c r="MLT4" s="197"/>
      <c r="MLU4" s="197"/>
      <c r="MLV4" s="197"/>
      <c r="MLW4" s="197"/>
      <c r="MLX4" s="197"/>
      <c r="MLY4" s="197"/>
      <c r="MLZ4" s="197"/>
      <c r="MMA4" s="197"/>
      <c r="MMB4" s="188"/>
      <c r="MMC4" s="208"/>
      <c r="MMD4" s="196"/>
      <c r="MME4" s="196"/>
      <c r="MMF4" s="196"/>
      <c r="MMG4" s="196"/>
      <c r="MMH4" s="196"/>
      <c r="MMI4" s="196"/>
      <c r="MMJ4" s="197"/>
      <c r="MMK4" s="197"/>
      <c r="MML4" s="197"/>
      <c r="MMM4" s="197"/>
      <c r="MMN4" s="197"/>
      <c r="MMO4" s="197"/>
      <c r="MMP4" s="197"/>
      <c r="MMQ4" s="197"/>
      <c r="MMR4" s="188"/>
      <c r="MMS4" s="208"/>
      <c r="MMT4" s="196"/>
      <c r="MMU4" s="196"/>
      <c r="MMV4" s="196"/>
      <c r="MMW4" s="196"/>
      <c r="MMX4" s="196"/>
      <c r="MMY4" s="196"/>
      <c r="MMZ4" s="197"/>
      <c r="MNA4" s="197"/>
      <c r="MNB4" s="197"/>
      <c r="MNC4" s="197"/>
      <c r="MND4" s="197"/>
      <c r="MNE4" s="197"/>
      <c r="MNF4" s="197"/>
      <c r="MNG4" s="197"/>
      <c r="MNH4" s="188"/>
      <c r="MNI4" s="208"/>
      <c r="MNJ4" s="196"/>
      <c r="MNK4" s="196"/>
      <c r="MNL4" s="196"/>
      <c r="MNM4" s="196"/>
      <c r="MNN4" s="196"/>
      <c r="MNO4" s="196"/>
      <c r="MNP4" s="197"/>
      <c r="MNQ4" s="197"/>
      <c r="MNR4" s="197"/>
      <c r="MNS4" s="197"/>
      <c r="MNT4" s="197"/>
      <c r="MNU4" s="197"/>
      <c r="MNV4" s="197"/>
      <c r="MNW4" s="197"/>
      <c r="MNX4" s="188"/>
      <c r="MNY4" s="208"/>
      <c r="MNZ4" s="196"/>
      <c r="MOA4" s="196"/>
      <c r="MOB4" s="196"/>
      <c r="MOC4" s="196"/>
      <c r="MOD4" s="196"/>
      <c r="MOE4" s="196"/>
      <c r="MOF4" s="197"/>
      <c r="MOG4" s="197"/>
      <c r="MOH4" s="197"/>
      <c r="MOI4" s="197"/>
      <c r="MOJ4" s="197"/>
      <c r="MOK4" s="197"/>
      <c r="MOL4" s="197"/>
      <c r="MOM4" s="197"/>
      <c r="MON4" s="188"/>
      <c r="MOO4" s="208"/>
      <c r="MOP4" s="196"/>
      <c r="MOQ4" s="196"/>
      <c r="MOR4" s="196"/>
      <c r="MOS4" s="196"/>
      <c r="MOT4" s="196"/>
      <c r="MOU4" s="196"/>
      <c r="MOV4" s="197"/>
      <c r="MOW4" s="197"/>
      <c r="MOX4" s="197"/>
      <c r="MOY4" s="197"/>
      <c r="MOZ4" s="197"/>
      <c r="MPA4" s="197"/>
      <c r="MPB4" s="197"/>
      <c r="MPC4" s="197"/>
      <c r="MPD4" s="188"/>
      <c r="MPE4" s="208"/>
      <c r="MPF4" s="196"/>
      <c r="MPG4" s="196"/>
      <c r="MPH4" s="196"/>
      <c r="MPI4" s="196"/>
      <c r="MPJ4" s="196"/>
      <c r="MPK4" s="196"/>
      <c r="MPL4" s="197"/>
      <c r="MPM4" s="197"/>
      <c r="MPN4" s="197"/>
      <c r="MPO4" s="197"/>
      <c r="MPP4" s="197"/>
      <c r="MPQ4" s="197"/>
      <c r="MPR4" s="197"/>
      <c r="MPS4" s="197"/>
      <c r="MPT4" s="188"/>
      <c r="MPU4" s="208"/>
      <c r="MPV4" s="196"/>
      <c r="MPW4" s="196"/>
      <c r="MPX4" s="196"/>
      <c r="MPY4" s="196"/>
      <c r="MPZ4" s="196"/>
      <c r="MQA4" s="196"/>
      <c r="MQB4" s="197"/>
      <c r="MQC4" s="197"/>
      <c r="MQD4" s="197"/>
      <c r="MQE4" s="197"/>
      <c r="MQF4" s="197"/>
      <c r="MQG4" s="197"/>
      <c r="MQH4" s="197"/>
      <c r="MQI4" s="197"/>
      <c r="MQJ4" s="188"/>
      <c r="MQK4" s="208"/>
      <c r="MQL4" s="196"/>
      <c r="MQM4" s="196"/>
      <c r="MQN4" s="196"/>
      <c r="MQO4" s="196"/>
      <c r="MQP4" s="196"/>
      <c r="MQQ4" s="196"/>
      <c r="MQR4" s="197"/>
      <c r="MQS4" s="197"/>
      <c r="MQT4" s="197"/>
      <c r="MQU4" s="197"/>
      <c r="MQV4" s="197"/>
      <c r="MQW4" s="197"/>
      <c r="MQX4" s="197"/>
      <c r="MQY4" s="197"/>
      <c r="MQZ4" s="188"/>
      <c r="MRA4" s="208"/>
      <c r="MRB4" s="196"/>
      <c r="MRC4" s="196"/>
      <c r="MRD4" s="196"/>
      <c r="MRE4" s="196"/>
      <c r="MRF4" s="196"/>
      <c r="MRG4" s="196"/>
      <c r="MRH4" s="197"/>
      <c r="MRI4" s="197"/>
      <c r="MRJ4" s="197"/>
      <c r="MRK4" s="197"/>
      <c r="MRL4" s="197"/>
      <c r="MRM4" s="197"/>
      <c r="MRN4" s="197"/>
      <c r="MRO4" s="197"/>
      <c r="MRP4" s="188"/>
      <c r="MRQ4" s="208"/>
      <c r="MRR4" s="196"/>
      <c r="MRS4" s="196"/>
      <c r="MRT4" s="196"/>
      <c r="MRU4" s="196"/>
      <c r="MRV4" s="196"/>
      <c r="MRW4" s="196"/>
      <c r="MRX4" s="197"/>
      <c r="MRY4" s="197"/>
      <c r="MRZ4" s="197"/>
      <c r="MSA4" s="197"/>
      <c r="MSB4" s="197"/>
      <c r="MSC4" s="197"/>
      <c r="MSD4" s="197"/>
      <c r="MSE4" s="197"/>
      <c r="MSF4" s="188"/>
      <c r="MSG4" s="208"/>
      <c r="MSH4" s="196"/>
      <c r="MSI4" s="196"/>
      <c r="MSJ4" s="196"/>
      <c r="MSK4" s="196"/>
      <c r="MSL4" s="196"/>
      <c r="MSM4" s="196"/>
      <c r="MSN4" s="197"/>
      <c r="MSO4" s="197"/>
      <c r="MSP4" s="197"/>
      <c r="MSQ4" s="197"/>
      <c r="MSR4" s="197"/>
      <c r="MSS4" s="197"/>
      <c r="MST4" s="197"/>
      <c r="MSU4" s="197"/>
      <c r="MSV4" s="188"/>
      <c r="MSW4" s="208"/>
      <c r="MSX4" s="196"/>
      <c r="MSY4" s="196"/>
      <c r="MSZ4" s="196"/>
      <c r="MTA4" s="196"/>
      <c r="MTB4" s="196"/>
      <c r="MTC4" s="196"/>
      <c r="MTD4" s="197"/>
      <c r="MTE4" s="197"/>
      <c r="MTF4" s="197"/>
      <c r="MTG4" s="197"/>
      <c r="MTH4" s="197"/>
      <c r="MTI4" s="197"/>
      <c r="MTJ4" s="197"/>
      <c r="MTK4" s="197"/>
      <c r="MTL4" s="188"/>
      <c r="MTM4" s="208"/>
      <c r="MTN4" s="196"/>
      <c r="MTO4" s="196"/>
      <c r="MTP4" s="196"/>
      <c r="MTQ4" s="196"/>
      <c r="MTR4" s="196"/>
      <c r="MTS4" s="196"/>
      <c r="MTT4" s="197"/>
      <c r="MTU4" s="197"/>
      <c r="MTV4" s="197"/>
      <c r="MTW4" s="197"/>
      <c r="MTX4" s="197"/>
      <c r="MTY4" s="197"/>
      <c r="MTZ4" s="197"/>
      <c r="MUA4" s="197"/>
      <c r="MUB4" s="188"/>
      <c r="MUC4" s="208"/>
      <c r="MUD4" s="196"/>
      <c r="MUE4" s="196"/>
      <c r="MUF4" s="196"/>
      <c r="MUG4" s="196"/>
      <c r="MUH4" s="196"/>
      <c r="MUI4" s="196"/>
      <c r="MUJ4" s="197"/>
      <c r="MUK4" s="197"/>
      <c r="MUL4" s="197"/>
      <c r="MUM4" s="197"/>
      <c r="MUN4" s="197"/>
      <c r="MUO4" s="197"/>
      <c r="MUP4" s="197"/>
      <c r="MUQ4" s="197"/>
      <c r="MUR4" s="188"/>
      <c r="MUS4" s="208"/>
      <c r="MUT4" s="196"/>
      <c r="MUU4" s="196"/>
      <c r="MUV4" s="196"/>
      <c r="MUW4" s="196"/>
      <c r="MUX4" s="196"/>
      <c r="MUY4" s="196"/>
      <c r="MUZ4" s="197"/>
      <c r="MVA4" s="197"/>
      <c r="MVB4" s="197"/>
      <c r="MVC4" s="197"/>
      <c r="MVD4" s="197"/>
      <c r="MVE4" s="197"/>
      <c r="MVF4" s="197"/>
      <c r="MVG4" s="197"/>
      <c r="MVH4" s="188"/>
      <c r="MVI4" s="208"/>
      <c r="MVJ4" s="196"/>
      <c r="MVK4" s="196"/>
      <c r="MVL4" s="196"/>
      <c r="MVM4" s="196"/>
      <c r="MVN4" s="196"/>
      <c r="MVO4" s="196"/>
      <c r="MVP4" s="197"/>
      <c r="MVQ4" s="197"/>
      <c r="MVR4" s="197"/>
      <c r="MVS4" s="197"/>
      <c r="MVT4" s="197"/>
      <c r="MVU4" s="197"/>
      <c r="MVV4" s="197"/>
      <c r="MVW4" s="197"/>
      <c r="MVX4" s="188"/>
      <c r="MVY4" s="208"/>
      <c r="MVZ4" s="196"/>
      <c r="MWA4" s="196"/>
      <c r="MWB4" s="196"/>
      <c r="MWC4" s="196"/>
      <c r="MWD4" s="196"/>
      <c r="MWE4" s="196"/>
      <c r="MWF4" s="197"/>
      <c r="MWG4" s="197"/>
      <c r="MWH4" s="197"/>
      <c r="MWI4" s="197"/>
      <c r="MWJ4" s="197"/>
      <c r="MWK4" s="197"/>
      <c r="MWL4" s="197"/>
      <c r="MWM4" s="197"/>
      <c r="MWN4" s="188"/>
      <c r="MWO4" s="208"/>
      <c r="MWP4" s="196"/>
      <c r="MWQ4" s="196"/>
      <c r="MWR4" s="196"/>
      <c r="MWS4" s="196"/>
      <c r="MWT4" s="196"/>
      <c r="MWU4" s="196"/>
      <c r="MWV4" s="197"/>
      <c r="MWW4" s="197"/>
      <c r="MWX4" s="197"/>
      <c r="MWY4" s="197"/>
      <c r="MWZ4" s="197"/>
      <c r="MXA4" s="197"/>
      <c r="MXB4" s="197"/>
      <c r="MXC4" s="197"/>
      <c r="MXD4" s="188"/>
      <c r="MXE4" s="208"/>
      <c r="MXF4" s="196"/>
      <c r="MXG4" s="196"/>
      <c r="MXH4" s="196"/>
      <c r="MXI4" s="196"/>
      <c r="MXJ4" s="196"/>
      <c r="MXK4" s="196"/>
      <c r="MXL4" s="197"/>
      <c r="MXM4" s="197"/>
      <c r="MXN4" s="197"/>
      <c r="MXO4" s="197"/>
      <c r="MXP4" s="197"/>
      <c r="MXQ4" s="197"/>
      <c r="MXR4" s="197"/>
      <c r="MXS4" s="197"/>
      <c r="MXT4" s="188"/>
      <c r="MXU4" s="208"/>
      <c r="MXV4" s="196"/>
      <c r="MXW4" s="196"/>
      <c r="MXX4" s="196"/>
      <c r="MXY4" s="196"/>
      <c r="MXZ4" s="196"/>
      <c r="MYA4" s="196"/>
      <c r="MYB4" s="197"/>
      <c r="MYC4" s="197"/>
      <c r="MYD4" s="197"/>
      <c r="MYE4" s="197"/>
      <c r="MYF4" s="197"/>
      <c r="MYG4" s="197"/>
      <c r="MYH4" s="197"/>
      <c r="MYI4" s="197"/>
      <c r="MYJ4" s="188"/>
      <c r="MYK4" s="208"/>
      <c r="MYL4" s="196"/>
      <c r="MYM4" s="196"/>
      <c r="MYN4" s="196"/>
      <c r="MYO4" s="196"/>
      <c r="MYP4" s="196"/>
      <c r="MYQ4" s="196"/>
      <c r="MYR4" s="197"/>
      <c r="MYS4" s="197"/>
      <c r="MYT4" s="197"/>
      <c r="MYU4" s="197"/>
      <c r="MYV4" s="197"/>
      <c r="MYW4" s="197"/>
      <c r="MYX4" s="197"/>
      <c r="MYY4" s="197"/>
      <c r="MYZ4" s="188"/>
      <c r="MZA4" s="208"/>
      <c r="MZB4" s="196"/>
      <c r="MZC4" s="196"/>
      <c r="MZD4" s="196"/>
      <c r="MZE4" s="196"/>
      <c r="MZF4" s="196"/>
      <c r="MZG4" s="196"/>
      <c r="MZH4" s="197"/>
      <c r="MZI4" s="197"/>
      <c r="MZJ4" s="197"/>
      <c r="MZK4" s="197"/>
      <c r="MZL4" s="197"/>
      <c r="MZM4" s="197"/>
      <c r="MZN4" s="197"/>
      <c r="MZO4" s="197"/>
      <c r="MZP4" s="188"/>
      <c r="MZQ4" s="208"/>
      <c r="MZR4" s="196"/>
      <c r="MZS4" s="196"/>
      <c r="MZT4" s="196"/>
      <c r="MZU4" s="196"/>
      <c r="MZV4" s="196"/>
      <c r="MZW4" s="196"/>
      <c r="MZX4" s="197"/>
      <c r="MZY4" s="197"/>
      <c r="MZZ4" s="197"/>
      <c r="NAA4" s="197"/>
      <c r="NAB4" s="197"/>
      <c r="NAC4" s="197"/>
      <c r="NAD4" s="197"/>
      <c r="NAE4" s="197"/>
      <c r="NAF4" s="188"/>
      <c r="NAG4" s="208"/>
      <c r="NAH4" s="196"/>
      <c r="NAI4" s="196"/>
      <c r="NAJ4" s="196"/>
      <c r="NAK4" s="196"/>
      <c r="NAL4" s="196"/>
      <c r="NAM4" s="196"/>
      <c r="NAN4" s="197"/>
      <c r="NAO4" s="197"/>
      <c r="NAP4" s="197"/>
      <c r="NAQ4" s="197"/>
      <c r="NAR4" s="197"/>
      <c r="NAS4" s="197"/>
      <c r="NAT4" s="197"/>
      <c r="NAU4" s="197"/>
      <c r="NAV4" s="188"/>
      <c r="NAW4" s="208"/>
      <c r="NAX4" s="196"/>
      <c r="NAY4" s="196"/>
      <c r="NAZ4" s="196"/>
      <c r="NBA4" s="196"/>
      <c r="NBB4" s="196"/>
      <c r="NBC4" s="196"/>
      <c r="NBD4" s="197"/>
      <c r="NBE4" s="197"/>
      <c r="NBF4" s="197"/>
      <c r="NBG4" s="197"/>
      <c r="NBH4" s="197"/>
      <c r="NBI4" s="197"/>
      <c r="NBJ4" s="197"/>
      <c r="NBK4" s="197"/>
      <c r="NBL4" s="188"/>
      <c r="NBM4" s="208"/>
      <c r="NBN4" s="196"/>
      <c r="NBO4" s="196"/>
      <c r="NBP4" s="196"/>
      <c r="NBQ4" s="196"/>
      <c r="NBR4" s="196"/>
      <c r="NBS4" s="196"/>
      <c r="NBT4" s="197"/>
      <c r="NBU4" s="197"/>
      <c r="NBV4" s="197"/>
      <c r="NBW4" s="197"/>
      <c r="NBX4" s="197"/>
      <c r="NBY4" s="197"/>
      <c r="NBZ4" s="197"/>
      <c r="NCA4" s="197"/>
      <c r="NCB4" s="188"/>
      <c r="NCC4" s="208"/>
      <c r="NCD4" s="196"/>
      <c r="NCE4" s="196"/>
      <c r="NCF4" s="196"/>
      <c r="NCG4" s="196"/>
      <c r="NCH4" s="196"/>
      <c r="NCI4" s="196"/>
      <c r="NCJ4" s="197"/>
      <c r="NCK4" s="197"/>
      <c r="NCL4" s="197"/>
      <c r="NCM4" s="197"/>
      <c r="NCN4" s="197"/>
      <c r="NCO4" s="197"/>
      <c r="NCP4" s="197"/>
      <c r="NCQ4" s="197"/>
      <c r="NCR4" s="188"/>
      <c r="NCS4" s="208"/>
      <c r="NCT4" s="196"/>
      <c r="NCU4" s="196"/>
      <c r="NCV4" s="196"/>
      <c r="NCW4" s="196"/>
      <c r="NCX4" s="196"/>
      <c r="NCY4" s="196"/>
      <c r="NCZ4" s="197"/>
      <c r="NDA4" s="197"/>
      <c r="NDB4" s="197"/>
      <c r="NDC4" s="197"/>
      <c r="NDD4" s="197"/>
      <c r="NDE4" s="197"/>
      <c r="NDF4" s="197"/>
      <c r="NDG4" s="197"/>
      <c r="NDH4" s="188"/>
      <c r="NDI4" s="208"/>
      <c r="NDJ4" s="196"/>
      <c r="NDK4" s="196"/>
      <c r="NDL4" s="196"/>
      <c r="NDM4" s="196"/>
      <c r="NDN4" s="196"/>
      <c r="NDO4" s="196"/>
      <c r="NDP4" s="197"/>
      <c r="NDQ4" s="197"/>
      <c r="NDR4" s="197"/>
      <c r="NDS4" s="197"/>
      <c r="NDT4" s="197"/>
      <c r="NDU4" s="197"/>
      <c r="NDV4" s="197"/>
      <c r="NDW4" s="197"/>
      <c r="NDX4" s="188"/>
      <c r="NDY4" s="208"/>
      <c r="NDZ4" s="196"/>
      <c r="NEA4" s="196"/>
      <c r="NEB4" s="196"/>
      <c r="NEC4" s="196"/>
      <c r="NED4" s="196"/>
      <c r="NEE4" s="196"/>
      <c r="NEF4" s="197"/>
      <c r="NEG4" s="197"/>
      <c r="NEH4" s="197"/>
      <c r="NEI4" s="197"/>
      <c r="NEJ4" s="197"/>
      <c r="NEK4" s="197"/>
      <c r="NEL4" s="197"/>
      <c r="NEM4" s="197"/>
      <c r="NEN4" s="188"/>
      <c r="NEO4" s="208"/>
      <c r="NEP4" s="196"/>
      <c r="NEQ4" s="196"/>
      <c r="NER4" s="196"/>
      <c r="NES4" s="196"/>
      <c r="NET4" s="196"/>
      <c r="NEU4" s="196"/>
      <c r="NEV4" s="197"/>
      <c r="NEW4" s="197"/>
      <c r="NEX4" s="197"/>
      <c r="NEY4" s="197"/>
      <c r="NEZ4" s="197"/>
      <c r="NFA4" s="197"/>
      <c r="NFB4" s="197"/>
      <c r="NFC4" s="197"/>
      <c r="NFD4" s="188"/>
      <c r="NFE4" s="208"/>
      <c r="NFF4" s="196"/>
      <c r="NFG4" s="196"/>
      <c r="NFH4" s="196"/>
      <c r="NFI4" s="196"/>
      <c r="NFJ4" s="196"/>
      <c r="NFK4" s="196"/>
      <c r="NFL4" s="197"/>
      <c r="NFM4" s="197"/>
      <c r="NFN4" s="197"/>
      <c r="NFO4" s="197"/>
      <c r="NFP4" s="197"/>
      <c r="NFQ4" s="197"/>
      <c r="NFR4" s="197"/>
      <c r="NFS4" s="197"/>
      <c r="NFT4" s="188"/>
      <c r="NFU4" s="208"/>
      <c r="NFV4" s="196"/>
      <c r="NFW4" s="196"/>
      <c r="NFX4" s="196"/>
      <c r="NFY4" s="196"/>
      <c r="NFZ4" s="196"/>
      <c r="NGA4" s="196"/>
      <c r="NGB4" s="197"/>
      <c r="NGC4" s="197"/>
      <c r="NGD4" s="197"/>
      <c r="NGE4" s="197"/>
      <c r="NGF4" s="197"/>
      <c r="NGG4" s="197"/>
      <c r="NGH4" s="197"/>
      <c r="NGI4" s="197"/>
      <c r="NGJ4" s="188"/>
      <c r="NGK4" s="208"/>
      <c r="NGL4" s="196"/>
      <c r="NGM4" s="196"/>
      <c r="NGN4" s="196"/>
      <c r="NGO4" s="196"/>
      <c r="NGP4" s="196"/>
      <c r="NGQ4" s="196"/>
      <c r="NGR4" s="197"/>
      <c r="NGS4" s="197"/>
      <c r="NGT4" s="197"/>
      <c r="NGU4" s="197"/>
      <c r="NGV4" s="197"/>
      <c r="NGW4" s="197"/>
      <c r="NGX4" s="197"/>
      <c r="NGY4" s="197"/>
      <c r="NGZ4" s="188"/>
      <c r="NHA4" s="208"/>
      <c r="NHB4" s="196"/>
      <c r="NHC4" s="196"/>
      <c r="NHD4" s="196"/>
      <c r="NHE4" s="196"/>
      <c r="NHF4" s="196"/>
      <c r="NHG4" s="196"/>
      <c r="NHH4" s="197"/>
      <c r="NHI4" s="197"/>
      <c r="NHJ4" s="197"/>
      <c r="NHK4" s="197"/>
      <c r="NHL4" s="197"/>
      <c r="NHM4" s="197"/>
      <c r="NHN4" s="197"/>
      <c r="NHO4" s="197"/>
      <c r="NHP4" s="188"/>
      <c r="NHQ4" s="208"/>
      <c r="NHR4" s="196"/>
      <c r="NHS4" s="196"/>
      <c r="NHT4" s="196"/>
      <c r="NHU4" s="196"/>
      <c r="NHV4" s="196"/>
      <c r="NHW4" s="196"/>
      <c r="NHX4" s="197"/>
      <c r="NHY4" s="197"/>
      <c r="NHZ4" s="197"/>
      <c r="NIA4" s="197"/>
      <c r="NIB4" s="197"/>
      <c r="NIC4" s="197"/>
      <c r="NID4" s="197"/>
      <c r="NIE4" s="197"/>
      <c r="NIF4" s="188"/>
      <c r="NIG4" s="208"/>
      <c r="NIH4" s="196"/>
      <c r="NII4" s="196"/>
      <c r="NIJ4" s="196"/>
      <c r="NIK4" s="196"/>
      <c r="NIL4" s="196"/>
      <c r="NIM4" s="196"/>
      <c r="NIN4" s="197"/>
      <c r="NIO4" s="197"/>
      <c r="NIP4" s="197"/>
      <c r="NIQ4" s="197"/>
      <c r="NIR4" s="197"/>
      <c r="NIS4" s="197"/>
      <c r="NIT4" s="197"/>
      <c r="NIU4" s="197"/>
      <c r="NIV4" s="188"/>
      <c r="NIW4" s="208"/>
      <c r="NIX4" s="196"/>
      <c r="NIY4" s="196"/>
      <c r="NIZ4" s="196"/>
      <c r="NJA4" s="196"/>
      <c r="NJB4" s="196"/>
      <c r="NJC4" s="196"/>
      <c r="NJD4" s="197"/>
      <c r="NJE4" s="197"/>
      <c r="NJF4" s="197"/>
      <c r="NJG4" s="197"/>
      <c r="NJH4" s="197"/>
      <c r="NJI4" s="197"/>
      <c r="NJJ4" s="197"/>
      <c r="NJK4" s="197"/>
      <c r="NJL4" s="188"/>
      <c r="NJM4" s="208"/>
      <c r="NJN4" s="196"/>
      <c r="NJO4" s="196"/>
      <c r="NJP4" s="196"/>
      <c r="NJQ4" s="196"/>
      <c r="NJR4" s="196"/>
      <c r="NJS4" s="196"/>
      <c r="NJT4" s="197"/>
      <c r="NJU4" s="197"/>
      <c r="NJV4" s="197"/>
      <c r="NJW4" s="197"/>
      <c r="NJX4" s="197"/>
      <c r="NJY4" s="197"/>
      <c r="NJZ4" s="197"/>
      <c r="NKA4" s="197"/>
      <c r="NKB4" s="188"/>
      <c r="NKC4" s="208"/>
      <c r="NKD4" s="196"/>
      <c r="NKE4" s="196"/>
      <c r="NKF4" s="196"/>
      <c r="NKG4" s="196"/>
      <c r="NKH4" s="196"/>
      <c r="NKI4" s="196"/>
      <c r="NKJ4" s="197"/>
      <c r="NKK4" s="197"/>
      <c r="NKL4" s="197"/>
      <c r="NKM4" s="197"/>
      <c r="NKN4" s="197"/>
      <c r="NKO4" s="197"/>
      <c r="NKP4" s="197"/>
      <c r="NKQ4" s="197"/>
      <c r="NKR4" s="188"/>
      <c r="NKS4" s="208"/>
      <c r="NKT4" s="196"/>
      <c r="NKU4" s="196"/>
      <c r="NKV4" s="196"/>
      <c r="NKW4" s="196"/>
      <c r="NKX4" s="196"/>
      <c r="NKY4" s="196"/>
      <c r="NKZ4" s="197"/>
      <c r="NLA4" s="197"/>
      <c r="NLB4" s="197"/>
      <c r="NLC4" s="197"/>
      <c r="NLD4" s="197"/>
      <c r="NLE4" s="197"/>
      <c r="NLF4" s="197"/>
      <c r="NLG4" s="197"/>
      <c r="NLH4" s="188"/>
      <c r="NLI4" s="208"/>
      <c r="NLJ4" s="196"/>
      <c r="NLK4" s="196"/>
      <c r="NLL4" s="196"/>
      <c r="NLM4" s="196"/>
      <c r="NLN4" s="196"/>
      <c r="NLO4" s="196"/>
      <c r="NLP4" s="197"/>
      <c r="NLQ4" s="197"/>
      <c r="NLR4" s="197"/>
      <c r="NLS4" s="197"/>
      <c r="NLT4" s="197"/>
      <c r="NLU4" s="197"/>
      <c r="NLV4" s="197"/>
      <c r="NLW4" s="197"/>
      <c r="NLX4" s="188"/>
      <c r="NLY4" s="208"/>
      <c r="NLZ4" s="196"/>
      <c r="NMA4" s="196"/>
      <c r="NMB4" s="196"/>
      <c r="NMC4" s="196"/>
      <c r="NMD4" s="196"/>
      <c r="NME4" s="196"/>
      <c r="NMF4" s="197"/>
      <c r="NMG4" s="197"/>
      <c r="NMH4" s="197"/>
      <c r="NMI4" s="197"/>
      <c r="NMJ4" s="197"/>
      <c r="NMK4" s="197"/>
      <c r="NML4" s="197"/>
      <c r="NMM4" s="197"/>
      <c r="NMN4" s="188"/>
      <c r="NMO4" s="208"/>
      <c r="NMP4" s="196"/>
      <c r="NMQ4" s="196"/>
      <c r="NMR4" s="196"/>
      <c r="NMS4" s="196"/>
      <c r="NMT4" s="196"/>
      <c r="NMU4" s="196"/>
      <c r="NMV4" s="197"/>
      <c r="NMW4" s="197"/>
      <c r="NMX4" s="197"/>
      <c r="NMY4" s="197"/>
      <c r="NMZ4" s="197"/>
      <c r="NNA4" s="197"/>
      <c r="NNB4" s="197"/>
      <c r="NNC4" s="197"/>
      <c r="NND4" s="188"/>
      <c r="NNE4" s="208"/>
      <c r="NNF4" s="196"/>
      <c r="NNG4" s="196"/>
      <c r="NNH4" s="196"/>
      <c r="NNI4" s="196"/>
      <c r="NNJ4" s="196"/>
      <c r="NNK4" s="196"/>
      <c r="NNL4" s="197"/>
      <c r="NNM4" s="197"/>
      <c r="NNN4" s="197"/>
      <c r="NNO4" s="197"/>
      <c r="NNP4" s="197"/>
      <c r="NNQ4" s="197"/>
      <c r="NNR4" s="197"/>
      <c r="NNS4" s="197"/>
      <c r="NNT4" s="188"/>
      <c r="NNU4" s="208"/>
      <c r="NNV4" s="196"/>
      <c r="NNW4" s="196"/>
      <c r="NNX4" s="196"/>
      <c r="NNY4" s="196"/>
      <c r="NNZ4" s="196"/>
      <c r="NOA4" s="196"/>
      <c r="NOB4" s="197"/>
      <c r="NOC4" s="197"/>
      <c r="NOD4" s="197"/>
      <c r="NOE4" s="197"/>
      <c r="NOF4" s="197"/>
      <c r="NOG4" s="197"/>
      <c r="NOH4" s="197"/>
      <c r="NOI4" s="197"/>
      <c r="NOJ4" s="188"/>
      <c r="NOK4" s="208"/>
      <c r="NOL4" s="196"/>
      <c r="NOM4" s="196"/>
      <c r="NON4" s="196"/>
      <c r="NOO4" s="196"/>
      <c r="NOP4" s="196"/>
      <c r="NOQ4" s="196"/>
      <c r="NOR4" s="197"/>
      <c r="NOS4" s="197"/>
      <c r="NOT4" s="197"/>
      <c r="NOU4" s="197"/>
      <c r="NOV4" s="197"/>
      <c r="NOW4" s="197"/>
      <c r="NOX4" s="197"/>
      <c r="NOY4" s="197"/>
      <c r="NOZ4" s="188"/>
      <c r="NPA4" s="208"/>
      <c r="NPB4" s="196"/>
      <c r="NPC4" s="196"/>
      <c r="NPD4" s="196"/>
      <c r="NPE4" s="196"/>
      <c r="NPF4" s="196"/>
      <c r="NPG4" s="196"/>
      <c r="NPH4" s="197"/>
      <c r="NPI4" s="197"/>
      <c r="NPJ4" s="197"/>
      <c r="NPK4" s="197"/>
      <c r="NPL4" s="197"/>
      <c r="NPM4" s="197"/>
      <c r="NPN4" s="197"/>
      <c r="NPO4" s="197"/>
      <c r="NPP4" s="188"/>
      <c r="NPQ4" s="208"/>
      <c r="NPR4" s="196"/>
      <c r="NPS4" s="196"/>
      <c r="NPT4" s="196"/>
      <c r="NPU4" s="196"/>
      <c r="NPV4" s="196"/>
      <c r="NPW4" s="196"/>
      <c r="NPX4" s="197"/>
      <c r="NPY4" s="197"/>
      <c r="NPZ4" s="197"/>
      <c r="NQA4" s="197"/>
      <c r="NQB4" s="197"/>
      <c r="NQC4" s="197"/>
      <c r="NQD4" s="197"/>
      <c r="NQE4" s="197"/>
      <c r="NQF4" s="188"/>
      <c r="NQG4" s="208"/>
      <c r="NQH4" s="196"/>
      <c r="NQI4" s="196"/>
      <c r="NQJ4" s="196"/>
      <c r="NQK4" s="196"/>
      <c r="NQL4" s="196"/>
      <c r="NQM4" s="196"/>
      <c r="NQN4" s="197"/>
      <c r="NQO4" s="197"/>
      <c r="NQP4" s="197"/>
      <c r="NQQ4" s="197"/>
      <c r="NQR4" s="197"/>
      <c r="NQS4" s="197"/>
      <c r="NQT4" s="197"/>
      <c r="NQU4" s="197"/>
      <c r="NQV4" s="188"/>
      <c r="NQW4" s="208"/>
      <c r="NQX4" s="196"/>
      <c r="NQY4" s="196"/>
      <c r="NQZ4" s="196"/>
      <c r="NRA4" s="196"/>
      <c r="NRB4" s="196"/>
      <c r="NRC4" s="196"/>
      <c r="NRD4" s="197"/>
      <c r="NRE4" s="197"/>
      <c r="NRF4" s="197"/>
      <c r="NRG4" s="197"/>
      <c r="NRH4" s="197"/>
      <c r="NRI4" s="197"/>
      <c r="NRJ4" s="197"/>
      <c r="NRK4" s="197"/>
      <c r="NRL4" s="188"/>
      <c r="NRM4" s="208"/>
      <c r="NRN4" s="196"/>
      <c r="NRO4" s="196"/>
      <c r="NRP4" s="196"/>
      <c r="NRQ4" s="196"/>
      <c r="NRR4" s="196"/>
      <c r="NRS4" s="196"/>
      <c r="NRT4" s="197"/>
      <c r="NRU4" s="197"/>
      <c r="NRV4" s="197"/>
      <c r="NRW4" s="197"/>
      <c r="NRX4" s="197"/>
      <c r="NRY4" s="197"/>
      <c r="NRZ4" s="197"/>
      <c r="NSA4" s="197"/>
      <c r="NSB4" s="188"/>
      <c r="NSC4" s="208"/>
      <c r="NSD4" s="196"/>
      <c r="NSE4" s="196"/>
      <c r="NSF4" s="196"/>
      <c r="NSG4" s="196"/>
      <c r="NSH4" s="196"/>
      <c r="NSI4" s="196"/>
      <c r="NSJ4" s="197"/>
      <c r="NSK4" s="197"/>
      <c r="NSL4" s="197"/>
      <c r="NSM4" s="197"/>
      <c r="NSN4" s="197"/>
      <c r="NSO4" s="197"/>
      <c r="NSP4" s="197"/>
      <c r="NSQ4" s="197"/>
      <c r="NSR4" s="188"/>
      <c r="NSS4" s="208"/>
      <c r="NST4" s="196"/>
      <c r="NSU4" s="196"/>
      <c r="NSV4" s="196"/>
      <c r="NSW4" s="196"/>
      <c r="NSX4" s="196"/>
      <c r="NSY4" s="196"/>
      <c r="NSZ4" s="197"/>
      <c r="NTA4" s="197"/>
      <c r="NTB4" s="197"/>
      <c r="NTC4" s="197"/>
      <c r="NTD4" s="197"/>
      <c r="NTE4" s="197"/>
      <c r="NTF4" s="197"/>
      <c r="NTG4" s="197"/>
      <c r="NTH4" s="188"/>
      <c r="NTI4" s="208"/>
      <c r="NTJ4" s="196"/>
      <c r="NTK4" s="196"/>
      <c r="NTL4" s="196"/>
      <c r="NTM4" s="196"/>
      <c r="NTN4" s="196"/>
      <c r="NTO4" s="196"/>
      <c r="NTP4" s="197"/>
      <c r="NTQ4" s="197"/>
      <c r="NTR4" s="197"/>
      <c r="NTS4" s="197"/>
      <c r="NTT4" s="197"/>
      <c r="NTU4" s="197"/>
      <c r="NTV4" s="197"/>
      <c r="NTW4" s="197"/>
      <c r="NTX4" s="188"/>
      <c r="NTY4" s="208"/>
      <c r="NTZ4" s="196"/>
      <c r="NUA4" s="196"/>
      <c r="NUB4" s="196"/>
      <c r="NUC4" s="196"/>
      <c r="NUD4" s="196"/>
      <c r="NUE4" s="196"/>
      <c r="NUF4" s="197"/>
      <c r="NUG4" s="197"/>
      <c r="NUH4" s="197"/>
      <c r="NUI4" s="197"/>
      <c r="NUJ4" s="197"/>
      <c r="NUK4" s="197"/>
      <c r="NUL4" s="197"/>
      <c r="NUM4" s="197"/>
      <c r="NUN4" s="188"/>
      <c r="NUO4" s="208"/>
      <c r="NUP4" s="196"/>
      <c r="NUQ4" s="196"/>
      <c r="NUR4" s="196"/>
      <c r="NUS4" s="196"/>
      <c r="NUT4" s="196"/>
      <c r="NUU4" s="196"/>
      <c r="NUV4" s="197"/>
      <c r="NUW4" s="197"/>
      <c r="NUX4" s="197"/>
      <c r="NUY4" s="197"/>
      <c r="NUZ4" s="197"/>
      <c r="NVA4" s="197"/>
      <c r="NVB4" s="197"/>
      <c r="NVC4" s="197"/>
      <c r="NVD4" s="188"/>
      <c r="NVE4" s="208"/>
      <c r="NVF4" s="196"/>
      <c r="NVG4" s="196"/>
      <c r="NVH4" s="196"/>
      <c r="NVI4" s="196"/>
      <c r="NVJ4" s="196"/>
      <c r="NVK4" s="196"/>
      <c r="NVL4" s="197"/>
      <c r="NVM4" s="197"/>
      <c r="NVN4" s="197"/>
      <c r="NVO4" s="197"/>
      <c r="NVP4" s="197"/>
      <c r="NVQ4" s="197"/>
      <c r="NVR4" s="197"/>
      <c r="NVS4" s="197"/>
      <c r="NVT4" s="188"/>
      <c r="NVU4" s="208"/>
      <c r="NVV4" s="196"/>
      <c r="NVW4" s="196"/>
      <c r="NVX4" s="196"/>
      <c r="NVY4" s="196"/>
      <c r="NVZ4" s="196"/>
      <c r="NWA4" s="196"/>
      <c r="NWB4" s="197"/>
      <c r="NWC4" s="197"/>
      <c r="NWD4" s="197"/>
      <c r="NWE4" s="197"/>
      <c r="NWF4" s="197"/>
      <c r="NWG4" s="197"/>
      <c r="NWH4" s="197"/>
      <c r="NWI4" s="197"/>
      <c r="NWJ4" s="188"/>
      <c r="NWK4" s="208"/>
      <c r="NWL4" s="196"/>
      <c r="NWM4" s="196"/>
      <c r="NWN4" s="196"/>
      <c r="NWO4" s="196"/>
      <c r="NWP4" s="196"/>
      <c r="NWQ4" s="196"/>
      <c r="NWR4" s="197"/>
      <c r="NWS4" s="197"/>
      <c r="NWT4" s="197"/>
      <c r="NWU4" s="197"/>
      <c r="NWV4" s="197"/>
      <c r="NWW4" s="197"/>
      <c r="NWX4" s="197"/>
      <c r="NWY4" s="197"/>
      <c r="NWZ4" s="188"/>
      <c r="NXA4" s="208"/>
      <c r="NXB4" s="196"/>
      <c r="NXC4" s="196"/>
      <c r="NXD4" s="196"/>
      <c r="NXE4" s="196"/>
      <c r="NXF4" s="196"/>
      <c r="NXG4" s="196"/>
      <c r="NXH4" s="197"/>
      <c r="NXI4" s="197"/>
      <c r="NXJ4" s="197"/>
      <c r="NXK4" s="197"/>
      <c r="NXL4" s="197"/>
      <c r="NXM4" s="197"/>
      <c r="NXN4" s="197"/>
      <c r="NXO4" s="197"/>
      <c r="NXP4" s="188"/>
      <c r="NXQ4" s="208"/>
      <c r="NXR4" s="196"/>
      <c r="NXS4" s="196"/>
      <c r="NXT4" s="196"/>
      <c r="NXU4" s="196"/>
      <c r="NXV4" s="196"/>
      <c r="NXW4" s="196"/>
      <c r="NXX4" s="197"/>
      <c r="NXY4" s="197"/>
      <c r="NXZ4" s="197"/>
      <c r="NYA4" s="197"/>
      <c r="NYB4" s="197"/>
      <c r="NYC4" s="197"/>
      <c r="NYD4" s="197"/>
      <c r="NYE4" s="197"/>
      <c r="NYF4" s="188"/>
      <c r="NYG4" s="208"/>
      <c r="NYH4" s="196"/>
      <c r="NYI4" s="196"/>
      <c r="NYJ4" s="196"/>
      <c r="NYK4" s="196"/>
      <c r="NYL4" s="196"/>
      <c r="NYM4" s="196"/>
      <c r="NYN4" s="197"/>
      <c r="NYO4" s="197"/>
      <c r="NYP4" s="197"/>
      <c r="NYQ4" s="197"/>
      <c r="NYR4" s="197"/>
      <c r="NYS4" s="197"/>
      <c r="NYT4" s="197"/>
      <c r="NYU4" s="197"/>
      <c r="NYV4" s="188"/>
      <c r="NYW4" s="208"/>
      <c r="NYX4" s="196"/>
      <c r="NYY4" s="196"/>
      <c r="NYZ4" s="196"/>
      <c r="NZA4" s="196"/>
      <c r="NZB4" s="196"/>
      <c r="NZC4" s="196"/>
      <c r="NZD4" s="197"/>
      <c r="NZE4" s="197"/>
      <c r="NZF4" s="197"/>
      <c r="NZG4" s="197"/>
      <c r="NZH4" s="197"/>
      <c r="NZI4" s="197"/>
      <c r="NZJ4" s="197"/>
      <c r="NZK4" s="197"/>
      <c r="NZL4" s="188"/>
      <c r="NZM4" s="208"/>
      <c r="NZN4" s="196"/>
      <c r="NZO4" s="196"/>
      <c r="NZP4" s="196"/>
      <c r="NZQ4" s="196"/>
      <c r="NZR4" s="196"/>
      <c r="NZS4" s="196"/>
      <c r="NZT4" s="197"/>
      <c r="NZU4" s="197"/>
      <c r="NZV4" s="197"/>
      <c r="NZW4" s="197"/>
      <c r="NZX4" s="197"/>
      <c r="NZY4" s="197"/>
      <c r="NZZ4" s="197"/>
      <c r="OAA4" s="197"/>
      <c r="OAB4" s="188"/>
      <c r="OAC4" s="208"/>
      <c r="OAD4" s="196"/>
      <c r="OAE4" s="196"/>
      <c r="OAF4" s="196"/>
      <c r="OAG4" s="196"/>
      <c r="OAH4" s="196"/>
      <c r="OAI4" s="196"/>
      <c r="OAJ4" s="197"/>
      <c r="OAK4" s="197"/>
      <c r="OAL4" s="197"/>
      <c r="OAM4" s="197"/>
      <c r="OAN4" s="197"/>
      <c r="OAO4" s="197"/>
      <c r="OAP4" s="197"/>
      <c r="OAQ4" s="197"/>
      <c r="OAR4" s="188"/>
      <c r="OAS4" s="208"/>
      <c r="OAT4" s="196"/>
      <c r="OAU4" s="196"/>
      <c r="OAV4" s="196"/>
      <c r="OAW4" s="196"/>
      <c r="OAX4" s="196"/>
      <c r="OAY4" s="196"/>
      <c r="OAZ4" s="197"/>
      <c r="OBA4" s="197"/>
      <c r="OBB4" s="197"/>
      <c r="OBC4" s="197"/>
      <c r="OBD4" s="197"/>
      <c r="OBE4" s="197"/>
      <c r="OBF4" s="197"/>
      <c r="OBG4" s="197"/>
      <c r="OBH4" s="188"/>
      <c r="OBI4" s="208"/>
      <c r="OBJ4" s="196"/>
      <c r="OBK4" s="196"/>
      <c r="OBL4" s="196"/>
      <c r="OBM4" s="196"/>
      <c r="OBN4" s="196"/>
      <c r="OBO4" s="196"/>
      <c r="OBP4" s="197"/>
      <c r="OBQ4" s="197"/>
      <c r="OBR4" s="197"/>
      <c r="OBS4" s="197"/>
      <c r="OBT4" s="197"/>
      <c r="OBU4" s="197"/>
      <c r="OBV4" s="197"/>
      <c r="OBW4" s="197"/>
      <c r="OBX4" s="188"/>
      <c r="OBY4" s="208"/>
      <c r="OBZ4" s="196"/>
      <c r="OCA4" s="196"/>
      <c r="OCB4" s="196"/>
      <c r="OCC4" s="196"/>
      <c r="OCD4" s="196"/>
      <c r="OCE4" s="196"/>
      <c r="OCF4" s="197"/>
      <c r="OCG4" s="197"/>
      <c r="OCH4" s="197"/>
      <c r="OCI4" s="197"/>
      <c r="OCJ4" s="197"/>
      <c r="OCK4" s="197"/>
      <c r="OCL4" s="197"/>
      <c r="OCM4" s="197"/>
      <c r="OCN4" s="188"/>
      <c r="OCO4" s="208"/>
      <c r="OCP4" s="196"/>
      <c r="OCQ4" s="196"/>
      <c r="OCR4" s="196"/>
      <c r="OCS4" s="196"/>
      <c r="OCT4" s="196"/>
      <c r="OCU4" s="196"/>
      <c r="OCV4" s="197"/>
      <c r="OCW4" s="197"/>
      <c r="OCX4" s="197"/>
      <c r="OCY4" s="197"/>
      <c r="OCZ4" s="197"/>
      <c r="ODA4" s="197"/>
      <c r="ODB4" s="197"/>
      <c r="ODC4" s="197"/>
      <c r="ODD4" s="188"/>
      <c r="ODE4" s="208"/>
      <c r="ODF4" s="196"/>
      <c r="ODG4" s="196"/>
      <c r="ODH4" s="196"/>
      <c r="ODI4" s="196"/>
      <c r="ODJ4" s="196"/>
      <c r="ODK4" s="196"/>
      <c r="ODL4" s="197"/>
      <c r="ODM4" s="197"/>
      <c r="ODN4" s="197"/>
      <c r="ODO4" s="197"/>
      <c r="ODP4" s="197"/>
      <c r="ODQ4" s="197"/>
      <c r="ODR4" s="197"/>
      <c r="ODS4" s="197"/>
      <c r="ODT4" s="188"/>
      <c r="ODU4" s="208"/>
      <c r="ODV4" s="196"/>
      <c r="ODW4" s="196"/>
      <c r="ODX4" s="196"/>
      <c r="ODY4" s="196"/>
      <c r="ODZ4" s="196"/>
      <c r="OEA4" s="196"/>
      <c r="OEB4" s="197"/>
      <c r="OEC4" s="197"/>
      <c r="OED4" s="197"/>
      <c r="OEE4" s="197"/>
      <c r="OEF4" s="197"/>
      <c r="OEG4" s="197"/>
      <c r="OEH4" s="197"/>
      <c r="OEI4" s="197"/>
      <c r="OEJ4" s="188"/>
      <c r="OEK4" s="208"/>
      <c r="OEL4" s="196"/>
      <c r="OEM4" s="196"/>
      <c r="OEN4" s="196"/>
      <c r="OEO4" s="196"/>
      <c r="OEP4" s="196"/>
      <c r="OEQ4" s="196"/>
      <c r="OER4" s="197"/>
      <c r="OES4" s="197"/>
      <c r="OET4" s="197"/>
      <c r="OEU4" s="197"/>
      <c r="OEV4" s="197"/>
      <c r="OEW4" s="197"/>
      <c r="OEX4" s="197"/>
      <c r="OEY4" s="197"/>
      <c r="OEZ4" s="188"/>
      <c r="OFA4" s="208"/>
      <c r="OFB4" s="196"/>
      <c r="OFC4" s="196"/>
      <c r="OFD4" s="196"/>
      <c r="OFE4" s="196"/>
      <c r="OFF4" s="196"/>
      <c r="OFG4" s="196"/>
      <c r="OFH4" s="197"/>
      <c r="OFI4" s="197"/>
      <c r="OFJ4" s="197"/>
      <c r="OFK4" s="197"/>
      <c r="OFL4" s="197"/>
      <c r="OFM4" s="197"/>
      <c r="OFN4" s="197"/>
      <c r="OFO4" s="197"/>
      <c r="OFP4" s="188"/>
      <c r="OFQ4" s="208"/>
      <c r="OFR4" s="196"/>
      <c r="OFS4" s="196"/>
      <c r="OFT4" s="196"/>
      <c r="OFU4" s="196"/>
      <c r="OFV4" s="196"/>
      <c r="OFW4" s="196"/>
      <c r="OFX4" s="197"/>
      <c r="OFY4" s="197"/>
      <c r="OFZ4" s="197"/>
      <c r="OGA4" s="197"/>
      <c r="OGB4" s="197"/>
      <c r="OGC4" s="197"/>
      <c r="OGD4" s="197"/>
      <c r="OGE4" s="197"/>
      <c r="OGF4" s="188"/>
      <c r="OGG4" s="208"/>
      <c r="OGH4" s="196"/>
      <c r="OGI4" s="196"/>
      <c r="OGJ4" s="196"/>
      <c r="OGK4" s="196"/>
      <c r="OGL4" s="196"/>
      <c r="OGM4" s="196"/>
      <c r="OGN4" s="197"/>
      <c r="OGO4" s="197"/>
      <c r="OGP4" s="197"/>
      <c r="OGQ4" s="197"/>
      <c r="OGR4" s="197"/>
      <c r="OGS4" s="197"/>
      <c r="OGT4" s="197"/>
      <c r="OGU4" s="197"/>
      <c r="OGV4" s="188"/>
      <c r="OGW4" s="208"/>
      <c r="OGX4" s="196"/>
      <c r="OGY4" s="196"/>
      <c r="OGZ4" s="196"/>
      <c r="OHA4" s="196"/>
      <c r="OHB4" s="196"/>
      <c r="OHC4" s="196"/>
      <c r="OHD4" s="197"/>
      <c r="OHE4" s="197"/>
      <c r="OHF4" s="197"/>
      <c r="OHG4" s="197"/>
      <c r="OHH4" s="197"/>
      <c r="OHI4" s="197"/>
      <c r="OHJ4" s="197"/>
      <c r="OHK4" s="197"/>
      <c r="OHL4" s="188"/>
      <c r="OHM4" s="208"/>
      <c r="OHN4" s="196"/>
      <c r="OHO4" s="196"/>
      <c r="OHP4" s="196"/>
      <c r="OHQ4" s="196"/>
      <c r="OHR4" s="196"/>
      <c r="OHS4" s="196"/>
      <c r="OHT4" s="197"/>
      <c r="OHU4" s="197"/>
      <c r="OHV4" s="197"/>
      <c r="OHW4" s="197"/>
      <c r="OHX4" s="197"/>
      <c r="OHY4" s="197"/>
      <c r="OHZ4" s="197"/>
      <c r="OIA4" s="197"/>
      <c r="OIB4" s="188"/>
      <c r="OIC4" s="208"/>
      <c r="OID4" s="196"/>
      <c r="OIE4" s="196"/>
      <c r="OIF4" s="196"/>
      <c r="OIG4" s="196"/>
      <c r="OIH4" s="196"/>
      <c r="OII4" s="196"/>
      <c r="OIJ4" s="197"/>
      <c r="OIK4" s="197"/>
      <c r="OIL4" s="197"/>
      <c r="OIM4" s="197"/>
      <c r="OIN4" s="197"/>
      <c r="OIO4" s="197"/>
      <c r="OIP4" s="197"/>
      <c r="OIQ4" s="197"/>
      <c r="OIR4" s="188"/>
      <c r="OIS4" s="208"/>
      <c r="OIT4" s="196"/>
      <c r="OIU4" s="196"/>
      <c r="OIV4" s="196"/>
      <c r="OIW4" s="196"/>
      <c r="OIX4" s="196"/>
      <c r="OIY4" s="196"/>
      <c r="OIZ4" s="197"/>
      <c r="OJA4" s="197"/>
      <c r="OJB4" s="197"/>
      <c r="OJC4" s="197"/>
      <c r="OJD4" s="197"/>
      <c r="OJE4" s="197"/>
      <c r="OJF4" s="197"/>
      <c r="OJG4" s="197"/>
      <c r="OJH4" s="188"/>
      <c r="OJI4" s="208"/>
      <c r="OJJ4" s="196"/>
      <c r="OJK4" s="196"/>
      <c r="OJL4" s="196"/>
      <c r="OJM4" s="196"/>
      <c r="OJN4" s="196"/>
      <c r="OJO4" s="196"/>
      <c r="OJP4" s="197"/>
      <c r="OJQ4" s="197"/>
      <c r="OJR4" s="197"/>
      <c r="OJS4" s="197"/>
      <c r="OJT4" s="197"/>
      <c r="OJU4" s="197"/>
      <c r="OJV4" s="197"/>
      <c r="OJW4" s="197"/>
      <c r="OJX4" s="188"/>
      <c r="OJY4" s="208"/>
      <c r="OJZ4" s="196"/>
      <c r="OKA4" s="196"/>
      <c r="OKB4" s="196"/>
      <c r="OKC4" s="196"/>
      <c r="OKD4" s="196"/>
      <c r="OKE4" s="196"/>
      <c r="OKF4" s="197"/>
      <c r="OKG4" s="197"/>
      <c r="OKH4" s="197"/>
      <c r="OKI4" s="197"/>
      <c r="OKJ4" s="197"/>
      <c r="OKK4" s="197"/>
      <c r="OKL4" s="197"/>
      <c r="OKM4" s="197"/>
      <c r="OKN4" s="188"/>
      <c r="OKO4" s="208"/>
      <c r="OKP4" s="196"/>
      <c r="OKQ4" s="196"/>
      <c r="OKR4" s="196"/>
      <c r="OKS4" s="196"/>
      <c r="OKT4" s="196"/>
      <c r="OKU4" s="196"/>
      <c r="OKV4" s="197"/>
      <c r="OKW4" s="197"/>
      <c r="OKX4" s="197"/>
      <c r="OKY4" s="197"/>
      <c r="OKZ4" s="197"/>
      <c r="OLA4" s="197"/>
      <c r="OLB4" s="197"/>
      <c r="OLC4" s="197"/>
      <c r="OLD4" s="188"/>
      <c r="OLE4" s="208"/>
      <c r="OLF4" s="196"/>
      <c r="OLG4" s="196"/>
      <c r="OLH4" s="196"/>
      <c r="OLI4" s="196"/>
      <c r="OLJ4" s="196"/>
      <c r="OLK4" s="196"/>
      <c r="OLL4" s="197"/>
      <c r="OLM4" s="197"/>
      <c r="OLN4" s="197"/>
      <c r="OLO4" s="197"/>
      <c r="OLP4" s="197"/>
      <c r="OLQ4" s="197"/>
      <c r="OLR4" s="197"/>
      <c r="OLS4" s="197"/>
      <c r="OLT4" s="188"/>
      <c r="OLU4" s="208"/>
      <c r="OLV4" s="196"/>
      <c r="OLW4" s="196"/>
      <c r="OLX4" s="196"/>
      <c r="OLY4" s="196"/>
      <c r="OLZ4" s="196"/>
      <c r="OMA4" s="196"/>
      <c r="OMB4" s="197"/>
      <c r="OMC4" s="197"/>
      <c r="OMD4" s="197"/>
      <c r="OME4" s="197"/>
      <c r="OMF4" s="197"/>
      <c r="OMG4" s="197"/>
      <c r="OMH4" s="197"/>
      <c r="OMI4" s="197"/>
      <c r="OMJ4" s="188"/>
      <c r="OMK4" s="208"/>
      <c r="OML4" s="196"/>
      <c r="OMM4" s="196"/>
      <c r="OMN4" s="196"/>
      <c r="OMO4" s="196"/>
      <c r="OMP4" s="196"/>
      <c r="OMQ4" s="196"/>
      <c r="OMR4" s="197"/>
      <c r="OMS4" s="197"/>
      <c r="OMT4" s="197"/>
      <c r="OMU4" s="197"/>
      <c r="OMV4" s="197"/>
      <c r="OMW4" s="197"/>
      <c r="OMX4" s="197"/>
      <c r="OMY4" s="197"/>
      <c r="OMZ4" s="188"/>
      <c r="ONA4" s="208"/>
      <c r="ONB4" s="196"/>
      <c r="ONC4" s="196"/>
      <c r="OND4" s="196"/>
      <c r="ONE4" s="196"/>
      <c r="ONF4" s="196"/>
      <c r="ONG4" s="196"/>
      <c r="ONH4" s="197"/>
      <c r="ONI4" s="197"/>
      <c r="ONJ4" s="197"/>
      <c r="ONK4" s="197"/>
      <c r="ONL4" s="197"/>
      <c r="ONM4" s="197"/>
      <c r="ONN4" s="197"/>
      <c r="ONO4" s="197"/>
      <c r="ONP4" s="188"/>
      <c r="ONQ4" s="208"/>
      <c r="ONR4" s="196"/>
      <c r="ONS4" s="196"/>
      <c r="ONT4" s="196"/>
      <c r="ONU4" s="196"/>
      <c r="ONV4" s="196"/>
      <c r="ONW4" s="196"/>
      <c r="ONX4" s="197"/>
      <c r="ONY4" s="197"/>
      <c r="ONZ4" s="197"/>
      <c r="OOA4" s="197"/>
      <c r="OOB4" s="197"/>
      <c r="OOC4" s="197"/>
      <c r="OOD4" s="197"/>
      <c r="OOE4" s="197"/>
      <c r="OOF4" s="188"/>
      <c r="OOG4" s="208"/>
      <c r="OOH4" s="196"/>
      <c r="OOI4" s="196"/>
      <c r="OOJ4" s="196"/>
      <c r="OOK4" s="196"/>
      <c r="OOL4" s="196"/>
      <c r="OOM4" s="196"/>
      <c r="OON4" s="197"/>
      <c r="OOO4" s="197"/>
      <c r="OOP4" s="197"/>
      <c r="OOQ4" s="197"/>
      <c r="OOR4" s="197"/>
      <c r="OOS4" s="197"/>
      <c r="OOT4" s="197"/>
      <c r="OOU4" s="197"/>
      <c r="OOV4" s="188"/>
      <c r="OOW4" s="208"/>
      <c r="OOX4" s="196"/>
      <c r="OOY4" s="196"/>
      <c r="OOZ4" s="196"/>
      <c r="OPA4" s="196"/>
      <c r="OPB4" s="196"/>
      <c r="OPC4" s="196"/>
      <c r="OPD4" s="197"/>
      <c r="OPE4" s="197"/>
      <c r="OPF4" s="197"/>
      <c r="OPG4" s="197"/>
      <c r="OPH4" s="197"/>
      <c r="OPI4" s="197"/>
      <c r="OPJ4" s="197"/>
      <c r="OPK4" s="197"/>
      <c r="OPL4" s="188"/>
      <c r="OPM4" s="208"/>
      <c r="OPN4" s="196"/>
      <c r="OPO4" s="196"/>
      <c r="OPP4" s="196"/>
      <c r="OPQ4" s="196"/>
      <c r="OPR4" s="196"/>
      <c r="OPS4" s="196"/>
      <c r="OPT4" s="197"/>
      <c r="OPU4" s="197"/>
      <c r="OPV4" s="197"/>
      <c r="OPW4" s="197"/>
      <c r="OPX4" s="197"/>
      <c r="OPY4" s="197"/>
      <c r="OPZ4" s="197"/>
      <c r="OQA4" s="197"/>
      <c r="OQB4" s="188"/>
      <c r="OQC4" s="208"/>
      <c r="OQD4" s="196"/>
      <c r="OQE4" s="196"/>
      <c r="OQF4" s="196"/>
      <c r="OQG4" s="196"/>
      <c r="OQH4" s="196"/>
      <c r="OQI4" s="196"/>
      <c r="OQJ4" s="197"/>
      <c r="OQK4" s="197"/>
      <c r="OQL4" s="197"/>
      <c r="OQM4" s="197"/>
      <c r="OQN4" s="197"/>
      <c r="OQO4" s="197"/>
      <c r="OQP4" s="197"/>
      <c r="OQQ4" s="197"/>
      <c r="OQR4" s="188"/>
      <c r="OQS4" s="208"/>
      <c r="OQT4" s="196"/>
      <c r="OQU4" s="196"/>
      <c r="OQV4" s="196"/>
      <c r="OQW4" s="196"/>
      <c r="OQX4" s="196"/>
      <c r="OQY4" s="196"/>
      <c r="OQZ4" s="197"/>
      <c r="ORA4" s="197"/>
      <c r="ORB4" s="197"/>
      <c r="ORC4" s="197"/>
      <c r="ORD4" s="197"/>
      <c r="ORE4" s="197"/>
      <c r="ORF4" s="197"/>
      <c r="ORG4" s="197"/>
      <c r="ORH4" s="188"/>
      <c r="ORI4" s="208"/>
      <c r="ORJ4" s="196"/>
      <c r="ORK4" s="196"/>
      <c r="ORL4" s="196"/>
      <c r="ORM4" s="196"/>
      <c r="ORN4" s="196"/>
      <c r="ORO4" s="196"/>
      <c r="ORP4" s="197"/>
      <c r="ORQ4" s="197"/>
      <c r="ORR4" s="197"/>
      <c r="ORS4" s="197"/>
      <c r="ORT4" s="197"/>
      <c r="ORU4" s="197"/>
      <c r="ORV4" s="197"/>
      <c r="ORW4" s="197"/>
      <c r="ORX4" s="188"/>
      <c r="ORY4" s="208"/>
      <c r="ORZ4" s="196"/>
      <c r="OSA4" s="196"/>
      <c r="OSB4" s="196"/>
      <c r="OSC4" s="196"/>
      <c r="OSD4" s="196"/>
      <c r="OSE4" s="196"/>
      <c r="OSF4" s="197"/>
      <c r="OSG4" s="197"/>
      <c r="OSH4" s="197"/>
      <c r="OSI4" s="197"/>
      <c r="OSJ4" s="197"/>
      <c r="OSK4" s="197"/>
      <c r="OSL4" s="197"/>
      <c r="OSM4" s="197"/>
      <c r="OSN4" s="188"/>
      <c r="OSO4" s="208"/>
      <c r="OSP4" s="196"/>
      <c r="OSQ4" s="196"/>
      <c r="OSR4" s="196"/>
      <c r="OSS4" s="196"/>
      <c r="OST4" s="196"/>
      <c r="OSU4" s="196"/>
      <c r="OSV4" s="197"/>
      <c r="OSW4" s="197"/>
      <c r="OSX4" s="197"/>
      <c r="OSY4" s="197"/>
      <c r="OSZ4" s="197"/>
      <c r="OTA4" s="197"/>
      <c r="OTB4" s="197"/>
      <c r="OTC4" s="197"/>
      <c r="OTD4" s="188"/>
      <c r="OTE4" s="208"/>
      <c r="OTF4" s="196"/>
      <c r="OTG4" s="196"/>
      <c r="OTH4" s="196"/>
      <c r="OTI4" s="196"/>
      <c r="OTJ4" s="196"/>
      <c r="OTK4" s="196"/>
      <c r="OTL4" s="197"/>
      <c r="OTM4" s="197"/>
      <c r="OTN4" s="197"/>
      <c r="OTO4" s="197"/>
      <c r="OTP4" s="197"/>
      <c r="OTQ4" s="197"/>
      <c r="OTR4" s="197"/>
      <c r="OTS4" s="197"/>
      <c r="OTT4" s="188"/>
      <c r="OTU4" s="208"/>
      <c r="OTV4" s="196"/>
      <c r="OTW4" s="196"/>
      <c r="OTX4" s="196"/>
      <c r="OTY4" s="196"/>
      <c r="OTZ4" s="196"/>
      <c r="OUA4" s="196"/>
      <c r="OUB4" s="197"/>
      <c r="OUC4" s="197"/>
      <c r="OUD4" s="197"/>
      <c r="OUE4" s="197"/>
      <c r="OUF4" s="197"/>
      <c r="OUG4" s="197"/>
      <c r="OUH4" s="197"/>
      <c r="OUI4" s="197"/>
      <c r="OUJ4" s="188"/>
      <c r="OUK4" s="208"/>
      <c r="OUL4" s="196"/>
      <c r="OUM4" s="196"/>
      <c r="OUN4" s="196"/>
      <c r="OUO4" s="196"/>
      <c r="OUP4" s="196"/>
      <c r="OUQ4" s="196"/>
      <c r="OUR4" s="197"/>
      <c r="OUS4" s="197"/>
      <c r="OUT4" s="197"/>
      <c r="OUU4" s="197"/>
      <c r="OUV4" s="197"/>
      <c r="OUW4" s="197"/>
      <c r="OUX4" s="197"/>
      <c r="OUY4" s="197"/>
      <c r="OUZ4" s="188"/>
      <c r="OVA4" s="208"/>
      <c r="OVB4" s="196"/>
      <c r="OVC4" s="196"/>
      <c r="OVD4" s="196"/>
      <c r="OVE4" s="196"/>
      <c r="OVF4" s="196"/>
      <c r="OVG4" s="196"/>
      <c r="OVH4" s="197"/>
      <c r="OVI4" s="197"/>
      <c r="OVJ4" s="197"/>
      <c r="OVK4" s="197"/>
      <c r="OVL4" s="197"/>
      <c r="OVM4" s="197"/>
      <c r="OVN4" s="197"/>
      <c r="OVO4" s="197"/>
      <c r="OVP4" s="188"/>
      <c r="OVQ4" s="208"/>
      <c r="OVR4" s="196"/>
      <c r="OVS4" s="196"/>
      <c r="OVT4" s="196"/>
      <c r="OVU4" s="196"/>
      <c r="OVV4" s="196"/>
      <c r="OVW4" s="196"/>
      <c r="OVX4" s="197"/>
      <c r="OVY4" s="197"/>
      <c r="OVZ4" s="197"/>
      <c r="OWA4" s="197"/>
      <c r="OWB4" s="197"/>
      <c r="OWC4" s="197"/>
      <c r="OWD4" s="197"/>
      <c r="OWE4" s="197"/>
      <c r="OWF4" s="188"/>
      <c r="OWG4" s="208"/>
      <c r="OWH4" s="196"/>
      <c r="OWI4" s="196"/>
      <c r="OWJ4" s="196"/>
      <c r="OWK4" s="196"/>
      <c r="OWL4" s="196"/>
      <c r="OWM4" s="196"/>
      <c r="OWN4" s="197"/>
      <c r="OWO4" s="197"/>
      <c r="OWP4" s="197"/>
      <c r="OWQ4" s="197"/>
      <c r="OWR4" s="197"/>
      <c r="OWS4" s="197"/>
      <c r="OWT4" s="197"/>
      <c r="OWU4" s="197"/>
      <c r="OWV4" s="188"/>
      <c r="OWW4" s="208"/>
      <c r="OWX4" s="196"/>
      <c r="OWY4" s="196"/>
      <c r="OWZ4" s="196"/>
      <c r="OXA4" s="196"/>
      <c r="OXB4" s="196"/>
      <c r="OXC4" s="196"/>
      <c r="OXD4" s="197"/>
      <c r="OXE4" s="197"/>
      <c r="OXF4" s="197"/>
      <c r="OXG4" s="197"/>
      <c r="OXH4" s="197"/>
      <c r="OXI4" s="197"/>
      <c r="OXJ4" s="197"/>
      <c r="OXK4" s="197"/>
      <c r="OXL4" s="188"/>
      <c r="OXM4" s="208"/>
      <c r="OXN4" s="196"/>
      <c r="OXO4" s="196"/>
      <c r="OXP4" s="196"/>
      <c r="OXQ4" s="196"/>
      <c r="OXR4" s="196"/>
      <c r="OXS4" s="196"/>
      <c r="OXT4" s="197"/>
      <c r="OXU4" s="197"/>
      <c r="OXV4" s="197"/>
      <c r="OXW4" s="197"/>
      <c r="OXX4" s="197"/>
      <c r="OXY4" s="197"/>
      <c r="OXZ4" s="197"/>
      <c r="OYA4" s="197"/>
      <c r="OYB4" s="188"/>
      <c r="OYC4" s="208"/>
      <c r="OYD4" s="196"/>
      <c r="OYE4" s="196"/>
      <c r="OYF4" s="196"/>
      <c r="OYG4" s="196"/>
      <c r="OYH4" s="196"/>
      <c r="OYI4" s="196"/>
      <c r="OYJ4" s="197"/>
      <c r="OYK4" s="197"/>
      <c r="OYL4" s="197"/>
      <c r="OYM4" s="197"/>
      <c r="OYN4" s="197"/>
      <c r="OYO4" s="197"/>
      <c r="OYP4" s="197"/>
      <c r="OYQ4" s="197"/>
      <c r="OYR4" s="188"/>
      <c r="OYS4" s="208"/>
      <c r="OYT4" s="196"/>
      <c r="OYU4" s="196"/>
      <c r="OYV4" s="196"/>
      <c r="OYW4" s="196"/>
      <c r="OYX4" s="196"/>
      <c r="OYY4" s="196"/>
      <c r="OYZ4" s="197"/>
      <c r="OZA4" s="197"/>
      <c r="OZB4" s="197"/>
      <c r="OZC4" s="197"/>
      <c r="OZD4" s="197"/>
      <c r="OZE4" s="197"/>
      <c r="OZF4" s="197"/>
      <c r="OZG4" s="197"/>
      <c r="OZH4" s="188"/>
      <c r="OZI4" s="208"/>
      <c r="OZJ4" s="196"/>
      <c r="OZK4" s="196"/>
      <c r="OZL4" s="196"/>
      <c r="OZM4" s="196"/>
      <c r="OZN4" s="196"/>
      <c r="OZO4" s="196"/>
      <c r="OZP4" s="197"/>
      <c r="OZQ4" s="197"/>
      <c r="OZR4" s="197"/>
      <c r="OZS4" s="197"/>
      <c r="OZT4" s="197"/>
      <c r="OZU4" s="197"/>
      <c r="OZV4" s="197"/>
      <c r="OZW4" s="197"/>
      <c r="OZX4" s="188"/>
      <c r="OZY4" s="208"/>
      <c r="OZZ4" s="196"/>
      <c r="PAA4" s="196"/>
      <c r="PAB4" s="196"/>
      <c r="PAC4" s="196"/>
      <c r="PAD4" s="196"/>
      <c r="PAE4" s="196"/>
      <c r="PAF4" s="197"/>
      <c r="PAG4" s="197"/>
      <c r="PAH4" s="197"/>
      <c r="PAI4" s="197"/>
      <c r="PAJ4" s="197"/>
      <c r="PAK4" s="197"/>
      <c r="PAL4" s="197"/>
      <c r="PAM4" s="197"/>
      <c r="PAN4" s="188"/>
      <c r="PAO4" s="208"/>
      <c r="PAP4" s="196"/>
      <c r="PAQ4" s="196"/>
      <c r="PAR4" s="196"/>
      <c r="PAS4" s="196"/>
      <c r="PAT4" s="196"/>
      <c r="PAU4" s="196"/>
      <c r="PAV4" s="197"/>
      <c r="PAW4" s="197"/>
      <c r="PAX4" s="197"/>
      <c r="PAY4" s="197"/>
      <c r="PAZ4" s="197"/>
      <c r="PBA4" s="197"/>
      <c r="PBB4" s="197"/>
      <c r="PBC4" s="197"/>
      <c r="PBD4" s="188"/>
      <c r="PBE4" s="208"/>
      <c r="PBF4" s="196"/>
      <c r="PBG4" s="196"/>
      <c r="PBH4" s="196"/>
      <c r="PBI4" s="196"/>
      <c r="PBJ4" s="196"/>
      <c r="PBK4" s="196"/>
      <c r="PBL4" s="197"/>
      <c r="PBM4" s="197"/>
      <c r="PBN4" s="197"/>
      <c r="PBO4" s="197"/>
      <c r="PBP4" s="197"/>
      <c r="PBQ4" s="197"/>
      <c r="PBR4" s="197"/>
      <c r="PBS4" s="197"/>
      <c r="PBT4" s="188"/>
      <c r="PBU4" s="208"/>
      <c r="PBV4" s="196"/>
      <c r="PBW4" s="196"/>
      <c r="PBX4" s="196"/>
      <c r="PBY4" s="196"/>
      <c r="PBZ4" s="196"/>
      <c r="PCA4" s="196"/>
      <c r="PCB4" s="197"/>
      <c r="PCC4" s="197"/>
      <c r="PCD4" s="197"/>
      <c r="PCE4" s="197"/>
      <c r="PCF4" s="197"/>
      <c r="PCG4" s="197"/>
      <c r="PCH4" s="197"/>
      <c r="PCI4" s="197"/>
      <c r="PCJ4" s="188"/>
      <c r="PCK4" s="208"/>
      <c r="PCL4" s="196"/>
      <c r="PCM4" s="196"/>
      <c r="PCN4" s="196"/>
      <c r="PCO4" s="196"/>
      <c r="PCP4" s="196"/>
      <c r="PCQ4" s="196"/>
      <c r="PCR4" s="197"/>
      <c r="PCS4" s="197"/>
      <c r="PCT4" s="197"/>
      <c r="PCU4" s="197"/>
      <c r="PCV4" s="197"/>
      <c r="PCW4" s="197"/>
      <c r="PCX4" s="197"/>
      <c r="PCY4" s="197"/>
      <c r="PCZ4" s="188"/>
      <c r="PDA4" s="208"/>
      <c r="PDB4" s="196"/>
      <c r="PDC4" s="196"/>
      <c r="PDD4" s="196"/>
      <c r="PDE4" s="196"/>
      <c r="PDF4" s="196"/>
      <c r="PDG4" s="196"/>
      <c r="PDH4" s="197"/>
      <c r="PDI4" s="197"/>
      <c r="PDJ4" s="197"/>
      <c r="PDK4" s="197"/>
      <c r="PDL4" s="197"/>
      <c r="PDM4" s="197"/>
      <c r="PDN4" s="197"/>
      <c r="PDO4" s="197"/>
      <c r="PDP4" s="188"/>
      <c r="PDQ4" s="208"/>
      <c r="PDR4" s="196"/>
      <c r="PDS4" s="196"/>
      <c r="PDT4" s="196"/>
      <c r="PDU4" s="196"/>
      <c r="PDV4" s="196"/>
      <c r="PDW4" s="196"/>
      <c r="PDX4" s="197"/>
      <c r="PDY4" s="197"/>
      <c r="PDZ4" s="197"/>
      <c r="PEA4" s="197"/>
      <c r="PEB4" s="197"/>
      <c r="PEC4" s="197"/>
      <c r="PED4" s="197"/>
      <c r="PEE4" s="197"/>
      <c r="PEF4" s="188"/>
      <c r="PEG4" s="208"/>
      <c r="PEH4" s="196"/>
      <c r="PEI4" s="196"/>
      <c r="PEJ4" s="196"/>
      <c r="PEK4" s="196"/>
      <c r="PEL4" s="196"/>
      <c r="PEM4" s="196"/>
      <c r="PEN4" s="197"/>
      <c r="PEO4" s="197"/>
      <c r="PEP4" s="197"/>
      <c r="PEQ4" s="197"/>
      <c r="PER4" s="197"/>
      <c r="PES4" s="197"/>
      <c r="PET4" s="197"/>
      <c r="PEU4" s="197"/>
      <c r="PEV4" s="188"/>
      <c r="PEW4" s="208"/>
      <c r="PEX4" s="196"/>
      <c r="PEY4" s="196"/>
      <c r="PEZ4" s="196"/>
      <c r="PFA4" s="196"/>
      <c r="PFB4" s="196"/>
      <c r="PFC4" s="196"/>
      <c r="PFD4" s="197"/>
      <c r="PFE4" s="197"/>
      <c r="PFF4" s="197"/>
      <c r="PFG4" s="197"/>
      <c r="PFH4" s="197"/>
      <c r="PFI4" s="197"/>
      <c r="PFJ4" s="197"/>
      <c r="PFK4" s="197"/>
      <c r="PFL4" s="188"/>
      <c r="PFM4" s="208"/>
      <c r="PFN4" s="196"/>
      <c r="PFO4" s="196"/>
      <c r="PFP4" s="196"/>
      <c r="PFQ4" s="196"/>
      <c r="PFR4" s="196"/>
      <c r="PFS4" s="196"/>
      <c r="PFT4" s="197"/>
      <c r="PFU4" s="197"/>
      <c r="PFV4" s="197"/>
      <c r="PFW4" s="197"/>
      <c r="PFX4" s="197"/>
      <c r="PFY4" s="197"/>
      <c r="PFZ4" s="197"/>
      <c r="PGA4" s="197"/>
      <c r="PGB4" s="188"/>
      <c r="PGC4" s="208"/>
      <c r="PGD4" s="196"/>
      <c r="PGE4" s="196"/>
      <c r="PGF4" s="196"/>
      <c r="PGG4" s="196"/>
      <c r="PGH4" s="196"/>
      <c r="PGI4" s="196"/>
      <c r="PGJ4" s="197"/>
      <c r="PGK4" s="197"/>
      <c r="PGL4" s="197"/>
      <c r="PGM4" s="197"/>
      <c r="PGN4" s="197"/>
      <c r="PGO4" s="197"/>
      <c r="PGP4" s="197"/>
      <c r="PGQ4" s="197"/>
      <c r="PGR4" s="188"/>
      <c r="PGS4" s="208"/>
      <c r="PGT4" s="196"/>
      <c r="PGU4" s="196"/>
      <c r="PGV4" s="196"/>
      <c r="PGW4" s="196"/>
      <c r="PGX4" s="196"/>
      <c r="PGY4" s="196"/>
      <c r="PGZ4" s="197"/>
      <c r="PHA4" s="197"/>
      <c r="PHB4" s="197"/>
      <c r="PHC4" s="197"/>
      <c r="PHD4" s="197"/>
      <c r="PHE4" s="197"/>
      <c r="PHF4" s="197"/>
      <c r="PHG4" s="197"/>
      <c r="PHH4" s="188"/>
      <c r="PHI4" s="208"/>
      <c r="PHJ4" s="196"/>
      <c r="PHK4" s="196"/>
      <c r="PHL4" s="196"/>
      <c r="PHM4" s="196"/>
      <c r="PHN4" s="196"/>
      <c r="PHO4" s="196"/>
      <c r="PHP4" s="197"/>
      <c r="PHQ4" s="197"/>
      <c r="PHR4" s="197"/>
      <c r="PHS4" s="197"/>
      <c r="PHT4" s="197"/>
      <c r="PHU4" s="197"/>
      <c r="PHV4" s="197"/>
      <c r="PHW4" s="197"/>
      <c r="PHX4" s="188"/>
      <c r="PHY4" s="208"/>
      <c r="PHZ4" s="196"/>
      <c r="PIA4" s="196"/>
      <c r="PIB4" s="196"/>
      <c r="PIC4" s="196"/>
      <c r="PID4" s="196"/>
      <c r="PIE4" s="196"/>
      <c r="PIF4" s="197"/>
      <c r="PIG4" s="197"/>
      <c r="PIH4" s="197"/>
      <c r="PII4" s="197"/>
      <c r="PIJ4" s="197"/>
      <c r="PIK4" s="197"/>
      <c r="PIL4" s="197"/>
      <c r="PIM4" s="197"/>
      <c r="PIN4" s="188"/>
      <c r="PIO4" s="208"/>
      <c r="PIP4" s="196"/>
      <c r="PIQ4" s="196"/>
      <c r="PIR4" s="196"/>
      <c r="PIS4" s="196"/>
      <c r="PIT4" s="196"/>
      <c r="PIU4" s="196"/>
      <c r="PIV4" s="197"/>
      <c r="PIW4" s="197"/>
      <c r="PIX4" s="197"/>
      <c r="PIY4" s="197"/>
      <c r="PIZ4" s="197"/>
      <c r="PJA4" s="197"/>
      <c r="PJB4" s="197"/>
      <c r="PJC4" s="197"/>
      <c r="PJD4" s="188"/>
      <c r="PJE4" s="208"/>
      <c r="PJF4" s="196"/>
      <c r="PJG4" s="196"/>
      <c r="PJH4" s="196"/>
      <c r="PJI4" s="196"/>
      <c r="PJJ4" s="196"/>
      <c r="PJK4" s="196"/>
      <c r="PJL4" s="197"/>
      <c r="PJM4" s="197"/>
      <c r="PJN4" s="197"/>
      <c r="PJO4" s="197"/>
      <c r="PJP4" s="197"/>
      <c r="PJQ4" s="197"/>
      <c r="PJR4" s="197"/>
      <c r="PJS4" s="197"/>
      <c r="PJT4" s="188"/>
      <c r="PJU4" s="208"/>
      <c r="PJV4" s="196"/>
      <c r="PJW4" s="196"/>
      <c r="PJX4" s="196"/>
      <c r="PJY4" s="196"/>
      <c r="PJZ4" s="196"/>
      <c r="PKA4" s="196"/>
      <c r="PKB4" s="197"/>
      <c r="PKC4" s="197"/>
      <c r="PKD4" s="197"/>
      <c r="PKE4" s="197"/>
      <c r="PKF4" s="197"/>
      <c r="PKG4" s="197"/>
      <c r="PKH4" s="197"/>
      <c r="PKI4" s="197"/>
      <c r="PKJ4" s="188"/>
      <c r="PKK4" s="208"/>
      <c r="PKL4" s="196"/>
      <c r="PKM4" s="196"/>
      <c r="PKN4" s="196"/>
      <c r="PKO4" s="196"/>
      <c r="PKP4" s="196"/>
      <c r="PKQ4" s="196"/>
      <c r="PKR4" s="197"/>
      <c r="PKS4" s="197"/>
      <c r="PKT4" s="197"/>
      <c r="PKU4" s="197"/>
      <c r="PKV4" s="197"/>
      <c r="PKW4" s="197"/>
      <c r="PKX4" s="197"/>
      <c r="PKY4" s="197"/>
      <c r="PKZ4" s="188"/>
      <c r="PLA4" s="208"/>
      <c r="PLB4" s="196"/>
      <c r="PLC4" s="196"/>
      <c r="PLD4" s="196"/>
      <c r="PLE4" s="196"/>
      <c r="PLF4" s="196"/>
      <c r="PLG4" s="196"/>
      <c r="PLH4" s="197"/>
      <c r="PLI4" s="197"/>
      <c r="PLJ4" s="197"/>
      <c r="PLK4" s="197"/>
      <c r="PLL4" s="197"/>
      <c r="PLM4" s="197"/>
      <c r="PLN4" s="197"/>
      <c r="PLO4" s="197"/>
      <c r="PLP4" s="188"/>
      <c r="PLQ4" s="208"/>
      <c r="PLR4" s="196"/>
      <c r="PLS4" s="196"/>
      <c r="PLT4" s="196"/>
      <c r="PLU4" s="196"/>
      <c r="PLV4" s="196"/>
      <c r="PLW4" s="196"/>
      <c r="PLX4" s="197"/>
      <c r="PLY4" s="197"/>
      <c r="PLZ4" s="197"/>
      <c r="PMA4" s="197"/>
      <c r="PMB4" s="197"/>
      <c r="PMC4" s="197"/>
      <c r="PMD4" s="197"/>
      <c r="PME4" s="197"/>
      <c r="PMF4" s="188"/>
      <c r="PMG4" s="208"/>
      <c r="PMH4" s="196"/>
      <c r="PMI4" s="196"/>
      <c r="PMJ4" s="196"/>
      <c r="PMK4" s="196"/>
      <c r="PML4" s="196"/>
      <c r="PMM4" s="196"/>
      <c r="PMN4" s="197"/>
      <c r="PMO4" s="197"/>
      <c r="PMP4" s="197"/>
      <c r="PMQ4" s="197"/>
      <c r="PMR4" s="197"/>
      <c r="PMS4" s="197"/>
      <c r="PMT4" s="197"/>
      <c r="PMU4" s="197"/>
      <c r="PMV4" s="188"/>
      <c r="PMW4" s="208"/>
      <c r="PMX4" s="196"/>
      <c r="PMY4" s="196"/>
      <c r="PMZ4" s="196"/>
      <c r="PNA4" s="196"/>
      <c r="PNB4" s="196"/>
      <c r="PNC4" s="196"/>
      <c r="PND4" s="197"/>
      <c r="PNE4" s="197"/>
      <c r="PNF4" s="197"/>
      <c r="PNG4" s="197"/>
      <c r="PNH4" s="197"/>
      <c r="PNI4" s="197"/>
      <c r="PNJ4" s="197"/>
      <c r="PNK4" s="197"/>
      <c r="PNL4" s="188"/>
      <c r="PNM4" s="208"/>
      <c r="PNN4" s="196"/>
      <c r="PNO4" s="196"/>
      <c r="PNP4" s="196"/>
      <c r="PNQ4" s="196"/>
      <c r="PNR4" s="196"/>
      <c r="PNS4" s="196"/>
      <c r="PNT4" s="197"/>
      <c r="PNU4" s="197"/>
      <c r="PNV4" s="197"/>
      <c r="PNW4" s="197"/>
      <c r="PNX4" s="197"/>
      <c r="PNY4" s="197"/>
      <c r="PNZ4" s="197"/>
      <c r="POA4" s="197"/>
      <c r="POB4" s="188"/>
      <c r="POC4" s="208"/>
      <c r="POD4" s="196"/>
      <c r="POE4" s="196"/>
      <c r="POF4" s="196"/>
      <c r="POG4" s="196"/>
      <c r="POH4" s="196"/>
      <c r="POI4" s="196"/>
      <c r="POJ4" s="197"/>
      <c r="POK4" s="197"/>
      <c r="POL4" s="197"/>
      <c r="POM4" s="197"/>
      <c r="PON4" s="197"/>
      <c r="POO4" s="197"/>
      <c r="POP4" s="197"/>
      <c r="POQ4" s="197"/>
      <c r="POR4" s="188"/>
      <c r="POS4" s="208"/>
      <c r="POT4" s="196"/>
      <c r="POU4" s="196"/>
      <c r="POV4" s="196"/>
      <c r="POW4" s="196"/>
      <c r="POX4" s="196"/>
      <c r="POY4" s="196"/>
      <c r="POZ4" s="197"/>
      <c r="PPA4" s="197"/>
      <c r="PPB4" s="197"/>
      <c r="PPC4" s="197"/>
      <c r="PPD4" s="197"/>
      <c r="PPE4" s="197"/>
      <c r="PPF4" s="197"/>
      <c r="PPG4" s="197"/>
      <c r="PPH4" s="188"/>
      <c r="PPI4" s="208"/>
      <c r="PPJ4" s="196"/>
      <c r="PPK4" s="196"/>
      <c r="PPL4" s="196"/>
      <c r="PPM4" s="196"/>
      <c r="PPN4" s="196"/>
      <c r="PPO4" s="196"/>
      <c r="PPP4" s="197"/>
      <c r="PPQ4" s="197"/>
      <c r="PPR4" s="197"/>
      <c r="PPS4" s="197"/>
      <c r="PPT4" s="197"/>
      <c r="PPU4" s="197"/>
      <c r="PPV4" s="197"/>
      <c r="PPW4" s="197"/>
      <c r="PPX4" s="188"/>
      <c r="PPY4" s="208"/>
      <c r="PPZ4" s="196"/>
      <c r="PQA4" s="196"/>
      <c r="PQB4" s="196"/>
      <c r="PQC4" s="196"/>
      <c r="PQD4" s="196"/>
      <c r="PQE4" s="196"/>
      <c r="PQF4" s="197"/>
      <c r="PQG4" s="197"/>
      <c r="PQH4" s="197"/>
      <c r="PQI4" s="197"/>
      <c r="PQJ4" s="197"/>
      <c r="PQK4" s="197"/>
      <c r="PQL4" s="197"/>
      <c r="PQM4" s="197"/>
      <c r="PQN4" s="188"/>
      <c r="PQO4" s="208"/>
      <c r="PQP4" s="196"/>
      <c r="PQQ4" s="196"/>
      <c r="PQR4" s="196"/>
      <c r="PQS4" s="196"/>
      <c r="PQT4" s="196"/>
      <c r="PQU4" s="196"/>
      <c r="PQV4" s="197"/>
      <c r="PQW4" s="197"/>
      <c r="PQX4" s="197"/>
      <c r="PQY4" s="197"/>
      <c r="PQZ4" s="197"/>
      <c r="PRA4" s="197"/>
      <c r="PRB4" s="197"/>
      <c r="PRC4" s="197"/>
      <c r="PRD4" s="188"/>
      <c r="PRE4" s="208"/>
      <c r="PRF4" s="196"/>
      <c r="PRG4" s="196"/>
      <c r="PRH4" s="196"/>
      <c r="PRI4" s="196"/>
      <c r="PRJ4" s="196"/>
      <c r="PRK4" s="196"/>
      <c r="PRL4" s="197"/>
      <c r="PRM4" s="197"/>
      <c r="PRN4" s="197"/>
      <c r="PRO4" s="197"/>
      <c r="PRP4" s="197"/>
      <c r="PRQ4" s="197"/>
      <c r="PRR4" s="197"/>
      <c r="PRS4" s="197"/>
      <c r="PRT4" s="188"/>
      <c r="PRU4" s="208"/>
      <c r="PRV4" s="196"/>
      <c r="PRW4" s="196"/>
      <c r="PRX4" s="196"/>
      <c r="PRY4" s="196"/>
      <c r="PRZ4" s="196"/>
      <c r="PSA4" s="196"/>
      <c r="PSB4" s="197"/>
      <c r="PSC4" s="197"/>
      <c r="PSD4" s="197"/>
      <c r="PSE4" s="197"/>
      <c r="PSF4" s="197"/>
      <c r="PSG4" s="197"/>
      <c r="PSH4" s="197"/>
      <c r="PSI4" s="197"/>
      <c r="PSJ4" s="188"/>
      <c r="PSK4" s="208"/>
      <c r="PSL4" s="196"/>
      <c r="PSM4" s="196"/>
      <c r="PSN4" s="196"/>
      <c r="PSO4" s="196"/>
      <c r="PSP4" s="196"/>
      <c r="PSQ4" s="196"/>
      <c r="PSR4" s="197"/>
      <c r="PSS4" s="197"/>
      <c r="PST4" s="197"/>
      <c r="PSU4" s="197"/>
      <c r="PSV4" s="197"/>
      <c r="PSW4" s="197"/>
      <c r="PSX4" s="197"/>
      <c r="PSY4" s="197"/>
      <c r="PSZ4" s="188"/>
      <c r="PTA4" s="208"/>
      <c r="PTB4" s="196"/>
      <c r="PTC4" s="196"/>
      <c r="PTD4" s="196"/>
      <c r="PTE4" s="196"/>
      <c r="PTF4" s="196"/>
      <c r="PTG4" s="196"/>
      <c r="PTH4" s="197"/>
      <c r="PTI4" s="197"/>
      <c r="PTJ4" s="197"/>
      <c r="PTK4" s="197"/>
      <c r="PTL4" s="197"/>
      <c r="PTM4" s="197"/>
      <c r="PTN4" s="197"/>
      <c r="PTO4" s="197"/>
      <c r="PTP4" s="188"/>
      <c r="PTQ4" s="208"/>
      <c r="PTR4" s="196"/>
      <c r="PTS4" s="196"/>
      <c r="PTT4" s="196"/>
      <c r="PTU4" s="196"/>
      <c r="PTV4" s="196"/>
      <c r="PTW4" s="196"/>
      <c r="PTX4" s="197"/>
      <c r="PTY4" s="197"/>
      <c r="PTZ4" s="197"/>
      <c r="PUA4" s="197"/>
      <c r="PUB4" s="197"/>
      <c r="PUC4" s="197"/>
      <c r="PUD4" s="197"/>
      <c r="PUE4" s="197"/>
      <c r="PUF4" s="188"/>
      <c r="PUG4" s="208"/>
      <c r="PUH4" s="196"/>
      <c r="PUI4" s="196"/>
      <c r="PUJ4" s="196"/>
      <c r="PUK4" s="196"/>
      <c r="PUL4" s="196"/>
      <c r="PUM4" s="196"/>
      <c r="PUN4" s="197"/>
      <c r="PUO4" s="197"/>
      <c r="PUP4" s="197"/>
      <c r="PUQ4" s="197"/>
      <c r="PUR4" s="197"/>
      <c r="PUS4" s="197"/>
      <c r="PUT4" s="197"/>
      <c r="PUU4" s="197"/>
      <c r="PUV4" s="188"/>
      <c r="PUW4" s="208"/>
      <c r="PUX4" s="196"/>
      <c r="PUY4" s="196"/>
      <c r="PUZ4" s="196"/>
      <c r="PVA4" s="196"/>
      <c r="PVB4" s="196"/>
      <c r="PVC4" s="196"/>
      <c r="PVD4" s="197"/>
      <c r="PVE4" s="197"/>
      <c r="PVF4" s="197"/>
      <c r="PVG4" s="197"/>
      <c r="PVH4" s="197"/>
      <c r="PVI4" s="197"/>
      <c r="PVJ4" s="197"/>
      <c r="PVK4" s="197"/>
      <c r="PVL4" s="188"/>
      <c r="PVM4" s="208"/>
      <c r="PVN4" s="196"/>
      <c r="PVO4" s="196"/>
      <c r="PVP4" s="196"/>
      <c r="PVQ4" s="196"/>
      <c r="PVR4" s="196"/>
      <c r="PVS4" s="196"/>
      <c r="PVT4" s="197"/>
      <c r="PVU4" s="197"/>
      <c r="PVV4" s="197"/>
      <c r="PVW4" s="197"/>
      <c r="PVX4" s="197"/>
      <c r="PVY4" s="197"/>
      <c r="PVZ4" s="197"/>
      <c r="PWA4" s="197"/>
      <c r="PWB4" s="188"/>
      <c r="PWC4" s="208"/>
      <c r="PWD4" s="196"/>
      <c r="PWE4" s="196"/>
      <c r="PWF4" s="196"/>
      <c r="PWG4" s="196"/>
      <c r="PWH4" s="196"/>
      <c r="PWI4" s="196"/>
      <c r="PWJ4" s="197"/>
      <c r="PWK4" s="197"/>
      <c r="PWL4" s="197"/>
      <c r="PWM4" s="197"/>
      <c r="PWN4" s="197"/>
      <c r="PWO4" s="197"/>
      <c r="PWP4" s="197"/>
      <c r="PWQ4" s="197"/>
      <c r="PWR4" s="188"/>
      <c r="PWS4" s="208"/>
      <c r="PWT4" s="196"/>
      <c r="PWU4" s="196"/>
      <c r="PWV4" s="196"/>
      <c r="PWW4" s="196"/>
      <c r="PWX4" s="196"/>
      <c r="PWY4" s="196"/>
      <c r="PWZ4" s="197"/>
      <c r="PXA4" s="197"/>
      <c r="PXB4" s="197"/>
      <c r="PXC4" s="197"/>
      <c r="PXD4" s="197"/>
      <c r="PXE4" s="197"/>
      <c r="PXF4" s="197"/>
      <c r="PXG4" s="197"/>
      <c r="PXH4" s="188"/>
      <c r="PXI4" s="208"/>
      <c r="PXJ4" s="196"/>
      <c r="PXK4" s="196"/>
      <c r="PXL4" s="196"/>
      <c r="PXM4" s="196"/>
      <c r="PXN4" s="196"/>
      <c r="PXO4" s="196"/>
      <c r="PXP4" s="197"/>
      <c r="PXQ4" s="197"/>
      <c r="PXR4" s="197"/>
      <c r="PXS4" s="197"/>
      <c r="PXT4" s="197"/>
      <c r="PXU4" s="197"/>
      <c r="PXV4" s="197"/>
      <c r="PXW4" s="197"/>
      <c r="PXX4" s="188"/>
      <c r="PXY4" s="208"/>
      <c r="PXZ4" s="196"/>
      <c r="PYA4" s="196"/>
      <c r="PYB4" s="196"/>
      <c r="PYC4" s="196"/>
      <c r="PYD4" s="196"/>
      <c r="PYE4" s="196"/>
      <c r="PYF4" s="197"/>
      <c r="PYG4" s="197"/>
      <c r="PYH4" s="197"/>
      <c r="PYI4" s="197"/>
      <c r="PYJ4" s="197"/>
      <c r="PYK4" s="197"/>
      <c r="PYL4" s="197"/>
      <c r="PYM4" s="197"/>
      <c r="PYN4" s="188"/>
      <c r="PYO4" s="208"/>
      <c r="PYP4" s="196"/>
      <c r="PYQ4" s="196"/>
      <c r="PYR4" s="196"/>
      <c r="PYS4" s="196"/>
      <c r="PYT4" s="196"/>
      <c r="PYU4" s="196"/>
      <c r="PYV4" s="197"/>
      <c r="PYW4" s="197"/>
      <c r="PYX4" s="197"/>
      <c r="PYY4" s="197"/>
      <c r="PYZ4" s="197"/>
      <c r="PZA4" s="197"/>
      <c r="PZB4" s="197"/>
      <c r="PZC4" s="197"/>
      <c r="PZD4" s="188"/>
      <c r="PZE4" s="208"/>
      <c r="PZF4" s="196"/>
      <c r="PZG4" s="196"/>
      <c r="PZH4" s="196"/>
      <c r="PZI4" s="196"/>
      <c r="PZJ4" s="196"/>
      <c r="PZK4" s="196"/>
      <c r="PZL4" s="197"/>
      <c r="PZM4" s="197"/>
      <c r="PZN4" s="197"/>
      <c r="PZO4" s="197"/>
      <c r="PZP4" s="197"/>
      <c r="PZQ4" s="197"/>
      <c r="PZR4" s="197"/>
      <c r="PZS4" s="197"/>
      <c r="PZT4" s="188"/>
      <c r="PZU4" s="208"/>
      <c r="PZV4" s="196"/>
      <c r="PZW4" s="196"/>
      <c r="PZX4" s="196"/>
      <c r="PZY4" s="196"/>
      <c r="PZZ4" s="196"/>
      <c r="QAA4" s="196"/>
      <c r="QAB4" s="197"/>
      <c r="QAC4" s="197"/>
      <c r="QAD4" s="197"/>
      <c r="QAE4" s="197"/>
      <c r="QAF4" s="197"/>
      <c r="QAG4" s="197"/>
      <c r="QAH4" s="197"/>
      <c r="QAI4" s="197"/>
      <c r="QAJ4" s="188"/>
      <c r="QAK4" s="208"/>
      <c r="QAL4" s="196"/>
      <c r="QAM4" s="196"/>
      <c r="QAN4" s="196"/>
      <c r="QAO4" s="196"/>
      <c r="QAP4" s="196"/>
      <c r="QAQ4" s="196"/>
      <c r="QAR4" s="197"/>
      <c r="QAS4" s="197"/>
      <c r="QAT4" s="197"/>
      <c r="QAU4" s="197"/>
      <c r="QAV4" s="197"/>
      <c r="QAW4" s="197"/>
      <c r="QAX4" s="197"/>
      <c r="QAY4" s="197"/>
      <c r="QAZ4" s="188"/>
      <c r="QBA4" s="208"/>
      <c r="QBB4" s="196"/>
      <c r="QBC4" s="196"/>
      <c r="QBD4" s="196"/>
      <c r="QBE4" s="196"/>
      <c r="QBF4" s="196"/>
      <c r="QBG4" s="196"/>
      <c r="QBH4" s="197"/>
      <c r="QBI4" s="197"/>
      <c r="QBJ4" s="197"/>
      <c r="QBK4" s="197"/>
      <c r="QBL4" s="197"/>
      <c r="QBM4" s="197"/>
      <c r="QBN4" s="197"/>
      <c r="QBO4" s="197"/>
      <c r="QBP4" s="188"/>
      <c r="QBQ4" s="208"/>
      <c r="QBR4" s="196"/>
      <c r="QBS4" s="196"/>
      <c r="QBT4" s="196"/>
      <c r="QBU4" s="196"/>
      <c r="QBV4" s="196"/>
      <c r="QBW4" s="196"/>
      <c r="QBX4" s="197"/>
      <c r="QBY4" s="197"/>
      <c r="QBZ4" s="197"/>
      <c r="QCA4" s="197"/>
      <c r="QCB4" s="197"/>
      <c r="QCC4" s="197"/>
      <c r="QCD4" s="197"/>
      <c r="QCE4" s="197"/>
      <c r="QCF4" s="188"/>
      <c r="QCG4" s="208"/>
      <c r="QCH4" s="196"/>
      <c r="QCI4" s="196"/>
      <c r="QCJ4" s="196"/>
      <c r="QCK4" s="196"/>
      <c r="QCL4" s="196"/>
      <c r="QCM4" s="196"/>
      <c r="QCN4" s="197"/>
      <c r="QCO4" s="197"/>
      <c r="QCP4" s="197"/>
      <c r="QCQ4" s="197"/>
      <c r="QCR4" s="197"/>
      <c r="QCS4" s="197"/>
      <c r="QCT4" s="197"/>
      <c r="QCU4" s="197"/>
      <c r="QCV4" s="188"/>
      <c r="QCW4" s="208"/>
      <c r="QCX4" s="196"/>
      <c r="QCY4" s="196"/>
      <c r="QCZ4" s="196"/>
      <c r="QDA4" s="196"/>
      <c r="QDB4" s="196"/>
      <c r="QDC4" s="196"/>
      <c r="QDD4" s="197"/>
      <c r="QDE4" s="197"/>
      <c r="QDF4" s="197"/>
      <c r="QDG4" s="197"/>
      <c r="QDH4" s="197"/>
      <c r="QDI4" s="197"/>
      <c r="QDJ4" s="197"/>
      <c r="QDK4" s="197"/>
      <c r="QDL4" s="188"/>
      <c r="QDM4" s="208"/>
      <c r="QDN4" s="196"/>
      <c r="QDO4" s="196"/>
      <c r="QDP4" s="196"/>
      <c r="QDQ4" s="196"/>
      <c r="QDR4" s="196"/>
      <c r="QDS4" s="196"/>
      <c r="QDT4" s="197"/>
      <c r="QDU4" s="197"/>
      <c r="QDV4" s="197"/>
      <c r="QDW4" s="197"/>
      <c r="QDX4" s="197"/>
      <c r="QDY4" s="197"/>
      <c r="QDZ4" s="197"/>
      <c r="QEA4" s="197"/>
      <c r="QEB4" s="188"/>
      <c r="QEC4" s="208"/>
      <c r="QED4" s="196"/>
      <c r="QEE4" s="196"/>
      <c r="QEF4" s="196"/>
      <c r="QEG4" s="196"/>
      <c r="QEH4" s="196"/>
      <c r="QEI4" s="196"/>
      <c r="QEJ4" s="197"/>
      <c r="QEK4" s="197"/>
      <c r="QEL4" s="197"/>
      <c r="QEM4" s="197"/>
      <c r="QEN4" s="197"/>
      <c r="QEO4" s="197"/>
      <c r="QEP4" s="197"/>
      <c r="QEQ4" s="197"/>
      <c r="QER4" s="188"/>
      <c r="QES4" s="208"/>
      <c r="QET4" s="196"/>
      <c r="QEU4" s="196"/>
      <c r="QEV4" s="196"/>
      <c r="QEW4" s="196"/>
      <c r="QEX4" s="196"/>
      <c r="QEY4" s="196"/>
      <c r="QEZ4" s="197"/>
      <c r="QFA4" s="197"/>
      <c r="QFB4" s="197"/>
      <c r="QFC4" s="197"/>
      <c r="QFD4" s="197"/>
      <c r="QFE4" s="197"/>
      <c r="QFF4" s="197"/>
      <c r="QFG4" s="197"/>
      <c r="QFH4" s="188"/>
      <c r="QFI4" s="208"/>
      <c r="QFJ4" s="196"/>
      <c r="QFK4" s="196"/>
      <c r="QFL4" s="196"/>
      <c r="QFM4" s="196"/>
      <c r="QFN4" s="196"/>
      <c r="QFO4" s="196"/>
      <c r="QFP4" s="197"/>
      <c r="QFQ4" s="197"/>
      <c r="QFR4" s="197"/>
      <c r="QFS4" s="197"/>
      <c r="QFT4" s="197"/>
      <c r="QFU4" s="197"/>
      <c r="QFV4" s="197"/>
      <c r="QFW4" s="197"/>
      <c r="QFX4" s="188"/>
      <c r="QFY4" s="208"/>
      <c r="QFZ4" s="196"/>
      <c r="QGA4" s="196"/>
      <c r="QGB4" s="196"/>
      <c r="QGC4" s="196"/>
      <c r="QGD4" s="196"/>
      <c r="QGE4" s="196"/>
      <c r="QGF4" s="197"/>
      <c r="QGG4" s="197"/>
      <c r="QGH4" s="197"/>
      <c r="QGI4" s="197"/>
      <c r="QGJ4" s="197"/>
      <c r="QGK4" s="197"/>
      <c r="QGL4" s="197"/>
      <c r="QGM4" s="197"/>
      <c r="QGN4" s="188"/>
      <c r="QGO4" s="208"/>
      <c r="QGP4" s="196"/>
      <c r="QGQ4" s="196"/>
      <c r="QGR4" s="196"/>
      <c r="QGS4" s="196"/>
      <c r="QGT4" s="196"/>
      <c r="QGU4" s="196"/>
      <c r="QGV4" s="197"/>
      <c r="QGW4" s="197"/>
      <c r="QGX4" s="197"/>
      <c r="QGY4" s="197"/>
      <c r="QGZ4" s="197"/>
      <c r="QHA4" s="197"/>
      <c r="QHB4" s="197"/>
      <c r="QHC4" s="197"/>
      <c r="QHD4" s="188"/>
      <c r="QHE4" s="208"/>
      <c r="QHF4" s="196"/>
      <c r="QHG4" s="196"/>
      <c r="QHH4" s="196"/>
      <c r="QHI4" s="196"/>
      <c r="QHJ4" s="196"/>
      <c r="QHK4" s="196"/>
      <c r="QHL4" s="197"/>
      <c r="QHM4" s="197"/>
      <c r="QHN4" s="197"/>
      <c r="QHO4" s="197"/>
      <c r="QHP4" s="197"/>
      <c r="QHQ4" s="197"/>
      <c r="QHR4" s="197"/>
      <c r="QHS4" s="197"/>
      <c r="QHT4" s="188"/>
      <c r="QHU4" s="208"/>
      <c r="QHV4" s="196"/>
      <c r="QHW4" s="196"/>
      <c r="QHX4" s="196"/>
      <c r="QHY4" s="196"/>
      <c r="QHZ4" s="196"/>
      <c r="QIA4" s="196"/>
      <c r="QIB4" s="197"/>
      <c r="QIC4" s="197"/>
      <c r="QID4" s="197"/>
      <c r="QIE4" s="197"/>
      <c r="QIF4" s="197"/>
      <c r="QIG4" s="197"/>
      <c r="QIH4" s="197"/>
      <c r="QII4" s="197"/>
      <c r="QIJ4" s="188"/>
      <c r="QIK4" s="208"/>
      <c r="QIL4" s="196"/>
      <c r="QIM4" s="196"/>
      <c r="QIN4" s="196"/>
      <c r="QIO4" s="196"/>
      <c r="QIP4" s="196"/>
      <c r="QIQ4" s="196"/>
      <c r="QIR4" s="197"/>
      <c r="QIS4" s="197"/>
      <c r="QIT4" s="197"/>
      <c r="QIU4" s="197"/>
      <c r="QIV4" s="197"/>
      <c r="QIW4" s="197"/>
      <c r="QIX4" s="197"/>
      <c r="QIY4" s="197"/>
      <c r="QIZ4" s="188"/>
      <c r="QJA4" s="208"/>
      <c r="QJB4" s="196"/>
      <c r="QJC4" s="196"/>
      <c r="QJD4" s="196"/>
      <c r="QJE4" s="196"/>
      <c r="QJF4" s="196"/>
      <c r="QJG4" s="196"/>
      <c r="QJH4" s="197"/>
      <c r="QJI4" s="197"/>
      <c r="QJJ4" s="197"/>
      <c r="QJK4" s="197"/>
      <c r="QJL4" s="197"/>
      <c r="QJM4" s="197"/>
      <c r="QJN4" s="197"/>
      <c r="QJO4" s="197"/>
      <c r="QJP4" s="188"/>
      <c r="QJQ4" s="208"/>
      <c r="QJR4" s="196"/>
      <c r="QJS4" s="196"/>
      <c r="QJT4" s="196"/>
      <c r="QJU4" s="196"/>
      <c r="QJV4" s="196"/>
      <c r="QJW4" s="196"/>
      <c r="QJX4" s="197"/>
      <c r="QJY4" s="197"/>
      <c r="QJZ4" s="197"/>
      <c r="QKA4" s="197"/>
      <c r="QKB4" s="197"/>
      <c r="QKC4" s="197"/>
      <c r="QKD4" s="197"/>
      <c r="QKE4" s="197"/>
      <c r="QKF4" s="188"/>
      <c r="QKG4" s="208"/>
      <c r="QKH4" s="196"/>
      <c r="QKI4" s="196"/>
      <c r="QKJ4" s="196"/>
      <c r="QKK4" s="196"/>
      <c r="QKL4" s="196"/>
      <c r="QKM4" s="196"/>
      <c r="QKN4" s="197"/>
      <c r="QKO4" s="197"/>
      <c r="QKP4" s="197"/>
      <c r="QKQ4" s="197"/>
      <c r="QKR4" s="197"/>
      <c r="QKS4" s="197"/>
      <c r="QKT4" s="197"/>
      <c r="QKU4" s="197"/>
      <c r="QKV4" s="188"/>
      <c r="QKW4" s="208"/>
      <c r="QKX4" s="196"/>
      <c r="QKY4" s="196"/>
      <c r="QKZ4" s="196"/>
      <c r="QLA4" s="196"/>
      <c r="QLB4" s="196"/>
      <c r="QLC4" s="196"/>
      <c r="QLD4" s="197"/>
      <c r="QLE4" s="197"/>
      <c r="QLF4" s="197"/>
      <c r="QLG4" s="197"/>
      <c r="QLH4" s="197"/>
      <c r="QLI4" s="197"/>
      <c r="QLJ4" s="197"/>
      <c r="QLK4" s="197"/>
      <c r="QLL4" s="188"/>
      <c r="QLM4" s="208"/>
      <c r="QLN4" s="196"/>
      <c r="QLO4" s="196"/>
      <c r="QLP4" s="196"/>
      <c r="QLQ4" s="196"/>
      <c r="QLR4" s="196"/>
      <c r="QLS4" s="196"/>
      <c r="QLT4" s="197"/>
      <c r="QLU4" s="197"/>
      <c r="QLV4" s="197"/>
      <c r="QLW4" s="197"/>
      <c r="QLX4" s="197"/>
      <c r="QLY4" s="197"/>
      <c r="QLZ4" s="197"/>
      <c r="QMA4" s="197"/>
      <c r="QMB4" s="188"/>
      <c r="QMC4" s="208"/>
      <c r="QMD4" s="196"/>
      <c r="QME4" s="196"/>
      <c r="QMF4" s="196"/>
      <c r="QMG4" s="196"/>
      <c r="QMH4" s="196"/>
      <c r="QMI4" s="196"/>
      <c r="QMJ4" s="197"/>
      <c r="QMK4" s="197"/>
      <c r="QML4" s="197"/>
      <c r="QMM4" s="197"/>
      <c r="QMN4" s="197"/>
      <c r="QMO4" s="197"/>
      <c r="QMP4" s="197"/>
      <c r="QMQ4" s="197"/>
      <c r="QMR4" s="188"/>
      <c r="QMS4" s="208"/>
      <c r="QMT4" s="196"/>
      <c r="QMU4" s="196"/>
      <c r="QMV4" s="196"/>
      <c r="QMW4" s="196"/>
      <c r="QMX4" s="196"/>
      <c r="QMY4" s="196"/>
      <c r="QMZ4" s="197"/>
      <c r="QNA4" s="197"/>
      <c r="QNB4" s="197"/>
      <c r="QNC4" s="197"/>
      <c r="QND4" s="197"/>
      <c r="QNE4" s="197"/>
      <c r="QNF4" s="197"/>
      <c r="QNG4" s="197"/>
      <c r="QNH4" s="188"/>
      <c r="QNI4" s="208"/>
      <c r="QNJ4" s="196"/>
      <c r="QNK4" s="196"/>
      <c r="QNL4" s="196"/>
      <c r="QNM4" s="196"/>
      <c r="QNN4" s="196"/>
      <c r="QNO4" s="196"/>
      <c r="QNP4" s="197"/>
      <c r="QNQ4" s="197"/>
      <c r="QNR4" s="197"/>
      <c r="QNS4" s="197"/>
      <c r="QNT4" s="197"/>
      <c r="QNU4" s="197"/>
      <c r="QNV4" s="197"/>
      <c r="QNW4" s="197"/>
      <c r="QNX4" s="188"/>
      <c r="QNY4" s="208"/>
      <c r="QNZ4" s="196"/>
      <c r="QOA4" s="196"/>
      <c r="QOB4" s="196"/>
      <c r="QOC4" s="196"/>
      <c r="QOD4" s="196"/>
      <c r="QOE4" s="196"/>
      <c r="QOF4" s="197"/>
      <c r="QOG4" s="197"/>
      <c r="QOH4" s="197"/>
      <c r="QOI4" s="197"/>
      <c r="QOJ4" s="197"/>
      <c r="QOK4" s="197"/>
      <c r="QOL4" s="197"/>
      <c r="QOM4" s="197"/>
      <c r="QON4" s="188"/>
      <c r="QOO4" s="208"/>
      <c r="QOP4" s="196"/>
      <c r="QOQ4" s="196"/>
      <c r="QOR4" s="196"/>
      <c r="QOS4" s="196"/>
      <c r="QOT4" s="196"/>
      <c r="QOU4" s="196"/>
      <c r="QOV4" s="197"/>
      <c r="QOW4" s="197"/>
      <c r="QOX4" s="197"/>
      <c r="QOY4" s="197"/>
      <c r="QOZ4" s="197"/>
      <c r="QPA4" s="197"/>
      <c r="QPB4" s="197"/>
      <c r="QPC4" s="197"/>
      <c r="QPD4" s="188"/>
      <c r="QPE4" s="208"/>
      <c r="QPF4" s="196"/>
      <c r="QPG4" s="196"/>
      <c r="QPH4" s="196"/>
      <c r="QPI4" s="196"/>
      <c r="QPJ4" s="196"/>
      <c r="QPK4" s="196"/>
      <c r="QPL4" s="197"/>
      <c r="QPM4" s="197"/>
      <c r="QPN4" s="197"/>
      <c r="QPO4" s="197"/>
      <c r="QPP4" s="197"/>
      <c r="QPQ4" s="197"/>
      <c r="QPR4" s="197"/>
      <c r="QPS4" s="197"/>
      <c r="QPT4" s="188"/>
      <c r="QPU4" s="208"/>
      <c r="QPV4" s="196"/>
      <c r="QPW4" s="196"/>
      <c r="QPX4" s="196"/>
      <c r="QPY4" s="196"/>
      <c r="QPZ4" s="196"/>
      <c r="QQA4" s="196"/>
      <c r="QQB4" s="197"/>
      <c r="QQC4" s="197"/>
      <c r="QQD4" s="197"/>
      <c r="QQE4" s="197"/>
      <c r="QQF4" s="197"/>
      <c r="QQG4" s="197"/>
      <c r="QQH4" s="197"/>
      <c r="QQI4" s="197"/>
      <c r="QQJ4" s="188"/>
      <c r="QQK4" s="208"/>
      <c r="QQL4" s="196"/>
      <c r="QQM4" s="196"/>
      <c r="QQN4" s="196"/>
      <c r="QQO4" s="196"/>
      <c r="QQP4" s="196"/>
      <c r="QQQ4" s="196"/>
      <c r="QQR4" s="197"/>
      <c r="QQS4" s="197"/>
      <c r="QQT4" s="197"/>
      <c r="QQU4" s="197"/>
      <c r="QQV4" s="197"/>
      <c r="QQW4" s="197"/>
      <c r="QQX4" s="197"/>
      <c r="QQY4" s="197"/>
      <c r="QQZ4" s="188"/>
      <c r="QRA4" s="208"/>
      <c r="QRB4" s="196"/>
      <c r="QRC4" s="196"/>
      <c r="QRD4" s="196"/>
      <c r="QRE4" s="196"/>
      <c r="QRF4" s="196"/>
      <c r="QRG4" s="196"/>
      <c r="QRH4" s="197"/>
      <c r="QRI4" s="197"/>
      <c r="QRJ4" s="197"/>
      <c r="QRK4" s="197"/>
      <c r="QRL4" s="197"/>
      <c r="QRM4" s="197"/>
      <c r="QRN4" s="197"/>
      <c r="QRO4" s="197"/>
      <c r="QRP4" s="188"/>
      <c r="QRQ4" s="208"/>
      <c r="QRR4" s="196"/>
      <c r="QRS4" s="196"/>
      <c r="QRT4" s="196"/>
      <c r="QRU4" s="196"/>
      <c r="QRV4" s="196"/>
      <c r="QRW4" s="196"/>
      <c r="QRX4" s="197"/>
      <c r="QRY4" s="197"/>
      <c r="QRZ4" s="197"/>
      <c r="QSA4" s="197"/>
      <c r="QSB4" s="197"/>
      <c r="QSC4" s="197"/>
      <c r="QSD4" s="197"/>
      <c r="QSE4" s="197"/>
      <c r="QSF4" s="188"/>
      <c r="QSG4" s="208"/>
      <c r="QSH4" s="196"/>
      <c r="QSI4" s="196"/>
      <c r="QSJ4" s="196"/>
      <c r="QSK4" s="196"/>
      <c r="QSL4" s="196"/>
      <c r="QSM4" s="196"/>
      <c r="QSN4" s="197"/>
      <c r="QSO4" s="197"/>
      <c r="QSP4" s="197"/>
      <c r="QSQ4" s="197"/>
      <c r="QSR4" s="197"/>
      <c r="QSS4" s="197"/>
      <c r="QST4" s="197"/>
      <c r="QSU4" s="197"/>
      <c r="QSV4" s="188"/>
      <c r="QSW4" s="208"/>
      <c r="QSX4" s="196"/>
      <c r="QSY4" s="196"/>
      <c r="QSZ4" s="196"/>
      <c r="QTA4" s="196"/>
      <c r="QTB4" s="196"/>
      <c r="QTC4" s="196"/>
      <c r="QTD4" s="197"/>
      <c r="QTE4" s="197"/>
      <c r="QTF4" s="197"/>
      <c r="QTG4" s="197"/>
      <c r="QTH4" s="197"/>
      <c r="QTI4" s="197"/>
      <c r="QTJ4" s="197"/>
      <c r="QTK4" s="197"/>
      <c r="QTL4" s="188"/>
      <c r="QTM4" s="208"/>
      <c r="QTN4" s="196"/>
      <c r="QTO4" s="196"/>
      <c r="QTP4" s="196"/>
      <c r="QTQ4" s="196"/>
      <c r="QTR4" s="196"/>
      <c r="QTS4" s="196"/>
      <c r="QTT4" s="197"/>
      <c r="QTU4" s="197"/>
      <c r="QTV4" s="197"/>
      <c r="QTW4" s="197"/>
      <c r="QTX4" s="197"/>
      <c r="QTY4" s="197"/>
      <c r="QTZ4" s="197"/>
      <c r="QUA4" s="197"/>
      <c r="QUB4" s="188"/>
      <c r="QUC4" s="208"/>
      <c r="QUD4" s="196"/>
      <c r="QUE4" s="196"/>
      <c r="QUF4" s="196"/>
      <c r="QUG4" s="196"/>
      <c r="QUH4" s="196"/>
      <c r="QUI4" s="196"/>
      <c r="QUJ4" s="197"/>
      <c r="QUK4" s="197"/>
      <c r="QUL4" s="197"/>
      <c r="QUM4" s="197"/>
      <c r="QUN4" s="197"/>
      <c r="QUO4" s="197"/>
      <c r="QUP4" s="197"/>
      <c r="QUQ4" s="197"/>
      <c r="QUR4" s="188"/>
      <c r="QUS4" s="208"/>
      <c r="QUT4" s="196"/>
      <c r="QUU4" s="196"/>
      <c r="QUV4" s="196"/>
      <c r="QUW4" s="196"/>
      <c r="QUX4" s="196"/>
      <c r="QUY4" s="196"/>
      <c r="QUZ4" s="197"/>
      <c r="QVA4" s="197"/>
      <c r="QVB4" s="197"/>
      <c r="QVC4" s="197"/>
      <c r="QVD4" s="197"/>
      <c r="QVE4" s="197"/>
      <c r="QVF4" s="197"/>
      <c r="QVG4" s="197"/>
      <c r="QVH4" s="188"/>
      <c r="QVI4" s="208"/>
      <c r="QVJ4" s="196"/>
      <c r="QVK4" s="196"/>
      <c r="QVL4" s="196"/>
      <c r="QVM4" s="196"/>
      <c r="QVN4" s="196"/>
      <c r="QVO4" s="196"/>
      <c r="QVP4" s="197"/>
      <c r="QVQ4" s="197"/>
      <c r="QVR4" s="197"/>
      <c r="QVS4" s="197"/>
      <c r="QVT4" s="197"/>
      <c r="QVU4" s="197"/>
      <c r="QVV4" s="197"/>
      <c r="QVW4" s="197"/>
      <c r="QVX4" s="188"/>
      <c r="QVY4" s="208"/>
      <c r="QVZ4" s="196"/>
      <c r="QWA4" s="196"/>
      <c r="QWB4" s="196"/>
      <c r="QWC4" s="196"/>
      <c r="QWD4" s="196"/>
      <c r="QWE4" s="196"/>
      <c r="QWF4" s="197"/>
      <c r="QWG4" s="197"/>
      <c r="QWH4" s="197"/>
      <c r="QWI4" s="197"/>
      <c r="QWJ4" s="197"/>
      <c r="QWK4" s="197"/>
      <c r="QWL4" s="197"/>
      <c r="QWM4" s="197"/>
      <c r="QWN4" s="188"/>
      <c r="QWO4" s="208"/>
      <c r="QWP4" s="196"/>
      <c r="QWQ4" s="196"/>
      <c r="QWR4" s="196"/>
      <c r="QWS4" s="196"/>
      <c r="QWT4" s="196"/>
      <c r="QWU4" s="196"/>
      <c r="QWV4" s="197"/>
      <c r="QWW4" s="197"/>
      <c r="QWX4" s="197"/>
      <c r="QWY4" s="197"/>
      <c r="QWZ4" s="197"/>
      <c r="QXA4" s="197"/>
      <c r="QXB4" s="197"/>
      <c r="QXC4" s="197"/>
      <c r="QXD4" s="188"/>
      <c r="QXE4" s="208"/>
      <c r="QXF4" s="196"/>
      <c r="QXG4" s="196"/>
      <c r="QXH4" s="196"/>
      <c r="QXI4" s="196"/>
      <c r="QXJ4" s="196"/>
      <c r="QXK4" s="196"/>
      <c r="QXL4" s="197"/>
      <c r="QXM4" s="197"/>
      <c r="QXN4" s="197"/>
      <c r="QXO4" s="197"/>
      <c r="QXP4" s="197"/>
      <c r="QXQ4" s="197"/>
      <c r="QXR4" s="197"/>
      <c r="QXS4" s="197"/>
      <c r="QXT4" s="188"/>
      <c r="QXU4" s="208"/>
      <c r="QXV4" s="196"/>
      <c r="QXW4" s="196"/>
      <c r="QXX4" s="196"/>
      <c r="QXY4" s="196"/>
      <c r="QXZ4" s="196"/>
      <c r="QYA4" s="196"/>
      <c r="QYB4" s="197"/>
      <c r="QYC4" s="197"/>
      <c r="QYD4" s="197"/>
      <c r="QYE4" s="197"/>
      <c r="QYF4" s="197"/>
      <c r="QYG4" s="197"/>
      <c r="QYH4" s="197"/>
      <c r="QYI4" s="197"/>
      <c r="QYJ4" s="188"/>
      <c r="QYK4" s="208"/>
      <c r="QYL4" s="196"/>
      <c r="QYM4" s="196"/>
      <c r="QYN4" s="196"/>
      <c r="QYO4" s="196"/>
      <c r="QYP4" s="196"/>
      <c r="QYQ4" s="196"/>
      <c r="QYR4" s="197"/>
      <c r="QYS4" s="197"/>
      <c r="QYT4" s="197"/>
      <c r="QYU4" s="197"/>
      <c r="QYV4" s="197"/>
      <c r="QYW4" s="197"/>
      <c r="QYX4" s="197"/>
      <c r="QYY4" s="197"/>
      <c r="QYZ4" s="188"/>
      <c r="QZA4" s="208"/>
      <c r="QZB4" s="196"/>
      <c r="QZC4" s="196"/>
      <c r="QZD4" s="196"/>
      <c r="QZE4" s="196"/>
      <c r="QZF4" s="196"/>
      <c r="QZG4" s="196"/>
      <c r="QZH4" s="197"/>
      <c r="QZI4" s="197"/>
      <c r="QZJ4" s="197"/>
      <c r="QZK4" s="197"/>
      <c r="QZL4" s="197"/>
      <c r="QZM4" s="197"/>
      <c r="QZN4" s="197"/>
      <c r="QZO4" s="197"/>
      <c r="QZP4" s="188"/>
      <c r="QZQ4" s="208"/>
      <c r="QZR4" s="196"/>
      <c r="QZS4" s="196"/>
      <c r="QZT4" s="196"/>
      <c r="QZU4" s="196"/>
      <c r="QZV4" s="196"/>
      <c r="QZW4" s="196"/>
      <c r="QZX4" s="197"/>
      <c r="QZY4" s="197"/>
      <c r="QZZ4" s="197"/>
      <c r="RAA4" s="197"/>
      <c r="RAB4" s="197"/>
      <c r="RAC4" s="197"/>
      <c r="RAD4" s="197"/>
      <c r="RAE4" s="197"/>
      <c r="RAF4" s="188"/>
      <c r="RAG4" s="208"/>
      <c r="RAH4" s="196"/>
      <c r="RAI4" s="196"/>
      <c r="RAJ4" s="196"/>
      <c r="RAK4" s="196"/>
      <c r="RAL4" s="196"/>
      <c r="RAM4" s="196"/>
      <c r="RAN4" s="197"/>
      <c r="RAO4" s="197"/>
      <c r="RAP4" s="197"/>
      <c r="RAQ4" s="197"/>
      <c r="RAR4" s="197"/>
      <c r="RAS4" s="197"/>
      <c r="RAT4" s="197"/>
      <c r="RAU4" s="197"/>
      <c r="RAV4" s="188"/>
      <c r="RAW4" s="208"/>
      <c r="RAX4" s="196"/>
      <c r="RAY4" s="196"/>
      <c r="RAZ4" s="196"/>
      <c r="RBA4" s="196"/>
      <c r="RBB4" s="196"/>
      <c r="RBC4" s="196"/>
      <c r="RBD4" s="197"/>
      <c r="RBE4" s="197"/>
      <c r="RBF4" s="197"/>
      <c r="RBG4" s="197"/>
      <c r="RBH4" s="197"/>
      <c r="RBI4" s="197"/>
      <c r="RBJ4" s="197"/>
      <c r="RBK4" s="197"/>
      <c r="RBL4" s="188"/>
      <c r="RBM4" s="208"/>
      <c r="RBN4" s="196"/>
      <c r="RBO4" s="196"/>
      <c r="RBP4" s="196"/>
      <c r="RBQ4" s="196"/>
      <c r="RBR4" s="196"/>
      <c r="RBS4" s="196"/>
      <c r="RBT4" s="197"/>
      <c r="RBU4" s="197"/>
      <c r="RBV4" s="197"/>
      <c r="RBW4" s="197"/>
      <c r="RBX4" s="197"/>
      <c r="RBY4" s="197"/>
      <c r="RBZ4" s="197"/>
      <c r="RCA4" s="197"/>
      <c r="RCB4" s="188"/>
      <c r="RCC4" s="208"/>
      <c r="RCD4" s="196"/>
      <c r="RCE4" s="196"/>
      <c r="RCF4" s="196"/>
      <c r="RCG4" s="196"/>
      <c r="RCH4" s="196"/>
      <c r="RCI4" s="196"/>
      <c r="RCJ4" s="197"/>
      <c r="RCK4" s="197"/>
      <c r="RCL4" s="197"/>
      <c r="RCM4" s="197"/>
      <c r="RCN4" s="197"/>
      <c r="RCO4" s="197"/>
      <c r="RCP4" s="197"/>
      <c r="RCQ4" s="197"/>
      <c r="RCR4" s="188"/>
      <c r="RCS4" s="208"/>
      <c r="RCT4" s="196"/>
      <c r="RCU4" s="196"/>
      <c r="RCV4" s="196"/>
      <c r="RCW4" s="196"/>
      <c r="RCX4" s="196"/>
      <c r="RCY4" s="196"/>
      <c r="RCZ4" s="197"/>
      <c r="RDA4" s="197"/>
      <c r="RDB4" s="197"/>
      <c r="RDC4" s="197"/>
      <c r="RDD4" s="197"/>
      <c r="RDE4" s="197"/>
      <c r="RDF4" s="197"/>
      <c r="RDG4" s="197"/>
      <c r="RDH4" s="188"/>
      <c r="RDI4" s="208"/>
      <c r="RDJ4" s="196"/>
      <c r="RDK4" s="196"/>
      <c r="RDL4" s="196"/>
      <c r="RDM4" s="196"/>
      <c r="RDN4" s="196"/>
      <c r="RDO4" s="196"/>
      <c r="RDP4" s="197"/>
      <c r="RDQ4" s="197"/>
      <c r="RDR4" s="197"/>
      <c r="RDS4" s="197"/>
      <c r="RDT4" s="197"/>
      <c r="RDU4" s="197"/>
      <c r="RDV4" s="197"/>
      <c r="RDW4" s="197"/>
      <c r="RDX4" s="188"/>
      <c r="RDY4" s="208"/>
      <c r="RDZ4" s="196"/>
      <c r="REA4" s="196"/>
      <c r="REB4" s="196"/>
      <c r="REC4" s="196"/>
      <c r="RED4" s="196"/>
      <c r="REE4" s="196"/>
      <c r="REF4" s="197"/>
      <c r="REG4" s="197"/>
      <c r="REH4" s="197"/>
      <c r="REI4" s="197"/>
      <c r="REJ4" s="197"/>
      <c r="REK4" s="197"/>
      <c r="REL4" s="197"/>
      <c r="REM4" s="197"/>
      <c r="REN4" s="188"/>
      <c r="REO4" s="208"/>
      <c r="REP4" s="196"/>
      <c r="REQ4" s="196"/>
      <c r="RER4" s="196"/>
      <c r="RES4" s="196"/>
      <c r="RET4" s="196"/>
      <c r="REU4" s="196"/>
      <c r="REV4" s="197"/>
      <c r="REW4" s="197"/>
      <c r="REX4" s="197"/>
      <c r="REY4" s="197"/>
      <c r="REZ4" s="197"/>
      <c r="RFA4" s="197"/>
      <c r="RFB4" s="197"/>
      <c r="RFC4" s="197"/>
      <c r="RFD4" s="188"/>
      <c r="RFE4" s="208"/>
      <c r="RFF4" s="196"/>
      <c r="RFG4" s="196"/>
      <c r="RFH4" s="196"/>
      <c r="RFI4" s="196"/>
      <c r="RFJ4" s="196"/>
      <c r="RFK4" s="196"/>
      <c r="RFL4" s="197"/>
      <c r="RFM4" s="197"/>
      <c r="RFN4" s="197"/>
      <c r="RFO4" s="197"/>
      <c r="RFP4" s="197"/>
      <c r="RFQ4" s="197"/>
      <c r="RFR4" s="197"/>
      <c r="RFS4" s="197"/>
      <c r="RFT4" s="188"/>
      <c r="RFU4" s="208"/>
      <c r="RFV4" s="196"/>
      <c r="RFW4" s="196"/>
      <c r="RFX4" s="196"/>
      <c r="RFY4" s="196"/>
      <c r="RFZ4" s="196"/>
      <c r="RGA4" s="196"/>
      <c r="RGB4" s="197"/>
      <c r="RGC4" s="197"/>
      <c r="RGD4" s="197"/>
      <c r="RGE4" s="197"/>
      <c r="RGF4" s="197"/>
      <c r="RGG4" s="197"/>
      <c r="RGH4" s="197"/>
      <c r="RGI4" s="197"/>
      <c r="RGJ4" s="188"/>
      <c r="RGK4" s="208"/>
      <c r="RGL4" s="196"/>
      <c r="RGM4" s="196"/>
      <c r="RGN4" s="196"/>
      <c r="RGO4" s="196"/>
      <c r="RGP4" s="196"/>
      <c r="RGQ4" s="196"/>
      <c r="RGR4" s="197"/>
      <c r="RGS4" s="197"/>
      <c r="RGT4" s="197"/>
      <c r="RGU4" s="197"/>
      <c r="RGV4" s="197"/>
      <c r="RGW4" s="197"/>
      <c r="RGX4" s="197"/>
      <c r="RGY4" s="197"/>
      <c r="RGZ4" s="188"/>
      <c r="RHA4" s="208"/>
      <c r="RHB4" s="196"/>
      <c r="RHC4" s="196"/>
      <c r="RHD4" s="196"/>
      <c r="RHE4" s="196"/>
      <c r="RHF4" s="196"/>
      <c r="RHG4" s="196"/>
      <c r="RHH4" s="197"/>
      <c r="RHI4" s="197"/>
      <c r="RHJ4" s="197"/>
      <c r="RHK4" s="197"/>
      <c r="RHL4" s="197"/>
      <c r="RHM4" s="197"/>
      <c r="RHN4" s="197"/>
      <c r="RHO4" s="197"/>
      <c r="RHP4" s="188"/>
      <c r="RHQ4" s="208"/>
      <c r="RHR4" s="196"/>
      <c r="RHS4" s="196"/>
      <c r="RHT4" s="196"/>
      <c r="RHU4" s="196"/>
      <c r="RHV4" s="196"/>
      <c r="RHW4" s="196"/>
      <c r="RHX4" s="197"/>
      <c r="RHY4" s="197"/>
      <c r="RHZ4" s="197"/>
      <c r="RIA4" s="197"/>
      <c r="RIB4" s="197"/>
      <c r="RIC4" s="197"/>
      <c r="RID4" s="197"/>
      <c r="RIE4" s="197"/>
      <c r="RIF4" s="188"/>
      <c r="RIG4" s="208"/>
      <c r="RIH4" s="196"/>
      <c r="RII4" s="196"/>
      <c r="RIJ4" s="196"/>
      <c r="RIK4" s="196"/>
      <c r="RIL4" s="196"/>
      <c r="RIM4" s="196"/>
      <c r="RIN4" s="197"/>
      <c r="RIO4" s="197"/>
      <c r="RIP4" s="197"/>
      <c r="RIQ4" s="197"/>
      <c r="RIR4" s="197"/>
      <c r="RIS4" s="197"/>
      <c r="RIT4" s="197"/>
      <c r="RIU4" s="197"/>
      <c r="RIV4" s="188"/>
      <c r="RIW4" s="208"/>
      <c r="RIX4" s="196"/>
      <c r="RIY4" s="196"/>
      <c r="RIZ4" s="196"/>
      <c r="RJA4" s="196"/>
      <c r="RJB4" s="196"/>
      <c r="RJC4" s="196"/>
      <c r="RJD4" s="197"/>
      <c r="RJE4" s="197"/>
      <c r="RJF4" s="197"/>
      <c r="RJG4" s="197"/>
      <c r="RJH4" s="197"/>
      <c r="RJI4" s="197"/>
      <c r="RJJ4" s="197"/>
      <c r="RJK4" s="197"/>
      <c r="RJL4" s="188"/>
      <c r="RJM4" s="208"/>
      <c r="RJN4" s="196"/>
      <c r="RJO4" s="196"/>
      <c r="RJP4" s="196"/>
      <c r="RJQ4" s="196"/>
      <c r="RJR4" s="196"/>
      <c r="RJS4" s="196"/>
      <c r="RJT4" s="197"/>
      <c r="RJU4" s="197"/>
      <c r="RJV4" s="197"/>
      <c r="RJW4" s="197"/>
      <c r="RJX4" s="197"/>
      <c r="RJY4" s="197"/>
      <c r="RJZ4" s="197"/>
      <c r="RKA4" s="197"/>
      <c r="RKB4" s="188"/>
      <c r="RKC4" s="208"/>
      <c r="RKD4" s="196"/>
      <c r="RKE4" s="196"/>
      <c r="RKF4" s="196"/>
      <c r="RKG4" s="196"/>
      <c r="RKH4" s="196"/>
      <c r="RKI4" s="196"/>
      <c r="RKJ4" s="197"/>
      <c r="RKK4" s="197"/>
      <c r="RKL4" s="197"/>
      <c r="RKM4" s="197"/>
      <c r="RKN4" s="197"/>
      <c r="RKO4" s="197"/>
      <c r="RKP4" s="197"/>
      <c r="RKQ4" s="197"/>
      <c r="RKR4" s="188"/>
      <c r="RKS4" s="208"/>
      <c r="RKT4" s="196"/>
      <c r="RKU4" s="196"/>
      <c r="RKV4" s="196"/>
      <c r="RKW4" s="196"/>
      <c r="RKX4" s="196"/>
      <c r="RKY4" s="196"/>
      <c r="RKZ4" s="197"/>
      <c r="RLA4" s="197"/>
      <c r="RLB4" s="197"/>
      <c r="RLC4" s="197"/>
      <c r="RLD4" s="197"/>
      <c r="RLE4" s="197"/>
      <c r="RLF4" s="197"/>
      <c r="RLG4" s="197"/>
      <c r="RLH4" s="188"/>
      <c r="RLI4" s="208"/>
      <c r="RLJ4" s="196"/>
      <c r="RLK4" s="196"/>
      <c r="RLL4" s="196"/>
      <c r="RLM4" s="196"/>
      <c r="RLN4" s="196"/>
      <c r="RLO4" s="196"/>
      <c r="RLP4" s="197"/>
      <c r="RLQ4" s="197"/>
      <c r="RLR4" s="197"/>
      <c r="RLS4" s="197"/>
      <c r="RLT4" s="197"/>
      <c r="RLU4" s="197"/>
      <c r="RLV4" s="197"/>
      <c r="RLW4" s="197"/>
      <c r="RLX4" s="188"/>
      <c r="RLY4" s="208"/>
      <c r="RLZ4" s="196"/>
      <c r="RMA4" s="196"/>
      <c r="RMB4" s="196"/>
      <c r="RMC4" s="196"/>
      <c r="RMD4" s="196"/>
      <c r="RME4" s="196"/>
      <c r="RMF4" s="197"/>
      <c r="RMG4" s="197"/>
      <c r="RMH4" s="197"/>
      <c r="RMI4" s="197"/>
      <c r="RMJ4" s="197"/>
      <c r="RMK4" s="197"/>
      <c r="RML4" s="197"/>
      <c r="RMM4" s="197"/>
      <c r="RMN4" s="188"/>
      <c r="RMO4" s="208"/>
      <c r="RMP4" s="196"/>
      <c r="RMQ4" s="196"/>
      <c r="RMR4" s="196"/>
      <c r="RMS4" s="196"/>
      <c r="RMT4" s="196"/>
      <c r="RMU4" s="196"/>
      <c r="RMV4" s="197"/>
      <c r="RMW4" s="197"/>
      <c r="RMX4" s="197"/>
      <c r="RMY4" s="197"/>
      <c r="RMZ4" s="197"/>
      <c r="RNA4" s="197"/>
      <c r="RNB4" s="197"/>
      <c r="RNC4" s="197"/>
      <c r="RND4" s="188"/>
      <c r="RNE4" s="208"/>
      <c r="RNF4" s="196"/>
      <c r="RNG4" s="196"/>
      <c r="RNH4" s="196"/>
      <c r="RNI4" s="196"/>
      <c r="RNJ4" s="196"/>
      <c r="RNK4" s="196"/>
      <c r="RNL4" s="197"/>
      <c r="RNM4" s="197"/>
      <c r="RNN4" s="197"/>
      <c r="RNO4" s="197"/>
      <c r="RNP4" s="197"/>
      <c r="RNQ4" s="197"/>
      <c r="RNR4" s="197"/>
      <c r="RNS4" s="197"/>
      <c r="RNT4" s="188"/>
      <c r="RNU4" s="208"/>
      <c r="RNV4" s="196"/>
      <c r="RNW4" s="196"/>
      <c r="RNX4" s="196"/>
      <c r="RNY4" s="196"/>
      <c r="RNZ4" s="196"/>
      <c r="ROA4" s="196"/>
      <c r="ROB4" s="197"/>
      <c r="ROC4" s="197"/>
      <c r="ROD4" s="197"/>
      <c r="ROE4" s="197"/>
      <c r="ROF4" s="197"/>
      <c r="ROG4" s="197"/>
      <c r="ROH4" s="197"/>
      <c r="ROI4" s="197"/>
      <c r="ROJ4" s="188"/>
      <c r="ROK4" s="208"/>
      <c r="ROL4" s="196"/>
      <c r="ROM4" s="196"/>
      <c r="RON4" s="196"/>
      <c r="ROO4" s="196"/>
      <c r="ROP4" s="196"/>
      <c r="ROQ4" s="196"/>
      <c r="ROR4" s="197"/>
      <c r="ROS4" s="197"/>
      <c r="ROT4" s="197"/>
      <c r="ROU4" s="197"/>
      <c r="ROV4" s="197"/>
      <c r="ROW4" s="197"/>
      <c r="ROX4" s="197"/>
      <c r="ROY4" s="197"/>
      <c r="ROZ4" s="188"/>
      <c r="RPA4" s="208"/>
      <c r="RPB4" s="196"/>
      <c r="RPC4" s="196"/>
      <c r="RPD4" s="196"/>
      <c r="RPE4" s="196"/>
      <c r="RPF4" s="196"/>
      <c r="RPG4" s="196"/>
      <c r="RPH4" s="197"/>
      <c r="RPI4" s="197"/>
      <c r="RPJ4" s="197"/>
      <c r="RPK4" s="197"/>
      <c r="RPL4" s="197"/>
      <c r="RPM4" s="197"/>
      <c r="RPN4" s="197"/>
      <c r="RPO4" s="197"/>
      <c r="RPP4" s="188"/>
      <c r="RPQ4" s="208"/>
      <c r="RPR4" s="196"/>
      <c r="RPS4" s="196"/>
      <c r="RPT4" s="196"/>
      <c r="RPU4" s="196"/>
      <c r="RPV4" s="196"/>
      <c r="RPW4" s="196"/>
      <c r="RPX4" s="197"/>
      <c r="RPY4" s="197"/>
      <c r="RPZ4" s="197"/>
      <c r="RQA4" s="197"/>
      <c r="RQB4" s="197"/>
      <c r="RQC4" s="197"/>
      <c r="RQD4" s="197"/>
      <c r="RQE4" s="197"/>
      <c r="RQF4" s="188"/>
      <c r="RQG4" s="208"/>
      <c r="RQH4" s="196"/>
      <c r="RQI4" s="196"/>
      <c r="RQJ4" s="196"/>
      <c r="RQK4" s="196"/>
      <c r="RQL4" s="196"/>
      <c r="RQM4" s="196"/>
      <c r="RQN4" s="197"/>
      <c r="RQO4" s="197"/>
      <c r="RQP4" s="197"/>
      <c r="RQQ4" s="197"/>
      <c r="RQR4" s="197"/>
      <c r="RQS4" s="197"/>
      <c r="RQT4" s="197"/>
      <c r="RQU4" s="197"/>
      <c r="RQV4" s="188"/>
      <c r="RQW4" s="208"/>
      <c r="RQX4" s="196"/>
      <c r="RQY4" s="196"/>
      <c r="RQZ4" s="196"/>
      <c r="RRA4" s="196"/>
      <c r="RRB4" s="196"/>
      <c r="RRC4" s="196"/>
      <c r="RRD4" s="197"/>
      <c r="RRE4" s="197"/>
      <c r="RRF4" s="197"/>
      <c r="RRG4" s="197"/>
      <c r="RRH4" s="197"/>
      <c r="RRI4" s="197"/>
      <c r="RRJ4" s="197"/>
      <c r="RRK4" s="197"/>
      <c r="RRL4" s="188"/>
      <c r="RRM4" s="208"/>
      <c r="RRN4" s="196"/>
      <c r="RRO4" s="196"/>
      <c r="RRP4" s="196"/>
      <c r="RRQ4" s="196"/>
      <c r="RRR4" s="196"/>
      <c r="RRS4" s="196"/>
      <c r="RRT4" s="197"/>
      <c r="RRU4" s="197"/>
      <c r="RRV4" s="197"/>
      <c r="RRW4" s="197"/>
      <c r="RRX4" s="197"/>
      <c r="RRY4" s="197"/>
      <c r="RRZ4" s="197"/>
      <c r="RSA4" s="197"/>
      <c r="RSB4" s="188"/>
      <c r="RSC4" s="208"/>
      <c r="RSD4" s="196"/>
      <c r="RSE4" s="196"/>
      <c r="RSF4" s="196"/>
      <c r="RSG4" s="196"/>
      <c r="RSH4" s="196"/>
      <c r="RSI4" s="196"/>
      <c r="RSJ4" s="197"/>
      <c r="RSK4" s="197"/>
      <c r="RSL4" s="197"/>
      <c r="RSM4" s="197"/>
      <c r="RSN4" s="197"/>
      <c r="RSO4" s="197"/>
      <c r="RSP4" s="197"/>
      <c r="RSQ4" s="197"/>
      <c r="RSR4" s="188"/>
      <c r="RSS4" s="208"/>
      <c r="RST4" s="196"/>
      <c r="RSU4" s="196"/>
      <c r="RSV4" s="196"/>
      <c r="RSW4" s="196"/>
      <c r="RSX4" s="196"/>
      <c r="RSY4" s="196"/>
      <c r="RSZ4" s="197"/>
      <c r="RTA4" s="197"/>
      <c r="RTB4" s="197"/>
      <c r="RTC4" s="197"/>
      <c r="RTD4" s="197"/>
      <c r="RTE4" s="197"/>
      <c r="RTF4" s="197"/>
      <c r="RTG4" s="197"/>
      <c r="RTH4" s="188"/>
      <c r="RTI4" s="208"/>
      <c r="RTJ4" s="196"/>
      <c r="RTK4" s="196"/>
      <c r="RTL4" s="196"/>
      <c r="RTM4" s="196"/>
      <c r="RTN4" s="196"/>
      <c r="RTO4" s="196"/>
      <c r="RTP4" s="197"/>
      <c r="RTQ4" s="197"/>
      <c r="RTR4" s="197"/>
      <c r="RTS4" s="197"/>
      <c r="RTT4" s="197"/>
      <c r="RTU4" s="197"/>
      <c r="RTV4" s="197"/>
      <c r="RTW4" s="197"/>
      <c r="RTX4" s="188"/>
      <c r="RTY4" s="208"/>
      <c r="RTZ4" s="196"/>
      <c r="RUA4" s="196"/>
      <c r="RUB4" s="196"/>
      <c r="RUC4" s="196"/>
      <c r="RUD4" s="196"/>
      <c r="RUE4" s="196"/>
      <c r="RUF4" s="197"/>
      <c r="RUG4" s="197"/>
      <c r="RUH4" s="197"/>
      <c r="RUI4" s="197"/>
      <c r="RUJ4" s="197"/>
      <c r="RUK4" s="197"/>
      <c r="RUL4" s="197"/>
      <c r="RUM4" s="197"/>
      <c r="RUN4" s="188"/>
      <c r="RUO4" s="208"/>
      <c r="RUP4" s="196"/>
      <c r="RUQ4" s="196"/>
      <c r="RUR4" s="196"/>
      <c r="RUS4" s="196"/>
      <c r="RUT4" s="196"/>
      <c r="RUU4" s="196"/>
      <c r="RUV4" s="197"/>
      <c r="RUW4" s="197"/>
      <c r="RUX4" s="197"/>
      <c r="RUY4" s="197"/>
      <c r="RUZ4" s="197"/>
      <c r="RVA4" s="197"/>
      <c r="RVB4" s="197"/>
      <c r="RVC4" s="197"/>
      <c r="RVD4" s="188"/>
      <c r="RVE4" s="208"/>
      <c r="RVF4" s="196"/>
      <c r="RVG4" s="196"/>
      <c r="RVH4" s="196"/>
      <c r="RVI4" s="196"/>
      <c r="RVJ4" s="196"/>
      <c r="RVK4" s="196"/>
      <c r="RVL4" s="197"/>
      <c r="RVM4" s="197"/>
      <c r="RVN4" s="197"/>
      <c r="RVO4" s="197"/>
      <c r="RVP4" s="197"/>
      <c r="RVQ4" s="197"/>
      <c r="RVR4" s="197"/>
      <c r="RVS4" s="197"/>
      <c r="RVT4" s="188"/>
      <c r="RVU4" s="208"/>
      <c r="RVV4" s="196"/>
      <c r="RVW4" s="196"/>
      <c r="RVX4" s="196"/>
      <c r="RVY4" s="196"/>
      <c r="RVZ4" s="196"/>
      <c r="RWA4" s="196"/>
      <c r="RWB4" s="197"/>
      <c r="RWC4" s="197"/>
      <c r="RWD4" s="197"/>
      <c r="RWE4" s="197"/>
      <c r="RWF4" s="197"/>
      <c r="RWG4" s="197"/>
      <c r="RWH4" s="197"/>
      <c r="RWI4" s="197"/>
      <c r="RWJ4" s="188"/>
      <c r="RWK4" s="208"/>
      <c r="RWL4" s="196"/>
      <c r="RWM4" s="196"/>
      <c r="RWN4" s="196"/>
      <c r="RWO4" s="196"/>
      <c r="RWP4" s="196"/>
      <c r="RWQ4" s="196"/>
      <c r="RWR4" s="197"/>
      <c r="RWS4" s="197"/>
      <c r="RWT4" s="197"/>
      <c r="RWU4" s="197"/>
      <c r="RWV4" s="197"/>
      <c r="RWW4" s="197"/>
      <c r="RWX4" s="197"/>
      <c r="RWY4" s="197"/>
      <c r="RWZ4" s="188"/>
      <c r="RXA4" s="208"/>
      <c r="RXB4" s="196"/>
      <c r="RXC4" s="196"/>
      <c r="RXD4" s="196"/>
      <c r="RXE4" s="196"/>
      <c r="RXF4" s="196"/>
      <c r="RXG4" s="196"/>
      <c r="RXH4" s="197"/>
      <c r="RXI4" s="197"/>
      <c r="RXJ4" s="197"/>
      <c r="RXK4" s="197"/>
      <c r="RXL4" s="197"/>
      <c r="RXM4" s="197"/>
      <c r="RXN4" s="197"/>
      <c r="RXO4" s="197"/>
      <c r="RXP4" s="188"/>
      <c r="RXQ4" s="208"/>
      <c r="RXR4" s="196"/>
      <c r="RXS4" s="196"/>
      <c r="RXT4" s="196"/>
      <c r="RXU4" s="196"/>
      <c r="RXV4" s="196"/>
      <c r="RXW4" s="196"/>
      <c r="RXX4" s="197"/>
      <c r="RXY4" s="197"/>
      <c r="RXZ4" s="197"/>
      <c r="RYA4" s="197"/>
      <c r="RYB4" s="197"/>
      <c r="RYC4" s="197"/>
      <c r="RYD4" s="197"/>
      <c r="RYE4" s="197"/>
      <c r="RYF4" s="188"/>
      <c r="RYG4" s="208"/>
      <c r="RYH4" s="196"/>
      <c r="RYI4" s="196"/>
      <c r="RYJ4" s="196"/>
      <c r="RYK4" s="196"/>
      <c r="RYL4" s="196"/>
      <c r="RYM4" s="196"/>
      <c r="RYN4" s="197"/>
      <c r="RYO4" s="197"/>
      <c r="RYP4" s="197"/>
      <c r="RYQ4" s="197"/>
      <c r="RYR4" s="197"/>
      <c r="RYS4" s="197"/>
      <c r="RYT4" s="197"/>
      <c r="RYU4" s="197"/>
      <c r="RYV4" s="188"/>
      <c r="RYW4" s="208"/>
      <c r="RYX4" s="196"/>
      <c r="RYY4" s="196"/>
      <c r="RYZ4" s="196"/>
      <c r="RZA4" s="196"/>
      <c r="RZB4" s="196"/>
      <c r="RZC4" s="196"/>
      <c r="RZD4" s="197"/>
      <c r="RZE4" s="197"/>
      <c r="RZF4" s="197"/>
      <c r="RZG4" s="197"/>
      <c r="RZH4" s="197"/>
      <c r="RZI4" s="197"/>
      <c r="RZJ4" s="197"/>
      <c r="RZK4" s="197"/>
      <c r="RZL4" s="188"/>
      <c r="RZM4" s="208"/>
      <c r="RZN4" s="196"/>
      <c r="RZO4" s="196"/>
      <c r="RZP4" s="196"/>
      <c r="RZQ4" s="196"/>
      <c r="RZR4" s="196"/>
      <c r="RZS4" s="196"/>
      <c r="RZT4" s="197"/>
      <c r="RZU4" s="197"/>
      <c r="RZV4" s="197"/>
      <c r="RZW4" s="197"/>
      <c r="RZX4" s="197"/>
      <c r="RZY4" s="197"/>
      <c r="RZZ4" s="197"/>
      <c r="SAA4" s="197"/>
      <c r="SAB4" s="188"/>
      <c r="SAC4" s="208"/>
      <c r="SAD4" s="196"/>
      <c r="SAE4" s="196"/>
      <c r="SAF4" s="196"/>
      <c r="SAG4" s="196"/>
      <c r="SAH4" s="196"/>
      <c r="SAI4" s="196"/>
      <c r="SAJ4" s="197"/>
      <c r="SAK4" s="197"/>
      <c r="SAL4" s="197"/>
      <c r="SAM4" s="197"/>
      <c r="SAN4" s="197"/>
      <c r="SAO4" s="197"/>
      <c r="SAP4" s="197"/>
      <c r="SAQ4" s="197"/>
      <c r="SAR4" s="188"/>
      <c r="SAS4" s="208"/>
      <c r="SAT4" s="196"/>
      <c r="SAU4" s="196"/>
      <c r="SAV4" s="196"/>
      <c r="SAW4" s="196"/>
      <c r="SAX4" s="196"/>
      <c r="SAY4" s="196"/>
      <c r="SAZ4" s="197"/>
      <c r="SBA4" s="197"/>
      <c r="SBB4" s="197"/>
      <c r="SBC4" s="197"/>
      <c r="SBD4" s="197"/>
      <c r="SBE4" s="197"/>
      <c r="SBF4" s="197"/>
      <c r="SBG4" s="197"/>
      <c r="SBH4" s="188"/>
      <c r="SBI4" s="208"/>
      <c r="SBJ4" s="196"/>
      <c r="SBK4" s="196"/>
      <c r="SBL4" s="196"/>
      <c r="SBM4" s="196"/>
      <c r="SBN4" s="196"/>
      <c r="SBO4" s="196"/>
      <c r="SBP4" s="197"/>
      <c r="SBQ4" s="197"/>
      <c r="SBR4" s="197"/>
      <c r="SBS4" s="197"/>
      <c r="SBT4" s="197"/>
      <c r="SBU4" s="197"/>
      <c r="SBV4" s="197"/>
      <c r="SBW4" s="197"/>
      <c r="SBX4" s="188"/>
      <c r="SBY4" s="208"/>
      <c r="SBZ4" s="196"/>
      <c r="SCA4" s="196"/>
      <c r="SCB4" s="196"/>
      <c r="SCC4" s="196"/>
      <c r="SCD4" s="196"/>
      <c r="SCE4" s="196"/>
      <c r="SCF4" s="197"/>
      <c r="SCG4" s="197"/>
      <c r="SCH4" s="197"/>
      <c r="SCI4" s="197"/>
      <c r="SCJ4" s="197"/>
      <c r="SCK4" s="197"/>
      <c r="SCL4" s="197"/>
      <c r="SCM4" s="197"/>
      <c r="SCN4" s="188"/>
      <c r="SCO4" s="208"/>
      <c r="SCP4" s="196"/>
      <c r="SCQ4" s="196"/>
      <c r="SCR4" s="196"/>
      <c r="SCS4" s="196"/>
      <c r="SCT4" s="196"/>
      <c r="SCU4" s="196"/>
      <c r="SCV4" s="197"/>
      <c r="SCW4" s="197"/>
      <c r="SCX4" s="197"/>
      <c r="SCY4" s="197"/>
      <c r="SCZ4" s="197"/>
      <c r="SDA4" s="197"/>
      <c r="SDB4" s="197"/>
      <c r="SDC4" s="197"/>
      <c r="SDD4" s="188"/>
      <c r="SDE4" s="208"/>
      <c r="SDF4" s="196"/>
      <c r="SDG4" s="196"/>
      <c r="SDH4" s="196"/>
      <c r="SDI4" s="196"/>
      <c r="SDJ4" s="196"/>
      <c r="SDK4" s="196"/>
      <c r="SDL4" s="197"/>
      <c r="SDM4" s="197"/>
      <c r="SDN4" s="197"/>
      <c r="SDO4" s="197"/>
      <c r="SDP4" s="197"/>
      <c r="SDQ4" s="197"/>
      <c r="SDR4" s="197"/>
      <c r="SDS4" s="197"/>
      <c r="SDT4" s="188"/>
      <c r="SDU4" s="208"/>
      <c r="SDV4" s="196"/>
      <c r="SDW4" s="196"/>
      <c r="SDX4" s="196"/>
      <c r="SDY4" s="196"/>
      <c r="SDZ4" s="196"/>
      <c r="SEA4" s="196"/>
      <c r="SEB4" s="197"/>
      <c r="SEC4" s="197"/>
      <c r="SED4" s="197"/>
      <c r="SEE4" s="197"/>
      <c r="SEF4" s="197"/>
      <c r="SEG4" s="197"/>
      <c r="SEH4" s="197"/>
      <c r="SEI4" s="197"/>
      <c r="SEJ4" s="188"/>
      <c r="SEK4" s="208"/>
      <c r="SEL4" s="196"/>
      <c r="SEM4" s="196"/>
      <c r="SEN4" s="196"/>
      <c r="SEO4" s="196"/>
      <c r="SEP4" s="196"/>
      <c r="SEQ4" s="196"/>
      <c r="SER4" s="197"/>
      <c r="SES4" s="197"/>
      <c r="SET4" s="197"/>
      <c r="SEU4" s="197"/>
      <c r="SEV4" s="197"/>
      <c r="SEW4" s="197"/>
      <c r="SEX4" s="197"/>
      <c r="SEY4" s="197"/>
      <c r="SEZ4" s="188"/>
      <c r="SFA4" s="208"/>
      <c r="SFB4" s="196"/>
      <c r="SFC4" s="196"/>
      <c r="SFD4" s="196"/>
      <c r="SFE4" s="196"/>
      <c r="SFF4" s="196"/>
      <c r="SFG4" s="196"/>
      <c r="SFH4" s="197"/>
      <c r="SFI4" s="197"/>
      <c r="SFJ4" s="197"/>
      <c r="SFK4" s="197"/>
      <c r="SFL4" s="197"/>
      <c r="SFM4" s="197"/>
      <c r="SFN4" s="197"/>
      <c r="SFO4" s="197"/>
      <c r="SFP4" s="188"/>
      <c r="SFQ4" s="208"/>
      <c r="SFR4" s="196"/>
      <c r="SFS4" s="196"/>
      <c r="SFT4" s="196"/>
      <c r="SFU4" s="196"/>
      <c r="SFV4" s="196"/>
      <c r="SFW4" s="196"/>
      <c r="SFX4" s="197"/>
      <c r="SFY4" s="197"/>
      <c r="SFZ4" s="197"/>
      <c r="SGA4" s="197"/>
      <c r="SGB4" s="197"/>
      <c r="SGC4" s="197"/>
      <c r="SGD4" s="197"/>
      <c r="SGE4" s="197"/>
      <c r="SGF4" s="188"/>
      <c r="SGG4" s="208"/>
      <c r="SGH4" s="196"/>
      <c r="SGI4" s="196"/>
      <c r="SGJ4" s="196"/>
      <c r="SGK4" s="196"/>
      <c r="SGL4" s="196"/>
      <c r="SGM4" s="196"/>
      <c r="SGN4" s="197"/>
      <c r="SGO4" s="197"/>
      <c r="SGP4" s="197"/>
      <c r="SGQ4" s="197"/>
      <c r="SGR4" s="197"/>
      <c r="SGS4" s="197"/>
      <c r="SGT4" s="197"/>
      <c r="SGU4" s="197"/>
      <c r="SGV4" s="188"/>
      <c r="SGW4" s="208"/>
      <c r="SGX4" s="196"/>
      <c r="SGY4" s="196"/>
      <c r="SGZ4" s="196"/>
      <c r="SHA4" s="196"/>
      <c r="SHB4" s="196"/>
      <c r="SHC4" s="196"/>
      <c r="SHD4" s="197"/>
      <c r="SHE4" s="197"/>
      <c r="SHF4" s="197"/>
      <c r="SHG4" s="197"/>
      <c r="SHH4" s="197"/>
      <c r="SHI4" s="197"/>
      <c r="SHJ4" s="197"/>
      <c r="SHK4" s="197"/>
      <c r="SHL4" s="188"/>
      <c r="SHM4" s="208"/>
      <c r="SHN4" s="196"/>
      <c r="SHO4" s="196"/>
      <c r="SHP4" s="196"/>
      <c r="SHQ4" s="196"/>
      <c r="SHR4" s="196"/>
      <c r="SHS4" s="196"/>
      <c r="SHT4" s="197"/>
      <c r="SHU4" s="197"/>
      <c r="SHV4" s="197"/>
      <c r="SHW4" s="197"/>
      <c r="SHX4" s="197"/>
      <c r="SHY4" s="197"/>
      <c r="SHZ4" s="197"/>
      <c r="SIA4" s="197"/>
      <c r="SIB4" s="188"/>
      <c r="SIC4" s="208"/>
      <c r="SID4" s="196"/>
      <c r="SIE4" s="196"/>
      <c r="SIF4" s="196"/>
      <c r="SIG4" s="196"/>
      <c r="SIH4" s="196"/>
      <c r="SII4" s="196"/>
      <c r="SIJ4" s="197"/>
      <c r="SIK4" s="197"/>
      <c r="SIL4" s="197"/>
      <c r="SIM4" s="197"/>
      <c r="SIN4" s="197"/>
      <c r="SIO4" s="197"/>
      <c r="SIP4" s="197"/>
      <c r="SIQ4" s="197"/>
      <c r="SIR4" s="188"/>
      <c r="SIS4" s="208"/>
      <c r="SIT4" s="196"/>
      <c r="SIU4" s="196"/>
      <c r="SIV4" s="196"/>
      <c r="SIW4" s="196"/>
      <c r="SIX4" s="196"/>
      <c r="SIY4" s="196"/>
      <c r="SIZ4" s="197"/>
      <c r="SJA4" s="197"/>
      <c r="SJB4" s="197"/>
      <c r="SJC4" s="197"/>
      <c r="SJD4" s="197"/>
      <c r="SJE4" s="197"/>
      <c r="SJF4" s="197"/>
      <c r="SJG4" s="197"/>
      <c r="SJH4" s="188"/>
      <c r="SJI4" s="208"/>
      <c r="SJJ4" s="196"/>
      <c r="SJK4" s="196"/>
      <c r="SJL4" s="196"/>
      <c r="SJM4" s="196"/>
      <c r="SJN4" s="196"/>
      <c r="SJO4" s="196"/>
      <c r="SJP4" s="197"/>
      <c r="SJQ4" s="197"/>
      <c r="SJR4" s="197"/>
      <c r="SJS4" s="197"/>
      <c r="SJT4" s="197"/>
      <c r="SJU4" s="197"/>
      <c r="SJV4" s="197"/>
      <c r="SJW4" s="197"/>
      <c r="SJX4" s="188"/>
      <c r="SJY4" s="208"/>
      <c r="SJZ4" s="196"/>
      <c r="SKA4" s="196"/>
      <c r="SKB4" s="196"/>
      <c r="SKC4" s="196"/>
      <c r="SKD4" s="196"/>
      <c r="SKE4" s="196"/>
      <c r="SKF4" s="197"/>
      <c r="SKG4" s="197"/>
      <c r="SKH4" s="197"/>
      <c r="SKI4" s="197"/>
      <c r="SKJ4" s="197"/>
      <c r="SKK4" s="197"/>
      <c r="SKL4" s="197"/>
      <c r="SKM4" s="197"/>
      <c r="SKN4" s="188"/>
      <c r="SKO4" s="208"/>
      <c r="SKP4" s="196"/>
      <c r="SKQ4" s="196"/>
      <c r="SKR4" s="196"/>
      <c r="SKS4" s="196"/>
      <c r="SKT4" s="196"/>
      <c r="SKU4" s="196"/>
      <c r="SKV4" s="197"/>
      <c r="SKW4" s="197"/>
      <c r="SKX4" s="197"/>
      <c r="SKY4" s="197"/>
      <c r="SKZ4" s="197"/>
      <c r="SLA4" s="197"/>
      <c r="SLB4" s="197"/>
      <c r="SLC4" s="197"/>
      <c r="SLD4" s="188"/>
      <c r="SLE4" s="208"/>
      <c r="SLF4" s="196"/>
      <c r="SLG4" s="196"/>
      <c r="SLH4" s="196"/>
      <c r="SLI4" s="196"/>
      <c r="SLJ4" s="196"/>
      <c r="SLK4" s="196"/>
      <c r="SLL4" s="197"/>
      <c r="SLM4" s="197"/>
      <c r="SLN4" s="197"/>
      <c r="SLO4" s="197"/>
      <c r="SLP4" s="197"/>
      <c r="SLQ4" s="197"/>
      <c r="SLR4" s="197"/>
      <c r="SLS4" s="197"/>
      <c r="SLT4" s="188"/>
      <c r="SLU4" s="208"/>
      <c r="SLV4" s="196"/>
      <c r="SLW4" s="196"/>
      <c r="SLX4" s="196"/>
      <c r="SLY4" s="196"/>
      <c r="SLZ4" s="196"/>
      <c r="SMA4" s="196"/>
      <c r="SMB4" s="197"/>
      <c r="SMC4" s="197"/>
      <c r="SMD4" s="197"/>
      <c r="SME4" s="197"/>
      <c r="SMF4" s="197"/>
      <c r="SMG4" s="197"/>
      <c r="SMH4" s="197"/>
      <c r="SMI4" s="197"/>
      <c r="SMJ4" s="188"/>
      <c r="SMK4" s="208"/>
      <c r="SML4" s="196"/>
      <c r="SMM4" s="196"/>
      <c r="SMN4" s="196"/>
      <c r="SMO4" s="196"/>
      <c r="SMP4" s="196"/>
      <c r="SMQ4" s="196"/>
      <c r="SMR4" s="197"/>
      <c r="SMS4" s="197"/>
      <c r="SMT4" s="197"/>
      <c r="SMU4" s="197"/>
      <c r="SMV4" s="197"/>
      <c r="SMW4" s="197"/>
      <c r="SMX4" s="197"/>
      <c r="SMY4" s="197"/>
      <c r="SMZ4" s="188"/>
      <c r="SNA4" s="208"/>
      <c r="SNB4" s="196"/>
      <c r="SNC4" s="196"/>
      <c r="SND4" s="196"/>
      <c r="SNE4" s="196"/>
      <c r="SNF4" s="196"/>
      <c r="SNG4" s="196"/>
      <c r="SNH4" s="197"/>
      <c r="SNI4" s="197"/>
      <c r="SNJ4" s="197"/>
      <c r="SNK4" s="197"/>
      <c r="SNL4" s="197"/>
      <c r="SNM4" s="197"/>
      <c r="SNN4" s="197"/>
      <c r="SNO4" s="197"/>
      <c r="SNP4" s="188"/>
      <c r="SNQ4" s="208"/>
      <c r="SNR4" s="196"/>
      <c r="SNS4" s="196"/>
      <c r="SNT4" s="196"/>
      <c r="SNU4" s="196"/>
      <c r="SNV4" s="196"/>
      <c r="SNW4" s="196"/>
      <c r="SNX4" s="197"/>
      <c r="SNY4" s="197"/>
      <c r="SNZ4" s="197"/>
      <c r="SOA4" s="197"/>
      <c r="SOB4" s="197"/>
      <c r="SOC4" s="197"/>
      <c r="SOD4" s="197"/>
      <c r="SOE4" s="197"/>
      <c r="SOF4" s="188"/>
      <c r="SOG4" s="208"/>
      <c r="SOH4" s="196"/>
      <c r="SOI4" s="196"/>
      <c r="SOJ4" s="196"/>
      <c r="SOK4" s="196"/>
      <c r="SOL4" s="196"/>
      <c r="SOM4" s="196"/>
      <c r="SON4" s="197"/>
      <c r="SOO4" s="197"/>
      <c r="SOP4" s="197"/>
      <c r="SOQ4" s="197"/>
      <c r="SOR4" s="197"/>
      <c r="SOS4" s="197"/>
      <c r="SOT4" s="197"/>
      <c r="SOU4" s="197"/>
      <c r="SOV4" s="188"/>
      <c r="SOW4" s="208"/>
      <c r="SOX4" s="196"/>
      <c r="SOY4" s="196"/>
      <c r="SOZ4" s="196"/>
      <c r="SPA4" s="196"/>
      <c r="SPB4" s="196"/>
      <c r="SPC4" s="196"/>
      <c r="SPD4" s="197"/>
      <c r="SPE4" s="197"/>
      <c r="SPF4" s="197"/>
      <c r="SPG4" s="197"/>
      <c r="SPH4" s="197"/>
      <c r="SPI4" s="197"/>
      <c r="SPJ4" s="197"/>
      <c r="SPK4" s="197"/>
      <c r="SPL4" s="188"/>
      <c r="SPM4" s="208"/>
      <c r="SPN4" s="196"/>
      <c r="SPO4" s="196"/>
      <c r="SPP4" s="196"/>
      <c r="SPQ4" s="196"/>
      <c r="SPR4" s="196"/>
      <c r="SPS4" s="196"/>
      <c r="SPT4" s="197"/>
      <c r="SPU4" s="197"/>
      <c r="SPV4" s="197"/>
      <c r="SPW4" s="197"/>
      <c r="SPX4" s="197"/>
      <c r="SPY4" s="197"/>
      <c r="SPZ4" s="197"/>
      <c r="SQA4" s="197"/>
      <c r="SQB4" s="188"/>
      <c r="SQC4" s="208"/>
      <c r="SQD4" s="196"/>
      <c r="SQE4" s="196"/>
      <c r="SQF4" s="196"/>
      <c r="SQG4" s="196"/>
      <c r="SQH4" s="196"/>
      <c r="SQI4" s="196"/>
      <c r="SQJ4" s="197"/>
      <c r="SQK4" s="197"/>
      <c r="SQL4" s="197"/>
      <c r="SQM4" s="197"/>
      <c r="SQN4" s="197"/>
      <c r="SQO4" s="197"/>
      <c r="SQP4" s="197"/>
      <c r="SQQ4" s="197"/>
      <c r="SQR4" s="188"/>
      <c r="SQS4" s="208"/>
      <c r="SQT4" s="196"/>
      <c r="SQU4" s="196"/>
      <c r="SQV4" s="196"/>
      <c r="SQW4" s="196"/>
      <c r="SQX4" s="196"/>
      <c r="SQY4" s="196"/>
      <c r="SQZ4" s="197"/>
      <c r="SRA4" s="197"/>
      <c r="SRB4" s="197"/>
      <c r="SRC4" s="197"/>
      <c r="SRD4" s="197"/>
      <c r="SRE4" s="197"/>
      <c r="SRF4" s="197"/>
      <c r="SRG4" s="197"/>
      <c r="SRH4" s="188"/>
      <c r="SRI4" s="208"/>
      <c r="SRJ4" s="196"/>
      <c r="SRK4" s="196"/>
      <c r="SRL4" s="196"/>
      <c r="SRM4" s="196"/>
      <c r="SRN4" s="196"/>
      <c r="SRO4" s="196"/>
      <c r="SRP4" s="197"/>
      <c r="SRQ4" s="197"/>
      <c r="SRR4" s="197"/>
      <c r="SRS4" s="197"/>
      <c r="SRT4" s="197"/>
      <c r="SRU4" s="197"/>
      <c r="SRV4" s="197"/>
      <c r="SRW4" s="197"/>
      <c r="SRX4" s="188"/>
      <c r="SRY4" s="208"/>
      <c r="SRZ4" s="196"/>
      <c r="SSA4" s="196"/>
      <c r="SSB4" s="196"/>
      <c r="SSC4" s="196"/>
      <c r="SSD4" s="196"/>
      <c r="SSE4" s="196"/>
      <c r="SSF4" s="197"/>
      <c r="SSG4" s="197"/>
      <c r="SSH4" s="197"/>
      <c r="SSI4" s="197"/>
      <c r="SSJ4" s="197"/>
      <c r="SSK4" s="197"/>
      <c r="SSL4" s="197"/>
      <c r="SSM4" s="197"/>
      <c r="SSN4" s="188"/>
      <c r="SSO4" s="208"/>
      <c r="SSP4" s="196"/>
      <c r="SSQ4" s="196"/>
      <c r="SSR4" s="196"/>
      <c r="SSS4" s="196"/>
      <c r="SST4" s="196"/>
      <c r="SSU4" s="196"/>
      <c r="SSV4" s="197"/>
      <c r="SSW4" s="197"/>
      <c r="SSX4" s="197"/>
      <c r="SSY4" s="197"/>
      <c r="SSZ4" s="197"/>
      <c r="STA4" s="197"/>
      <c r="STB4" s="197"/>
      <c r="STC4" s="197"/>
      <c r="STD4" s="188"/>
      <c r="STE4" s="208"/>
      <c r="STF4" s="196"/>
      <c r="STG4" s="196"/>
      <c r="STH4" s="196"/>
      <c r="STI4" s="196"/>
      <c r="STJ4" s="196"/>
      <c r="STK4" s="196"/>
      <c r="STL4" s="197"/>
      <c r="STM4" s="197"/>
      <c r="STN4" s="197"/>
      <c r="STO4" s="197"/>
      <c r="STP4" s="197"/>
      <c r="STQ4" s="197"/>
      <c r="STR4" s="197"/>
      <c r="STS4" s="197"/>
      <c r="STT4" s="188"/>
      <c r="STU4" s="208"/>
      <c r="STV4" s="196"/>
      <c r="STW4" s="196"/>
      <c r="STX4" s="196"/>
      <c r="STY4" s="196"/>
      <c r="STZ4" s="196"/>
      <c r="SUA4" s="196"/>
      <c r="SUB4" s="197"/>
      <c r="SUC4" s="197"/>
      <c r="SUD4" s="197"/>
      <c r="SUE4" s="197"/>
      <c r="SUF4" s="197"/>
      <c r="SUG4" s="197"/>
      <c r="SUH4" s="197"/>
      <c r="SUI4" s="197"/>
      <c r="SUJ4" s="188"/>
      <c r="SUK4" s="208"/>
      <c r="SUL4" s="196"/>
      <c r="SUM4" s="196"/>
      <c r="SUN4" s="196"/>
      <c r="SUO4" s="196"/>
      <c r="SUP4" s="196"/>
      <c r="SUQ4" s="196"/>
      <c r="SUR4" s="197"/>
      <c r="SUS4" s="197"/>
      <c r="SUT4" s="197"/>
      <c r="SUU4" s="197"/>
      <c r="SUV4" s="197"/>
      <c r="SUW4" s="197"/>
      <c r="SUX4" s="197"/>
      <c r="SUY4" s="197"/>
      <c r="SUZ4" s="188"/>
      <c r="SVA4" s="208"/>
      <c r="SVB4" s="196"/>
      <c r="SVC4" s="196"/>
      <c r="SVD4" s="196"/>
      <c r="SVE4" s="196"/>
      <c r="SVF4" s="196"/>
      <c r="SVG4" s="196"/>
      <c r="SVH4" s="197"/>
      <c r="SVI4" s="197"/>
      <c r="SVJ4" s="197"/>
      <c r="SVK4" s="197"/>
      <c r="SVL4" s="197"/>
      <c r="SVM4" s="197"/>
      <c r="SVN4" s="197"/>
      <c r="SVO4" s="197"/>
      <c r="SVP4" s="188"/>
      <c r="SVQ4" s="208"/>
      <c r="SVR4" s="196"/>
      <c r="SVS4" s="196"/>
      <c r="SVT4" s="196"/>
      <c r="SVU4" s="196"/>
      <c r="SVV4" s="196"/>
      <c r="SVW4" s="196"/>
      <c r="SVX4" s="197"/>
      <c r="SVY4" s="197"/>
      <c r="SVZ4" s="197"/>
      <c r="SWA4" s="197"/>
      <c r="SWB4" s="197"/>
      <c r="SWC4" s="197"/>
      <c r="SWD4" s="197"/>
      <c r="SWE4" s="197"/>
      <c r="SWF4" s="188"/>
      <c r="SWG4" s="208"/>
      <c r="SWH4" s="196"/>
      <c r="SWI4" s="196"/>
      <c r="SWJ4" s="196"/>
      <c r="SWK4" s="196"/>
      <c r="SWL4" s="196"/>
      <c r="SWM4" s="196"/>
      <c r="SWN4" s="197"/>
      <c r="SWO4" s="197"/>
      <c r="SWP4" s="197"/>
      <c r="SWQ4" s="197"/>
      <c r="SWR4" s="197"/>
      <c r="SWS4" s="197"/>
      <c r="SWT4" s="197"/>
      <c r="SWU4" s="197"/>
      <c r="SWV4" s="188"/>
      <c r="SWW4" s="208"/>
      <c r="SWX4" s="196"/>
      <c r="SWY4" s="196"/>
      <c r="SWZ4" s="196"/>
      <c r="SXA4" s="196"/>
      <c r="SXB4" s="196"/>
      <c r="SXC4" s="196"/>
      <c r="SXD4" s="197"/>
      <c r="SXE4" s="197"/>
      <c r="SXF4" s="197"/>
      <c r="SXG4" s="197"/>
      <c r="SXH4" s="197"/>
      <c r="SXI4" s="197"/>
      <c r="SXJ4" s="197"/>
      <c r="SXK4" s="197"/>
      <c r="SXL4" s="188"/>
      <c r="SXM4" s="208"/>
      <c r="SXN4" s="196"/>
      <c r="SXO4" s="196"/>
      <c r="SXP4" s="196"/>
      <c r="SXQ4" s="196"/>
      <c r="SXR4" s="196"/>
      <c r="SXS4" s="196"/>
      <c r="SXT4" s="197"/>
      <c r="SXU4" s="197"/>
      <c r="SXV4" s="197"/>
      <c r="SXW4" s="197"/>
      <c r="SXX4" s="197"/>
      <c r="SXY4" s="197"/>
      <c r="SXZ4" s="197"/>
      <c r="SYA4" s="197"/>
      <c r="SYB4" s="188"/>
      <c r="SYC4" s="208"/>
      <c r="SYD4" s="196"/>
      <c r="SYE4" s="196"/>
      <c r="SYF4" s="196"/>
      <c r="SYG4" s="196"/>
      <c r="SYH4" s="196"/>
      <c r="SYI4" s="196"/>
      <c r="SYJ4" s="197"/>
      <c r="SYK4" s="197"/>
      <c r="SYL4" s="197"/>
      <c r="SYM4" s="197"/>
      <c r="SYN4" s="197"/>
      <c r="SYO4" s="197"/>
      <c r="SYP4" s="197"/>
      <c r="SYQ4" s="197"/>
      <c r="SYR4" s="188"/>
      <c r="SYS4" s="208"/>
      <c r="SYT4" s="196"/>
      <c r="SYU4" s="196"/>
      <c r="SYV4" s="196"/>
      <c r="SYW4" s="196"/>
      <c r="SYX4" s="196"/>
      <c r="SYY4" s="196"/>
      <c r="SYZ4" s="197"/>
      <c r="SZA4" s="197"/>
      <c r="SZB4" s="197"/>
      <c r="SZC4" s="197"/>
      <c r="SZD4" s="197"/>
      <c r="SZE4" s="197"/>
      <c r="SZF4" s="197"/>
      <c r="SZG4" s="197"/>
      <c r="SZH4" s="188"/>
      <c r="SZI4" s="208"/>
      <c r="SZJ4" s="196"/>
      <c r="SZK4" s="196"/>
      <c r="SZL4" s="196"/>
      <c r="SZM4" s="196"/>
      <c r="SZN4" s="196"/>
      <c r="SZO4" s="196"/>
      <c r="SZP4" s="197"/>
      <c r="SZQ4" s="197"/>
      <c r="SZR4" s="197"/>
      <c r="SZS4" s="197"/>
      <c r="SZT4" s="197"/>
      <c r="SZU4" s="197"/>
      <c r="SZV4" s="197"/>
      <c r="SZW4" s="197"/>
      <c r="SZX4" s="188"/>
      <c r="SZY4" s="208"/>
      <c r="SZZ4" s="196"/>
      <c r="TAA4" s="196"/>
      <c r="TAB4" s="196"/>
      <c r="TAC4" s="196"/>
      <c r="TAD4" s="196"/>
      <c r="TAE4" s="196"/>
      <c r="TAF4" s="197"/>
      <c r="TAG4" s="197"/>
      <c r="TAH4" s="197"/>
      <c r="TAI4" s="197"/>
      <c r="TAJ4" s="197"/>
      <c r="TAK4" s="197"/>
      <c r="TAL4" s="197"/>
      <c r="TAM4" s="197"/>
      <c r="TAN4" s="188"/>
      <c r="TAO4" s="208"/>
      <c r="TAP4" s="196"/>
      <c r="TAQ4" s="196"/>
      <c r="TAR4" s="196"/>
      <c r="TAS4" s="196"/>
      <c r="TAT4" s="196"/>
      <c r="TAU4" s="196"/>
      <c r="TAV4" s="197"/>
      <c r="TAW4" s="197"/>
      <c r="TAX4" s="197"/>
      <c r="TAY4" s="197"/>
      <c r="TAZ4" s="197"/>
      <c r="TBA4" s="197"/>
      <c r="TBB4" s="197"/>
      <c r="TBC4" s="197"/>
      <c r="TBD4" s="188"/>
      <c r="TBE4" s="208"/>
      <c r="TBF4" s="196"/>
      <c r="TBG4" s="196"/>
      <c r="TBH4" s="196"/>
      <c r="TBI4" s="196"/>
      <c r="TBJ4" s="196"/>
      <c r="TBK4" s="196"/>
      <c r="TBL4" s="197"/>
      <c r="TBM4" s="197"/>
      <c r="TBN4" s="197"/>
      <c r="TBO4" s="197"/>
      <c r="TBP4" s="197"/>
      <c r="TBQ4" s="197"/>
      <c r="TBR4" s="197"/>
      <c r="TBS4" s="197"/>
      <c r="TBT4" s="188"/>
      <c r="TBU4" s="208"/>
      <c r="TBV4" s="196"/>
      <c r="TBW4" s="196"/>
      <c r="TBX4" s="196"/>
      <c r="TBY4" s="196"/>
      <c r="TBZ4" s="196"/>
      <c r="TCA4" s="196"/>
      <c r="TCB4" s="197"/>
      <c r="TCC4" s="197"/>
      <c r="TCD4" s="197"/>
      <c r="TCE4" s="197"/>
      <c r="TCF4" s="197"/>
      <c r="TCG4" s="197"/>
      <c r="TCH4" s="197"/>
      <c r="TCI4" s="197"/>
      <c r="TCJ4" s="188"/>
      <c r="TCK4" s="208"/>
      <c r="TCL4" s="196"/>
      <c r="TCM4" s="196"/>
      <c r="TCN4" s="196"/>
      <c r="TCO4" s="196"/>
      <c r="TCP4" s="196"/>
      <c r="TCQ4" s="196"/>
      <c r="TCR4" s="197"/>
      <c r="TCS4" s="197"/>
      <c r="TCT4" s="197"/>
      <c r="TCU4" s="197"/>
      <c r="TCV4" s="197"/>
      <c r="TCW4" s="197"/>
      <c r="TCX4" s="197"/>
      <c r="TCY4" s="197"/>
      <c r="TCZ4" s="188"/>
      <c r="TDA4" s="208"/>
      <c r="TDB4" s="196"/>
      <c r="TDC4" s="196"/>
      <c r="TDD4" s="196"/>
      <c r="TDE4" s="196"/>
      <c r="TDF4" s="196"/>
      <c r="TDG4" s="196"/>
      <c r="TDH4" s="197"/>
      <c r="TDI4" s="197"/>
      <c r="TDJ4" s="197"/>
      <c r="TDK4" s="197"/>
      <c r="TDL4" s="197"/>
      <c r="TDM4" s="197"/>
      <c r="TDN4" s="197"/>
      <c r="TDO4" s="197"/>
      <c r="TDP4" s="188"/>
      <c r="TDQ4" s="208"/>
      <c r="TDR4" s="196"/>
      <c r="TDS4" s="196"/>
      <c r="TDT4" s="196"/>
      <c r="TDU4" s="196"/>
      <c r="TDV4" s="196"/>
      <c r="TDW4" s="196"/>
      <c r="TDX4" s="197"/>
      <c r="TDY4" s="197"/>
      <c r="TDZ4" s="197"/>
      <c r="TEA4" s="197"/>
      <c r="TEB4" s="197"/>
      <c r="TEC4" s="197"/>
      <c r="TED4" s="197"/>
      <c r="TEE4" s="197"/>
      <c r="TEF4" s="188"/>
      <c r="TEG4" s="208"/>
      <c r="TEH4" s="196"/>
      <c r="TEI4" s="196"/>
      <c r="TEJ4" s="196"/>
      <c r="TEK4" s="196"/>
      <c r="TEL4" s="196"/>
      <c r="TEM4" s="196"/>
      <c r="TEN4" s="197"/>
      <c r="TEO4" s="197"/>
      <c r="TEP4" s="197"/>
      <c r="TEQ4" s="197"/>
      <c r="TER4" s="197"/>
      <c r="TES4" s="197"/>
      <c r="TET4" s="197"/>
      <c r="TEU4" s="197"/>
      <c r="TEV4" s="188"/>
      <c r="TEW4" s="208"/>
      <c r="TEX4" s="196"/>
      <c r="TEY4" s="196"/>
      <c r="TEZ4" s="196"/>
      <c r="TFA4" s="196"/>
      <c r="TFB4" s="196"/>
      <c r="TFC4" s="196"/>
      <c r="TFD4" s="197"/>
      <c r="TFE4" s="197"/>
      <c r="TFF4" s="197"/>
      <c r="TFG4" s="197"/>
      <c r="TFH4" s="197"/>
      <c r="TFI4" s="197"/>
      <c r="TFJ4" s="197"/>
      <c r="TFK4" s="197"/>
      <c r="TFL4" s="188"/>
      <c r="TFM4" s="208"/>
      <c r="TFN4" s="196"/>
      <c r="TFO4" s="196"/>
      <c r="TFP4" s="196"/>
      <c r="TFQ4" s="196"/>
      <c r="TFR4" s="196"/>
      <c r="TFS4" s="196"/>
      <c r="TFT4" s="197"/>
      <c r="TFU4" s="197"/>
      <c r="TFV4" s="197"/>
      <c r="TFW4" s="197"/>
      <c r="TFX4" s="197"/>
      <c r="TFY4" s="197"/>
      <c r="TFZ4" s="197"/>
      <c r="TGA4" s="197"/>
      <c r="TGB4" s="188"/>
      <c r="TGC4" s="208"/>
      <c r="TGD4" s="196"/>
      <c r="TGE4" s="196"/>
      <c r="TGF4" s="196"/>
      <c r="TGG4" s="196"/>
      <c r="TGH4" s="196"/>
      <c r="TGI4" s="196"/>
      <c r="TGJ4" s="197"/>
      <c r="TGK4" s="197"/>
      <c r="TGL4" s="197"/>
      <c r="TGM4" s="197"/>
      <c r="TGN4" s="197"/>
      <c r="TGO4" s="197"/>
      <c r="TGP4" s="197"/>
      <c r="TGQ4" s="197"/>
      <c r="TGR4" s="188"/>
      <c r="TGS4" s="208"/>
      <c r="TGT4" s="196"/>
      <c r="TGU4" s="196"/>
      <c r="TGV4" s="196"/>
      <c r="TGW4" s="196"/>
      <c r="TGX4" s="196"/>
      <c r="TGY4" s="196"/>
      <c r="TGZ4" s="197"/>
      <c r="THA4" s="197"/>
      <c r="THB4" s="197"/>
      <c r="THC4" s="197"/>
      <c r="THD4" s="197"/>
      <c r="THE4" s="197"/>
      <c r="THF4" s="197"/>
      <c r="THG4" s="197"/>
      <c r="THH4" s="188"/>
      <c r="THI4" s="208"/>
      <c r="THJ4" s="196"/>
      <c r="THK4" s="196"/>
      <c r="THL4" s="196"/>
      <c r="THM4" s="196"/>
      <c r="THN4" s="196"/>
      <c r="THO4" s="196"/>
      <c r="THP4" s="197"/>
      <c r="THQ4" s="197"/>
      <c r="THR4" s="197"/>
      <c r="THS4" s="197"/>
      <c r="THT4" s="197"/>
      <c r="THU4" s="197"/>
      <c r="THV4" s="197"/>
      <c r="THW4" s="197"/>
      <c r="THX4" s="188"/>
      <c r="THY4" s="208"/>
      <c r="THZ4" s="196"/>
      <c r="TIA4" s="196"/>
      <c r="TIB4" s="196"/>
      <c r="TIC4" s="196"/>
      <c r="TID4" s="196"/>
      <c r="TIE4" s="196"/>
      <c r="TIF4" s="197"/>
      <c r="TIG4" s="197"/>
      <c r="TIH4" s="197"/>
      <c r="TII4" s="197"/>
      <c r="TIJ4" s="197"/>
      <c r="TIK4" s="197"/>
      <c r="TIL4" s="197"/>
      <c r="TIM4" s="197"/>
      <c r="TIN4" s="188"/>
      <c r="TIO4" s="208"/>
      <c r="TIP4" s="196"/>
      <c r="TIQ4" s="196"/>
      <c r="TIR4" s="196"/>
      <c r="TIS4" s="196"/>
      <c r="TIT4" s="196"/>
      <c r="TIU4" s="196"/>
      <c r="TIV4" s="197"/>
      <c r="TIW4" s="197"/>
      <c r="TIX4" s="197"/>
      <c r="TIY4" s="197"/>
      <c r="TIZ4" s="197"/>
      <c r="TJA4" s="197"/>
      <c r="TJB4" s="197"/>
      <c r="TJC4" s="197"/>
      <c r="TJD4" s="188"/>
      <c r="TJE4" s="208"/>
      <c r="TJF4" s="196"/>
      <c r="TJG4" s="196"/>
      <c r="TJH4" s="196"/>
      <c r="TJI4" s="196"/>
      <c r="TJJ4" s="196"/>
      <c r="TJK4" s="196"/>
      <c r="TJL4" s="197"/>
      <c r="TJM4" s="197"/>
      <c r="TJN4" s="197"/>
      <c r="TJO4" s="197"/>
      <c r="TJP4" s="197"/>
      <c r="TJQ4" s="197"/>
      <c r="TJR4" s="197"/>
      <c r="TJS4" s="197"/>
      <c r="TJT4" s="188"/>
      <c r="TJU4" s="208"/>
      <c r="TJV4" s="196"/>
      <c r="TJW4" s="196"/>
      <c r="TJX4" s="196"/>
      <c r="TJY4" s="196"/>
      <c r="TJZ4" s="196"/>
      <c r="TKA4" s="196"/>
      <c r="TKB4" s="197"/>
      <c r="TKC4" s="197"/>
      <c r="TKD4" s="197"/>
      <c r="TKE4" s="197"/>
      <c r="TKF4" s="197"/>
      <c r="TKG4" s="197"/>
      <c r="TKH4" s="197"/>
      <c r="TKI4" s="197"/>
      <c r="TKJ4" s="188"/>
      <c r="TKK4" s="208"/>
      <c r="TKL4" s="196"/>
      <c r="TKM4" s="196"/>
      <c r="TKN4" s="196"/>
      <c r="TKO4" s="196"/>
      <c r="TKP4" s="196"/>
      <c r="TKQ4" s="196"/>
      <c r="TKR4" s="197"/>
      <c r="TKS4" s="197"/>
      <c r="TKT4" s="197"/>
      <c r="TKU4" s="197"/>
      <c r="TKV4" s="197"/>
      <c r="TKW4" s="197"/>
      <c r="TKX4" s="197"/>
      <c r="TKY4" s="197"/>
      <c r="TKZ4" s="188"/>
      <c r="TLA4" s="208"/>
      <c r="TLB4" s="196"/>
      <c r="TLC4" s="196"/>
      <c r="TLD4" s="196"/>
      <c r="TLE4" s="196"/>
      <c r="TLF4" s="196"/>
      <c r="TLG4" s="196"/>
      <c r="TLH4" s="197"/>
      <c r="TLI4" s="197"/>
      <c r="TLJ4" s="197"/>
      <c r="TLK4" s="197"/>
      <c r="TLL4" s="197"/>
      <c r="TLM4" s="197"/>
      <c r="TLN4" s="197"/>
      <c r="TLO4" s="197"/>
      <c r="TLP4" s="188"/>
      <c r="TLQ4" s="208"/>
      <c r="TLR4" s="196"/>
      <c r="TLS4" s="196"/>
      <c r="TLT4" s="196"/>
      <c r="TLU4" s="196"/>
      <c r="TLV4" s="196"/>
      <c r="TLW4" s="196"/>
      <c r="TLX4" s="197"/>
      <c r="TLY4" s="197"/>
      <c r="TLZ4" s="197"/>
      <c r="TMA4" s="197"/>
      <c r="TMB4" s="197"/>
      <c r="TMC4" s="197"/>
      <c r="TMD4" s="197"/>
      <c r="TME4" s="197"/>
      <c r="TMF4" s="188"/>
      <c r="TMG4" s="208"/>
      <c r="TMH4" s="196"/>
      <c r="TMI4" s="196"/>
      <c r="TMJ4" s="196"/>
      <c r="TMK4" s="196"/>
      <c r="TML4" s="196"/>
      <c r="TMM4" s="196"/>
      <c r="TMN4" s="197"/>
      <c r="TMO4" s="197"/>
      <c r="TMP4" s="197"/>
      <c r="TMQ4" s="197"/>
      <c r="TMR4" s="197"/>
      <c r="TMS4" s="197"/>
      <c r="TMT4" s="197"/>
      <c r="TMU4" s="197"/>
      <c r="TMV4" s="188"/>
      <c r="TMW4" s="208"/>
      <c r="TMX4" s="196"/>
      <c r="TMY4" s="196"/>
      <c r="TMZ4" s="196"/>
      <c r="TNA4" s="196"/>
      <c r="TNB4" s="196"/>
      <c r="TNC4" s="196"/>
      <c r="TND4" s="197"/>
      <c r="TNE4" s="197"/>
      <c r="TNF4" s="197"/>
      <c r="TNG4" s="197"/>
      <c r="TNH4" s="197"/>
      <c r="TNI4" s="197"/>
      <c r="TNJ4" s="197"/>
      <c r="TNK4" s="197"/>
      <c r="TNL4" s="188"/>
      <c r="TNM4" s="208"/>
      <c r="TNN4" s="196"/>
      <c r="TNO4" s="196"/>
      <c r="TNP4" s="196"/>
      <c r="TNQ4" s="196"/>
      <c r="TNR4" s="196"/>
      <c r="TNS4" s="196"/>
      <c r="TNT4" s="197"/>
      <c r="TNU4" s="197"/>
      <c r="TNV4" s="197"/>
      <c r="TNW4" s="197"/>
      <c r="TNX4" s="197"/>
      <c r="TNY4" s="197"/>
      <c r="TNZ4" s="197"/>
      <c r="TOA4" s="197"/>
      <c r="TOB4" s="188"/>
      <c r="TOC4" s="208"/>
      <c r="TOD4" s="196"/>
      <c r="TOE4" s="196"/>
      <c r="TOF4" s="196"/>
      <c r="TOG4" s="196"/>
      <c r="TOH4" s="196"/>
      <c r="TOI4" s="196"/>
      <c r="TOJ4" s="197"/>
      <c r="TOK4" s="197"/>
      <c r="TOL4" s="197"/>
      <c r="TOM4" s="197"/>
      <c r="TON4" s="197"/>
      <c r="TOO4" s="197"/>
      <c r="TOP4" s="197"/>
      <c r="TOQ4" s="197"/>
      <c r="TOR4" s="188"/>
      <c r="TOS4" s="208"/>
      <c r="TOT4" s="196"/>
      <c r="TOU4" s="196"/>
      <c r="TOV4" s="196"/>
      <c r="TOW4" s="196"/>
      <c r="TOX4" s="196"/>
      <c r="TOY4" s="196"/>
      <c r="TOZ4" s="197"/>
      <c r="TPA4" s="197"/>
      <c r="TPB4" s="197"/>
      <c r="TPC4" s="197"/>
      <c r="TPD4" s="197"/>
      <c r="TPE4" s="197"/>
      <c r="TPF4" s="197"/>
      <c r="TPG4" s="197"/>
      <c r="TPH4" s="188"/>
      <c r="TPI4" s="208"/>
      <c r="TPJ4" s="196"/>
      <c r="TPK4" s="196"/>
      <c r="TPL4" s="196"/>
      <c r="TPM4" s="196"/>
      <c r="TPN4" s="196"/>
      <c r="TPO4" s="196"/>
      <c r="TPP4" s="197"/>
      <c r="TPQ4" s="197"/>
      <c r="TPR4" s="197"/>
      <c r="TPS4" s="197"/>
      <c r="TPT4" s="197"/>
      <c r="TPU4" s="197"/>
      <c r="TPV4" s="197"/>
      <c r="TPW4" s="197"/>
      <c r="TPX4" s="188"/>
      <c r="TPY4" s="208"/>
      <c r="TPZ4" s="196"/>
      <c r="TQA4" s="196"/>
      <c r="TQB4" s="196"/>
      <c r="TQC4" s="196"/>
      <c r="TQD4" s="196"/>
      <c r="TQE4" s="196"/>
      <c r="TQF4" s="197"/>
      <c r="TQG4" s="197"/>
      <c r="TQH4" s="197"/>
      <c r="TQI4" s="197"/>
      <c r="TQJ4" s="197"/>
      <c r="TQK4" s="197"/>
      <c r="TQL4" s="197"/>
      <c r="TQM4" s="197"/>
      <c r="TQN4" s="188"/>
      <c r="TQO4" s="208"/>
      <c r="TQP4" s="196"/>
      <c r="TQQ4" s="196"/>
      <c r="TQR4" s="196"/>
      <c r="TQS4" s="196"/>
      <c r="TQT4" s="196"/>
      <c r="TQU4" s="196"/>
      <c r="TQV4" s="197"/>
      <c r="TQW4" s="197"/>
      <c r="TQX4" s="197"/>
      <c r="TQY4" s="197"/>
      <c r="TQZ4" s="197"/>
      <c r="TRA4" s="197"/>
      <c r="TRB4" s="197"/>
      <c r="TRC4" s="197"/>
      <c r="TRD4" s="188"/>
      <c r="TRE4" s="208"/>
      <c r="TRF4" s="196"/>
      <c r="TRG4" s="196"/>
      <c r="TRH4" s="196"/>
      <c r="TRI4" s="196"/>
      <c r="TRJ4" s="196"/>
      <c r="TRK4" s="196"/>
      <c r="TRL4" s="197"/>
      <c r="TRM4" s="197"/>
      <c r="TRN4" s="197"/>
      <c r="TRO4" s="197"/>
      <c r="TRP4" s="197"/>
      <c r="TRQ4" s="197"/>
      <c r="TRR4" s="197"/>
      <c r="TRS4" s="197"/>
      <c r="TRT4" s="188"/>
      <c r="TRU4" s="208"/>
      <c r="TRV4" s="196"/>
      <c r="TRW4" s="196"/>
      <c r="TRX4" s="196"/>
      <c r="TRY4" s="196"/>
      <c r="TRZ4" s="196"/>
      <c r="TSA4" s="196"/>
      <c r="TSB4" s="197"/>
      <c r="TSC4" s="197"/>
      <c r="TSD4" s="197"/>
      <c r="TSE4" s="197"/>
      <c r="TSF4" s="197"/>
      <c r="TSG4" s="197"/>
      <c r="TSH4" s="197"/>
      <c r="TSI4" s="197"/>
      <c r="TSJ4" s="188"/>
      <c r="TSK4" s="208"/>
      <c r="TSL4" s="196"/>
      <c r="TSM4" s="196"/>
      <c r="TSN4" s="196"/>
      <c r="TSO4" s="196"/>
      <c r="TSP4" s="196"/>
      <c r="TSQ4" s="196"/>
      <c r="TSR4" s="197"/>
      <c r="TSS4" s="197"/>
      <c r="TST4" s="197"/>
      <c r="TSU4" s="197"/>
      <c r="TSV4" s="197"/>
      <c r="TSW4" s="197"/>
      <c r="TSX4" s="197"/>
      <c r="TSY4" s="197"/>
      <c r="TSZ4" s="188"/>
      <c r="TTA4" s="208"/>
      <c r="TTB4" s="196"/>
      <c r="TTC4" s="196"/>
      <c r="TTD4" s="196"/>
      <c r="TTE4" s="196"/>
      <c r="TTF4" s="196"/>
      <c r="TTG4" s="196"/>
      <c r="TTH4" s="197"/>
      <c r="TTI4" s="197"/>
      <c r="TTJ4" s="197"/>
      <c r="TTK4" s="197"/>
      <c r="TTL4" s="197"/>
      <c r="TTM4" s="197"/>
      <c r="TTN4" s="197"/>
      <c r="TTO4" s="197"/>
      <c r="TTP4" s="188"/>
      <c r="TTQ4" s="208"/>
      <c r="TTR4" s="196"/>
      <c r="TTS4" s="196"/>
      <c r="TTT4" s="196"/>
      <c r="TTU4" s="196"/>
      <c r="TTV4" s="196"/>
      <c r="TTW4" s="196"/>
      <c r="TTX4" s="197"/>
      <c r="TTY4" s="197"/>
      <c r="TTZ4" s="197"/>
      <c r="TUA4" s="197"/>
      <c r="TUB4" s="197"/>
      <c r="TUC4" s="197"/>
      <c r="TUD4" s="197"/>
      <c r="TUE4" s="197"/>
      <c r="TUF4" s="188"/>
      <c r="TUG4" s="208"/>
      <c r="TUH4" s="196"/>
      <c r="TUI4" s="196"/>
      <c r="TUJ4" s="196"/>
      <c r="TUK4" s="196"/>
      <c r="TUL4" s="196"/>
      <c r="TUM4" s="196"/>
      <c r="TUN4" s="197"/>
      <c r="TUO4" s="197"/>
      <c r="TUP4" s="197"/>
      <c r="TUQ4" s="197"/>
      <c r="TUR4" s="197"/>
      <c r="TUS4" s="197"/>
      <c r="TUT4" s="197"/>
      <c r="TUU4" s="197"/>
      <c r="TUV4" s="188"/>
      <c r="TUW4" s="208"/>
      <c r="TUX4" s="196"/>
      <c r="TUY4" s="196"/>
      <c r="TUZ4" s="196"/>
      <c r="TVA4" s="196"/>
      <c r="TVB4" s="196"/>
      <c r="TVC4" s="196"/>
      <c r="TVD4" s="197"/>
      <c r="TVE4" s="197"/>
      <c r="TVF4" s="197"/>
      <c r="TVG4" s="197"/>
      <c r="TVH4" s="197"/>
      <c r="TVI4" s="197"/>
      <c r="TVJ4" s="197"/>
      <c r="TVK4" s="197"/>
      <c r="TVL4" s="188"/>
      <c r="TVM4" s="208"/>
      <c r="TVN4" s="196"/>
      <c r="TVO4" s="196"/>
      <c r="TVP4" s="196"/>
      <c r="TVQ4" s="196"/>
      <c r="TVR4" s="196"/>
      <c r="TVS4" s="196"/>
      <c r="TVT4" s="197"/>
      <c r="TVU4" s="197"/>
      <c r="TVV4" s="197"/>
      <c r="TVW4" s="197"/>
      <c r="TVX4" s="197"/>
      <c r="TVY4" s="197"/>
      <c r="TVZ4" s="197"/>
      <c r="TWA4" s="197"/>
      <c r="TWB4" s="188"/>
      <c r="TWC4" s="208"/>
      <c r="TWD4" s="196"/>
      <c r="TWE4" s="196"/>
      <c r="TWF4" s="196"/>
      <c r="TWG4" s="196"/>
      <c r="TWH4" s="196"/>
      <c r="TWI4" s="196"/>
      <c r="TWJ4" s="197"/>
      <c r="TWK4" s="197"/>
      <c r="TWL4" s="197"/>
      <c r="TWM4" s="197"/>
      <c r="TWN4" s="197"/>
      <c r="TWO4" s="197"/>
      <c r="TWP4" s="197"/>
      <c r="TWQ4" s="197"/>
      <c r="TWR4" s="188"/>
      <c r="TWS4" s="208"/>
      <c r="TWT4" s="196"/>
      <c r="TWU4" s="196"/>
      <c r="TWV4" s="196"/>
      <c r="TWW4" s="196"/>
      <c r="TWX4" s="196"/>
      <c r="TWY4" s="196"/>
      <c r="TWZ4" s="197"/>
      <c r="TXA4" s="197"/>
      <c r="TXB4" s="197"/>
      <c r="TXC4" s="197"/>
      <c r="TXD4" s="197"/>
      <c r="TXE4" s="197"/>
      <c r="TXF4" s="197"/>
      <c r="TXG4" s="197"/>
      <c r="TXH4" s="188"/>
      <c r="TXI4" s="208"/>
      <c r="TXJ4" s="196"/>
      <c r="TXK4" s="196"/>
      <c r="TXL4" s="196"/>
      <c r="TXM4" s="196"/>
      <c r="TXN4" s="196"/>
      <c r="TXO4" s="196"/>
      <c r="TXP4" s="197"/>
      <c r="TXQ4" s="197"/>
      <c r="TXR4" s="197"/>
      <c r="TXS4" s="197"/>
      <c r="TXT4" s="197"/>
      <c r="TXU4" s="197"/>
      <c r="TXV4" s="197"/>
      <c r="TXW4" s="197"/>
      <c r="TXX4" s="188"/>
      <c r="TXY4" s="208"/>
      <c r="TXZ4" s="196"/>
      <c r="TYA4" s="196"/>
      <c r="TYB4" s="196"/>
      <c r="TYC4" s="196"/>
      <c r="TYD4" s="196"/>
      <c r="TYE4" s="196"/>
      <c r="TYF4" s="197"/>
      <c r="TYG4" s="197"/>
      <c r="TYH4" s="197"/>
      <c r="TYI4" s="197"/>
      <c r="TYJ4" s="197"/>
      <c r="TYK4" s="197"/>
      <c r="TYL4" s="197"/>
      <c r="TYM4" s="197"/>
      <c r="TYN4" s="188"/>
      <c r="TYO4" s="208"/>
      <c r="TYP4" s="196"/>
      <c r="TYQ4" s="196"/>
      <c r="TYR4" s="196"/>
      <c r="TYS4" s="196"/>
      <c r="TYT4" s="196"/>
      <c r="TYU4" s="196"/>
      <c r="TYV4" s="197"/>
      <c r="TYW4" s="197"/>
      <c r="TYX4" s="197"/>
      <c r="TYY4" s="197"/>
      <c r="TYZ4" s="197"/>
      <c r="TZA4" s="197"/>
      <c r="TZB4" s="197"/>
      <c r="TZC4" s="197"/>
      <c r="TZD4" s="188"/>
      <c r="TZE4" s="208"/>
      <c r="TZF4" s="196"/>
      <c r="TZG4" s="196"/>
      <c r="TZH4" s="196"/>
      <c r="TZI4" s="196"/>
      <c r="TZJ4" s="196"/>
      <c r="TZK4" s="196"/>
      <c r="TZL4" s="197"/>
      <c r="TZM4" s="197"/>
      <c r="TZN4" s="197"/>
      <c r="TZO4" s="197"/>
      <c r="TZP4" s="197"/>
      <c r="TZQ4" s="197"/>
      <c r="TZR4" s="197"/>
      <c r="TZS4" s="197"/>
      <c r="TZT4" s="188"/>
      <c r="TZU4" s="208"/>
      <c r="TZV4" s="196"/>
      <c r="TZW4" s="196"/>
      <c r="TZX4" s="196"/>
      <c r="TZY4" s="196"/>
      <c r="TZZ4" s="196"/>
      <c r="UAA4" s="196"/>
      <c r="UAB4" s="197"/>
      <c r="UAC4" s="197"/>
      <c r="UAD4" s="197"/>
      <c r="UAE4" s="197"/>
      <c r="UAF4" s="197"/>
      <c r="UAG4" s="197"/>
      <c r="UAH4" s="197"/>
      <c r="UAI4" s="197"/>
      <c r="UAJ4" s="188"/>
      <c r="UAK4" s="208"/>
      <c r="UAL4" s="196"/>
      <c r="UAM4" s="196"/>
      <c r="UAN4" s="196"/>
      <c r="UAO4" s="196"/>
      <c r="UAP4" s="196"/>
      <c r="UAQ4" s="196"/>
      <c r="UAR4" s="197"/>
      <c r="UAS4" s="197"/>
      <c r="UAT4" s="197"/>
      <c r="UAU4" s="197"/>
      <c r="UAV4" s="197"/>
      <c r="UAW4" s="197"/>
      <c r="UAX4" s="197"/>
      <c r="UAY4" s="197"/>
      <c r="UAZ4" s="188"/>
      <c r="UBA4" s="208"/>
      <c r="UBB4" s="196"/>
      <c r="UBC4" s="196"/>
      <c r="UBD4" s="196"/>
      <c r="UBE4" s="196"/>
      <c r="UBF4" s="196"/>
      <c r="UBG4" s="196"/>
      <c r="UBH4" s="197"/>
      <c r="UBI4" s="197"/>
      <c r="UBJ4" s="197"/>
      <c r="UBK4" s="197"/>
      <c r="UBL4" s="197"/>
      <c r="UBM4" s="197"/>
      <c r="UBN4" s="197"/>
      <c r="UBO4" s="197"/>
      <c r="UBP4" s="188"/>
      <c r="UBQ4" s="208"/>
      <c r="UBR4" s="196"/>
      <c r="UBS4" s="196"/>
      <c r="UBT4" s="196"/>
      <c r="UBU4" s="196"/>
      <c r="UBV4" s="196"/>
      <c r="UBW4" s="196"/>
      <c r="UBX4" s="197"/>
      <c r="UBY4" s="197"/>
      <c r="UBZ4" s="197"/>
      <c r="UCA4" s="197"/>
      <c r="UCB4" s="197"/>
      <c r="UCC4" s="197"/>
      <c r="UCD4" s="197"/>
      <c r="UCE4" s="197"/>
      <c r="UCF4" s="188"/>
      <c r="UCG4" s="208"/>
      <c r="UCH4" s="196"/>
      <c r="UCI4" s="196"/>
      <c r="UCJ4" s="196"/>
      <c r="UCK4" s="196"/>
      <c r="UCL4" s="196"/>
      <c r="UCM4" s="196"/>
      <c r="UCN4" s="197"/>
      <c r="UCO4" s="197"/>
      <c r="UCP4" s="197"/>
      <c r="UCQ4" s="197"/>
      <c r="UCR4" s="197"/>
      <c r="UCS4" s="197"/>
      <c r="UCT4" s="197"/>
      <c r="UCU4" s="197"/>
      <c r="UCV4" s="188"/>
      <c r="UCW4" s="208"/>
      <c r="UCX4" s="196"/>
      <c r="UCY4" s="196"/>
      <c r="UCZ4" s="196"/>
      <c r="UDA4" s="196"/>
      <c r="UDB4" s="196"/>
      <c r="UDC4" s="196"/>
      <c r="UDD4" s="197"/>
      <c r="UDE4" s="197"/>
      <c r="UDF4" s="197"/>
      <c r="UDG4" s="197"/>
      <c r="UDH4" s="197"/>
      <c r="UDI4" s="197"/>
      <c r="UDJ4" s="197"/>
      <c r="UDK4" s="197"/>
      <c r="UDL4" s="188"/>
      <c r="UDM4" s="208"/>
      <c r="UDN4" s="196"/>
      <c r="UDO4" s="196"/>
      <c r="UDP4" s="196"/>
      <c r="UDQ4" s="196"/>
      <c r="UDR4" s="196"/>
      <c r="UDS4" s="196"/>
      <c r="UDT4" s="197"/>
      <c r="UDU4" s="197"/>
      <c r="UDV4" s="197"/>
      <c r="UDW4" s="197"/>
      <c r="UDX4" s="197"/>
      <c r="UDY4" s="197"/>
      <c r="UDZ4" s="197"/>
      <c r="UEA4" s="197"/>
      <c r="UEB4" s="188"/>
      <c r="UEC4" s="208"/>
      <c r="UED4" s="196"/>
      <c r="UEE4" s="196"/>
      <c r="UEF4" s="196"/>
      <c r="UEG4" s="196"/>
      <c r="UEH4" s="196"/>
      <c r="UEI4" s="196"/>
      <c r="UEJ4" s="197"/>
      <c r="UEK4" s="197"/>
      <c r="UEL4" s="197"/>
      <c r="UEM4" s="197"/>
      <c r="UEN4" s="197"/>
      <c r="UEO4" s="197"/>
      <c r="UEP4" s="197"/>
      <c r="UEQ4" s="197"/>
      <c r="UER4" s="188"/>
      <c r="UES4" s="208"/>
      <c r="UET4" s="196"/>
      <c r="UEU4" s="196"/>
      <c r="UEV4" s="196"/>
      <c r="UEW4" s="196"/>
      <c r="UEX4" s="196"/>
      <c r="UEY4" s="196"/>
      <c r="UEZ4" s="197"/>
      <c r="UFA4" s="197"/>
      <c r="UFB4" s="197"/>
      <c r="UFC4" s="197"/>
      <c r="UFD4" s="197"/>
      <c r="UFE4" s="197"/>
      <c r="UFF4" s="197"/>
      <c r="UFG4" s="197"/>
      <c r="UFH4" s="188"/>
      <c r="UFI4" s="208"/>
      <c r="UFJ4" s="196"/>
      <c r="UFK4" s="196"/>
      <c r="UFL4" s="196"/>
      <c r="UFM4" s="196"/>
      <c r="UFN4" s="196"/>
      <c r="UFO4" s="196"/>
      <c r="UFP4" s="197"/>
      <c r="UFQ4" s="197"/>
      <c r="UFR4" s="197"/>
      <c r="UFS4" s="197"/>
      <c r="UFT4" s="197"/>
      <c r="UFU4" s="197"/>
      <c r="UFV4" s="197"/>
      <c r="UFW4" s="197"/>
      <c r="UFX4" s="188"/>
      <c r="UFY4" s="208"/>
      <c r="UFZ4" s="196"/>
      <c r="UGA4" s="196"/>
      <c r="UGB4" s="196"/>
      <c r="UGC4" s="196"/>
      <c r="UGD4" s="196"/>
      <c r="UGE4" s="196"/>
      <c r="UGF4" s="197"/>
      <c r="UGG4" s="197"/>
      <c r="UGH4" s="197"/>
      <c r="UGI4" s="197"/>
      <c r="UGJ4" s="197"/>
      <c r="UGK4" s="197"/>
      <c r="UGL4" s="197"/>
      <c r="UGM4" s="197"/>
      <c r="UGN4" s="188"/>
      <c r="UGO4" s="208"/>
      <c r="UGP4" s="196"/>
      <c r="UGQ4" s="196"/>
      <c r="UGR4" s="196"/>
      <c r="UGS4" s="196"/>
      <c r="UGT4" s="196"/>
      <c r="UGU4" s="196"/>
      <c r="UGV4" s="197"/>
      <c r="UGW4" s="197"/>
      <c r="UGX4" s="197"/>
      <c r="UGY4" s="197"/>
      <c r="UGZ4" s="197"/>
      <c r="UHA4" s="197"/>
      <c r="UHB4" s="197"/>
      <c r="UHC4" s="197"/>
      <c r="UHD4" s="188"/>
      <c r="UHE4" s="208"/>
      <c r="UHF4" s="196"/>
      <c r="UHG4" s="196"/>
      <c r="UHH4" s="196"/>
      <c r="UHI4" s="196"/>
      <c r="UHJ4" s="196"/>
      <c r="UHK4" s="196"/>
      <c r="UHL4" s="197"/>
      <c r="UHM4" s="197"/>
      <c r="UHN4" s="197"/>
      <c r="UHO4" s="197"/>
      <c r="UHP4" s="197"/>
      <c r="UHQ4" s="197"/>
      <c r="UHR4" s="197"/>
      <c r="UHS4" s="197"/>
      <c r="UHT4" s="188"/>
      <c r="UHU4" s="208"/>
      <c r="UHV4" s="196"/>
      <c r="UHW4" s="196"/>
      <c r="UHX4" s="196"/>
      <c r="UHY4" s="196"/>
      <c r="UHZ4" s="196"/>
      <c r="UIA4" s="196"/>
      <c r="UIB4" s="197"/>
      <c r="UIC4" s="197"/>
      <c r="UID4" s="197"/>
      <c r="UIE4" s="197"/>
      <c r="UIF4" s="197"/>
      <c r="UIG4" s="197"/>
      <c r="UIH4" s="197"/>
      <c r="UII4" s="197"/>
      <c r="UIJ4" s="188"/>
      <c r="UIK4" s="208"/>
      <c r="UIL4" s="196"/>
      <c r="UIM4" s="196"/>
      <c r="UIN4" s="196"/>
      <c r="UIO4" s="196"/>
      <c r="UIP4" s="196"/>
      <c r="UIQ4" s="196"/>
      <c r="UIR4" s="197"/>
      <c r="UIS4" s="197"/>
      <c r="UIT4" s="197"/>
      <c r="UIU4" s="197"/>
      <c r="UIV4" s="197"/>
      <c r="UIW4" s="197"/>
      <c r="UIX4" s="197"/>
      <c r="UIY4" s="197"/>
      <c r="UIZ4" s="188"/>
      <c r="UJA4" s="208"/>
      <c r="UJB4" s="196"/>
      <c r="UJC4" s="196"/>
      <c r="UJD4" s="196"/>
      <c r="UJE4" s="196"/>
      <c r="UJF4" s="196"/>
      <c r="UJG4" s="196"/>
      <c r="UJH4" s="197"/>
      <c r="UJI4" s="197"/>
      <c r="UJJ4" s="197"/>
      <c r="UJK4" s="197"/>
      <c r="UJL4" s="197"/>
      <c r="UJM4" s="197"/>
      <c r="UJN4" s="197"/>
      <c r="UJO4" s="197"/>
      <c r="UJP4" s="188"/>
      <c r="UJQ4" s="208"/>
      <c r="UJR4" s="196"/>
      <c r="UJS4" s="196"/>
      <c r="UJT4" s="196"/>
      <c r="UJU4" s="196"/>
      <c r="UJV4" s="196"/>
      <c r="UJW4" s="196"/>
      <c r="UJX4" s="197"/>
      <c r="UJY4" s="197"/>
      <c r="UJZ4" s="197"/>
      <c r="UKA4" s="197"/>
      <c r="UKB4" s="197"/>
      <c r="UKC4" s="197"/>
      <c r="UKD4" s="197"/>
      <c r="UKE4" s="197"/>
      <c r="UKF4" s="188"/>
      <c r="UKG4" s="208"/>
      <c r="UKH4" s="196"/>
      <c r="UKI4" s="196"/>
      <c r="UKJ4" s="196"/>
      <c r="UKK4" s="196"/>
      <c r="UKL4" s="196"/>
      <c r="UKM4" s="196"/>
      <c r="UKN4" s="197"/>
      <c r="UKO4" s="197"/>
      <c r="UKP4" s="197"/>
      <c r="UKQ4" s="197"/>
      <c r="UKR4" s="197"/>
      <c r="UKS4" s="197"/>
      <c r="UKT4" s="197"/>
      <c r="UKU4" s="197"/>
      <c r="UKV4" s="188"/>
      <c r="UKW4" s="208"/>
      <c r="UKX4" s="196"/>
      <c r="UKY4" s="196"/>
      <c r="UKZ4" s="196"/>
      <c r="ULA4" s="196"/>
      <c r="ULB4" s="196"/>
      <c r="ULC4" s="196"/>
      <c r="ULD4" s="197"/>
      <c r="ULE4" s="197"/>
      <c r="ULF4" s="197"/>
      <c r="ULG4" s="197"/>
      <c r="ULH4" s="197"/>
      <c r="ULI4" s="197"/>
      <c r="ULJ4" s="197"/>
      <c r="ULK4" s="197"/>
      <c r="ULL4" s="188"/>
      <c r="ULM4" s="208"/>
      <c r="ULN4" s="196"/>
      <c r="ULO4" s="196"/>
      <c r="ULP4" s="196"/>
      <c r="ULQ4" s="196"/>
      <c r="ULR4" s="196"/>
      <c r="ULS4" s="196"/>
      <c r="ULT4" s="197"/>
      <c r="ULU4" s="197"/>
      <c r="ULV4" s="197"/>
      <c r="ULW4" s="197"/>
      <c r="ULX4" s="197"/>
      <c r="ULY4" s="197"/>
      <c r="ULZ4" s="197"/>
      <c r="UMA4" s="197"/>
      <c r="UMB4" s="188"/>
      <c r="UMC4" s="208"/>
      <c r="UMD4" s="196"/>
      <c r="UME4" s="196"/>
      <c r="UMF4" s="196"/>
      <c r="UMG4" s="196"/>
      <c r="UMH4" s="196"/>
      <c r="UMI4" s="196"/>
      <c r="UMJ4" s="197"/>
      <c r="UMK4" s="197"/>
      <c r="UML4" s="197"/>
      <c r="UMM4" s="197"/>
      <c r="UMN4" s="197"/>
      <c r="UMO4" s="197"/>
      <c r="UMP4" s="197"/>
      <c r="UMQ4" s="197"/>
      <c r="UMR4" s="188"/>
      <c r="UMS4" s="208"/>
      <c r="UMT4" s="196"/>
      <c r="UMU4" s="196"/>
      <c r="UMV4" s="196"/>
      <c r="UMW4" s="196"/>
      <c r="UMX4" s="196"/>
      <c r="UMY4" s="196"/>
      <c r="UMZ4" s="197"/>
      <c r="UNA4" s="197"/>
      <c r="UNB4" s="197"/>
      <c r="UNC4" s="197"/>
      <c r="UND4" s="197"/>
      <c r="UNE4" s="197"/>
      <c r="UNF4" s="197"/>
      <c r="UNG4" s="197"/>
      <c r="UNH4" s="188"/>
      <c r="UNI4" s="208"/>
      <c r="UNJ4" s="196"/>
      <c r="UNK4" s="196"/>
      <c r="UNL4" s="196"/>
      <c r="UNM4" s="196"/>
      <c r="UNN4" s="196"/>
      <c r="UNO4" s="196"/>
      <c r="UNP4" s="197"/>
      <c r="UNQ4" s="197"/>
      <c r="UNR4" s="197"/>
      <c r="UNS4" s="197"/>
      <c r="UNT4" s="197"/>
      <c r="UNU4" s="197"/>
      <c r="UNV4" s="197"/>
      <c r="UNW4" s="197"/>
      <c r="UNX4" s="188"/>
      <c r="UNY4" s="208"/>
      <c r="UNZ4" s="196"/>
      <c r="UOA4" s="196"/>
      <c r="UOB4" s="196"/>
      <c r="UOC4" s="196"/>
      <c r="UOD4" s="196"/>
      <c r="UOE4" s="196"/>
      <c r="UOF4" s="197"/>
      <c r="UOG4" s="197"/>
      <c r="UOH4" s="197"/>
      <c r="UOI4" s="197"/>
      <c r="UOJ4" s="197"/>
      <c r="UOK4" s="197"/>
      <c r="UOL4" s="197"/>
      <c r="UOM4" s="197"/>
      <c r="UON4" s="188"/>
      <c r="UOO4" s="208"/>
      <c r="UOP4" s="196"/>
      <c r="UOQ4" s="196"/>
      <c r="UOR4" s="196"/>
      <c r="UOS4" s="196"/>
      <c r="UOT4" s="196"/>
      <c r="UOU4" s="196"/>
      <c r="UOV4" s="197"/>
      <c r="UOW4" s="197"/>
      <c r="UOX4" s="197"/>
      <c r="UOY4" s="197"/>
      <c r="UOZ4" s="197"/>
      <c r="UPA4" s="197"/>
      <c r="UPB4" s="197"/>
      <c r="UPC4" s="197"/>
      <c r="UPD4" s="188"/>
      <c r="UPE4" s="208"/>
      <c r="UPF4" s="196"/>
      <c r="UPG4" s="196"/>
      <c r="UPH4" s="196"/>
      <c r="UPI4" s="196"/>
      <c r="UPJ4" s="196"/>
      <c r="UPK4" s="196"/>
      <c r="UPL4" s="197"/>
      <c r="UPM4" s="197"/>
      <c r="UPN4" s="197"/>
      <c r="UPO4" s="197"/>
      <c r="UPP4" s="197"/>
      <c r="UPQ4" s="197"/>
      <c r="UPR4" s="197"/>
      <c r="UPS4" s="197"/>
      <c r="UPT4" s="188"/>
      <c r="UPU4" s="208"/>
      <c r="UPV4" s="196"/>
      <c r="UPW4" s="196"/>
      <c r="UPX4" s="196"/>
      <c r="UPY4" s="196"/>
      <c r="UPZ4" s="196"/>
      <c r="UQA4" s="196"/>
      <c r="UQB4" s="197"/>
      <c r="UQC4" s="197"/>
      <c r="UQD4" s="197"/>
      <c r="UQE4" s="197"/>
      <c r="UQF4" s="197"/>
      <c r="UQG4" s="197"/>
      <c r="UQH4" s="197"/>
      <c r="UQI4" s="197"/>
      <c r="UQJ4" s="188"/>
      <c r="UQK4" s="208"/>
      <c r="UQL4" s="196"/>
      <c r="UQM4" s="196"/>
      <c r="UQN4" s="196"/>
      <c r="UQO4" s="196"/>
      <c r="UQP4" s="196"/>
      <c r="UQQ4" s="196"/>
      <c r="UQR4" s="197"/>
      <c r="UQS4" s="197"/>
      <c r="UQT4" s="197"/>
      <c r="UQU4" s="197"/>
      <c r="UQV4" s="197"/>
      <c r="UQW4" s="197"/>
      <c r="UQX4" s="197"/>
      <c r="UQY4" s="197"/>
      <c r="UQZ4" s="188"/>
      <c r="URA4" s="208"/>
      <c r="URB4" s="196"/>
      <c r="URC4" s="196"/>
      <c r="URD4" s="196"/>
      <c r="URE4" s="196"/>
      <c r="URF4" s="196"/>
      <c r="URG4" s="196"/>
      <c r="URH4" s="197"/>
      <c r="URI4" s="197"/>
      <c r="URJ4" s="197"/>
      <c r="URK4" s="197"/>
      <c r="URL4" s="197"/>
      <c r="URM4" s="197"/>
      <c r="URN4" s="197"/>
      <c r="URO4" s="197"/>
      <c r="URP4" s="188"/>
      <c r="URQ4" s="208"/>
      <c r="URR4" s="196"/>
      <c r="URS4" s="196"/>
      <c r="URT4" s="196"/>
      <c r="URU4" s="196"/>
      <c r="URV4" s="196"/>
      <c r="URW4" s="196"/>
      <c r="URX4" s="197"/>
      <c r="URY4" s="197"/>
      <c r="URZ4" s="197"/>
      <c r="USA4" s="197"/>
      <c r="USB4" s="197"/>
      <c r="USC4" s="197"/>
      <c r="USD4" s="197"/>
      <c r="USE4" s="197"/>
      <c r="USF4" s="188"/>
      <c r="USG4" s="208"/>
      <c r="USH4" s="196"/>
      <c r="USI4" s="196"/>
      <c r="USJ4" s="196"/>
      <c r="USK4" s="196"/>
      <c r="USL4" s="196"/>
      <c r="USM4" s="196"/>
      <c r="USN4" s="197"/>
      <c r="USO4" s="197"/>
      <c r="USP4" s="197"/>
      <c r="USQ4" s="197"/>
      <c r="USR4" s="197"/>
      <c r="USS4" s="197"/>
      <c r="UST4" s="197"/>
      <c r="USU4" s="197"/>
      <c r="USV4" s="188"/>
      <c r="USW4" s="208"/>
      <c r="USX4" s="196"/>
      <c r="USY4" s="196"/>
      <c r="USZ4" s="196"/>
      <c r="UTA4" s="196"/>
      <c r="UTB4" s="196"/>
      <c r="UTC4" s="196"/>
      <c r="UTD4" s="197"/>
      <c r="UTE4" s="197"/>
      <c r="UTF4" s="197"/>
      <c r="UTG4" s="197"/>
      <c r="UTH4" s="197"/>
      <c r="UTI4" s="197"/>
      <c r="UTJ4" s="197"/>
      <c r="UTK4" s="197"/>
      <c r="UTL4" s="188"/>
      <c r="UTM4" s="208"/>
      <c r="UTN4" s="196"/>
      <c r="UTO4" s="196"/>
      <c r="UTP4" s="196"/>
      <c r="UTQ4" s="196"/>
      <c r="UTR4" s="196"/>
      <c r="UTS4" s="196"/>
      <c r="UTT4" s="197"/>
      <c r="UTU4" s="197"/>
      <c r="UTV4" s="197"/>
      <c r="UTW4" s="197"/>
      <c r="UTX4" s="197"/>
      <c r="UTY4" s="197"/>
      <c r="UTZ4" s="197"/>
      <c r="UUA4" s="197"/>
      <c r="UUB4" s="188"/>
      <c r="UUC4" s="208"/>
      <c r="UUD4" s="196"/>
      <c r="UUE4" s="196"/>
      <c r="UUF4" s="196"/>
      <c r="UUG4" s="196"/>
      <c r="UUH4" s="196"/>
      <c r="UUI4" s="196"/>
      <c r="UUJ4" s="197"/>
      <c r="UUK4" s="197"/>
      <c r="UUL4" s="197"/>
      <c r="UUM4" s="197"/>
      <c r="UUN4" s="197"/>
      <c r="UUO4" s="197"/>
      <c r="UUP4" s="197"/>
      <c r="UUQ4" s="197"/>
      <c r="UUR4" s="188"/>
      <c r="UUS4" s="208"/>
      <c r="UUT4" s="196"/>
      <c r="UUU4" s="196"/>
      <c r="UUV4" s="196"/>
      <c r="UUW4" s="196"/>
      <c r="UUX4" s="196"/>
      <c r="UUY4" s="196"/>
      <c r="UUZ4" s="197"/>
      <c r="UVA4" s="197"/>
      <c r="UVB4" s="197"/>
      <c r="UVC4" s="197"/>
      <c r="UVD4" s="197"/>
      <c r="UVE4" s="197"/>
      <c r="UVF4" s="197"/>
      <c r="UVG4" s="197"/>
      <c r="UVH4" s="188"/>
      <c r="UVI4" s="208"/>
      <c r="UVJ4" s="196"/>
      <c r="UVK4" s="196"/>
      <c r="UVL4" s="196"/>
      <c r="UVM4" s="196"/>
      <c r="UVN4" s="196"/>
      <c r="UVO4" s="196"/>
      <c r="UVP4" s="197"/>
      <c r="UVQ4" s="197"/>
      <c r="UVR4" s="197"/>
      <c r="UVS4" s="197"/>
      <c r="UVT4" s="197"/>
      <c r="UVU4" s="197"/>
      <c r="UVV4" s="197"/>
      <c r="UVW4" s="197"/>
      <c r="UVX4" s="188"/>
      <c r="UVY4" s="208"/>
      <c r="UVZ4" s="196"/>
      <c r="UWA4" s="196"/>
      <c r="UWB4" s="196"/>
      <c r="UWC4" s="196"/>
      <c r="UWD4" s="196"/>
      <c r="UWE4" s="196"/>
      <c r="UWF4" s="197"/>
      <c r="UWG4" s="197"/>
      <c r="UWH4" s="197"/>
      <c r="UWI4" s="197"/>
      <c r="UWJ4" s="197"/>
      <c r="UWK4" s="197"/>
      <c r="UWL4" s="197"/>
      <c r="UWM4" s="197"/>
      <c r="UWN4" s="188"/>
      <c r="UWO4" s="208"/>
      <c r="UWP4" s="196"/>
      <c r="UWQ4" s="196"/>
      <c r="UWR4" s="196"/>
      <c r="UWS4" s="196"/>
      <c r="UWT4" s="196"/>
      <c r="UWU4" s="196"/>
      <c r="UWV4" s="197"/>
      <c r="UWW4" s="197"/>
      <c r="UWX4" s="197"/>
      <c r="UWY4" s="197"/>
      <c r="UWZ4" s="197"/>
      <c r="UXA4" s="197"/>
      <c r="UXB4" s="197"/>
      <c r="UXC4" s="197"/>
      <c r="UXD4" s="188"/>
      <c r="UXE4" s="208"/>
      <c r="UXF4" s="196"/>
      <c r="UXG4" s="196"/>
      <c r="UXH4" s="196"/>
      <c r="UXI4" s="196"/>
      <c r="UXJ4" s="196"/>
      <c r="UXK4" s="196"/>
      <c r="UXL4" s="197"/>
      <c r="UXM4" s="197"/>
      <c r="UXN4" s="197"/>
      <c r="UXO4" s="197"/>
      <c r="UXP4" s="197"/>
      <c r="UXQ4" s="197"/>
      <c r="UXR4" s="197"/>
      <c r="UXS4" s="197"/>
      <c r="UXT4" s="188"/>
      <c r="UXU4" s="208"/>
      <c r="UXV4" s="196"/>
      <c r="UXW4" s="196"/>
      <c r="UXX4" s="196"/>
      <c r="UXY4" s="196"/>
      <c r="UXZ4" s="196"/>
      <c r="UYA4" s="196"/>
      <c r="UYB4" s="197"/>
      <c r="UYC4" s="197"/>
      <c r="UYD4" s="197"/>
      <c r="UYE4" s="197"/>
      <c r="UYF4" s="197"/>
      <c r="UYG4" s="197"/>
      <c r="UYH4" s="197"/>
      <c r="UYI4" s="197"/>
      <c r="UYJ4" s="188"/>
      <c r="UYK4" s="208"/>
      <c r="UYL4" s="196"/>
      <c r="UYM4" s="196"/>
      <c r="UYN4" s="196"/>
      <c r="UYO4" s="196"/>
      <c r="UYP4" s="196"/>
      <c r="UYQ4" s="196"/>
      <c r="UYR4" s="197"/>
      <c r="UYS4" s="197"/>
      <c r="UYT4" s="197"/>
      <c r="UYU4" s="197"/>
      <c r="UYV4" s="197"/>
      <c r="UYW4" s="197"/>
      <c r="UYX4" s="197"/>
      <c r="UYY4" s="197"/>
      <c r="UYZ4" s="188"/>
      <c r="UZA4" s="208"/>
      <c r="UZB4" s="196"/>
      <c r="UZC4" s="196"/>
      <c r="UZD4" s="196"/>
      <c r="UZE4" s="196"/>
      <c r="UZF4" s="196"/>
      <c r="UZG4" s="196"/>
      <c r="UZH4" s="197"/>
      <c r="UZI4" s="197"/>
      <c r="UZJ4" s="197"/>
      <c r="UZK4" s="197"/>
      <c r="UZL4" s="197"/>
      <c r="UZM4" s="197"/>
      <c r="UZN4" s="197"/>
      <c r="UZO4" s="197"/>
      <c r="UZP4" s="188"/>
      <c r="UZQ4" s="208"/>
      <c r="UZR4" s="196"/>
      <c r="UZS4" s="196"/>
      <c r="UZT4" s="196"/>
      <c r="UZU4" s="196"/>
      <c r="UZV4" s="196"/>
      <c r="UZW4" s="196"/>
      <c r="UZX4" s="197"/>
      <c r="UZY4" s="197"/>
      <c r="UZZ4" s="197"/>
      <c r="VAA4" s="197"/>
      <c r="VAB4" s="197"/>
      <c r="VAC4" s="197"/>
      <c r="VAD4" s="197"/>
      <c r="VAE4" s="197"/>
      <c r="VAF4" s="188"/>
      <c r="VAG4" s="208"/>
      <c r="VAH4" s="196"/>
      <c r="VAI4" s="196"/>
      <c r="VAJ4" s="196"/>
      <c r="VAK4" s="196"/>
      <c r="VAL4" s="196"/>
      <c r="VAM4" s="196"/>
      <c r="VAN4" s="197"/>
      <c r="VAO4" s="197"/>
      <c r="VAP4" s="197"/>
      <c r="VAQ4" s="197"/>
      <c r="VAR4" s="197"/>
      <c r="VAS4" s="197"/>
      <c r="VAT4" s="197"/>
      <c r="VAU4" s="197"/>
      <c r="VAV4" s="188"/>
      <c r="VAW4" s="208"/>
      <c r="VAX4" s="196"/>
      <c r="VAY4" s="196"/>
      <c r="VAZ4" s="196"/>
      <c r="VBA4" s="196"/>
      <c r="VBB4" s="196"/>
      <c r="VBC4" s="196"/>
      <c r="VBD4" s="197"/>
      <c r="VBE4" s="197"/>
      <c r="VBF4" s="197"/>
      <c r="VBG4" s="197"/>
      <c r="VBH4" s="197"/>
      <c r="VBI4" s="197"/>
      <c r="VBJ4" s="197"/>
      <c r="VBK4" s="197"/>
      <c r="VBL4" s="188"/>
      <c r="VBM4" s="208"/>
      <c r="VBN4" s="196"/>
      <c r="VBO4" s="196"/>
      <c r="VBP4" s="196"/>
      <c r="VBQ4" s="196"/>
      <c r="VBR4" s="196"/>
      <c r="VBS4" s="196"/>
      <c r="VBT4" s="197"/>
      <c r="VBU4" s="197"/>
      <c r="VBV4" s="197"/>
      <c r="VBW4" s="197"/>
      <c r="VBX4" s="197"/>
      <c r="VBY4" s="197"/>
      <c r="VBZ4" s="197"/>
      <c r="VCA4" s="197"/>
      <c r="VCB4" s="188"/>
      <c r="VCC4" s="208"/>
      <c r="VCD4" s="196"/>
      <c r="VCE4" s="196"/>
      <c r="VCF4" s="196"/>
      <c r="VCG4" s="196"/>
      <c r="VCH4" s="196"/>
      <c r="VCI4" s="196"/>
      <c r="VCJ4" s="197"/>
      <c r="VCK4" s="197"/>
      <c r="VCL4" s="197"/>
      <c r="VCM4" s="197"/>
      <c r="VCN4" s="197"/>
      <c r="VCO4" s="197"/>
      <c r="VCP4" s="197"/>
      <c r="VCQ4" s="197"/>
      <c r="VCR4" s="188"/>
      <c r="VCS4" s="208"/>
      <c r="VCT4" s="196"/>
      <c r="VCU4" s="196"/>
      <c r="VCV4" s="196"/>
      <c r="VCW4" s="196"/>
      <c r="VCX4" s="196"/>
      <c r="VCY4" s="196"/>
      <c r="VCZ4" s="197"/>
      <c r="VDA4" s="197"/>
      <c r="VDB4" s="197"/>
      <c r="VDC4" s="197"/>
      <c r="VDD4" s="197"/>
      <c r="VDE4" s="197"/>
      <c r="VDF4" s="197"/>
      <c r="VDG4" s="197"/>
      <c r="VDH4" s="188"/>
      <c r="VDI4" s="208"/>
      <c r="VDJ4" s="196"/>
      <c r="VDK4" s="196"/>
      <c r="VDL4" s="196"/>
      <c r="VDM4" s="196"/>
      <c r="VDN4" s="196"/>
      <c r="VDO4" s="196"/>
      <c r="VDP4" s="197"/>
      <c r="VDQ4" s="197"/>
      <c r="VDR4" s="197"/>
      <c r="VDS4" s="197"/>
      <c r="VDT4" s="197"/>
      <c r="VDU4" s="197"/>
      <c r="VDV4" s="197"/>
      <c r="VDW4" s="197"/>
      <c r="VDX4" s="188"/>
      <c r="VDY4" s="208"/>
      <c r="VDZ4" s="196"/>
      <c r="VEA4" s="196"/>
      <c r="VEB4" s="196"/>
      <c r="VEC4" s="196"/>
      <c r="VED4" s="196"/>
      <c r="VEE4" s="196"/>
      <c r="VEF4" s="197"/>
      <c r="VEG4" s="197"/>
      <c r="VEH4" s="197"/>
      <c r="VEI4" s="197"/>
      <c r="VEJ4" s="197"/>
      <c r="VEK4" s="197"/>
      <c r="VEL4" s="197"/>
      <c r="VEM4" s="197"/>
      <c r="VEN4" s="188"/>
      <c r="VEO4" s="208"/>
      <c r="VEP4" s="196"/>
      <c r="VEQ4" s="196"/>
      <c r="VER4" s="196"/>
      <c r="VES4" s="196"/>
      <c r="VET4" s="196"/>
      <c r="VEU4" s="196"/>
      <c r="VEV4" s="197"/>
      <c r="VEW4" s="197"/>
      <c r="VEX4" s="197"/>
      <c r="VEY4" s="197"/>
      <c r="VEZ4" s="197"/>
      <c r="VFA4" s="197"/>
      <c r="VFB4" s="197"/>
      <c r="VFC4" s="197"/>
      <c r="VFD4" s="188"/>
      <c r="VFE4" s="208"/>
      <c r="VFF4" s="196"/>
      <c r="VFG4" s="196"/>
      <c r="VFH4" s="196"/>
      <c r="VFI4" s="196"/>
      <c r="VFJ4" s="196"/>
      <c r="VFK4" s="196"/>
      <c r="VFL4" s="197"/>
      <c r="VFM4" s="197"/>
      <c r="VFN4" s="197"/>
      <c r="VFO4" s="197"/>
      <c r="VFP4" s="197"/>
      <c r="VFQ4" s="197"/>
      <c r="VFR4" s="197"/>
      <c r="VFS4" s="197"/>
      <c r="VFT4" s="188"/>
      <c r="VFU4" s="208"/>
      <c r="VFV4" s="196"/>
      <c r="VFW4" s="196"/>
      <c r="VFX4" s="196"/>
      <c r="VFY4" s="196"/>
      <c r="VFZ4" s="196"/>
      <c r="VGA4" s="196"/>
      <c r="VGB4" s="197"/>
      <c r="VGC4" s="197"/>
      <c r="VGD4" s="197"/>
      <c r="VGE4" s="197"/>
      <c r="VGF4" s="197"/>
      <c r="VGG4" s="197"/>
      <c r="VGH4" s="197"/>
      <c r="VGI4" s="197"/>
      <c r="VGJ4" s="188"/>
      <c r="VGK4" s="208"/>
      <c r="VGL4" s="196"/>
      <c r="VGM4" s="196"/>
      <c r="VGN4" s="196"/>
      <c r="VGO4" s="196"/>
      <c r="VGP4" s="196"/>
      <c r="VGQ4" s="196"/>
      <c r="VGR4" s="197"/>
      <c r="VGS4" s="197"/>
      <c r="VGT4" s="197"/>
      <c r="VGU4" s="197"/>
      <c r="VGV4" s="197"/>
      <c r="VGW4" s="197"/>
      <c r="VGX4" s="197"/>
      <c r="VGY4" s="197"/>
      <c r="VGZ4" s="188"/>
      <c r="VHA4" s="208"/>
      <c r="VHB4" s="196"/>
      <c r="VHC4" s="196"/>
      <c r="VHD4" s="196"/>
      <c r="VHE4" s="196"/>
      <c r="VHF4" s="196"/>
      <c r="VHG4" s="196"/>
      <c r="VHH4" s="197"/>
      <c r="VHI4" s="197"/>
      <c r="VHJ4" s="197"/>
      <c r="VHK4" s="197"/>
      <c r="VHL4" s="197"/>
      <c r="VHM4" s="197"/>
      <c r="VHN4" s="197"/>
      <c r="VHO4" s="197"/>
      <c r="VHP4" s="188"/>
      <c r="VHQ4" s="208"/>
      <c r="VHR4" s="196"/>
      <c r="VHS4" s="196"/>
      <c r="VHT4" s="196"/>
      <c r="VHU4" s="196"/>
      <c r="VHV4" s="196"/>
      <c r="VHW4" s="196"/>
      <c r="VHX4" s="197"/>
      <c r="VHY4" s="197"/>
      <c r="VHZ4" s="197"/>
      <c r="VIA4" s="197"/>
      <c r="VIB4" s="197"/>
      <c r="VIC4" s="197"/>
      <c r="VID4" s="197"/>
      <c r="VIE4" s="197"/>
      <c r="VIF4" s="188"/>
      <c r="VIG4" s="208"/>
      <c r="VIH4" s="196"/>
      <c r="VII4" s="196"/>
      <c r="VIJ4" s="196"/>
      <c r="VIK4" s="196"/>
      <c r="VIL4" s="196"/>
      <c r="VIM4" s="196"/>
      <c r="VIN4" s="197"/>
      <c r="VIO4" s="197"/>
      <c r="VIP4" s="197"/>
      <c r="VIQ4" s="197"/>
      <c r="VIR4" s="197"/>
      <c r="VIS4" s="197"/>
      <c r="VIT4" s="197"/>
      <c r="VIU4" s="197"/>
      <c r="VIV4" s="188"/>
      <c r="VIW4" s="208"/>
      <c r="VIX4" s="196"/>
      <c r="VIY4" s="196"/>
      <c r="VIZ4" s="196"/>
      <c r="VJA4" s="196"/>
      <c r="VJB4" s="196"/>
      <c r="VJC4" s="196"/>
      <c r="VJD4" s="197"/>
      <c r="VJE4" s="197"/>
      <c r="VJF4" s="197"/>
      <c r="VJG4" s="197"/>
      <c r="VJH4" s="197"/>
      <c r="VJI4" s="197"/>
      <c r="VJJ4" s="197"/>
      <c r="VJK4" s="197"/>
      <c r="VJL4" s="188"/>
      <c r="VJM4" s="208"/>
      <c r="VJN4" s="196"/>
      <c r="VJO4" s="196"/>
      <c r="VJP4" s="196"/>
      <c r="VJQ4" s="196"/>
      <c r="VJR4" s="196"/>
      <c r="VJS4" s="196"/>
      <c r="VJT4" s="197"/>
      <c r="VJU4" s="197"/>
      <c r="VJV4" s="197"/>
      <c r="VJW4" s="197"/>
      <c r="VJX4" s="197"/>
      <c r="VJY4" s="197"/>
      <c r="VJZ4" s="197"/>
      <c r="VKA4" s="197"/>
      <c r="VKB4" s="188"/>
      <c r="VKC4" s="208"/>
      <c r="VKD4" s="196"/>
      <c r="VKE4" s="196"/>
      <c r="VKF4" s="196"/>
      <c r="VKG4" s="196"/>
      <c r="VKH4" s="196"/>
      <c r="VKI4" s="196"/>
      <c r="VKJ4" s="197"/>
      <c r="VKK4" s="197"/>
      <c r="VKL4" s="197"/>
      <c r="VKM4" s="197"/>
      <c r="VKN4" s="197"/>
      <c r="VKO4" s="197"/>
      <c r="VKP4" s="197"/>
      <c r="VKQ4" s="197"/>
      <c r="VKR4" s="188"/>
      <c r="VKS4" s="208"/>
      <c r="VKT4" s="196"/>
      <c r="VKU4" s="196"/>
      <c r="VKV4" s="196"/>
      <c r="VKW4" s="196"/>
      <c r="VKX4" s="196"/>
      <c r="VKY4" s="196"/>
      <c r="VKZ4" s="197"/>
      <c r="VLA4" s="197"/>
      <c r="VLB4" s="197"/>
      <c r="VLC4" s="197"/>
      <c r="VLD4" s="197"/>
      <c r="VLE4" s="197"/>
      <c r="VLF4" s="197"/>
      <c r="VLG4" s="197"/>
      <c r="VLH4" s="188"/>
      <c r="VLI4" s="208"/>
      <c r="VLJ4" s="196"/>
      <c r="VLK4" s="196"/>
      <c r="VLL4" s="196"/>
      <c r="VLM4" s="196"/>
      <c r="VLN4" s="196"/>
      <c r="VLO4" s="196"/>
      <c r="VLP4" s="197"/>
      <c r="VLQ4" s="197"/>
      <c r="VLR4" s="197"/>
      <c r="VLS4" s="197"/>
      <c r="VLT4" s="197"/>
      <c r="VLU4" s="197"/>
      <c r="VLV4" s="197"/>
      <c r="VLW4" s="197"/>
      <c r="VLX4" s="188"/>
      <c r="VLY4" s="208"/>
      <c r="VLZ4" s="196"/>
      <c r="VMA4" s="196"/>
      <c r="VMB4" s="196"/>
      <c r="VMC4" s="196"/>
      <c r="VMD4" s="196"/>
      <c r="VME4" s="196"/>
      <c r="VMF4" s="197"/>
      <c r="VMG4" s="197"/>
      <c r="VMH4" s="197"/>
      <c r="VMI4" s="197"/>
      <c r="VMJ4" s="197"/>
      <c r="VMK4" s="197"/>
      <c r="VML4" s="197"/>
      <c r="VMM4" s="197"/>
      <c r="VMN4" s="188"/>
      <c r="VMO4" s="208"/>
      <c r="VMP4" s="196"/>
      <c r="VMQ4" s="196"/>
      <c r="VMR4" s="196"/>
      <c r="VMS4" s="196"/>
      <c r="VMT4" s="196"/>
      <c r="VMU4" s="196"/>
      <c r="VMV4" s="197"/>
      <c r="VMW4" s="197"/>
      <c r="VMX4" s="197"/>
      <c r="VMY4" s="197"/>
      <c r="VMZ4" s="197"/>
      <c r="VNA4" s="197"/>
      <c r="VNB4" s="197"/>
      <c r="VNC4" s="197"/>
      <c r="VND4" s="188"/>
      <c r="VNE4" s="208"/>
      <c r="VNF4" s="196"/>
      <c r="VNG4" s="196"/>
      <c r="VNH4" s="196"/>
      <c r="VNI4" s="196"/>
      <c r="VNJ4" s="196"/>
      <c r="VNK4" s="196"/>
      <c r="VNL4" s="197"/>
      <c r="VNM4" s="197"/>
      <c r="VNN4" s="197"/>
      <c r="VNO4" s="197"/>
      <c r="VNP4" s="197"/>
      <c r="VNQ4" s="197"/>
      <c r="VNR4" s="197"/>
      <c r="VNS4" s="197"/>
      <c r="VNT4" s="188"/>
      <c r="VNU4" s="208"/>
      <c r="VNV4" s="196"/>
      <c r="VNW4" s="196"/>
      <c r="VNX4" s="196"/>
      <c r="VNY4" s="196"/>
      <c r="VNZ4" s="196"/>
      <c r="VOA4" s="196"/>
      <c r="VOB4" s="197"/>
      <c r="VOC4" s="197"/>
      <c r="VOD4" s="197"/>
      <c r="VOE4" s="197"/>
      <c r="VOF4" s="197"/>
      <c r="VOG4" s="197"/>
      <c r="VOH4" s="197"/>
      <c r="VOI4" s="197"/>
      <c r="VOJ4" s="188"/>
      <c r="VOK4" s="208"/>
      <c r="VOL4" s="196"/>
      <c r="VOM4" s="196"/>
      <c r="VON4" s="196"/>
      <c r="VOO4" s="196"/>
      <c r="VOP4" s="196"/>
      <c r="VOQ4" s="196"/>
      <c r="VOR4" s="197"/>
      <c r="VOS4" s="197"/>
      <c r="VOT4" s="197"/>
      <c r="VOU4" s="197"/>
      <c r="VOV4" s="197"/>
      <c r="VOW4" s="197"/>
      <c r="VOX4" s="197"/>
      <c r="VOY4" s="197"/>
      <c r="VOZ4" s="188"/>
      <c r="VPA4" s="208"/>
      <c r="VPB4" s="196"/>
      <c r="VPC4" s="196"/>
      <c r="VPD4" s="196"/>
      <c r="VPE4" s="196"/>
      <c r="VPF4" s="196"/>
      <c r="VPG4" s="196"/>
      <c r="VPH4" s="197"/>
      <c r="VPI4" s="197"/>
      <c r="VPJ4" s="197"/>
      <c r="VPK4" s="197"/>
      <c r="VPL4" s="197"/>
      <c r="VPM4" s="197"/>
      <c r="VPN4" s="197"/>
      <c r="VPO4" s="197"/>
      <c r="VPP4" s="188"/>
      <c r="VPQ4" s="208"/>
      <c r="VPR4" s="196"/>
      <c r="VPS4" s="196"/>
      <c r="VPT4" s="196"/>
      <c r="VPU4" s="196"/>
      <c r="VPV4" s="196"/>
      <c r="VPW4" s="196"/>
      <c r="VPX4" s="197"/>
      <c r="VPY4" s="197"/>
      <c r="VPZ4" s="197"/>
      <c r="VQA4" s="197"/>
      <c r="VQB4" s="197"/>
      <c r="VQC4" s="197"/>
      <c r="VQD4" s="197"/>
      <c r="VQE4" s="197"/>
      <c r="VQF4" s="188"/>
      <c r="VQG4" s="208"/>
      <c r="VQH4" s="196"/>
      <c r="VQI4" s="196"/>
      <c r="VQJ4" s="196"/>
      <c r="VQK4" s="196"/>
      <c r="VQL4" s="196"/>
      <c r="VQM4" s="196"/>
      <c r="VQN4" s="197"/>
      <c r="VQO4" s="197"/>
      <c r="VQP4" s="197"/>
      <c r="VQQ4" s="197"/>
      <c r="VQR4" s="197"/>
      <c r="VQS4" s="197"/>
      <c r="VQT4" s="197"/>
      <c r="VQU4" s="197"/>
      <c r="VQV4" s="188"/>
      <c r="VQW4" s="208"/>
      <c r="VQX4" s="196"/>
      <c r="VQY4" s="196"/>
      <c r="VQZ4" s="196"/>
      <c r="VRA4" s="196"/>
      <c r="VRB4" s="196"/>
      <c r="VRC4" s="196"/>
      <c r="VRD4" s="197"/>
      <c r="VRE4" s="197"/>
      <c r="VRF4" s="197"/>
      <c r="VRG4" s="197"/>
      <c r="VRH4" s="197"/>
      <c r="VRI4" s="197"/>
      <c r="VRJ4" s="197"/>
      <c r="VRK4" s="197"/>
      <c r="VRL4" s="188"/>
      <c r="VRM4" s="208"/>
      <c r="VRN4" s="196"/>
      <c r="VRO4" s="196"/>
      <c r="VRP4" s="196"/>
      <c r="VRQ4" s="196"/>
      <c r="VRR4" s="196"/>
      <c r="VRS4" s="196"/>
      <c r="VRT4" s="197"/>
      <c r="VRU4" s="197"/>
      <c r="VRV4" s="197"/>
      <c r="VRW4" s="197"/>
      <c r="VRX4" s="197"/>
      <c r="VRY4" s="197"/>
      <c r="VRZ4" s="197"/>
      <c r="VSA4" s="197"/>
      <c r="VSB4" s="188"/>
      <c r="VSC4" s="208"/>
      <c r="VSD4" s="196"/>
      <c r="VSE4" s="196"/>
      <c r="VSF4" s="196"/>
      <c r="VSG4" s="196"/>
      <c r="VSH4" s="196"/>
      <c r="VSI4" s="196"/>
      <c r="VSJ4" s="197"/>
      <c r="VSK4" s="197"/>
      <c r="VSL4" s="197"/>
      <c r="VSM4" s="197"/>
      <c r="VSN4" s="197"/>
      <c r="VSO4" s="197"/>
      <c r="VSP4" s="197"/>
      <c r="VSQ4" s="197"/>
      <c r="VSR4" s="188"/>
      <c r="VSS4" s="208"/>
      <c r="VST4" s="196"/>
      <c r="VSU4" s="196"/>
      <c r="VSV4" s="196"/>
      <c r="VSW4" s="196"/>
      <c r="VSX4" s="196"/>
      <c r="VSY4" s="196"/>
      <c r="VSZ4" s="197"/>
      <c r="VTA4" s="197"/>
      <c r="VTB4" s="197"/>
      <c r="VTC4" s="197"/>
      <c r="VTD4" s="197"/>
      <c r="VTE4" s="197"/>
      <c r="VTF4" s="197"/>
      <c r="VTG4" s="197"/>
      <c r="VTH4" s="188"/>
      <c r="VTI4" s="208"/>
      <c r="VTJ4" s="196"/>
      <c r="VTK4" s="196"/>
      <c r="VTL4" s="196"/>
      <c r="VTM4" s="196"/>
      <c r="VTN4" s="196"/>
      <c r="VTO4" s="196"/>
      <c r="VTP4" s="197"/>
      <c r="VTQ4" s="197"/>
      <c r="VTR4" s="197"/>
      <c r="VTS4" s="197"/>
      <c r="VTT4" s="197"/>
      <c r="VTU4" s="197"/>
      <c r="VTV4" s="197"/>
      <c r="VTW4" s="197"/>
      <c r="VTX4" s="188"/>
      <c r="VTY4" s="208"/>
      <c r="VTZ4" s="196"/>
      <c r="VUA4" s="196"/>
      <c r="VUB4" s="196"/>
      <c r="VUC4" s="196"/>
      <c r="VUD4" s="196"/>
      <c r="VUE4" s="196"/>
      <c r="VUF4" s="197"/>
      <c r="VUG4" s="197"/>
      <c r="VUH4" s="197"/>
      <c r="VUI4" s="197"/>
      <c r="VUJ4" s="197"/>
      <c r="VUK4" s="197"/>
      <c r="VUL4" s="197"/>
      <c r="VUM4" s="197"/>
      <c r="VUN4" s="188"/>
      <c r="VUO4" s="208"/>
      <c r="VUP4" s="196"/>
      <c r="VUQ4" s="196"/>
      <c r="VUR4" s="196"/>
      <c r="VUS4" s="196"/>
      <c r="VUT4" s="196"/>
      <c r="VUU4" s="196"/>
      <c r="VUV4" s="197"/>
      <c r="VUW4" s="197"/>
      <c r="VUX4" s="197"/>
      <c r="VUY4" s="197"/>
      <c r="VUZ4" s="197"/>
      <c r="VVA4" s="197"/>
      <c r="VVB4" s="197"/>
      <c r="VVC4" s="197"/>
      <c r="VVD4" s="188"/>
      <c r="VVE4" s="208"/>
      <c r="VVF4" s="196"/>
      <c r="VVG4" s="196"/>
      <c r="VVH4" s="196"/>
      <c r="VVI4" s="196"/>
      <c r="VVJ4" s="196"/>
      <c r="VVK4" s="196"/>
      <c r="VVL4" s="197"/>
      <c r="VVM4" s="197"/>
      <c r="VVN4" s="197"/>
      <c r="VVO4" s="197"/>
      <c r="VVP4" s="197"/>
      <c r="VVQ4" s="197"/>
      <c r="VVR4" s="197"/>
      <c r="VVS4" s="197"/>
      <c r="VVT4" s="188"/>
      <c r="VVU4" s="208"/>
      <c r="VVV4" s="196"/>
      <c r="VVW4" s="196"/>
      <c r="VVX4" s="196"/>
      <c r="VVY4" s="196"/>
      <c r="VVZ4" s="196"/>
      <c r="VWA4" s="196"/>
      <c r="VWB4" s="197"/>
      <c r="VWC4" s="197"/>
      <c r="VWD4" s="197"/>
      <c r="VWE4" s="197"/>
      <c r="VWF4" s="197"/>
      <c r="VWG4" s="197"/>
      <c r="VWH4" s="197"/>
      <c r="VWI4" s="197"/>
      <c r="VWJ4" s="188"/>
      <c r="VWK4" s="208"/>
      <c r="VWL4" s="196"/>
      <c r="VWM4" s="196"/>
      <c r="VWN4" s="196"/>
      <c r="VWO4" s="196"/>
      <c r="VWP4" s="196"/>
      <c r="VWQ4" s="196"/>
      <c r="VWR4" s="197"/>
      <c r="VWS4" s="197"/>
      <c r="VWT4" s="197"/>
      <c r="VWU4" s="197"/>
      <c r="VWV4" s="197"/>
      <c r="VWW4" s="197"/>
      <c r="VWX4" s="197"/>
      <c r="VWY4" s="197"/>
      <c r="VWZ4" s="188"/>
      <c r="VXA4" s="208"/>
      <c r="VXB4" s="196"/>
      <c r="VXC4" s="196"/>
      <c r="VXD4" s="196"/>
      <c r="VXE4" s="196"/>
      <c r="VXF4" s="196"/>
      <c r="VXG4" s="196"/>
      <c r="VXH4" s="197"/>
      <c r="VXI4" s="197"/>
      <c r="VXJ4" s="197"/>
      <c r="VXK4" s="197"/>
      <c r="VXL4" s="197"/>
      <c r="VXM4" s="197"/>
      <c r="VXN4" s="197"/>
      <c r="VXO4" s="197"/>
      <c r="VXP4" s="188"/>
      <c r="VXQ4" s="208"/>
      <c r="VXR4" s="196"/>
      <c r="VXS4" s="196"/>
      <c r="VXT4" s="196"/>
      <c r="VXU4" s="196"/>
      <c r="VXV4" s="196"/>
      <c r="VXW4" s="196"/>
      <c r="VXX4" s="197"/>
      <c r="VXY4" s="197"/>
      <c r="VXZ4" s="197"/>
      <c r="VYA4" s="197"/>
      <c r="VYB4" s="197"/>
      <c r="VYC4" s="197"/>
      <c r="VYD4" s="197"/>
      <c r="VYE4" s="197"/>
      <c r="VYF4" s="188"/>
      <c r="VYG4" s="208"/>
      <c r="VYH4" s="196"/>
      <c r="VYI4" s="196"/>
      <c r="VYJ4" s="196"/>
      <c r="VYK4" s="196"/>
      <c r="VYL4" s="196"/>
      <c r="VYM4" s="196"/>
      <c r="VYN4" s="197"/>
      <c r="VYO4" s="197"/>
      <c r="VYP4" s="197"/>
      <c r="VYQ4" s="197"/>
      <c r="VYR4" s="197"/>
      <c r="VYS4" s="197"/>
      <c r="VYT4" s="197"/>
      <c r="VYU4" s="197"/>
      <c r="VYV4" s="188"/>
      <c r="VYW4" s="208"/>
      <c r="VYX4" s="196"/>
      <c r="VYY4" s="196"/>
      <c r="VYZ4" s="196"/>
      <c r="VZA4" s="196"/>
      <c r="VZB4" s="196"/>
      <c r="VZC4" s="196"/>
      <c r="VZD4" s="197"/>
      <c r="VZE4" s="197"/>
      <c r="VZF4" s="197"/>
      <c r="VZG4" s="197"/>
      <c r="VZH4" s="197"/>
      <c r="VZI4" s="197"/>
      <c r="VZJ4" s="197"/>
      <c r="VZK4" s="197"/>
      <c r="VZL4" s="188"/>
      <c r="VZM4" s="208"/>
      <c r="VZN4" s="196"/>
      <c r="VZO4" s="196"/>
      <c r="VZP4" s="196"/>
      <c r="VZQ4" s="196"/>
      <c r="VZR4" s="196"/>
      <c r="VZS4" s="196"/>
      <c r="VZT4" s="197"/>
      <c r="VZU4" s="197"/>
      <c r="VZV4" s="197"/>
      <c r="VZW4" s="197"/>
      <c r="VZX4" s="197"/>
      <c r="VZY4" s="197"/>
      <c r="VZZ4" s="197"/>
      <c r="WAA4" s="197"/>
      <c r="WAB4" s="188"/>
      <c r="WAC4" s="208"/>
      <c r="WAD4" s="196"/>
      <c r="WAE4" s="196"/>
      <c r="WAF4" s="196"/>
      <c r="WAG4" s="196"/>
      <c r="WAH4" s="196"/>
      <c r="WAI4" s="196"/>
      <c r="WAJ4" s="197"/>
      <c r="WAK4" s="197"/>
      <c r="WAL4" s="197"/>
      <c r="WAM4" s="197"/>
      <c r="WAN4" s="197"/>
      <c r="WAO4" s="197"/>
      <c r="WAP4" s="197"/>
      <c r="WAQ4" s="197"/>
      <c r="WAR4" s="188"/>
      <c r="WAS4" s="208"/>
      <c r="WAT4" s="196"/>
      <c r="WAU4" s="196"/>
      <c r="WAV4" s="196"/>
      <c r="WAW4" s="196"/>
      <c r="WAX4" s="196"/>
      <c r="WAY4" s="196"/>
      <c r="WAZ4" s="197"/>
      <c r="WBA4" s="197"/>
      <c r="WBB4" s="197"/>
      <c r="WBC4" s="197"/>
      <c r="WBD4" s="197"/>
      <c r="WBE4" s="197"/>
      <c r="WBF4" s="197"/>
      <c r="WBG4" s="197"/>
      <c r="WBH4" s="188"/>
      <c r="WBI4" s="208"/>
      <c r="WBJ4" s="196"/>
      <c r="WBK4" s="196"/>
      <c r="WBL4" s="196"/>
      <c r="WBM4" s="196"/>
      <c r="WBN4" s="196"/>
      <c r="WBO4" s="196"/>
      <c r="WBP4" s="197"/>
      <c r="WBQ4" s="197"/>
      <c r="WBR4" s="197"/>
      <c r="WBS4" s="197"/>
      <c r="WBT4" s="197"/>
      <c r="WBU4" s="197"/>
      <c r="WBV4" s="197"/>
      <c r="WBW4" s="197"/>
      <c r="WBX4" s="188"/>
      <c r="WBY4" s="208"/>
      <c r="WBZ4" s="196"/>
      <c r="WCA4" s="196"/>
      <c r="WCB4" s="196"/>
      <c r="WCC4" s="196"/>
      <c r="WCD4" s="196"/>
      <c r="WCE4" s="196"/>
      <c r="WCF4" s="197"/>
      <c r="WCG4" s="197"/>
      <c r="WCH4" s="197"/>
      <c r="WCI4" s="197"/>
      <c r="WCJ4" s="197"/>
      <c r="WCK4" s="197"/>
      <c r="WCL4" s="197"/>
      <c r="WCM4" s="197"/>
      <c r="WCN4" s="188"/>
      <c r="WCO4" s="208"/>
      <c r="WCP4" s="196"/>
      <c r="WCQ4" s="196"/>
      <c r="WCR4" s="196"/>
      <c r="WCS4" s="196"/>
      <c r="WCT4" s="196"/>
      <c r="WCU4" s="196"/>
      <c r="WCV4" s="197"/>
      <c r="WCW4" s="197"/>
      <c r="WCX4" s="197"/>
      <c r="WCY4" s="197"/>
      <c r="WCZ4" s="197"/>
      <c r="WDA4" s="197"/>
      <c r="WDB4" s="197"/>
      <c r="WDC4" s="197"/>
      <c r="WDD4" s="188"/>
      <c r="WDE4" s="208"/>
      <c r="WDF4" s="196"/>
      <c r="WDG4" s="196"/>
      <c r="WDH4" s="196"/>
      <c r="WDI4" s="196"/>
      <c r="WDJ4" s="196"/>
      <c r="WDK4" s="196"/>
      <c r="WDL4" s="197"/>
      <c r="WDM4" s="197"/>
      <c r="WDN4" s="197"/>
      <c r="WDO4" s="197"/>
      <c r="WDP4" s="197"/>
      <c r="WDQ4" s="197"/>
      <c r="WDR4" s="197"/>
      <c r="WDS4" s="197"/>
      <c r="WDT4" s="188"/>
      <c r="WDU4" s="208"/>
      <c r="WDV4" s="196"/>
      <c r="WDW4" s="196"/>
      <c r="WDX4" s="196"/>
      <c r="WDY4" s="196"/>
      <c r="WDZ4" s="196"/>
      <c r="WEA4" s="196"/>
      <c r="WEB4" s="197"/>
      <c r="WEC4" s="197"/>
      <c r="WED4" s="197"/>
      <c r="WEE4" s="197"/>
      <c r="WEF4" s="197"/>
      <c r="WEG4" s="197"/>
      <c r="WEH4" s="197"/>
      <c r="WEI4" s="197"/>
      <c r="WEJ4" s="188"/>
      <c r="WEK4" s="208"/>
      <c r="WEL4" s="196"/>
      <c r="WEM4" s="196"/>
      <c r="WEN4" s="196"/>
      <c r="WEO4" s="196"/>
      <c r="WEP4" s="196"/>
      <c r="WEQ4" s="196"/>
      <c r="WER4" s="197"/>
      <c r="WES4" s="197"/>
      <c r="WET4" s="197"/>
      <c r="WEU4" s="197"/>
      <c r="WEV4" s="197"/>
      <c r="WEW4" s="197"/>
      <c r="WEX4" s="197"/>
      <c r="WEY4" s="197"/>
      <c r="WEZ4" s="188"/>
      <c r="WFA4" s="208"/>
      <c r="WFB4" s="196"/>
      <c r="WFC4" s="196"/>
      <c r="WFD4" s="196"/>
      <c r="WFE4" s="196"/>
      <c r="WFF4" s="196"/>
      <c r="WFG4" s="196"/>
      <c r="WFH4" s="197"/>
      <c r="WFI4" s="197"/>
      <c r="WFJ4" s="197"/>
      <c r="WFK4" s="197"/>
      <c r="WFL4" s="197"/>
      <c r="WFM4" s="197"/>
      <c r="WFN4" s="197"/>
      <c r="WFO4" s="197"/>
      <c r="WFP4" s="188"/>
      <c r="WFQ4" s="208"/>
      <c r="WFR4" s="196"/>
      <c r="WFS4" s="196"/>
      <c r="WFT4" s="196"/>
      <c r="WFU4" s="196"/>
      <c r="WFV4" s="196"/>
      <c r="WFW4" s="196"/>
      <c r="WFX4" s="197"/>
      <c r="WFY4" s="197"/>
      <c r="WFZ4" s="197"/>
      <c r="WGA4" s="197"/>
      <c r="WGB4" s="197"/>
      <c r="WGC4" s="197"/>
      <c r="WGD4" s="197"/>
      <c r="WGE4" s="197"/>
      <c r="WGF4" s="188"/>
      <c r="WGG4" s="208"/>
      <c r="WGH4" s="196"/>
      <c r="WGI4" s="196"/>
      <c r="WGJ4" s="196"/>
      <c r="WGK4" s="196"/>
      <c r="WGL4" s="196"/>
      <c r="WGM4" s="196"/>
      <c r="WGN4" s="197"/>
      <c r="WGO4" s="197"/>
      <c r="WGP4" s="197"/>
      <c r="WGQ4" s="197"/>
      <c r="WGR4" s="197"/>
      <c r="WGS4" s="197"/>
      <c r="WGT4" s="197"/>
      <c r="WGU4" s="197"/>
      <c r="WGV4" s="188"/>
      <c r="WGW4" s="208"/>
      <c r="WGX4" s="196"/>
      <c r="WGY4" s="196"/>
      <c r="WGZ4" s="196"/>
      <c r="WHA4" s="196"/>
      <c r="WHB4" s="196"/>
      <c r="WHC4" s="196"/>
      <c r="WHD4" s="197"/>
      <c r="WHE4" s="197"/>
      <c r="WHF4" s="197"/>
      <c r="WHG4" s="197"/>
      <c r="WHH4" s="197"/>
      <c r="WHI4" s="197"/>
      <c r="WHJ4" s="197"/>
      <c r="WHK4" s="197"/>
      <c r="WHL4" s="188"/>
      <c r="WHM4" s="208"/>
      <c r="WHN4" s="196"/>
      <c r="WHO4" s="196"/>
      <c r="WHP4" s="196"/>
      <c r="WHQ4" s="196"/>
      <c r="WHR4" s="196"/>
      <c r="WHS4" s="196"/>
      <c r="WHT4" s="197"/>
      <c r="WHU4" s="197"/>
      <c r="WHV4" s="197"/>
      <c r="WHW4" s="197"/>
      <c r="WHX4" s="197"/>
      <c r="WHY4" s="197"/>
      <c r="WHZ4" s="197"/>
      <c r="WIA4" s="197"/>
      <c r="WIB4" s="188"/>
      <c r="WIC4" s="208"/>
      <c r="WID4" s="196"/>
      <c r="WIE4" s="196"/>
      <c r="WIF4" s="196"/>
      <c r="WIG4" s="196"/>
      <c r="WIH4" s="196"/>
      <c r="WII4" s="196"/>
      <c r="WIJ4" s="197"/>
      <c r="WIK4" s="197"/>
      <c r="WIL4" s="197"/>
      <c r="WIM4" s="197"/>
      <c r="WIN4" s="197"/>
      <c r="WIO4" s="197"/>
      <c r="WIP4" s="197"/>
      <c r="WIQ4" s="197"/>
      <c r="WIR4" s="188"/>
      <c r="WIS4" s="208"/>
      <c r="WIT4" s="196"/>
      <c r="WIU4" s="196"/>
      <c r="WIV4" s="196"/>
      <c r="WIW4" s="196"/>
      <c r="WIX4" s="196"/>
      <c r="WIY4" s="196"/>
      <c r="WIZ4" s="197"/>
      <c r="WJA4" s="197"/>
      <c r="WJB4" s="197"/>
      <c r="WJC4" s="197"/>
      <c r="WJD4" s="197"/>
      <c r="WJE4" s="197"/>
      <c r="WJF4" s="197"/>
      <c r="WJG4" s="197"/>
      <c r="WJH4" s="188"/>
      <c r="WJI4" s="208"/>
      <c r="WJJ4" s="196"/>
      <c r="WJK4" s="196"/>
      <c r="WJL4" s="196"/>
      <c r="WJM4" s="196"/>
      <c r="WJN4" s="196"/>
      <c r="WJO4" s="196"/>
      <c r="WJP4" s="197"/>
      <c r="WJQ4" s="197"/>
      <c r="WJR4" s="197"/>
      <c r="WJS4" s="197"/>
      <c r="WJT4" s="197"/>
      <c r="WJU4" s="197"/>
      <c r="WJV4" s="197"/>
      <c r="WJW4" s="197"/>
      <c r="WJX4" s="188"/>
      <c r="WJY4" s="208"/>
      <c r="WJZ4" s="196"/>
      <c r="WKA4" s="196"/>
      <c r="WKB4" s="196"/>
      <c r="WKC4" s="196"/>
      <c r="WKD4" s="196"/>
      <c r="WKE4" s="196"/>
      <c r="WKF4" s="197"/>
      <c r="WKG4" s="197"/>
      <c r="WKH4" s="197"/>
      <c r="WKI4" s="197"/>
      <c r="WKJ4" s="197"/>
      <c r="WKK4" s="197"/>
      <c r="WKL4" s="197"/>
      <c r="WKM4" s="197"/>
      <c r="WKN4" s="188"/>
      <c r="WKO4" s="208"/>
      <c r="WKP4" s="196"/>
      <c r="WKQ4" s="196"/>
      <c r="WKR4" s="196"/>
      <c r="WKS4" s="196"/>
      <c r="WKT4" s="196"/>
      <c r="WKU4" s="196"/>
      <c r="WKV4" s="197"/>
      <c r="WKW4" s="197"/>
      <c r="WKX4" s="197"/>
      <c r="WKY4" s="197"/>
      <c r="WKZ4" s="197"/>
      <c r="WLA4" s="197"/>
      <c r="WLB4" s="197"/>
      <c r="WLC4" s="197"/>
      <c r="WLD4" s="188"/>
      <c r="WLE4" s="208"/>
      <c r="WLF4" s="196"/>
      <c r="WLG4" s="196"/>
      <c r="WLH4" s="196"/>
      <c r="WLI4" s="196"/>
      <c r="WLJ4" s="196"/>
      <c r="WLK4" s="196"/>
      <c r="WLL4" s="197"/>
      <c r="WLM4" s="197"/>
      <c r="WLN4" s="197"/>
      <c r="WLO4" s="197"/>
      <c r="WLP4" s="197"/>
      <c r="WLQ4" s="197"/>
      <c r="WLR4" s="197"/>
      <c r="WLS4" s="197"/>
      <c r="WLT4" s="188"/>
      <c r="WLU4" s="208"/>
      <c r="WLV4" s="196"/>
      <c r="WLW4" s="196"/>
      <c r="WLX4" s="196"/>
      <c r="WLY4" s="196"/>
      <c r="WLZ4" s="196"/>
      <c r="WMA4" s="196"/>
      <c r="WMB4" s="197"/>
      <c r="WMC4" s="197"/>
      <c r="WMD4" s="197"/>
      <c r="WME4" s="197"/>
      <c r="WMF4" s="197"/>
      <c r="WMG4" s="197"/>
      <c r="WMH4" s="197"/>
      <c r="WMI4" s="197"/>
      <c r="WMJ4" s="188"/>
      <c r="WMK4" s="208"/>
      <c r="WML4" s="196"/>
      <c r="WMM4" s="196"/>
      <c r="WMN4" s="196"/>
      <c r="WMO4" s="196"/>
      <c r="WMP4" s="196"/>
      <c r="WMQ4" s="196"/>
      <c r="WMR4" s="197"/>
      <c r="WMS4" s="197"/>
      <c r="WMT4" s="197"/>
      <c r="WMU4" s="197"/>
      <c r="WMV4" s="197"/>
      <c r="WMW4" s="197"/>
      <c r="WMX4" s="197"/>
      <c r="WMY4" s="197"/>
      <c r="WMZ4" s="188"/>
      <c r="WNA4" s="208"/>
      <c r="WNB4" s="196"/>
      <c r="WNC4" s="196"/>
      <c r="WND4" s="196"/>
      <c r="WNE4" s="196"/>
      <c r="WNF4" s="196"/>
      <c r="WNG4" s="196"/>
      <c r="WNH4" s="197"/>
      <c r="WNI4" s="197"/>
      <c r="WNJ4" s="197"/>
      <c r="WNK4" s="197"/>
      <c r="WNL4" s="197"/>
      <c r="WNM4" s="197"/>
      <c r="WNN4" s="197"/>
      <c r="WNO4" s="197"/>
      <c r="WNP4" s="188"/>
      <c r="WNQ4" s="208"/>
      <c r="WNR4" s="196"/>
      <c r="WNS4" s="196"/>
      <c r="WNT4" s="196"/>
      <c r="WNU4" s="196"/>
      <c r="WNV4" s="196"/>
      <c r="WNW4" s="196"/>
      <c r="WNX4" s="197"/>
      <c r="WNY4" s="197"/>
      <c r="WNZ4" s="197"/>
      <c r="WOA4" s="197"/>
      <c r="WOB4" s="197"/>
      <c r="WOC4" s="197"/>
      <c r="WOD4" s="197"/>
      <c r="WOE4" s="197"/>
      <c r="WOF4" s="188"/>
      <c r="WOG4" s="208"/>
      <c r="WOH4" s="196"/>
      <c r="WOI4" s="196"/>
      <c r="WOJ4" s="196"/>
      <c r="WOK4" s="196"/>
      <c r="WOL4" s="196"/>
      <c r="WOM4" s="196"/>
      <c r="WON4" s="197"/>
      <c r="WOO4" s="197"/>
      <c r="WOP4" s="197"/>
      <c r="WOQ4" s="197"/>
      <c r="WOR4" s="197"/>
      <c r="WOS4" s="197"/>
      <c r="WOT4" s="197"/>
      <c r="WOU4" s="197"/>
      <c r="WOV4" s="188"/>
      <c r="WOW4" s="208"/>
      <c r="WOX4" s="196"/>
      <c r="WOY4" s="196"/>
      <c r="WOZ4" s="196"/>
      <c r="WPA4" s="196"/>
      <c r="WPB4" s="196"/>
      <c r="WPC4" s="196"/>
      <c r="WPD4" s="197"/>
      <c r="WPE4" s="197"/>
      <c r="WPF4" s="197"/>
      <c r="WPG4" s="197"/>
      <c r="WPH4" s="197"/>
      <c r="WPI4" s="197"/>
      <c r="WPJ4" s="197"/>
      <c r="WPK4" s="197"/>
      <c r="WPL4" s="188"/>
      <c r="WPM4" s="208"/>
      <c r="WPN4" s="196"/>
      <c r="WPO4" s="196"/>
      <c r="WPP4" s="196"/>
      <c r="WPQ4" s="196"/>
      <c r="WPR4" s="196"/>
      <c r="WPS4" s="196"/>
      <c r="WPT4" s="197"/>
      <c r="WPU4" s="197"/>
      <c r="WPV4" s="197"/>
      <c r="WPW4" s="197"/>
      <c r="WPX4" s="197"/>
      <c r="WPY4" s="197"/>
      <c r="WPZ4" s="197"/>
      <c r="WQA4" s="197"/>
      <c r="WQB4" s="188"/>
      <c r="WQC4" s="208"/>
      <c r="WQD4" s="196"/>
      <c r="WQE4" s="196"/>
      <c r="WQF4" s="196"/>
      <c r="WQG4" s="196"/>
      <c r="WQH4" s="196"/>
      <c r="WQI4" s="196"/>
      <c r="WQJ4" s="197"/>
      <c r="WQK4" s="197"/>
      <c r="WQL4" s="197"/>
      <c r="WQM4" s="197"/>
      <c r="WQN4" s="197"/>
      <c r="WQO4" s="197"/>
      <c r="WQP4" s="197"/>
      <c r="WQQ4" s="197"/>
      <c r="WQR4" s="188"/>
      <c r="WQS4" s="208"/>
      <c r="WQT4" s="196"/>
      <c r="WQU4" s="196"/>
      <c r="WQV4" s="196"/>
      <c r="WQW4" s="196"/>
      <c r="WQX4" s="196"/>
      <c r="WQY4" s="196"/>
      <c r="WQZ4" s="197"/>
      <c r="WRA4" s="197"/>
      <c r="WRB4" s="197"/>
      <c r="WRC4" s="197"/>
      <c r="WRD4" s="197"/>
      <c r="WRE4" s="197"/>
      <c r="WRF4" s="197"/>
      <c r="WRG4" s="197"/>
      <c r="WRH4" s="188"/>
      <c r="WRI4" s="208"/>
      <c r="WRJ4" s="196"/>
      <c r="WRK4" s="196"/>
      <c r="WRL4" s="196"/>
      <c r="WRM4" s="196"/>
      <c r="WRN4" s="196"/>
      <c r="WRO4" s="196"/>
      <c r="WRP4" s="197"/>
      <c r="WRQ4" s="197"/>
      <c r="WRR4" s="197"/>
      <c r="WRS4" s="197"/>
      <c r="WRT4" s="197"/>
      <c r="WRU4" s="197"/>
      <c r="WRV4" s="197"/>
      <c r="WRW4" s="197"/>
      <c r="WRX4" s="188"/>
      <c r="WRY4" s="208"/>
      <c r="WRZ4" s="196"/>
      <c r="WSA4" s="196"/>
      <c r="WSB4" s="196"/>
      <c r="WSC4" s="196"/>
      <c r="WSD4" s="196"/>
      <c r="WSE4" s="196"/>
      <c r="WSF4" s="197"/>
      <c r="WSG4" s="197"/>
      <c r="WSH4" s="197"/>
      <c r="WSI4" s="197"/>
      <c r="WSJ4" s="197"/>
      <c r="WSK4" s="197"/>
      <c r="WSL4" s="197"/>
      <c r="WSM4" s="197"/>
      <c r="WSN4" s="188"/>
      <c r="WSO4" s="208"/>
      <c r="WSP4" s="196"/>
      <c r="WSQ4" s="196"/>
      <c r="WSR4" s="196"/>
      <c r="WSS4" s="196"/>
      <c r="WST4" s="196"/>
      <c r="WSU4" s="196"/>
      <c r="WSV4" s="197"/>
      <c r="WSW4" s="197"/>
      <c r="WSX4" s="197"/>
      <c r="WSY4" s="197"/>
      <c r="WSZ4" s="197"/>
      <c r="WTA4" s="197"/>
      <c r="WTB4" s="197"/>
      <c r="WTC4" s="197"/>
      <c r="WTD4" s="188"/>
      <c r="WTE4" s="208"/>
      <c r="WTF4" s="196"/>
      <c r="WTG4" s="196"/>
      <c r="WTH4" s="196"/>
      <c r="WTI4" s="196"/>
      <c r="WTJ4" s="196"/>
      <c r="WTK4" s="196"/>
      <c r="WTL4" s="197"/>
      <c r="WTM4" s="197"/>
      <c r="WTN4" s="197"/>
      <c r="WTO4" s="197"/>
      <c r="WTP4" s="197"/>
      <c r="WTQ4" s="197"/>
      <c r="WTR4" s="197"/>
      <c r="WTS4" s="197"/>
      <c r="WTT4" s="188"/>
      <c r="WTU4" s="208"/>
      <c r="WTV4" s="196"/>
      <c r="WTW4" s="196"/>
      <c r="WTX4" s="196"/>
      <c r="WTY4" s="196"/>
      <c r="WTZ4" s="196"/>
      <c r="WUA4" s="196"/>
      <c r="WUB4" s="197"/>
      <c r="WUC4" s="197"/>
      <c r="WUD4" s="197"/>
      <c r="WUE4" s="197"/>
      <c r="WUF4" s="197"/>
      <c r="WUG4" s="197"/>
      <c r="WUH4" s="197"/>
      <c r="WUI4" s="197"/>
      <c r="WUJ4" s="188"/>
      <c r="WUK4" s="208"/>
      <c r="WUL4" s="196"/>
      <c r="WUM4" s="196"/>
      <c r="WUN4" s="196"/>
      <c r="WUO4" s="196"/>
      <c r="WUP4" s="196"/>
      <c r="WUQ4" s="196"/>
      <c r="WUR4" s="197"/>
      <c r="WUS4" s="197"/>
      <c r="WUT4" s="197"/>
      <c r="WUU4" s="197"/>
      <c r="WUV4" s="197"/>
      <c r="WUW4" s="197"/>
      <c r="WUX4" s="197"/>
      <c r="WUY4" s="197"/>
      <c r="WUZ4" s="188"/>
      <c r="WVA4" s="208"/>
      <c r="WVB4" s="196"/>
      <c r="WVC4" s="196"/>
      <c r="WVD4" s="196"/>
      <c r="WVE4" s="196"/>
      <c r="WVF4" s="196"/>
      <c r="WVG4" s="196"/>
      <c r="WVH4" s="197"/>
      <c r="WVI4" s="197"/>
      <c r="WVJ4" s="197"/>
      <c r="WVK4" s="197"/>
      <c r="WVL4" s="197"/>
      <c r="WVM4" s="197"/>
      <c r="WVN4" s="197"/>
      <c r="WVO4" s="197"/>
      <c r="WVP4" s="188"/>
      <c r="WVQ4" s="208"/>
      <c r="WVR4" s="196"/>
      <c r="WVS4" s="196"/>
      <c r="WVT4" s="196"/>
      <c r="WVU4" s="196"/>
      <c r="WVV4" s="196"/>
      <c r="WVW4" s="196"/>
      <c r="WVX4" s="197"/>
      <c r="WVY4" s="197"/>
      <c r="WVZ4" s="197"/>
      <c r="WWA4" s="197"/>
      <c r="WWB4" s="197"/>
      <c r="WWC4" s="197"/>
      <c r="WWD4" s="197"/>
      <c r="WWE4" s="197"/>
      <c r="WWF4" s="188"/>
      <c r="WWG4" s="208"/>
      <c r="WWH4" s="196"/>
      <c r="WWI4" s="196"/>
      <c r="WWJ4" s="196"/>
      <c r="WWK4" s="196"/>
      <c r="WWL4" s="196"/>
      <c r="WWM4" s="196"/>
      <c r="WWN4" s="197"/>
      <c r="WWO4" s="197"/>
      <c r="WWP4" s="197"/>
      <c r="WWQ4" s="197"/>
      <c r="WWR4" s="197"/>
      <c r="WWS4" s="197"/>
      <c r="WWT4" s="197"/>
      <c r="WWU4" s="197"/>
      <c r="WWV4" s="188"/>
      <c r="WWW4" s="208"/>
      <c r="WWX4" s="196"/>
      <c r="WWY4" s="196"/>
      <c r="WWZ4" s="196"/>
      <c r="WXA4" s="196"/>
      <c r="WXB4" s="196"/>
      <c r="WXC4" s="196"/>
      <c r="WXD4" s="197"/>
      <c r="WXE4" s="197"/>
      <c r="WXF4" s="197"/>
      <c r="WXG4" s="197"/>
      <c r="WXH4" s="197"/>
      <c r="WXI4" s="197"/>
      <c r="WXJ4" s="197"/>
      <c r="WXK4" s="197"/>
      <c r="WXL4" s="188"/>
      <c r="WXM4" s="208"/>
      <c r="WXN4" s="196"/>
      <c r="WXO4" s="196"/>
      <c r="WXP4" s="196"/>
      <c r="WXQ4" s="196"/>
      <c r="WXR4" s="196"/>
      <c r="WXS4" s="196"/>
      <c r="WXT4" s="197"/>
      <c r="WXU4" s="197"/>
      <c r="WXV4" s="197"/>
      <c r="WXW4" s="197"/>
      <c r="WXX4" s="197"/>
      <c r="WXY4" s="197"/>
      <c r="WXZ4" s="197"/>
      <c r="WYA4" s="197"/>
      <c r="WYB4" s="188"/>
      <c r="WYC4" s="208"/>
      <c r="WYD4" s="196"/>
      <c r="WYE4" s="196"/>
      <c r="WYF4" s="196"/>
      <c r="WYG4" s="196"/>
      <c r="WYH4" s="196"/>
      <c r="WYI4" s="196"/>
      <c r="WYJ4" s="197"/>
      <c r="WYK4" s="197"/>
      <c r="WYL4" s="197"/>
      <c r="WYM4" s="197"/>
      <c r="WYN4" s="197"/>
      <c r="WYO4" s="197"/>
      <c r="WYP4" s="197"/>
      <c r="WYQ4" s="197"/>
      <c r="WYR4" s="188"/>
      <c r="WYS4" s="208"/>
      <c r="WYT4" s="196"/>
      <c r="WYU4" s="196"/>
      <c r="WYV4" s="196"/>
      <c r="WYW4" s="196"/>
      <c r="WYX4" s="196"/>
      <c r="WYY4" s="196"/>
      <c r="WYZ4" s="197"/>
      <c r="WZA4" s="197"/>
      <c r="WZB4" s="197"/>
      <c r="WZC4" s="197"/>
      <c r="WZD4" s="197"/>
      <c r="WZE4" s="197"/>
      <c r="WZF4" s="197"/>
      <c r="WZG4" s="197"/>
      <c r="WZH4" s="188"/>
      <c r="WZI4" s="208"/>
      <c r="WZJ4" s="196"/>
      <c r="WZK4" s="196"/>
      <c r="WZL4" s="196"/>
      <c r="WZM4" s="196"/>
      <c r="WZN4" s="196"/>
      <c r="WZO4" s="196"/>
      <c r="WZP4" s="197"/>
      <c r="WZQ4" s="197"/>
      <c r="WZR4" s="197"/>
      <c r="WZS4" s="197"/>
      <c r="WZT4" s="197"/>
      <c r="WZU4" s="197"/>
      <c r="WZV4" s="197"/>
      <c r="WZW4" s="197"/>
      <c r="WZX4" s="188"/>
      <c r="WZY4" s="208"/>
      <c r="WZZ4" s="196"/>
      <c r="XAA4" s="196"/>
      <c r="XAB4" s="196"/>
      <c r="XAC4" s="196"/>
      <c r="XAD4" s="196"/>
      <c r="XAE4" s="196"/>
      <c r="XAF4" s="197"/>
      <c r="XAG4" s="197"/>
      <c r="XAH4" s="197"/>
      <c r="XAI4" s="197"/>
      <c r="XAJ4" s="197"/>
      <c r="XAK4" s="197"/>
      <c r="XAL4" s="197"/>
      <c r="XAM4" s="197"/>
      <c r="XAN4" s="188"/>
      <c r="XAO4" s="208"/>
      <c r="XAP4" s="196"/>
      <c r="XAQ4" s="196"/>
      <c r="XAR4" s="196"/>
      <c r="XAS4" s="196"/>
      <c r="XAT4" s="196"/>
      <c r="XAU4" s="196"/>
      <c r="XAV4" s="197"/>
      <c r="XAW4" s="197"/>
      <c r="XAX4" s="197"/>
      <c r="XAY4" s="197"/>
      <c r="XAZ4" s="197"/>
      <c r="XBA4" s="197"/>
      <c r="XBB4" s="197"/>
      <c r="XBC4" s="197"/>
      <c r="XBD4" s="188"/>
      <c r="XBE4" s="208"/>
      <c r="XBF4" s="196"/>
      <c r="XBG4" s="196"/>
      <c r="XBH4" s="196"/>
      <c r="XBI4" s="196"/>
      <c r="XBJ4" s="196"/>
      <c r="XBK4" s="196"/>
      <c r="XBL4" s="197"/>
      <c r="XBM4" s="197"/>
      <c r="XBN4" s="197"/>
      <c r="XBO4" s="197"/>
      <c r="XBP4" s="197"/>
      <c r="XBQ4" s="197"/>
      <c r="XBR4" s="197"/>
      <c r="XBS4" s="197"/>
      <c r="XBT4" s="188"/>
      <c r="XBU4" s="208"/>
      <c r="XBV4" s="196"/>
      <c r="XBW4" s="196"/>
      <c r="XBX4" s="196"/>
      <c r="XBY4" s="196"/>
      <c r="XBZ4" s="196"/>
      <c r="XCA4" s="196"/>
      <c r="XCB4" s="197"/>
      <c r="XCC4" s="197"/>
      <c r="XCD4" s="197"/>
      <c r="XCE4" s="197"/>
      <c r="XCF4" s="197"/>
      <c r="XCG4" s="197"/>
      <c r="XCH4" s="197"/>
      <c r="XCI4" s="197"/>
      <c r="XCJ4" s="188"/>
      <c r="XCK4" s="208"/>
      <c r="XCL4" s="196"/>
      <c r="XCM4" s="196"/>
      <c r="XCN4" s="196"/>
      <c r="XCO4" s="196"/>
      <c r="XCP4" s="196"/>
      <c r="XCQ4" s="196"/>
      <c r="XCR4" s="197"/>
      <c r="XCS4" s="197"/>
      <c r="XCT4" s="197"/>
      <c r="XCU4" s="197"/>
      <c r="XCV4" s="197"/>
      <c r="XCW4" s="197"/>
      <c r="XCX4" s="197"/>
      <c r="XCY4" s="197"/>
      <c r="XCZ4" s="188"/>
      <c r="XDA4" s="208"/>
      <c r="XDB4" s="196"/>
      <c r="XDC4" s="196"/>
      <c r="XDD4" s="196"/>
      <c r="XDE4" s="196"/>
      <c r="XDF4" s="196"/>
      <c r="XDG4" s="196"/>
      <c r="XDH4" s="197"/>
      <c r="XDI4" s="197"/>
      <c r="XDJ4" s="197"/>
      <c r="XDK4" s="197"/>
      <c r="XDL4" s="197"/>
      <c r="XDM4" s="197"/>
      <c r="XDN4" s="197"/>
      <c r="XDO4" s="197"/>
      <c r="XDP4" s="188"/>
      <c r="XDQ4" s="208"/>
      <c r="XDR4" s="196"/>
      <c r="XDS4" s="196"/>
      <c r="XDT4" s="196"/>
      <c r="XDU4" s="196"/>
      <c r="XDV4" s="196"/>
      <c r="XDW4" s="196"/>
      <c r="XDX4" s="197"/>
      <c r="XDY4" s="197"/>
      <c r="XDZ4" s="197"/>
      <c r="XEA4" s="197"/>
      <c r="XEB4" s="197"/>
      <c r="XEC4" s="197"/>
      <c r="XED4" s="197"/>
      <c r="XEE4" s="197"/>
      <c r="XEF4" s="188"/>
      <c r="XEG4" s="208"/>
      <c r="XEH4" s="196"/>
      <c r="XEI4" s="196"/>
      <c r="XEJ4" s="196"/>
      <c r="XEK4" s="196"/>
      <c r="XEL4" s="196"/>
      <c r="XEM4" s="196"/>
      <c r="XEN4" s="197"/>
      <c r="XEO4" s="197"/>
      <c r="XEP4" s="197"/>
      <c r="XEQ4" s="197"/>
      <c r="XER4" s="197"/>
      <c r="XES4" s="197"/>
      <c r="XET4" s="197"/>
      <c r="XEU4" s="197"/>
      <c r="XEV4" s="188"/>
      <c r="XEW4" s="208"/>
      <c r="XEX4" s="196"/>
      <c r="XEY4" s="196"/>
      <c r="XEZ4" s="196"/>
      <c r="XFA4" s="196"/>
      <c r="XFB4" s="196"/>
      <c r="XFC4" s="196"/>
      <c r="XFD4" s="197"/>
    </row>
    <row r="5" spans="1:16384" ht="21" customHeight="1">
      <c r="A5" s="147" t="s">
        <v>15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89"/>
      <c r="Y5" s="198"/>
      <c r="Z5" s="179"/>
      <c r="AA5" s="179"/>
      <c r="AB5" s="179"/>
      <c r="AC5" s="179"/>
      <c r="AD5" s="179"/>
      <c r="AE5" s="179"/>
      <c r="AF5" s="199"/>
      <c r="AG5" s="199"/>
      <c r="AH5" s="199"/>
      <c r="AI5" s="199"/>
      <c r="AJ5" s="199"/>
      <c r="AK5" s="199"/>
      <c r="AL5" s="199"/>
      <c r="AM5" s="199"/>
      <c r="AN5" s="189"/>
      <c r="AO5" s="209"/>
      <c r="AP5" s="179"/>
      <c r="AQ5" s="179"/>
      <c r="AR5" s="179"/>
      <c r="AS5" s="179"/>
      <c r="AT5" s="179"/>
      <c r="AU5" s="179"/>
      <c r="AV5" s="199"/>
      <c r="AW5" s="199"/>
      <c r="AX5" s="199"/>
      <c r="AY5" s="199"/>
      <c r="AZ5" s="199"/>
      <c r="BA5" s="199"/>
      <c r="BB5" s="199"/>
      <c r="BC5" s="199"/>
      <c r="BD5" s="189"/>
      <c r="BE5" s="209"/>
      <c r="BF5" s="179"/>
      <c r="BG5" s="179"/>
      <c r="BH5" s="179"/>
      <c r="BI5" s="179"/>
      <c r="BJ5" s="179"/>
      <c r="BK5" s="179"/>
      <c r="BL5" s="199"/>
      <c r="BM5" s="199"/>
      <c r="BN5" s="199"/>
      <c r="BO5" s="199"/>
      <c r="BP5" s="199"/>
      <c r="BQ5" s="199"/>
      <c r="BR5" s="199"/>
      <c r="BS5" s="199"/>
      <c r="BT5" s="189"/>
      <c r="BU5" s="209"/>
      <c r="BV5" s="179"/>
      <c r="BW5" s="179"/>
      <c r="BX5" s="179"/>
      <c r="BY5" s="179"/>
      <c r="BZ5" s="179"/>
      <c r="CA5" s="179"/>
      <c r="CB5" s="199"/>
      <c r="CC5" s="199"/>
      <c r="CD5" s="199"/>
      <c r="CE5" s="199"/>
      <c r="CF5" s="199"/>
      <c r="CG5" s="199"/>
      <c r="CH5" s="199"/>
      <c r="CI5" s="199"/>
      <c r="CJ5" s="189"/>
      <c r="CK5" s="209"/>
      <c r="CL5" s="179"/>
      <c r="CM5" s="179"/>
      <c r="CN5" s="179"/>
      <c r="CO5" s="179"/>
      <c r="CP5" s="179"/>
      <c r="CQ5" s="179"/>
      <c r="CR5" s="199"/>
      <c r="CS5" s="199"/>
      <c r="CT5" s="199"/>
      <c r="CU5" s="199"/>
      <c r="CV5" s="199"/>
      <c r="CW5" s="199"/>
      <c r="CX5" s="199"/>
      <c r="CY5" s="199"/>
      <c r="CZ5" s="189"/>
      <c r="DA5" s="209"/>
      <c r="DB5" s="179"/>
      <c r="DC5" s="179"/>
      <c r="DD5" s="179"/>
      <c r="DE5" s="179"/>
      <c r="DF5" s="179"/>
      <c r="DG5" s="179"/>
      <c r="DH5" s="199"/>
      <c r="DI5" s="199"/>
      <c r="DJ5" s="199"/>
      <c r="DK5" s="199"/>
      <c r="DL5" s="199"/>
      <c r="DM5" s="199"/>
      <c r="DN5" s="199"/>
      <c r="DO5" s="199"/>
      <c r="DP5" s="189"/>
      <c r="DQ5" s="209"/>
      <c r="DR5" s="179"/>
      <c r="DS5" s="179"/>
      <c r="DT5" s="179"/>
      <c r="DU5" s="179"/>
      <c r="DV5" s="179"/>
      <c r="DW5" s="179"/>
      <c r="DX5" s="199"/>
      <c r="DY5" s="199"/>
      <c r="DZ5" s="199"/>
      <c r="EA5" s="199"/>
      <c r="EB5" s="199"/>
      <c r="EC5" s="199"/>
      <c r="ED5" s="199"/>
      <c r="EE5" s="199"/>
      <c r="EF5" s="189"/>
      <c r="EG5" s="209"/>
      <c r="EH5" s="179"/>
      <c r="EI5" s="179"/>
      <c r="EJ5" s="179"/>
      <c r="EK5" s="179"/>
      <c r="EL5" s="179"/>
      <c r="EM5" s="179"/>
      <c r="EN5" s="199"/>
      <c r="EO5" s="199"/>
      <c r="EP5" s="199"/>
      <c r="EQ5" s="199"/>
      <c r="ER5" s="199"/>
      <c r="ES5" s="199"/>
      <c r="ET5" s="199"/>
      <c r="EU5" s="199"/>
      <c r="EV5" s="189"/>
      <c r="EW5" s="209"/>
      <c r="EX5" s="179"/>
      <c r="EY5" s="179"/>
      <c r="EZ5" s="179"/>
      <c r="FA5" s="179"/>
      <c r="FB5" s="179"/>
      <c r="FC5" s="179"/>
      <c r="FD5" s="199"/>
      <c r="FE5" s="199"/>
      <c r="FF5" s="199"/>
      <c r="FG5" s="199"/>
      <c r="FH5" s="199"/>
      <c r="FI5" s="199"/>
      <c r="FJ5" s="199"/>
      <c r="FK5" s="199"/>
      <c r="FL5" s="189"/>
      <c r="FM5" s="209"/>
      <c r="FN5" s="179"/>
      <c r="FO5" s="179"/>
      <c r="FP5" s="179"/>
      <c r="FQ5" s="179"/>
      <c r="FR5" s="179"/>
      <c r="FS5" s="179"/>
      <c r="FT5" s="199"/>
      <c r="FU5" s="199"/>
      <c r="FV5" s="199"/>
      <c r="FW5" s="199"/>
      <c r="FX5" s="199"/>
      <c r="FY5" s="199"/>
      <c r="FZ5" s="199"/>
      <c r="GA5" s="199"/>
      <c r="GB5" s="189"/>
      <c r="GC5" s="209"/>
      <c r="GD5" s="179"/>
      <c r="GE5" s="179"/>
      <c r="GF5" s="179"/>
      <c r="GG5" s="179"/>
      <c r="GH5" s="179"/>
      <c r="GI5" s="179"/>
      <c r="GJ5" s="199"/>
      <c r="GK5" s="199"/>
      <c r="GL5" s="199"/>
      <c r="GM5" s="199"/>
      <c r="GN5" s="199"/>
      <c r="GO5" s="199"/>
      <c r="GP5" s="199"/>
      <c r="GQ5" s="199"/>
      <c r="GR5" s="189"/>
      <c r="GS5" s="209"/>
      <c r="GT5" s="179"/>
      <c r="GU5" s="179"/>
      <c r="GV5" s="179"/>
      <c r="GW5" s="179"/>
      <c r="GX5" s="179"/>
      <c r="GY5" s="179"/>
      <c r="GZ5" s="199"/>
      <c r="HA5" s="199"/>
      <c r="HB5" s="199"/>
      <c r="HC5" s="199"/>
      <c r="HD5" s="199"/>
      <c r="HE5" s="199"/>
      <c r="HF5" s="199"/>
      <c r="HG5" s="199"/>
      <c r="HH5" s="189"/>
      <c r="HI5" s="209"/>
      <c r="HJ5" s="179"/>
      <c r="HK5" s="179"/>
      <c r="HL5" s="179"/>
      <c r="HM5" s="179"/>
      <c r="HN5" s="179"/>
      <c r="HO5" s="179"/>
      <c r="HP5" s="199"/>
      <c r="HQ5" s="199"/>
      <c r="HR5" s="199"/>
      <c r="HS5" s="199"/>
      <c r="HT5" s="199"/>
      <c r="HU5" s="199"/>
      <c r="HV5" s="199"/>
      <c r="HW5" s="199"/>
      <c r="HX5" s="189"/>
      <c r="HY5" s="209"/>
      <c r="HZ5" s="179"/>
      <c r="IA5" s="179"/>
      <c r="IB5" s="179"/>
      <c r="IC5" s="179"/>
      <c r="ID5" s="179"/>
      <c r="IE5" s="179"/>
      <c r="IF5" s="199"/>
      <c r="IG5" s="199"/>
      <c r="IH5" s="199"/>
      <c r="II5" s="199"/>
      <c r="IJ5" s="199"/>
      <c r="IK5" s="199"/>
      <c r="IL5" s="199"/>
      <c r="IM5" s="199"/>
      <c r="IN5" s="189"/>
      <c r="IO5" s="209"/>
      <c r="IP5" s="179"/>
      <c r="IQ5" s="179"/>
      <c r="IR5" s="179"/>
      <c r="IS5" s="179"/>
      <c r="IT5" s="179"/>
      <c r="IU5" s="179"/>
      <c r="IV5" s="199"/>
      <c r="IW5" s="199"/>
      <c r="IX5" s="199"/>
      <c r="IY5" s="199"/>
      <c r="IZ5" s="199"/>
      <c r="JA5" s="199"/>
      <c r="JB5" s="199"/>
      <c r="JC5" s="199"/>
      <c r="JD5" s="189"/>
      <c r="JE5" s="209"/>
      <c r="JF5" s="179"/>
      <c r="JG5" s="179"/>
      <c r="JH5" s="179"/>
      <c r="JI5" s="179"/>
      <c r="JJ5" s="179"/>
      <c r="JK5" s="179"/>
      <c r="JL5" s="199"/>
      <c r="JM5" s="199"/>
      <c r="JN5" s="199"/>
      <c r="JO5" s="199"/>
      <c r="JP5" s="199"/>
      <c r="JQ5" s="199"/>
      <c r="JR5" s="199"/>
      <c r="JS5" s="199"/>
      <c r="JT5" s="189"/>
      <c r="JU5" s="209"/>
      <c r="JV5" s="179"/>
      <c r="JW5" s="179"/>
      <c r="JX5" s="179"/>
      <c r="JY5" s="179"/>
      <c r="JZ5" s="179"/>
      <c r="KA5" s="179"/>
      <c r="KB5" s="199"/>
      <c r="KC5" s="199"/>
      <c r="KD5" s="199"/>
      <c r="KE5" s="199"/>
      <c r="KF5" s="199"/>
      <c r="KG5" s="199"/>
      <c r="KH5" s="199"/>
      <c r="KI5" s="199"/>
      <c r="KJ5" s="189"/>
      <c r="KK5" s="209"/>
      <c r="KL5" s="179"/>
      <c r="KM5" s="179"/>
      <c r="KN5" s="179"/>
      <c r="KO5" s="179"/>
      <c r="KP5" s="179"/>
      <c r="KQ5" s="179"/>
      <c r="KR5" s="199"/>
      <c r="KS5" s="199"/>
      <c r="KT5" s="199"/>
      <c r="KU5" s="199"/>
      <c r="KV5" s="199"/>
      <c r="KW5" s="199"/>
      <c r="KX5" s="199"/>
      <c r="KY5" s="199"/>
      <c r="KZ5" s="189"/>
      <c r="LA5" s="209"/>
      <c r="LB5" s="179"/>
      <c r="LC5" s="179"/>
      <c r="LD5" s="179"/>
      <c r="LE5" s="179"/>
      <c r="LF5" s="179"/>
      <c r="LG5" s="179"/>
      <c r="LH5" s="199"/>
      <c r="LI5" s="199"/>
      <c r="LJ5" s="199"/>
      <c r="LK5" s="199"/>
      <c r="LL5" s="199"/>
      <c r="LM5" s="199"/>
      <c r="LN5" s="199"/>
      <c r="LO5" s="199"/>
      <c r="LP5" s="189"/>
      <c r="LQ5" s="209"/>
      <c r="LR5" s="179"/>
      <c r="LS5" s="179"/>
      <c r="LT5" s="179"/>
      <c r="LU5" s="179"/>
      <c r="LV5" s="179"/>
      <c r="LW5" s="179"/>
      <c r="LX5" s="199"/>
      <c r="LY5" s="199"/>
      <c r="LZ5" s="199"/>
      <c r="MA5" s="199"/>
      <c r="MB5" s="199"/>
      <c r="MC5" s="199"/>
      <c r="MD5" s="199"/>
      <c r="ME5" s="199"/>
      <c r="MF5" s="189"/>
      <c r="MG5" s="209"/>
      <c r="MH5" s="179"/>
      <c r="MI5" s="179"/>
      <c r="MJ5" s="179"/>
      <c r="MK5" s="179"/>
      <c r="ML5" s="179"/>
      <c r="MM5" s="179"/>
      <c r="MN5" s="199"/>
      <c r="MO5" s="199"/>
      <c r="MP5" s="199"/>
      <c r="MQ5" s="199"/>
      <c r="MR5" s="199"/>
      <c r="MS5" s="199"/>
      <c r="MT5" s="199"/>
      <c r="MU5" s="199"/>
      <c r="MV5" s="189"/>
      <c r="MW5" s="209"/>
      <c r="MX5" s="179"/>
      <c r="MY5" s="179"/>
      <c r="MZ5" s="179"/>
      <c r="NA5" s="179"/>
      <c r="NB5" s="179"/>
      <c r="NC5" s="179"/>
      <c r="ND5" s="199"/>
      <c r="NE5" s="199"/>
      <c r="NF5" s="199"/>
      <c r="NG5" s="199"/>
      <c r="NH5" s="199"/>
      <c r="NI5" s="199"/>
      <c r="NJ5" s="199"/>
      <c r="NK5" s="199"/>
      <c r="NL5" s="189"/>
      <c r="NM5" s="209"/>
      <c r="NN5" s="179"/>
      <c r="NO5" s="179"/>
      <c r="NP5" s="179"/>
      <c r="NQ5" s="179"/>
      <c r="NR5" s="179"/>
      <c r="NS5" s="179"/>
      <c r="NT5" s="199"/>
      <c r="NU5" s="199"/>
      <c r="NV5" s="199"/>
      <c r="NW5" s="199"/>
      <c r="NX5" s="199"/>
      <c r="NY5" s="199"/>
      <c r="NZ5" s="199"/>
      <c r="OA5" s="199"/>
      <c r="OB5" s="189"/>
      <c r="OC5" s="209"/>
      <c r="OD5" s="179"/>
      <c r="OE5" s="179"/>
      <c r="OF5" s="179"/>
      <c r="OG5" s="179"/>
      <c r="OH5" s="179"/>
      <c r="OI5" s="179"/>
      <c r="OJ5" s="199"/>
      <c r="OK5" s="199"/>
      <c r="OL5" s="199"/>
      <c r="OM5" s="199"/>
      <c r="ON5" s="199"/>
      <c r="OO5" s="199"/>
      <c r="OP5" s="199"/>
      <c r="OQ5" s="199"/>
      <c r="OR5" s="189"/>
      <c r="OS5" s="209"/>
      <c r="OT5" s="179"/>
      <c r="OU5" s="179"/>
      <c r="OV5" s="179"/>
      <c r="OW5" s="179"/>
      <c r="OX5" s="179"/>
      <c r="OY5" s="179"/>
      <c r="OZ5" s="199"/>
      <c r="PA5" s="199"/>
      <c r="PB5" s="199"/>
      <c r="PC5" s="199"/>
      <c r="PD5" s="199"/>
      <c r="PE5" s="199"/>
      <c r="PF5" s="199"/>
      <c r="PG5" s="199"/>
      <c r="PH5" s="189"/>
      <c r="PI5" s="209"/>
      <c r="PJ5" s="179"/>
      <c r="PK5" s="179"/>
      <c r="PL5" s="179"/>
      <c r="PM5" s="179"/>
      <c r="PN5" s="179"/>
      <c r="PO5" s="179"/>
      <c r="PP5" s="199"/>
      <c r="PQ5" s="199"/>
      <c r="PR5" s="199"/>
      <c r="PS5" s="199"/>
      <c r="PT5" s="199"/>
      <c r="PU5" s="199"/>
      <c r="PV5" s="199"/>
      <c r="PW5" s="199"/>
      <c r="PX5" s="189"/>
      <c r="PY5" s="209"/>
      <c r="PZ5" s="179"/>
      <c r="QA5" s="179"/>
      <c r="QB5" s="179"/>
      <c r="QC5" s="179"/>
      <c r="QD5" s="179"/>
      <c r="QE5" s="179"/>
      <c r="QF5" s="199"/>
      <c r="QG5" s="199"/>
      <c r="QH5" s="199"/>
      <c r="QI5" s="199"/>
      <c r="QJ5" s="199"/>
      <c r="QK5" s="199"/>
      <c r="QL5" s="199"/>
      <c r="QM5" s="199"/>
      <c r="QN5" s="189"/>
      <c r="QO5" s="209"/>
      <c r="QP5" s="179"/>
      <c r="QQ5" s="179"/>
      <c r="QR5" s="179"/>
      <c r="QS5" s="179"/>
      <c r="QT5" s="179"/>
      <c r="QU5" s="179"/>
      <c r="QV5" s="199"/>
      <c r="QW5" s="199"/>
      <c r="QX5" s="199"/>
      <c r="QY5" s="199"/>
      <c r="QZ5" s="199"/>
      <c r="RA5" s="199"/>
      <c r="RB5" s="199"/>
      <c r="RC5" s="199"/>
      <c r="RD5" s="189"/>
      <c r="RE5" s="209"/>
      <c r="RF5" s="179"/>
      <c r="RG5" s="179"/>
      <c r="RH5" s="179"/>
      <c r="RI5" s="179"/>
      <c r="RJ5" s="179"/>
      <c r="RK5" s="179"/>
      <c r="RL5" s="199"/>
      <c r="RM5" s="199"/>
      <c r="RN5" s="199"/>
      <c r="RO5" s="199"/>
      <c r="RP5" s="199"/>
      <c r="RQ5" s="199"/>
      <c r="RR5" s="199"/>
      <c r="RS5" s="199"/>
      <c r="RT5" s="189"/>
      <c r="RU5" s="209"/>
      <c r="RV5" s="179"/>
      <c r="RW5" s="179"/>
      <c r="RX5" s="179"/>
      <c r="RY5" s="179"/>
      <c r="RZ5" s="179"/>
      <c r="SA5" s="179"/>
      <c r="SB5" s="199"/>
      <c r="SC5" s="199"/>
      <c r="SD5" s="199"/>
      <c r="SE5" s="199"/>
      <c r="SF5" s="199"/>
      <c r="SG5" s="199"/>
      <c r="SH5" s="199"/>
      <c r="SI5" s="199"/>
      <c r="SJ5" s="189"/>
      <c r="SK5" s="209"/>
      <c r="SL5" s="179"/>
      <c r="SM5" s="179"/>
      <c r="SN5" s="179"/>
      <c r="SO5" s="179"/>
      <c r="SP5" s="179"/>
      <c r="SQ5" s="179"/>
      <c r="SR5" s="199"/>
      <c r="SS5" s="199"/>
      <c r="ST5" s="199"/>
      <c r="SU5" s="199"/>
      <c r="SV5" s="199"/>
      <c r="SW5" s="199"/>
      <c r="SX5" s="199"/>
      <c r="SY5" s="199"/>
      <c r="SZ5" s="189"/>
      <c r="TA5" s="209"/>
      <c r="TB5" s="179"/>
      <c r="TC5" s="179"/>
      <c r="TD5" s="179"/>
      <c r="TE5" s="179"/>
      <c r="TF5" s="179"/>
      <c r="TG5" s="179"/>
      <c r="TH5" s="199"/>
      <c r="TI5" s="199"/>
      <c r="TJ5" s="199"/>
      <c r="TK5" s="199"/>
      <c r="TL5" s="199"/>
      <c r="TM5" s="199"/>
      <c r="TN5" s="199"/>
      <c r="TO5" s="199"/>
      <c r="TP5" s="189"/>
      <c r="TQ5" s="209"/>
      <c r="TR5" s="179"/>
      <c r="TS5" s="179"/>
      <c r="TT5" s="179"/>
      <c r="TU5" s="179"/>
      <c r="TV5" s="179"/>
      <c r="TW5" s="179"/>
      <c r="TX5" s="199"/>
      <c r="TY5" s="199"/>
      <c r="TZ5" s="199"/>
      <c r="UA5" s="199"/>
      <c r="UB5" s="199"/>
      <c r="UC5" s="199"/>
      <c r="UD5" s="199"/>
      <c r="UE5" s="199"/>
      <c r="UF5" s="189"/>
      <c r="UG5" s="209"/>
      <c r="UH5" s="179"/>
      <c r="UI5" s="179"/>
      <c r="UJ5" s="179"/>
      <c r="UK5" s="179"/>
      <c r="UL5" s="179"/>
      <c r="UM5" s="179"/>
      <c r="UN5" s="199"/>
      <c r="UO5" s="199"/>
      <c r="UP5" s="199"/>
      <c r="UQ5" s="199"/>
      <c r="UR5" s="199"/>
      <c r="US5" s="199"/>
      <c r="UT5" s="199"/>
      <c r="UU5" s="199"/>
      <c r="UV5" s="189"/>
      <c r="UW5" s="209"/>
      <c r="UX5" s="179"/>
      <c r="UY5" s="179"/>
      <c r="UZ5" s="179"/>
      <c r="VA5" s="179"/>
      <c r="VB5" s="179"/>
      <c r="VC5" s="179"/>
      <c r="VD5" s="199"/>
      <c r="VE5" s="199"/>
      <c r="VF5" s="199"/>
      <c r="VG5" s="199"/>
      <c r="VH5" s="199"/>
      <c r="VI5" s="199"/>
      <c r="VJ5" s="199"/>
      <c r="VK5" s="199"/>
      <c r="VL5" s="189"/>
      <c r="VM5" s="209"/>
      <c r="VN5" s="179"/>
      <c r="VO5" s="179"/>
      <c r="VP5" s="179"/>
      <c r="VQ5" s="179"/>
      <c r="VR5" s="179"/>
      <c r="VS5" s="179"/>
      <c r="VT5" s="199"/>
      <c r="VU5" s="199"/>
      <c r="VV5" s="199"/>
      <c r="VW5" s="199"/>
      <c r="VX5" s="199"/>
      <c r="VY5" s="199"/>
      <c r="VZ5" s="199"/>
      <c r="WA5" s="199"/>
      <c r="WB5" s="189"/>
      <c r="WC5" s="209"/>
      <c r="WD5" s="179"/>
      <c r="WE5" s="179"/>
      <c r="WF5" s="179"/>
      <c r="WG5" s="179"/>
      <c r="WH5" s="179"/>
      <c r="WI5" s="179"/>
      <c r="WJ5" s="199"/>
      <c r="WK5" s="199"/>
      <c r="WL5" s="199"/>
      <c r="WM5" s="199"/>
      <c r="WN5" s="199"/>
      <c r="WO5" s="199"/>
      <c r="WP5" s="199"/>
      <c r="WQ5" s="199"/>
      <c r="WR5" s="189"/>
      <c r="WS5" s="209"/>
      <c r="WT5" s="179"/>
      <c r="WU5" s="179"/>
      <c r="WV5" s="179"/>
      <c r="WW5" s="179"/>
      <c r="WX5" s="179"/>
      <c r="WY5" s="179"/>
      <c r="WZ5" s="199"/>
      <c r="XA5" s="199"/>
      <c r="XB5" s="199"/>
      <c r="XC5" s="199"/>
      <c r="XD5" s="199"/>
      <c r="XE5" s="199"/>
      <c r="XF5" s="199"/>
      <c r="XG5" s="199"/>
      <c r="XH5" s="189"/>
      <c r="XI5" s="209"/>
      <c r="XJ5" s="179"/>
      <c r="XK5" s="179"/>
      <c r="XL5" s="179"/>
      <c r="XM5" s="179"/>
      <c r="XN5" s="179"/>
      <c r="XO5" s="179"/>
      <c r="XP5" s="199"/>
      <c r="XQ5" s="199"/>
      <c r="XR5" s="199"/>
      <c r="XS5" s="199"/>
      <c r="XT5" s="199"/>
      <c r="XU5" s="199"/>
      <c r="XV5" s="199"/>
      <c r="XW5" s="199"/>
      <c r="XX5" s="189"/>
      <c r="XY5" s="209"/>
      <c r="XZ5" s="179"/>
      <c r="YA5" s="179"/>
      <c r="YB5" s="179"/>
      <c r="YC5" s="179"/>
      <c r="YD5" s="179"/>
      <c r="YE5" s="179"/>
      <c r="YF5" s="199"/>
      <c r="YG5" s="199"/>
      <c r="YH5" s="199"/>
      <c r="YI5" s="199"/>
      <c r="YJ5" s="199"/>
      <c r="YK5" s="199"/>
      <c r="YL5" s="199"/>
      <c r="YM5" s="199"/>
      <c r="YN5" s="189"/>
      <c r="YO5" s="209"/>
      <c r="YP5" s="179"/>
      <c r="YQ5" s="179"/>
      <c r="YR5" s="179"/>
      <c r="YS5" s="179"/>
      <c r="YT5" s="179"/>
      <c r="YU5" s="179"/>
      <c r="YV5" s="199"/>
      <c r="YW5" s="199"/>
      <c r="YX5" s="199"/>
      <c r="YY5" s="199"/>
      <c r="YZ5" s="199"/>
      <c r="ZA5" s="199"/>
      <c r="ZB5" s="199"/>
      <c r="ZC5" s="199"/>
      <c r="ZD5" s="189"/>
      <c r="ZE5" s="209"/>
      <c r="ZF5" s="179"/>
      <c r="ZG5" s="179"/>
      <c r="ZH5" s="179"/>
      <c r="ZI5" s="179"/>
      <c r="ZJ5" s="179"/>
      <c r="ZK5" s="179"/>
      <c r="ZL5" s="199"/>
      <c r="ZM5" s="199"/>
      <c r="ZN5" s="199"/>
      <c r="ZO5" s="199"/>
      <c r="ZP5" s="199"/>
      <c r="ZQ5" s="199"/>
      <c r="ZR5" s="199"/>
      <c r="ZS5" s="199"/>
      <c r="ZT5" s="189"/>
      <c r="ZU5" s="209"/>
      <c r="ZV5" s="179"/>
      <c r="ZW5" s="179"/>
      <c r="ZX5" s="179"/>
      <c r="ZY5" s="179"/>
      <c r="ZZ5" s="179"/>
      <c r="AAA5" s="179"/>
      <c r="AAB5" s="199"/>
      <c r="AAC5" s="199"/>
      <c r="AAD5" s="199"/>
      <c r="AAE5" s="199"/>
      <c r="AAF5" s="199"/>
      <c r="AAG5" s="199"/>
      <c r="AAH5" s="199"/>
      <c r="AAI5" s="199"/>
      <c r="AAJ5" s="189"/>
      <c r="AAK5" s="209"/>
      <c r="AAL5" s="179"/>
      <c r="AAM5" s="179"/>
      <c r="AAN5" s="179"/>
      <c r="AAO5" s="179"/>
      <c r="AAP5" s="179"/>
      <c r="AAQ5" s="179"/>
      <c r="AAR5" s="199"/>
      <c r="AAS5" s="199"/>
      <c r="AAT5" s="199"/>
      <c r="AAU5" s="199"/>
      <c r="AAV5" s="199"/>
      <c r="AAW5" s="199"/>
      <c r="AAX5" s="199"/>
      <c r="AAY5" s="199"/>
      <c r="AAZ5" s="189"/>
      <c r="ABA5" s="209"/>
      <c r="ABB5" s="179"/>
      <c r="ABC5" s="179"/>
      <c r="ABD5" s="179"/>
      <c r="ABE5" s="179"/>
      <c r="ABF5" s="179"/>
      <c r="ABG5" s="179"/>
      <c r="ABH5" s="199"/>
      <c r="ABI5" s="199"/>
      <c r="ABJ5" s="199"/>
      <c r="ABK5" s="199"/>
      <c r="ABL5" s="199"/>
      <c r="ABM5" s="199"/>
      <c r="ABN5" s="199"/>
      <c r="ABO5" s="199"/>
      <c r="ABP5" s="189"/>
      <c r="ABQ5" s="209"/>
      <c r="ABR5" s="179"/>
      <c r="ABS5" s="179"/>
      <c r="ABT5" s="179"/>
      <c r="ABU5" s="179"/>
      <c r="ABV5" s="179"/>
      <c r="ABW5" s="179"/>
      <c r="ABX5" s="199"/>
      <c r="ABY5" s="199"/>
      <c r="ABZ5" s="199"/>
      <c r="ACA5" s="199"/>
      <c r="ACB5" s="199"/>
      <c r="ACC5" s="199"/>
      <c r="ACD5" s="199"/>
      <c r="ACE5" s="199"/>
      <c r="ACF5" s="189"/>
      <c r="ACG5" s="209"/>
      <c r="ACH5" s="179"/>
      <c r="ACI5" s="179"/>
      <c r="ACJ5" s="179"/>
      <c r="ACK5" s="179"/>
      <c r="ACL5" s="179"/>
      <c r="ACM5" s="179"/>
      <c r="ACN5" s="199"/>
      <c r="ACO5" s="199"/>
      <c r="ACP5" s="199"/>
      <c r="ACQ5" s="199"/>
      <c r="ACR5" s="199"/>
      <c r="ACS5" s="199"/>
      <c r="ACT5" s="199"/>
      <c r="ACU5" s="199"/>
      <c r="ACV5" s="189"/>
      <c r="ACW5" s="209"/>
      <c r="ACX5" s="179"/>
      <c r="ACY5" s="179"/>
      <c r="ACZ5" s="179"/>
      <c r="ADA5" s="179"/>
      <c r="ADB5" s="179"/>
      <c r="ADC5" s="179"/>
      <c r="ADD5" s="199"/>
      <c r="ADE5" s="199"/>
      <c r="ADF5" s="199"/>
      <c r="ADG5" s="199"/>
      <c r="ADH5" s="199"/>
      <c r="ADI5" s="199"/>
      <c r="ADJ5" s="199"/>
      <c r="ADK5" s="199"/>
      <c r="ADL5" s="189"/>
      <c r="ADM5" s="209"/>
      <c r="ADN5" s="179"/>
      <c r="ADO5" s="179"/>
      <c r="ADP5" s="179"/>
      <c r="ADQ5" s="179"/>
      <c r="ADR5" s="179"/>
      <c r="ADS5" s="179"/>
      <c r="ADT5" s="199"/>
      <c r="ADU5" s="199"/>
      <c r="ADV5" s="199"/>
      <c r="ADW5" s="199"/>
      <c r="ADX5" s="199"/>
      <c r="ADY5" s="199"/>
      <c r="ADZ5" s="199"/>
      <c r="AEA5" s="199"/>
      <c r="AEB5" s="189"/>
      <c r="AEC5" s="209"/>
      <c r="AED5" s="179"/>
      <c r="AEE5" s="179"/>
      <c r="AEF5" s="179"/>
      <c r="AEG5" s="179"/>
      <c r="AEH5" s="179"/>
      <c r="AEI5" s="179"/>
      <c r="AEJ5" s="199"/>
      <c r="AEK5" s="199"/>
      <c r="AEL5" s="199"/>
      <c r="AEM5" s="199"/>
      <c r="AEN5" s="199"/>
      <c r="AEO5" s="199"/>
      <c r="AEP5" s="199"/>
      <c r="AEQ5" s="199"/>
      <c r="AER5" s="189"/>
      <c r="AES5" s="209"/>
      <c r="AET5" s="179"/>
      <c r="AEU5" s="179"/>
      <c r="AEV5" s="179"/>
      <c r="AEW5" s="179"/>
      <c r="AEX5" s="179"/>
      <c r="AEY5" s="179"/>
      <c r="AEZ5" s="199"/>
      <c r="AFA5" s="199"/>
      <c r="AFB5" s="199"/>
      <c r="AFC5" s="199"/>
      <c r="AFD5" s="199"/>
      <c r="AFE5" s="199"/>
      <c r="AFF5" s="199"/>
      <c r="AFG5" s="199"/>
      <c r="AFH5" s="189"/>
      <c r="AFI5" s="209"/>
      <c r="AFJ5" s="179"/>
      <c r="AFK5" s="179"/>
      <c r="AFL5" s="179"/>
      <c r="AFM5" s="179"/>
      <c r="AFN5" s="179"/>
      <c r="AFO5" s="179"/>
      <c r="AFP5" s="199"/>
      <c r="AFQ5" s="199"/>
      <c r="AFR5" s="199"/>
      <c r="AFS5" s="199"/>
      <c r="AFT5" s="199"/>
      <c r="AFU5" s="199"/>
      <c r="AFV5" s="199"/>
      <c r="AFW5" s="199"/>
      <c r="AFX5" s="189"/>
      <c r="AFY5" s="209"/>
      <c r="AFZ5" s="179"/>
      <c r="AGA5" s="179"/>
      <c r="AGB5" s="179"/>
      <c r="AGC5" s="179"/>
      <c r="AGD5" s="179"/>
      <c r="AGE5" s="179"/>
      <c r="AGF5" s="199"/>
      <c r="AGG5" s="199"/>
      <c r="AGH5" s="199"/>
      <c r="AGI5" s="199"/>
      <c r="AGJ5" s="199"/>
      <c r="AGK5" s="199"/>
      <c r="AGL5" s="199"/>
      <c r="AGM5" s="199"/>
      <c r="AGN5" s="189"/>
      <c r="AGO5" s="209"/>
      <c r="AGP5" s="179"/>
      <c r="AGQ5" s="179"/>
      <c r="AGR5" s="179"/>
      <c r="AGS5" s="179"/>
      <c r="AGT5" s="179"/>
      <c r="AGU5" s="179"/>
      <c r="AGV5" s="199"/>
      <c r="AGW5" s="199"/>
      <c r="AGX5" s="199"/>
      <c r="AGY5" s="199"/>
      <c r="AGZ5" s="199"/>
      <c r="AHA5" s="199"/>
      <c r="AHB5" s="199"/>
      <c r="AHC5" s="199"/>
      <c r="AHD5" s="189"/>
      <c r="AHE5" s="209"/>
      <c r="AHF5" s="179"/>
      <c r="AHG5" s="179"/>
      <c r="AHH5" s="179"/>
      <c r="AHI5" s="179"/>
      <c r="AHJ5" s="179"/>
      <c r="AHK5" s="179"/>
      <c r="AHL5" s="199"/>
      <c r="AHM5" s="199"/>
      <c r="AHN5" s="199"/>
      <c r="AHO5" s="199"/>
      <c r="AHP5" s="199"/>
      <c r="AHQ5" s="199"/>
      <c r="AHR5" s="199"/>
      <c r="AHS5" s="199"/>
      <c r="AHT5" s="189"/>
      <c r="AHU5" s="209"/>
      <c r="AHV5" s="179"/>
      <c r="AHW5" s="179"/>
      <c r="AHX5" s="179"/>
      <c r="AHY5" s="179"/>
      <c r="AHZ5" s="179"/>
      <c r="AIA5" s="179"/>
      <c r="AIB5" s="199"/>
      <c r="AIC5" s="199"/>
      <c r="AID5" s="199"/>
      <c r="AIE5" s="199"/>
      <c r="AIF5" s="199"/>
      <c r="AIG5" s="199"/>
      <c r="AIH5" s="199"/>
      <c r="AII5" s="199"/>
      <c r="AIJ5" s="189"/>
      <c r="AIK5" s="209"/>
      <c r="AIL5" s="179"/>
      <c r="AIM5" s="179"/>
      <c r="AIN5" s="179"/>
      <c r="AIO5" s="179"/>
      <c r="AIP5" s="179"/>
      <c r="AIQ5" s="179"/>
      <c r="AIR5" s="199"/>
      <c r="AIS5" s="199"/>
      <c r="AIT5" s="199"/>
      <c r="AIU5" s="199"/>
      <c r="AIV5" s="199"/>
      <c r="AIW5" s="199"/>
      <c r="AIX5" s="199"/>
      <c r="AIY5" s="199"/>
      <c r="AIZ5" s="189"/>
      <c r="AJA5" s="209"/>
      <c r="AJB5" s="179"/>
      <c r="AJC5" s="179"/>
      <c r="AJD5" s="179"/>
      <c r="AJE5" s="179"/>
      <c r="AJF5" s="179"/>
      <c r="AJG5" s="179"/>
      <c r="AJH5" s="199"/>
      <c r="AJI5" s="199"/>
      <c r="AJJ5" s="199"/>
      <c r="AJK5" s="199"/>
      <c r="AJL5" s="199"/>
      <c r="AJM5" s="199"/>
      <c r="AJN5" s="199"/>
      <c r="AJO5" s="199"/>
      <c r="AJP5" s="189"/>
      <c r="AJQ5" s="209"/>
      <c r="AJR5" s="179"/>
      <c r="AJS5" s="179"/>
      <c r="AJT5" s="179"/>
      <c r="AJU5" s="179"/>
      <c r="AJV5" s="179"/>
      <c r="AJW5" s="179"/>
      <c r="AJX5" s="199"/>
      <c r="AJY5" s="199"/>
      <c r="AJZ5" s="199"/>
      <c r="AKA5" s="199"/>
      <c r="AKB5" s="199"/>
      <c r="AKC5" s="199"/>
      <c r="AKD5" s="199"/>
      <c r="AKE5" s="199"/>
      <c r="AKF5" s="189"/>
      <c r="AKG5" s="209"/>
      <c r="AKH5" s="179"/>
      <c r="AKI5" s="179"/>
      <c r="AKJ5" s="179"/>
      <c r="AKK5" s="179"/>
      <c r="AKL5" s="179"/>
      <c r="AKM5" s="179"/>
      <c r="AKN5" s="199"/>
      <c r="AKO5" s="199"/>
      <c r="AKP5" s="199"/>
      <c r="AKQ5" s="199"/>
      <c r="AKR5" s="199"/>
      <c r="AKS5" s="199"/>
      <c r="AKT5" s="199"/>
      <c r="AKU5" s="199"/>
      <c r="AKV5" s="189"/>
      <c r="AKW5" s="209"/>
      <c r="AKX5" s="179"/>
      <c r="AKY5" s="179"/>
      <c r="AKZ5" s="179"/>
      <c r="ALA5" s="179"/>
      <c r="ALB5" s="179"/>
      <c r="ALC5" s="179"/>
      <c r="ALD5" s="199"/>
      <c r="ALE5" s="199"/>
      <c r="ALF5" s="199"/>
      <c r="ALG5" s="199"/>
      <c r="ALH5" s="199"/>
      <c r="ALI5" s="199"/>
      <c r="ALJ5" s="199"/>
      <c r="ALK5" s="199"/>
      <c r="ALL5" s="189"/>
      <c r="ALM5" s="209"/>
      <c r="ALN5" s="179"/>
      <c r="ALO5" s="179"/>
      <c r="ALP5" s="179"/>
      <c r="ALQ5" s="179"/>
      <c r="ALR5" s="179"/>
      <c r="ALS5" s="179"/>
      <c r="ALT5" s="199"/>
      <c r="ALU5" s="199"/>
      <c r="ALV5" s="199"/>
      <c r="ALW5" s="199"/>
      <c r="ALX5" s="199"/>
      <c r="ALY5" s="199"/>
      <c r="ALZ5" s="199"/>
      <c r="AMA5" s="199"/>
      <c r="AMB5" s="189"/>
      <c r="AMC5" s="209"/>
      <c r="AMD5" s="179"/>
      <c r="AME5" s="179"/>
      <c r="AMF5" s="179"/>
      <c r="AMG5" s="179"/>
      <c r="AMH5" s="179"/>
      <c r="AMI5" s="179"/>
      <c r="AMJ5" s="199"/>
      <c r="AMK5" s="199"/>
      <c r="AML5" s="199"/>
      <c r="AMM5" s="199"/>
      <c r="AMN5" s="199"/>
      <c r="AMO5" s="199"/>
      <c r="AMP5" s="199"/>
      <c r="AMQ5" s="199"/>
      <c r="AMR5" s="189"/>
      <c r="AMS5" s="209"/>
      <c r="AMT5" s="179"/>
      <c r="AMU5" s="179"/>
      <c r="AMV5" s="179"/>
      <c r="AMW5" s="179"/>
      <c r="AMX5" s="179"/>
      <c r="AMY5" s="179"/>
      <c r="AMZ5" s="199"/>
      <c r="ANA5" s="199"/>
      <c r="ANB5" s="199"/>
      <c r="ANC5" s="199"/>
      <c r="AND5" s="199"/>
      <c r="ANE5" s="199"/>
      <c r="ANF5" s="199"/>
      <c r="ANG5" s="199"/>
      <c r="ANH5" s="189"/>
      <c r="ANI5" s="209"/>
      <c r="ANJ5" s="179"/>
      <c r="ANK5" s="179"/>
      <c r="ANL5" s="179"/>
      <c r="ANM5" s="179"/>
      <c r="ANN5" s="179"/>
      <c r="ANO5" s="179"/>
      <c r="ANP5" s="199"/>
      <c r="ANQ5" s="199"/>
      <c r="ANR5" s="199"/>
      <c r="ANS5" s="199"/>
      <c r="ANT5" s="199"/>
      <c r="ANU5" s="199"/>
      <c r="ANV5" s="199"/>
      <c r="ANW5" s="199"/>
      <c r="ANX5" s="189"/>
      <c r="ANY5" s="209"/>
      <c r="ANZ5" s="179"/>
      <c r="AOA5" s="179"/>
      <c r="AOB5" s="179"/>
      <c r="AOC5" s="179"/>
      <c r="AOD5" s="179"/>
      <c r="AOE5" s="179"/>
      <c r="AOF5" s="199"/>
      <c r="AOG5" s="199"/>
      <c r="AOH5" s="199"/>
      <c r="AOI5" s="199"/>
      <c r="AOJ5" s="199"/>
      <c r="AOK5" s="199"/>
      <c r="AOL5" s="199"/>
      <c r="AOM5" s="199"/>
      <c r="AON5" s="189"/>
      <c r="AOO5" s="209"/>
      <c r="AOP5" s="179"/>
      <c r="AOQ5" s="179"/>
      <c r="AOR5" s="179"/>
      <c r="AOS5" s="179"/>
      <c r="AOT5" s="179"/>
      <c r="AOU5" s="179"/>
      <c r="AOV5" s="199"/>
      <c r="AOW5" s="199"/>
      <c r="AOX5" s="199"/>
      <c r="AOY5" s="199"/>
      <c r="AOZ5" s="199"/>
      <c r="APA5" s="199"/>
      <c r="APB5" s="199"/>
      <c r="APC5" s="199"/>
      <c r="APD5" s="189"/>
      <c r="APE5" s="209"/>
      <c r="APF5" s="179"/>
      <c r="APG5" s="179"/>
      <c r="APH5" s="179"/>
      <c r="API5" s="179"/>
      <c r="APJ5" s="179"/>
      <c r="APK5" s="179"/>
      <c r="APL5" s="199"/>
      <c r="APM5" s="199"/>
      <c r="APN5" s="199"/>
      <c r="APO5" s="199"/>
      <c r="APP5" s="199"/>
      <c r="APQ5" s="199"/>
      <c r="APR5" s="199"/>
      <c r="APS5" s="199"/>
      <c r="APT5" s="189"/>
      <c r="APU5" s="209"/>
      <c r="APV5" s="179"/>
      <c r="APW5" s="179"/>
      <c r="APX5" s="179"/>
      <c r="APY5" s="179"/>
      <c r="APZ5" s="179"/>
      <c r="AQA5" s="179"/>
      <c r="AQB5" s="199"/>
      <c r="AQC5" s="199"/>
      <c r="AQD5" s="199"/>
      <c r="AQE5" s="199"/>
      <c r="AQF5" s="199"/>
      <c r="AQG5" s="199"/>
      <c r="AQH5" s="199"/>
      <c r="AQI5" s="199"/>
      <c r="AQJ5" s="189"/>
      <c r="AQK5" s="209"/>
      <c r="AQL5" s="179"/>
      <c r="AQM5" s="179"/>
      <c r="AQN5" s="179"/>
      <c r="AQO5" s="179"/>
      <c r="AQP5" s="179"/>
      <c r="AQQ5" s="179"/>
      <c r="AQR5" s="199"/>
      <c r="AQS5" s="199"/>
      <c r="AQT5" s="199"/>
      <c r="AQU5" s="199"/>
      <c r="AQV5" s="199"/>
      <c r="AQW5" s="199"/>
      <c r="AQX5" s="199"/>
      <c r="AQY5" s="199"/>
      <c r="AQZ5" s="189"/>
      <c r="ARA5" s="209"/>
      <c r="ARB5" s="179"/>
      <c r="ARC5" s="179"/>
      <c r="ARD5" s="179"/>
      <c r="ARE5" s="179"/>
      <c r="ARF5" s="179"/>
      <c r="ARG5" s="179"/>
      <c r="ARH5" s="199"/>
      <c r="ARI5" s="199"/>
      <c r="ARJ5" s="199"/>
      <c r="ARK5" s="199"/>
      <c r="ARL5" s="199"/>
      <c r="ARM5" s="199"/>
      <c r="ARN5" s="199"/>
      <c r="ARO5" s="199"/>
      <c r="ARP5" s="189"/>
      <c r="ARQ5" s="209"/>
      <c r="ARR5" s="179"/>
      <c r="ARS5" s="179"/>
      <c r="ART5" s="179"/>
      <c r="ARU5" s="179"/>
      <c r="ARV5" s="179"/>
      <c r="ARW5" s="179"/>
      <c r="ARX5" s="199"/>
      <c r="ARY5" s="199"/>
      <c r="ARZ5" s="199"/>
      <c r="ASA5" s="199"/>
      <c r="ASB5" s="199"/>
      <c r="ASC5" s="199"/>
      <c r="ASD5" s="199"/>
      <c r="ASE5" s="199"/>
      <c r="ASF5" s="189"/>
      <c r="ASG5" s="209"/>
      <c r="ASH5" s="179"/>
      <c r="ASI5" s="179"/>
      <c r="ASJ5" s="179"/>
      <c r="ASK5" s="179"/>
      <c r="ASL5" s="179"/>
      <c r="ASM5" s="179"/>
      <c r="ASN5" s="199"/>
      <c r="ASO5" s="199"/>
      <c r="ASP5" s="199"/>
      <c r="ASQ5" s="199"/>
      <c r="ASR5" s="199"/>
      <c r="ASS5" s="199"/>
      <c r="AST5" s="199"/>
      <c r="ASU5" s="199"/>
      <c r="ASV5" s="189"/>
      <c r="ASW5" s="209"/>
      <c r="ASX5" s="179"/>
      <c r="ASY5" s="179"/>
      <c r="ASZ5" s="179"/>
      <c r="ATA5" s="179"/>
      <c r="ATB5" s="179"/>
      <c r="ATC5" s="179"/>
      <c r="ATD5" s="199"/>
      <c r="ATE5" s="199"/>
      <c r="ATF5" s="199"/>
      <c r="ATG5" s="199"/>
      <c r="ATH5" s="199"/>
      <c r="ATI5" s="199"/>
      <c r="ATJ5" s="199"/>
      <c r="ATK5" s="199"/>
      <c r="ATL5" s="189"/>
      <c r="ATM5" s="209"/>
      <c r="ATN5" s="179"/>
      <c r="ATO5" s="179"/>
      <c r="ATP5" s="179"/>
      <c r="ATQ5" s="179"/>
      <c r="ATR5" s="179"/>
      <c r="ATS5" s="179"/>
      <c r="ATT5" s="199"/>
      <c r="ATU5" s="199"/>
      <c r="ATV5" s="199"/>
      <c r="ATW5" s="199"/>
      <c r="ATX5" s="199"/>
      <c r="ATY5" s="199"/>
      <c r="ATZ5" s="199"/>
      <c r="AUA5" s="199"/>
      <c r="AUB5" s="189"/>
      <c r="AUC5" s="209"/>
      <c r="AUD5" s="179"/>
      <c r="AUE5" s="179"/>
      <c r="AUF5" s="179"/>
      <c r="AUG5" s="179"/>
      <c r="AUH5" s="179"/>
      <c r="AUI5" s="179"/>
      <c r="AUJ5" s="199"/>
      <c r="AUK5" s="199"/>
      <c r="AUL5" s="199"/>
      <c r="AUM5" s="199"/>
      <c r="AUN5" s="199"/>
      <c r="AUO5" s="199"/>
      <c r="AUP5" s="199"/>
      <c r="AUQ5" s="199"/>
      <c r="AUR5" s="189"/>
      <c r="AUS5" s="209"/>
      <c r="AUT5" s="179"/>
      <c r="AUU5" s="179"/>
      <c r="AUV5" s="179"/>
      <c r="AUW5" s="179"/>
      <c r="AUX5" s="179"/>
      <c r="AUY5" s="179"/>
      <c r="AUZ5" s="199"/>
      <c r="AVA5" s="199"/>
      <c r="AVB5" s="199"/>
      <c r="AVC5" s="199"/>
      <c r="AVD5" s="199"/>
      <c r="AVE5" s="199"/>
      <c r="AVF5" s="199"/>
      <c r="AVG5" s="199"/>
      <c r="AVH5" s="189"/>
      <c r="AVI5" s="209"/>
      <c r="AVJ5" s="179"/>
      <c r="AVK5" s="179"/>
      <c r="AVL5" s="179"/>
      <c r="AVM5" s="179"/>
      <c r="AVN5" s="179"/>
      <c r="AVO5" s="179"/>
      <c r="AVP5" s="199"/>
      <c r="AVQ5" s="199"/>
      <c r="AVR5" s="199"/>
      <c r="AVS5" s="199"/>
      <c r="AVT5" s="199"/>
      <c r="AVU5" s="199"/>
      <c r="AVV5" s="199"/>
      <c r="AVW5" s="199"/>
      <c r="AVX5" s="189"/>
      <c r="AVY5" s="209"/>
      <c r="AVZ5" s="179"/>
      <c r="AWA5" s="179"/>
      <c r="AWB5" s="179"/>
      <c r="AWC5" s="179"/>
      <c r="AWD5" s="179"/>
      <c r="AWE5" s="179"/>
      <c r="AWF5" s="199"/>
      <c r="AWG5" s="199"/>
      <c r="AWH5" s="199"/>
      <c r="AWI5" s="199"/>
      <c r="AWJ5" s="199"/>
      <c r="AWK5" s="199"/>
      <c r="AWL5" s="199"/>
      <c r="AWM5" s="199"/>
      <c r="AWN5" s="189"/>
      <c r="AWO5" s="209"/>
      <c r="AWP5" s="179"/>
      <c r="AWQ5" s="179"/>
      <c r="AWR5" s="179"/>
      <c r="AWS5" s="179"/>
      <c r="AWT5" s="179"/>
      <c r="AWU5" s="179"/>
      <c r="AWV5" s="199"/>
      <c r="AWW5" s="199"/>
      <c r="AWX5" s="199"/>
      <c r="AWY5" s="199"/>
      <c r="AWZ5" s="199"/>
      <c r="AXA5" s="199"/>
      <c r="AXB5" s="199"/>
      <c r="AXC5" s="199"/>
      <c r="AXD5" s="189"/>
      <c r="AXE5" s="209"/>
      <c r="AXF5" s="179"/>
      <c r="AXG5" s="179"/>
      <c r="AXH5" s="179"/>
      <c r="AXI5" s="179"/>
      <c r="AXJ5" s="179"/>
      <c r="AXK5" s="179"/>
      <c r="AXL5" s="199"/>
      <c r="AXM5" s="199"/>
      <c r="AXN5" s="199"/>
      <c r="AXO5" s="199"/>
      <c r="AXP5" s="199"/>
      <c r="AXQ5" s="199"/>
      <c r="AXR5" s="199"/>
      <c r="AXS5" s="199"/>
      <c r="AXT5" s="189"/>
      <c r="AXU5" s="209"/>
      <c r="AXV5" s="179"/>
      <c r="AXW5" s="179"/>
      <c r="AXX5" s="179"/>
      <c r="AXY5" s="179"/>
      <c r="AXZ5" s="179"/>
      <c r="AYA5" s="179"/>
      <c r="AYB5" s="199"/>
      <c r="AYC5" s="199"/>
      <c r="AYD5" s="199"/>
      <c r="AYE5" s="199"/>
      <c r="AYF5" s="199"/>
      <c r="AYG5" s="199"/>
      <c r="AYH5" s="199"/>
      <c r="AYI5" s="199"/>
      <c r="AYJ5" s="189"/>
      <c r="AYK5" s="209"/>
      <c r="AYL5" s="179"/>
      <c r="AYM5" s="179"/>
      <c r="AYN5" s="179"/>
      <c r="AYO5" s="179"/>
      <c r="AYP5" s="179"/>
      <c r="AYQ5" s="179"/>
      <c r="AYR5" s="199"/>
      <c r="AYS5" s="199"/>
      <c r="AYT5" s="199"/>
      <c r="AYU5" s="199"/>
      <c r="AYV5" s="199"/>
      <c r="AYW5" s="199"/>
      <c r="AYX5" s="199"/>
      <c r="AYY5" s="199"/>
      <c r="AYZ5" s="189"/>
      <c r="AZA5" s="209"/>
      <c r="AZB5" s="179"/>
      <c r="AZC5" s="179"/>
      <c r="AZD5" s="179"/>
      <c r="AZE5" s="179"/>
      <c r="AZF5" s="179"/>
      <c r="AZG5" s="179"/>
      <c r="AZH5" s="199"/>
      <c r="AZI5" s="199"/>
      <c r="AZJ5" s="199"/>
      <c r="AZK5" s="199"/>
      <c r="AZL5" s="199"/>
      <c r="AZM5" s="199"/>
      <c r="AZN5" s="199"/>
      <c r="AZO5" s="199"/>
      <c r="AZP5" s="189"/>
      <c r="AZQ5" s="209"/>
      <c r="AZR5" s="179"/>
      <c r="AZS5" s="179"/>
      <c r="AZT5" s="179"/>
      <c r="AZU5" s="179"/>
      <c r="AZV5" s="179"/>
      <c r="AZW5" s="179"/>
      <c r="AZX5" s="199"/>
      <c r="AZY5" s="199"/>
      <c r="AZZ5" s="199"/>
      <c r="BAA5" s="199"/>
      <c r="BAB5" s="199"/>
      <c r="BAC5" s="199"/>
      <c r="BAD5" s="199"/>
      <c r="BAE5" s="199"/>
      <c r="BAF5" s="189"/>
      <c r="BAG5" s="209"/>
      <c r="BAH5" s="179"/>
      <c r="BAI5" s="179"/>
      <c r="BAJ5" s="179"/>
      <c r="BAK5" s="179"/>
      <c r="BAL5" s="179"/>
      <c r="BAM5" s="179"/>
      <c r="BAN5" s="199"/>
      <c r="BAO5" s="199"/>
      <c r="BAP5" s="199"/>
      <c r="BAQ5" s="199"/>
      <c r="BAR5" s="199"/>
      <c r="BAS5" s="199"/>
      <c r="BAT5" s="199"/>
      <c r="BAU5" s="199"/>
      <c r="BAV5" s="189"/>
      <c r="BAW5" s="209"/>
      <c r="BAX5" s="179"/>
      <c r="BAY5" s="179"/>
      <c r="BAZ5" s="179"/>
      <c r="BBA5" s="179"/>
      <c r="BBB5" s="179"/>
      <c r="BBC5" s="179"/>
      <c r="BBD5" s="199"/>
      <c r="BBE5" s="199"/>
      <c r="BBF5" s="199"/>
      <c r="BBG5" s="199"/>
      <c r="BBH5" s="199"/>
      <c r="BBI5" s="199"/>
      <c r="BBJ5" s="199"/>
      <c r="BBK5" s="199"/>
      <c r="BBL5" s="189"/>
      <c r="BBM5" s="209"/>
      <c r="BBN5" s="179"/>
      <c r="BBO5" s="179"/>
      <c r="BBP5" s="179"/>
      <c r="BBQ5" s="179"/>
      <c r="BBR5" s="179"/>
      <c r="BBS5" s="179"/>
      <c r="BBT5" s="199"/>
      <c r="BBU5" s="199"/>
      <c r="BBV5" s="199"/>
      <c r="BBW5" s="199"/>
      <c r="BBX5" s="199"/>
      <c r="BBY5" s="199"/>
      <c r="BBZ5" s="199"/>
      <c r="BCA5" s="199"/>
      <c r="BCB5" s="189"/>
      <c r="BCC5" s="209"/>
      <c r="BCD5" s="179"/>
      <c r="BCE5" s="179"/>
      <c r="BCF5" s="179"/>
      <c r="BCG5" s="179"/>
      <c r="BCH5" s="179"/>
      <c r="BCI5" s="179"/>
      <c r="BCJ5" s="199"/>
      <c r="BCK5" s="199"/>
      <c r="BCL5" s="199"/>
      <c r="BCM5" s="199"/>
      <c r="BCN5" s="199"/>
      <c r="BCO5" s="199"/>
      <c r="BCP5" s="199"/>
      <c r="BCQ5" s="199"/>
      <c r="BCR5" s="189"/>
      <c r="BCS5" s="209"/>
      <c r="BCT5" s="179"/>
      <c r="BCU5" s="179"/>
      <c r="BCV5" s="179"/>
      <c r="BCW5" s="179"/>
      <c r="BCX5" s="179"/>
      <c r="BCY5" s="179"/>
      <c r="BCZ5" s="199"/>
      <c r="BDA5" s="199"/>
      <c r="BDB5" s="199"/>
      <c r="BDC5" s="199"/>
      <c r="BDD5" s="199"/>
      <c r="BDE5" s="199"/>
      <c r="BDF5" s="199"/>
      <c r="BDG5" s="199"/>
      <c r="BDH5" s="189"/>
      <c r="BDI5" s="209"/>
      <c r="BDJ5" s="179"/>
      <c r="BDK5" s="179"/>
      <c r="BDL5" s="179"/>
      <c r="BDM5" s="179"/>
      <c r="BDN5" s="179"/>
      <c r="BDO5" s="179"/>
      <c r="BDP5" s="199"/>
      <c r="BDQ5" s="199"/>
      <c r="BDR5" s="199"/>
      <c r="BDS5" s="199"/>
      <c r="BDT5" s="199"/>
      <c r="BDU5" s="199"/>
      <c r="BDV5" s="199"/>
      <c r="BDW5" s="199"/>
      <c r="BDX5" s="189"/>
      <c r="BDY5" s="209"/>
      <c r="BDZ5" s="179"/>
      <c r="BEA5" s="179"/>
      <c r="BEB5" s="179"/>
      <c r="BEC5" s="179"/>
      <c r="BED5" s="179"/>
      <c r="BEE5" s="179"/>
      <c r="BEF5" s="199"/>
      <c r="BEG5" s="199"/>
      <c r="BEH5" s="199"/>
      <c r="BEI5" s="199"/>
      <c r="BEJ5" s="199"/>
      <c r="BEK5" s="199"/>
      <c r="BEL5" s="199"/>
      <c r="BEM5" s="199"/>
      <c r="BEN5" s="189"/>
      <c r="BEO5" s="209"/>
      <c r="BEP5" s="179"/>
      <c r="BEQ5" s="179"/>
      <c r="BER5" s="179"/>
      <c r="BES5" s="179"/>
      <c r="BET5" s="179"/>
      <c r="BEU5" s="179"/>
      <c r="BEV5" s="199"/>
      <c r="BEW5" s="199"/>
      <c r="BEX5" s="199"/>
      <c r="BEY5" s="199"/>
      <c r="BEZ5" s="199"/>
      <c r="BFA5" s="199"/>
      <c r="BFB5" s="199"/>
      <c r="BFC5" s="199"/>
      <c r="BFD5" s="189"/>
      <c r="BFE5" s="209"/>
      <c r="BFF5" s="179"/>
      <c r="BFG5" s="179"/>
      <c r="BFH5" s="179"/>
      <c r="BFI5" s="179"/>
      <c r="BFJ5" s="179"/>
      <c r="BFK5" s="179"/>
      <c r="BFL5" s="199"/>
      <c r="BFM5" s="199"/>
      <c r="BFN5" s="199"/>
      <c r="BFO5" s="199"/>
      <c r="BFP5" s="199"/>
      <c r="BFQ5" s="199"/>
      <c r="BFR5" s="199"/>
      <c r="BFS5" s="199"/>
      <c r="BFT5" s="189"/>
      <c r="BFU5" s="209"/>
      <c r="BFV5" s="179"/>
      <c r="BFW5" s="179"/>
      <c r="BFX5" s="179"/>
      <c r="BFY5" s="179"/>
      <c r="BFZ5" s="179"/>
      <c r="BGA5" s="179"/>
      <c r="BGB5" s="199"/>
      <c r="BGC5" s="199"/>
      <c r="BGD5" s="199"/>
      <c r="BGE5" s="199"/>
      <c r="BGF5" s="199"/>
      <c r="BGG5" s="199"/>
      <c r="BGH5" s="199"/>
      <c r="BGI5" s="199"/>
      <c r="BGJ5" s="189"/>
      <c r="BGK5" s="209"/>
      <c r="BGL5" s="179"/>
      <c r="BGM5" s="179"/>
      <c r="BGN5" s="179"/>
      <c r="BGO5" s="179"/>
      <c r="BGP5" s="179"/>
      <c r="BGQ5" s="179"/>
      <c r="BGR5" s="199"/>
      <c r="BGS5" s="199"/>
      <c r="BGT5" s="199"/>
      <c r="BGU5" s="199"/>
      <c r="BGV5" s="199"/>
      <c r="BGW5" s="199"/>
      <c r="BGX5" s="199"/>
      <c r="BGY5" s="199"/>
      <c r="BGZ5" s="189"/>
      <c r="BHA5" s="209"/>
      <c r="BHB5" s="179"/>
      <c r="BHC5" s="179"/>
      <c r="BHD5" s="179"/>
      <c r="BHE5" s="179"/>
      <c r="BHF5" s="179"/>
      <c r="BHG5" s="179"/>
      <c r="BHH5" s="199"/>
      <c r="BHI5" s="199"/>
      <c r="BHJ5" s="199"/>
      <c r="BHK5" s="199"/>
      <c r="BHL5" s="199"/>
      <c r="BHM5" s="199"/>
      <c r="BHN5" s="199"/>
      <c r="BHO5" s="199"/>
      <c r="BHP5" s="189"/>
      <c r="BHQ5" s="209"/>
      <c r="BHR5" s="179"/>
      <c r="BHS5" s="179"/>
      <c r="BHT5" s="179"/>
      <c r="BHU5" s="179"/>
      <c r="BHV5" s="179"/>
      <c r="BHW5" s="179"/>
      <c r="BHX5" s="199"/>
      <c r="BHY5" s="199"/>
      <c r="BHZ5" s="199"/>
      <c r="BIA5" s="199"/>
      <c r="BIB5" s="199"/>
      <c r="BIC5" s="199"/>
      <c r="BID5" s="199"/>
      <c r="BIE5" s="199"/>
      <c r="BIF5" s="189"/>
      <c r="BIG5" s="209"/>
      <c r="BIH5" s="179"/>
      <c r="BII5" s="179"/>
      <c r="BIJ5" s="179"/>
      <c r="BIK5" s="179"/>
      <c r="BIL5" s="179"/>
      <c r="BIM5" s="179"/>
      <c r="BIN5" s="199"/>
      <c r="BIO5" s="199"/>
      <c r="BIP5" s="199"/>
      <c r="BIQ5" s="199"/>
      <c r="BIR5" s="199"/>
      <c r="BIS5" s="199"/>
      <c r="BIT5" s="199"/>
      <c r="BIU5" s="199"/>
      <c r="BIV5" s="189"/>
      <c r="BIW5" s="209"/>
      <c r="BIX5" s="179"/>
      <c r="BIY5" s="179"/>
      <c r="BIZ5" s="179"/>
      <c r="BJA5" s="179"/>
      <c r="BJB5" s="179"/>
      <c r="BJC5" s="179"/>
      <c r="BJD5" s="199"/>
      <c r="BJE5" s="199"/>
      <c r="BJF5" s="199"/>
      <c r="BJG5" s="199"/>
      <c r="BJH5" s="199"/>
      <c r="BJI5" s="199"/>
      <c r="BJJ5" s="199"/>
      <c r="BJK5" s="199"/>
      <c r="BJL5" s="189"/>
      <c r="BJM5" s="209"/>
      <c r="BJN5" s="179"/>
      <c r="BJO5" s="179"/>
      <c r="BJP5" s="179"/>
      <c r="BJQ5" s="179"/>
      <c r="BJR5" s="179"/>
      <c r="BJS5" s="179"/>
      <c r="BJT5" s="199"/>
      <c r="BJU5" s="199"/>
      <c r="BJV5" s="199"/>
      <c r="BJW5" s="199"/>
      <c r="BJX5" s="199"/>
      <c r="BJY5" s="199"/>
      <c r="BJZ5" s="199"/>
      <c r="BKA5" s="199"/>
      <c r="BKB5" s="189"/>
      <c r="BKC5" s="209"/>
      <c r="BKD5" s="179"/>
      <c r="BKE5" s="179"/>
      <c r="BKF5" s="179"/>
      <c r="BKG5" s="179"/>
      <c r="BKH5" s="179"/>
      <c r="BKI5" s="179"/>
      <c r="BKJ5" s="199"/>
      <c r="BKK5" s="199"/>
      <c r="BKL5" s="199"/>
      <c r="BKM5" s="199"/>
      <c r="BKN5" s="199"/>
      <c r="BKO5" s="199"/>
      <c r="BKP5" s="199"/>
      <c r="BKQ5" s="199"/>
      <c r="BKR5" s="189"/>
      <c r="BKS5" s="209"/>
      <c r="BKT5" s="179"/>
      <c r="BKU5" s="179"/>
      <c r="BKV5" s="179"/>
      <c r="BKW5" s="179"/>
      <c r="BKX5" s="179"/>
      <c r="BKY5" s="179"/>
      <c r="BKZ5" s="199"/>
      <c r="BLA5" s="199"/>
      <c r="BLB5" s="199"/>
      <c r="BLC5" s="199"/>
      <c r="BLD5" s="199"/>
      <c r="BLE5" s="199"/>
      <c r="BLF5" s="199"/>
      <c r="BLG5" s="199"/>
      <c r="BLH5" s="189"/>
      <c r="BLI5" s="209"/>
      <c r="BLJ5" s="179"/>
      <c r="BLK5" s="179"/>
      <c r="BLL5" s="179"/>
      <c r="BLM5" s="179"/>
      <c r="BLN5" s="179"/>
      <c r="BLO5" s="179"/>
      <c r="BLP5" s="199"/>
      <c r="BLQ5" s="199"/>
      <c r="BLR5" s="199"/>
      <c r="BLS5" s="199"/>
      <c r="BLT5" s="199"/>
      <c r="BLU5" s="199"/>
      <c r="BLV5" s="199"/>
      <c r="BLW5" s="199"/>
      <c r="BLX5" s="189"/>
      <c r="BLY5" s="209"/>
      <c r="BLZ5" s="179"/>
      <c r="BMA5" s="179"/>
      <c r="BMB5" s="179"/>
      <c r="BMC5" s="179"/>
      <c r="BMD5" s="179"/>
      <c r="BME5" s="179"/>
      <c r="BMF5" s="199"/>
      <c r="BMG5" s="199"/>
      <c r="BMH5" s="199"/>
      <c r="BMI5" s="199"/>
      <c r="BMJ5" s="199"/>
      <c r="BMK5" s="199"/>
      <c r="BML5" s="199"/>
      <c r="BMM5" s="199"/>
      <c r="BMN5" s="189"/>
      <c r="BMO5" s="209"/>
      <c r="BMP5" s="179"/>
      <c r="BMQ5" s="179"/>
      <c r="BMR5" s="179"/>
      <c r="BMS5" s="179"/>
      <c r="BMT5" s="179"/>
      <c r="BMU5" s="179"/>
      <c r="BMV5" s="199"/>
      <c r="BMW5" s="199"/>
      <c r="BMX5" s="199"/>
      <c r="BMY5" s="199"/>
      <c r="BMZ5" s="199"/>
      <c r="BNA5" s="199"/>
      <c r="BNB5" s="199"/>
      <c r="BNC5" s="199"/>
      <c r="BND5" s="189"/>
      <c r="BNE5" s="209"/>
      <c r="BNF5" s="179"/>
      <c r="BNG5" s="179"/>
      <c r="BNH5" s="179"/>
      <c r="BNI5" s="179"/>
      <c r="BNJ5" s="179"/>
      <c r="BNK5" s="179"/>
      <c r="BNL5" s="199"/>
      <c r="BNM5" s="199"/>
      <c r="BNN5" s="199"/>
      <c r="BNO5" s="199"/>
      <c r="BNP5" s="199"/>
      <c r="BNQ5" s="199"/>
      <c r="BNR5" s="199"/>
      <c r="BNS5" s="199"/>
      <c r="BNT5" s="189"/>
      <c r="BNU5" s="209"/>
      <c r="BNV5" s="179"/>
      <c r="BNW5" s="179"/>
      <c r="BNX5" s="179"/>
      <c r="BNY5" s="179"/>
      <c r="BNZ5" s="179"/>
      <c r="BOA5" s="179"/>
      <c r="BOB5" s="199"/>
      <c r="BOC5" s="199"/>
      <c r="BOD5" s="199"/>
      <c r="BOE5" s="199"/>
      <c r="BOF5" s="199"/>
      <c r="BOG5" s="199"/>
      <c r="BOH5" s="199"/>
      <c r="BOI5" s="199"/>
      <c r="BOJ5" s="189"/>
      <c r="BOK5" s="209"/>
      <c r="BOL5" s="179"/>
      <c r="BOM5" s="179"/>
      <c r="BON5" s="179"/>
      <c r="BOO5" s="179"/>
      <c r="BOP5" s="179"/>
      <c r="BOQ5" s="179"/>
      <c r="BOR5" s="199"/>
      <c r="BOS5" s="199"/>
      <c r="BOT5" s="199"/>
      <c r="BOU5" s="199"/>
      <c r="BOV5" s="199"/>
      <c r="BOW5" s="199"/>
      <c r="BOX5" s="199"/>
      <c r="BOY5" s="199"/>
      <c r="BOZ5" s="189"/>
      <c r="BPA5" s="209"/>
      <c r="BPB5" s="179"/>
      <c r="BPC5" s="179"/>
      <c r="BPD5" s="179"/>
      <c r="BPE5" s="179"/>
      <c r="BPF5" s="179"/>
      <c r="BPG5" s="179"/>
      <c r="BPH5" s="199"/>
      <c r="BPI5" s="199"/>
      <c r="BPJ5" s="199"/>
      <c r="BPK5" s="199"/>
      <c r="BPL5" s="199"/>
      <c r="BPM5" s="199"/>
      <c r="BPN5" s="199"/>
      <c r="BPO5" s="199"/>
      <c r="BPP5" s="189"/>
      <c r="BPQ5" s="209"/>
      <c r="BPR5" s="179"/>
      <c r="BPS5" s="179"/>
      <c r="BPT5" s="179"/>
      <c r="BPU5" s="179"/>
      <c r="BPV5" s="179"/>
      <c r="BPW5" s="179"/>
      <c r="BPX5" s="199"/>
      <c r="BPY5" s="199"/>
      <c r="BPZ5" s="199"/>
      <c r="BQA5" s="199"/>
      <c r="BQB5" s="199"/>
      <c r="BQC5" s="199"/>
      <c r="BQD5" s="199"/>
      <c r="BQE5" s="199"/>
      <c r="BQF5" s="189"/>
      <c r="BQG5" s="209"/>
      <c r="BQH5" s="179"/>
      <c r="BQI5" s="179"/>
      <c r="BQJ5" s="179"/>
      <c r="BQK5" s="179"/>
      <c r="BQL5" s="179"/>
      <c r="BQM5" s="179"/>
      <c r="BQN5" s="199"/>
      <c r="BQO5" s="199"/>
      <c r="BQP5" s="199"/>
      <c r="BQQ5" s="199"/>
      <c r="BQR5" s="199"/>
      <c r="BQS5" s="199"/>
      <c r="BQT5" s="199"/>
      <c r="BQU5" s="199"/>
      <c r="BQV5" s="189"/>
      <c r="BQW5" s="209"/>
      <c r="BQX5" s="179"/>
      <c r="BQY5" s="179"/>
      <c r="BQZ5" s="179"/>
      <c r="BRA5" s="179"/>
      <c r="BRB5" s="179"/>
      <c r="BRC5" s="179"/>
      <c r="BRD5" s="199"/>
      <c r="BRE5" s="199"/>
      <c r="BRF5" s="199"/>
      <c r="BRG5" s="199"/>
      <c r="BRH5" s="199"/>
      <c r="BRI5" s="199"/>
      <c r="BRJ5" s="199"/>
      <c r="BRK5" s="199"/>
      <c r="BRL5" s="189"/>
      <c r="BRM5" s="209"/>
      <c r="BRN5" s="179"/>
      <c r="BRO5" s="179"/>
      <c r="BRP5" s="179"/>
      <c r="BRQ5" s="179"/>
      <c r="BRR5" s="179"/>
      <c r="BRS5" s="179"/>
      <c r="BRT5" s="199"/>
      <c r="BRU5" s="199"/>
      <c r="BRV5" s="199"/>
      <c r="BRW5" s="199"/>
      <c r="BRX5" s="199"/>
      <c r="BRY5" s="199"/>
      <c r="BRZ5" s="199"/>
      <c r="BSA5" s="199"/>
      <c r="BSB5" s="189"/>
      <c r="BSC5" s="209"/>
      <c r="BSD5" s="179"/>
      <c r="BSE5" s="179"/>
      <c r="BSF5" s="179"/>
      <c r="BSG5" s="179"/>
      <c r="BSH5" s="179"/>
      <c r="BSI5" s="179"/>
      <c r="BSJ5" s="199"/>
      <c r="BSK5" s="199"/>
      <c r="BSL5" s="199"/>
      <c r="BSM5" s="199"/>
      <c r="BSN5" s="199"/>
      <c r="BSO5" s="199"/>
      <c r="BSP5" s="199"/>
      <c r="BSQ5" s="199"/>
      <c r="BSR5" s="189"/>
      <c r="BSS5" s="209"/>
      <c r="BST5" s="179"/>
      <c r="BSU5" s="179"/>
      <c r="BSV5" s="179"/>
      <c r="BSW5" s="179"/>
      <c r="BSX5" s="179"/>
      <c r="BSY5" s="179"/>
      <c r="BSZ5" s="199"/>
      <c r="BTA5" s="199"/>
      <c r="BTB5" s="199"/>
      <c r="BTC5" s="199"/>
      <c r="BTD5" s="199"/>
      <c r="BTE5" s="199"/>
      <c r="BTF5" s="199"/>
      <c r="BTG5" s="199"/>
      <c r="BTH5" s="189"/>
      <c r="BTI5" s="209"/>
      <c r="BTJ5" s="179"/>
      <c r="BTK5" s="179"/>
      <c r="BTL5" s="179"/>
      <c r="BTM5" s="179"/>
      <c r="BTN5" s="179"/>
      <c r="BTO5" s="179"/>
      <c r="BTP5" s="199"/>
      <c r="BTQ5" s="199"/>
      <c r="BTR5" s="199"/>
      <c r="BTS5" s="199"/>
      <c r="BTT5" s="199"/>
      <c r="BTU5" s="199"/>
      <c r="BTV5" s="199"/>
      <c r="BTW5" s="199"/>
      <c r="BTX5" s="189"/>
      <c r="BTY5" s="209"/>
      <c r="BTZ5" s="179"/>
      <c r="BUA5" s="179"/>
      <c r="BUB5" s="179"/>
      <c r="BUC5" s="179"/>
      <c r="BUD5" s="179"/>
      <c r="BUE5" s="179"/>
      <c r="BUF5" s="199"/>
      <c r="BUG5" s="199"/>
      <c r="BUH5" s="199"/>
      <c r="BUI5" s="199"/>
      <c r="BUJ5" s="199"/>
      <c r="BUK5" s="199"/>
      <c r="BUL5" s="199"/>
      <c r="BUM5" s="199"/>
      <c r="BUN5" s="189"/>
      <c r="BUO5" s="209"/>
      <c r="BUP5" s="179"/>
      <c r="BUQ5" s="179"/>
      <c r="BUR5" s="179"/>
      <c r="BUS5" s="179"/>
      <c r="BUT5" s="179"/>
      <c r="BUU5" s="179"/>
      <c r="BUV5" s="199"/>
      <c r="BUW5" s="199"/>
      <c r="BUX5" s="199"/>
      <c r="BUY5" s="199"/>
      <c r="BUZ5" s="199"/>
      <c r="BVA5" s="199"/>
      <c r="BVB5" s="199"/>
      <c r="BVC5" s="199"/>
      <c r="BVD5" s="189"/>
      <c r="BVE5" s="209"/>
      <c r="BVF5" s="179"/>
      <c r="BVG5" s="179"/>
      <c r="BVH5" s="179"/>
      <c r="BVI5" s="179"/>
      <c r="BVJ5" s="179"/>
      <c r="BVK5" s="179"/>
      <c r="BVL5" s="199"/>
      <c r="BVM5" s="199"/>
      <c r="BVN5" s="199"/>
      <c r="BVO5" s="199"/>
      <c r="BVP5" s="199"/>
      <c r="BVQ5" s="199"/>
      <c r="BVR5" s="199"/>
      <c r="BVS5" s="199"/>
      <c r="BVT5" s="189"/>
      <c r="BVU5" s="209"/>
      <c r="BVV5" s="179"/>
      <c r="BVW5" s="179"/>
      <c r="BVX5" s="179"/>
      <c r="BVY5" s="179"/>
      <c r="BVZ5" s="179"/>
      <c r="BWA5" s="179"/>
      <c r="BWB5" s="199"/>
      <c r="BWC5" s="199"/>
      <c r="BWD5" s="199"/>
      <c r="BWE5" s="199"/>
      <c r="BWF5" s="199"/>
      <c r="BWG5" s="199"/>
      <c r="BWH5" s="199"/>
      <c r="BWI5" s="199"/>
      <c r="BWJ5" s="189"/>
      <c r="BWK5" s="209"/>
      <c r="BWL5" s="179"/>
      <c r="BWM5" s="179"/>
      <c r="BWN5" s="179"/>
      <c r="BWO5" s="179"/>
      <c r="BWP5" s="179"/>
      <c r="BWQ5" s="179"/>
      <c r="BWR5" s="199"/>
      <c r="BWS5" s="199"/>
      <c r="BWT5" s="199"/>
      <c r="BWU5" s="199"/>
      <c r="BWV5" s="199"/>
      <c r="BWW5" s="199"/>
      <c r="BWX5" s="199"/>
      <c r="BWY5" s="199"/>
      <c r="BWZ5" s="189"/>
      <c r="BXA5" s="209"/>
      <c r="BXB5" s="179"/>
      <c r="BXC5" s="179"/>
      <c r="BXD5" s="179"/>
      <c r="BXE5" s="179"/>
      <c r="BXF5" s="179"/>
      <c r="BXG5" s="179"/>
      <c r="BXH5" s="199"/>
      <c r="BXI5" s="199"/>
      <c r="BXJ5" s="199"/>
      <c r="BXK5" s="199"/>
      <c r="BXL5" s="199"/>
      <c r="BXM5" s="199"/>
      <c r="BXN5" s="199"/>
      <c r="BXO5" s="199"/>
      <c r="BXP5" s="189"/>
      <c r="BXQ5" s="209"/>
      <c r="BXR5" s="179"/>
      <c r="BXS5" s="179"/>
      <c r="BXT5" s="179"/>
      <c r="BXU5" s="179"/>
      <c r="BXV5" s="179"/>
      <c r="BXW5" s="179"/>
      <c r="BXX5" s="199"/>
      <c r="BXY5" s="199"/>
      <c r="BXZ5" s="199"/>
      <c r="BYA5" s="199"/>
      <c r="BYB5" s="199"/>
      <c r="BYC5" s="199"/>
      <c r="BYD5" s="199"/>
      <c r="BYE5" s="199"/>
      <c r="BYF5" s="189"/>
      <c r="BYG5" s="209"/>
      <c r="BYH5" s="179"/>
      <c r="BYI5" s="179"/>
      <c r="BYJ5" s="179"/>
      <c r="BYK5" s="179"/>
      <c r="BYL5" s="179"/>
      <c r="BYM5" s="179"/>
      <c r="BYN5" s="199"/>
      <c r="BYO5" s="199"/>
      <c r="BYP5" s="199"/>
      <c r="BYQ5" s="199"/>
      <c r="BYR5" s="199"/>
      <c r="BYS5" s="199"/>
      <c r="BYT5" s="199"/>
      <c r="BYU5" s="199"/>
      <c r="BYV5" s="189"/>
      <c r="BYW5" s="209"/>
      <c r="BYX5" s="179"/>
      <c r="BYY5" s="179"/>
      <c r="BYZ5" s="179"/>
      <c r="BZA5" s="179"/>
      <c r="BZB5" s="179"/>
      <c r="BZC5" s="179"/>
      <c r="BZD5" s="199"/>
      <c r="BZE5" s="199"/>
      <c r="BZF5" s="199"/>
      <c r="BZG5" s="199"/>
      <c r="BZH5" s="199"/>
      <c r="BZI5" s="199"/>
      <c r="BZJ5" s="199"/>
      <c r="BZK5" s="199"/>
      <c r="BZL5" s="189"/>
      <c r="BZM5" s="209"/>
      <c r="BZN5" s="179"/>
      <c r="BZO5" s="179"/>
      <c r="BZP5" s="179"/>
      <c r="BZQ5" s="179"/>
      <c r="BZR5" s="179"/>
      <c r="BZS5" s="179"/>
      <c r="BZT5" s="199"/>
      <c r="BZU5" s="199"/>
      <c r="BZV5" s="199"/>
      <c r="BZW5" s="199"/>
      <c r="BZX5" s="199"/>
      <c r="BZY5" s="199"/>
      <c r="BZZ5" s="199"/>
      <c r="CAA5" s="199"/>
      <c r="CAB5" s="189"/>
      <c r="CAC5" s="209"/>
      <c r="CAD5" s="179"/>
      <c r="CAE5" s="179"/>
      <c r="CAF5" s="179"/>
      <c r="CAG5" s="179"/>
      <c r="CAH5" s="179"/>
      <c r="CAI5" s="179"/>
      <c r="CAJ5" s="199"/>
      <c r="CAK5" s="199"/>
      <c r="CAL5" s="199"/>
      <c r="CAM5" s="199"/>
      <c r="CAN5" s="199"/>
      <c r="CAO5" s="199"/>
      <c r="CAP5" s="199"/>
      <c r="CAQ5" s="199"/>
      <c r="CAR5" s="189"/>
      <c r="CAS5" s="209"/>
      <c r="CAT5" s="179"/>
      <c r="CAU5" s="179"/>
      <c r="CAV5" s="179"/>
      <c r="CAW5" s="179"/>
      <c r="CAX5" s="179"/>
      <c r="CAY5" s="179"/>
      <c r="CAZ5" s="199"/>
      <c r="CBA5" s="199"/>
      <c r="CBB5" s="199"/>
      <c r="CBC5" s="199"/>
      <c r="CBD5" s="199"/>
      <c r="CBE5" s="199"/>
      <c r="CBF5" s="199"/>
      <c r="CBG5" s="199"/>
      <c r="CBH5" s="189"/>
      <c r="CBI5" s="209"/>
      <c r="CBJ5" s="179"/>
      <c r="CBK5" s="179"/>
      <c r="CBL5" s="179"/>
      <c r="CBM5" s="179"/>
      <c r="CBN5" s="179"/>
      <c r="CBO5" s="179"/>
      <c r="CBP5" s="199"/>
      <c r="CBQ5" s="199"/>
      <c r="CBR5" s="199"/>
      <c r="CBS5" s="199"/>
      <c r="CBT5" s="199"/>
      <c r="CBU5" s="199"/>
      <c r="CBV5" s="199"/>
      <c r="CBW5" s="199"/>
      <c r="CBX5" s="189"/>
      <c r="CBY5" s="209"/>
      <c r="CBZ5" s="179"/>
      <c r="CCA5" s="179"/>
      <c r="CCB5" s="179"/>
      <c r="CCC5" s="179"/>
      <c r="CCD5" s="179"/>
      <c r="CCE5" s="179"/>
      <c r="CCF5" s="199"/>
      <c r="CCG5" s="199"/>
      <c r="CCH5" s="199"/>
      <c r="CCI5" s="199"/>
      <c r="CCJ5" s="199"/>
      <c r="CCK5" s="199"/>
      <c r="CCL5" s="199"/>
      <c r="CCM5" s="199"/>
      <c r="CCN5" s="189"/>
      <c r="CCO5" s="209"/>
      <c r="CCP5" s="179"/>
      <c r="CCQ5" s="179"/>
      <c r="CCR5" s="179"/>
      <c r="CCS5" s="179"/>
      <c r="CCT5" s="179"/>
      <c r="CCU5" s="179"/>
      <c r="CCV5" s="199"/>
      <c r="CCW5" s="199"/>
      <c r="CCX5" s="199"/>
      <c r="CCY5" s="199"/>
      <c r="CCZ5" s="199"/>
      <c r="CDA5" s="199"/>
      <c r="CDB5" s="199"/>
      <c r="CDC5" s="199"/>
      <c r="CDD5" s="189"/>
      <c r="CDE5" s="209"/>
      <c r="CDF5" s="179"/>
      <c r="CDG5" s="179"/>
      <c r="CDH5" s="179"/>
      <c r="CDI5" s="179"/>
      <c r="CDJ5" s="179"/>
      <c r="CDK5" s="179"/>
      <c r="CDL5" s="199"/>
      <c r="CDM5" s="199"/>
      <c r="CDN5" s="199"/>
      <c r="CDO5" s="199"/>
      <c r="CDP5" s="199"/>
      <c r="CDQ5" s="199"/>
      <c r="CDR5" s="199"/>
      <c r="CDS5" s="199"/>
      <c r="CDT5" s="189"/>
      <c r="CDU5" s="209"/>
      <c r="CDV5" s="179"/>
      <c r="CDW5" s="179"/>
      <c r="CDX5" s="179"/>
      <c r="CDY5" s="179"/>
      <c r="CDZ5" s="179"/>
      <c r="CEA5" s="179"/>
      <c r="CEB5" s="199"/>
      <c r="CEC5" s="199"/>
      <c r="CED5" s="199"/>
      <c r="CEE5" s="199"/>
      <c r="CEF5" s="199"/>
      <c r="CEG5" s="199"/>
      <c r="CEH5" s="199"/>
      <c r="CEI5" s="199"/>
      <c r="CEJ5" s="189"/>
      <c r="CEK5" s="209"/>
      <c r="CEL5" s="179"/>
      <c r="CEM5" s="179"/>
      <c r="CEN5" s="179"/>
      <c r="CEO5" s="179"/>
      <c r="CEP5" s="179"/>
      <c r="CEQ5" s="179"/>
      <c r="CER5" s="199"/>
      <c r="CES5" s="199"/>
      <c r="CET5" s="199"/>
      <c r="CEU5" s="199"/>
      <c r="CEV5" s="199"/>
      <c r="CEW5" s="199"/>
      <c r="CEX5" s="199"/>
      <c r="CEY5" s="199"/>
      <c r="CEZ5" s="189"/>
      <c r="CFA5" s="209"/>
      <c r="CFB5" s="179"/>
      <c r="CFC5" s="179"/>
      <c r="CFD5" s="179"/>
      <c r="CFE5" s="179"/>
      <c r="CFF5" s="179"/>
      <c r="CFG5" s="179"/>
      <c r="CFH5" s="199"/>
      <c r="CFI5" s="199"/>
      <c r="CFJ5" s="199"/>
      <c r="CFK5" s="199"/>
      <c r="CFL5" s="199"/>
      <c r="CFM5" s="199"/>
      <c r="CFN5" s="199"/>
      <c r="CFO5" s="199"/>
      <c r="CFP5" s="189"/>
      <c r="CFQ5" s="209"/>
      <c r="CFR5" s="179"/>
      <c r="CFS5" s="179"/>
      <c r="CFT5" s="179"/>
      <c r="CFU5" s="179"/>
      <c r="CFV5" s="179"/>
      <c r="CFW5" s="179"/>
      <c r="CFX5" s="199"/>
      <c r="CFY5" s="199"/>
      <c r="CFZ5" s="199"/>
      <c r="CGA5" s="199"/>
      <c r="CGB5" s="199"/>
      <c r="CGC5" s="199"/>
      <c r="CGD5" s="199"/>
      <c r="CGE5" s="199"/>
      <c r="CGF5" s="189"/>
      <c r="CGG5" s="209"/>
      <c r="CGH5" s="179"/>
      <c r="CGI5" s="179"/>
      <c r="CGJ5" s="179"/>
      <c r="CGK5" s="179"/>
      <c r="CGL5" s="179"/>
      <c r="CGM5" s="179"/>
      <c r="CGN5" s="199"/>
      <c r="CGO5" s="199"/>
      <c r="CGP5" s="199"/>
      <c r="CGQ5" s="199"/>
      <c r="CGR5" s="199"/>
      <c r="CGS5" s="199"/>
      <c r="CGT5" s="199"/>
      <c r="CGU5" s="199"/>
      <c r="CGV5" s="189"/>
      <c r="CGW5" s="209"/>
      <c r="CGX5" s="179"/>
      <c r="CGY5" s="179"/>
      <c r="CGZ5" s="179"/>
      <c r="CHA5" s="179"/>
      <c r="CHB5" s="179"/>
      <c r="CHC5" s="179"/>
      <c r="CHD5" s="199"/>
      <c r="CHE5" s="199"/>
      <c r="CHF5" s="199"/>
      <c r="CHG5" s="199"/>
      <c r="CHH5" s="199"/>
      <c r="CHI5" s="199"/>
      <c r="CHJ5" s="199"/>
      <c r="CHK5" s="199"/>
      <c r="CHL5" s="189"/>
      <c r="CHM5" s="209"/>
      <c r="CHN5" s="179"/>
      <c r="CHO5" s="179"/>
      <c r="CHP5" s="179"/>
      <c r="CHQ5" s="179"/>
      <c r="CHR5" s="179"/>
      <c r="CHS5" s="179"/>
      <c r="CHT5" s="199"/>
      <c r="CHU5" s="199"/>
      <c r="CHV5" s="199"/>
      <c r="CHW5" s="199"/>
      <c r="CHX5" s="199"/>
      <c r="CHY5" s="199"/>
      <c r="CHZ5" s="199"/>
      <c r="CIA5" s="199"/>
      <c r="CIB5" s="189"/>
      <c r="CIC5" s="209"/>
      <c r="CID5" s="179"/>
      <c r="CIE5" s="179"/>
      <c r="CIF5" s="179"/>
      <c r="CIG5" s="179"/>
      <c r="CIH5" s="179"/>
      <c r="CII5" s="179"/>
      <c r="CIJ5" s="199"/>
      <c r="CIK5" s="199"/>
      <c r="CIL5" s="199"/>
      <c r="CIM5" s="199"/>
      <c r="CIN5" s="199"/>
      <c r="CIO5" s="199"/>
      <c r="CIP5" s="199"/>
      <c r="CIQ5" s="199"/>
      <c r="CIR5" s="189"/>
      <c r="CIS5" s="209"/>
      <c r="CIT5" s="179"/>
      <c r="CIU5" s="179"/>
      <c r="CIV5" s="179"/>
      <c r="CIW5" s="179"/>
      <c r="CIX5" s="179"/>
      <c r="CIY5" s="179"/>
      <c r="CIZ5" s="199"/>
      <c r="CJA5" s="199"/>
      <c r="CJB5" s="199"/>
      <c r="CJC5" s="199"/>
      <c r="CJD5" s="199"/>
      <c r="CJE5" s="199"/>
      <c r="CJF5" s="199"/>
      <c r="CJG5" s="199"/>
      <c r="CJH5" s="189"/>
      <c r="CJI5" s="209"/>
      <c r="CJJ5" s="179"/>
      <c r="CJK5" s="179"/>
      <c r="CJL5" s="179"/>
      <c r="CJM5" s="179"/>
      <c r="CJN5" s="179"/>
      <c r="CJO5" s="179"/>
      <c r="CJP5" s="199"/>
      <c r="CJQ5" s="199"/>
      <c r="CJR5" s="199"/>
      <c r="CJS5" s="199"/>
      <c r="CJT5" s="199"/>
      <c r="CJU5" s="199"/>
      <c r="CJV5" s="199"/>
      <c r="CJW5" s="199"/>
      <c r="CJX5" s="189"/>
      <c r="CJY5" s="209"/>
      <c r="CJZ5" s="179"/>
      <c r="CKA5" s="179"/>
      <c r="CKB5" s="179"/>
      <c r="CKC5" s="179"/>
      <c r="CKD5" s="179"/>
      <c r="CKE5" s="179"/>
      <c r="CKF5" s="199"/>
      <c r="CKG5" s="199"/>
      <c r="CKH5" s="199"/>
      <c r="CKI5" s="199"/>
      <c r="CKJ5" s="199"/>
      <c r="CKK5" s="199"/>
      <c r="CKL5" s="199"/>
      <c r="CKM5" s="199"/>
      <c r="CKN5" s="189"/>
      <c r="CKO5" s="209"/>
      <c r="CKP5" s="179"/>
      <c r="CKQ5" s="179"/>
      <c r="CKR5" s="179"/>
      <c r="CKS5" s="179"/>
      <c r="CKT5" s="179"/>
      <c r="CKU5" s="179"/>
      <c r="CKV5" s="199"/>
      <c r="CKW5" s="199"/>
      <c r="CKX5" s="199"/>
      <c r="CKY5" s="199"/>
      <c r="CKZ5" s="199"/>
      <c r="CLA5" s="199"/>
      <c r="CLB5" s="199"/>
      <c r="CLC5" s="199"/>
      <c r="CLD5" s="189"/>
      <c r="CLE5" s="209"/>
      <c r="CLF5" s="179"/>
      <c r="CLG5" s="179"/>
      <c r="CLH5" s="179"/>
      <c r="CLI5" s="179"/>
      <c r="CLJ5" s="179"/>
      <c r="CLK5" s="179"/>
      <c r="CLL5" s="199"/>
      <c r="CLM5" s="199"/>
      <c r="CLN5" s="199"/>
      <c r="CLO5" s="199"/>
      <c r="CLP5" s="199"/>
      <c r="CLQ5" s="199"/>
      <c r="CLR5" s="199"/>
      <c r="CLS5" s="199"/>
      <c r="CLT5" s="189"/>
      <c r="CLU5" s="209"/>
      <c r="CLV5" s="179"/>
      <c r="CLW5" s="179"/>
      <c r="CLX5" s="179"/>
      <c r="CLY5" s="179"/>
      <c r="CLZ5" s="179"/>
      <c r="CMA5" s="179"/>
      <c r="CMB5" s="199"/>
      <c r="CMC5" s="199"/>
      <c r="CMD5" s="199"/>
      <c r="CME5" s="199"/>
      <c r="CMF5" s="199"/>
      <c r="CMG5" s="199"/>
      <c r="CMH5" s="199"/>
      <c r="CMI5" s="199"/>
      <c r="CMJ5" s="189"/>
      <c r="CMK5" s="209"/>
      <c r="CML5" s="179"/>
      <c r="CMM5" s="179"/>
      <c r="CMN5" s="179"/>
      <c r="CMO5" s="179"/>
      <c r="CMP5" s="179"/>
      <c r="CMQ5" s="179"/>
      <c r="CMR5" s="199"/>
      <c r="CMS5" s="199"/>
      <c r="CMT5" s="199"/>
      <c r="CMU5" s="199"/>
      <c r="CMV5" s="199"/>
      <c r="CMW5" s="199"/>
      <c r="CMX5" s="199"/>
      <c r="CMY5" s="199"/>
      <c r="CMZ5" s="189"/>
      <c r="CNA5" s="209"/>
      <c r="CNB5" s="179"/>
      <c r="CNC5" s="179"/>
      <c r="CND5" s="179"/>
      <c r="CNE5" s="179"/>
      <c r="CNF5" s="179"/>
      <c r="CNG5" s="179"/>
      <c r="CNH5" s="199"/>
      <c r="CNI5" s="199"/>
      <c r="CNJ5" s="199"/>
      <c r="CNK5" s="199"/>
      <c r="CNL5" s="199"/>
      <c r="CNM5" s="199"/>
      <c r="CNN5" s="199"/>
      <c r="CNO5" s="199"/>
      <c r="CNP5" s="189"/>
      <c r="CNQ5" s="209"/>
      <c r="CNR5" s="179"/>
      <c r="CNS5" s="179"/>
      <c r="CNT5" s="179"/>
      <c r="CNU5" s="179"/>
      <c r="CNV5" s="179"/>
      <c r="CNW5" s="179"/>
      <c r="CNX5" s="199"/>
      <c r="CNY5" s="199"/>
      <c r="CNZ5" s="199"/>
      <c r="COA5" s="199"/>
      <c r="COB5" s="199"/>
      <c r="COC5" s="199"/>
      <c r="COD5" s="199"/>
      <c r="COE5" s="199"/>
      <c r="COF5" s="189"/>
      <c r="COG5" s="209"/>
      <c r="COH5" s="179"/>
      <c r="COI5" s="179"/>
      <c r="COJ5" s="179"/>
      <c r="COK5" s="179"/>
      <c r="COL5" s="179"/>
      <c r="COM5" s="179"/>
      <c r="CON5" s="199"/>
      <c r="COO5" s="199"/>
      <c r="COP5" s="199"/>
      <c r="COQ5" s="199"/>
      <c r="COR5" s="199"/>
      <c r="COS5" s="199"/>
      <c r="COT5" s="199"/>
      <c r="COU5" s="199"/>
      <c r="COV5" s="189"/>
      <c r="COW5" s="209"/>
      <c r="COX5" s="179"/>
      <c r="COY5" s="179"/>
      <c r="COZ5" s="179"/>
      <c r="CPA5" s="179"/>
      <c r="CPB5" s="179"/>
      <c r="CPC5" s="179"/>
      <c r="CPD5" s="199"/>
      <c r="CPE5" s="199"/>
      <c r="CPF5" s="199"/>
      <c r="CPG5" s="199"/>
      <c r="CPH5" s="199"/>
      <c r="CPI5" s="199"/>
      <c r="CPJ5" s="199"/>
      <c r="CPK5" s="199"/>
      <c r="CPL5" s="189"/>
      <c r="CPM5" s="209"/>
      <c r="CPN5" s="179"/>
      <c r="CPO5" s="179"/>
      <c r="CPP5" s="179"/>
      <c r="CPQ5" s="179"/>
      <c r="CPR5" s="179"/>
      <c r="CPS5" s="179"/>
      <c r="CPT5" s="199"/>
      <c r="CPU5" s="199"/>
      <c r="CPV5" s="199"/>
      <c r="CPW5" s="199"/>
      <c r="CPX5" s="199"/>
      <c r="CPY5" s="199"/>
      <c r="CPZ5" s="199"/>
      <c r="CQA5" s="199"/>
      <c r="CQB5" s="189"/>
      <c r="CQC5" s="209"/>
      <c r="CQD5" s="179"/>
      <c r="CQE5" s="179"/>
      <c r="CQF5" s="179"/>
      <c r="CQG5" s="179"/>
      <c r="CQH5" s="179"/>
      <c r="CQI5" s="179"/>
      <c r="CQJ5" s="199"/>
      <c r="CQK5" s="199"/>
      <c r="CQL5" s="199"/>
      <c r="CQM5" s="199"/>
      <c r="CQN5" s="199"/>
      <c r="CQO5" s="199"/>
      <c r="CQP5" s="199"/>
      <c r="CQQ5" s="199"/>
      <c r="CQR5" s="189"/>
      <c r="CQS5" s="209"/>
      <c r="CQT5" s="179"/>
      <c r="CQU5" s="179"/>
      <c r="CQV5" s="179"/>
      <c r="CQW5" s="179"/>
      <c r="CQX5" s="179"/>
      <c r="CQY5" s="179"/>
      <c r="CQZ5" s="199"/>
      <c r="CRA5" s="199"/>
      <c r="CRB5" s="199"/>
      <c r="CRC5" s="199"/>
      <c r="CRD5" s="199"/>
      <c r="CRE5" s="199"/>
      <c r="CRF5" s="199"/>
      <c r="CRG5" s="199"/>
      <c r="CRH5" s="189"/>
      <c r="CRI5" s="209"/>
      <c r="CRJ5" s="179"/>
      <c r="CRK5" s="179"/>
      <c r="CRL5" s="179"/>
      <c r="CRM5" s="179"/>
      <c r="CRN5" s="179"/>
      <c r="CRO5" s="179"/>
      <c r="CRP5" s="199"/>
      <c r="CRQ5" s="199"/>
      <c r="CRR5" s="199"/>
      <c r="CRS5" s="199"/>
      <c r="CRT5" s="199"/>
      <c r="CRU5" s="199"/>
      <c r="CRV5" s="199"/>
      <c r="CRW5" s="199"/>
      <c r="CRX5" s="189"/>
      <c r="CRY5" s="209"/>
      <c r="CRZ5" s="179"/>
      <c r="CSA5" s="179"/>
      <c r="CSB5" s="179"/>
      <c r="CSC5" s="179"/>
      <c r="CSD5" s="179"/>
      <c r="CSE5" s="179"/>
      <c r="CSF5" s="199"/>
      <c r="CSG5" s="199"/>
      <c r="CSH5" s="199"/>
      <c r="CSI5" s="199"/>
      <c r="CSJ5" s="199"/>
      <c r="CSK5" s="199"/>
      <c r="CSL5" s="199"/>
      <c r="CSM5" s="199"/>
      <c r="CSN5" s="189"/>
      <c r="CSO5" s="209"/>
      <c r="CSP5" s="179"/>
      <c r="CSQ5" s="179"/>
      <c r="CSR5" s="179"/>
      <c r="CSS5" s="179"/>
      <c r="CST5" s="179"/>
      <c r="CSU5" s="179"/>
      <c r="CSV5" s="199"/>
      <c r="CSW5" s="199"/>
      <c r="CSX5" s="199"/>
      <c r="CSY5" s="199"/>
      <c r="CSZ5" s="199"/>
      <c r="CTA5" s="199"/>
      <c r="CTB5" s="199"/>
      <c r="CTC5" s="199"/>
      <c r="CTD5" s="189"/>
      <c r="CTE5" s="209"/>
      <c r="CTF5" s="179"/>
      <c r="CTG5" s="179"/>
      <c r="CTH5" s="179"/>
      <c r="CTI5" s="179"/>
      <c r="CTJ5" s="179"/>
      <c r="CTK5" s="179"/>
      <c r="CTL5" s="199"/>
      <c r="CTM5" s="199"/>
      <c r="CTN5" s="199"/>
      <c r="CTO5" s="199"/>
      <c r="CTP5" s="199"/>
      <c r="CTQ5" s="199"/>
      <c r="CTR5" s="199"/>
      <c r="CTS5" s="199"/>
      <c r="CTT5" s="189"/>
      <c r="CTU5" s="209"/>
      <c r="CTV5" s="179"/>
      <c r="CTW5" s="179"/>
      <c r="CTX5" s="179"/>
      <c r="CTY5" s="179"/>
      <c r="CTZ5" s="179"/>
      <c r="CUA5" s="179"/>
      <c r="CUB5" s="199"/>
      <c r="CUC5" s="199"/>
      <c r="CUD5" s="199"/>
      <c r="CUE5" s="199"/>
      <c r="CUF5" s="199"/>
      <c r="CUG5" s="199"/>
      <c r="CUH5" s="199"/>
      <c r="CUI5" s="199"/>
      <c r="CUJ5" s="189"/>
      <c r="CUK5" s="209"/>
      <c r="CUL5" s="179"/>
      <c r="CUM5" s="179"/>
      <c r="CUN5" s="179"/>
      <c r="CUO5" s="179"/>
      <c r="CUP5" s="179"/>
      <c r="CUQ5" s="179"/>
      <c r="CUR5" s="199"/>
      <c r="CUS5" s="199"/>
      <c r="CUT5" s="199"/>
      <c r="CUU5" s="199"/>
      <c r="CUV5" s="199"/>
      <c r="CUW5" s="199"/>
      <c r="CUX5" s="199"/>
      <c r="CUY5" s="199"/>
      <c r="CUZ5" s="189"/>
      <c r="CVA5" s="209"/>
      <c r="CVB5" s="179"/>
      <c r="CVC5" s="179"/>
      <c r="CVD5" s="179"/>
      <c r="CVE5" s="179"/>
      <c r="CVF5" s="179"/>
      <c r="CVG5" s="179"/>
      <c r="CVH5" s="199"/>
      <c r="CVI5" s="199"/>
      <c r="CVJ5" s="199"/>
      <c r="CVK5" s="199"/>
      <c r="CVL5" s="199"/>
      <c r="CVM5" s="199"/>
      <c r="CVN5" s="199"/>
      <c r="CVO5" s="199"/>
      <c r="CVP5" s="189"/>
      <c r="CVQ5" s="209"/>
      <c r="CVR5" s="179"/>
      <c r="CVS5" s="179"/>
      <c r="CVT5" s="179"/>
      <c r="CVU5" s="179"/>
      <c r="CVV5" s="179"/>
      <c r="CVW5" s="179"/>
      <c r="CVX5" s="199"/>
      <c r="CVY5" s="199"/>
      <c r="CVZ5" s="199"/>
      <c r="CWA5" s="199"/>
      <c r="CWB5" s="199"/>
      <c r="CWC5" s="199"/>
      <c r="CWD5" s="199"/>
      <c r="CWE5" s="199"/>
      <c r="CWF5" s="189"/>
      <c r="CWG5" s="209"/>
      <c r="CWH5" s="179"/>
      <c r="CWI5" s="179"/>
      <c r="CWJ5" s="179"/>
      <c r="CWK5" s="179"/>
      <c r="CWL5" s="179"/>
      <c r="CWM5" s="179"/>
      <c r="CWN5" s="199"/>
      <c r="CWO5" s="199"/>
      <c r="CWP5" s="199"/>
      <c r="CWQ5" s="199"/>
      <c r="CWR5" s="199"/>
      <c r="CWS5" s="199"/>
      <c r="CWT5" s="199"/>
      <c r="CWU5" s="199"/>
      <c r="CWV5" s="189"/>
      <c r="CWW5" s="209"/>
      <c r="CWX5" s="179"/>
      <c r="CWY5" s="179"/>
      <c r="CWZ5" s="179"/>
      <c r="CXA5" s="179"/>
      <c r="CXB5" s="179"/>
      <c r="CXC5" s="179"/>
      <c r="CXD5" s="199"/>
      <c r="CXE5" s="199"/>
      <c r="CXF5" s="199"/>
      <c r="CXG5" s="199"/>
      <c r="CXH5" s="199"/>
      <c r="CXI5" s="199"/>
      <c r="CXJ5" s="199"/>
      <c r="CXK5" s="199"/>
      <c r="CXL5" s="189"/>
      <c r="CXM5" s="209"/>
      <c r="CXN5" s="179"/>
      <c r="CXO5" s="179"/>
      <c r="CXP5" s="179"/>
      <c r="CXQ5" s="179"/>
      <c r="CXR5" s="179"/>
      <c r="CXS5" s="179"/>
      <c r="CXT5" s="199"/>
      <c r="CXU5" s="199"/>
      <c r="CXV5" s="199"/>
      <c r="CXW5" s="199"/>
      <c r="CXX5" s="199"/>
      <c r="CXY5" s="199"/>
      <c r="CXZ5" s="199"/>
      <c r="CYA5" s="199"/>
      <c r="CYB5" s="189"/>
      <c r="CYC5" s="209"/>
      <c r="CYD5" s="179"/>
      <c r="CYE5" s="179"/>
      <c r="CYF5" s="179"/>
      <c r="CYG5" s="179"/>
      <c r="CYH5" s="179"/>
      <c r="CYI5" s="179"/>
      <c r="CYJ5" s="199"/>
      <c r="CYK5" s="199"/>
      <c r="CYL5" s="199"/>
      <c r="CYM5" s="199"/>
      <c r="CYN5" s="199"/>
      <c r="CYO5" s="199"/>
      <c r="CYP5" s="199"/>
      <c r="CYQ5" s="199"/>
      <c r="CYR5" s="189"/>
      <c r="CYS5" s="209"/>
      <c r="CYT5" s="179"/>
      <c r="CYU5" s="179"/>
      <c r="CYV5" s="179"/>
      <c r="CYW5" s="179"/>
      <c r="CYX5" s="179"/>
      <c r="CYY5" s="179"/>
      <c r="CYZ5" s="199"/>
      <c r="CZA5" s="199"/>
      <c r="CZB5" s="199"/>
      <c r="CZC5" s="199"/>
      <c r="CZD5" s="199"/>
      <c r="CZE5" s="199"/>
      <c r="CZF5" s="199"/>
      <c r="CZG5" s="199"/>
      <c r="CZH5" s="189"/>
      <c r="CZI5" s="209"/>
      <c r="CZJ5" s="179"/>
      <c r="CZK5" s="179"/>
      <c r="CZL5" s="179"/>
      <c r="CZM5" s="179"/>
      <c r="CZN5" s="179"/>
      <c r="CZO5" s="179"/>
      <c r="CZP5" s="199"/>
      <c r="CZQ5" s="199"/>
      <c r="CZR5" s="199"/>
      <c r="CZS5" s="199"/>
      <c r="CZT5" s="199"/>
      <c r="CZU5" s="199"/>
      <c r="CZV5" s="199"/>
      <c r="CZW5" s="199"/>
      <c r="CZX5" s="189"/>
      <c r="CZY5" s="209"/>
      <c r="CZZ5" s="179"/>
      <c r="DAA5" s="179"/>
      <c r="DAB5" s="179"/>
      <c r="DAC5" s="179"/>
      <c r="DAD5" s="179"/>
      <c r="DAE5" s="179"/>
      <c r="DAF5" s="199"/>
      <c r="DAG5" s="199"/>
      <c r="DAH5" s="199"/>
      <c r="DAI5" s="199"/>
      <c r="DAJ5" s="199"/>
      <c r="DAK5" s="199"/>
      <c r="DAL5" s="199"/>
      <c r="DAM5" s="199"/>
      <c r="DAN5" s="189"/>
      <c r="DAO5" s="209"/>
      <c r="DAP5" s="179"/>
      <c r="DAQ5" s="179"/>
      <c r="DAR5" s="179"/>
      <c r="DAS5" s="179"/>
      <c r="DAT5" s="179"/>
      <c r="DAU5" s="179"/>
      <c r="DAV5" s="199"/>
      <c r="DAW5" s="199"/>
      <c r="DAX5" s="199"/>
      <c r="DAY5" s="199"/>
      <c r="DAZ5" s="199"/>
      <c r="DBA5" s="199"/>
      <c r="DBB5" s="199"/>
      <c r="DBC5" s="199"/>
      <c r="DBD5" s="189"/>
      <c r="DBE5" s="209"/>
      <c r="DBF5" s="179"/>
      <c r="DBG5" s="179"/>
      <c r="DBH5" s="179"/>
      <c r="DBI5" s="179"/>
      <c r="DBJ5" s="179"/>
      <c r="DBK5" s="179"/>
      <c r="DBL5" s="199"/>
      <c r="DBM5" s="199"/>
      <c r="DBN5" s="199"/>
      <c r="DBO5" s="199"/>
      <c r="DBP5" s="199"/>
      <c r="DBQ5" s="199"/>
      <c r="DBR5" s="199"/>
      <c r="DBS5" s="199"/>
      <c r="DBT5" s="189"/>
      <c r="DBU5" s="209"/>
      <c r="DBV5" s="179"/>
      <c r="DBW5" s="179"/>
      <c r="DBX5" s="179"/>
      <c r="DBY5" s="179"/>
      <c r="DBZ5" s="179"/>
      <c r="DCA5" s="179"/>
      <c r="DCB5" s="199"/>
      <c r="DCC5" s="199"/>
      <c r="DCD5" s="199"/>
      <c r="DCE5" s="199"/>
      <c r="DCF5" s="199"/>
      <c r="DCG5" s="199"/>
      <c r="DCH5" s="199"/>
      <c r="DCI5" s="199"/>
      <c r="DCJ5" s="189"/>
      <c r="DCK5" s="209"/>
      <c r="DCL5" s="179"/>
      <c r="DCM5" s="179"/>
      <c r="DCN5" s="179"/>
      <c r="DCO5" s="179"/>
      <c r="DCP5" s="179"/>
      <c r="DCQ5" s="179"/>
      <c r="DCR5" s="199"/>
      <c r="DCS5" s="199"/>
      <c r="DCT5" s="199"/>
      <c r="DCU5" s="199"/>
      <c r="DCV5" s="199"/>
      <c r="DCW5" s="199"/>
      <c r="DCX5" s="199"/>
      <c r="DCY5" s="199"/>
      <c r="DCZ5" s="189"/>
      <c r="DDA5" s="209"/>
      <c r="DDB5" s="179"/>
      <c r="DDC5" s="179"/>
      <c r="DDD5" s="179"/>
      <c r="DDE5" s="179"/>
      <c r="DDF5" s="179"/>
      <c r="DDG5" s="179"/>
      <c r="DDH5" s="199"/>
      <c r="DDI5" s="199"/>
      <c r="DDJ5" s="199"/>
      <c r="DDK5" s="199"/>
      <c r="DDL5" s="199"/>
      <c r="DDM5" s="199"/>
      <c r="DDN5" s="199"/>
      <c r="DDO5" s="199"/>
      <c r="DDP5" s="189"/>
      <c r="DDQ5" s="209"/>
      <c r="DDR5" s="179"/>
      <c r="DDS5" s="179"/>
      <c r="DDT5" s="179"/>
      <c r="DDU5" s="179"/>
      <c r="DDV5" s="179"/>
      <c r="DDW5" s="179"/>
      <c r="DDX5" s="199"/>
      <c r="DDY5" s="199"/>
      <c r="DDZ5" s="199"/>
      <c r="DEA5" s="199"/>
      <c r="DEB5" s="199"/>
      <c r="DEC5" s="199"/>
      <c r="DED5" s="199"/>
      <c r="DEE5" s="199"/>
      <c r="DEF5" s="189"/>
      <c r="DEG5" s="209"/>
      <c r="DEH5" s="179"/>
      <c r="DEI5" s="179"/>
      <c r="DEJ5" s="179"/>
      <c r="DEK5" s="179"/>
      <c r="DEL5" s="179"/>
      <c r="DEM5" s="179"/>
      <c r="DEN5" s="199"/>
      <c r="DEO5" s="199"/>
      <c r="DEP5" s="199"/>
      <c r="DEQ5" s="199"/>
      <c r="DER5" s="199"/>
      <c r="DES5" s="199"/>
      <c r="DET5" s="199"/>
      <c r="DEU5" s="199"/>
      <c r="DEV5" s="189"/>
      <c r="DEW5" s="209"/>
      <c r="DEX5" s="179"/>
      <c r="DEY5" s="179"/>
      <c r="DEZ5" s="179"/>
      <c r="DFA5" s="179"/>
      <c r="DFB5" s="179"/>
      <c r="DFC5" s="179"/>
      <c r="DFD5" s="199"/>
      <c r="DFE5" s="199"/>
      <c r="DFF5" s="199"/>
      <c r="DFG5" s="199"/>
      <c r="DFH5" s="199"/>
      <c r="DFI5" s="199"/>
      <c r="DFJ5" s="199"/>
      <c r="DFK5" s="199"/>
      <c r="DFL5" s="189"/>
      <c r="DFM5" s="209"/>
      <c r="DFN5" s="179"/>
      <c r="DFO5" s="179"/>
      <c r="DFP5" s="179"/>
      <c r="DFQ5" s="179"/>
      <c r="DFR5" s="179"/>
      <c r="DFS5" s="179"/>
      <c r="DFT5" s="199"/>
      <c r="DFU5" s="199"/>
      <c r="DFV5" s="199"/>
      <c r="DFW5" s="199"/>
      <c r="DFX5" s="199"/>
      <c r="DFY5" s="199"/>
      <c r="DFZ5" s="199"/>
      <c r="DGA5" s="199"/>
      <c r="DGB5" s="189"/>
      <c r="DGC5" s="209"/>
      <c r="DGD5" s="179"/>
      <c r="DGE5" s="179"/>
      <c r="DGF5" s="179"/>
      <c r="DGG5" s="179"/>
      <c r="DGH5" s="179"/>
      <c r="DGI5" s="179"/>
      <c r="DGJ5" s="199"/>
      <c r="DGK5" s="199"/>
      <c r="DGL5" s="199"/>
      <c r="DGM5" s="199"/>
      <c r="DGN5" s="199"/>
      <c r="DGO5" s="199"/>
      <c r="DGP5" s="199"/>
      <c r="DGQ5" s="199"/>
      <c r="DGR5" s="189"/>
      <c r="DGS5" s="209"/>
      <c r="DGT5" s="179"/>
      <c r="DGU5" s="179"/>
      <c r="DGV5" s="179"/>
      <c r="DGW5" s="179"/>
      <c r="DGX5" s="179"/>
      <c r="DGY5" s="179"/>
      <c r="DGZ5" s="199"/>
      <c r="DHA5" s="199"/>
      <c r="DHB5" s="199"/>
      <c r="DHC5" s="199"/>
      <c r="DHD5" s="199"/>
      <c r="DHE5" s="199"/>
      <c r="DHF5" s="199"/>
      <c r="DHG5" s="199"/>
      <c r="DHH5" s="189"/>
      <c r="DHI5" s="209"/>
      <c r="DHJ5" s="179"/>
      <c r="DHK5" s="179"/>
      <c r="DHL5" s="179"/>
      <c r="DHM5" s="179"/>
      <c r="DHN5" s="179"/>
      <c r="DHO5" s="179"/>
      <c r="DHP5" s="199"/>
      <c r="DHQ5" s="199"/>
      <c r="DHR5" s="199"/>
      <c r="DHS5" s="199"/>
      <c r="DHT5" s="199"/>
      <c r="DHU5" s="199"/>
      <c r="DHV5" s="199"/>
      <c r="DHW5" s="199"/>
      <c r="DHX5" s="189"/>
      <c r="DHY5" s="209"/>
      <c r="DHZ5" s="179"/>
      <c r="DIA5" s="179"/>
      <c r="DIB5" s="179"/>
      <c r="DIC5" s="179"/>
      <c r="DID5" s="179"/>
      <c r="DIE5" s="179"/>
      <c r="DIF5" s="199"/>
      <c r="DIG5" s="199"/>
      <c r="DIH5" s="199"/>
      <c r="DII5" s="199"/>
      <c r="DIJ5" s="199"/>
      <c r="DIK5" s="199"/>
      <c r="DIL5" s="199"/>
      <c r="DIM5" s="199"/>
      <c r="DIN5" s="189"/>
      <c r="DIO5" s="209"/>
      <c r="DIP5" s="179"/>
      <c r="DIQ5" s="179"/>
      <c r="DIR5" s="179"/>
      <c r="DIS5" s="179"/>
      <c r="DIT5" s="179"/>
      <c r="DIU5" s="179"/>
      <c r="DIV5" s="199"/>
      <c r="DIW5" s="199"/>
      <c r="DIX5" s="199"/>
      <c r="DIY5" s="199"/>
      <c r="DIZ5" s="199"/>
      <c r="DJA5" s="199"/>
      <c r="DJB5" s="199"/>
      <c r="DJC5" s="199"/>
      <c r="DJD5" s="189"/>
      <c r="DJE5" s="209"/>
      <c r="DJF5" s="179"/>
      <c r="DJG5" s="179"/>
      <c r="DJH5" s="179"/>
      <c r="DJI5" s="179"/>
      <c r="DJJ5" s="179"/>
      <c r="DJK5" s="179"/>
      <c r="DJL5" s="199"/>
      <c r="DJM5" s="199"/>
      <c r="DJN5" s="199"/>
      <c r="DJO5" s="199"/>
      <c r="DJP5" s="199"/>
      <c r="DJQ5" s="199"/>
      <c r="DJR5" s="199"/>
      <c r="DJS5" s="199"/>
      <c r="DJT5" s="189"/>
      <c r="DJU5" s="209"/>
      <c r="DJV5" s="179"/>
      <c r="DJW5" s="179"/>
      <c r="DJX5" s="179"/>
      <c r="DJY5" s="179"/>
      <c r="DJZ5" s="179"/>
      <c r="DKA5" s="179"/>
      <c r="DKB5" s="199"/>
      <c r="DKC5" s="199"/>
      <c r="DKD5" s="199"/>
      <c r="DKE5" s="199"/>
      <c r="DKF5" s="199"/>
      <c r="DKG5" s="199"/>
      <c r="DKH5" s="199"/>
      <c r="DKI5" s="199"/>
      <c r="DKJ5" s="189"/>
      <c r="DKK5" s="209"/>
      <c r="DKL5" s="179"/>
      <c r="DKM5" s="179"/>
      <c r="DKN5" s="179"/>
      <c r="DKO5" s="179"/>
      <c r="DKP5" s="179"/>
      <c r="DKQ5" s="179"/>
      <c r="DKR5" s="199"/>
      <c r="DKS5" s="199"/>
      <c r="DKT5" s="199"/>
      <c r="DKU5" s="199"/>
      <c r="DKV5" s="199"/>
      <c r="DKW5" s="199"/>
      <c r="DKX5" s="199"/>
      <c r="DKY5" s="199"/>
      <c r="DKZ5" s="189"/>
      <c r="DLA5" s="209"/>
      <c r="DLB5" s="179"/>
      <c r="DLC5" s="179"/>
      <c r="DLD5" s="179"/>
      <c r="DLE5" s="179"/>
      <c r="DLF5" s="179"/>
      <c r="DLG5" s="179"/>
      <c r="DLH5" s="199"/>
      <c r="DLI5" s="199"/>
      <c r="DLJ5" s="199"/>
      <c r="DLK5" s="199"/>
      <c r="DLL5" s="199"/>
      <c r="DLM5" s="199"/>
      <c r="DLN5" s="199"/>
      <c r="DLO5" s="199"/>
      <c r="DLP5" s="189"/>
      <c r="DLQ5" s="209"/>
      <c r="DLR5" s="179"/>
      <c r="DLS5" s="179"/>
      <c r="DLT5" s="179"/>
      <c r="DLU5" s="179"/>
      <c r="DLV5" s="179"/>
      <c r="DLW5" s="179"/>
      <c r="DLX5" s="199"/>
      <c r="DLY5" s="199"/>
      <c r="DLZ5" s="199"/>
      <c r="DMA5" s="199"/>
      <c r="DMB5" s="199"/>
      <c r="DMC5" s="199"/>
      <c r="DMD5" s="199"/>
      <c r="DME5" s="199"/>
      <c r="DMF5" s="189"/>
      <c r="DMG5" s="209"/>
      <c r="DMH5" s="179"/>
      <c r="DMI5" s="179"/>
      <c r="DMJ5" s="179"/>
      <c r="DMK5" s="179"/>
      <c r="DML5" s="179"/>
      <c r="DMM5" s="179"/>
      <c r="DMN5" s="199"/>
      <c r="DMO5" s="199"/>
      <c r="DMP5" s="199"/>
      <c r="DMQ5" s="199"/>
      <c r="DMR5" s="199"/>
      <c r="DMS5" s="199"/>
      <c r="DMT5" s="199"/>
      <c r="DMU5" s="199"/>
      <c r="DMV5" s="189"/>
      <c r="DMW5" s="209"/>
      <c r="DMX5" s="179"/>
      <c r="DMY5" s="179"/>
      <c r="DMZ5" s="179"/>
      <c r="DNA5" s="179"/>
      <c r="DNB5" s="179"/>
      <c r="DNC5" s="179"/>
      <c r="DND5" s="199"/>
      <c r="DNE5" s="199"/>
      <c r="DNF5" s="199"/>
      <c r="DNG5" s="199"/>
      <c r="DNH5" s="199"/>
      <c r="DNI5" s="199"/>
      <c r="DNJ5" s="199"/>
      <c r="DNK5" s="199"/>
      <c r="DNL5" s="189"/>
      <c r="DNM5" s="209"/>
      <c r="DNN5" s="179"/>
      <c r="DNO5" s="179"/>
      <c r="DNP5" s="179"/>
      <c r="DNQ5" s="179"/>
      <c r="DNR5" s="179"/>
      <c r="DNS5" s="179"/>
      <c r="DNT5" s="199"/>
      <c r="DNU5" s="199"/>
      <c r="DNV5" s="199"/>
      <c r="DNW5" s="199"/>
      <c r="DNX5" s="199"/>
      <c r="DNY5" s="199"/>
      <c r="DNZ5" s="199"/>
      <c r="DOA5" s="199"/>
      <c r="DOB5" s="189"/>
      <c r="DOC5" s="209"/>
      <c r="DOD5" s="179"/>
      <c r="DOE5" s="179"/>
      <c r="DOF5" s="179"/>
      <c r="DOG5" s="179"/>
      <c r="DOH5" s="179"/>
      <c r="DOI5" s="179"/>
      <c r="DOJ5" s="199"/>
      <c r="DOK5" s="199"/>
      <c r="DOL5" s="199"/>
      <c r="DOM5" s="199"/>
      <c r="DON5" s="199"/>
      <c r="DOO5" s="199"/>
      <c r="DOP5" s="199"/>
      <c r="DOQ5" s="199"/>
      <c r="DOR5" s="189"/>
      <c r="DOS5" s="209"/>
      <c r="DOT5" s="179"/>
      <c r="DOU5" s="179"/>
      <c r="DOV5" s="179"/>
      <c r="DOW5" s="179"/>
      <c r="DOX5" s="179"/>
      <c r="DOY5" s="179"/>
      <c r="DOZ5" s="199"/>
      <c r="DPA5" s="199"/>
      <c r="DPB5" s="199"/>
      <c r="DPC5" s="199"/>
      <c r="DPD5" s="199"/>
      <c r="DPE5" s="199"/>
      <c r="DPF5" s="199"/>
      <c r="DPG5" s="199"/>
      <c r="DPH5" s="189"/>
      <c r="DPI5" s="209"/>
      <c r="DPJ5" s="179"/>
      <c r="DPK5" s="179"/>
      <c r="DPL5" s="179"/>
      <c r="DPM5" s="179"/>
      <c r="DPN5" s="179"/>
      <c r="DPO5" s="179"/>
      <c r="DPP5" s="199"/>
      <c r="DPQ5" s="199"/>
      <c r="DPR5" s="199"/>
      <c r="DPS5" s="199"/>
      <c r="DPT5" s="199"/>
      <c r="DPU5" s="199"/>
      <c r="DPV5" s="199"/>
      <c r="DPW5" s="199"/>
      <c r="DPX5" s="189"/>
      <c r="DPY5" s="209"/>
      <c r="DPZ5" s="179"/>
      <c r="DQA5" s="179"/>
      <c r="DQB5" s="179"/>
      <c r="DQC5" s="179"/>
      <c r="DQD5" s="179"/>
      <c r="DQE5" s="179"/>
      <c r="DQF5" s="199"/>
      <c r="DQG5" s="199"/>
      <c r="DQH5" s="199"/>
      <c r="DQI5" s="199"/>
      <c r="DQJ5" s="199"/>
      <c r="DQK5" s="199"/>
      <c r="DQL5" s="199"/>
      <c r="DQM5" s="199"/>
      <c r="DQN5" s="189"/>
      <c r="DQO5" s="209"/>
      <c r="DQP5" s="179"/>
      <c r="DQQ5" s="179"/>
      <c r="DQR5" s="179"/>
      <c r="DQS5" s="179"/>
      <c r="DQT5" s="179"/>
      <c r="DQU5" s="179"/>
      <c r="DQV5" s="199"/>
      <c r="DQW5" s="199"/>
      <c r="DQX5" s="199"/>
      <c r="DQY5" s="199"/>
      <c r="DQZ5" s="199"/>
      <c r="DRA5" s="199"/>
      <c r="DRB5" s="199"/>
      <c r="DRC5" s="199"/>
      <c r="DRD5" s="189"/>
      <c r="DRE5" s="209"/>
      <c r="DRF5" s="179"/>
      <c r="DRG5" s="179"/>
      <c r="DRH5" s="179"/>
      <c r="DRI5" s="179"/>
      <c r="DRJ5" s="179"/>
      <c r="DRK5" s="179"/>
      <c r="DRL5" s="199"/>
      <c r="DRM5" s="199"/>
      <c r="DRN5" s="199"/>
      <c r="DRO5" s="199"/>
      <c r="DRP5" s="199"/>
      <c r="DRQ5" s="199"/>
      <c r="DRR5" s="199"/>
      <c r="DRS5" s="199"/>
      <c r="DRT5" s="189"/>
      <c r="DRU5" s="209"/>
      <c r="DRV5" s="179"/>
      <c r="DRW5" s="179"/>
      <c r="DRX5" s="179"/>
      <c r="DRY5" s="179"/>
      <c r="DRZ5" s="179"/>
      <c r="DSA5" s="179"/>
      <c r="DSB5" s="199"/>
      <c r="DSC5" s="199"/>
      <c r="DSD5" s="199"/>
      <c r="DSE5" s="199"/>
      <c r="DSF5" s="199"/>
      <c r="DSG5" s="199"/>
      <c r="DSH5" s="199"/>
      <c r="DSI5" s="199"/>
      <c r="DSJ5" s="189"/>
      <c r="DSK5" s="209"/>
      <c r="DSL5" s="179"/>
      <c r="DSM5" s="179"/>
      <c r="DSN5" s="179"/>
      <c r="DSO5" s="179"/>
      <c r="DSP5" s="179"/>
      <c r="DSQ5" s="179"/>
      <c r="DSR5" s="199"/>
      <c r="DSS5" s="199"/>
      <c r="DST5" s="199"/>
      <c r="DSU5" s="199"/>
      <c r="DSV5" s="199"/>
      <c r="DSW5" s="199"/>
      <c r="DSX5" s="199"/>
      <c r="DSY5" s="199"/>
      <c r="DSZ5" s="189"/>
      <c r="DTA5" s="209"/>
      <c r="DTB5" s="179"/>
      <c r="DTC5" s="179"/>
      <c r="DTD5" s="179"/>
      <c r="DTE5" s="179"/>
      <c r="DTF5" s="179"/>
      <c r="DTG5" s="179"/>
      <c r="DTH5" s="199"/>
      <c r="DTI5" s="199"/>
      <c r="DTJ5" s="199"/>
      <c r="DTK5" s="199"/>
      <c r="DTL5" s="199"/>
      <c r="DTM5" s="199"/>
      <c r="DTN5" s="199"/>
      <c r="DTO5" s="199"/>
      <c r="DTP5" s="189"/>
      <c r="DTQ5" s="209"/>
      <c r="DTR5" s="179"/>
      <c r="DTS5" s="179"/>
      <c r="DTT5" s="179"/>
      <c r="DTU5" s="179"/>
      <c r="DTV5" s="179"/>
      <c r="DTW5" s="179"/>
      <c r="DTX5" s="199"/>
      <c r="DTY5" s="199"/>
      <c r="DTZ5" s="199"/>
      <c r="DUA5" s="199"/>
      <c r="DUB5" s="199"/>
      <c r="DUC5" s="199"/>
      <c r="DUD5" s="199"/>
      <c r="DUE5" s="199"/>
      <c r="DUF5" s="189"/>
      <c r="DUG5" s="209"/>
      <c r="DUH5" s="179"/>
      <c r="DUI5" s="179"/>
      <c r="DUJ5" s="179"/>
      <c r="DUK5" s="179"/>
      <c r="DUL5" s="179"/>
      <c r="DUM5" s="179"/>
      <c r="DUN5" s="199"/>
      <c r="DUO5" s="199"/>
      <c r="DUP5" s="199"/>
      <c r="DUQ5" s="199"/>
      <c r="DUR5" s="199"/>
      <c r="DUS5" s="199"/>
      <c r="DUT5" s="199"/>
      <c r="DUU5" s="199"/>
      <c r="DUV5" s="189"/>
      <c r="DUW5" s="209"/>
      <c r="DUX5" s="179"/>
      <c r="DUY5" s="179"/>
      <c r="DUZ5" s="179"/>
      <c r="DVA5" s="179"/>
      <c r="DVB5" s="179"/>
      <c r="DVC5" s="179"/>
      <c r="DVD5" s="199"/>
      <c r="DVE5" s="199"/>
      <c r="DVF5" s="199"/>
      <c r="DVG5" s="199"/>
      <c r="DVH5" s="199"/>
      <c r="DVI5" s="199"/>
      <c r="DVJ5" s="199"/>
      <c r="DVK5" s="199"/>
      <c r="DVL5" s="189"/>
      <c r="DVM5" s="209"/>
      <c r="DVN5" s="179"/>
      <c r="DVO5" s="179"/>
      <c r="DVP5" s="179"/>
      <c r="DVQ5" s="179"/>
      <c r="DVR5" s="179"/>
      <c r="DVS5" s="179"/>
      <c r="DVT5" s="199"/>
      <c r="DVU5" s="199"/>
      <c r="DVV5" s="199"/>
      <c r="DVW5" s="199"/>
      <c r="DVX5" s="199"/>
      <c r="DVY5" s="199"/>
      <c r="DVZ5" s="199"/>
      <c r="DWA5" s="199"/>
      <c r="DWB5" s="189"/>
      <c r="DWC5" s="209"/>
      <c r="DWD5" s="179"/>
      <c r="DWE5" s="179"/>
      <c r="DWF5" s="179"/>
      <c r="DWG5" s="179"/>
      <c r="DWH5" s="179"/>
      <c r="DWI5" s="179"/>
      <c r="DWJ5" s="199"/>
      <c r="DWK5" s="199"/>
      <c r="DWL5" s="199"/>
      <c r="DWM5" s="199"/>
      <c r="DWN5" s="199"/>
      <c r="DWO5" s="199"/>
      <c r="DWP5" s="199"/>
      <c r="DWQ5" s="199"/>
      <c r="DWR5" s="189"/>
      <c r="DWS5" s="209"/>
      <c r="DWT5" s="179"/>
      <c r="DWU5" s="179"/>
      <c r="DWV5" s="179"/>
      <c r="DWW5" s="179"/>
      <c r="DWX5" s="179"/>
      <c r="DWY5" s="179"/>
      <c r="DWZ5" s="199"/>
      <c r="DXA5" s="199"/>
      <c r="DXB5" s="199"/>
      <c r="DXC5" s="199"/>
      <c r="DXD5" s="199"/>
      <c r="DXE5" s="199"/>
      <c r="DXF5" s="199"/>
      <c r="DXG5" s="199"/>
      <c r="DXH5" s="189"/>
      <c r="DXI5" s="209"/>
      <c r="DXJ5" s="179"/>
      <c r="DXK5" s="179"/>
      <c r="DXL5" s="179"/>
      <c r="DXM5" s="179"/>
      <c r="DXN5" s="179"/>
      <c r="DXO5" s="179"/>
      <c r="DXP5" s="199"/>
      <c r="DXQ5" s="199"/>
      <c r="DXR5" s="199"/>
      <c r="DXS5" s="199"/>
      <c r="DXT5" s="199"/>
      <c r="DXU5" s="199"/>
      <c r="DXV5" s="199"/>
      <c r="DXW5" s="199"/>
      <c r="DXX5" s="189"/>
      <c r="DXY5" s="209"/>
      <c r="DXZ5" s="179"/>
      <c r="DYA5" s="179"/>
      <c r="DYB5" s="179"/>
      <c r="DYC5" s="179"/>
      <c r="DYD5" s="179"/>
      <c r="DYE5" s="179"/>
      <c r="DYF5" s="199"/>
      <c r="DYG5" s="199"/>
      <c r="DYH5" s="199"/>
      <c r="DYI5" s="199"/>
      <c r="DYJ5" s="199"/>
      <c r="DYK5" s="199"/>
      <c r="DYL5" s="199"/>
      <c r="DYM5" s="199"/>
      <c r="DYN5" s="189"/>
      <c r="DYO5" s="209"/>
      <c r="DYP5" s="179"/>
      <c r="DYQ5" s="179"/>
      <c r="DYR5" s="179"/>
      <c r="DYS5" s="179"/>
      <c r="DYT5" s="179"/>
      <c r="DYU5" s="179"/>
      <c r="DYV5" s="199"/>
      <c r="DYW5" s="199"/>
      <c r="DYX5" s="199"/>
      <c r="DYY5" s="199"/>
      <c r="DYZ5" s="199"/>
      <c r="DZA5" s="199"/>
      <c r="DZB5" s="199"/>
      <c r="DZC5" s="199"/>
      <c r="DZD5" s="189"/>
      <c r="DZE5" s="209"/>
      <c r="DZF5" s="179"/>
      <c r="DZG5" s="179"/>
      <c r="DZH5" s="179"/>
      <c r="DZI5" s="179"/>
      <c r="DZJ5" s="179"/>
      <c r="DZK5" s="179"/>
      <c r="DZL5" s="199"/>
      <c r="DZM5" s="199"/>
      <c r="DZN5" s="199"/>
      <c r="DZO5" s="199"/>
      <c r="DZP5" s="199"/>
      <c r="DZQ5" s="199"/>
      <c r="DZR5" s="199"/>
      <c r="DZS5" s="199"/>
      <c r="DZT5" s="189"/>
      <c r="DZU5" s="209"/>
      <c r="DZV5" s="179"/>
      <c r="DZW5" s="179"/>
      <c r="DZX5" s="179"/>
      <c r="DZY5" s="179"/>
      <c r="DZZ5" s="179"/>
      <c r="EAA5" s="179"/>
      <c r="EAB5" s="199"/>
      <c r="EAC5" s="199"/>
      <c r="EAD5" s="199"/>
      <c r="EAE5" s="199"/>
      <c r="EAF5" s="199"/>
      <c r="EAG5" s="199"/>
      <c r="EAH5" s="199"/>
      <c r="EAI5" s="199"/>
      <c r="EAJ5" s="189"/>
      <c r="EAK5" s="209"/>
      <c r="EAL5" s="179"/>
      <c r="EAM5" s="179"/>
      <c r="EAN5" s="179"/>
      <c r="EAO5" s="179"/>
      <c r="EAP5" s="179"/>
      <c r="EAQ5" s="179"/>
      <c r="EAR5" s="199"/>
      <c r="EAS5" s="199"/>
      <c r="EAT5" s="199"/>
      <c r="EAU5" s="199"/>
      <c r="EAV5" s="199"/>
      <c r="EAW5" s="199"/>
      <c r="EAX5" s="199"/>
      <c r="EAY5" s="199"/>
      <c r="EAZ5" s="189"/>
      <c r="EBA5" s="209"/>
      <c r="EBB5" s="179"/>
      <c r="EBC5" s="179"/>
      <c r="EBD5" s="179"/>
      <c r="EBE5" s="179"/>
      <c r="EBF5" s="179"/>
      <c r="EBG5" s="179"/>
      <c r="EBH5" s="199"/>
      <c r="EBI5" s="199"/>
      <c r="EBJ5" s="199"/>
      <c r="EBK5" s="199"/>
      <c r="EBL5" s="199"/>
      <c r="EBM5" s="199"/>
      <c r="EBN5" s="199"/>
      <c r="EBO5" s="199"/>
      <c r="EBP5" s="189"/>
      <c r="EBQ5" s="209"/>
      <c r="EBR5" s="179"/>
      <c r="EBS5" s="179"/>
      <c r="EBT5" s="179"/>
      <c r="EBU5" s="179"/>
      <c r="EBV5" s="179"/>
      <c r="EBW5" s="179"/>
      <c r="EBX5" s="199"/>
      <c r="EBY5" s="199"/>
      <c r="EBZ5" s="199"/>
      <c r="ECA5" s="199"/>
      <c r="ECB5" s="199"/>
      <c r="ECC5" s="199"/>
      <c r="ECD5" s="199"/>
      <c r="ECE5" s="199"/>
      <c r="ECF5" s="189"/>
      <c r="ECG5" s="209"/>
      <c r="ECH5" s="179"/>
      <c r="ECI5" s="179"/>
      <c r="ECJ5" s="179"/>
      <c r="ECK5" s="179"/>
      <c r="ECL5" s="179"/>
      <c r="ECM5" s="179"/>
      <c r="ECN5" s="199"/>
      <c r="ECO5" s="199"/>
      <c r="ECP5" s="199"/>
      <c r="ECQ5" s="199"/>
      <c r="ECR5" s="199"/>
      <c r="ECS5" s="199"/>
      <c r="ECT5" s="199"/>
      <c r="ECU5" s="199"/>
      <c r="ECV5" s="189"/>
      <c r="ECW5" s="209"/>
      <c r="ECX5" s="179"/>
      <c r="ECY5" s="179"/>
      <c r="ECZ5" s="179"/>
      <c r="EDA5" s="179"/>
      <c r="EDB5" s="179"/>
      <c r="EDC5" s="179"/>
      <c r="EDD5" s="199"/>
      <c r="EDE5" s="199"/>
      <c r="EDF5" s="199"/>
      <c r="EDG5" s="199"/>
      <c r="EDH5" s="199"/>
      <c r="EDI5" s="199"/>
      <c r="EDJ5" s="199"/>
      <c r="EDK5" s="199"/>
      <c r="EDL5" s="189"/>
      <c r="EDM5" s="209"/>
      <c r="EDN5" s="179"/>
      <c r="EDO5" s="179"/>
      <c r="EDP5" s="179"/>
      <c r="EDQ5" s="179"/>
      <c r="EDR5" s="179"/>
      <c r="EDS5" s="179"/>
      <c r="EDT5" s="199"/>
      <c r="EDU5" s="199"/>
      <c r="EDV5" s="199"/>
      <c r="EDW5" s="199"/>
      <c r="EDX5" s="199"/>
      <c r="EDY5" s="199"/>
      <c r="EDZ5" s="199"/>
      <c r="EEA5" s="199"/>
      <c r="EEB5" s="189"/>
      <c r="EEC5" s="209"/>
      <c r="EED5" s="179"/>
      <c r="EEE5" s="179"/>
      <c r="EEF5" s="179"/>
      <c r="EEG5" s="179"/>
      <c r="EEH5" s="179"/>
      <c r="EEI5" s="179"/>
      <c r="EEJ5" s="199"/>
      <c r="EEK5" s="199"/>
      <c r="EEL5" s="199"/>
      <c r="EEM5" s="199"/>
      <c r="EEN5" s="199"/>
      <c r="EEO5" s="199"/>
      <c r="EEP5" s="199"/>
      <c r="EEQ5" s="199"/>
      <c r="EER5" s="189"/>
      <c r="EES5" s="209"/>
      <c r="EET5" s="179"/>
      <c r="EEU5" s="179"/>
      <c r="EEV5" s="179"/>
      <c r="EEW5" s="179"/>
      <c r="EEX5" s="179"/>
      <c r="EEY5" s="179"/>
      <c r="EEZ5" s="199"/>
      <c r="EFA5" s="199"/>
      <c r="EFB5" s="199"/>
      <c r="EFC5" s="199"/>
      <c r="EFD5" s="199"/>
      <c r="EFE5" s="199"/>
      <c r="EFF5" s="199"/>
      <c r="EFG5" s="199"/>
      <c r="EFH5" s="189"/>
      <c r="EFI5" s="209"/>
      <c r="EFJ5" s="179"/>
      <c r="EFK5" s="179"/>
      <c r="EFL5" s="179"/>
      <c r="EFM5" s="179"/>
      <c r="EFN5" s="179"/>
      <c r="EFO5" s="179"/>
      <c r="EFP5" s="199"/>
      <c r="EFQ5" s="199"/>
      <c r="EFR5" s="199"/>
      <c r="EFS5" s="199"/>
      <c r="EFT5" s="199"/>
      <c r="EFU5" s="199"/>
      <c r="EFV5" s="199"/>
      <c r="EFW5" s="199"/>
      <c r="EFX5" s="189"/>
      <c r="EFY5" s="209"/>
      <c r="EFZ5" s="179"/>
      <c r="EGA5" s="179"/>
      <c r="EGB5" s="179"/>
      <c r="EGC5" s="179"/>
      <c r="EGD5" s="179"/>
      <c r="EGE5" s="179"/>
      <c r="EGF5" s="199"/>
      <c r="EGG5" s="199"/>
      <c r="EGH5" s="199"/>
      <c r="EGI5" s="199"/>
      <c r="EGJ5" s="199"/>
      <c r="EGK5" s="199"/>
      <c r="EGL5" s="199"/>
      <c r="EGM5" s="199"/>
      <c r="EGN5" s="189"/>
      <c r="EGO5" s="209"/>
      <c r="EGP5" s="179"/>
      <c r="EGQ5" s="179"/>
      <c r="EGR5" s="179"/>
      <c r="EGS5" s="179"/>
      <c r="EGT5" s="179"/>
      <c r="EGU5" s="179"/>
      <c r="EGV5" s="199"/>
      <c r="EGW5" s="199"/>
      <c r="EGX5" s="199"/>
      <c r="EGY5" s="199"/>
      <c r="EGZ5" s="199"/>
      <c r="EHA5" s="199"/>
      <c r="EHB5" s="199"/>
      <c r="EHC5" s="199"/>
      <c r="EHD5" s="189"/>
      <c r="EHE5" s="209"/>
      <c r="EHF5" s="179"/>
      <c r="EHG5" s="179"/>
      <c r="EHH5" s="179"/>
      <c r="EHI5" s="179"/>
      <c r="EHJ5" s="179"/>
      <c r="EHK5" s="179"/>
      <c r="EHL5" s="199"/>
      <c r="EHM5" s="199"/>
      <c r="EHN5" s="199"/>
      <c r="EHO5" s="199"/>
      <c r="EHP5" s="199"/>
      <c r="EHQ5" s="199"/>
      <c r="EHR5" s="199"/>
      <c r="EHS5" s="199"/>
      <c r="EHT5" s="189"/>
      <c r="EHU5" s="209"/>
      <c r="EHV5" s="179"/>
      <c r="EHW5" s="179"/>
      <c r="EHX5" s="179"/>
      <c r="EHY5" s="179"/>
      <c r="EHZ5" s="179"/>
      <c r="EIA5" s="179"/>
      <c r="EIB5" s="199"/>
      <c r="EIC5" s="199"/>
      <c r="EID5" s="199"/>
      <c r="EIE5" s="199"/>
      <c r="EIF5" s="199"/>
      <c r="EIG5" s="199"/>
      <c r="EIH5" s="199"/>
      <c r="EII5" s="199"/>
      <c r="EIJ5" s="189"/>
      <c r="EIK5" s="209"/>
      <c r="EIL5" s="179"/>
      <c r="EIM5" s="179"/>
      <c r="EIN5" s="179"/>
      <c r="EIO5" s="179"/>
      <c r="EIP5" s="179"/>
      <c r="EIQ5" s="179"/>
      <c r="EIR5" s="199"/>
      <c r="EIS5" s="199"/>
      <c r="EIT5" s="199"/>
      <c r="EIU5" s="199"/>
      <c r="EIV5" s="199"/>
      <c r="EIW5" s="199"/>
      <c r="EIX5" s="199"/>
      <c r="EIY5" s="199"/>
      <c r="EIZ5" s="189"/>
      <c r="EJA5" s="209"/>
      <c r="EJB5" s="179"/>
      <c r="EJC5" s="179"/>
      <c r="EJD5" s="179"/>
      <c r="EJE5" s="179"/>
      <c r="EJF5" s="179"/>
      <c r="EJG5" s="179"/>
      <c r="EJH5" s="199"/>
      <c r="EJI5" s="199"/>
      <c r="EJJ5" s="199"/>
      <c r="EJK5" s="199"/>
      <c r="EJL5" s="199"/>
      <c r="EJM5" s="199"/>
      <c r="EJN5" s="199"/>
      <c r="EJO5" s="199"/>
      <c r="EJP5" s="189"/>
      <c r="EJQ5" s="209"/>
      <c r="EJR5" s="179"/>
      <c r="EJS5" s="179"/>
      <c r="EJT5" s="179"/>
      <c r="EJU5" s="179"/>
      <c r="EJV5" s="179"/>
      <c r="EJW5" s="179"/>
      <c r="EJX5" s="199"/>
      <c r="EJY5" s="199"/>
      <c r="EJZ5" s="199"/>
      <c r="EKA5" s="199"/>
      <c r="EKB5" s="199"/>
      <c r="EKC5" s="199"/>
      <c r="EKD5" s="199"/>
      <c r="EKE5" s="199"/>
      <c r="EKF5" s="189"/>
      <c r="EKG5" s="209"/>
      <c r="EKH5" s="179"/>
      <c r="EKI5" s="179"/>
      <c r="EKJ5" s="179"/>
      <c r="EKK5" s="179"/>
      <c r="EKL5" s="179"/>
      <c r="EKM5" s="179"/>
      <c r="EKN5" s="199"/>
      <c r="EKO5" s="199"/>
      <c r="EKP5" s="199"/>
      <c r="EKQ5" s="199"/>
      <c r="EKR5" s="199"/>
      <c r="EKS5" s="199"/>
      <c r="EKT5" s="199"/>
      <c r="EKU5" s="199"/>
      <c r="EKV5" s="189"/>
      <c r="EKW5" s="209"/>
      <c r="EKX5" s="179"/>
      <c r="EKY5" s="179"/>
      <c r="EKZ5" s="179"/>
      <c r="ELA5" s="179"/>
      <c r="ELB5" s="179"/>
      <c r="ELC5" s="179"/>
      <c r="ELD5" s="199"/>
      <c r="ELE5" s="199"/>
      <c r="ELF5" s="199"/>
      <c r="ELG5" s="199"/>
      <c r="ELH5" s="199"/>
      <c r="ELI5" s="199"/>
      <c r="ELJ5" s="199"/>
      <c r="ELK5" s="199"/>
      <c r="ELL5" s="189"/>
      <c r="ELM5" s="209"/>
      <c r="ELN5" s="179"/>
      <c r="ELO5" s="179"/>
      <c r="ELP5" s="179"/>
      <c r="ELQ5" s="179"/>
      <c r="ELR5" s="179"/>
      <c r="ELS5" s="179"/>
      <c r="ELT5" s="199"/>
      <c r="ELU5" s="199"/>
      <c r="ELV5" s="199"/>
      <c r="ELW5" s="199"/>
      <c r="ELX5" s="199"/>
      <c r="ELY5" s="199"/>
      <c r="ELZ5" s="199"/>
      <c r="EMA5" s="199"/>
      <c r="EMB5" s="189"/>
      <c r="EMC5" s="209"/>
      <c r="EMD5" s="179"/>
      <c r="EME5" s="179"/>
      <c r="EMF5" s="179"/>
      <c r="EMG5" s="179"/>
      <c r="EMH5" s="179"/>
      <c r="EMI5" s="179"/>
      <c r="EMJ5" s="199"/>
      <c r="EMK5" s="199"/>
      <c r="EML5" s="199"/>
      <c r="EMM5" s="199"/>
      <c r="EMN5" s="199"/>
      <c r="EMO5" s="199"/>
      <c r="EMP5" s="199"/>
      <c r="EMQ5" s="199"/>
      <c r="EMR5" s="189"/>
      <c r="EMS5" s="209"/>
      <c r="EMT5" s="179"/>
      <c r="EMU5" s="179"/>
      <c r="EMV5" s="179"/>
      <c r="EMW5" s="179"/>
      <c r="EMX5" s="179"/>
      <c r="EMY5" s="179"/>
      <c r="EMZ5" s="199"/>
      <c r="ENA5" s="199"/>
      <c r="ENB5" s="199"/>
      <c r="ENC5" s="199"/>
      <c r="END5" s="199"/>
      <c r="ENE5" s="199"/>
      <c r="ENF5" s="199"/>
      <c r="ENG5" s="199"/>
      <c r="ENH5" s="189"/>
      <c r="ENI5" s="209"/>
      <c r="ENJ5" s="179"/>
      <c r="ENK5" s="179"/>
      <c r="ENL5" s="179"/>
      <c r="ENM5" s="179"/>
      <c r="ENN5" s="179"/>
      <c r="ENO5" s="179"/>
      <c r="ENP5" s="199"/>
      <c r="ENQ5" s="199"/>
      <c r="ENR5" s="199"/>
      <c r="ENS5" s="199"/>
      <c r="ENT5" s="199"/>
      <c r="ENU5" s="199"/>
      <c r="ENV5" s="199"/>
      <c r="ENW5" s="199"/>
      <c r="ENX5" s="189"/>
      <c r="ENY5" s="209"/>
      <c r="ENZ5" s="179"/>
      <c r="EOA5" s="179"/>
      <c r="EOB5" s="179"/>
      <c r="EOC5" s="179"/>
      <c r="EOD5" s="179"/>
      <c r="EOE5" s="179"/>
      <c r="EOF5" s="199"/>
      <c r="EOG5" s="199"/>
      <c r="EOH5" s="199"/>
      <c r="EOI5" s="199"/>
      <c r="EOJ5" s="199"/>
      <c r="EOK5" s="199"/>
      <c r="EOL5" s="199"/>
      <c r="EOM5" s="199"/>
      <c r="EON5" s="189"/>
      <c r="EOO5" s="209"/>
      <c r="EOP5" s="179"/>
      <c r="EOQ5" s="179"/>
      <c r="EOR5" s="179"/>
      <c r="EOS5" s="179"/>
      <c r="EOT5" s="179"/>
      <c r="EOU5" s="179"/>
      <c r="EOV5" s="199"/>
      <c r="EOW5" s="199"/>
      <c r="EOX5" s="199"/>
      <c r="EOY5" s="199"/>
      <c r="EOZ5" s="199"/>
      <c r="EPA5" s="199"/>
      <c r="EPB5" s="199"/>
      <c r="EPC5" s="199"/>
      <c r="EPD5" s="189"/>
      <c r="EPE5" s="209"/>
      <c r="EPF5" s="179"/>
      <c r="EPG5" s="179"/>
      <c r="EPH5" s="179"/>
      <c r="EPI5" s="179"/>
      <c r="EPJ5" s="179"/>
      <c r="EPK5" s="179"/>
      <c r="EPL5" s="199"/>
      <c r="EPM5" s="199"/>
      <c r="EPN5" s="199"/>
      <c r="EPO5" s="199"/>
      <c r="EPP5" s="199"/>
      <c r="EPQ5" s="199"/>
      <c r="EPR5" s="199"/>
      <c r="EPS5" s="199"/>
      <c r="EPT5" s="189"/>
      <c r="EPU5" s="209"/>
      <c r="EPV5" s="179"/>
      <c r="EPW5" s="179"/>
      <c r="EPX5" s="179"/>
      <c r="EPY5" s="179"/>
      <c r="EPZ5" s="179"/>
      <c r="EQA5" s="179"/>
      <c r="EQB5" s="199"/>
      <c r="EQC5" s="199"/>
      <c r="EQD5" s="199"/>
      <c r="EQE5" s="199"/>
      <c r="EQF5" s="199"/>
      <c r="EQG5" s="199"/>
      <c r="EQH5" s="199"/>
      <c r="EQI5" s="199"/>
      <c r="EQJ5" s="189"/>
      <c r="EQK5" s="209"/>
      <c r="EQL5" s="179"/>
      <c r="EQM5" s="179"/>
      <c r="EQN5" s="179"/>
      <c r="EQO5" s="179"/>
      <c r="EQP5" s="179"/>
      <c r="EQQ5" s="179"/>
      <c r="EQR5" s="199"/>
      <c r="EQS5" s="199"/>
      <c r="EQT5" s="199"/>
      <c r="EQU5" s="199"/>
      <c r="EQV5" s="199"/>
      <c r="EQW5" s="199"/>
      <c r="EQX5" s="199"/>
      <c r="EQY5" s="199"/>
      <c r="EQZ5" s="189"/>
      <c r="ERA5" s="209"/>
      <c r="ERB5" s="179"/>
      <c r="ERC5" s="179"/>
      <c r="ERD5" s="179"/>
      <c r="ERE5" s="179"/>
      <c r="ERF5" s="179"/>
      <c r="ERG5" s="179"/>
      <c r="ERH5" s="199"/>
      <c r="ERI5" s="199"/>
      <c r="ERJ5" s="199"/>
      <c r="ERK5" s="199"/>
      <c r="ERL5" s="199"/>
      <c r="ERM5" s="199"/>
      <c r="ERN5" s="199"/>
      <c r="ERO5" s="199"/>
      <c r="ERP5" s="189"/>
      <c r="ERQ5" s="209"/>
      <c r="ERR5" s="179"/>
      <c r="ERS5" s="179"/>
      <c r="ERT5" s="179"/>
      <c r="ERU5" s="179"/>
      <c r="ERV5" s="179"/>
      <c r="ERW5" s="179"/>
      <c r="ERX5" s="199"/>
      <c r="ERY5" s="199"/>
      <c r="ERZ5" s="199"/>
      <c r="ESA5" s="199"/>
      <c r="ESB5" s="199"/>
      <c r="ESC5" s="199"/>
      <c r="ESD5" s="199"/>
      <c r="ESE5" s="199"/>
      <c r="ESF5" s="189"/>
      <c r="ESG5" s="209"/>
      <c r="ESH5" s="179"/>
      <c r="ESI5" s="179"/>
      <c r="ESJ5" s="179"/>
      <c r="ESK5" s="179"/>
      <c r="ESL5" s="179"/>
      <c r="ESM5" s="179"/>
      <c r="ESN5" s="199"/>
      <c r="ESO5" s="199"/>
      <c r="ESP5" s="199"/>
      <c r="ESQ5" s="199"/>
      <c r="ESR5" s="199"/>
      <c r="ESS5" s="199"/>
      <c r="EST5" s="199"/>
      <c r="ESU5" s="199"/>
      <c r="ESV5" s="189"/>
      <c r="ESW5" s="209"/>
      <c r="ESX5" s="179"/>
      <c r="ESY5" s="179"/>
      <c r="ESZ5" s="179"/>
      <c r="ETA5" s="179"/>
      <c r="ETB5" s="179"/>
      <c r="ETC5" s="179"/>
      <c r="ETD5" s="199"/>
      <c r="ETE5" s="199"/>
      <c r="ETF5" s="199"/>
      <c r="ETG5" s="199"/>
      <c r="ETH5" s="199"/>
      <c r="ETI5" s="199"/>
      <c r="ETJ5" s="199"/>
      <c r="ETK5" s="199"/>
      <c r="ETL5" s="189"/>
      <c r="ETM5" s="209"/>
      <c r="ETN5" s="179"/>
      <c r="ETO5" s="179"/>
      <c r="ETP5" s="179"/>
      <c r="ETQ5" s="179"/>
      <c r="ETR5" s="179"/>
      <c r="ETS5" s="179"/>
      <c r="ETT5" s="199"/>
      <c r="ETU5" s="199"/>
      <c r="ETV5" s="199"/>
      <c r="ETW5" s="199"/>
      <c r="ETX5" s="199"/>
      <c r="ETY5" s="199"/>
      <c r="ETZ5" s="199"/>
      <c r="EUA5" s="199"/>
      <c r="EUB5" s="189"/>
      <c r="EUC5" s="209"/>
      <c r="EUD5" s="179"/>
      <c r="EUE5" s="179"/>
      <c r="EUF5" s="179"/>
      <c r="EUG5" s="179"/>
      <c r="EUH5" s="179"/>
      <c r="EUI5" s="179"/>
      <c r="EUJ5" s="199"/>
      <c r="EUK5" s="199"/>
      <c r="EUL5" s="199"/>
      <c r="EUM5" s="199"/>
      <c r="EUN5" s="199"/>
      <c r="EUO5" s="199"/>
      <c r="EUP5" s="199"/>
      <c r="EUQ5" s="199"/>
      <c r="EUR5" s="189"/>
      <c r="EUS5" s="209"/>
      <c r="EUT5" s="179"/>
      <c r="EUU5" s="179"/>
      <c r="EUV5" s="179"/>
      <c r="EUW5" s="179"/>
      <c r="EUX5" s="179"/>
      <c r="EUY5" s="179"/>
      <c r="EUZ5" s="199"/>
      <c r="EVA5" s="199"/>
      <c r="EVB5" s="199"/>
      <c r="EVC5" s="199"/>
      <c r="EVD5" s="199"/>
      <c r="EVE5" s="199"/>
      <c r="EVF5" s="199"/>
      <c r="EVG5" s="199"/>
      <c r="EVH5" s="189"/>
      <c r="EVI5" s="209"/>
      <c r="EVJ5" s="179"/>
      <c r="EVK5" s="179"/>
      <c r="EVL5" s="179"/>
      <c r="EVM5" s="179"/>
      <c r="EVN5" s="179"/>
      <c r="EVO5" s="179"/>
      <c r="EVP5" s="199"/>
      <c r="EVQ5" s="199"/>
      <c r="EVR5" s="199"/>
      <c r="EVS5" s="199"/>
      <c r="EVT5" s="199"/>
      <c r="EVU5" s="199"/>
      <c r="EVV5" s="199"/>
      <c r="EVW5" s="199"/>
      <c r="EVX5" s="189"/>
      <c r="EVY5" s="209"/>
      <c r="EVZ5" s="179"/>
      <c r="EWA5" s="179"/>
      <c r="EWB5" s="179"/>
      <c r="EWC5" s="179"/>
      <c r="EWD5" s="179"/>
      <c r="EWE5" s="179"/>
      <c r="EWF5" s="199"/>
      <c r="EWG5" s="199"/>
      <c r="EWH5" s="199"/>
      <c r="EWI5" s="199"/>
      <c r="EWJ5" s="199"/>
      <c r="EWK5" s="199"/>
      <c r="EWL5" s="199"/>
      <c r="EWM5" s="199"/>
      <c r="EWN5" s="189"/>
      <c r="EWO5" s="209"/>
      <c r="EWP5" s="179"/>
      <c r="EWQ5" s="179"/>
      <c r="EWR5" s="179"/>
      <c r="EWS5" s="179"/>
      <c r="EWT5" s="179"/>
      <c r="EWU5" s="179"/>
      <c r="EWV5" s="199"/>
      <c r="EWW5" s="199"/>
      <c r="EWX5" s="199"/>
      <c r="EWY5" s="199"/>
      <c r="EWZ5" s="199"/>
      <c r="EXA5" s="199"/>
      <c r="EXB5" s="199"/>
      <c r="EXC5" s="199"/>
      <c r="EXD5" s="189"/>
      <c r="EXE5" s="209"/>
      <c r="EXF5" s="179"/>
      <c r="EXG5" s="179"/>
      <c r="EXH5" s="179"/>
      <c r="EXI5" s="179"/>
      <c r="EXJ5" s="179"/>
      <c r="EXK5" s="179"/>
      <c r="EXL5" s="199"/>
      <c r="EXM5" s="199"/>
      <c r="EXN5" s="199"/>
      <c r="EXO5" s="199"/>
      <c r="EXP5" s="199"/>
      <c r="EXQ5" s="199"/>
      <c r="EXR5" s="199"/>
      <c r="EXS5" s="199"/>
      <c r="EXT5" s="189"/>
      <c r="EXU5" s="209"/>
      <c r="EXV5" s="179"/>
      <c r="EXW5" s="179"/>
      <c r="EXX5" s="179"/>
      <c r="EXY5" s="179"/>
      <c r="EXZ5" s="179"/>
      <c r="EYA5" s="179"/>
      <c r="EYB5" s="199"/>
      <c r="EYC5" s="199"/>
      <c r="EYD5" s="199"/>
      <c r="EYE5" s="199"/>
      <c r="EYF5" s="199"/>
      <c r="EYG5" s="199"/>
      <c r="EYH5" s="199"/>
      <c r="EYI5" s="199"/>
      <c r="EYJ5" s="189"/>
      <c r="EYK5" s="209"/>
      <c r="EYL5" s="179"/>
      <c r="EYM5" s="179"/>
      <c r="EYN5" s="179"/>
      <c r="EYO5" s="179"/>
      <c r="EYP5" s="179"/>
      <c r="EYQ5" s="179"/>
      <c r="EYR5" s="199"/>
      <c r="EYS5" s="199"/>
      <c r="EYT5" s="199"/>
      <c r="EYU5" s="199"/>
      <c r="EYV5" s="199"/>
      <c r="EYW5" s="199"/>
      <c r="EYX5" s="199"/>
      <c r="EYY5" s="199"/>
      <c r="EYZ5" s="189"/>
      <c r="EZA5" s="209"/>
      <c r="EZB5" s="179"/>
      <c r="EZC5" s="179"/>
      <c r="EZD5" s="179"/>
      <c r="EZE5" s="179"/>
      <c r="EZF5" s="179"/>
      <c r="EZG5" s="179"/>
      <c r="EZH5" s="199"/>
      <c r="EZI5" s="199"/>
      <c r="EZJ5" s="199"/>
      <c r="EZK5" s="199"/>
      <c r="EZL5" s="199"/>
      <c r="EZM5" s="199"/>
      <c r="EZN5" s="199"/>
      <c r="EZO5" s="199"/>
      <c r="EZP5" s="189"/>
      <c r="EZQ5" s="209"/>
      <c r="EZR5" s="179"/>
      <c r="EZS5" s="179"/>
      <c r="EZT5" s="179"/>
      <c r="EZU5" s="179"/>
      <c r="EZV5" s="179"/>
      <c r="EZW5" s="179"/>
      <c r="EZX5" s="199"/>
      <c r="EZY5" s="199"/>
      <c r="EZZ5" s="199"/>
      <c r="FAA5" s="199"/>
      <c r="FAB5" s="199"/>
      <c r="FAC5" s="199"/>
      <c r="FAD5" s="199"/>
      <c r="FAE5" s="199"/>
      <c r="FAF5" s="189"/>
      <c r="FAG5" s="209"/>
      <c r="FAH5" s="179"/>
      <c r="FAI5" s="179"/>
      <c r="FAJ5" s="179"/>
      <c r="FAK5" s="179"/>
      <c r="FAL5" s="179"/>
      <c r="FAM5" s="179"/>
      <c r="FAN5" s="199"/>
      <c r="FAO5" s="199"/>
      <c r="FAP5" s="199"/>
      <c r="FAQ5" s="199"/>
      <c r="FAR5" s="199"/>
      <c r="FAS5" s="199"/>
      <c r="FAT5" s="199"/>
      <c r="FAU5" s="199"/>
      <c r="FAV5" s="189"/>
      <c r="FAW5" s="209"/>
      <c r="FAX5" s="179"/>
      <c r="FAY5" s="179"/>
      <c r="FAZ5" s="179"/>
      <c r="FBA5" s="179"/>
      <c r="FBB5" s="179"/>
      <c r="FBC5" s="179"/>
      <c r="FBD5" s="199"/>
      <c r="FBE5" s="199"/>
      <c r="FBF5" s="199"/>
      <c r="FBG5" s="199"/>
      <c r="FBH5" s="199"/>
      <c r="FBI5" s="199"/>
      <c r="FBJ5" s="199"/>
      <c r="FBK5" s="199"/>
      <c r="FBL5" s="189"/>
      <c r="FBM5" s="209"/>
      <c r="FBN5" s="179"/>
      <c r="FBO5" s="179"/>
      <c r="FBP5" s="179"/>
      <c r="FBQ5" s="179"/>
      <c r="FBR5" s="179"/>
      <c r="FBS5" s="179"/>
      <c r="FBT5" s="199"/>
      <c r="FBU5" s="199"/>
      <c r="FBV5" s="199"/>
      <c r="FBW5" s="199"/>
      <c r="FBX5" s="199"/>
      <c r="FBY5" s="199"/>
      <c r="FBZ5" s="199"/>
      <c r="FCA5" s="199"/>
      <c r="FCB5" s="189"/>
      <c r="FCC5" s="209"/>
      <c r="FCD5" s="179"/>
      <c r="FCE5" s="179"/>
      <c r="FCF5" s="179"/>
      <c r="FCG5" s="179"/>
      <c r="FCH5" s="179"/>
      <c r="FCI5" s="179"/>
      <c r="FCJ5" s="199"/>
      <c r="FCK5" s="199"/>
      <c r="FCL5" s="199"/>
      <c r="FCM5" s="199"/>
      <c r="FCN5" s="199"/>
      <c r="FCO5" s="199"/>
      <c r="FCP5" s="199"/>
      <c r="FCQ5" s="199"/>
      <c r="FCR5" s="189"/>
      <c r="FCS5" s="209"/>
      <c r="FCT5" s="179"/>
      <c r="FCU5" s="179"/>
      <c r="FCV5" s="179"/>
      <c r="FCW5" s="179"/>
      <c r="FCX5" s="179"/>
      <c r="FCY5" s="179"/>
      <c r="FCZ5" s="199"/>
      <c r="FDA5" s="199"/>
      <c r="FDB5" s="199"/>
      <c r="FDC5" s="199"/>
      <c r="FDD5" s="199"/>
      <c r="FDE5" s="199"/>
      <c r="FDF5" s="199"/>
      <c r="FDG5" s="199"/>
      <c r="FDH5" s="189"/>
      <c r="FDI5" s="209"/>
      <c r="FDJ5" s="179"/>
      <c r="FDK5" s="179"/>
      <c r="FDL5" s="179"/>
      <c r="FDM5" s="179"/>
      <c r="FDN5" s="179"/>
      <c r="FDO5" s="179"/>
      <c r="FDP5" s="199"/>
      <c r="FDQ5" s="199"/>
      <c r="FDR5" s="199"/>
      <c r="FDS5" s="199"/>
      <c r="FDT5" s="199"/>
      <c r="FDU5" s="199"/>
      <c r="FDV5" s="199"/>
      <c r="FDW5" s="199"/>
      <c r="FDX5" s="189"/>
      <c r="FDY5" s="209"/>
      <c r="FDZ5" s="179"/>
      <c r="FEA5" s="179"/>
      <c r="FEB5" s="179"/>
      <c r="FEC5" s="179"/>
      <c r="FED5" s="179"/>
      <c r="FEE5" s="179"/>
      <c r="FEF5" s="199"/>
      <c r="FEG5" s="199"/>
      <c r="FEH5" s="199"/>
      <c r="FEI5" s="199"/>
      <c r="FEJ5" s="199"/>
      <c r="FEK5" s="199"/>
      <c r="FEL5" s="199"/>
      <c r="FEM5" s="199"/>
      <c r="FEN5" s="189"/>
      <c r="FEO5" s="209"/>
      <c r="FEP5" s="179"/>
      <c r="FEQ5" s="179"/>
      <c r="FER5" s="179"/>
      <c r="FES5" s="179"/>
      <c r="FET5" s="179"/>
      <c r="FEU5" s="179"/>
      <c r="FEV5" s="199"/>
      <c r="FEW5" s="199"/>
      <c r="FEX5" s="199"/>
      <c r="FEY5" s="199"/>
      <c r="FEZ5" s="199"/>
      <c r="FFA5" s="199"/>
      <c r="FFB5" s="199"/>
      <c r="FFC5" s="199"/>
      <c r="FFD5" s="189"/>
      <c r="FFE5" s="209"/>
      <c r="FFF5" s="179"/>
      <c r="FFG5" s="179"/>
      <c r="FFH5" s="179"/>
      <c r="FFI5" s="179"/>
      <c r="FFJ5" s="179"/>
      <c r="FFK5" s="179"/>
      <c r="FFL5" s="199"/>
      <c r="FFM5" s="199"/>
      <c r="FFN5" s="199"/>
      <c r="FFO5" s="199"/>
      <c r="FFP5" s="199"/>
      <c r="FFQ5" s="199"/>
      <c r="FFR5" s="199"/>
      <c r="FFS5" s="199"/>
      <c r="FFT5" s="189"/>
      <c r="FFU5" s="209"/>
      <c r="FFV5" s="179"/>
      <c r="FFW5" s="179"/>
      <c r="FFX5" s="179"/>
      <c r="FFY5" s="179"/>
      <c r="FFZ5" s="179"/>
      <c r="FGA5" s="179"/>
      <c r="FGB5" s="199"/>
      <c r="FGC5" s="199"/>
      <c r="FGD5" s="199"/>
      <c r="FGE5" s="199"/>
      <c r="FGF5" s="199"/>
      <c r="FGG5" s="199"/>
      <c r="FGH5" s="199"/>
      <c r="FGI5" s="199"/>
      <c r="FGJ5" s="189"/>
      <c r="FGK5" s="209"/>
      <c r="FGL5" s="179"/>
      <c r="FGM5" s="179"/>
      <c r="FGN5" s="179"/>
      <c r="FGO5" s="179"/>
      <c r="FGP5" s="179"/>
      <c r="FGQ5" s="179"/>
      <c r="FGR5" s="199"/>
      <c r="FGS5" s="199"/>
      <c r="FGT5" s="199"/>
      <c r="FGU5" s="199"/>
      <c r="FGV5" s="199"/>
      <c r="FGW5" s="199"/>
      <c r="FGX5" s="199"/>
      <c r="FGY5" s="199"/>
      <c r="FGZ5" s="189"/>
      <c r="FHA5" s="209"/>
      <c r="FHB5" s="179"/>
      <c r="FHC5" s="179"/>
      <c r="FHD5" s="179"/>
      <c r="FHE5" s="179"/>
      <c r="FHF5" s="179"/>
      <c r="FHG5" s="179"/>
      <c r="FHH5" s="199"/>
      <c r="FHI5" s="199"/>
      <c r="FHJ5" s="199"/>
      <c r="FHK5" s="199"/>
      <c r="FHL5" s="199"/>
      <c r="FHM5" s="199"/>
      <c r="FHN5" s="199"/>
      <c r="FHO5" s="199"/>
      <c r="FHP5" s="189"/>
      <c r="FHQ5" s="209"/>
      <c r="FHR5" s="179"/>
      <c r="FHS5" s="179"/>
      <c r="FHT5" s="179"/>
      <c r="FHU5" s="179"/>
      <c r="FHV5" s="179"/>
      <c r="FHW5" s="179"/>
      <c r="FHX5" s="199"/>
      <c r="FHY5" s="199"/>
      <c r="FHZ5" s="199"/>
      <c r="FIA5" s="199"/>
      <c r="FIB5" s="199"/>
      <c r="FIC5" s="199"/>
      <c r="FID5" s="199"/>
      <c r="FIE5" s="199"/>
      <c r="FIF5" s="189"/>
      <c r="FIG5" s="209"/>
      <c r="FIH5" s="179"/>
      <c r="FII5" s="179"/>
      <c r="FIJ5" s="179"/>
      <c r="FIK5" s="179"/>
      <c r="FIL5" s="179"/>
      <c r="FIM5" s="179"/>
      <c r="FIN5" s="199"/>
      <c r="FIO5" s="199"/>
      <c r="FIP5" s="199"/>
      <c r="FIQ5" s="199"/>
      <c r="FIR5" s="199"/>
      <c r="FIS5" s="199"/>
      <c r="FIT5" s="199"/>
      <c r="FIU5" s="199"/>
      <c r="FIV5" s="189"/>
      <c r="FIW5" s="209"/>
      <c r="FIX5" s="179"/>
      <c r="FIY5" s="179"/>
      <c r="FIZ5" s="179"/>
      <c r="FJA5" s="179"/>
      <c r="FJB5" s="179"/>
      <c r="FJC5" s="179"/>
      <c r="FJD5" s="199"/>
      <c r="FJE5" s="199"/>
      <c r="FJF5" s="199"/>
      <c r="FJG5" s="199"/>
      <c r="FJH5" s="199"/>
      <c r="FJI5" s="199"/>
      <c r="FJJ5" s="199"/>
      <c r="FJK5" s="199"/>
      <c r="FJL5" s="189"/>
      <c r="FJM5" s="209"/>
      <c r="FJN5" s="179"/>
      <c r="FJO5" s="179"/>
      <c r="FJP5" s="179"/>
      <c r="FJQ5" s="179"/>
      <c r="FJR5" s="179"/>
      <c r="FJS5" s="179"/>
      <c r="FJT5" s="199"/>
      <c r="FJU5" s="199"/>
      <c r="FJV5" s="199"/>
      <c r="FJW5" s="199"/>
      <c r="FJX5" s="199"/>
      <c r="FJY5" s="199"/>
      <c r="FJZ5" s="199"/>
      <c r="FKA5" s="199"/>
      <c r="FKB5" s="189"/>
      <c r="FKC5" s="209"/>
      <c r="FKD5" s="179"/>
      <c r="FKE5" s="179"/>
      <c r="FKF5" s="179"/>
      <c r="FKG5" s="179"/>
      <c r="FKH5" s="179"/>
      <c r="FKI5" s="179"/>
      <c r="FKJ5" s="199"/>
      <c r="FKK5" s="199"/>
      <c r="FKL5" s="199"/>
      <c r="FKM5" s="199"/>
      <c r="FKN5" s="199"/>
      <c r="FKO5" s="199"/>
      <c r="FKP5" s="199"/>
      <c r="FKQ5" s="199"/>
      <c r="FKR5" s="189"/>
      <c r="FKS5" s="209"/>
      <c r="FKT5" s="179"/>
      <c r="FKU5" s="179"/>
      <c r="FKV5" s="179"/>
      <c r="FKW5" s="179"/>
      <c r="FKX5" s="179"/>
      <c r="FKY5" s="179"/>
      <c r="FKZ5" s="199"/>
      <c r="FLA5" s="199"/>
      <c r="FLB5" s="199"/>
      <c r="FLC5" s="199"/>
      <c r="FLD5" s="199"/>
      <c r="FLE5" s="199"/>
      <c r="FLF5" s="199"/>
      <c r="FLG5" s="199"/>
      <c r="FLH5" s="189"/>
      <c r="FLI5" s="209"/>
      <c r="FLJ5" s="179"/>
      <c r="FLK5" s="179"/>
      <c r="FLL5" s="179"/>
      <c r="FLM5" s="179"/>
      <c r="FLN5" s="179"/>
      <c r="FLO5" s="179"/>
      <c r="FLP5" s="199"/>
      <c r="FLQ5" s="199"/>
      <c r="FLR5" s="199"/>
      <c r="FLS5" s="199"/>
      <c r="FLT5" s="199"/>
      <c r="FLU5" s="199"/>
      <c r="FLV5" s="199"/>
      <c r="FLW5" s="199"/>
      <c r="FLX5" s="189"/>
      <c r="FLY5" s="209"/>
      <c r="FLZ5" s="179"/>
      <c r="FMA5" s="179"/>
      <c r="FMB5" s="179"/>
      <c r="FMC5" s="179"/>
      <c r="FMD5" s="179"/>
      <c r="FME5" s="179"/>
      <c r="FMF5" s="199"/>
      <c r="FMG5" s="199"/>
      <c r="FMH5" s="199"/>
      <c r="FMI5" s="199"/>
      <c r="FMJ5" s="199"/>
      <c r="FMK5" s="199"/>
      <c r="FML5" s="199"/>
      <c r="FMM5" s="199"/>
      <c r="FMN5" s="189"/>
      <c r="FMO5" s="209"/>
      <c r="FMP5" s="179"/>
      <c r="FMQ5" s="179"/>
      <c r="FMR5" s="179"/>
      <c r="FMS5" s="179"/>
      <c r="FMT5" s="179"/>
      <c r="FMU5" s="179"/>
      <c r="FMV5" s="199"/>
      <c r="FMW5" s="199"/>
      <c r="FMX5" s="199"/>
      <c r="FMY5" s="199"/>
      <c r="FMZ5" s="199"/>
      <c r="FNA5" s="199"/>
      <c r="FNB5" s="199"/>
      <c r="FNC5" s="199"/>
      <c r="FND5" s="189"/>
      <c r="FNE5" s="209"/>
      <c r="FNF5" s="179"/>
      <c r="FNG5" s="179"/>
      <c r="FNH5" s="179"/>
      <c r="FNI5" s="179"/>
      <c r="FNJ5" s="179"/>
      <c r="FNK5" s="179"/>
      <c r="FNL5" s="199"/>
      <c r="FNM5" s="199"/>
      <c r="FNN5" s="199"/>
      <c r="FNO5" s="199"/>
      <c r="FNP5" s="199"/>
      <c r="FNQ5" s="199"/>
      <c r="FNR5" s="199"/>
      <c r="FNS5" s="199"/>
      <c r="FNT5" s="189"/>
      <c r="FNU5" s="209"/>
      <c r="FNV5" s="179"/>
      <c r="FNW5" s="179"/>
      <c r="FNX5" s="179"/>
      <c r="FNY5" s="179"/>
      <c r="FNZ5" s="179"/>
      <c r="FOA5" s="179"/>
      <c r="FOB5" s="199"/>
      <c r="FOC5" s="199"/>
      <c r="FOD5" s="199"/>
      <c r="FOE5" s="199"/>
      <c r="FOF5" s="199"/>
      <c r="FOG5" s="199"/>
      <c r="FOH5" s="199"/>
      <c r="FOI5" s="199"/>
      <c r="FOJ5" s="189"/>
      <c r="FOK5" s="209"/>
      <c r="FOL5" s="179"/>
      <c r="FOM5" s="179"/>
      <c r="FON5" s="179"/>
      <c r="FOO5" s="179"/>
      <c r="FOP5" s="179"/>
      <c r="FOQ5" s="179"/>
      <c r="FOR5" s="199"/>
      <c r="FOS5" s="199"/>
      <c r="FOT5" s="199"/>
      <c r="FOU5" s="199"/>
      <c r="FOV5" s="199"/>
      <c r="FOW5" s="199"/>
      <c r="FOX5" s="199"/>
      <c r="FOY5" s="199"/>
      <c r="FOZ5" s="189"/>
      <c r="FPA5" s="209"/>
      <c r="FPB5" s="179"/>
      <c r="FPC5" s="179"/>
      <c r="FPD5" s="179"/>
      <c r="FPE5" s="179"/>
      <c r="FPF5" s="179"/>
      <c r="FPG5" s="179"/>
      <c r="FPH5" s="199"/>
      <c r="FPI5" s="199"/>
      <c r="FPJ5" s="199"/>
      <c r="FPK5" s="199"/>
      <c r="FPL5" s="199"/>
      <c r="FPM5" s="199"/>
      <c r="FPN5" s="199"/>
      <c r="FPO5" s="199"/>
      <c r="FPP5" s="189"/>
      <c r="FPQ5" s="209"/>
      <c r="FPR5" s="179"/>
      <c r="FPS5" s="179"/>
      <c r="FPT5" s="179"/>
      <c r="FPU5" s="179"/>
      <c r="FPV5" s="179"/>
      <c r="FPW5" s="179"/>
      <c r="FPX5" s="199"/>
      <c r="FPY5" s="199"/>
      <c r="FPZ5" s="199"/>
      <c r="FQA5" s="199"/>
      <c r="FQB5" s="199"/>
      <c r="FQC5" s="199"/>
      <c r="FQD5" s="199"/>
      <c r="FQE5" s="199"/>
      <c r="FQF5" s="189"/>
      <c r="FQG5" s="209"/>
      <c r="FQH5" s="179"/>
      <c r="FQI5" s="179"/>
      <c r="FQJ5" s="179"/>
      <c r="FQK5" s="179"/>
      <c r="FQL5" s="179"/>
      <c r="FQM5" s="179"/>
      <c r="FQN5" s="199"/>
      <c r="FQO5" s="199"/>
      <c r="FQP5" s="199"/>
      <c r="FQQ5" s="199"/>
      <c r="FQR5" s="199"/>
      <c r="FQS5" s="199"/>
      <c r="FQT5" s="199"/>
      <c r="FQU5" s="199"/>
      <c r="FQV5" s="189"/>
      <c r="FQW5" s="209"/>
      <c r="FQX5" s="179"/>
      <c r="FQY5" s="179"/>
      <c r="FQZ5" s="179"/>
      <c r="FRA5" s="179"/>
      <c r="FRB5" s="179"/>
      <c r="FRC5" s="179"/>
      <c r="FRD5" s="199"/>
      <c r="FRE5" s="199"/>
      <c r="FRF5" s="199"/>
      <c r="FRG5" s="199"/>
      <c r="FRH5" s="199"/>
      <c r="FRI5" s="199"/>
      <c r="FRJ5" s="199"/>
      <c r="FRK5" s="199"/>
      <c r="FRL5" s="189"/>
      <c r="FRM5" s="209"/>
      <c r="FRN5" s="179"/>
      <c r="FRO5" s="179"/>
      <c r="FRP5" s="179"/>
      <c r="FRQ5" s="179"/>
      <c r="FRR5" s="179"/>
      <c r="FRS5" s="179"/>
      <c r="FRT5" s="199"/>
      <c r="FRU5" s="199"/>
      <c r="FRV5" s="199"/>
      <c r="FRW5" s="199"/>
      <c r="FRX5" s="199"/>
      <c r="FRY5" s="199"/>
      <c r="FRZ5" s="199"/>
      <c r="FSA5" s="199"/>
      <c r="FSB5" s="189"/>
      <c r="FSC5" s="209"/>
      <c r="FSD5" s="179"/>
      <c r="FSE5" s="179"/>
      <c r="FSF5" s="179"/>
      <c r="FSG5" s="179"/>
      <c r="FSH5" s="179"/>
      <c r="FSI5" s="179"/>
      <c r="FSJ5" s="199"/>
      <c r="FSK5" s="199"/>
      <c r="FSL5" s="199"/>
      <c r="FSM5" s="199"/>
      <c r="FSN5" s="199"/>
      <c r="FSO5" s="199"/>
      <c r="FSP5" s="199"/>
      <c r="FSQ5" s="199"/>
      <c r="FSR5" s="189"/>
      <c r="FSS5" s="209"/>
      <c r="FST5" s="179"/>
      <c r="FSU5" s="179"/>
      <c r="FSV5" s="179"/>
      <c r="FSW5" s="179"/>
      <c r="FSX5" s="179"/>
      <c r="FSY5" s="179"/>
      <c r="FSZ5" s="199"/>
      <c r="FTA5" s="199"/>
      <c r="FTB5" s="199"/>
      <c r="FTC5" s="199"/>
      <c r="FTD5" s="199"/>
      <c r="FTE5" s="199"/>
      <c r="FTF5" s="199"/>
      <c r="FTG5" s="199"/>
      <c r="FTH5" s="189"/>
      <c r="FTI5" s="209"/>
      <c r="FTJ5" s="179"/>
      <c r="FTK5" s="179"/>
      <c r="FTL5" s="179"/>
      <c r="FTM5" s="179"/>
      <c r="FTN5" s="179"/>
      <c r="FTO5" s="179"/>
      <c r="FTP5" s="199"/>
      <c r="FTQ5" s="199"/>
      <c r="FTR5" s="199"/>
      <c r="FTS5" s="199"/>
      <c r="FTT5" s="199"/>
      <c r="FTU5" s="199"/>
      <c r="FTV5" s="199"/>
      <c r="FTW5" s="199"/>
      <c r="FTX5" s="189"/>
      <c r="FTY5" s="209"/>
      <c r="FTZ5" s="179"/>
      <c r="FUA5" s="179"/>
      <c r="FUB5" s="179"/>
      <c r="FUC5" s="179"/>
      <c r="FUD5" s="179"/>
      <c r="FUE5" s="179"/>
      <c r="FUF5" s="199"/>
      <c r="FUG5" s="199"/>
      <c r="FUH5" s="199"/>
      <c r="FUI5" s="199"/>
      <c r="FUJ5" s="199"/>
      <c r="FUK5" s="199"/>
      <c r="FUL5" s="199"/>
      <c r="FUM5" s="199"/>
      <c r="FUN5" s="189"/>
      <c r="FUO5" s="209"/>
      <c r="FUP5" s="179"/>
      <c r="FUQ5" s="179"/>
      <c r="FUR5" s="179"/>
      <c r="FUS5" s="179"/>
      <c r="FUT5" s="179"/>
      <c r="FUU5" s="179"/>
      <c r="FUV5" s="199"/>
      <c r="FUW5" s="199"/>
      <c r="FUX5" s="199"/>
      <c r="FUY5" s="199"/>
      <c r="FUZ5" s="199"/>
      <c r="FVA5" s="199"/>
      <c r="FVB5" s="199"/>
      <c r="FVC5" s="199"/>
      <c r="FVD5" s="189"/>
      <c r="FVE5" s="209"/>
      <c r="FVF5" s="179"/>
      <c r="FVG5" s="179"/>
      <c r="FVH5" s="179"/>
      <c r="FVI5" s="179"/>
      <c r="FVJ5" s="179"/>
      <c r="FVK5" s="179"/>
      <c r="FVL5" s="199"/>
      <c r="FVM5" s="199"/>
      <c r="FVN5" s="199"/>
      <c r="FVO5" s="199"/>
      <c r="FVP5" s="199"/>
      <c r="FVQ5" s="199"/>
      <c r="FVR5" s="199"/>
      <c r="FVS5" s="199"/>
      <c r="FVT5" s="189"/>
      <c r="FVU5" s="209"/>
      <c r="FVV5" s="179"/>
      <c r="FVW5" s="179"/>
      <c r="FVX5" s="179"/>
      <c r="FVY5" s="179"/>
      <c r="FVZ5" s="179"/>
      <c r="FWA5" s="179"/>
      <c r="FWB5" s="199"/>
      <c r="FWC5" s="199"/>
      <c r="FWD5" s="199"/>
      <c r="FWE5" s="199"/>
      <c r="FWF5" s="199"/>
      <c r="FWG5" s="199"/>
      <c r="FWH5" s="199"/>
      <c r="FWI5" s="199"/>
      <c r="FWJ5" s="189"/>
      <c r="FWK5" s="209"/>
      <c r="FWL5" s="179"/>
      <c r="FWM5" s="179"/>
      <c r="FWN5" s="179"/>
      <c r="FWO5" s="179"/>
      <c r="FWP5" s="179"/>
      <c r="FWQ5" s="179"/>
      <c r="FWR5" s="199"/>
      <c r="FWS5" s="199"/>
      <c r="FWT5" s="199"/>
      <c r="FWU5" s="199"/>
      <c r="FWV5" s="199"/>
      <c r="FWW5" s="199"/>
      <c r="FWX5" s="199"/>
      <c r="FWY5" s="199"/>
      <c r="FWZ5" s="189"/>
      <c r="FXA5" s="209"/>
      <c r="FXB5" s="179"/>
      <c r="FXC5" s="179"/>
      <c r="FXD5" s="179"/>
      <c r="FXE5" s="179"/>
      <c r="FXF5" s="179"/>
      <c r="FXG5" s="179"/>
      <c r="FXH5" s="199"/>
      <c r="FXI5" s="199"/>
      <c r="FXJ5" s="199"/>
      <c r="FXK5" s="199"/>
      <c r="FXL5" s="199"/>
      <c r="FXM5" s="199"/>
      <c r="FXN5" s="199"/>
      <c r="FXO5" s="199"/>
      <c r="FXP5" s="189"/>
      <c r="FXQ5" s="209"/>
      <c r="FXR5" s="179"/>
      <c r="FXS5" s="179"/>
      <c r="FXT5" s="179"/>
      <c r="FXU5" s="179"/>
      <c r="FXV5" s="179"/>
      <c r="FXW5" s="179"/>
      <c r="FXX5" s="199"/>
      <c r="FXY5" s="199"/>
      <c r="FXZ5" s="199"/>
      <c r="FYA5" s="199"/>
      <c r="FYB5" s="199"/>
      <c r="FYC5" s="199"/>
      <c r="FYD5" s="199"/>
      <c r="FYE5" s="199"/>
      <c r="FYF5" s="189"/>
      <c r="FYG5" s="209"/>
      <c r="FYH5" s="179"/>
      <c r="FYI5" s="179"/>
      <c r="FYJ5" s="179"/>
      <c r="FYK5" s="179"/>
      <c r="FYL5" s="179"/>
      <c r="FYM5" s="179"/>
      <c r="FYN5" s="199"/>
      <c r="FYO5" s="199"/>
      <c r="FYP5" s="199"/>
      <c r="FYQ5" s="199"/>
      <c r="FYR5" s="199"/>
      <c r="FYS5" s="199"/>
      <c r="FYT5" s="199"/>
      <c r="FYU5" s="199"/>
      <c r="FYV5" s="189"/>
      <c r="FYW5" s="209"/>
      <c r="FYX5" s="179"/>
      <c r="FYY5" s="179"/>
      <c r="FYZ5" s="179"/>
      <c r="FZA5" s="179"/>
      <c r="FZB5" s="179"/>
      <c r="FZC5" s="179"/>
      <c r="FZD5" s="199"/>
      <c r="FZE5" s="199"/>
      <c r="FZF5" s="199"/>
      <c r="FZG5" s="199"/>
      <c r="FZH5" s="199"/>
      <c r="FZI5" s="199"/>
      <c r="FZJ5" s="199"/>
      <c r="FZK5" s="199"/>
      <c r="FZL5" s="189"/>
      <c r="FZM5" s="209"/>
      <c r="FZN5" s="179"/>
      <c r="FZO5" s="179"/>
      <c r="FZP5" s="179"/>
      <c r="FZQ5" s="179"/>
      <c r="FZR5" s="179"/>
      <c r="FZS5" s="179"/>
      <c r="FZT5" s="199"/>
      <c r="FZU5" s="199"/>
      <c r="FZV5" s="199"/>
      <c r="FZW5" s="199"/>
      <c r="FZX5" s="199"/>
      <c r="FZY5" s="199"/>
      <c r="FZZ5" s="199"/>
      <c r="GAA5" s="199"/>
      <c r="GAB5" s="189"/>
      <c r="GAC5" s="209"/>
      <c r="GAD5" s="179"/>
      <c r="GAE5" s="179"/>
      <c r="GAF5" s="179"/>
      <c r="GAG5" s="179"/>
      <c r="GAH5" s="179"/>
      <c r="GAI5" s="179"/>
      <c r="GAJ5" s="199"/>
      <c r="GAK5" s="199"/>
      <c r="GAL5" s="199"/>
      <c r="GAM5" s="199"/>
      <c r="GAN5" s="199"/>
      <c r="GAO5" s="199"/>
      <c r="GAP5" s="199"/>
      <c r="GAQ5" s="199"/>
      <c r="GAR5" s="189"/>
      <c r="GAS5" s="209"/>
      <c r="GAT5" s="179"/>
      <c r="GAU5" s="179"/>
      <c r="GAV5" s="179"/>
      <c r="GAW5" s="179"/>
      <c r="GAX5" s="179"/>
      <c r="GAY5" s="179"/>
      <c r="GAZ5" s="199"/>
      <c r="GBA5" s="199"/>
      <c r="GBB5" s="199"/>
      <c r="GBC5" s="199"/>
      <c r="GBD5" s="199"/>
      <c r="GBE5" s="199"/>
      <c r="GBF5" s="199"/>
      <c r="GBG5" s="199"/>
      <c r="GBH5" s="189"/>
      <c r="GBI5" s="209"/>
      <c r="GBJ5" s="179"/>
      <c r="GBK5" s="179"/>
      <c r="GBL5" s="179"/>
      <c r="GBM5" s="179"/>
      <c r="GBN5" s="179"/>
      <c r="GBO5" s="179"/>
      <c r="GBP5" s="199"/>
      <c r="GBQ5" s="199"/>
      <c r="GBR5" s="199"/>
      <c r="GBS5" s="199"/>
      <c r="GBT5" s="199"/>
      <c r="GBU5" s="199"/>
      <c r="GBV5" s="199"/>
      <c r="GBW5" s="199"/>
      <c r="GBX5" s="189"/>
      <c r="GBY5" s="209"/>
      <c r="GBZ5" s="179"/>
      <c r="GCA5" s="179"/>
      <c r="GCB5" s="179"/>
      <c r="GCC5" s="179"/>
      <c r="GCD5" s="179"/>
      <c r="GCE5" s="179"/>
      <c r="GCF5" s="199"/>
      <c r="GCG5" s="199"/>
      <c r="GCH5" s="199"/>
      <c r="GCI5" s="199"/>
      <c r="GCJ5" s="199"/>
      <c r="GCK5" s="199"/>
      <c r="GCL5" s="199"/>
      <c r="GCM5" s="199"/>
      <c r="GCN5" s="189"/>
      <c r="GCO5" s="209"/>
      <c r="GCP5" s="179"/>
      <c r="GCQ5" s="179"/>
      <c r="GCR5" s="179"/>
      <c r="GCS5" s="179"/>
      <c r="GCT5" s="179"/>
      <c r="GCU5" s="179"/>
      <c r="GCV5" s="199"/>
      <c r="GCW5" s="199"/>
      <c r="GCX5" s="199"/>
      <c r="GCY5" s="199"/>
      <c r="GCZ5" s="199"/>
      <c r="GDA5" s="199"/>
      <c r="GDB5" s="199"/>
      <c r="GDC5" s="199"/>
      <c r="GDD5" s="189"/>
      <c r="GDE5" s="209"/>
      <c r="GDF5" s="179"/>
      <c r="GDG5" s="179"/>
      <c r="GDH5" s="179"/>
      <c r="GDI5" s="179"/>
      <c r="GDJ5" s="179"/>
      <c r="GDK5" s="179"/>
      <c r="GDL5" s="199"/>
      <c r="GDM5" s="199"/>
      <c r="GDN5" s="199"/>
      <c r="GDO5" s="199"/>
      <c r="GDP5" s="199"/>
      <c r="GDQ5" s="199"/>
      <c r="GDR5" s="199"/>
      <c r="GDS5" s="199"/>
      <c r="GDT5" s="189"/>
      <c r="GDU5" s="209"/>
      <c r="GDV5" s="179"/>
      <c r="GDW5" s="179"/>
      <c r="GDX5" s="179"/>
      <c r="GDY5" s="179"/>
      <c r="GDZ5" s="179"/>
      <c r="GEA5" s="179"/>
      <c r="GEB5" s="199"/>
      <c r="GEC5" s="199"/>
      <c r="GED5" s="199"/>
      <c r="GEE5" s="199"/>
      <c r="GEF5" s="199"/>
      <c r="GEG5" s="199"/>
      <c r="GEH5" s="199"/>
      <c r="GEI5" s="199"/>
      <c r="GEJ5" s="189"/>
      <c r="GEK5" s="209"/>
      <c r="GEL5" s="179"/>
      <c r="GEM5" s="179"/>
      <c r="GEN5" s="179"/>
      <c r="GEO5" s="179"/>
      <c r="GEP5" s="179"/>
      <c r="GEQ5" s="179"/>
      <c r="GER5" s="199"/>
      <c r="GES5" s="199"/>
      <c r="GET5" s="199"/>
      <c r="GEU5" s="199"/>
      <c r="GEV5" s="199"/>
      <c r="GEW5" s="199"/>
      <c r="GEX5" s="199"/>
      <c r="GEY5" s="199"/>
      <c r="GEZ5" s="189"/>
      <c r="GFA5" s="209"/>
      <c r="GFB5" s="179"/>
      <c r="GFC5" s="179"/>
      <c r="GFD5" s="179"/>
      <c r="GFE5" s="179"/>
      <c r="GFF5" s="179"/>
      <c r="GFG5" s="179"/>
      <c r="GFH5" s="199"/>
      <c r="GFI5" s="199"/>
      <c r="GFJ5" s="199"/>
      <c r="GFK5" s="199"/>
      <c r="GFL5" s="199"/>
      <c r="GFM5" s="199"/>
      <c r="GFN5" s="199"/>
      <c r="GFO5" s="199"/>
      <c r="GFP5" s="189"/>
      <c r="GFQ5" s="209"/>
      <c r="GFR5" s="179"/>
      <c r="GFS5" s="179"/>
      <c r="GFT5" s="179"/>
      <c r="GFU5" s="179"/>
      <c r="GFV5" s="179"/>
      <c r="GFW5" s="179"/>
      <c r="GFX5" s="199"/>
      <c r="GFY5" s="199"/>
      <c r="GFZ5" s="199"/>
      <c r="GGA5" s="199"/>
      <c r="GGB5" s="199"/>
      <c r="GGC5" s="199"/>
      <c r="GGD5" s="199"/>
      <c r="GGE5" s="199"/>
      <c r="GGF5" s="189"/>
      <c r="GGG5" s="209"/>
      <c r="GGH5" s="179"/>
      <c r="GGI5" s="179"/>
      <c r="GGJ5" s="179"/>
      <c r="GGK5" s="179"/>
      <c r="GGL5" s="179"/>
      <c r="GGM5" s="179"/>
      <c r="GGN5" s="199"/>
      <c r="GGO5" s="199"/>
      <c r="GGP5" s="199"/>
      <c r="GGQ5" s="199"/>
      <c r="GGR5" s="199"/>
      <c r="GGS5" s="199"/>
      <c r="GGT5" s="199"/>
      <c r="GGU5" s="199"/>
      <c r="GGV5" s="189"/>
      <c r="GGW5" s="209"/>
      <c r="GGX5" s="179"/>
      <c r="GGY5" s="179"/>
      <c r="GGZ5" s="179"/>
      <c r="GHA5" s="179"/>
      <c r="GHB5" s="179"/>
      <c r="GHC5" s="179"/>
      <c r="GHD5" s="199"/>
      <c r="GHE5" s="199"/>
      <c r="GHF5" s="199"/>
      <c r="GHG5" s="199"/>
      <c r="GHH5" s="199"/>
      <c r="GHI5" s="199"/>
      <c r="GHJ5" s="199"/>
      <c r="GHK5" s="199"/>
      <c r="GHL5" s="189"/>
      <c r="GHM5" s="209"/>
      <c r="GHN5" s="179"/>
      <c r="GHO5" s="179"/>
      <c r="GHP5" s="179"/>
      <c r="GHQ5" s="179"/>
      <c r="GHR5" s="179"/>
      <c r="GHS5" s="179"/>
      <c r="GHT5" s="199"/>
      <c r="GHU5" s="199"/>
      <c r="GHV5" s="199"/>
      <c r="GHW5" s="199"/>
      <c r="GHX5" s="199"/>
      <c r="GHY5" s="199"/>
      <c r="GHZ5" s="199"/>
      <c r="GIA5" s="199"/>
      <c r="GIB5" s="189"/>
      <c r="GIC5" s="209"/>
      <c r="GID5" s="179"/>
      <c r="GIE5" s="179"/>
      <c r="GIF5" s="179"/>
      <c r="GIG5" s="179"/>
      <c r="GIH5" s="179"/>
      <c r="GII5" s="179"/>
      <c r="GIJ5" s="199"/>
      <c r="GIK5" s="199"/>
      <c r="GIL5" s="199"/>
      <c r="GIM5" s="199"/>
      <c r="GIN5" s="199"/>
      <c r="GIO5" s="199"/>
      <c r="GIP5" s="199"/>
      <c r="GIQ5" s="199"/>
      <c r="GIR5" s="189"/>
      <c r="GIS5" s="209"/>
      <c r="GIT5" s="179"/>
      <c r="GIU5" s="179"/>
      <c r="GIV5" s="179"/>
      <c r="GIW5" s="179"/>
      <c r="GIX5" s="179"/>
      <c r="GIY5" s="179"/>
      <c r="GIZ5" s="199"/>
      <c r="GJA5" s="199"/>
      <c r="GJB5" s="199"/>
      <c r="GJC5" s="199"/>
      <c r="GJD5" s="199"/>
      <c r="GJE5" s="199"/>
      <c r="GJF5" s="199"/>
      <c r="GJG5" s="199"/>
      <c r="GJH5" s="189"/>
      <c r="GJI5" s="209"/>
      <c r="GJJ5" s="179"/>
      <c r="GJK5" s="179"/>
      <c r="GJL5" s="179"/>
      <c r="GJM5" s="179"/>
      <c r="GJN5" s="179"/>
      <c r="GJO5" s="179"/>
      <c r="GJP5" s="199"/>
      <c r="GJQ5" s="199"/>
      <c r="GJR5" s="199"/>
      <c r="GJS5" s="199"/>
      <c r="GJT5" s="199"/>
      <c r="GJU5" s="199"/>
      <c r="GJV5" s="199"/>
      <c r="GJW5" s="199"/>
      <c r="GJX5" s="189"/>
      <c r="GJY5" s="209"/>
      <c r="GJZ5" s="179"/>
      <c r="GKA5" s="179"/>
      <c r="GKB5" s="179"/>
      <c r="GKC5" s="179"/>
      <c r="GKD5" s="179"/>
      <c r="GKE5" s="179"/>
      <c r="GKF5" s="199"/>
      <c r="GKG5" s="199"/>
      <c r="GKH5" s="199"/>
      <c r="GKI5" s="199"/>
      <c r="GKJ5" s="199"/>
      <c r="GKK5" s="199"/>
      <c r="GKL5" s="199"/>
      <c r="GKM5" s="199"/>
      <c r="GKN5" s="189"/>
      <c r="GKO5" s="209"/>
      <c r="GKP5" s="179"/>
      <c r="GKQ5" s="179"/>
      <c r="GKR5" s="179"/>
      <c r="GKS5" s="179"/>
      <c r="GKT5" s="179"/>
      <c r="GKU5" s="179"/>
      <c r="GKV5" s="199"/>
      <c r="GKW5" s="199"/>
      <c r="GKX5" s="199"/>
      <c r="GKY5" s="199"/>
      <c r="GKZ5" s="199"/>
      <c r="GLA5" s="199"/>
      <c r="GLB5" s="199"/>
      <c r="GLC5" s="199"/>
      <c r="GLD5" s="189"/>
      <c r="GLE5" s="209"/>
      <c r="GLF5" s="179"/>
      <c r="GLG5" s="179"/>
      <c r="GLH5" s="179"/>
      <c r="GLI5" s="179"/>
      <c r="GLJ5" s="179"/>
      <c r="GLK5" s="179"/>
      <c r="GLL5" s="199"/>
      <c r="GLM5" s="199"/>
      <c r="GLN5" s="199"/>
      <c r="GLO5" s="199"/>
      <c r="GLP5" s="199"/>
      <c r="GLQ5" s="199"/>
      <c r="GLR5" s="199"/>
      <c r="GLS5" s="199"/>
      <c r="GLT5" s="189"/>
      <c r="GLU5" s="209"/>
      <c r="GLV5" s="179"/>
      <c r="GLW5" s="179"/>
      <c r="GLX5" s="179"/>
      <c r="GLY5" s="179"/>
      <c r="GLZ5" s="179"/>
      <c r="GMA5" s="179"/>
      <c r="GMB5" s="199"/>
      <c r="GMC5" s="199"/>
      <c r="GMD5" s="199"/>
      <c r="GME5" s="199"/>
      <c r="GMF5" s="199"/>
      <c r="GMG5" s="199"/>
      <c r="GMH5" s="199"/>
      <c r="GMI5" s="199"/>
      <c r="GMJ5" s="189"/>
      <c r="GMK5" s="209"/>
      <c r="GML5" s="179"/>
      <c r="GMM5" s="179"/>
      <c r="GMN5" s="179"/>
      <c r="GMO5" s="179"/>
      <c r="GMP5" s="179"/>
      <c r="GMQ5" s="179"/>
      <c r="GMR5" s="199"/>
      <c r="GMS5" s="199"/>
      <c r="GMT5" s="199"/>
      <c r="GMU5" s="199"/>
      <c r="GMV5" s="199"/>
      <c r="GMW5" s="199"/>
      <c r="GMX5" s="199"/>
      <c r="GMY5" s="199"/>
      <c r="GMZ5" s="189"/>
      <c r="GNA5" s="209"/>
      <c r="GNB5" s="179"/>
      <c r="GNC5" s="179"/>
      <c r="GND5" s="179"/>
      <c r="GNE5" s="179"/>
      <c r="GNF5" s="179"/>
      <c r="GNG5" s="179"/>
      <c r="GNH5" s="199"/>
      <c r="GNI5" s="199"/>
      <c r="GNJ5" s="199"/>
      <c r="GNK5" s="199"/>
      <c r="GNL5" s="199"/>
      <c r="GNM5" s="199"/>
      <c r="GNN5" s="199"/>
      <c r="GNO5" s="199"/>
      <c r="GNP5" s="189"/>
      <c r="GNQ5" s="209"/>
      <c r="GNR5" s="179"/>
      <c r="GNS5" s="179"/>
      <c r="GNT5" s="179"/>
      <c r="GNU5" s="179"/>
      <c r="GNV5" s="179"/>
      <c r="GNW5" s="179"/>
      <c r="GNX5" s="199"/>
      <c r="GNY5" s="199"/>
      <c r="GNZ5" s="199"/>
      <c r="GOA5" s="199"/>
      <c r="GOB5" s="199"/>
      <c r="GOC5" s="199"/>
      <c r="GOD5" s="199"/>
      <c r="GOE5" s="199"/>
      <c r="GOF5" s="189"/>
      <c r="GOG5" s="209"/>
      <c r="GOH5" s="179"/>
      <c r="GOI5" s="179"/>
      <c r="GOJ5" s="179"/>
      <c r="GOK5" s="179"/>
      <c r="GOL5" s="179"/>
      <c r="GOM5" s="179"/>
      <c r="GON5" s="199"/>
      <c r="GOO5" s="199"/>
      <c r="GOP5" s="199"/>
      <c r="GOQ5" s="199"/>
      <c r="GOR5" s="199"/>
      <c r="GOS5" s="199"/>
      <c r="GOT5" s="199"/>
      <c r="GOU5" s="199"/>
      <c r="GOV5" s="189"/>
      <c r="GOW5" s="209"/>
      <c r="GOX5" s="179"/>
      <c r="GOY5" s="179"/>
      <c r="GOZ5" s="179"/>
      <c r="GPA5" s="179"/>
      <c r="GPB5" s="179"/>
      <c r="GPC5" s="179"/>
      <c r="GPD5" s="199"/>
      <c r="GPE5" s="199"/>
      <c r="GPF5" s="199"/>
      <c r="GPG5" s="199"/>
      <c r="GPH5" s="199"/>
      <c r="GPI5" s="199"/>
      <c r="GPJ5" s="199"/>
      <c r="GPK5" s="199"/>
      <c r="GPL5" s="189"/>
      <c r="GPM5" s="209"/>
      <c r="GPN5" s="179"/>
      <c r="GPO5" s="179"/>
      <c r="GPP5" s="179"/>
      <c r="GPQ5" s="179"/>
      <c r="GPR5" s="179"/>
      <c r="GPS5" s="179"/>
      <c r="GPT5" s="199"/>
      <c r="GPU5" s="199"/>
      <c r="GPV5" s="199"/>
      <c r="GPW5" s="199"/>
      <c r="GPX5" s="199"/>
      <c r="GPY5" s="199"/>
      <c r="GPZ5" s="199"/>
      <c r="GQA5" s="199"/>
      <c r="GQB5" s="189"/>
      <c r="GQC5" s="209"/>
      <c r="GQD5" s="179"/>
      <c r="GQE5" s="179"/>
      <c r="GQF5" s="179"/>
      <c r="GQG5" s="179"/>
      <c r="GQH5" s="179"/>
      <c r="GQI5" s="179"/>
      <c r="GQJ5" s="199"/>
      <c r="GQK5" s="199"/>
      <c r="GQL5" s="199"/>
      <c r="GQM5" s="199"/>
      <c r="GQN5" s="199"/>
      <c r="GQO5" s="199"/>
      <c r="GQP5" s="199"/>
      <c r="GQQ5" s="199"/>
      <c r="GQR5" s="189"/>
      <c r="GQS5" s="209"/>
      <c r="GQT5" s="179"/>
      <c r="GQU5" s="179"/>
      <c r="GQV5" s="179"/>
      <c r="GQW5" s="179"/>
      <c r="GQX5" s="179"/>
      <c r="GQY5" s="179"/>
      <c r="GQZ5" s="199"/>
      <c r="GRA5" s="199"/>
      <c r="GRB5" s="199"/>
      <c r="GRC5" s="199"/>
      <c r="GRD5" s="199"/>
      <c r="GRE5" s="199"/>
      <c r="GRF5" s="199"/>
      <c r="GRG5" s="199"/>
      <c r="GRH5" s="189"/>
      <c r="GRI5" s="209"/>
      <c r="GRJ5" s="179"/>
      <c r="GRK5" s="179"/>
      <c r="GRL5" s="179"/>
      <c r="GRM5" s="179"/>
      <c r="GRN5" s="179"/>
      <c r="GRO5" s="179"/>
      <c r="GRP5" s="199"/>
      <c r="GRQ5" s="199"/>
      <c r="GRR5" s="199"/>
      <c r="GRS5" s="199"/>
      <c r="GRT5" s="199"/>
      <c r="GRU5" s="199"/>
      <c r="GRV5" s="199"/>
      <c r="GRW5" s="199"/>
      <c r="GRX5" s="189"/>
      <c r="GRY5" s="209"/>
      <c r="GRZ5" s="179"/>
      <c r="GSA5" s="179"/>
      <c r="GSB5" s="179"/>
      <c r="GSC5" s="179"/>
      <c r="GSD5" s="179"/>
      <c r="GSE5" s="179"/>
      <c r="GSF5" s="199"/>
      <c r="GSG5" s="199"/>
      <c r="GSH5" s="199"/>
      <c r="GSI5" s="199"/>
      <c r="GSJ5" s="199"/>
      <c r="GSK5" s="199"/>
      <c r="GSL5" s="199"/>
      <c r="GSM5" s="199"/>
      <c r="GSN5" s="189"/>
      <c r="GSO5" s="209"/>
      <c r="GSP5" s="179"/>
      <c r="GSQ5" s="179"/>
      <c r="GSR5" s="179"/>
      <c r="GSS5" s="179"/>
      <c r="GST5" s="179"/>
      <c r="GSU5" s="179"/>
      <c r="GSV5" s="199"/>
      <c r="GSW5" s="199"/>
      <c r="GSX5" s="199"/>
      <c r="GSY5" s="199"/>
      <c r="GSZ5" s="199"/>
      <c r="GTA5" s="199"/>
      <c r="GTB5" s="199"/>
      <c r="GTC5" s="199"/>
      <c r="GTD5" s="189"/>
      <c r="GTE5" s="209"/>
      <c r="GTF5" s="179"/>
      <c r="GTG5" s="179"/>
      <c r="GTH5" s="179"/>
      <c r="GTI5" s="179"/>
      <c r="GTJ5" s="179"/>
      <c r="GTK5" s="179"/>
      <c r="GTL5" s="199"/>
      <c r="GTM5" s="199"/>
      <c r="GTN5" s="199"/>
      <c r="GTO5" s="199"/>
      <c r="GTP5" s="199"/>
      <c r="GTQ5" s="199"/>
      <c r="GTR5" s="199"/>
      <c r="GTS5" s="199"/>
      <c r="GTT5" s="189"/>
      <c r="GTU5" s="209"/>
      <c r="GTV5" s="179"/>
      <c r="GTW5" s="179"/>
      <c r="GTX5" s="179"/>
      <c r="GTY5" s="179"/>
      <c r="GTZ5" s="179"/>
      <c r="GUA5" s="179"/>
      <c r="GUB5" s="199"/>
      <c r="GUC5" s="199"/>
      <c r="GUD5" s="199"/>
      <c r="GUE5" s="199"/>
      <c r="GUF5" s="199"/>
      <c r="GUG5" s="199"/>
      <c r="GUH5" s="199"/>
      <c r="GUI5" s="199"/>
      <c r="GUJ5" s="189"/>
      <c r="GUK5" s="209"/>
      <c r="GUL5" s="179"/>
      <c r="GUM5" s="179"/>
      <c r="GUN5" s="179"/>
      <c r="GUO5" s="179"/>
      <c r="GUP5" s="179"/>
      <c r="GUQ5" s="179"/>
      <c r="GUR5" s="199"/>
      <c r="GUS5" s="199"/>
      <c r="GUT5" s="199"/>
      <c r="GUU5" s="199"/>
      <c r="GUV5" s="199"/>
      <c r="GUW5" s="199"/>
      <c r="GUX5" s="199"/>
      <c r="GUY5" s="199"/>
      <c r="GUZ5" s="189"/>
      <c r="GVA5" s="209"/>
      <c r="GVB5" s="179"/>
      <c r="GVC5" s="179"/>
      <c r="GVD5" s="179"/>
      <c r="GVE5" s="179"/>
      <c r="GVF5" s="179"/>
      <c r="GVG5" s="179"/>
      <c r="GVH5" s="199"/>
      <c r="GVI5" s="199"/>
      <c r="GVJ5" s="199"/>
      <c r="GVK5" s="199"/>
      <c r="GVL5" s="199"/>
      <c r="GVM5" s="199"/>
      <c r="GVN5" s="199"/>
      <c r="GVO5" s="199"/>
      <c r="GVP5" s="189"/>
      <c r="GVQ5" s="209"/>
      <c r="GVR5" s="179"/>
      <c r="GVS5" s="179"/>
      <c r="GVT5" s="179"/>
      <c r="GVU5" s="179"/>
      <c r="GVV5" s="179"/>
      <c r="GVW5" s="179"/>
      <c r="GVX5" s="199"/>
      <c r="GVY5" s="199"/>
      <c r="GVZ5" s="199"/>
      <c r="GWA5" s="199"/>
      <c r="GWB5" s="199"/>
      <c r="GWC5" s="199"/>
      <c r="GWD5" s="199"/>
      <c r="GWE5" s="199"/>
      <c r="GWF5" s="189"/>
      <c r="GWG5" s="209"/>
      <c r="GWH5" s="179"/>
      <c r="GWI5" s="179"/>
      <c r="GWJ5" s="179"/>
      <c r="GWK5" s="179"/>
      <c r="GWL5" s="179"/>
      <c r="GWM5" s="179"/>
      <c r="GWN5" s="199"/>
      <c r="GWO5" s="199"/>
      <c r="GWP5" s="199"/>
      <c r="GWQ5" s="199"/>
      <c r="GWR5" s="199"/>
      <c r="GWS5" s="199"/>
      <c r="GWT5" s="199"/>
      <c r="GWU5" s="199"/>
      <c r="GWV5" s="189"/>
      <c r="GWW5" s="209"/>
      <c r="GWX5" s="179"/>
      <c r="GWY5" s="179"/>
      <c r="GWZ5" s="179"/>
      <c r="GXA5" s="179"/>
      <c r="GXB5" s="179"/>
      <c r="GXC5" s="179"/>
      <c r="GXD5" s="199"/>
      <c r="GXE5" s="199"/>
      <c r="GXF5" s="199"/>
      <c r="GXG5" s="199"/>
      <c r="GXH5" s="199"/>
      <c r="GXI5" s="199"/>
      <c r="GXJ5" s="199"/>
      <c r="GXK5" s="199"/>
      <c r="GXL5" s="189"/>
      <c r="GXM5" s="209"/>
      <c r="GXN5" s="179"/>
      <c r="GXO5" s="179"/>
      <c r="GXP5" s="179"/>
      <c r="GXQ5" s="179"/>
      <c r="GXR5" s="179"/>
      <c r="GXS5" s="179"/>
      <c r="GXT5" s="199"/>
      <c r="GXU5" s="199"/>
      <c r="GXV5" s="199"/>
      <c r="GXW5" s="199"/>
      <c r="GXX5" s="199"/>
      <c r="GXY5" s="199"/>
      <c r="GXZ5" s="199"/>
      <c r="GYA5" s="199"/>
      <c r="GYB5" s="189"/>
      <c r="GYC5" s="209"/>
      <c r="GYD5" s="179"/>
      <c r="GYE5" s="179"/>
      <c r="GYF5" s="179"/>
      <c r="GYG5" s="179"/>
      <c r="GYH5" s="179"/>
      <c r="GYI5" s="179"/>
      <c r="GYJ5" s="199"/>
      <c r="GYK5" s="199"/>
      <c r="GYL5" s="199"/>
      <c r="GYM5" s="199"/>
      <c r="GYN5" s="199"/>
      <c r="GYO5" s="199"/>
      <c r="GYP5" s="199"/>
      <c r="GYQ5" s="199"/>
      <c r="GYR5" s="189"/>
      <c r="GYS5" s="209"/>
      <c r="GYT5" s="179"/>
      <c r="GYU5" s="179"/>
      <c r="GYV5" s="179"/>
      <c r="GYW5" s="179"/>
      <c r="GYX5" s="179"/>
      <c r="GYY5" s="179"/>
      <c r="GYZ5" s="199"/>
      <c r="GZA5" s="199"/>
      <c r="GZB5" s="199"/>
      <c r="GZC5" s="199"/>
      <c r="GZD5" s="199"/>
      <c r="GZE5" s="199"/>
      <c r="GZF5" s="199"/>
      <c r="GZG5" s="199"/>
      <c r="GZH5" s="189"/>
      <c r="GZI5" s="209"/>
      <c r="GZJ5" s="179"/>
      <c r="GZK5" s="179"/>
      <c r="GZL5" s="179"/>
      <c r="GZM5" s="179"/>
      <c r="GZN5" s="179"/>
      <c r="GZO5" s="179"/>
      <c r="GZP5" s="199"/>
      <c r="GZQ5" s="199"/>
      <c r="GZR5" s="199"/>
      <c r="GZS5" s="199"/>
      <c r="GZT5" s="199"/>
      <c r="GZU5" s="199"/>
      <c r="GZV5" s="199"/>
      <c r="GZW5" s="199"/>
      <c r="GZX5" s="189"/>
      <c r="GZY5" s="209"/>
      <c r="GZZ5" s="179"/>
      <c r="HAA5" s="179"/>
      <c r="HAB5" s="179"/>
      <c r="HAC5" s="179"/>
      <c r="HAD5" s="179"/>
      <c r="HAE5" s="179"/>
      <c r="HAF5" s="199"/>
      <c r="HAG5" s="199"/>
      <c r="HAH5" s="199"/>
      <c r="HAI5" s="199"/>
      <c r="HAJ5" s="199"/>
      <c r="HAK5" s="199"/>
      <c r="HAL5" s="199"/>
      <c r="HAM5" s="199"/>
      <c r="HAN5" s="189"/>
      <c r="HAO5" s="209"/>
      <c r="HAP5" s="179"/>
      <c r="HAQ5" s="179"/>
      <c r="HAR5" s="179"/>
      <c r="HAS5" s="179"/>
      <c r="HAT5" s="179"/>
      <c r="HAU5" s="179"/>
      <c r="HAV5" s="199"/>
      <c r="HAW5" s="199"/>
      <c r="HAX5" s="199"/>
      <c r="HAY5" s="199"/>
      <c r="HAZ5" s="199"/>
      <c r="HBA5" s="199"/>
      <c r="HBB5" s="199"/>
      <c r="HBC5" s="199"/>
      <c r="HBD5" s="189"/>
      <c r="HBE5" s="209"/>
      <c r="HBF5" s="179"/>
      <c r="HBG5" s="179"/>
      <c r="HBH5" s="179"/>
      <c r="HBI5" s="179"/>
      <c r="HBJ5" s="179"/>
      <c r="HBK5" s="179"/>
      <c r="HBL5" s="199"/>
      <c r="HBM5" s="199"/>
      <c r="HBN5" s="199"/>
      <c r="HBO5" s="199"/>
      <c r="HBP5" s="199"/>
      <c r="HBQ5" s="199"/>
      <c r="HBR5" s="199"/>
      <c r="HBS5" s="199"/>
      <c r="HBT5" s="189"/>
      <c r="HBU5" s="209"/>
      <c r="HBV5" s="179"/>
      <c r="HBW5" s="179"/>
      <c r="HBX5" s="179"/>
      <c r="HBY5" s="179"/>
      <c r="HBZ5" s="179"/>
      <c r="HCA5" s="179"/>
      <c r="HCB5" s="199"/>
      <c r="HCC5" s="199"/>
      <c r="HCD5" s="199"/>
      <c r="HCE5" s="199"/>
      <c r="HCF5" s="199"/>
      <c r="HCG5" s="199"/>
      <c r="HCH5" s="199"/>
      <c r="HCI5" s="199"/>
      <c r="HCJ5" s="189"/>
      <c r="HCK5" s="209"/>
      <c r="HCL5" s="179"/>
      <c r="HCM5" s="179"/>
      <c r="HCN5" s="179"/>
      <c r="HCO5" s="179"/>
      <c r="HCP5" s="179"/>
      <c r="HCQ5" s="179"/>
      <c r="HCR5" s="199"/>
      <c r="HCS5" s="199"/>
      <c r="HCT5" s="199"/>
      <c r="HCU5" s="199"/>
      <c r="HCV5" s="199"/>
      <c r="HCW5" s="199"/>
      <c r="HCX5" s="199"/>
      <c r="HCY5" s="199"/>
      <c r="HCZ5" s="189"/>
      <c r="HDA5" s="209"/>
      <c r="HDB5" s="179"/>
      <c r="HDC5" s="179"/>
      <c r="HDD5" s="179"/>
      <c r="HDE5" s="179"/>
      <c r="HDF5" s="179"/>
      <c r="HDG5" s="179"/>
      <c r="HDH5" s="199"/>
      <c r="HDI5" s="199"/>
      <c r="HDJ5" s="199"/>
      <c r="HDK5" s="199"/>
      <c r="HDL5" s="199"/>
      <c r="HDM5" s="199"/>
      <c r="HDN5" s="199"/>
      <c r="HDO5" s="199"/>
      <c r="HDP5" s="189"/>
      <c r="HDQ5" s="209"/>
      <c r="HDR5" s="179"/>
      <c r="HDS5" s="179"/>
      <c r="HDT5" s="179"/>
      <c r="HDU5" s="179"/>
      <c r="HDV5" s="179"/>
      <c r="HDW5" s="179"/>
      <c r="HDX5" s="199"/>
      <c r="HDY5" s="199"/>
      <c r="HDZ5" s="199"/>
      <c r="HEA5" s="199"/>
      <c r="HEB5" s="199"/>
      <c r="HEC5" s="199"/>
      <c r="HED5" s="199"/>
      <c r="HEE5" s="199"/>
      <c r="HEF5" s="189"/>
      <c r="HEG5" s="209"/>
      <c r="HEH5" s="179"/>
      <c r="HEI5" s="179"/>
      <c r="HEJ5" s="179"/>
      <c r="HEK5" s="179"/>
      <c r="HEL5" s="179"/>
      <c r="HEM5" s="179"/>
      <c r="HEN5" s="199"/>
      <c r="HEO5" s="199"/>
      <c r="HEP5" s="199"/>
      <c r="HEQ5" s="199"/>
      <c r="HER5" s="199"/>
      <c r="HES5" s="199"/>
      <c r="HET5" s="199"/>
      <c r="HEU5" s="199"/>
      <c r="HEV5" s="189"/>
      <c r="HEW5" s="209"/>
      <c r="HEX5" s="179"/>
      <c r="HEY5" s="179"/>
      <c r="HEZ5" s="179"/>
      <c r="HFA5" s="179"/>
      <c r="HFB5" s="179"/>
      <c r="HFC5" s="179"/>
      <c r="HFD5" s="199"/>
      <c r="HFE5" s="199"/>
      <c r="HFF5" s="199"/>
      <c r="HFG5" s="199"/>
      <c r="HFH5" s="199"/>
      <c r="HFI5" s="199"/>
      <c r="HFJ5" s="199"/>
      <c r="HFK5" s="199"/>
      <c r="HFL5" s="189"/>
      <c r="HFM5" s="209"/>
      <c r="HFN5" s="179"/>
      <c r="HFO5" s="179"/>
      <c r="HFP5" s="179"/>
      <c r="HFQ5" s="179"/>
      <c r="HFR5" s="179"/>
      <c r="HFS5" s="179"/>
      <c r="HFT5" s="199"/>
      <c r="HFU5" s="199"/>
      <c r="HFV5" s="199"/>
      <c r="HFW5" s="199"/>
      <c r="HFX5" s="199"/>
      <c r="HFY5" s="199"/>
      <c r="HFZ5" s="199"/>
      <c r="HGA5" s="199"/>
      <c r="HGB5" s="189"/>
      <c r="HGC5" s="209"/>
      <c r="HGD5" s="179"/>
      <c r="HGE5" s="179"/>
      <c r="HGF5" s="179"/>
      <c r="HGG5" s="179"/>
      <c r="HGH5" s="179"/>
      <c r="HGI5" s="179"/>
      <c r="HGJ5" s="199"/>
      <c r="HGK5" s="199"/>
      <c r="HGL5" s="199"/>
      <c r="HGM5" s="199"/>
      <c r="HGN5" s="199"/>
      <c r="HGO5" s="199"/>
      <c r="HGP5" s="199"/>
      <c r="HGQ5" s="199"/>
      <c r="HGR5" s="189"/>
      <c r="HGS5" s="209"/>
      <c r="HGT5" s="179"/>
      <c r="HGU5" s="179"/>
      <c r="HGV5" s="179"/>
      <c r="HGW5" s="179"/>
      <c r="HGX5" s="179"/>
      <c r="HGY5" s="179"/>
      <c r="HGZ5" s="199"/>
      <c r="HHA5" s="199"/>
      <c r="HHB5" s="199"/>
      <c r="HHC5" s="199"/>
      <c r="HHD5" s="199"/>
      <c r="HHE5" s="199"/>
      <c r="HHF5" s="199"/>
      <c r="HHG5" s="199"/>
      <c r="HHH5" s="189"/>
      <c r="HHI5" s="209"/>
      <c r="HHJ5" s="179"/>
      <c r="HHK5" s="179"/>
      <c r="HHL5" s="179"/>
      <c r="HHM5" s="179"/>
      <c r="HHN5" s="179"/>
      <c r="HHO5" s="179"/>
      <c r="HHP5" s="199"/>
      <c r="HHQ5" s="199"/>
      <c r="HHR5" s="199"/>
      <c r="HHS5" s="199"/>
      <c r="HHT5" s="199"/>
      <c r="HHU5" s="199"/>
      <c r="HHV5" s="199"/>
      <c r="HHW5" s="199"/>
      <c r="HHX5" s="189"/>
      <c r="HHY5" s="209"/>
      <c r="HHZ5" s="179"/>
      <c r="HIA5" s="179"/>
      <c r="HIB5" s="179"/>
      <c r="HIC5" s="179"/>
      <c r="HID5" s="179"/>
      <c r="HIE5" s="179"/>
      <c r="HIF5" s="199"/>
      <c r="HIG5" s="199"/>
      <c r="HIH5" s="199"/>
      <c r="HII5" s="199"/>
      <c r="HIJ5" s="199"/>
      <c r="HIK5" s="199"/>
      <c r="HIL5" s="199"/>
      <c r="HIM5" s="199"/>
      <c r="HIN5" s="189"/>
      <c r="HIO5" s="209"/>
      <c r="HIP5" s="179"/>
      <c r="HIQ5" s="179"/>
      <c r="HIR5" s="179"/>
      <c r="HIS5" s="179"/>
      <c r="HIT5" s="179"/>
      <c r="HIU5" s="179"/>
      <c r="HIV5" s="199"/>
      <c r="HIW5" s="199"/>
      <c r="HIX5" s="199"/>
      <c r="HIY5" s="199"/>
      <c r="HIZ5" s="199"/>
      <c r="HJA5" s="199"/>
      <c r="HJB5" s="199"/>
      <c r="HJC5" s="199"/>
      <c r="HJD5" s="189"/>
      <c r="HJE5" s="209"/>
      <c r="HJF5" s="179"/>
      <c r="HJG5" s="179"/>
      <c r="HJH5" s="179"/>
      <c r="HJI5" s="179"/>
      <c r="HJJ5" s="179"/>
      <c r="HJK5" s="179"/>
      <c r="HJL5" s="199"/>
      <c r="HJM5" s="199"/>
      <c r="HJN5" s="199"/>
      <c r="HJO5" s="199"/>
      <c r="HJP5" s="199"/>
      <c r="HJQ5" s="199"/>
      <c r="HJR5" s="199"/>
      <c r="HJS5" s="199"/>
      <c r="HJT5" s="189"/>
      <c r="HJU5" s="209"/>
      <c r="HJV5" s="179"/>
      <c r="HJW5" s="179"/>
      <c r="HJX5" s="179"/>
      <c r="HJY5" s="179"/>
      <c r="HJZ5" s="179"/>
      <c r="HKA5" s="179"/>
      <c r="HKB5" s="199"/>
      <c r="HKC5" s="199"/>
      <c r="HKD5" s="199"/>
      <c r="HKE5" s="199"/>
      <c r="HKF5" s="199"/>
      <c r="HKG5" s="199"/>
      <c r="HKH5" s="199"/>
      <c r="HKI5" s="199"/>
      <c r="HKJ5" s="189"/>
      <c r="HKK5" s="209"/>
      <c r="HKL5" s="179"/>
      <c r="HKM5" s="179"/>
      <c r="HKN5" s="179"/>
      <c r="HKO5" s="179"/>
      <c r="HKP5" s="179"/>
      <c r="HKQ5" s="179"/>
      <c r="HKR5" s="199"/>
      <c r="HKS5" s="199"/>
      <c r="HKT5" s="199"/>
      <c r="HKU5" s="199"/>
      <c r="HKV5" s="199"/>
      <c r="HKW5" s="199"/>
      <c r="HKX5" s="199"/>
      <c r="HKY5" s="199"/>
      <c r="HKZ5" s="189"/>
      <c r="HLA5" s="209"/>
      <c r="HLB5" s="179"/>
      <c r="HLC5" s="179"/>
      <c r="HLD5" s="179"/>
      <c r="HLE5" s="179"/>
      <c r="HLF5" s="179"/>
      <c r="HLG5" s="179"/>
      <c r="HLH5" s="199"/>
      <c r="HLI5" s="199"/>
      <c r="HLJ5" s="199"/>
      <c r="HLK5" s="199"/>
      <c r="HLL5" s="199"/>
      <c r="HLM5" s="199"/>
      <c r="HLN5" s="199"/>
      <c r="HLO5" s="199"/>
      <c r="HLP5" s="189"/>
      <c r="HLQ5" s="209"/>
      <c r="HLR5" s="179"/>
      <c r="HLS5" s="179"/>
      <c r="HLT5" s="179"/>
      <c r="HLU5" s="179"/>
      <c r="HLV5" s="179"/>
      <c r="HLW5" s="179"/>
      <c r="HLX5" s="199"/>
      <c r="HLY5" s="199"/>
      <c r="HLZ5" s="199"/>
      <c r="HMA5" s="199"/>
      <c r="HMB5" s="199"/>
      <c r="HMC5" s="199"/>
      <c r="HMD5" s="199"/>
      <c r="HME5" s="199"/>
      <c r="HMF5" s="189"/>
      <c r="HMG5" s="209"/>
      <c r="HMH5" s="179"/>
      <c r="HMI5" s="179"/>
      <c r="HMJ5" s="179"/>
      <c r="HMK5" s="179"/>
      <c r="HML5" s="179"/>
      <c r="HMM5" s="179"/>
      <c r="HMN5" s="199"/>
      <c r="HMO5" s="199"/>
      <c r="HMP5" s="199"/>
      <c r="HMQ5" s="199"/>
      <c r="HMR5" s="199"/>
      <c r="HMS5" s="199"/>
      <c r="HMT5" s="199"/>
      <c r="HMU5" s="199"/>
      <c r="HMV5" s="189"/>
      <c r="HMW5" s="209"/>
      <c r="HMX5" s="179"/>
      <c r="HMY5" s="179"/>
      <c r="HMZ5" s="179"/>
      <c r="HNA5" s="179"/>
      <c r="HNB5" s="179"/>
      <c r="HNC5" s="179"/>
      <c r="HND5" s="199"/>
      <c r="HNE5" s="199"/>
      <c r="HNF5" s="199"/>
      <c r="HNG5" s="199"/>
      <c r="HNH5" s="199"/>
      <c r="HNI5" s="199"/>
      <c r="HNJ5" s="199"/>
      <c r="HNK5" s="199"/>
      <c r="HNL5" s="189"/>
      <c r="HNM5" s="209"/>
      <c r="HNN5" s="179"/>
      <c r="HNO5" s="179"/>
      <c r="HNP5" s="179"/>
      <c r="HNQ5" s="179"/>
      <c r="HNR5" s="179"/>
      <c r="HNS5" s="179"/>
      <c r="HNT5" s="199"/>
      <c r="HNU5" s="199"/>
      <c r="HNV5" s="199"/>
      <c r="HNW5" s="199"/>
      <c r="HNX5" s="199"/>
      <c r="HNY5" s="199"/>
      <c r="HNZ5" s="199"/>
      <c r="HOA5" s="199"/>
      <c r="HOB5" s="189"/>
      <c r="HOC5" s="209"/>
      <c r="HOD5" s="179"/>
      <c r="HOE5" s="179"/>
      <c r="HOF5" s="179"/>
      <c r="HOG5" s="179"/>
      <c r="HOH5" s="179"/>
      <c r="HOI5" s="179"/>
      <c r="HOJ5" s="199"/>
      <c r="HOK5" s="199"/>
      <c r="HOL5" s="199"/>
      <c r="HOM5" s="199"/>
      <c r="HON5" s="199"/>
      <c r="HOO5" s="199"/>
      <c r="HOP5" s="199"/>
      <c r="HOQ5" s="199"/>
      <c r="HOR5" s="189"/>
      <c r="HOS5" s="209"/>
      <c r="HOT5" s="179"/>
      <c r="HOU5" s="179"/>
      <c r="HOV5" s="179"/>
      <c r="HOW5" s="179"/>
      <c r="HOX5" s="179"/>
      <c r="HOY5" s="179"/>
      <c r="HOZ5" s="199"/>
      <c r="HPA5" s="199"/>
      <c r="HPB5" s="199"/>
      <c r="HPC5" s="199"/>
      <c r="HPD5" s="199"/>
      <c r="HPE5" s="199"/>
      <c r="HPF5" s="199"/>
      <c r="HPG5" s="199"/>
      <c r="HPH5" s="189"/>
      <c r="HPI5" s="209"/>
      <c r="HPJ5" s="179"/>
      <c r="HPK5" s="179"/>
      <c r="HPL5" s="179"/>
      <c r="HPM5" s="179"/>
      <c r="HPN5" s="179"/>
      <c r="HPO5" s="179"/>
      <c r="HPP5" s="199"/>
      <c r="HPQ5" s="199"/>
      <c r="HPR5" s="199"/>
      <c r="HPS5" s="199"/>
      <c r="HPT5" s="199"/>
      <c r="HPU5" s="199"/>
      <c r="HPV5" s="199"/>
      <c r="HPW5" s="199"/>
      <c r="HPX5" s="189"/>
      <c r="HPY5" s="209"/>
      <c r="HPZ5" s="179"/>
      <c r="HQA5" s="179"/>
      <c r="HQB5" s="179"/>
      <c r="HQC5" s="179"/>
      <c r="HQD5" s="179"/>
      <c r="HQE5" s="179"/>
      <c r="HQF5" s="199"/>
      <c r="HQG5" s="199"/>
      <c r="HQH5" s="199"/>
      <c r="HQI5" s="199"/>
      <c r="HQJ5" s="199"/>
      <c r="HQK5" s="199"/>
      <c r="HQL5" s="199"/>
      <c r="HQM5" s="199"/>
      <c r="HQN5" s="189"/>
      <c r="HQO5" s="209"/>
      <c r="HQP5" s="179"/>
      <c r="HQQ5" s="179"/>
      <c r="HQR5" s="179"/>
      <c r="HQS5" s="179"/>
      <c r="HQT5" s="179"/>
      <c r="HQU5" s="179"/>
      <c r="HQV5" s="199"/>
      <c r="HQW5" s="199"/>
      <c r="HQX5" s="199"/>
      <c r="HQY5" s="199"/>
      <c r="HQZ5" s="199"/>
      <c r="HRA5" s="199"/>
      <c r="HRB5" s="199"/>
      <c r="HRC5" s="199"/>
      <c r="HRD5" s="189"/>
      <c r="HRE5" s="209"/>
      <c r="HRF5" s="179"/>
      <c r="HRG5" s="179"/>
      <c r="HRH5" s="179"/>
      <c r="HRI5" s="179"/>
      <c r="HRJ5" s="179"/>
      <c r="HRK5" s="179"/>
      <c r="HRL5" s="199"/>
      <c r="HRM5" s="199"/>
      <c r="HRN5" s="199"/>
      <c r="HRO5" s="199"/>
      <c r="HRP5" s="199"/>
      <c r="HRQ5" s="199"/>
      <c r="HRR5" s="199"/>
      <c r="HRS5" s="199"/>
      <c r="HRT5" s="189"/>
      <c r="HRU5" s="209"/>
      <c r="HRV5" s="179"/>
      <c r="HRW5" s="179"/>
      <c r="HRX5" s="179"/>
      <c r="HRY5" s="179"/>
      <c r="HRZ5" s="179"/>
      <c r="HSA5" s="179"/>
      <c r="HSB5" s="199"/>
      <c r="HSC5" s="199"/>
      <c r="HSD5" s="199"/>
      <c r="HSE5" s="199"/>
      <c r="HSF5" s="199"/>
      <c r="HSG5" s="199"/>
      <c r="HSH5" s="199"/>
      <c r="HSI5" s="199"/>
      <c r="HSJ5" s="189"/>
      <c r="HSK5" s="209"/>
      <c r="HSL5" s="179"/>
      <c r="HSM5" s="179"/>
      <c r="HSN5" s="179"/>
      <c r="HSO5" s="179"/>
      <c r="HSP5" s="179"/>
      <c r="HSQ5" s="179"/>
      <c r="HSR5" s="199"/>
      <c r="HSS5" s="199"/>
      <c r="HST5" s="199"/>
      <c r="HSU5" s="199"/>
      <c r="HSV5" s="199"/>
      <c r="HSW5" s="199"/>
      <c r="HSX5" s="199"/>
      <c r="HSY5" s="199"/>
      <c r="HSZ5" s="189"/>
      <c r="HTA5" s="209"/>
      <c r="HTB5" s="179"/>
      <c r="HTC5" s="179"/>
      <c r="HTD5" s="179"/>
      <c r="HTE5" s="179"/>
      <c r="HTF5" s="179"/>
      <c r="HTG5" s="179"/>
      <c r="HTH5" s="199"/>
      <c r="HTI5" s="199"/>
      <c r="HTJ5" s="199"/>
      <c r="HTK5" s="199"/>
      <c r="HTL5" s="199"/>
      <c r="HTM5" s="199"/>
      <c r="HTN5" s="199"/>
      <c r="HTO5" s="199"/>
      <c r="HTP5" s="189"/>
      <c r="HTQ5" s="209"/>
      <c r="HTR5" s="179"/>
      <c r="HTS5" s="179"/>
      <c r="HTT5" s="179"/>
      <c r="HTU5" s="179"/>
      <c r="HTV5" s="179"/>
      <c r="HTW5" s="179"/>
      <c r="HTX5" s="199"/>
      <c r="HTY5" s="199"/>
      <c r="HTZ5" s="199"/>
      <c r="HUA5" s="199"/>
      <c r="HUB5" s="199"/>
      <c r="HUC5" s="199"/>
      <c r="HUD5" s="199"/>
      <c r="HUE5" s="199"/>
      <c r="HUF5" s="189"/>
      <c r="HUG5" s="209"/>
      <c r="HUH5" s="179"/>
      <c r="HUI5" s="179"/>
      <c r="HUJ5" s="179"/>
      <c r="HUK5" s="179"/>
      <c r="HUL5" s="179"/>
      <c r="HUM5" s="179"/>
      <c r="HUN5" s="199"/>
      <c r="HUO5" s="199"/>
      <c r="HUP5" s="199"/>
      <c r="HUQ5" s="199"/>
      <c r="HUR5" s="199"/>
      <c r="HUS5" s="199"/>
      <c r="HUT5" s="199"/>
      <c r="HUU5" s="199"/>
      <c r="HUV5" s="189"/>
      <c r="HUW5" s="209"/>
      <c r="HUX5" s="179"/>
      <c r="HUY5" s="179"/>
      <c r="HUZ5" s="179"/>
      <c r="HVA5" s="179"/>
      <c r="HVB5" s="179"/>
      <c r="HVC5" s="179"/>
      <c r="HVD5" s="199"/>
      <c r="HVE5" s="199"/>
      <c r="HVF5" s="199"/>
      <c r="HVG5" s="199"/>
      <c r="HVH5" s="199"/>
      <c r="HVI5" s="199"/>
      <c r="HVJ5" s="199"/>
      <c r="HVK5" s="199"/>
      <c r="HVL5" s="189"/>
      <c r="HVM5" s="209"/>
      <c r="HVN5" s="179"/>
      <c r="HVO5" s="179"/>
      <c r="HVP5" s="179"/>
      <c r="HVQ5" s="179"/>
      <c r="HVR5" s="179"/>
      <c r="HVS5" s="179"/>
      <c r="HVT5" s="199"/>
      <c r="HVU5" s="199"/>
      <c r="HVV5" s="199"/>
      <c r="HVW5" s="199"/>
      <c r="HVX5" s="199"/>
      <c r="HVY5" s="199"/>
      <c r="HVZ5" s="199"/>
      <c r="HWA5" s="199"/>
      <c r="HWB5" s="189"/>
      <c r="HWC5" s="209"/>
      <c r="HWD5" s="179"/>
      <c r="HWE5" s="179"/>
      <c r="HWF5" s="179"/>
      <c r="HWG5" s="179"/>
      <c r="HWH5" s="179"/>
      <c r="HWI5" s="179"/>
      <c r="HWJ5" s="199"/>
      <c r="HWK5" s="199"/>
      <c r="HWL5" s="199"/>
      <c r="HWM5" s="199"/>
      <c r="HWN5" s="199"/>
      <c r="HWO5" s="199"/>
      <c r="HWP5" s="199"/>
      <c r="HWQ5" s="199"/>
      <c r="HWR5" s="189"/>
      <c r="HWS5" s="209"/>
      <c r="HWT5" s="179"/>
      <c r="HWU5" s="179"/>
      <c r="HWV5" s="179"/>
      <c r="HWW5" s="179"/>
      <c r="HWX5" s="179"/>
      <c r="HWY5" s="179"/>
      <c r="HWZ5" s="199"/>
      <c r="HXA5" s="199"/>
      <c r="HXB5" s="199"/>
      <c r="HXC5" s="199"/>
      <c r="HXD5" s="199"/>
      <c r="HXE5" s="199"/>
      <c r="HXF5" s="199"/>
      <c r="HXG5" s="199"/>
      <c r="HXH5" s="189"/>
      <c r="HXI5" s="209"/>
      <c r="HXJ5" s="179"/>
      <c r="HXK5" s="179"/>
      <c r="HXL5" s="179"/>
      <c r="HXM5" s="179"/>
      <c r="HXN5" s="179"/>
      <c r="HXO5" s="179"/>
      <c r="HXP5" s="199"/>
      <c r="HXQ5" s="199"/>
      <c r="HXR5" s="199"/>
      <c r="HXS5" s="199"/>
      <c r="HXT5" s="199"/>
      <c r="HXU5" s="199"/>
      <c r="HXV5" s="199"/>
      <c r="HXW5" s="199"/>
      <c r="HXX5" s="189"/>
      <c r="HXY5" s="209"/>
      <c r="HXZ5" s="179"/>
      <c r="HYA5" s="179"/>
      <c r="HYB5" s="179"/>
      <c r="HYC5" s="179"/>
      <c r="HYD5" s="179"/>
      <c r="HYE5" s="179"/>
      <c r="HYF5" s="199"/>
      <c r="HYG5" s="199"/>
      <c r="HYH5" s="199"/>
      <c r="HYI5" s="199"/>
      <c r="HYJ5" s="199"/>
      <c r="HYK5" s="199"/>
      <c r="HYL5" s="199"/>
      <c r="HYM5" s="199"/>
      <c r="HYN5" s="189"/>
      <c r="HYO5" s="209"/>
      <c r="HYP5" s="179"/>
      <c r="HYQ5" s="179"/>
      <c r="HYR5" s="179"/>
      <c r="HYS5" s="179"/>
      <c r="HYT5" s="179"/>
      <c r="HYU5" s="179"/>
      <c r="HYV5" s="199"/>
      <c r="HYW5" s="199"/>
      <c r="HYX5" s="199"/>
      <c r="HYY5" s="199"/>
      <c r="HYZ5" s="199"/>
      <c r="HZA5" s="199"/>
      <c r="HZB5" s="199"/>
      <c r="HZC5" s="199"/>
      <c r="HZD5" s="189"/>
      <c r="HZE5" s="209"/>
      <c r="HZF5" s="179"/>
      <c r="HZG5" s="179"/>
      <c r="HZH5" s="179"/>
      <c r="HZI5" s="179"/>
      <c r="HZJ5" s="179"/>
      <c r="HZK5" s="179"/>
      <c r="HZL5" s="199"/>
      <c r="HZM5" s="199"/>
      <c r="HZN5" s="199"/>
      <c r="HZO5" s="199"/>
      <c r="HZP5" s="199"/>
      <c r="HZQ5" s="199"/>
      <c r="HZR5" s="199"/>
      <c r="HZS5" s="199"/>
      <c r="HZT5" s="189"/>
      <c r="HZU5" s="209"/>
      <c r="HZV5" s="179"/>
      <c r="HZW5" s="179"/>
      <c r="HZX5" s="179"/>
      <c r="HZY5" s="179"/>
      <c r="HZZ5" s="179"/>
      <c r="IAA5" s="179"/>
      <c r="IAB5" s="199"/>
      <c r="IAC5" s="199"/>
      <c r="IAD5" s="199"/>
      <c r="IAE5" s="199"/>
      <c r="IAF5" s="199"/>
      <c r="IAG5" s="199"/>
      <c r="IAH5" s="199"/>
      <c r="IAI5" s="199"/>
      <c r="IAJ5" s="189"/>
      <c r="IAK5" s="209"/>
      <c r="IAL5" s="179"/>
      <c r="IAM5" s="179"/>
      <c r="IAN5" s="179"/>
      <c r="IAO5" s="179"/>
      <c r="IAP5" s="179"/>
      <c r="IAQ5" s="179"/>
      <c r="IAR5" s="199"/>
      <c r="IAS5" s="199"/>
      <c r="IAT5" s="199"/>
      <c r="IAU5" s="199"/>
      <c r="IAV5" s="199"/>
      <c r="IAW5" s="199"/>
      <c r="IAX5" s="199"/>
      <c r="IAY5" s="199"/>
      <c r="IAZ5" s="189"/>
      <c r="IBA5" s="209"/>
      <c r="IBB5" s="179"/>
      <c r="IBC5" s="179"/>
      <c r="IBD5" s="179"/>
      <c r="IBE5" s="179"/>
      <c r="IBF5" s="179"/>
      <c r="IBG5" s="179"/>
      <c r="IBH5" s="199"/>
      <c r="IBI5" s="199"/>
      <c r="IBJ5" s="199"/>
      <c r="IBK5" s="199"/>
      <c r="IBL5" s="199"/>
      <c r="IBM5" s="199"/>
      <c r="IBN5" s="199"/>
      <c r="IBO5" s="199"/>
      <c r="IBP5" s="189"/>
      <c r="IBQ5" s="209"/>
      <c r="IBR5" s="179"/>
      <c r="IBS5" s="179"/>
      <c r="IBT5" s="179"/>
      <c r="IBU5" s="179"/>
      <c r="IBV5" s="179"/>
      <c r="IBW5" s="179"/>
      <c r="IBX5" s="199"/>
      <c r="IBY5" s="199"/>
      <c r="IBZ5" s="199"/>
      <c r="ICA5" s="199"/>
      <c r="ICB5" s="199"/>
      <c r="ICC5" s="199"/>
      <c r="ICD5" s="199"/>
      <c r="ICE5" s="199"/>
      <c r="ICF5" s="189"/>
      <c r="ICG5" s="209"/>
      <c r="ICH5" s="179"/>
      <c r="ICI5" s="179"/>
      <c r="ICJ5" s="179"/>
      <c r="ICK5" s="179"/>
      <c r="ICL5" s="179"/>
      <c r="ICM5" s="179"/>
      <c r="ICN5" s="199"/>
      <c r="ICO5" s="199"/>
      <c r="ICP5" s="199"/>
      <c r="ICQ5" s="199"/>
      <c r="ICR5" s="199"/>
      <c r="ICS5" s="199"/>
      <c r="ICT5" s="199"/>
      <c r="ICU5" s="199"/>
      <c r="ICV5" s="189"/>
      <c r="ICW5" s="209"/>
      <c r="ICX5" s="179"/>
      <c r="ICY5" s="179"/>
      <c r="ICZ5" s="179"/>
      <c r="IDA5" s="179"/>
      <c r="IDB5" s="179"/>
      <c r="IDC5" s="179"/>
      <c r="IDD5" s="199"/>
      <c r="IDE5" s="199"/>
      <c r="IDF5" s="199"/>
      <c r="IDG5" s="199"/>
      <c r="IDH5" s="199"/>
      <c r="IDI5" s="199"/>
      <c r="IDJ5" s="199"/>
      <c r="IDK5" s="199"/>
      <c r="IDL5" s="189"/>
      <c r="IDM5" s="209"/>
      <c r="IDN5" s="179"/>
      <c r="IDO5" s="179"/>
      <c r="IDP5" s="179"/>
      <c r="IDQ5" s="179"/>
      <c r="IDR5" s="179"/>
      <c r="IDS5" s="179"/>
      <c r="IDT5" s="199"/>
      <c r="IDU5" s="199"/>
      <c r="IDV5" s="199"/>
      <c r="IDW5" s="199"/>
      <c r="IDX5" s="199"/>
      <c r="IDY5" s="199"/>
      <c r="IDZ5" s="199"/>
      <c r="IEA5" s="199"/>
      <c r="IEB5" s="189"/>
      <c r="IEC5" s="209"/>
      <c r="IED5" s="179"/>
      <c r="IEE5" s="179"/>
      <c r="IEF5" s="179"/>
      <c r="IEG5" s="179"/>
      <c r="IEH5" s="179"/>
      <c r="IEI5" s="179"/>
      <c r="IEJ5" s="199"/>
      <c r="IEK5" s="199"/>
      <c r="IEL5" s="199"/>
      <c r="IEM5" s="199"/>
      <c r="IEN5" s="199"/>
      <c r="IEO5" s="199"/>
      <c r="IEP5" s="199"/>
      <c r="IEQ5" s="199"/>
      <c r="IER5" s="189"/>
      <c r="IES5" s="209"/>
      <c r="IET5" s="179"/>
      <c r="IEU5" s="179"/>
      <c r="IEV5" s="179"/>
      <c r="IEW5" s="179"/>
      <c r="IEX5" s="179"/>
      <c r="IEY5" s="179"/>
      <c r="IEZ5" s="199"/>
      <c r="IFA5" s="199"/>
      <c r="IFB5" s="199"/>
      <c r="IFC5" s="199"/>
      <c r="IFD5" s="199"/>
      <c r="IFE5" s="199"/>
      <c r="IFF5" s="199"/>
      <c r="IFG5" s="199"/>
      <c r="IFH5" s="189"/>
      <c r="IFI5" s="209"/>
      <c r="IFJ5" s="179"/>
      <c r="IFK5" s="179"/>
      <c r="IFL5" s="179"/>
      <c r="IFM5" s="179"/>
      <c r="IFN5" s="179"/>
      <c r="IFO5" s="179"/>
      <c r="IFP5" s="199"/>
      <c r="IFQ5" s="199"/>
      <c r="IFR5" s="199"/>
      <c r="IFS5" s="199"/>
      <c r="IFT5" s="199"/>
      <c r="IFU5" s="199"/>
      <c r="IFV5" s="199"/>
      <c r="IFW5" s="199"/>
      <c r="IFX5" s="189"/>
      <c r="IFY5" s="209"/>
      <c r="IFZ5" s="179"/>
      <c r="IGA5" s="179"/>
      <c r="IGB5" s="179"/>
      <c r="IGC5" s="179"/>
      <c r="IGD5" s="179"/>
      <c r="IGE5" s="179"/>
      <c r="IGF5" s="199"/>
      <c r="IGG5" s="199"/>
      <c r="IGH5" s="199"/>
      <c r="IGI5" s="199"/>
      <c r="IGJ5" s="199"/>
      <c r="IGK5" s="199"/>
      <c r="IGL5" s="199"/>
      <c r="IGM5" s="199"/>
      <c r="IGN5" s="189"/>
      <c r="IGO5" s="209"/>
      <c r="IGP5" s="179"/>
      <c r="IGQ5" s="179"/>
      <c r="IGR5" s="179"/>
      <c r="IGS5" s="179"/>
      <c r="IGT5" s="179"/>
      <c r="IGU5" s="179"/>
      <c r="IGV5" s="199"/>
      <c r="IGW5" s="199"/>
      <c r="IGX5" s="199"/>
      <c r="IGY5" s="199"/>
      <c r="IGZ5" s="199"/>
      <c r="IHA5" s="199"/>
      <c r="IHB5" s="199"/>
      <c r="IHC5" s="199"/>
      <c r="IHD5" s="189"/>
      <c r="IHE5" s="209"/>
      <c r="IHF5" s="179"/>
      <c r="IHG5" s="179"/>
      <c r="IHH5" s="179"/>
      <c r="IHI5" s="179"/>
      <c r="IHJ5" s="179"/>
      <c r="IHK5" s="179"/>
      <c r="IHL5" s="199"/>
      <c r="IHM5" s="199"/>
      <c r="IHN5" s="199"/>
      <c r="IHO5" s="199"/>
      <c r="IHP5" s="199"/>
      <c r="IHQ5" s="199"/>
      <c r="IHR5" s="199"/>
      <c r="IHS5" s="199"/>
      <c r="IHT5" s="189"/>
      <c r="IHU5" s="209"/>
      <c r="IHV5" s="179"/>
      <c r="IHW5" s="179"/>
      <c r="IHX5" s="179"/>
      <c r="IHY5" s="179"/>
      <c r="IHZ5" s="179"/>
      <c r="IIA5" s="179"/>
      <c r="IIB5" s="199"/>
      <c r="IIC5" s="199"/>
      <c r="IID5" s="199"/>
      <c r="IIE5" s="199"/>
      <c r="IIF5" s="199"/>
      <c r="IIG5" s="199"/>
      <c r="IIH5" s="199"/>
      <c r="III5" s="199"/>
      <c r="IIJ5" s="189"/>
      <c r="IIK5" s="209"/>
      <c r="IIL5" s="179"/>
      <c r="IIM5" s="179"/>
      <c r="IIN5" s="179"/>
      <c r="IIO5" s="179"/>
      <c r="IIP5" s="179"/>
      <c r="IIQ5" s="179"/>
      <c r="IIR5" s="199"/>
      <c r="IIS5" s="199"/>
      <c r="IIT5" s="199"/>
      <c r="IIU5" s="199"/>
      <c r="IIV5" s="199"/>
      <c r="IIW5" s="199"/>
      <c r="IIX5" s="199"/>
      <c r="IIY5" s="199"/>
      <c r="IIZ5" s="189"/>
      <c r="IJA5" s="209"/>
      <c r="IJB5" s="179"/>
      <c r="IJC5" s="179"/>
      <c r="IJD5" s="179"/>
      <c r="IJE5" s="179"/>
      <c r="IJF5" s="179"/>
      <c r="IJG5" s="179"/>
      <c r="IJH5" s="199"/>
      <c r="IJI5" s="199"/>
      <c r="IJJ5" s="199"/>
      <c r="IJK5" s="199"/>
      <c r="IJL5" s="199"/>
      <c r="IJM5" s="199"/>
      <c r="IJN5" s="199"/>
      <c r="IJO5" s="199"/>
      <c r="IJP5" s="189"/>
      <c r="IJQ5" s="209"/>
      <c r="IJR5" s="179"/>
      <c r="IJS5" s="179"/>
      <c r="IJT5" s="179"/>
      <c r="IJU5" s="179"/>
      <c r="IJV5" s="179"/>
      <c r="IJW5" s="179"/>
      <c r="IJX5" s="199"/>
      <c r="IJY5" s="199"/>
      <c r="IJZ5" s="199"/>
      <c r="IKA5" s="199"/>
      <c r="IKB5" s="199"/>
      <c r="IKC5" s="199"/>
      <c r="IKD5" s="199"/>
      <c r="IKE5" s="199"/>
      <c r="IKF5" s="189"/>
      <c r="IKG5" s="209"/>
      <c r="IKH5" s="179"/>
      <c r="IKI5" s="179"/>
      <c r="IKJ5" s="179"/>
      <c r="IKK5" s="179"/>
      <c r="IKL5" s="179"/>
      <c r="IKM5" s="179"/>
      <c r="IKN5" s="199"/>
      <c r="IKO5" s="199"/>
      <c r="IKP5" s="199"/>
      <c r="IKQ5" s="199"/>
      <c r="IKR5" s="199"/>
      <c r="IKS5" s="199"/>
      <c r="IKT5" s="199"/>
      <c r="IKU5" s="199"/>
      <c r="IKV5" s="189"/>
      <c r="IKW5" s="209"/>
      <c r="IKX5" s="179"/>
      <c r="IKY5" s="179"/>
      <c r="IKZ5" s="179"/>
      <c r="ILA5" s="179"/>
      <c r="ILB5" s="179"/>
      <c r="ILC5" s="179"/>
      <c r="ILD5" s="199"/>
      <c r="ILE5" s="199"/>
      <c r="ILF5" s="199"/>
      <c r="ILG5" s="199"/>
      <c r="ILH5" s="199"/>
      <c r="ILI5" s="199"/>
      <c r="ILJ5" s="199"/>
      <c r="ILK5" s="199"/>
      <c r="ILL5" s="189"/>
      <c r="ILM5" s="209"/>
      <c r="ILN5" s="179"/>
      <c r="ILO5" s="179"/>
      <c r="ILP5" s="179"/>
      <c r="ILQ5" s="179"/>
      <c r="ILR5" s="179"/>
      <c r="ILS5" s="179"/>
      <c r="ILT5" s="199"/>
      <c r="ILU5" s="199"/>
      <c r="ILV5" s="199"/>
      <c r="ILW5" s="199"/>
      <c r="ILX5" s="199"/>
      <c r="ILY5" s="199"/>
      <c r="ILZ5" s="199"/>
      <c r="IMA5" s="199"/>
      <c r="IMB5" s="189"/>
      <c r="IMC5" s="209"/>
      <c r="IMD5" s="179"/>
      <c r="IME5" s="179"/>
      <c r="IMF5" s="179"/>
      <c r="IMG5" s="179"/>
      <c r="IMH5" s="179"/>
      <c r="IMI5" s="179"/>
      <c r="IMJ5" s="199"/>
      <c r="IMK5" s="199"/>
      <c r="IML5" s="199"/>
      <c r="IMM5" s="199"/>
      <c r="IMN5" s="199"/>
      <c r="IMO5" s="199"/>
      <c r="IMP5" s="199"/>
      <c r="IMQ5" s="199"/>
      <c r="IMR5" s="189"/>
      <c r="IMS5" s="209"/>
      <c r="IMT5" s="179"/>
      <c r="IMU5" s="179"/>
      <c r="IMV5" s="179"/>
      <c r="IMW5" s="179"/>
      <c r="IMX5" s="179"/>
      <c r="IMY5" s="179"/>
      <c r="IMZ5" s="199"/>
      <c r="INA5" s="199"/>
      <c r="INB5" s="199"/>
      <c r="INC5" s="199"/>
      <c r="IND5" s="199"/>
      <c r="INE5" s="199"/>
      <c r="INF5" s="199"/>
      <c r="ING5" s="199"/>
      <c r="INH5" s="189"/>
      <c r="INI5" s="209"/>
      <c r="INJ5" s="179"/>
      <c r="INK5" s="179"/>
      <c r="INL5" s="179"/>
      <c r="INM5" s="179"/>
      <c r="INN5" s="179"/>
      <c r="INO5" s="179"/>
      <c r="INP5" s="199"/>
      <c r="INQ5" s="199"/>
      <c r="INR5" s="199"/>
      <c r="INS5" s="199"/>
      <c r="INT5" s="199"/>
      <c r="INU5" s="199"/>
      <c r="INV5" s="199"/>
      <c r="INW5" s="199"/>
      <c r="INX5" s="189"/>
      <c r="INY5" s="209"/>
      <c r="INZ5" s="179"/>
      <c r="IOA5" s="179"/>
      <c r="IOB5" s="179"/>
      <c r="IOC5" s="179"/>
      <c r="IOD5" s="179"/>
      <c r="IOE5" s="179"/>
      <c r="IOF5" s="199"/>
      <c r="IOG5" s="199"/>
      <c r="IOH5" s="199"/>
      <c r="IOI5" s="199"/>
      <c r="IOJ5" s="199"/>
      <c r="IOK5" s="199"/>
      <c r="IOL5" s="199"/>
      <c r="IOM5" s="199"/>
      <c r="ION5" s="189"/>
      <c r="IOO5" s="209"/>
      <c r="IOP5" s="179"/>
      <c r="IOQ5" s="179"/>
      <c r="IOR5" s="179"/>
      <c r="IOS5" s="179"/>
      <c r="IOT5" s="179"/>
      <c r="IOU5" s="179"/>
      <c r="IOV5" s="199"/>
      <c r="IOW5" s="199"/>
      <c r="IOX5" s="199"/>
      <c r="IOY5" s="199"/>
      <c r="IOZ5" s="199"/>
      <c r="IPA5" s="199"/>
      <c r="IPB5" s="199"/>
      <c r="IPC5" s="199"/>
      <c r="IPD5" s="189"/>
      <c r="IPE5" s="209"/>
      <c r="IPF5" s="179"/>
      <c r="IPG5" s="179"/>
      <c r="IPH5" s="179"/>
      <c r="IPI5" s="179"/>
      <c r="IPJ5" s="179"/>
      <c r="IPK5" s="179"/>
      <c r="IPL5" s="199"/>
      <c r="IPM5" s="199"/>
      <c r="IPN5" s="199"/>
      <c r="IPO5" s="199"/>
      <c r="IPP5" s="199"/>
      <c r="IPQ5" s="199"/>
      <c r="IPR5" s="199"/>
      <c r="IPS5" s="199"/>
      <c r="IPT5" s="189"/>
      <c r="IPU5" s="209"/>
      <c r="IPV5" s="179"/>
      <c r="IPW5" s="179"/>
      <c r="IPX5" s="179"/>
      <c r="IPY5" s="179"/>
      <c r="IPZ5" s="179"/>
      <c r="IQA5" s="179"/>
      <c r="IQB5" s="199"/>
      <c r="IQC5" s="199"/>
      <c r="IQD5" s="199"/>
      <c r="IQE5" s="199"/>
      <c r="IQF5" s="199"/>
      <c r="IQG5" s="199"/>
      <c r="IQH5" s="199"/>
      <c r="IQI5" s="199"/>
      <c r="IQJ5" s="189"/>
      <c r="IQK5" s="209"/>
      <c r="IQL5" s="179"/>
      <c r="IQM5" s="179"/>
      <c r="IQN5" s="179"/>
      <c r="IQO5" s="179"/>
      <c r="IQP5" s="179"/>
      <c r="IQQ5" s="179"/>
      <c r="IQR5" s="199"/>
      <c r="IQS5" s="199"/>
      <c r="IQT5" s="199"/>
      <c r="IQU5" s="199"/>
      <c r="IQV5" s="199"/>
      <c r="IQW5" s="199"/>
      <c r="IQX5" s="199"/>
      <c r="IQY5" s="199"/>
      <c r="IQZ5" s="189"/>
      <c r="IRA5" s="209"/>
      <c r="IRB5" s="179"/>
      <c r="IRC5" s="179"/>
      <c r="IRD5" s="179"/>
      <c r="IRE5" s="179"/>
      <c r="IRF5" s="179"/>
      <c r="IRG5" s="179"/>
      <c r="IRH5" s="199"/>
      <c r="IRI5" s="199"/>
      <c r="IRJ5" s="199"/>
      <c r="IRK5" s="199"/>
      <c r="IRL5" s="199"/>
      <c r="IRM5" s="199"/>
      <c r="IRN5" s="199"/>
      <c r="IRO5" s="199"/>
      <c r="IRP5" s="189"/>
      <c r="IRQ5" s="209"/>
      <c r="IRR5" s="179"/>
      <c r="IRS5" s="179"/>
      <c r="IRT5" s="179"/>
      <c r="IRU5" s="179"/>
      <c r="IRV5" s="179"/>
      <c r="IRW5" s="179"/>
      <c r="IRX5" s="199"/>
      <c r="IRY5" s="199"/>
      <c r="IRZ5" s="199"/>
      <c r="ISA5" s="199"/>
      <c r="ISB5" s="199"/>
      <c r="ISC5" s="199"/>
      <c r="ISD5" s="199"/>
      <c r="ISE5" s="199"/>
      <c r="ISF5" s="189"/>
      <c r="ISG5" s="209"/>
      <c r="ISH5" s="179"/>
      <c r="ISI5" s="179"/>
      <c r="ISJ5" s="179"/>
      <c r="ISK5" s="179"/>
      <c r="ISL5" s="179"/>
      <c r="ISM5" s="179"/>
      <c r="ISN5" s="199"/>
      <c r="ISO5" s="199"/>
      <c r="ISP5" s="199"/>
      <c r="ISQ5" s="199"/>
      <c r="ISR5" s="199"/>
      <c r="ISS5" s="199"/>
      <c r="IST5" s="199"/>
      <c r="ISU5" s="199"/>
      <c r="ISV5" s="189"/>
      <c r="ISW5" s="209"/>
      <c r="ISX5" s="179"/>
      <c r="ISY5" s="179"/>
      <c r="ISZ5" s="179"/>
      <c r="ITA5" s="179"/>
      <c r="ITB5" s="179"/>
      <c r="ITC5" s="179"/>
      <c r="ITD5" s="199"/>
      <c r="ITE5" s="199"/>
      <c r="ITF5" s="199"/>
      <c r="ITG5" s="199"/>
      <c r="ITH5" s="199"/>
      <c r="ITI5" s="199"/>
      <c r="ITJ5" s="199"/>
      <c r="ITK5" s="199"/>
      <c r="ITL5" s="189"/>
      <c r="ITM5" s="209"/>
      <c r="ITN5" s="179"/>
      <c r="ITO5" s="179"/>
      <c r="ITP5" s="179"/>
      <c r="ITQ5" s="179"/>
      <c r="ITR5" s="179"/>
      <c r="ITS5" s="179"/>
      <c r="ITT5" s="199"/>
      <c r="ITU5" s="199"/>
      <c r="ITV5" s="199"/>
      <c r="ITW5" s="199"/>
      <c r="ITX5" s="199"/>
      <c r="ITY5" s="199"/>
      <c r="ITZ5" s="199"/>
      <c r="IUA5" s="199"/>
      <c r="IUB5" s="189"/>
      <c r="IUC5" s="209"/>
      <c r="IUD5" s="179"/>
      <c r="IUE5" s="179"/>
      <c r="IUF5" s="179"/>
      <c r="IUG5" s="179"/>
      <c r="IUH5" s="179"/>
      <c r="IUI5" s="179"/>
      <c r="IUJ5" s="199"/>
      <c r="IUK5" s="199"/>
      <c r="IUL5" s="199"/>
      <c r="IUM5" s="199"/>
      <c r="IUN5" s="199"/>
      <c r="IUO5" s="199"/>
      <c r="IUP5" s="199"/>
      <c r="IUQ5" s="199"/>
      <c r="IUR5" s="189"/>
      <c r="IUS5" s="209"/>
      <c r="IUT5" s="179"/>
      <c r="IUU5" s="179"/>
      <c r="IUV5" s="179"/>
      <c r="IUW5" s="179"/>
      <c r="IUX5" s="179"/>
      <c r="IUY5" s="179"/>
      <c r="IUZ5" s="199"/>
      <c r="IVA5" s="199"/>
      <c r="IVB5" s="199"/>
      <c r="IVC5" s="199"/>
      <c r="IVD5" s="199"/>
      <c r="IVE5" s="199"/>
      <c r="IVF5" s="199"/>
      <c r="IVG5" s="199"/>
      <c r="IVH5" s="189"/>
      <c r="IVI5" s="209"/>
      <c r="IVJ5" s="179"/>
      <c r="IVK5" s="179"/>
      <c r="IVL5" s="179"/>
      <c r="IVM5" s="179"/>
      <c r="IVN5" s="179"/>
      <c r="IVO5" s="179"/>
      <c r="IVP5" s="199"/>
      <c r="IVQ5" s="199"/>
      <c r="IVR5" s="199"/>
      <c r="IVS5" s="199"/>
      <c r="IVT5" s="199"/>
      <c r="IVU5" s="199"/>
      <c r="IVV5" s="199"/>
      <c r="IVW5" s="199"/>
      <c r="IVX5" s="189"/>
      <c r="IVY5" s="209"/>
      <c r="IVZ5" s="179"/>
      <c r="IWA5" s="179"/>
      <c r="IWB5" s="179"/>
      <c r="IWC5" s="179"/>
      <c r="IWD5" s="179"/>
      <c r="IWE5" s="179"/>
      <c r="IWF5" s="199"/>
      <c r="IWG5" s="199"/>
      <c r="IWH5" s="199"/>
      <c r="IWI5" s="199"/>
      <c r="IWJ5" s="199"/>
      <c r="IWK5" s="199"/>
      <c r="IWL5" s="199"/>
      <c r="IWM5" s="199"/>
      <c r="IWN5" s="189"/>
      <c r="IWO5" s="209"/>
      <c r="IWP5" s="179"/>
      <c r="IWQ5" s="179"/>
      <c r="IWR5" s="179"/>
      <c r="IWS5" s="179"/>
      <c r="IWT5" s="179"/>
      <c r="IWU5" s="179"/>
      <c r="IWV5" s="199"/>
      <c r="IWW5" s="199"/>
      <c r="IWX5" s="199"/>
      <c r="IWY5" s="199"/>
      <c r="IWZ5" s="199"/>
      <c r="IXA5" s="199"/>
      <c r="IXB5" s="199"/>
      <c r="IXC5" s="199"/>
      <c r="IXD5" s="189"/>
      <c r="IXE5" s="209"/>
      <c r="IXF5" s="179"/>
      <c r="IXG5" s="179"/>
      <c r="IXH5" s="179"/>
      <c r="IXI5" s="179"/>
      <c r="IXJ5" s="179"/>
      <c r="IXK5" s="179"/>
      <c r="IXL5" s="199"/>
      <c r="IXM5" s="199"/>
      <c r="IXN5" s="199"/>
      <c r="IXO5" s="199"/>
      <c r="IXP5" s="199"/>
      <c r="IXQ5" s="199"/>
      <c r="IXR5" s="199"/>
      <c r="IXS5" s="199"/>
      <c r="IXT5" s="189"/>
      <c r="IXU5" s="209"/>
      <c r="IXV5" s="179"/>
      <c r="IXW5" s="179"/>
      <c r="IXX5" s="179"/>
      <c r="IXY5" s="179"/>
      <c r="IXZ5" s="179"/>
      <c r="IYA5" s="179"/>
      <c r="IYB5" s="199"/>
      <c r="IYC5" s="199"/>
      <c r="IYD5" s="199"/>
      <c r="IYE5" s="199"/>
      <c r="IYF5" s="199"/>
      <c r="IYG5" s="199"/>
      <c r="IYH5" s="199"/>
      <c r="IYI5" s="199"/>
      <c r="IYJ5" s="189"/>
      <c r="IYK5" s="209"/>
      <c r="IYL5" s="179"/>
      <c r="IYM5" s="179"/>
      <c r="IYN5" s="179"/>
      <c r="IYO5" s="179"/>
      <c r="IYP5" s="179"/>
      <c r="IYQ5" s="179"/>
      <c r="IYR5" s="199"/>
      <c r="IYS5" s="199"/>
      <c r="IYT5" s="199"/>
      <c r="IYU5" s="199"/>
      <c r="IYV5" s="199"/>
      <c r="IYW5" s="199"/>
      <c r="IYX5" s="199"/>
      <c r="IYY5" s="199"/>
      <c r="IYZ5" s="189"/>
      <c r="IZA5" s="209"/>
      <c r="IZB5" s="179"/>
      <c r="IZC5" s="179"/>
      <c r="IZD5" s="179"/>
      <c r="IZE5" s="179"/>
      <c r="IZF5" s="179"/>
      <c r="IZG5" s="179"/>
      <c r="IZH5" s="199"/>
      <c r="IZI5" s="199"/>
      <c r="IZJ5" s="199"/>
      <c r="IZK5" s="199"/>
      <c r="IZL5" s="199"/>
      <c r="IZM5" s="199"/>
      <c r="IZN5" s="199"/>
      <c r="IZO5" s="199"/>
      <c r="IZP5" s="189"/>
      <c r="IZQ5" s="209"/>
      <c r="IZR5" s="179"/>
      <c r="IZS5" s="179"/>
      <c r="IZT5" s="179"/>
      <c r="IZU5" s="179"/>
      <c r="IZV5" s="179"/>
      <c r="IZW5" s="179"/>
      <c r="IZX5" s="199"/>
      <c r="IZY5" s="199"/>
      <c r="IZZ5" s="199"/>
      <c r="JAA5" s="199"/>
      <c r="JAB5" s="199"/>
      <c r="JAC5" s="199"/>
      <c r="JAD5" s="199"/>
      <c r="JAE5" s="199"/>
      <c r="JAF5" s="189"/>
      <c r="JAG5" s="209"/>
      <c r="JAH5" s="179"/>
      <c r="JAI5" s="179"/>
      <c r="JAJ5" s="179"/>
      <c r="JAK5" s="179"/>
      <c r="JAL5" s="179"/>
      <c r="JAM5" s="179"/>
      <c r="JAN5" s="199"/>
      <c r="JAO5" s="199"/>
      <c r="JAP5" s="199"/>
      <c r="JAQ5" s="199"/>
      <c r="JAR5" s="199"/>
      <c r="JAS5" s="199"/>
      <c r="JAT5" s="199"/>
      <c r="JAU5" s="199"/>
      <c r="JAV5" s="189"/>
      <c r="JAW5" s="209"/>
      <c r="JAX5" s="179"/>
      <c r="JAY5" s="179"/>
      <c r="JAZ5" s="179"/>
      <c r="JBA5" s="179"/>
      <c r="JBB5" s="179"/>
      <c r="JBC5" s="179"/>
      <c r="JBD5" s="199"/>
      <c r="JBE5" s="199"/>
      <c r="JBF5" s="199"/>
      <c r="JBG5" s="199"/>
      <c r="JBH5" s="199"/>
      <c r="JBI5" s="199"/>
      <c r="JBJ5" s="199"/>
      <c r="JBK5" s="199"/>
      <c r="JBL5" s="189"/>
      <c r="JBM5" s="209"/>
      <c r="JBN5" s="179"/>
      <c r="JBO5" s="179"/>
      <c r="JBP5" s="179"/>
      <c r="JBQ5" s="179"/>
      <c r="JBR5" s="179"/>
      <c r="JBS5" s="179"/>
      <c r="JBT5" s="199"/>
      <c r="JBU5" s="199"/>
      <c r="JBV5" s="199"/>
      <c r="JBW5" s="199"/>
      <c r="JBX5" s="199"/>
      <c r="JBY5" s="199"/>
      <c r="JBZ5" s="199"/>
      <c r="JCA5" s="199"/>
      <c r="JCB5" s="189"/>
      <c r="JCC5" s="209"/>
      <c r="JCD5" s="179"/>
      <c r="JCE5" s="179"/>
      <c r="JCF5" s="179"/>
      <c r="JCG5" s="179"/>
      <c r="JCH5" s="179"/>
      <c r="JCI5" s="179"/>
      <c r="JCJ5" s="199"/>
      <c r="JCK5" s="199"/>
      <c r="JCL5" s="199"/>
      <c r="JCM5" s="199"/>
      <c r="JCN5" s="199"/>
      <c r="JCO5" s="199"/>
      <c r="JCP5" s="199"/>
      <c r="JCQ5" s="199"/>
      <c r="JCR5" s="189"/>
      <c r="JCS5" s="209"/>
      <c r="JCT5" s="179"/>
      <c r="JCU5" s="179"/>
      <c r="JCV5" s="179"/>
      <c r="JCW5" s="179"/>
      <c r="JCX5" s="179"/>
      <c r="JCY5" s="179"/>
      <c r="JCZ5" s="199"/>
      <c r="JDA5" s="199"/>
      <c r="JDB5" s="199"/>
      <c r="JDC5" s="199"/>
      <c r="JDD5" s="199"/>
      <c r="JDE5" s="199"/>
      <c r="JDF5" s="199"/>
      <c r="JDG5" s="199"/>
      <c r="JDH5" s="189"/>
      <c r="JDI5" s="209"/>
      <c r="JDJ5" s="179"/>
      <c r="JDK5" s="179"/>
      <c r="JDL5" s="179"/>
      <c r="JDM5" s="179"/>
      <c r="JDN5" s="179"/>
      <c r="JDO5" s="179"/>
      <c r="JDP5" s="199"/>
      <c r="JDQ5" s="199"/>
      <c r="JDR5" s="199"/>
      <c r="JDS5" s="199"/>
      <c r="JDT5" s="199"/>
      <c r="JDU5" s="199"/>
      <c r="JDV5" s="199"/>
      <c r="JDW5" s="199"/>
      <c r="JDX5" s="189"/>
      <c r="JDY5" s="209"/>
      <c r="JDZ5" s="179"/>
      <c r="JEA5" s="179"/>
      <c r="JEB5" s="179"/>
      <c r="JEC5" s="179"/>
      <c r="JED5" s="179"/>
      <c r="JEE5" s="179"/>
      <c r="JEF5" s="199"/>
      <c r="JEG5" s="199"/>
      <c r="JEH5" s="199"/>
      <c r="JEI5" s="199"/>
      <c r="JEJ5" s="199"/>
      <c r="JEK5" s="199"/>
      <c r="JEL5" s="199"/>
      <c r="JEM5" s="199"/>
      <c r="JEN5" s="189"/>
      <c r="JEO5" s="209"/>
      <c r="JEP5" s="179"/>
      <c r="JEQ5" s="179"/>
      <c r="JER5" s="179"/>
      <c r="JES5" s="179"/>
      <c r="JET5" s="179"/>
      <c r="JEU5" s="179"/>
      <c r="JEV5" s="199"/>
      <c r="JEW5" s="199"/>
      <c r="JEX5" s="199"/>
      <c r="JEY5" s="199"/>
      <c r="JEZ5" s="199"/>
      <c r="JFA5" s="199"/>
      <c r="JFB5" s="199"/>
      <c r="JFC5" s="199"/>
      <c r="JFD5" s="189"/>
      <c r="JFE5" s="209"/>
      <c r="JFF5" s="179"/>
      <c r="JFG5" s="179"/>
      <c r="JFH5" s="179"/>
      <c r="JFI5" s="179"/>
      <c r="JFJ5" s="179"/>
      <c r="JFK5" s="179"/>
      <c r="JFL5" s="199"/>
      <c r="JFM5" s="199"/>
      <c r="JFN5" s="199"/>
      <c r="JFO5" s="199"/>
      <c r="JFP5" s="199"/>
      <c r="JFQ5" s="199"/>
      <c r="JFR5" s="199"/>
      <c r="JFS5" s="199"/>
      <c r="JFT5" s="189"/>
      <c r="JFU5" s="209"/>
      <c r="JFV5" s="179"/>
      <c r="JFW5" s="179"/>
      <c r="JFX5" s="179"/>
      <c r="JFY5" s="179"/>
      <c r="JFZ5" s="179"/>
      <c r="JGA5" s="179"/>
      <c r="JGB5" s="199"/>
      <c r="JGC5" s="199"/>
      <c r="JGD5" s="199"/>
      <c r="JGE5" s="199"/>
      <c r="JGF5" s="199"/>
      <c r="JGG5" s="199"/>
      <c r="JGH5" s="199"/>
      <c r="JGI5" s="199"/>
      <c r="JGJ5" s="189"/>
      <c r="JGK5" s="209"/>
      <c r="JGL5" s="179"/>
      <c r="JGM5" s="179"/>
      <c r="JGN5" s="179"/>
      <c r="JGO5" s="179"/>
      <c r="JGP5" s="179"/>
      <c r="JGQ5" s="179"/>
      <c r="JGR5" s="199"/>
      <c r="JGS5" s="199"/>
      <c r="JGT5" s="199"/>
      <c r="JGU5" s="199"/>
      <c r="JGV5" s="199"/>
      <c r="JGW5" s="199"/>
      <c r="JGX5" s="199"/>
      <c r="JGY5" s="199"/>
      <c r="JGZ5" s="189"/>
      <c r="JHA5" s="209"/>
      <c r="JHB5" s="179"/>
      <c r="JHC5" s="179"/>
      <c r="JHD5" s="179"/>
      <c r="JHE5" s="179"/>
      <c r="JHF5" s="179"/>
      <c r="JHG5" s="179"/>
      <c r="JHH5" s="199"/>
      <c r="JHI5" s="199"/>
      <c r="JHJ5" s="199"/>
      <c r="JHK5" s="199"/>
      <c r="JHL5" s="199"/>
      <c r="JHM5" s="199"/>
      <c r="JHN5" s="199"/>
      <c r="JHO5" s="199"/>
      <c r="JHP5" s="189"/>
      <c r="JHQ5" s="209"/>
      <c r="JHR5" s="179"/>
      <c r="JHS5" s="179"/>
      <c r="JHT5" s="179"/>
      <c r="JHU5" s="179"/>
      <c r="JHV5" s="179"/>
      <c r="JHW5" s="179"/>
      <c r="JHX5" s="199"/>
      <c r="JHY5" s="199"/>
      <c r="JHZ5" s="199"/>
      <c r="JIA5" s="199"/>
      <c r="JIB5" s="199"/>
      <c r="JIC5" s="199"/>
      <c r="JID5" s="199"/>
      <c r="JIE5" s="199"/>
      <c r="JIF5" s="189"/>
      <c r="JIG5" s="209"/>
      <c r="JIH5" s="179"/>
      <c r="JII5" s="179"/>
      <c r="JIJ5" s="179"/>
      <c r="JIK5" s="179"/>
      <c r="JIL5" s="179"/>
      <c r="JIM5" s="179"/>
      <c r="JIN5" s="199"/>
      <c r="JIO5" s="199"/>
      <c r="JIP5" s="199"/>
      <c r="JIQ5" s="199"/>
      <c r="JIR5" s="199"/>
      <c r="JIS5" s="199"/>
      <c r="JIT5" s="199"/>
      <c r="JIU5" s="199"/>
      <c r="JIV5" s="189"/>
      <c r="JIW5" s="209"/>
      <c r="JIX5" s="179"/>
      <c r="JIY5" s="179"/>
      <c r="JIZ5" s="179"/>
      <c r="JJA5" s="179"/>
      <c r="JJB5" s="179"/>
      <c r="JJC5" s="179"/>
      <c r="JJD5" s="199"/>
      <c r="JJE5" s="199"/>
      <c r="JJF5" s="199"/>
      <c r="JJG5" s="199"/>
      <c r="JJH5" s="199"/>
      <c r="JJI5" s="199"/>
      <c r="JJJ5" s="199"/>
      <c r="JJK5" s="199"/>
      <c r="JJL5" s="189"/>
      <c r="JJM5" s="209"/>
      <c r="JJN5" s="179"/>
      <c r="JJO5" s="179"/>
      <c r="JJP5" s="179"/>
      <c r="JJQ5" s="179"/>
      <c r="JJR5" s="179"/>
      <c r="JJS5" s="179"/>
      <c r="JJT5" s="199"/>
      <c r="JJU5" s="199"/>
      <c r="JJV5" s="199"/>
      <c r="JJW5" s="199"/>
      <c r="JJX5" s="199"/>
      <c r="JJY5" s="199"/>
      <c r="JJZ5" s="199"/>
      <c r="JKA5" s="199"/>
      <c r="JKB5" s="189"/>
      <c r="JKC5" s="209"/>
      <c r="JKD5" s="179"/>
      <c r="JKE5" s="179"/>
      <c r="JKF5" s="179"/>
      <c r="JKG5" s="179"/>
      <c r="JKH5" s="179"/>
      <c r="JKI5" s="179"/>
      <c r="JKJ5" s="199"/>
      <c r="JKK5" s="199"/>
      <c r="JKL5" s="199"/>
      <c r="JKM5" s="199"/>
      <c r="JKN5" s="199"/>
      <c r="JKO5" s="199"/>
      <c r="JKP5" s="199"/>
      <c r="JKQ5" s="199"/>
      <c r="JKR5" s="189"/>
      <c r="JKS5" s="209"/>
      <c r="JKT5" s="179"/>
      <c r="JKU5" s="179"/>
      <c r="JKV5" s="179"/>
      <c r="JKW5" s="179"/>
      <c r="JKX5" s="179"/>
      <c r="JKY5" s="179"/>
      <c r="JKZ5" s="199"/>
      <c r="JLA5" s="199"/>
      <c r="JLB5" s="199"/>
      <c r="JLC5" s="199"/>
      <c r="JLD5" s="199"/>
      <c r="JLE5" s="199"/>
      <c r="JLF5" s="199"/>
      <c r="JLG5" s="199"/>
      <c r="JLH5" s="189"/>
      <c r="JLI5" s="209"/>
      <c r="JLJ5" s="179"/>
      <c r="JLK5" s="179"/>
      <c r="JLL5" s="179"/>
      <c r="JLM5" s="179"/>
      <c r="JLN5" s="179"/>
      <c r="JLO5" s="179"/>
      <c r="JLP5" s="199"/>
      <c r="JLQ5" s="199"/>
      <c r="JLR5" s="199"/>
      <c r="JLS5" s="199"/>
      <c r="JLT5" s="199"/>
      <c r="JLU5" s="199"/>
      <c r="JLV5" s="199"/>
      <c r="JLW5" s="199"/>
      <c r="JLX5" s="189"/>
      <c r="JLY5" s="209"/>
      <c r="JLZ5" s="179"/>
      <c r="JMA5" s="179"/>
      <c r="JMB5" s="179"/>
      <c r="JMC5" s="179"/>
      <c r="JMD5" s="179"/>
      <c r="JME5" s="179"/>
      <c r="JMF5" s="199"/>
      <c r="JMG5" s="199"/>
      <c r="JMH5" s="199"/>
      <c r="JMI5" s="199"/>
      <c r="JMJ5" s="199"/>
      <c r="JMK5" s="199"/>
      <c r="JML5" s="199"/>
      <c r="JMM5" s="199"/>
      <c r="JMN5" s="189"/>
      <c r="JMO5" s="209"/>
      <c r="JMP5" s="179"/>
      <c r="JMQ5" s="179"/>
      <c r="JMR5" s="179"/>
      <c r="JMS5" s="179"/>
      <c r="JMT5" s="179"/>
      <c r="JMU5" s="179"/>
      <c r="JMV5" s="199"/>
      <c r="JMW5" s="199"/>
      <c r="JMX5" s="199"/>
      <c r="JMY5" s="199"/>
      <c r="JMZ5" s="199"/>
      <c r="JNA5" s="199"/>
      <c r="JNB5" s="199"/>
      <c r="JNC5" s="199"/>
      <c r="JND5" s="189"/>
      <c r="JNE5" s="209"/>
      <c r="JNF5" s="179"/>
      <c r="JNG5" s="179"/>
      <c r="JNH5" s="179"/>
      <c r="JNI5" s="179"/>
      <c r="JNJ5" s="179"/>
      <c r="JNK5" s="179"/>
      <c r="JNL5" s="199"/>
      <c r="JNM5" s="199"/>
      <c r="JNN5" s="199"/>
      <c r="JNO5" s="199"/>
      <c r="JNP5" s="199"/>
      <c r="JNQ5" s="199"/>
      <c r="JNR5" s="199"/>
      <c r="JNS5" s="199"/>
      <c r="JNT5" s="189"/>
      <c r="JNU5" s="209"/>
      <c r="JNV5" s="179"/>
      <c r="JNW5" s="179"/>
      <c r="JNX5" s="179"/>
      <c r="JNY5" s="179"/>
      <c r="JNZ5" s="179"/>
      <c r="JOA5" s="179"/>
      <c r="JOB5" s="199"/>
      <c r="JOC5" s="199"/>
      <c r="JOD5" s="199"/>
      <c r="JOE5" s="199"/>
      <c r="JOF5" s="199"/>
      <c r="JOG5" s="199"/>
      <c r="JOH5" s="199"/>
      <c r="JOI5" s="199"/>
      <c r="JOJ5" s="189"/>
      <c r="JOK5" s="209"/>
      <c r="JOL5" s="179"/>
      <c r="JOM5" s="179"/>
      <c r="JON5" s="179"/>
      <c r="JOO5" s="179"/>
      <c r="JOP5" s="179"/>
      <c r="JOQ5" s="179"/>
      <c r="JOR5" s="199"/>
      <c r="JOS5" s="199"/>
      <c r="JOT5" s="199"/>
      <c r="JOU5" s="199"/>
      <c r="JOV5" s="199"/>
      <c r="JOW5" s="199"/>
      <c r="JOX5" s="199"/>
      <c r="JOY5" s="199"/>
      <c r="JOZ5" s="189"/>
      <c r="JPA5" s="209"/>
      <c r="JPB5" s="179"/>
      <c r="JPC5" s="179"/>
      <c r="JPD5" s="179"/>
      <c r="JPE5" s="179"/>
      <c r="JPF5" s="179"/>
      <c r="JPG5" s="179"/>
      <c r="JPH5" s="199"/>
      <c r="JPI5" s="199"/>
      <c r="JPJ5" s="199"/>
      <c r="JPK5" s="199"/>
      <c r="JPL5" s="199"/>
      <c r="JPM5" s="199"/>
      <c r="JPN5" s="199"/>
      <c r="JPO5" s="199"/>
      <c r="JPP5" s="189"/>
      <c r="JPQ5" s="209"/>
      <c r="JPR5" s="179"/>
      <c r="JPS5" s="179"/>
      <c r="JPT5" s="179"/>
      <c r="JPU5" s="179"/>
      <c r="JPV5" s="179"/>
      <c r="JPW5" s="179"/>
      <c r="JPX5" s="199"/>
      <c r="JPY5" s="199"/>
      <c r="JPZ5" s="199"/>
      <c r="JQA5" s="199"/>
      <c r="JQB5" s="199"/>
      <c r="JQC5" s="199"/>
      <c r="JQD5" s="199"/>
      <c r="JQE5" s="199"/>
      <c r="JQF5" s="189"/>
      <c r="JQG5" s="209"/>
      <c r="JQH5" s="179"/>
      <c r="JQI5" s="179"/>
      <c r="JQJ5" s="179"/>
      <c r="JQK5" s="179"/>
      <c r="JQL5" s="179"/>
      <c r="JQM5" s="179"/>
      <c r="JQN5" s="199"/>
      <c r="JQO5" s="199"/>
      <c r="JQP5" s="199"/>
      <c r="JQQ5" s="199"/>
      <c r="JQR5" s="199"/>
      <c r="JQS5" s="199"/>
      <c r="JQT5" s="199"/>
      <c r="JQU5" s="199"/>
      <c r="JQV5" s="189"/>
      <c r="JQW5" s="209"/>
      <c r="JQX5" s="179"/>
      <c r="JQY5" s="179"/>
      <c r="JQZ5" s="179"/>
      <c r="JRA5" s="179"/>
      <c r="JRB5" s="179"/>
      <c r="JRC5" s="179"/>
      <c r="JRD5" s="199"/>
      <c r="JRE5" s="199"/>
      <c r="JRF5" s="199"/>
      <c r="JRG5" s="199"/>
      <c r="JRH5" s="199"/>
      <c r="JRI5" s="199"/>
      <c r="JRJ5" s="199"/>
      <c r="JRK5" s="199"/>
      <c r="JRL5" s="189"/>
      <c r="JRM5" s="209"/>
      <c r="JRN5" s="179"/>
      <c r="JRO5" s="179"/>
      <c r="JRP5" s="179"/>
      <c r="JRQ5" s="179"/>
      <c r="JRR5" s="179"/>
      <c r="JRS5" s="179"/>
      <c r="JRT5" s="199"/>
      <c r="JRU5" s="199"/>
      <c r="JRV5" s="199"/>
      <c r="JRW5" s="199"/>
      <c r="JRX5" s="199"/>
      <c r="JRY5" s="199"/>
      <c r="JRZ5" s="199"/>
      <c r="JSA5" s="199"/>
      <c r="JSB5" s="189"/>
      <c r="JSC5" s="209"/>
      <c r="JSD5" s="179"/>
      <c r="JSE5" s="179"/>
      <c r="JSF5" s="179"/>
      <c r="JSG5" s="179"/>
      <c r="JSH5" s="179"/>
      <c r="JSI5" s="179"/>
      <c r="JSJ5" s="199"/>
      <c r="JSK5" s="199"/>
      <c r="JSL5" s="199"/>
      <c r="JSM5" s="199"/>
      <c r="JSN5" s="199"/>
      <c r="JSO5" s="199"/>
      <c r="JSP5" s="199"/>
      <c r="JSQ5" s="199"/>
      <c r="JSR5" s="189"/>
      <c r="JSS5" s="209"/>
      <c r="JST5" s="179"/>
      <c r="JSU5" s="179"/>
      <c r="JSV5" s="179"/>
      <c r="JSW5" s="179"/>
      <c r="JSX5" s="179"/>
      <c r="JSY5" s="179"/>
      <c r="JSZ5" s="199"/>
      <c r="JTA5" s="199"/>
      <c r="JTB5" s="199"/>
      <c r="JTC5" s="199"/>
      <c r="JTD5" s="199"/>
      <c r="JTE5" s="199"/>
      <c r="JTF5" s="199"/>
      <c r="JTG5" s="199"/>
      <c r="JTH5" s="189"/>
      <c r="JTI5" s="209"/>
      <c r="JTJ5" s="179"/>
      <c r="JTK5" s="179"/>
      <c r="JTL5" s="179"/>
      <c r="JTM5" s="179"/>
      <c r="JTN5" s="179"/>
      <c r="JTO5" s="179"/>
      <c r="JTP5" s="199"/>
      <c r="JTQ5" s="199"/>
      <c r="JTR5" s="199"/>
      <c r="JTS5" s="199"/>
      <c r="JTT5" s="199"/>
      <c r="JTU5" s="199"/>
      <c r="JTV5" s="199"/>
      <c r="JTW5" s="199"/>
      <c r="JTX5" s="189"/>
      <c r="JTY5" s="209"/>
      <c r="JTZ5" s="179"/>
      <c r="JUA5" s="179"/>
      <c r="JUB5" s="179"/>
      <c r="JUC5" s="179"/>
      <c r="JUD5" s="179"/>
      <c r="JUE5" s="179"/>
      <c r="JUF5" s="199"/>
      <c r="JUG5" s="199"/>
      <c r="JUH5" s="199"/>
      <c r="JUI5" s="199"/>
      <c r="JUJ5" s="199"/>
      <c r="JUK5" s="199"/>
      <c r="JUL5" s="199"/>
      <c r="JUM5" s="199"/>
      <c r="JUN5" s="189"/>
      <c r="JUO5" s="209"/>
      <c r="JUP5" s="179"/>
      <c r="JUQ5" s="179"/>
      <c r="JUR5" s="179"/>
      <c r="JUS5" s="179"/>
      <c r="JUT5" s="179"/>
      <c r="JUU5" s="179"/>
      <c r="JUV5" s="199"/>
      <c r="JUW5" s="199"/>
      <c r="JUX5" s="199"/>
      <c r="JUY5" s="199"/>
      <c r="JUZ5" s="199"/>
      <c r="JVA5" s="199"/>
      <c r="JVB5" s="199"/>
      <c r="JVC5" s="199"/>
      <c r="JVD5" s="189"/>
      <c r="JVE5" s="209"/>
      <c r="JVF5" s="179"/>
      <c r="JVG5" s="179"/>
      <c r="JVH5" s="179"/>
      <c r="JVI5" s="179"/>
      <c r="JVJ5" s="179"/>
      <c r="JVK5" s="179"/>
      <c r="JVL5" s="199"/>
      <c r="JVM5" s="199"/>
      <c r="JVN5" s="199"/>
      <c r="JVO5" s="199"/>
      <c r="JVP5" s="199"/>
      <c r="JVQ5" s="199"/>
      <c r="JVR5" s="199"/>
      <c r="JVS5" s="199"/>
      <c r="JVT5" s="189"/>
      <c r="JVU5" s="209"/>
      <c r="JVV5" s="179"/>
      <c r="JVW5" s="179"/>
      <c r="JVX5" s="179"/>
      <c r="JVY5" s="179"/>
      <c r="JVZ5" s="179"/>
      <c r="JWA5" s="179"/>
      <c r="JWB5" s="199"/>
      <c r="JWC5" s="199"/>
      <c r="JWD5" s="199"/>
      <c r="JWE5" s="199"/>
      <c r="JWF5" s="199"/>
      <c r="JWG5" s="199"/>
      <c r="JWH5" s="199"/>
      <c r="JWI5" s="199"/>
      <c r="JWJ5" s="189"/>
      <c r="JWK5" s="209"/>
      <c r="JWL5" s="179"/>
      <c r="JWM5" s="179"/>
      <c r="JWN5" s="179"/>
      <c r="JWO5" s="179"/>
      <c r="JWP5" s="179"/>
      <c r="JWQ5" s="179"/>
      <c r="JWR5" s="199"/>
      <c r="JWS5" s="199"/>
      <c r="JWT5" s="199"/>
      <c r="JWU5" s="199"/>
      <c r="JWV5" s="199"/>
      <c r="JWW5" s="199"/>
      <c r="JWX5" s="199"/>
      <c r="JWY5" s="199"/>
      <c r="JWZ5" s="189"/>
      <c r="JXA5" s="209"/>
      <c r="JXB5" s="179"/>
      <c r="JXC5" s="179"/>
      <c r="JXD5" s="179"/>
      <c r="JXE5" s="179"/>
      <c r="JXF5" s="179"/>
      <c r="JXG5" s="179"/>
      <c r="JXH5" s="199"/>
      <c r="JXI5" s="199"/>
      <c r="JXJ5" s="199"/>
      <c r="JXK5" s="199"/>
      <c r="JXL5" s="199"/>
      <c r="JXM5" s="199"/>
      <c r="JXN5" s="199"/>
      <c r="JXO5" s="199"/>
      <c r="JXP5" s="189"/>
      <c r="JXQ5" s="209"/>
      <c r="JXR5" s="179"/>
      <c r="JXS5" s="179"/>
      <c r="JXT5" s="179"/>
      <c r="JXU5" s="179"/>
      <c r="JXV5" s="179"/>
      <c r="JXW5" s="179"/>
      <c r="JXX5" s="199"/>
      <c r="JXY5" s="199"/>
      <c r="JXZ5" s="199"/>
      <c r="JYA5" s="199"/>
      <c r="JYB5" s="199"/>
      <c r="JYC5" s="199"/>
      <c r="JYD5" s="199"/>
      <c r="JYE5" s="199"/>
      <c r="JYF5" s="189"/>
      <c r="JYG5" s="209"/>
      <c r="JYH5" s="179"/>
      <c r="JYI5" s="179"/>
      <c r="JYJ5" s="179"/>
      <c r="JYK5" s="179"/>
      <c r="JYL5" s="179"/>
      <c r="JYM5" s="179"/>
      <c r="JYN5" s="199"/>
      <c r="JYO5" s="199"/>
      <c r="JYP5" s="199"/>
      <c r="JYQ5" s="199"/>
      <c r="JYR5" s="199"/>
      <c r="JYS5" s="199"/>
      <c r="JYT5" s="199"/>
      <c r="JYU5" s="199"/>
      <c r="JYV5" s="189"/>
      <c r="JYW5" s="209"/>
      <c r="JYX5" s="179"/>
      <c r="JYY5" s="179"/>
      <c r="JYZ5" s="179"/>
      <c r="JZA5" s="179"/>
      <c r="JZB5" s="179"/>
      <c r="JZC5" s="179"/>
      <c r="JZD5" s="199"/>
      <c r="JZE5" s="199"/>
      <c r="JZF5" s="199"/>
      <c r="JZG5" s="199"/>
      <c r="JZH5" s="199"/>
      <c r="JZI5" s="199"/>
      <c r="JZJ5" s="199"/>
      <c r="JZK5" s="199"/>
      <c r="JZL5" s="189"/>
      <c r="JZM5" s="209"/>
      <c r="JZN5" s="179"/>
      <c r="JZO5" s="179"/>
      <c r="JZP5" s="179"/>
      <c r="JZQ5" s="179"/>
      <c r="JZR5" s="179"/>
      <c r="JZS5" s="179"/>
      <c r="JZT5" s="199"/>
      <c r="JZU5" s="199"/>
      <c r="JZV5" s="199"/>
      <c r="JZW5" s="199"/>
      <c r="JZX5" s="199"/>
      <c r="JZY5" s="199"/>
      <c r="JZZ5" s="199"/>
      <c r="KAA5" s="199"/>
      <c r="KAB5" s="189"/>
      <c r="KAC5" s="209"/>
      <c r="KAD5" s="179"/>
      <c r="KAE5" s="179"/>
      <c r="KAF5" s="179"/>
      <c r="KAG5" s="179"/>
      <c r="KAH5" s="179"/>
      <c r="KAI5" s="179"/>
      <c r="KAJ5" s="199"/>
      <c r="KAK5" s="199"/>
      <c r="KAL5" s="199"/>
      <c r="KAM5" s="199"/>
      <c r="KAN5" s="199"/>
      <c r="KAO5" s="199"/>
      <c r="KAP5" s="199"/>
      <c r="KAQ5" s="199"/>
      <c r="KAR5" s="189"/>
      <c r="KAS5" s="209"/>
      <c r="KAT5" s="179"/>
      <c r="KAU5" s="179"/>
      <c r="KAV5" s="179"/>
      <c r="KAW5" s="179"/>
      <c r="KAX5" s="179"/>
      <c r="KAY5" s="179"/>
      <c r="KAZ5" s="199"/>
      <c r="KBA5" s="199"/>
      <c r="KBB5" s="199"/>
      <c r="KBC5" s="199"/>
      <c r="KBD5" s="199"/>
      <c r="KBE5" s="199"/>
      <c r="KBF5" s="199"/>
      <c r="KBG5" s="199"/>
      <c r="KBH5" s="189"/>
      <c r="KBI5" s="209"/>
      <c r="KBJ5" s="179"/>
      <c r="KBK5" s="179"/>
      <c r="KBL5" s="179"/>
      <c r="KBM5" s="179"/>
      <c r="KBN5" s="179"/>
      <c r="KBO5" s="179"/>
      <c r="KBP5" s="199"/>
      <c r="KBQ5" s="199"/>
      <c r="KBR5" s="199"/>
      <c r="KBS5" s="199"/>
      <c r="KBT5" s="199"/>
      <c r="KBU5" s="199"/>
      <c r="KBV5" s="199"/>
      <c r="KBW5" s="199"/>
      <c r="KBX5" s="189"/>
      <c r="KBY5" s="209"/>
      <c r="KBZ5" s="179"/>
      <c r="KCA5" s="179"/>
      <c r="KCB5" s="179"/>
      <c r="KCC5" s="179"/>
      <c r="KCD5" s="179"/>
      <c r="KCE5" s="179"/>
      <c r="KCF5" s="199"/>
      <c r="KCG5" s="199"/>
      <c r="KCH5" s="199"/>
      <c r="KCI5" s="199"/>
      <c r="KCJ5" s="199"/>
      <c r="KCK5" s="199"/>
      <c r="KCL5" s="199"/>
      <c r="KCM5" s="199"/>
      <c r="KCN5" s="189"/>
      <c r="KCO5" s="209"/>
      <c r="KCP5" s="179"/>
      <c r="KCQ5" s="179"/>
      <c r="KCR5" s="179"/>
      <c r="KCS5" s="179"/>
      <c r="KCT5" s="179"/>
      <c r="KCU5" s="179"/>
      <c r="KCV5" s="199"/>
      <c r="KCW5" s="199"/>
      <c r="KCX5" s="199"/>
      <c r="KCY5" s="199"/>
      <c r="KCZ5" s="199"/>
      <c r="KDA5" s="199"/>
      <c r="KDB5" s="199"/>
      <c r="KDC5" s="199"/>
      <c r="KDD5" s="189"/>
      <c r="KDE5" s="209"/>
      <c r="KDF5" s="179"/>
      <c r="KDG5" s="179"/>
      <c r="KDH5" s="179"/>
      <c r="KDI5" s="179"/>
      <c r="KDJ5" s="179"/>
      <c r="KDK5" s="179"/>
      <c r="KDL5" s="199"/>
      <c r="KDM5" s="199"/>
      <c r="KDN5" s="199"/>
      <c r="KDO5" s="199"/>
      <c r="KDP5" s="199"/>
      <c r="KDQ5" s="199"/>
      <c r="KDR5" s="199"/>
      <c r="KDS5" s="199"/>
      <c r="KDT5" s="189"/>
      <c r="KDU5" s="209"/>
      <c r="KDV5" s="179"/>
      <c r="KDW5" s="179"/>
      <c r="KDX5" s="179"/>
      <c r="KDY5" s="179"/>
      <c r="KDZ5" s="179"/>
      <c r="KEA5" s="179"/>
      <c r="KEB5" s="199"/>
      <c r="KEC5" s="199"/>
      <c r="KED5" s="199"/>
      <c r="KEE5" s="199"/>
      <c r="KEF5" s="199"/>
      <c r="KEG5" s="199"/>
      <c r="KEH5" s="199"/>
      <c r="KEI5" s="199"/>
      <c r="KEJ5" s="189"/>
      <c r="KEK5" s="209"/>
      <c r="KEL5" s="179"/>
      <c r="KEM5" s="179"/>
      <c r="KEN5" s="179"/>
      <c r="KEO5" s="179"/>
      <c r="KEP5" s="179"/>
      <c r="KEQ5" s="179"/>
      <c r="KER5" s="199"/>
      <c r="KES5" s="199"/>
      <c r="KET5" s="199"/>
      <c r="KEU5" s="199"/>
      <c r="KEV5" s="199"/>
      <c r="KEW5" s="199"/>
      <c r="KEX5" s="199"/>
      <c r="KEY5" s="199"/>
      <c r="KEZ5" s="189"/>
      <c r="KFA5" s="209"/>
      <c r="KFB5" s="179"/>
      <c r="KFC5" s="179"/>
      <c r="KFD5" s="179"/>
      <c r="KFE5" s="179"/>
      <c r="KFF5" s="179"/>
      <c r="KFG5" s="179"/>
      <c r="KFH5" s="199"/>
      <c r="KFI5" s="199"/>
      <c r="KFJ5" s="199"/>
      <c r="KFK5" s="199"/>
      <c r="KFL5" s="199"/>
      <c r="KFM5" s="199"/>
      <c r="KFN5" s="199"/>
      <c r="KFO5" s="199"/>
      <c r="KFP5" s="189"/>
      <c r="KFQ5" s="209"/>
      <c r="KFR5" s="179"/>
      <c r="KFS5" s="179"/>
      <c r="KFT5" s="179"/>
      <c r="KFU5" s="179"/>
      <c r="KFV5" s="179"/>
      <c r="KFW5" s="179"/>
      <c r="KFX5" s="199"/>
      <c r="KFY5" s="199"/>
      <c r="KFZ5" s="199"/>
      <c r="KGA5" s="199"/>
      <c r="KGB5" s="199"/>
      <c r="KGC5" s="199"/>
      <c r="KGD5" s="199"/>
      <c r="KGE5" s="199"/>
      <c r="KGF5" s="189"/>
      <c r="KGG5" s="209"/>
      <c r="KGH5" s="179"/>
      <c r="KGI5" s="179"/>
      <c r="KGJ5" s="179"/>
      <c r="KGK5" s="179"/>
      <c r="KGL5" s="179"/>
      <c r="KGM5" s="179"/>
      <c r="KGN5" s="199"/>
      <c r="KGO5" s="199"/>
      <c r="KGP5" s="199"/>
      <c r="KGQ5" s="199"/>
      <c r="KGR5" s="199"/>
      <c r="KGS5" s="199"/>
      <c r="KGT5" s="199"/>
      <c r="KGU5" s="199"/>
      <c r="KGV5" s="189"/>
      <c r="KGW5" s="209"/>
      <c r="KGX5" s="179"/>
      <c r="KGY5" s="179"/>
      <c r="KGZ5" s="179"/>
      <c r="KHA5" s="179"/>
      <c r="KHB5" s="179"/>
      <c r="KHC5" s="179"/>
      <c r="KHD5" s="199"/>
      <c r="KHE5" s="199"/>
      <c r="KHF5" s="199"/>
      <c r="KHG5" s="199"/>
      <c r="KHH5" s="199"/>
      <c r="KHI5" s="199"/>
      <c r="KHJ5" s="199"/>
      <c r="KHK5" s="199"/>
      <c r="KHL5" s="189"/>
      <c r="KHM5" s="209"/>
      <c r="KHN5" s="179"/>
      <c r="KHO5" s="179"/>
      <c r="KHP5" s="179"/>
      <c r="KHQ5" s="179"/>
      <c r="KHR5" s="179"/>
      <c r="KHS5" s="179"/>
      <c r="KHT5" s="199"/>
      <c r="KHU5" s="199"/>
      <c r="KHV5" s="199"/>
      <c r="KHW5" s="199"/>
      <c r="KHX5" s="199"/>
      <c r="KHY5" s="199"/>
      <c r="KHZ5" s="199"/>
      <c r="KIA5" s="199"/>
      <c r="KIB5" s="189"/>
      <c r="KIC5" s="209"/>
      <c r="KID5" s="179"/>
      <c r="KIE5" s="179"/>
      <c r="KIF5" s="179"/>
      <c r="KIG5" s="179"/>
      <c r="KIH5" s="179"/>
      <c r="KII5" s="179"/>
      <c r="KIJ5" s="199"/>
      <c r="KIK5" s="199"/>
      <c r="KIL5" s="199"/>
      <c r="KIM5" s="199"/>
      <c r="KIN5" s="199"/>
      <c r="KIO5" s="199"/>
      <c r="KIP5" s="199"/>
      <c r="KIQ5" s="199"/>
      <c r="KIR5" s="189"/>
      <c r="KIS5" s="209"/>
      <c r="KIT5" s="179"/>
      <c r="KIU5" s="179"/>
      <c r="KIV5" s="179"/>
      <c r="KIW5" s="179"/>
      <c r="KIX5" s="179"/>
      <c r="KIY5" s="179"/>
      <c r="KIZ5" s="199"/>
      <c r="KJA5" s="199"/>
      <c r="KJB5" s="199"/>
      <c r="KJC5" s="199"/>
      <c r="KJD5" s="199"/>
      <c r="KJE5" s="199"/>
      <c r="KJF5" s="199"/>
      <c r="KJG5" s="199"/>
      <c r="KJH5" s="189"/>
      <c r="KJI5" s="209"/>
      <c r="KJJ5" s="179"/>
      <c r="KJK5" s="179"/>
      <c r="KJL5" s="179"/>
      <c r="KJM5" s="179"/>
      <c r="KJN5" s="179"/>
      <c r="KJO5" s="179"/>
      <c r="KJP5" s="199"/>
      <c r="KJQ5" s="199"/>
      <c r="KJR5" s="199"/>
      <c r="KJS5" s="199"/>
      <c r="KJT5" s="199"/>
      <c r="KJU5" s="199"/>
      <c r="KJV5" s="199"/>
      <c r="KJW5" s="199"/>
      <c r="KJX5" s="189"/>
      <c r="KJY5" s="209"/>
      <c r="KJZ5" s="179"/>
      <c r="KKA5" s="179"/>
      <c r="KKB5" s="179"/>
      <c r="KKC5" s="179"/>
      <c r="KKD5" s="179"/>
      <c r="KKE5" s="179"/>
      <c r="KKF5" s="199"/>
      <c r="KKG5" s="199"/>
      <c r="KKH5" s="199"/>
      <c r="KKI5" s="199"/>
      <c r="KKJ5" s="199"/>
      <c r="KKK5" s="199"/>
      <c r="KKL5" s="199"/>
      <c r="KKM5" s="199"/>
      <c r="KKN5" s="189"/>
      <c r="KKO5" s="209"/>
      <c r="KKP5" s="179"/>
      <c r="KKQ5" s="179"/>
      <c r="KKR5" s="179"/>
      <c r="KKS5" s="179"/>
      <c r="KKT5" s="179"/>
      <c r="KKU5" s="179"/>
      <c r="KKV5" s="199"/>
      <c r="KKW5" s="199"/>
      <c r="KKX5" s="199"/>
      <c r="KKY5" s="199"/>
      <c r="KKZ5" s="199"/>
      <c r="KLA5" s="199"/>
      <c r="KLB5" s="199"/>
      <c r="KLC5" s="199"/>
      <c r="KLD5" s="189"/>
      <c r="KLE5" s="209"/>
      <c r="KLF5" s="179"/>
      <c r="KLG5" s="179"/>
      <c r="KLH5" s="179"/>
      <c r="KLI5" s="179"/>
      <c r="KLJ5" s="179"/>
      <c r="KLK5" s="179"/>
      <c r="KLL5" s="199"/>
      <c r="KLM5" s="199"/>
      <c r="KLN5" s="199"/>
      <c r="KLO5" s="199"/>
      <c r="KLP5" s="199"/>
      <c r="KLQ5" s="199"/>
      <c r="KLR5" s="199"/>
      <c r="KLS5" s="199"/>
      <c r="KLT5" s="189"/>
      <c r="KLU5" s="209"/>
      <c r="KLV5" s="179"/>
      <c r="KLW5" s="179"/>
      <c r="KLX5" s="179"/>
      <c r="KLY5" s="179"/>
      <c r="KLZ5" s="179"/>
      <c r="KMA5" s="179"/>
      <c r="KMB5" s="199"/>
      <c r="KMC5" s="199"/>
      <c r="KMD5" s="199"/>
      <c r="KME5" s="199"/>
      <c r="KMF5" s="199"/>
      <c r="KMG5" s="199"/>
      <c r="KMH5" s="199"/>
      <c r="KMI5" s="199"/>
      <c r="KMJ5" s="189"/>
      <c r="KMK5" s="209"/>
      <c r="KML5" s="179"/>
      <c r="KMM5" s="179"/>
      <c r="KMN5" s="179"/>
      <c r="KMO5" s="179"/>
      <c r="KMP5" s="179"/>
      <c r="KMQ5" s="179"/>
      <c r="KMR5" s="199"/>
      <c r="KMS5" s="199"/>
      <c r="KMT5" s="199"/>
      <c r="KMU5" s="199"/>
      <c r="KMV5" s="199"/>
      <c r="KMW5" s="199"/>
      <c r="KMX5" s="199"/>
      <c r="KMY5" s="199"/>
      <c r="KMZ5" s="189"/>
      <c r="KNA5" s="209"/>
      <c r="KNB5" s="179"/>
      <c r="KNC5" s="179"/>
      <c r="KND5" s="179"/>
      <c r="KNE5" s="179"/>
      <c r="KNF5" s="179"/>
      <c r="KNG5" s="179"/>
      <c r="KNH5" s="199"/>
      <c r="KNI5" s="199"/>
      <c r="KNJ5" s="199"/>
      <c r="KNK5" s="199"/>
      <c r="KNL5" s="199"/>
      <c r="KNM5" s="199"/>
      <c r="KNN5" s="199"/>
      <c r="KNO5" s="199"/>
      <c r="KNP5" s="189"/>
      <c r="KNQ5" s="209"/>
      <c r="KNR5" s="179"/>
      <c r="KNS5" s="179"/>
      <c r="KNT5" s="179"/>
      <c r="KNU5" s="179"/>
      <c r="KNV5" s="179"/>
      <c r="KNW5" s="179"/>
      <c r="KNX5" s="199"/>
      <c r="KNY5" s="199"/>
      <c r="KNZ5" s="199"/>
      <c r="KOA5" s="199"/>
      <c r="KOB5" s="199"/>
      <c r="KOC5" s="199"/>
      <c r="KOD5" s="199"/>
      <c r="KOE5" s="199"/>
      <c r="KOF5" s="189"/>
      <c r="KOG5" s="209"/>
      <c r="KOH5" s="179"/>
      <c r="KOI5" s="179"/>
      <c r="KOJ5" s="179"/>
      <c r="KOK5" s="179"/>
      <c r="KOL5" s="179"/>
      <c r="KOM5" s="179"/>
      <c r="KON5" s="199"/>
      <c r="KOO5" s="199"/>
      <c r="KOP5" s="199"/>
      <c r="KOQ5" s="199"/>
      <c r="KOR5" s="199"/>
      <c r="KOS5" s="199"/>
      <c r="KOT5" s="199"/>
      <c r="KOU5" s="199"/>
      <c r="KOV5" s="189"/>
      <c r="KOW5" s="209"/>
      <c r="KOX5" s="179"/>
      <c r="KOY5" s="179"/>
      <c r="KOZ5" s="179"/>
      <c r="KPA5" s="179"/>
      <c r="KPB5" s="179"/>
      <c r="KPC5" s="179"/>
      <c r="KPD5" s="199"/>
      <c r="KPE5" s="199"/>
      <c r="KPF5" s="199"/>
      <c r="KPG5" s="199"/>
      <c r="KPH5" s="199"/>
      <c r="KPI5" s="199"/>
      <c r="KPJ5" s="199"/>
      <c r="KPK5" s="199"/>
      <c r="KPL5" s="189"/>
      <c r="KPM5" s="209"/>
      <c r="KPN5" s="179"/>
      <c r="KPO5" s="179"/>
      <c r="KPP5" s="179"/>
      <c r="KPQ5" s="179"/>
      <c r="KPR5" s="179"/>
      <c r="KPS5" s="179"/>
      <c r="KPT5" s="199"/>
      <c r="KPU5" s="199"/>
      <c r="KPV5" s="199"/>
      <c r="KPW5" s="199"/>
      <c r="KPX5" s="199"/>
      <c r="KPY5" s="199"/>
      <c r="KPZ5" s="199"/>
      <c r="KQA5" s="199"/>
      <c r="KQB5" s="189"/>
      <c r="KQC5" s="209"/>
      <c r="KQD5" s="179"/>
      <c r="KQE5" s="179"/>
      <c r="KQF5" s="179"/>
      <c r="KQG5" s="179"/>
      <c r="KQH5" s="179"/>
      <c r="KQI5" s="179"/>
      <c r="KQJ5" s="199"/>
      <c r="KQK5" s="199"/>
      <c r="KQL5" s="199"/>
      <c r="KQM5" s="199"/>
      <c r="KQN5" s="199"/>
      <c r="KQO5" s="199"/>
      <c r="KQP5" s="199"/>
      <c r="KQQ5" s="199"/>
      <c r="KQR5" s="189"/>
      <c r="KQS5" s="209"/>
      <c r="KQT5" s="179"/>
      <c r="KQU5" s="179"/>
      <c r="KQV5" s="179"/>
      <c r="KQW5" s="179"/>
      <c r="KQX5" s="179"/>
      <c r="KQY5" s="179"/>
      <c r="KQZ5" s="199"/>
      <c r="KRA5" s="199"/>
      <c r="KRB5" s="199"/>
      <c r="KRC5" s="199"/>
      <c r="KRD5" s="199"/>
      <c r="KRE5" s="199"/>
      <c r="KRF5" s="199"/>
      <c r="KRG5" s="199"/>
      <c r="KRH5" s="189"/>
      <c r="KRI5" s="209"/>
      <c r="KRJ5" s="179"/>
      <c r="KRK5" s="179"/>
      <c r="KRL5" s="179"/>
      <c r="KRM5" s="179"/>
      <c r="KRN5" s="179"/>
      <c r="KRO5" s="179"/>
      <c r="KRP5" s="199"/>
      <c r="KRQ5" s="199"/>
      <c r="KRR5" s="199"/>
      <c r="KRS5" s="199"/>
      <c r="KRT5" s="199"/>
      <c r="KRU5" s="199"/>
      <c r="KRV5" s="199"/>
      <c r="KRW5" s="199"/>
      <c r="KRX5" s="189"/>
      <c r="KRY5" s="209"/>
      <c r="KRZ5" s="179"/>
      <c r="KSA5" s="179"/>
      <c r="KSB5" s="179"/>
      <c r="KSC5" s="179"/>
      <c r="KSD5" s="179"/>
      <c r="KSE5" s="179"/>
      <c r="KSF5" s="199"/>
      <c r="KSG5" s="199"/>
      <c r="KSH5" s="199"/>
      <c r="KSI5" s="199"/>
      <c r="KSJ5" s="199"/>
      <c r="KSK5" s="199"/>
      <c r="KSL5" s="199"/>
      <c r="KSM5" s="199"/>
      <c r="KSN5" s="189"/>
      <c r="KSO5" s="209"/>
      <c r="KSP5" s="179"/>
      <c r="KSQ5" s="179"/>
      <c r="KSR5" s="179"/>
      <c r="KSS5" s="179"/>
      <c r="KST5" s="179"/>
      <c r="KSU5" s="179"/>
      <c r="KSV5" s="199"/>
      <c r="KSW5" s="199"/>
      <c r="KSX5" s="199"/>
      <c r="KSY5" s="199"/>
      <c r="KSZ5" s="199"/>
      <c r="KTA5" s="199"/>
      <c r="KTB5" s="199"/>
      <c r="KTC5" s="199"/>
      <c r="KTD5" s="189"/>
      <c r="KTE5" s="209"/>
      <c r="KTF5" s="179"/>
      <c r="KTG5" s="179"/>
      <c r="KTH5" s="179"/>
      <c r="KTI5" s="179"/>
      <c r="KTJ5" s="179"/>
      <c r="KTK5" s="179"/>
      <c r="KTL5" s="199"/>
      <c r="KTM5" s="199"/>
      <c r="KTN5" s="199"/>
      <c r="KTO5" s="199"/>
      <c r="KTP5" s="199"/>
      <c r="KTQ5" s="199"/>
      <c r="KTR5" s="199"/>
      <c r="KTS5" s="199"/>
      <c r="KTT5" s="189"/>
      <c r="KTU5" s="209"/>
      <c r="KTV5" s="179"/>
      <c r="KTW5" s="179"/>
      <c r="KTX5" s="179"/>
      <c r="KTY5" s="179"/>
      <c r="KTZ5" s="179"/>
      <c r="KUA5" s="179"/>
      <c r="KUB5" s="199"/>
      <c r="KUC5" s="199"/>
      <c r="KUD5" s="199"/>
      <c r="KUE5" s="199"/>
      <c r="KUF5" s="199"/>
      <c r="KUG5" s="199"/>
      <c r="KUH5" s="199"/>
      <c r="KUI5" s="199"/>
      <c r="KUJ5" s="189"/>
      <c r="KUK5" s="209"/>
      <c r="KUL5" s="179"/>
      <c r="KUM5" s="179"/>
      <c r="KUN5" s="179"/>
      <c r="KUO5" s="179"/>
      <c r="KUP5" s="179"/>
      <c r="KUQ5" s="179"/>
      <c r="KUR5" s="199"/>
      <c r="KUS5" s="199"/>
      <c r="KUT5" s="199"/>
      <c r="KUU5" s="199"/>
      <c r="KUV5" s="199"/>
      <c r="KUW5" s="199"/>
      <c r="KUX5" s="199"/>
      <c r="KUY5" s="199"/>
      <c r="KUZ5" s="189"/>
      <c r="KVA5" s="209"/>
      <c r="KVB5" s="179"/>
      <c r="KVC5" s="179"/>
      <c r="KVD5" s="179"/>
      <c r="KVE5" s="179"/>
      <c r="KVF5" s="179"/>
      <c r="KVG5" s="179"/>
      <c r="KVH5" s="199"/>
      <c r="KVI5" s="199"/>
      <c r="KVJ5" s="199"/>
      <c r="KVK5" s="199"/>
      <c r="KVL5" s="199"/>
      <c r="KVM5" s="199"/>
      <c r="KVN5" s="199"/>
      <c r="KVO5" s="199"/>
      <c r="KVP5" s="189"/>
      <c r="KVQ5" s="209"/>
      <c r="KVR5" s="179"/>
      <c r="KVS5" s="179"/>
      <c r="KVT5" s="179"/>
      <c r="KVU5" s="179"/>
      <c r="KVV5" s="179"/>
      <c r="KVW5" s="179"/>
      <c r="KVX5" s="199"/>
      <c r="KVY5" s="199"/>
      <c r="KVZ5" s="199"/>
      <c r="KWA5" s="199"/>
      <c r="KWB5" s="199"/>
      <c r="KWC5" s="199"/>
      <c r="KWD5" s="199"/>
      <c r="KWE5" s="199"/>
      <c r="KWF5" s="189"/>
      <c r="KWG5" s="209"/>
      <c r="KWH5" s="179"/>
      <c r="KWI5" s="179"/>
      <c r="KWJ5" s="179"/>
      <c r="KWK5" s="179"/>
      <c r="KWL5" s="179"/>
      <c r="KWM5" s="179"/>
      <c r="KWN5" s="199"/>
      <c r="KWO5" s="199"/>
      <c r="KWP5" s="199"/>
      <c r="KWQ5" s="199"/>
      <c r="KWR5" s="199"/>
      <c r="KWS5" s="199"/>
      <c r="KWT5" s="199"/>
      <c r="KWU5" s="199"/>
      <c r="KWV5" s="189"/>
      <c r="KWW5" s="209"/>
      <c r="KWX5" s="179"/>
      <c r="KWY5" s="179"/>
      <c r="KWZ5" s="179"/>
      <c r="KXA5" s="179"/>
      <c r="KXB5" s="179"/>
      <c r="KXC5" s="179"/>
      <c r="KXD5" s="199"/>
      <c r="KXE5" s="199"/>
      <c r="KXF5" s="199"/>
      <c r="KXG5" s="199"/>
      <c r="KXH5" s="199"/>
      <c r="KXI5" s="199"/>
      <c r="KXJ5" s="199"/>
      <c r="KXK5" s="199"/>
      <c r="KXL5" s="189"/>
      <c r="KXM5" s="209"/>
      <c r="KXN5" s="179"/>
      <c r="KXO5" s="179"/>
      <c r="KXP5" s="179"/>
      <c r="KXQ5" s="179"/>
      <c r="KXR5" s="179"/>
      <c r="KXS5" s="179"/>
      <c r="KXT5" s="199"/>
      <c r="KXU5" s="199"/>
      <c r="KXV5" s="199"/>
      <c r="KXW5" s="199"/>
      <c r="KXX5" s="199"/>
      <c r="KXY5" s="199"/>
      <c r="KXZ5" s="199"/>
      <c r="KYA5" s="199"/>
      <c r="KYB5" s="189"/>
      <c r="KYC5" s="209"/>
      <c r="KYD5" s="179"/>
      <c r="KYE5" s="179"/>
      <c r="KYF5" s="179"/>
      <c r="KYG5" s="179"/>
      <c r="KYH5" s="179"/>
      <c r="KYI5" s="179"/>
      <c r="KYJ5" s="199"/>
      <c r="KYK5" s="199"/>
      <c r="KYL5" s="199"/>
      <c r="KYM5" s="199"/>
      <c r="KYN5" s="199"/>
      <c r="KYO5" s="199"/>
      <c r="KYP5" s="199"/>
      <c r="KYQ5" s="199"/>
      <c r="KYR5" s="189"/>
      <c r="KYS5" s="209"/>
      <c r="KYT5" s="179"/>
      <c r="KYU5" s="179"/>
      <c r="KYV5" s="179"/>
      <c r="KYW5" s="179"/>
      <c r="KYX5" s="179"/>
      <c r="KYY5" s="179"/>
      <c r="KYZ5" s="199"/>
      <c r="KZA5" s="199"/>
      <c r="KZB5" s="199"/>
      <c r="KZC5" s="199"/>
      <c r="KZD5" s="199"/>
      <c r="KZE5" s="199"/>
      <c r="KZF5" s="199"/>
      <c r="KZG5" s="199"/>
      <c r="KZH5" s="189"/>
      <c r="KZI5" s="209"/>
      <c r="KZJ5" s="179"/>
      <c r="KZK5" s="179"/>
      <c r="KZL5" s="179"/>
      <c r="KZM5" s="179"/>
      <c r="KZN5" s="179"/>
      <c r="KZO5" s="179"/>
      <c r="KZP5" s="199"/>
      <c r="KZQ5" s="199"/>
      <c r="KZR5" s="199"/>
      <c r="KZS5" s="199"/>
      <c r="KZT5" s="199"/>
      <c r="KZU5" s="199"/>
      <c r="KZV5" s="199"/>
      <c r="KZW5" s="199"/>
      <c r="KZX5" s="189"/>
      <c r="KZY5" s="209"/>
      <c r="KZZ5" s="179"/>
      <c r="LAA5" s="179"/>
      <c r="LAB5" s="179"/>
      <c r="LAC5" s="179"/>
      <c r="LAD5" s="179"/>
      <c r="LAE5" s="179"/>
      <c r="LAF5" s="199"/>
      <c r="LAG5" s="199"/>
      <c r="LAH5" s="199"/>
      <c r="LAI5" s="199"/>
      <c r="LAJ5" s="199"/>
      <c r="LAK5" s="199"/>
      <c r="LAL5" s="199"/>
      <c r="LAM5" s="199"/>
      <c r="LAN5" s="189"/>
      <c r="LAO5" s="209"/>
      <c r="LAP5" s="179"/>
      <c r="LAQ5" s="179"/>
      <c r="LAR5" s="179"/>
      <c r="LAS5" s="179"/>
      <c r="LAT5" s="179"/>
      <c r="LAU5" s="179"/>
      <c r="LAV5" s="199"/>
      <c r="LAW5" s="199"/>
      <c r="LAX5" s="199"/>
      <c r="LAY5" s="199"/>
      <c r="LAZ5" s="199"/>
      <c r="LBA5" s="199"/>
      <c r="LBB5" s="199"/>
      <c r="LBC5" s="199"/>
      <c r="LBD5" s="189"/>
      <c r="LBE5" s="209"/>
      <c r="LBF5" s="179"/>
      <c r="LBG5" s="179"/>
      <c r="LBH5" s="179"/>
      <c r="LBI5" s="179"/>
      <c r="LBJ5" s="179"/>
      <c r="LBK5" s="179"/>
      <c r="LBL5" s="199"/>
      <c r="LBM5" s="199"/>
      <c r="LBN5" s="199"/>
      <c r="LBO5" s="199"/>
      <c r="LBP5" s="199"/>
      <c r="LBQ5" s="199"/>
      <c r="LBR5" s="199"/>
      <c r="LBS5" s="199"/>
      <c r="LBT5" s="189"/>
      <c r="LBU5" s="209"/>
      <c r="LBV5" s="179"/>
      <c r="LBW5" s="179"/>
      <c r="LBX5" s="179"/>
      <c r="LBY5" s="179"/>
      <c r="LBZ5" s="179"/>
      <c r="LCA5" s="179"/>
      <c r="LCB5" s="199"/>
      <c r="LCC5" s="199"/>
      <c r="LCD5" s="199"/>
      <c r="LCE5" s="199"/>
      <c r="LCF5" s="199"/>
      <c r="LCG5" s="199"/>
      <c r="LCH5" s="199"/>
      <c r="LCI5" s="199"/>
      <c r="LCJ5" s="189"/>
      <c r="LCK5" s="209"/>
      <c r="LCL5" s="179"/>
      <c r="LCM5" s="179"/>
      <c r="LCN5" s="179"/>
      <c r="LCO5" s="179"/>
      <c r="LCP5" s="179"/>
      <c r="LCQ5" s="179"/>
      <c r="LCR5" s="199"/>
      <c r="LCS5" s="199"/>
      <c r="LCT5" s="199"/>
      <c r="LCU5" s="199"/>
      <c r="LCV5" s="199"/>
      <c r="LCW5" s="199"/>
      <c r="LCX5" s="199"/>
      <c r="LCY5" s="199"/>
      <c r="LCZ5" s="189"/>
      <c r="LDA5" s="209"/>
      <c r="LDB5" s="179"/>
      <c r="LDC5" s="179"/>
      <c r="LDD5" s="179"/>
      <c r="LDE5" s="179"/>
      <c r="LDF5" s="179"/>
      <c r="LDG5" s="179"/>
      <c r="LDH5" s="199"/>
      <c r="LDI5" s="199"/>
      <c r="LDJ5" s="199"/>
      <c r="LDK5" s="199"/>
      <c r="LDL5" s="199"/>
      <c r="LDM5" s="199"/>
      <c r="LDN5" s="199"/>
      <c r="LDO5" s="199"/>
      <c r="LDP5" s="189"/>
      <c r="LDQ5" s="209"/>
      <c r="LDR5" s="179"/>
      <c r="LDS5" s="179"/>
      <c r="LDT5" s="179"/>
      <c r="LDU5" s="179"/>
      <c r="LDV5" s="179"/>
      <c r="LDW5" s="179"/>
      <c r="LDX5" s="199"/>
      <c r="LDY5" s="199"/>
      <c r="LDZ5" s="199"/>
      <c r="LEA5" s="199"/>
      <c r="LEB5" s="199"/>
      <c r="LEC5" s="199"/>
      <c r="LED5" s="199"/>
      <c r="LEE5" s="199"/>
      <c r="LEF5" s="189"/>
      <c r="LEG5" s="209"/>
      <c r="LEH5" s="179"/>
      <c r="LEI5" s="179"/>
      <c r="LEJ5" s="179"/>
      <c r="LEK5" s="179"/>
      <c r="LEL5" s="179"/>
      <c r="LEM5" s="179"/>
      <c r="LEN5" s="199"/>
      <c r="LEO5" s="199"/>
      <c r="LEP5" s="199"/>
      <c r="LEQ5" s="199"/>
      <c r="LER5" s="199"/>
      <c r="LES5" s="199"/>
      <c r="LET5" s="199"/>
      <c r="LEU5" s="199"/>
      <c r="LEV5" s="189"/>
      <c r="LEW5" s="209"/>
      <c r="LEX5" s="179"/>
      <c r="LEY5" s="179"/>
      <c r="LEZ5" s="179"/>
      <c r="LFA5" s="179"/>
      <c r="LFB5" s="179"/>
      <c r="LFC5" s="179"/>
      <c r="LFD5" s="199"/>
      <c r="LFE5" s="199"/>
      <c r="LFF5" s="199"/>
      <c r="LFG5" s="199"/>
      <c r="LFH5" s="199"/>
      <c r="LFI5" s="199"/>
      <c r="LFJ5" s="199"/>
      <c r="LFK5" s="199"/>
      <c r="LFL5" s="189"/>
      <c r="LFM5" s="209"/>
      <c r="LFN5" s="179"/>
      <c r="LFO5" s="179"/>
      <c r="LFP5" s="179"/>
      <c r="LFQ5" s="179"/>
      <c r="LFR5" s="179"/>
      <c r="LFS5" s="179"/>
      <c r="LFT5" s="199"/>
      <c r="LFU5" s="199"/>
      <c r="LFV5" s="199"/>
      <c r="LFW5" s="199"/>
      <c r="LFX5" s="199"/>
      <c r="LFY5" s="199"/>
      <c r="LFZ5" s="199"/>
      <c r="LGA5" s="199"/>
      <c r="LGB5" s="189"/>
      <c r="LGC5" s="209"/>
      <c r="LGD5" s="179"/>
      <c r="LGE5" s="179"/>
      <c r="LGF5" s="179"/>
      <c r="LGG5" s="179"/>
      <c r="LGH5" s="179"/>
      <c r="LGI5" s="179"/>
      <c r="LGJ5" s="199"/>
      <c r="LGK5" s="199"/>
      <c r="LGL5" s="199"/>
      <c r="LGM5" s="199"/>
      <c r="LGN5" s="199"/>
      <c r="LGO5" s="199"/>
      <c r="LGP5" s="199"/>
      <c r="LGQ5" s="199"/>
      <c r="LGR5" s="189"/>
      <c r="LGS5" s="209"/>
      <c r="LGT5" s="179"/>
      <c r="LGU5" s="179"/>
      <c r="LGV5" s="179"/>
      <c r="LGW5" s="179"/>
      <c r="LGX5" s="179"/>
      <c r="LGY5" s="179"/>
      <c r="LGZ5" s="199"/>
      <c r="LHA5" s="199"/>
      <c r="LHB5" s="199"/>
      <c r="LHC5" s="199"/>
      <c r="LHD5" s="199"/>
      <c r="LHE5" s="199"/>
      <c r="LHF5" s="199"/>
      <c r="LHG5" s="199"/>
      <c r="LHH5" s="189"/>
      <c r="LHI5" s="209"/>
      <c r="LHJ5" s="179"/>
      <c r="LHK5" s="179"/>
      <c r="LHL5" s="179"/>
      <c r="LHM5" s="179"/>
      <c r="LHN5" s="179"/>
      <c r="LHO5" s="179"/>
      <c r="LHP5" s="199"/>
      <c r="LHQ5" s="199"/>
      <c r="LHR5" s="199"/>
      <c r="LHS5" s="199"/>
      <c r="LHT5" s="199"/>
      <c r="LHU5" s="199"/>
      <c r="LHV5" s="199"/>
      <c r="LHW5" s="199"/>
      <c r="LHX5" s="189"/>
      <c r="LHY5" s="209"/>
      <c r="LHZ5" s="179"/>
      <c r="LIA5" s="179"/>
      <c r="LIB5" s="179"/>
      <c r="LIC5" s="179"/>
      <c r="LID5" s="179"/>
      <c r="LIE5" s="179"/>
      <c r="LIF5" s="199"/>
      <c r="LIG5" s="199"/>
      <c r="LIH5" s="199"/>
      <c r="LII5" s="199"/>
      <c r="LIJ5" s="199"/>
      <c r="LIK5" s="199"/>
      <c r="LIL5" s="199"/>
      <c r="LIM5" s="199"/>
      <c r="LIN5" s="189"/>
      <c r="LIO5" s="209"/>
      <c r="LIP5" s="179"/>
      <c r="LIQ5" s="179"/>
      <c r="LIR5" s="179"/>
      <c r="LIS5" s="179"/>
      <c r="LIT5" s="179"/>
      <c r="LIU5" s="179"/>
      <c r="LIV5" s="199"/>
      <c r="LIW5" s="199"/>
      <c r="LIX5" s="199"/>
      <c r="LIY5" s="199"/>
      <c r="LIZ5" s="199"/>
      <c r="LJA5" s="199"/>
      <c r="LJB5" s="199"/>
      <c r="LJC5" s="199"/>
      <c r="LJD5" s="189"/>
      <c r="LJE5" s="209"/>
      <c r="LJF5" s="179"/>
      <c r="LJG5" s="179"/>
      <c r="LJH5" s="179"/>
      <c r="LJI5" s="179"/>
      <c r="LJJ5" s="179"/>
      <c r="LJK5" s="179"/>
      <c r="LJL5" s="199"/>
      <c r="LJM5" s="199"/>
      <c r="LJN5" s="199"/>
      <c r="LJO5" s="199"/>
      <c r="LJP5" s="199"/>
      <c r="LJQ5" s="199"/>
      <c r="LJR5" s="199"/>
      <c r="LJS5" s="199"/>
      <c r="LJT5" s="189"/>
      <c r="LJU5" s="209"/>
      <c r="LJV5" s="179"/>
      <c r="LJW5" s="179"/>
      <c r="LJX5" s="179"/>
      <c r="LJY5" s="179"/>
      <c r="LJZ5" s="179"/>
      <c r="LKA5" s="179"/>
      <c r="LKB5" s="199"/>
      <c r="LKC5" s="199"/>
      <c r="LKD5" s="199"/>
      <c r="LKE5" s="199"/>
      <c r="LKF5" s="199"/>
      <c r="LKG5" s="199"/>
      <c r="LKH5" s="199"/>
      <c r="LKI5" s="199"/>
      <c r="LKJ5" s="189"/>
      <c r="LKK5" s="209"/>
      <c r="LKL5" s="179"/>
      <c r="LKM5" s="179"/>
      <c r="LKN5" s="179"/>
      <c r="LKO5" s="179"/>
      <c r="LKP5" s="179"/>
      <c r="LKQ5" s="179"/>
      <c r="LKR5" s="199"/>
      <c r="LKS5" s="199"/>
      <c r="LKT5" s="199"/>
      <c r="LKU5" s="199"/>
      <c r="LKV5" s="199"/>
      <c r="LKW5" s="199"/>
      <c r="LKX5" s="199"/>
      <c r="LKY5" s="199"/>
      <c r="LKZ5" s="189"/>
      <c r="LLA5" s="209"/>
      <c r="LLB5" s="179"/>
      <c r="LLC5" s="179"/>
      <c r="LLD5" s="179"/>
      <c r="LLE5" s="179"/>
      <c r="LLF5" s="179"/>
      <c r="LLG5" s="179"/>
      <c r="LLH5" s="199"/>
      <c r="LLI5" s="199"/>
      <c r="LLJ5" s="199"/>
      <c r="LLK5" s="199"/>
      <c r="LLL5" s="199"/>
      <c r="LLM5" s="199"/>
      <c r="LLN5" s="199"/>
      <c r="LLO5" s="199"/>
      <c r="LLP5" s="189"/>
      <c r="LLQ5" s="209"/>
      <c r="LLR5" s="179"/>
      <c r="LLS5" s="179"/>
      <c r="LLT5" s="179"/>
      <c r="LLU5" s="179"/>
      <c r="LLV5" s="179"/>
      <c r="LLW5" s="179"/>
      <c r="LLX5" s="199"/>
      <c r="LLY5" s="199"/>
      <c r="LLZ5" s="199"/>
      <c r="LMA5" s="199"/>
      <c r="LMB5" s="199"/>
      <c r="LMC5" s="199"/>
      <c r="LMD5" s="199"/>
      <c r="LME5" s="199"/>
      <c r="LMF5" s="189"/>
      <c r="LMG5" s="209"/>
      <c r="LMH5" s="179"/>
      <c r="LMI5" s="179"/>
      <c r="LMJ5" s="179"/>
      <c r="LMK5" s="179"/>
      <c r="LML5" s="179"/>
      <c r="LMM5" s="179"/>
      <c r="LMN5" s="199"/>
      <c r="LMO5" s="199"/>
      <c r="LMP5" s="199"/>
      <c r="LMQ5" s="199"/>
      <c r="LMR5" s="199"/>
      <c r="LMS5" s="199"/>
      <c r="LMT5" s="199"/>
      <c r="LMU5" s="199"/>
      <c r="LMV5" s="189"/>
      <c r="LMW5" s="209"/>
      <c r="LMX5" s="179"/>
      <c r="LMY5" s="179"/>
      <c r="LMZ5" s="179"/>
      <c r="LNA5" s="179"/>
      <c r="LNB5" s="179"/>
      <c r="LNC5" s="179"/>
      <c r="LND5" s="199"/>
      <c r="LNE5" s="199"/>
      <c r="LNF5" s="199"/>
      <c r="LNG5" s="199"/>
      <c r="LNH5" s="199"/>
      <c r="LNI5" s="199"/>
      <c r="LNJ5" s="199"/>
      <c r="LNK5" s="199"/>
      <c r="LNL5" s="189"/>
      <c r="LNM5" s="209"/>
      <c r="LNN5" s="179"/>
      <c r="LNO5" s="179"/>
      <c r="LNP5" s="179"/>
      <c r="LNQ5" s="179"/>
      <c r="LNR5" s="179"/>
      <c r="LNS5" s="179"/>
      <c r="LNT5" s="199"/>
      <c r="LNU5" s="199"/>
      <c r="LNV5" s="199"/>
      <c r="LNW5" s="199"/>
      <c r="LNX5" s="199"/>
      <c r="LNY5" s="199"/>
      <c r="LNZ5" s="199"/>
      <c r="LOA5" s="199"/>
      <c r="LOB5" s="189"/>
      <c r="LOC5" s="209"/>
      <c r="LOD5" s="179"/>
      <c r="LOE5" s="179"/>
      <c r="LOF5" s="179"/>
      <c r="LOG5" s="179"/>
      <c r="LOH5" s="179"/>
      <c r="LOI5" s="179"/>
      <c r="LOJ5" s="199"/>
      <c r="LOK5" s="199"/>
      <c r="LOL5" s="199"/>
      <c r="LOM5" s="199"/>
      <c r="LON5" s="199"/>
      <c r="LOO5" s="199"/>
      <c r="LOP5" s="199"/>
      <c r="LOQ5" s="199"/>
      <c r="LOR5" s="189"/>
      <c r="LOS5" s="209"/>
      <c r="LOT5" s="179"/>
      <c r="LOU5" s="179"/>
      <c r="LOV5" s="179"/>
      <c r="LOW5" s="179"/>
      <c r="LOX5" s="179"/>
      <c r="LOY5" s="179"/>
      <c r="LOZ5" s="199"/>
      <c r="LPA5" s="199"/>
      <c r="LPB5" s="199"/>
      <c r="LPC5" s="199"/>
      <c r="LPD5" s="199"/>
      <c r="LPE5" s="199"/>
      <c r="LPF5" s="199"/>
      <c r="LPG5" s="199"/>
      <c r="LPH5" s="189"/>
      <c r="LPI5" s="209"/>
      <c r="LPJ5" s="179"/>
      <c r="LPK5" s="179"/>
      <c r="LPL5" s="179"/>
      <c r="LPM5" s="179"/>
      <c r="LPN5" s="179"/>
      <c r="LPO5" s="179"/>
      <c r="LPP5" s="199"/>
      <c r="LPQ5" s="199"/>
      <c r="LPR5" s="199"/>
      <c r="LPS5" s="199"/>
      <c r="LPT5" s="199"/>
      <c r="LPU5" s="199"/>
      <c r="LPV5" s="199"/>
      <c r="LPW5" s="199"/>
      <c r="LPX5" s="189"/>
      <c r="LPY5" s="209"/>
      <c r="LPZ5" s="179"/>
      <c r="LQA5" s="179"/>
      <c r="LQB5" s="179"/>
      <c r="LQC5" s="179"/>
      <c r="LQD5" s="179"/>
      <c r="LQE5" s="179"/>
      <c r="LQF5" s="199"/>
      <c r="LQG5" s="199"/>
      <c r="LQH5" s="199"/>
      <c r="LQI5" s="199"/>
      <c r="LQJ5" s="199"/>
      <c r="LQK5" s="199"/>
      <c r="LQL5" s="199"/>
      <c r="LQM5" s="199"/>
      <c r="LQN5" s="189"/>
      <c r="LQO5" s="209"/>
      <c r="LQP5" s="179"/>
      <c r="LQQ5" s="179"/>
      <c r="LQR5" s="179"/>
      <c r="LQS5" s="179"/>
      <c r="LQT5" s="179"/>
      <c r="LQU5" s="179"/>
      <c r="LQV5" s="199"/>
      <c r="LQW5" s="199"/>
      <c r="LQX5" s="199"/>
      <c r="LQY5" s="199"/>
      <c r="LQZ5" s="199"/>
      <c r="LRA5" s="199"/>
      <c r="LRB5" s="199"/>
      <c r="LRC5" s="199"/>
      <c r="LRD5" s="189"/>
      <c r="LRE5" s="209"/>
      <c r="LRF5" s="179"/>
      <c r="LRG5" s="179"/>
      <c r="LRH5" s="179"/>
      <c r="LRI5" s="179"/>
      <c r="LRJ5" s="179"/>
      <c r="LRK5" s="179"/>
      <c r="LRL5" s="199"/>
      <c r="LRM5" s="199"/>
      <c r="LRN5" s="199"/>
      <c r="LRO5" s="199"/>
      <c r="LRP5" s="199"/>
      <c r="LRQ5" s="199"/>
      <c r="LRR5" s="199"/>
      <c r="LRS5" s="199"/>
      <c r="LRT5" s="189"/>
      <c r="LRU5" s="209"/>
      <c r="LRV5" s="179"/>
      <c r="LRW5" s="179"/>
      <c r="LRX5" s="179"/>
      <c r="LRY5" s="179"/>
      <c r="LRZ5" s="179"/>
      <c r="LSA5" s="179"/>
      <c r="LSB5" s="199"/>
      <c r="LSC5" s="199"/>
      <c r="LSD5" s="199"/>
      <c r="LSE5" s="199"/>
      <c r="LSF5" s="199"/>
      <c r="LSG5" s="199"/>
      <c r="LSH5" s="199"/>
      <c r="LSI5" s="199"/>
      <c r="LSJ5" s="189"/>
      <c r="LSK5" s="209"/>
      <c r="LSL5" s="179"/>
      <c r="LSM5" s="179"/>
      <c r="LSN5" s="179"/>
      <c r="LSO5" s="179"/>
      <c r="LSP5" s="179"/>
      <c r="LSQ5" s="179"/>
      <c r="LSR5" s="199"/>
      <c r="LSS5" s="199"/>
      <c r="LST5" s="199"/>
      <c r="LSU5" s="199"/>
      <c r="LSV5" s="199"/>
      <c r="LSW5" s="199"/>
      <c r="LSX5" s="199"/>
      <c r="LSY5" s="199"/>
      <c r="LSZ5" s="189"/>
      <c r="LTA5" s="209"/>
      <c r="LTB5" s="179"/>
      <c r="LTC5" s="179"/>
      <c r="LTD5" s="179"/>
      <c r="LTE5" s="179"/>
      <c r="LTF5" s="179"/>
      <c r="LTG5" s="179"/>
      <c r="LTH5" s="199"/>
      <c r="LTI5" s="199"/>
      <c r="LTJ5" s="199"/>
      <c r="LTK5" s="199"/>
      <c r="LTL5" s="199"/>
      <c r="LTM5" s="199"/>
      <c r="LTN5" s="199"/>
      <c r="LTO5" s="199"/>
      <c r="LTP5" s="189"/>
      <c r="LTQ5" s="209"/>
      <c r="LTR5" s="179"/>
      <c r="LTS5" s="179"/>
      <c r="LTT5" s="179"/>
      <c r="LTU5" s="179"/>
      <c r="LTV5" s="179"/>
      <c r="LTW5" s="179"/>
      <c r="LTX5" s="199"/>
      <c r="LTY5" s="199"/>
      <c r="LTZ5" s="199"/>
      <c r="LUA5" s="199"/>
      <c r="LUB5" s="199"/>
      <c r="LUC5" s="199"/>
      <c r="LUD5" s="199"/>
      <c r="LUE5" s="199"/>
      <c r="LUF5" s="189"/>
      <c r="LUG5" s="209"/>
      <c r="LUH5" s="179"/>
      <c r="LUI5" s="179"/>
      <c r="LUJ5" s="179"/>
      <c r="LUK5" s="179"/>
      <c r="LUL5" s="179"/>
      <c r="LUM5" s="179"/>
      <c r="LUN5" s="199"/>
      <c r="LUO5" s="199"/>
      <c r="LUP5" s="199"/>
      <c r="LUQ5" s="199"/>
      <c r="LUR5" s="199"/>
      <c r="LUS5" s="199"/>
      <c r="LUT5" s="199"/>
      <c r="LUU5" s="199"/>
      <c r="LUV5" s="189"/>
      <c r="LUW5" s="209"/>
      <c r="LUX5" s="179"/>
      <c r="LUY5" s="179"/>
      <c r="LUZ5" s="179"/>
      <c r="LVA5" s="179"/>
      <c r="LVB5" s="179"/>
      <c r="LVC5" s="179"/>
      <c r="LVD5" s="199"/>
      <c r="LVE5" s="199"/>
      <c r="LVF5" s="199"/>
      <c r="LVG5" s="199"/>
      <c r="LVH5" s="199"/>
      <c r="LVI5" s="199"/>
      <c r="LVJ5" s="199"/>
      <c r="LVK5" s="199"/>
      <c r="LVL5" s="189"/>
      <c r="LVM5" s="209"/>
      <c r="LVN5" s="179"/>
      <c r="LVO5" s="179"/>
      <c r="LVP5" s="179"/>
      <c r="LVQ5" s="179"/>
      <c r="LVR5" s="179"/>
      <c r="LVS5" s="179"/>
      <c r="LVT5" s="199"/>
      <c r="LVU5" s="199"/>
      <c r="LVV5" s="199"/>
      <c r="LVW5" s="199"/>
      <c r="LVX5" s="199"/>
      <c r="LVY5" s="199"/>
      <c r="LVZ5" s="199"/>
      <c r="LWA5" s="199"/>
      <c r="LWB5" s="189"/>
      <c r="LWC5" s="209"/>
      <c r="LWD5" s="179"/>
      <c r="LWE5" s="179"/>
      <c r="LWF5" s="179"/>
      <c r="LWG5" s="179"/>
      <c r="LWH5" s="179"/>
      <c r="LWI5" s="179"/>
      <c r="LWJ5" s="199"/>
      <c r="LWK5" s="199"/>
      <c r="LWL5" s="199"/>
      <c r="LWM5" s="199"/>
      <c r="LWN5" s="199"/>
      <c r="LWO5" s="199"/>
      <c r="LWP5" s="199"/>
      <c r="LWQ5" s="199"/>
      <c r="LWR5" s="189"/>
      <c r="LWS5" s="209"/>
      <c r="LWT5" s="179"/>
      <c r="LWU5" s="179"/>
      <c r="LWV5" s="179"/>
      <c r="LWW5" s="179"/>
      <c r="LWX5" s="179"/>
      <c r="LWY5" s="179"/>
      <c r="LWZ5" s="199"/>
      <c r="LXA5" s="199"/>
      <c r="LXB5" s="199"/>
      <c r="LXC5" s="199"/>
      <c r="LXD5" s="199"/>
      <c r="LXE5" s="199"/>
      <c r="LXF5" s="199"/>
      <c r="LXG5" s="199"/>
      <c r="LXH5" s="189"/>
      <c r="LXI5" s="209"/>
      <c r="LXJ5" s="179"/>
      <c r="LXK5" s="179"/>
      <c r="LXL5" s="179"/>
      <c r="LXM5" s="179"/>
      <c r="LXN5" s="179"/>
      <c r="LXO5" s="179"/>
      <c r="LXP5" s="199"/>
      <c r="LXQ5" s="199"/>
      <c r="LXR5" s="199"/>
      <c r="LXS5" s="199"/>
      <c r="LXT5" s="199"/>
      <c r="LXU5" s="199"/>
      <c r="LXV5" s="199"/>
      <c r="LXW5" s="199"/>
      <c r="LXX5" s="189"/>
      <c r="LXY5" s="209"/>
      <c r="LXZ5" s="179"/>
      <c r="LYA5" s="179"/>
      <c r="LYB5" s="179"/>
      <c r="LYC5" s="179"/>
      <c r="LYD5" s="179"/>
      <c r="LYE5" s="179"/>
      <c r="LYF5" s="199"/>
      <c r="LYG5" s="199"/>
      <c r="LYH5" s="199"/>
      <c r="LYI5" s="199"/>
      <c r="LYJ5" s="199"/>
      <c r="LYK5" s="199"/>
      <c r="LYL5" s="199"/>
      <c r="LYM5" s="199"/>
      <c r="LYN5" s="189"/>
      <c r="LYO5" s="209"/>
      <c r="LYP5" s="179"/>
      <c r="LYQ5" s="179"/>
      <c r="LYR5" s="179"/>
      <c r="LYS5" s="179"/>
      <c r="LYT5" s="179"/>
      <c r="LYU5" s="179"/>
      <c r="LYV5" s="199"/>
      <c r="LYW5" s="199"/>
      <c r="LYX5" s="199"/>
      <c r="LYY5" s="199"/>
      <c r="LYZ5" s="199"/>
      <c r="LZA5" s="199"/>
      <c r="LZB5" s="199"/>
      <c r="LZC5" s="199"/>
      <c r="LZD5" s="189"/>
      <c r="LZE5" s="209"/>
      <c r="LZF5" s="179"/>
      <c r="LZG5" s="179"/>
      <c r="LZH5" s="179"/>
      <c r="LZI5" s="179"/>
      <c r="LZJ5" s="179"/>
      <c r="LZK5" s="179"/>
      <c r="LZL5" s="199"/>
      <c r="LZM5" s="199"/>
      <c r="LZN5" s="199"/>
      <c r="LZO5" s="199"/>
      <c r="LZP5" s="199"/>
      <c r="LZQ5" s="199"/>
      <c r="LZR5" s="199"/>
      <c r="LZS5" s="199"/>
      <c r="LZT5" s="189"/>
      <c r="LZU5" s="209"/>
      <c r="LZV5" s="179"/>
      <c r="LZW5" s="179"/>
      <c r="LZX5" s="179"/>
      <c r="LZY5" s="179"/>
      <c r="LZZ5" s="179"/>
      <c r="MAA5" s="179"/>
      <c r="MAB5" s="199"/>
      <c r="MAC5" s="199"/>
      <c r="MAD5" s="199"/>
      <c r="MAE5" s="199"/>
      <c r="MAF5" s="199"/>
      <c r="MAG5" s="199"/>
      <c r="MAH5" s="199"/>
      <c r="MAI5" s="199"/>
      <c r="MAJ5" s="189"/>
      <c r="MAK5" s="209"/>
      <c r="MAL5" s="179"/>
      <c r="MAM5" s="179"/>
      <c r="MAN5" s="179"/>
      <c r="MAO5" s="179"/>
      <c r="MAP5" s="179"/>
      <c r="MAQ5" s="179"/>
      <c r="MAR5" s="199"/>
      <c r="MAS5" s="199"/>
      <c r="MAT5" s="199"/>
      <c r="MAU5" s="199"/>
      <c r="MAV5" s="199"/>
      <c r="MAW5" s="199"/>
      <c r="MAX5" s="199"/>
      <c r="MAY5" s="199"/>
      <c r="MAZ5" s="189"/>
      <c r="MBA5" s="209"/>
      <c r="MBB5" s="179"/>
      <c r="MBC5" s="179"/>
      <c r="MBD5" s="179"/>
      <c r="MBE5" s="179"/>
      <c r="MBF5" s="179"/>
      <c r="MBG5" s="179"/>
      <c r="MBH5" s="199"/>
      <c r="MBI5" s="199"/>
      <c r="MBJ5" s="199"/>
      <c r="MBK5" s="199"/>
      <c r="MBL5" s="199"/>
      <c r="MBM5" s="199"/>
      <c r="MBN5" s="199"/>
      <c r="MBO5" s="199"/>
      <c r="MBP5" s="189"/>
      <c r="MBQ5" s="209"/>
      <c r="MBR5" s="179"/>
      <c r="MBS5" s="179"/>
      <c r="MBT5" s="179"/>
      <c r="MBU5" s="179"/>
      <c r="MBV5" s="179"/>
      <c r="MBW5" s="179"/>
      <c r="MBX5" s="199"/>
      <c r="MBY5" s="199"/>
      <c r="MBZ5" s="199"/>
      <c r="MCA5" s="199"/>
      <c r="MCB5" s="199"/>
      <c r="MCC5" s="199"/>
      <c r="MCD5" s="199"/>
      <c r="MCE5" s="199"/>
      <c r="MCF5" s="189"/>
      <c r="MCG5" s="209"/>
      <c r="MCH5" s="179"/>
      <c r="MCI5" s="179"/>
      <c r="MCJ5" s="179"/>
      <c r="MCK5" s="179"/>
      <c r="MCL5" s="179"/>
      <c r="MCM5" s="179"/>
      <c r="MCN5" s="199"/>
      <c r="MCO5" s="199"/>
      <c r="MCP5" s="199"/>
      <c r="MCQ5" s="199"/>
      <c r="MCR5" s="199"/>
      <c r="MCS5" s="199"/>
      <c r="MCT5" s="199"/>
      <c r="MCU5" s="199"/>
      <c r="MCV5" s="189"/>
      <c r="MCW5" s="209"/>
      <c r="MCX5" s="179"/>
      <c r="MCY5" s="179"/>
      <c r="MCZ5" s="179"/>
      <c r="MDA5" s="179"/>
      <c r="MDB5" s="179"/>
      <c r="MDC5" s="179"/>
      <c r="MDD5" s="199"/>
      <c r="MDE5" s="199"/>
      <c r="MDF5" s="199"/>
      <c r="MDG5" s="199"/>
      <c r="MDH5" s="199"/>
      <c r="MDI5" s="199"/>
      <c r="MDJ5" s="199"/>
      <c r="MDK5" s="199"/>
      <c r="MDL5" s="189"/>
      <c r="MDM5" s="209"/>
      <c r="MDN5" s="179"/>
      <c r="MDO5" s="179"/>
      <c r="MDP5" s="179"/>
      <c r="MDQ5" s="179"/>
      <c r="MDR5" s="179"/>
      <c r="MDS5" s="179"/>
      <c r="MDT5" s="199"/>
      <c r="MDU5" s="199"/>
      <c r="MDV5" s="199"/>
      <c r="MDW5" s="199"/>
      <c r="MDX5" s="199"/>
      <c r="MDY5" s="199"/>
      <c r="MDZ5" s="199"/>
      <c r="MEA5" s="199"/>
      <c r="MEB5" s="189"/>
      <c r="MEC5" s="209"/>
      <c r="MED5" s="179"/>
      <c r="MEE5" s="179"/>
      <c r="MEF5" s="179"/>
      <c r="MEG5" s="179"/>
      <c r="MEH5" s="179"/>
      <c r="MEI5" s="179"/>
      <c r="MEJ5" s="199"/>
      <c r="MEK5" s="199"/>
      <c r="MEL5" s="199"/>
      <c r="MEM5" s="199"/>
      <c r="MEN5" s="199"/>
      <c r="MEO5" s="199"/>
      <c r="MEP5" s="199"/>
      <c r="MEQ5" s="199"/>
      <c r="MER5" s="189"/>
      <c r="MES5" s="209"/>
      <c r="MET5" s="179"/>
      <c r="MEU5" s="179"/>
      <c r="MEV5" s="179"/>
      <c r="MEW5" s="179"/>
      <c r="MEX5" s="179"/>
      <c r="MEY5" s="179"/>
      <c r="MEZ5" s="199"/>
      <c r="MFA5" s="199"/>
      <c r="MFB5" s="199"/>
      <c r="MFC5" s="199"/>
      <c r="MFD5" s="199"/>
      <c r="MFE5" s="199"/>
      <c r="MFF5" s="199"/>
      <c r="MFG5" s="199"/>
      <c r="MFH5" s="189"/>
      <c r="MFI5" s="209"/>
      <c r="MFJ5" s="179"/>
      <c r="MFK5" s="179"/>
      <c r="MFL5" s="179"/>
      <c r="MFM5" s="179"/>
      <c r="MFN5" s="179"/>
      <c r="MFO5" s="179"/>
      <c r="MFP5" s="199"/>
      <c r="MFQ5" s="199"/>
      <c r="MFR5" s="199"/>
      <c r="MFS5" s="199"/>
      <c r="MFT5" s="199"/>
      <c r="MFU5" s="199"/>
      <c r="MFV5" s="199"/>
      <c r="MFW5" s="199"/>
      <c r="MFX5" s="189"/>
      <c r="MFY5" s="209"/>
      <c r="MFZ5" s="179"/>
      <c r="MGA5" s="179"/>
      <c r="MGB5" s="179"/>
      <c r="MGC5" s="179"/>
      <c r="MGD5" s="179"/>
      <c r="MGE5" s="179"/>
      <c r="MGF5" s="199"/>
      <c r="MGG5" s="199"/>
      <c r="MGH5" s="199"/>
      <c r="MGI5" s="199"/>
      <c r="MGJ5" s="199"/>
      <c r="MGK5" s="199"/>
      <c r="MGL5" s="199"/>
      <c r="MGM5" s="199"/>
      <c r="MGN5" s="189"/>
      <c r="MGO5" s="209"/>
      <c r="MGP5" s="179"/>
      <c r="MGQ5" s="179"/>
      <c r="MGR5" s="179"/>
      <c r="MGS5" s="179"/>
      <c r="MGT5" s="179"/>
      <c r="MGU5" s="179"/>
      <c r="MGV5" s="199"/>
      <c r="MGW5" s="199"/>
      <c r="MGX5" s="199"/>
      <c r="MGY5" s="199"/>
      <c r="MGZ5" s="199"/>
      <c r="MHA5" s="199"/>
      <c r="MHB5" s="199"/>
      <c r="MHC5" s="199"/>
      <c r="MHD5" s="189"/>
      <c r="MHE5" s="209"/>
      <c r="MHF5" s="179"/>
      <c r="MHG5" s="179"/>
      <c r="MHH5" s="179"/>
      <c r="MHI5" s="179"/>
      <c r="MHJ5" s="179"/>
      <c r="MHK5" s="179"/>
      <c r="MHL5" s="199"/>
      <c r="MHM5" s="199"/>
      <c r="MHN5" s="199"/>
      <c r="MHO5" s="199"/>
      <c r="MHP5" s="199"/>
      <c r="MHQ5" s="199"/>
      <c r="MHR5" s="199"/>
      <c r="MHS5" s="199"/>
      <c r="MHT5" s="189"/>
      <c r="MHU5" s="209"/>
      <c r="MHV5" s="179"/>
      <c r="MHW5" s="179"/>
      <c r="MHX5" s="179"/>
      <c r="MHY5" s="179"/>
      <c r="MHZ5" s="179"/>
      <c r="MIA5" s="179"/>
      <c r="MIB5" s="199"/>
      <c r="MIC5" s="199"/>
      <c r="MID5" s="199"/>
      <c r="MIE5" s="199"/>
      <c r="MIF5" s="199"/>
      <c r="MIG5" s="199"/>
      <c r="MIH5" s="199"/>
      <c r="MII5" s="199"/>
      <c r="MIJ5" s="189"/>
      <c r="MIK5" s="209"/>
      <c r="MIL5" s="179"/>
      <c r="MIM5" s="179"/>
      <c r="MIN5" s="179"/>
      <c r="MIO5" s="179"/>
      <c r="MIP5" s="179"/>
      <c r="MIQ5" s="179"/>
      <c r="MIR5" s="199"/>
      <c r="MIS5" s="199"/>
      <c r="MIT5" s="199"/>
      <c r="MIU5" s="199"/>
      <c r="MIV5" s="199"/>
      <c r="MIW5" s="199"/>
      <c r="MIX5" s="199"/>
      <c r="MIY5" s="199"/>
      <c r="MIZ5" s="189"/>
      <c r="MJA5" s="209"/>
      <c r="MJB5" s="179"/>
      <c r="MJC5" s="179"/>
      <c r="MJD5" s="179"/>
      <c r="MJE5" s="179"/>
      <c r="MJF5" s="179"/>
      <c r="MJG5" s="179"/>
      <c r="MJH5" s="199"/>
      <c r="MJI5" s="199"/>
      <c r="MJJ5" s="199"/>
      <c r="MJK5" s="199"/>
      <c r="MJL5" s="199"/>
      <c r="MJM5" s="199"/>
      <c r="MJN5" s="199"/>
      <c r="MJO5" s="199"/>
      <c r="MJP5" s="189"/>
      <c r="MJQ5" s="209"/>
      <c r="MJR5" s="179"/>
      <c r="MJS5" s="179"/>
      <c r="MJT5" s="179"/>
      <c r="MJU5" s="179"/>
      <c r="MJV5" s="179"/>
      <c r="MJW5" s="179"/>
      <c r="MJX5" s="199"/>
      <c r="MJY5" s="199"/>
      <c r="MJZ5" s="199"/>
      <c r="MKA5" s="199"/>
      <c r="MKB5" s="199"/>
      <c r="MKC5" s="199"/>
      <c r="MKD5" s="199"/>
      <c r="MKE5" s="199"/>
      <c r="MKF5" s="189"/>
      <c r="MKG5" s="209"/>
      <c r="MKH5" s="179"/>
      <c r="MKI5" s="179"/>
      <c r="MKJ5" s="179"/>
      <c r="MKK5" s="179"/>
      <c r="MKL5" s="179"/>
      <c r="MKM5" s="179"/>
      <c r="MKN5" s="199"/>
      <c r="MKO5" s="199"/>
      <c r="MKP5" s="199"/>
      <c r="MKQ5" s="199"/>
      <c r="MKR5" s="199"/>
      <c r="MKS5" s="199"/>
      <c r="MKT5" s="199"/>
      <c r="MKU5" s="199"/>
      <c r="MKV5" s="189"/>
      <c r="MKW5" s="209"/>
      <c r="MKX5" s="179"/>
      <c r="MKY5" s="179"/>
      <c r="MKZ5" s="179"/>
      <c r="MLA5" s="179"/>
      <c r="MLB5" s="179"/>
      <c r="MLC5" s="179"/>
      <c r="MLD5" s="199"/>
      <c r="MLE5" s="199"/>
      <c r="MLF5" s="199"/>
      <c r="MLG5" s="199"/>
      <c r="MLH5" s="199"/>
      <c r="MLI5" s="199"/>
      <c r="MLJ5" s="199"/>
      <c r="MLK5" s="199"/>
      <c r="MLL5" s="189"/>
      <c r="MLM5" s="209"/>
      <c r="MLN5" s="179"/>
      <c r="MLO5" s="179"/>
      <c r="MLP5" s="179"/>
      <c r="MLQ5" s="179"/>
      <c r="MLR5" s="179"/>
      <c r="MLS5" s="179"/>
      <c r="MLT5" s="199"/>
      <c r="MLU5" s="199"/>
      <c r="MLV5" s="199"/>
      <c r="MLW5" s="199"/>
      <c r="MLX5" s="199"/>
      <c r="MLY5" s="199"/>
      <c r="MLZ5" s="199"/>
      <c r="MMA5" s="199"/>
      <c r="MMB5" s="189"/>
      <c r="MMC5" s="209"/>
      <c r="MMD5" s="179"/>
      <c r="MME5" s="179"/>
      <c r="MMF5" s="179"/>
      <c r="MMG5" s="179"/>
      <c r="MMH5" s="179"/>
      <c r="MMI5" s="179"/>
      <c r="MMJ5" s="199"/>
      <c r="MMK5" s="199"/>
      <c r="MML5" s="199"/>
      <c r="MMM5" s="199"/>
      <c r="MMN5" s="199"/>
      <c r="MMO5" s="199"/>
      <c r="MMP5" s="199"/>
      <c r="MMQ5" s="199"/>
      <c r="MMR5" s="189"/>
      <c r="MMS5" s="209"/>
      <c r="MMT5" s="179"/>
      <c r="MMU5" s="179"/>
      <c r="MMV5" s="179"/>
      <c r="MMW5" s="179"/>
      <c r="MMX5" s="179"/>
      <c r="MMY5" s="179"/>
      <c r="MMZ5" s="199"/>
      <c r="MNA5" s="199"/>
      <c r="MNB5" s="199"/>
      <c r="MNC5" s="199"/>
      <c r="MND5" s="199"/>
      <c r="MNE5" s="199"/>
      <c r="MNF5" s="199"/>
      <c r="MNG5" s="199"/>
      <c r="MNH5" s="189"/>
      <c r="MNI5" s="209"/>
      <c r="MNJ5" s="179"/>
      <c r="MNK5" s="179"/>
      <c r="MNL5" s="179"/>
      <c r="MNM5" s="179"/>
      <c r="MNN5" s="179"/>
      <c r="MNO5" s="179"/>
      <c r="MNP5" s="199"/>
      <c r="MNQ5" s="199"/>
      <c r="MNR5" s="199"/>
      <c r="MNS5" s="199"/>
      <c r="MNT5" s="199"/>
      <c r="MNU5" s="199"/>
      <c r="MNV5" s="199"/>
      <c r="MNW5" s="199"/>
      <c r="MNX5" s="189"/>
      <c r="MNY5" s="209"/>
      <c r="MNZ5" s="179"/>
      <c r="MOA5" s="179"/>
      <c r="MOB5" s="179"/>
      <c r="MOC5" s="179"/>
      <c r="MOD5" s="179"/>
      <c r="MOE5" s="179"/>
      <c r="MOF5" s="199"/>
      <c r="MOG5" s="199"/>
      <c r="MOH5" s="199"/>
      <c r="MOI5" s="199"/>
      <c r="MOJ5" s="199"/>
      <c r="MOK5" s="199"/>
      <c r="MOL5" s="199"/>
      <c r="MOM5" s="199"/>
      <c r="MON5" s="189"/>
      <c r="MOO5" s="209"/>
      <c r="MOP5" s="179"/>
      <c r="MOQ5" s="179"/>
      <c r="MOR5" s="179"/>
      <c r="MOS5" s="179"/>
      <c r="MOT5" s="179"/>
      <c r="MOU5" s="179"/>
      <c r="MOV5" s="199"/>
      <c r="MOW5" s="199"/>
      <c r="MOX5" s="199"/>
      <c r="MOY5" s="199"/>
      <c r="MOZ5" s="199"/>
      <c r="MPA5" s="199"/>
      <c r="MPB5" s="199"/>
      <c r="MPC5" s="199"/>
      <c r="MPD5" s="189"/>
      <c r="MPE5" s="209"/>
      <c r="MPF5" s="179"/>
      <c r="MPG5" s="179"/>
      <c r="MPH5" s="179"/>
      <c r="MPI5" s="179"/>
      <c r="MPJ5" s="179"/>
      <c r="MPK5" s="179"/>
      <c r="MPL5" s="199"/>
      <c r="MPM5" s="199"/>
      <c r="MPN5" s="199"/>
      <c r="MPO5" s="199"/>
      <c r="MPP5" s="199"/>
      <c r="MPQ5" s="199"/>
      <c r="MPR5" s="199"/>
      <c r="MPS5" s="199"/>
      <c r="MPT5" s="189"/>
      <c r="MPU5" s="209"/>
      <c r="MPV5" s="179"/>
      <c r="MPW5" s="179"/>
      <c r="MPX5" s="179"/>
      <c r="MPY5" s="179"/>
      <c r="MPZ5" s="179"/>
      <c r="MQA5" s="179"/>
      <c r="MQB5" s="199"/>
      <c r="MQC5" s="199"/>
      <c r="MQD5" s="199"/>
      <c r="MQE5" s="199"/>
      <c r="MQF5" s="199"/>
      <c r="MQG5" s="199"/>
      <c r="MQH5" s="199"/>
      <c r="MQI5" s="199"/>
      <c r="MQJ5" s="189"/>
      <c r="MQK5" s="209"/>
      <c r="MQL5" s="179"/>
      <c r="MQM5" s="179"/>
      <c r="MQN5" s="179"/>
      <c r="MQO5" s="179"/>
      <c r="MQP5" s="179"/>
      <c r="MQQ5" s="179"/>
      <c r="MQR5" s="199"/>
      <c r="MQS5" s="199"/>
      <c r="MQT5" s="199"/>
      <c r="MQU5" s="199"/>
      <c r="MQV5" s="199"/>
      <c r="MQW5" s="199"/>
      <c r="MQX5" s="199"/>
      <c r="MQY5" s="199"/>
      <c r="MQZ5" s="189"/>
      <c r="MRA5" s="209"/>
      <c r="MRB5" s="179"/>
      <c r="MRC5" s="179"/>
      <c r="MRD5" s="179"/>
      <c r="MRE5" s="179"/>
      <c r="MRF5" s="179"/>
      <c r="MRG5" s="179"/>
      <c r="MRH5" s="199"/>
      <c r="MRI5" s="199"/>
      <c r="MRJ5" s="199"/>
      <c r="MRK5" s="199"/>
      <c r="MRL5" s="199"/>
      <c r="MRM5" s="199"/>
      <c r="MRN5" s="199"/>
      <c r="MRO5" s="199"/>
      <c r="MRP5" s="189"/>
      <c r="MRQ5" s="209"/>
      <c r="MRR5" s="179"/>
      <c r="MRS5" s="179"/>
      <c r="MRT5" s="179"/>
      <c r="MRU5" s="179"/>
      <c r="MRV5" s="179"/>
      <c r="MRW5" s="179"/>
      <c r="MRX5" s="199"/>
      <c r="MRY5" s="199"/>
      <c r="MRZ5" s="199"/>
      <c r="MSA5" s="199"/>
      <c r="MSB5" s="199"/>
      <c r="MSC5" s="199"/>
      <c r="MSD5" s="199"/>
      <c r="MSE5" s="199"/>
      <c r="MSF5" s="189"/>
      <c r="MSG5" s="209"/>
      <c r="MSH5" s="179"/>
      <c r="MSI5" s="179"/>
      <c r="MSJ5" s="179"/>
      <c r="MSK5" s="179"/>
      <c r="MSL5" s="179"/>
      <c r="MSM5" s="179"/>
      <c r="MSN5" s="199"/>
      <c r="MSO5" s="199"/>
      <c r="MSP5" s="199"/>
      <c r="MSQ5" s="199"/>
      <c r="MSR5" s="199"/>
      <c r="MSS5" s="199"/>
      <c r="MST5" s="199"/>
      <c r="MSU5" s="199"/>
      <c r="MSV5" s="189"/>
      <c r="MSW5" s="209"/>
      <c r="MSX5" s="179"/>
      <c r="MSY5" s="179"/>
      <c r="MSZ5" s="179"/>
      <c r="MTA5" s="179"/>
      <c r="MTB5" s="179"/>
      <c r="MTC5" s="179"/>
      <c r="MTD5" s="199"/>
      <c r="MTE5" s="199"/>
      <c r="MTF5" s="199"/>
      <c r="MTG5" s="199"/>
      <c r="MTH5" s="199"/>
      <c r="MTI5" s="199"/>
      <c r="MTJ5" s="199"/>
      <c r="MTK5" s="199"/>
      <c r="MTL5" s="189"/>
      <c r="MTM5" s="209"/>
      <c r="MTN5" s="179"/>
      <c r="MTO5" s="179"/>
      <c r="MTP5" s="179"/>
      <c r="MTQ5" s="179"/>
      <c r="MTR5" s="179"/>
      <c r="MTS5" s="179"/>
      <c r="MTT5" s="199"/>
      <c r="MTU5" s="199"/>
      <c r="MTV5" s="199"/>
      <c r="MTW5" s="199"/>
      <c r="MTX5" s="199"/>
      <c r="MTY5" s="199"/>
      <c r="MTZ5" s="199"/>
      <c r="MUA5" s="199"/>
      <c r="MUB5" s="189"/>
      <c r="MUC5" s="209"/>
      <c r="MUD5" s="179"/>
      <c r="MUE5" s="179"/>
      <c r="MUF5" s="179"/>
      <c r="MUG5" s="179"/>
      <c r="MUH5" s="179"/>
      <c r="MUI5" s="179"/>
      <c r="MUJ5" s="199"/>
      <c r="MUK5" s="199"/>
      <c r="MUL5" s="199"/>
      <c r="MUM5" s="199"/>
      <c r="MUN5" s="199"/>
      <c r="MUO5" s="199"/>
      <c r="MUP5" s="199"/>
      <c r="MUQ5" s="199"/>
      <c r="MUR5" s="189"/>
      <c r="MUS5" s="209"/>
      <c r="MUT5" s="179"/>
      <c r="MUU5" s="179"/>
      <c r="MUV5" s="179"/>
      <c r="MUW5" s="179"/>
      <c r="MUX5" s="179"/>
      <c r="MUY5" s="179"/>
      <c r="MUZ5" s="199"/>
      <c r="MVA5" s="199"/>
      <c r="MVB5" s="199"/>
      <c r="MVC5" s="199"/>
      <c r="MVD5" s="199"/>
      <c r="MVE5" s="199"/>
      <c r="MVF5" s="199"/>
      <c r="MVG5" s="199"/>
      <c r="MVH5" s="189"/>
      <c r="MVI5" s="209"/>
      <c r="MVJ5" s="179"/>
      <c r="MVK5" s="179"/>
      <c r="MVL5" s="179"/>
      <c r="MVM5" s="179"/>
      <c r="MVN5" s="179"/>
      <c r="MVO5" s="179"/>
      <c r="MVP5" s="199"/>
      <c r="MVQ5" s="199"/>
      <c r="MVR5" s="199"/>
      <c r="MVS5" s="199"/>
      <c r="MVT5" s="199"/>
      <c r="MVU5" s="199"/>
      <c r="MVV5" s="199"/>
      <c r="MVW5" s="199"/>
      <c r="MVX5" s="189"/>
      <c r="MVY5" s="209"/>
      <c r="MVZ5" s="179"/>
      <c r="MWA5" s="179"/>
      <c r="MWB5" s="179"/>
      <c r="MWC5" s="179"/>
      <c r="MWD5" s="179"/>
      <c r="MWE5" s="179"/>
      <c r="MWF5" s="199"/>
      <c r="MWG5" s="199"/>
      <c r="MWH5" s="199"/>
      <c r="MWI5" s="199"/>
      <c r="MWJ5" s="199"/>
      <c r="MWK5" s="199"/>
      <c r="MWL5" s="199"/>
      <c r="MWM5" s="199"/>
      <c r="MWN5" s="189"/>
      <c r="MWO5" s="209"/>
      <c r="MWP5" s="179"/>
      <c r="MWQ5" s="179"/>
      <c r="MWR5" s="179"/>
      <c r="MWS5" s="179"/>
      <c r="MWT5" s="179"/>
      <c r="MWU5" s="179"/>
      <c r="MWV5" s="199"/>
      <c r="MWW5" s="199"/>
      <c r="MWX5" s="199"/>
      <c r="MWY5" s="199"/>
      <c r="MWZ5" s="199"/>
      <c r="MXA5" s="199"/>
      <c r="MXB5" s="199"/>
      <c r="MXC5" s="199"/>
      <c r="MXD5" s="189"/>
      <c r="MXE5" s="209"/>
      <c r="MXF5" s="179"/>
      <c r="MXG5" s="179"/>
      <c r="MXH5" s="179"/>
      <c r="MXI5" s="179"/>
      <c r="MXJ5" s="179"/>
      <c r="MXK5" s="179"/>
      <c r="MXL5" s="199"/>
      <c r="MXM5" s="199"/>
      <c r="MXN5" s="199"/>
      <c r="MXO5" s="199"/>
      <c r="MXP5" s="199"/>
      <c r="MXQ5" s="199"/>
      <c r="MXR5" s="199"/>
      <c r="MXS5" s="199"/>
      <c r="MXT5" s="189"/>
      <c r="MXU5" s="209"/>
      <c r="MXV5" s="179"/>
      <c r="MXW5" s="179"/>
      <c r="MXX5" s="179"/>
      <c r="MXY5" s="179"/>
      <c r="MXZ5" s="179"/>
      <c r="MYA5" s="179"/>
      <c r="MYB5" s="199"/>
      <c r="MYC5" s="199"/>
      <c r="MYD5" s="199"/>
      <c r="MYE5" s="199"/>
      <c r="MYF5" s="199"/>
      <c r="MYG5" s="199"/>
      <c r="MYH5" s="199"/>
      <c r="MYI5" s="199"/>
      <c r="MYJ5" s="189"/>
      <c r="MYK5" s="209"/>
      <c r="MYL5" s="179"/>
      <c r="MYM5" s="179"/>
      <c r="MYN5" s="179"/>
      <c r="MYO5" s="179"/>
      <c r="MYP5" s="179"/>
      <c r="MYQ5" s="179"/>
      <c r="MYR5" s="199"/>
      <c r="MYS5" s="199"/>
      <c r="MYT5" s="199"/>
      <c r="MYU5" s="199"/>
      <c r="MYV5" s="199"/>
      <c r="MYW5" s="199"/>
      <c r="MYX5" s="199"/>
      <c r="MYY5" s="199"/>
      <c r="MYZ5" s="189"/>
      <c r="MZA5" s="209"/>
      <c r="MZB5" s="179"/>
      <c r="MZC5" s="179"/>
      <c r="MZD5" s="179"/>
      <c r="MZE5" s="179"/>
      <c r="MZF5" s="179"/>
      <c r="MZG5" s="179"/>
      <c r="MZH5" s="199"/>
      <c r="MZI5" s="199"/>
      <c r="MZJ5" s="199"/>
      <c r="MZK5" s="199"/>
      <c r="MZL5" s="199"/>
      <c r="MZM5" s="199"/>
      <c r="MZN5" s="199"/>
      <c r="MZO5" s="199"/>
      <c r="MZP5" s="189"/>
      <c r="MZQ5" s="209"/>
      <c r="MZR5" s="179"/>
      <c r="MZS5" s="179"/>
      <c r="MZT5" s="179"/>
      <c r="MZU5" s="179"/>
      <c r="MZV5" s="179"/>
      <c r="MZW5" s="179"/>
      <c r="MZX5" s="199"/>
      <c r="MZY5" s="199"/>
      <c r="MZZ5" s="199"/>
      <c r="NAA5" s="199"/>
      <c r="NAB5" s="199"/>
      <c r="NAC5" s="199"/>
      <c r="NAD5" s="199"/>
      <c r="NAE5" s="199"/>
      <c r="NAF5" s="189"/>
      <c r="NAG5" s="209"/>
      <c r="NAH5" s="179"/>
      <c r="NAI5" s="179"/>
      <c r="NAJ5" s="179"/>
      <c r="NAK5" s="179"/>
      <c r="NAL5" s="179"/>
      <c r="NAM5" s="179"/>
      <c r="NAN5" s="199"/>
      <c r="NAO5" s="199"/>
      <c r="NAP5" s="199"/>
      <c r="NAQ5" s="199"/>
      <c r="NAR5" s="199"/>
      <c r="NAS5" s="199"/>
      <c r="NAT5" s="199"/>
      <c r="NAU5" s="199"/>
      <c r="NAV5" s="189"/>
      <c r="NAW5" s="209"/>
      <c r="NAX5" s="179"/>
      <c r="NAY5" s="179"/>
      <c r="NAZ5" s="179"/>
      <c r="NBA5" s="179"/>
      <c r="NBB5" s="179"/>
      <c r="NBC5" s="179"/>
      <c r="NBD5" s="199"/>
      <c r="NBE5" s="199"/>
      <c r="NBF5" s="199"/>
      <c r="NBG5" s="199"/>
      <c r="NBH5" s="199"/>
      <c r="NBI5" s="199"/>
      <c r="NBJ5" s="199"/>
      <c r="NBK5" s="199"/>
      <c r="NBL5" s="189"/>
      <c r="NBM5" s="209"/>
      <c r="NBN5" s="179"/>
      <c r="NBO5" s="179"/>
      <c r="NBP5" s="179"/>
      <c r="NBQ5" s="179"/>
      <c r="NBR5" s="179"/>
      <c r="NBS5" s="179"/>
      <c r="NBT5" s="199"/>
      <c r="NBU5" s="199"/>
      <c r="NBV5" s="199"/>
      <c r="NBW5" s="199"/>
      <c r="NBX5" s="199"/>
      <c r="NBY5" s="199"/>
      <c r="NBZ5" s="199"/>
      <c r="NCA5" s="199"/>
      <c r="NCB5" s="189"/>
      <c r="NCC5" s="209"/>
      <c r="NCD5" s="179"/>
      <c r="NCE5" s="179"/>
      <c r="NCF5" s="179"/>
      <c r="NCG5" s="179"/>
      <c r="NCH5" s="179"/>
      <c r="NCI5" s="179"/>
      <c r="NCJ5" s="199"/>
      <c r="NCK5" s="199"/>
      <c r="NCL5" s="199"/>
      <c r="NCM5" s="199"/>
      <c r="NCN5" s="199"/>
      <c r="NCO5" s="199"/>
      <c r="NCP5" s="199"/>
      <c r="NCQ5" s="199"/>
      <c r="NCR5" s="189"/>
      <c r="NCS5" s="209"/>
      <c r="NCT5" s="179"/>
      <c r="NCU5" s="179"/>
      <c r="NCV5" s="179"/>
      <c r="NCW5" s="179"/>
      <c r="NCX5" s="179"/>
      <c r="NCY5" s="179"/>
      <c r="NCZ5" s="199"/>
      <c r="NDA5" s="199"/>
      <c r="NDB5" s="199"/>
      <c r="NDC5" s="199"/>
      <c r="NDD5" s="199"/>
      <c r="NDE5" s="199"/>
      <c r="NDF5" s="199"/>
      <c r="NDG5" s="199"/>
      <c r="NDH5" s="189"/>
      <c r="NDI5" s="209"/>
      <c r="NDJ5" s="179"/>
      <c r="NDK5" s="179"/>
      <c r="NDL5" s="179"/>
      <c r="NDM5" s="179"/>
      <c r="NDN5" s="179"/>
      <c r="NDO5" s="179"/>
      <c r="NDP5" s="199"/>
      <c r="NDQ5" s="199"/>
      <c r="NDR5" s="199"/>
      <c r="NDS5" s="199"/>
      <c r="NDT5" s="199"/>
      <c r="NDU5" s="199"/>
      <c r="NDV5" s="199"/>
      <c r="NDW5" s="199"/>
      <c r="NDX5" s="189"/>
      <c r="NDY5" s="209"/>
      <c r="NDZ5" s="179"/>
      <c r="NEA5" s="179"/>
      <c r="NEB5" s="179"/>
      <c r="NEC5" s="179"/>
      <c r="NED5" s="179"/>
      <c r="NEE5" s="179"/>
      <c r="NEF5" s="199"/>
      <c r="NEG5" s="199"/>
      <c r="NEH5" s="199"/>
      <c r="NEI5" s="199"/>
      <c r="NEJ5" s="199"/>
      <c r="NEK5" s="199"/>
      <c r="NEL5" s="199"/>
      <c r="NEM5" s="199"/>
      <c r="NEN5" s="189"/>
      <c r="NEO5" s="209"/>
      <c r="NEP5" s="179"/>
      <c r="NEQ5" s="179"/>
      <c r="NER5" s="179"/>
      <c r="NES5" s="179"/>
      <c r="NET5" s="179"/>
      <c r="NEU5" s="179"/>
      <c r="NEV5" s="199"/>
      <c r="NEW5" s="199"/>
      <c r="NEX5" s="199"/>
      <c r="NEY5" s="199"/>
      <c r="NEZ5" s="199"/>
      <c r="NFA5" s="199"/>
      <c r="NFB5" s="199"/>
      <c r="NFC5" s="199"/>
      <c r="NFD5" s="189"/>
      <c r="NFE5" s="209"/>
      <c r="NFF5" s="179"/>
      <c r="NFG5" s="179"/>
      <c r="NFH5" s="179"/>
      <c r="NFI5" s="179"/>
      <c r="NFJ5" s="179"/>
      <c r="NFK5" s="179"/>
      <c r="NFL5" s="199"/>
      <c r="NFM5" s="199"/>
      <c r="NFN5" s="199"/>
      <c r="NFO5" s="199"/>
      <c r="NFP5" s="199"/>
      <c r="NFQ5" s="199"/>
      <c r="NFR5" s="199"/>
      <c r="NFS5" s="199"/>
      <c r="NFT5" s="189"/>
      <c r="NFU5" s="209"/>
      <c r="NFV5" s="179"/>
      <c r="NFW5" s="179"/>
      <c r="NFX5" s="179"/>
      <c r="NFY5" s="179"/>
      <c r="NFZ5" s="179"/>
      <c r="NGA5" s="179"/>
      <c r="NGB5" s="199"/>
      <c r="NGC5" s="199"/>
      <c r="NGD5" s="199"/>
      <c r="NGE5" s="199"/>
      <c r="NGF5" s="199"/>
      <c r="NGG5" s="199"/>
      <c r="NGH5" s="199"/>
      <c r="NGI5" s="199"/>
      <c r="NGJ5" s="189"/>
      <c r="NGK5" s="209"/>
      <c r="NGL5" s="179"/>
      <c r="NGM5" s="179"/>
      <c r="NGN5" s="179"/>
      <c r="NGO5" s="179"/>
      <c r="NGP5" s="179"/>
      <c r="NGQ5" s="179"/>
      <c r="NGR5" s="199"/>
      <c r="NGS5" s="199"/>
      <c r="NGT5" s="199"/>
      <c r="NGU5" s="199"/>
      <c r="NGV5" s="199"/>
      <c r="NGW5" s="199"/>
      <c r="NGX5" s="199"/>
      <c r="NGY5" s="199"/>
      <c r="NGZ5" s="189"/>
      <c r="NHA5" s="209"/>
      <c r="NHB5" s="179"/>
      <c r="NHC5" s="179"/>
      <c r="NHD5" s="179"/>
      <c r="NHE5" s="179"/>
      <c r="NHF5" s="179"/>
      <c r="NHG5" s="179"/>
      <c r="NHH5" s="199"/>
      <c r="NHI5" s="199"/>
      <c r="NHJ5" s="199"/>
      <c r="NHK5" s="199"/>
      <c r="NHL5" s="199"/>
      <c r="NHM5" s="199"/>
      <c r="NHN5" s="199"/>
      <c r="NHO5" s="199"/>
      <c r="NHP5" s="189"/>
      <c r="NHQ5" s="209"/>
      <c r="NHR5" s="179"/>
      <c r="NHS5" s="179"/>
      <c r="NHT5" s="179"/>
      <c r="NHU5" s="179"/>
      <c r="NHV5" s="179"/>
      <c r="NHW5" s="179"/>
      <c r="NHX5" s="199"/>
      <c r="NHY5" s="199"/>
      <c r="NHZ5" s="199"/>
      <c r="NIA5" s="199"/>
      <c r="NIB5" s="199"/>
      <c r="NIC5" s="199"/>
      <c r="NID5" s="199"/>
      <c r="NIE5" s="199"/>
      <c r="NIF5" s="189"/>
      <c r="NIG5" s="209"/>
      <c r="NIH5" s="179"/>
      <c r="NII5" s="179"/>
      <c r="NIJ5" s="179"/>
      <c r="NIK5" s="179"/>
      <c r="NIL5" s="179"/>
      <c r="NIM5" s="179"/>
      <c r="NIN5" s="199"/>
      <c r="NIO5" s="199"/>
      <c r="NIP5" s="199"/>
      <c r="NIQ5" s="199"/>
      <c r="NIR5" s="199"/>
      <c r="NIS5" s="199"/>
      <c r="NIT5" s="199"/>
      <c r="NIU5" s="199"/>
      <c r="NIV5" s="189"/>
      <c r="NIW5" s="209"/>
      <c r="NIX5" s="179"/>
      <c r="NIY5" s="179"/>
      <c r="NIZ5" s="179"/>
      <c r="NJA5" s="179"/>
      <c r="NJB5" s="179"/>
      <c r="NJC5" s="179"/>
      <c r="NJD5" s="199"/>
      <c r="NJE5" s="199"/>
      <c r="NJF5" s="199"/>
      <c r="NJG5" s="199"/>
      <c r="NJH5" s="199"/>
      <c r="NJI5" s="199"/>
      <c r="NJJ5" s="199"/>
      <c r="NJK5" s="199"/>
      <c r="NJL5" s="189"/>
      <c r="NJM5" s="209"/>
      <c r="NJN5" s="179"/>
      <c r="NJO5" s="179"/>
      <c r="NJP5" s="179"/>
      <c r="NJQ5" s="179"/>
      <c r="NJR5" s="179"/>
      <c r="NJS5" s="179"/>
      <c r="NJT5" s="199"/>
      <c r="NJU5" s="199"/>
      <c r="NJV5" s="199"/>
      <c r="NJW5" s="199"/>
      <c r="NJX5" s="199"/>
      <c r="NJY5" s="199"/>
      <c r="NJZ5" s="199"/>
      <c r="NKA5" s="199"/>
      <c r="NKB5" s="189"/>
      <c r="NKC5" s="209"/>
      <c r="NKD5" s="179"/>
      <c r="NKE5" s="179"/>
      <c r="NKF5" s="179"/>
      <c r="NKG5" s="179"/>
      <c r="NKH5" s="179"/>
      <c r="NKI5" s="179"/>
      <c r="NKJ5" s="199"/>
      <c r="NKK5" s="199"/>
      <c r="NKL5" s="199"/>
      <c r="NKM5" s="199"/>
      <c r="NKN5" s="199"/>
      <c r="NKO5" s="199"/>
      <c r="NKP5" s="199"/>
      <c r="NKQ5" s="199"/>
      <c r="NKR5" s="189"/>
      <c r="NKS5" s="209"/>
      <c r="NKT5" s="179"/>
      <c r="NKU5" s="179"/>
      <c r="NKV5" s="179"/>
      <c r="NKW5" s="179"/>
      <c r="NKX5" s="179"/>
      <c r="NKY5" s="179"/>
      <c r="NKZ5" s="199"/>
      <c r="NLA5" s="199"/>
      <c r="NLB5" s="199"/>
      <c r="NLC5" s="199"/>
      <c r="NLD5" s="199"/>
      <c r="NLE5" s="199"/>
      <c r="NLF5" s="199"/>
      <c r="NLG5" s="199"/>
      <c r="NLH5" s="189"/>
      <c r="NLI5" s="209"/>
      <c r="NLJ5" s="179"/>
      <c r="NLK5" s="179"/>
      <c r="NLL5" s="179"/>
      <c r="NLM5" s="179"/>
      <c r="NLN5" s="179"/>
      <c r="NLO5" s="179"/>
      <c r="NLP5" s="199"/>
      <c r="NLQ5" s="199"/>
      <c r="NLR5" s="199"/>
      <c r="NLS5" s="199"/>
      <c r="NLT5" s="199"/>
      <c r="NLU5" s="199"/>
      <c r="NLV5" s="199"/>
      <c r="NLW5" s="199"/>
      <c r="NLX5" s="189"/>
      <c r="NLY5" s="209"/>
      <c r="NLZ5" s="179"/>
      <c r="NMA5" s="179"/>
      <c r="NMB5" s="179"/>
      <c r="NMC5" s="179"/>
      <c r="NMD5" s="179"/>
      <c r="NME5" s="179"/>
      <c r="NMF5" s="199"/>
      <c r="NMG5" s="199"/>
      <c r="NMH5" s="199"/>
      <c r="NMI5" s="199"/>
      <c r="NMJ5" s="199"/>
      <c r="NMK5" s="199"/>
      <c r="NML5" s="199"/>
      <c r="NMM5" s="199"/>
      <c r="NMN5" s="189"/>
      <c r="NMO5" s="209"/>
      <c r="NMP5" s="179"/>
      <c r="NMQ5" s="179"/>
      <c r="NMR5" s="179"/>
      <c r="NMS5" s="179"/>
      <c r="NMT5" s="179"/>
      <c r="NMU5" s="179"/>
      <c r="NMV5" s="199"/>
      <c r="NMW5" s="199"/>
      <c r="NMX5" s="199"/>
      <c r="NMY5" s="199"/>
      <c r="NMZ5" s="199"/>
      <c r="NNA5" s="199"/>
      <c r="NNB5" s="199"/>
      <c r="NNC5" s="199"/>
      <c r="NND5" s="189"/>
      <c r="NNE5" s="209"/>
      <c r="NNF5" s="179"/>
      <c r="NNG5" s="179"/>
      <c r="NNH5" s="179"/>
      <c r="NNI5" s="179"/>
      <c r="NNJ5" s="179"/>
      <c r="NNK5" s="179"/>
      <c r="NNL5" s="199"/>
      <c r="NNM5" s="199"/>
      <c r="NNN5" s="199"/>
      <c r="NNO5" s="199"/>
      <c r="NNP5" s="199"/>
      <c r="NNQ5" s="199"/>
      <c r="NNR5" s="199"/>
      <c r="NNS5" s="199"/>
      <c r="NNT5" s="189"/>
      <c r="NNU5" s="209"/>
      <c r="NNV5" s="179"/>
      <c r="NNW5" s="179"/>
      <c r="NNX5" s="179"/>
      <c r="NNY5" s="179"/>
      <c r="NNZ5" s="179"/>
      <c r="NOA5" s="179"/>
      <c r="NOB5" s="199"/>
      <c r="NOC5" s="199"/>
      <c r="NOD5" s="199"/>
      <c r="NOE5" s="199"/>
      <c r="NOF5" s="199"/>
      <c r="NOG5" s="199"/>
      <c r="NOH5" s="199"/>
      <c r="NOI5" s="199"/>
      <c r="NOJ5" s="189"/>
      <c r="NOK5" s="209"/>
      <c r="NOL5" s="179"/>
      <c r="NOM5" s="179"/>
      <c r="NON5" s="179"/>
      <c r="NOO5" s="179"/>
      <c r="NOP5" s="179"/>
      <c r="NOQ5" s="179"/>
      <c r="NOR5" s="199"/>
      <c r="NOS5" s="199"/>
      <c r="NOT5" s="199"/>
      <c r="NOU5" s="199"/>
      <c r="NOV5" s="199"/>
      <c r="NOW5" s="199"/>
      <c r="NOX5" s="199"/>
      <c r="NOY5" s="199"/>
      <c r="NOZ5" s="189"/>
      <c r="NPA5" s="209"/>
      <c r="NPB5" s="179"/>
      <c r="NPC5" s="179"/>
      <c r="NPD5" s="179"/>
      <c r="NPE5" s="179"/>
      <c r="NPF5" s="179"/>
      <c r="NPG5" s="179"/>
      <c r="NPH5" s="199"/>
      <c r="NPI5" s="199"/>
      <c r="NPJ5" s="199"/>
      <c r="NPK5" s="199"/>
      <c r="NPL5" s="199"/>
      <c r="NPM5" s="199"/>
      <c r="NPN5" s="199"/>
      <c r="NPO5" s="199"/>
      <c r="NPP5" s="189"/>
      <c r="NPQ5" s="209"/>
      <c r="NPR5" s="179"/>
      <c r="NPS5" s="179"/>
      <c r="NPT5" s="179"/>
      <c r="NPU5" s="179"/>
      <c r="NPV5" s="179"/>
      <c r="NPW5" s="179"/>
      <c r="NPX5" s="199"/>
      <c r="NPY5" s="199"/>
      <c r="NPZ5" s="199"/>
      <c r="NQA5" s="199"/>
      <c r="NQB5" s="199"/>
      <c r="NQC5" s="199"/>
      <c r="NQD5" s="199"/>
      <c r="NQE5" s="199"/>
      <c r="NQF5" s="189"/>
      <c r="NQG5" s="209"/>
      <c r="NQH5" s="179"/>
      <c r="NQI5" s="179"/>
      <c r="NQJ5" s="179"/>
      <c r="NQK5" s="179"/>
      <c r="NQL5" s="179"/>
      <c r="NQM5" s="179"/>
      <c r="NQN5" s="199"/>
      <c r="NQO5" s="199"/>
      <c r="NQP5" s="199"/>
      <c r="NQQ5" s="199"/>
      <c r="NQR5" s="199"/>
      <c r="NQS5" s="199"/>
      <c r="NQT5" s="199"/>
      <c r="NQU5" s="199"/>
      <c r="NQV5" s="189"/>
      <c r="NQW5" s="209"/>
      <c r="NQX5" s="179"/>
      <c r="NQY5" s="179"/>
      <c r="NQZ5" s="179"/>
      <c r="NRA5" s="179"/>
      <c r="NRB5" s="179"/>
      <c r="NRC5" s="179"/>
      <c r="NRD5" s="199"/>
      <c r="NRE5" s="199"/>
      <c r="NRF5" s="199"/>
      <c r="NRG5" s="199"/>
      <c r="NRH5" s="199"/>
      <c r="NRI5" s="199"/>
      <c r="NRJ5" s="199"/>
      <c r="NRK5" s="199"/>
      <c r="NRL5" s="189"/>
      <c r="NRM5" s="209"/>
      <c r="NRN5" s="179"/>
      <c r="NRO5" s="179"/>
      <c r="NRP5" s="179"/>
      <c r="NRQ5" s="179"/>
      <c r="NRR5" s="179"/>
      <c r="NRS5" s="179"/>
      <c r="NRT5" s="199"/>
      <c r="NRU5" s="199"/>
      <c r="NRV5" s="199"/>
      <c r="NRW5" s="199"/>
      <c r="NRX5" s="199"/>
      <c r="NRY5" s="199"/>
      <c r="NRZ5" s="199"/>
      <c r="NSA5" s="199"/>
      <c r="NSB5" s="189"/>
      <c r="NSC5" s="209"/>
      <c r="NSD5" s="179"/>
      <c r="NSE5" s="179"/>
      <c r="NSF5" s="179"/>
      <c r="NSG5" s="179"/>
      <c r="NSH5" s="179"/>
      <c r="NSI5" s="179"/>
      <c r="NSJ5" s="199"/>
      <c r="NSK5" s="199"/>
      <c r="NSL5" s="199"/>
      <c r="NSM5" s="199"/>
      <c r="NSN5" s="199"/>
      <c r="NSO5" s="199"/>
      <c r="NSP5" s="199"/>
      <c r="NSQ5" s="199"/>
      <c r="NSR5" s="189"/>
      <c r="NSS5" s="209"/>
      <c r="NST5" s="179"/>
      <c r="NSU5" s="179"/>
      <c r="NSV5" s="179"/>
      <c r="NSW5" s="179"/>
      <c r="NSX5" s="179"/>
      <c r="NSY5" s="179"/>
      <c r="NSZ5" s="199"/>
      <c r="NTA5" s="199"/>
      <c r="NTB5" s="199"/>
      <c r="NTC5" s="199"/>
      <c r="NTD5" s="199"/>
      <c r="NTE5" s="199"/>
      <c r="NTF5" s="199"/>
      <c r="NTG5" s="199"/>
      <c r="NTH5" s="189"/>
      <c r="NTI5" s="209"/>
      <c r="NTJ5" s="179"/>
      <c r="NTK5" s="179"/>
      <c r="NTL5" s="179"/>
      <c r="NTM5" s="179"/>
      <c r="NTN5" s="179"/>
      <c r="NTO5" s="179"/>
      <c r="NTP5" s="199"/>
      <c r="NTQ5" s="199"/>
      <c r="NTR5" s="199"/>
      <c r="NTS5" s="199"/>
      <c r="NTT5" s="199"/>
      <c r="NTU5" s="199"/>
      <c r="NTV5" s="199"/>
      <c r="NTW5" s="199"/>
      <c r="NTX5" s="189"/>
      <c r="NTY5" s="209"/>
      <c r="NTZ5" s="179"/>
      <c r="NUA5" s="179"/>
      <c r="NUB5" s="179"/>
      <c r="NUC5" s="179"/>
      <c r="NUD5" s="179"/>
      <c r="NUE5" s="179"/>
      <c r="NUF5" s="199"/>
      <c r="NUG5" s="199"/>
      <c r="NUH5" s="199"/>
      <c r="NUI5" s="199"/>
      <c r="NUJ5" s="199"/>
      <c r="NUK5" s="199"/>
      <c r="NUL5" s="199"/>
      <c r="NUM5" s="199"/>
      <c r="NUN5" s="189"/>
      <c r="NUO5" s="209"/>
      <c r="NUP5" s="179"/>
      <c r="NUQ5" s="179"/>
      <c r="NUR5" s="179"/>
      <c r="NUS5" s="179"/>
      <c r="NUT5" s="179"/>
      <c r="NUU5" s="179"/>
      <c r="NUV5" s="199"/>
      <c r="NUW5" s="199"/>
      <c r="NUX5" s="199"/>
      <c r="NUY5" s="199"/>
      <c r="NUZ5" s="199"/>
      <c r="NVA5" s="199"/>
      <c r="NVB5" s="199"/>
      <c r="NVC5" s="199"/>
      <c r="NVD5" s="189"/>
      <c r="NVE5" s="209"/>
      <c r="NVF5" s="179"/>
      <c r="NVG5" s="179"/>
      <c r="NVH5" s="179"/>
      <c r="NVI5" s="179"/>
      <c r="NVJ5" s="179"/>
      <c r="NVK5" s="179"/>
      <c r="NVL5" s="199"/>
      <c r="NVM5" s="199"/>
      <c r="NVN5" s="199"/>
      <c r="NVO5" s="199"/>
      <c r="NVP5" s="199"/>
      <c r="NVQ5" s="199"/>
      <c r="NVR5" s="199"/>
      <c r="NVS5" s="199"/>
      <c r="NVT5" s="189"/>
      <c r="NVU5" s="209"/>
      <c r="NVV5" s="179"/>
      <c r="NVW5" s="179"/>
      <c r="NVX5" s="179"/>
      <c r="NVY5" s="179"/>
      <c r="NVZ5" s="179"/>
      <c r="NWA5" s="179"/>
      <c r="NWB5" s="199"/>
      <c r="NWC5" s="199"/>
      <c r="NWD5" s="199"/>
      <c r="NWE5" s="199"/>
      <c r="NWF5" s="199"/>
      <c r="NWG5" s="199"/>
      <c r="NWH5" s="199"/>
      <c r="NWI5" s="199"/>
      <c r="NWJ5" s="189"/>
      <c r="NWK5" s="209"/>
      <c r="NWL5" s="179"/>
      <c r="NWM5" s="179"/>
      <c r="NWN5" s="179"/>
      <c r="NWO5" s="179"/>
      <c r="NWP5" s="179"/>
      <c r="NWQ5" s="179"/>
      <c r="NWR5" s="199"/>
      <c r="NWS5" s="199"/>
      <c r="NWT5" s="199"/>
      <c r="NWU5" s="199"/>
      <c r="NWV5" s="199"/>
      <c r="NWW5" s="199"/>
      <c r="NWX5" s="199"/>
      <c r="NWY5" s="199"/>
      <c r="NWZ5" s="189"/>
      <c r="NXA5" s="209"/>
      <c r="NXB5" s="179"/>
      <c r="NXC5" s="179"/>
      <c r="NXD5" s="179"/>
      <c r="NXE5" s="179"/>
      <c r="NXF5" s="179"/>
      <c r="NXG5" s="179"/>
      <c r="NXH5" s="199"/>
      <c r="NXI5" s="199"/>
      <c r="NXJ5" s="199"/>
      <c r="NXK5" s="199"/>
      <c r="NXL5" s="199"/>
      <c r="NXM5" s="199"/>
      <c r="NXN5" s="199"/>
      <c r="NXO5" s="199"/>
      <c r="NXP5" s="189"/>
      <c r="NXQ5" s="209"/>
      <c r="NXR5" s="179"/>
      <c r="NXS5" s="179"/>
      <c r="NXT5" s="179"/>
      <c r="NXU5" s="179"/>
      <c r="NXV5" s="179"/>
      <c r="NXW5" s="179"/>
      <c r="NXX5" s="199"/>
      <c r="NXY5" s="199"/>
      <c r="NXZ5" s="199"/>
      <c r="NYA5" s="199"/>
      <c r="NYB5" s="199"/>
      <c r="NYC5" s="199"/>
      <c r="NYD5" s="199"/>
      <c r="NYE5" s="199"/>
      <c r="NYF5" s="189"/>
      <c r="NYG5" s="209"/>
      <c r="NYH5" s="179"/>
      <c r="NYI5" s="179"/>
      <c r="NYJ5" s="179"/>
      <c r="NYK5" s="179"/>
      <c r="NYL5" s="179"/>
      <c r="NYM5" s="179"/>
      <c r="NYN5" s="199"/>
      <c r="NYO5" s="199"/>
      <c r="NYP5" s="199"/>
      <c r="NYQ5" s="199"/>
      <c r="NYR5" s="199"/>
      <c r="NYS5" s="199"/>
      <c r="NYT5" s="199"/>
      <c r="NYU5" s="199"/>
      <c r="NYV5" s="189"/>
      <c r="NYW5" s="209"/>
      <c r="NYX5" s="179"/>
      <c r="NYY5" s="179"/>
      <c r="NYZ5" s="179"/>
      <c r="NZA5" s="179"/>
      <c r="NZB5" s="179"/>
      <c r="NZC5" s="179"/>
      <c r="NZD5" s="199"/>
      <c r="NZE5" s="199"/>
      <c r="NZF5" s="199"/>
      <c r="NZG5" s="199"/>
      <c r="NZH5" s="199"/>
      <c r="NZI5" s="199"/>
      <c r="NZJ5" s="199"/>
      <c r="NZK5" s="199"/>
      <c r="NZL5" s="189"/>
      <c r="NZM5" s="209"/>
      <c r="NZN5" s="179"/>
      <c r="NZO5" s="179"/>
      <c r="NZP5" s="179"/>
      <c r="NZQ5" s="179"/>
      <c r="NZR5" s="179"/>
      <c r="NZS5" s="179"/>
      <c r="NZT5" s="199"/>
      <c r="NZU5" s="199"/>
      <c r="NZV5" s="199"/>
      <c r="NZW5" s="199"/>
      <c r="NZX5" s="199"/>
      <c r="NZY5" s="199"/>
      <c r="NZZ5" s="199"/>
      <c r="OAA5" s="199"/>
      <c r="OAB5" s="189"/>
      <c r="OAC5" s="209"/>
      <c r="OAD5" s="179"/>
      <c r="OAE5" s="179"/>
      <c r="OAF5" s="179"/>
      <c r="OAG5" s="179"/>
      <c r="OAH5" s="179"/>
      <c r="OAI5" s="179"/>
      <c r="OAJ5" s="199"/>
      <c r="OAK5" s="199"/>
      <c r="OAL5" s="199"/>
      <c r="OAM5" s="199"/>
      <c r="OAN5" s="199"/>
      <c r="OAO5" s="199"/>
      <c r="OAP5" s="199"/>
      <c r="OAQ5" s="199"/>
      <c r="OAR5" s="189"/>
      <c r="OAS5" s="209"/>
      <c r="OAT5" s="179"/>
      <c r="OAU5" s="179"/>
      <c r="OAV5" s="179"/>
      <c r="OAW5" s="179"/>
      <c r="OAX5" s="179"/>
      <c r="OAY5" s="179"/>
      <c r="OAZ5" s="199"/>
      <c r="OBA5" s="199"/>
      <c r="OBB5" s="199"/>
      <c r="OBC5" s="199"/>
      <c r="OBD5" s="199"/>
      <c r="OBE5" s="199"/>
      <c r="OBF5" s="199"/>
      <c r="OBG5" s="199"/>
      <c r="OBH5" s="189"/>
      <c r="OBI5" s="209"/>
      <c r="OBJ5" s="179"/>
      <c r="OBK5" s="179"/>
      <c r="OBL5" s="179"/>
      <c r="OBM5" s="179"/>
      <c r="OBN5" s="179"/>
      <c r="OBO5" s="179"/>
      <c r="OBP5" s="199"/>
      <c r="OBQ5" s="199"/>
      <c r="OBR5" s="199"/>
      <c r="OBS5" s="199"/>
      <c r="OBT5" s="199"/>
      <c r="OBU5" s="199"/>
      <c r="OBV5" s="199"/>
      <c r="OBW5" s="199"/>
      <c r="OBX5" s="189"/>
      <c r="OBY5" s="209"/>
      <c r="OBZ5" s="179"/>
      <c r="OCA5" s="179"/>
      <c r="OCB5" s="179"/>
      <c r="OCC5" s="179"/>
      <c r="OCD5" s="179"/>
      <c r="OCE5" s="179"/>
      <c r="OCF5" s="199"/>
      <c r="OCG5" s="199"/>
      <c r="OCH5" s="199"/>
      <c r="OCI5" s="199"/>
      <c r="OCJ5" s="199"/>
      <c r="OCK5" s="199"/>
      <c r="OCL5" s="199"/>
      <c r="OCM5" s="199"/>
      <c r="OCN5" s="189"/>
      <c r="OCO5" s="209"/>
      <c r="OCP5" s="179"/>
      <c r="OCQ5" s="179"/>
      <c r="OCR5" s="179"/>
      <c r="OCS5" s="179"/>
      <c r="OCT5" s="179"/>
      <c r="OCU5" s="179"/>
      <c r="OCV5" s="199"/>
      <c r="OCW5" s="199"/>
      <c r="OCX5" s="199"/>
      <c r="OCY5" s="199"/>
      <c r="OCZ5" s="199"/>
      <c r="ODA5" s="199"/>
      <c r="ODB5" s="199"/>
      <c r="ODC5" s="199"/>
      <c r="ODD5" s="189"/>
      <c r="ODE5" s="209"/>
      <c r="ODF5" s="179"/>
      <c r="ODG5" s="179"/>
      <c r="ODH5" s="179"/>
      <c r="ODI5" s="179"/>
      <c r="ODJ5" s="179"/>
      <c r="ODK5" s="179"/>
      <c r="ODL5" s="199"/>
      <c r="ODM5" s="199"/>
      <c r="ODN5" s="199"/>
      <c r="ODO5" s="199"/>
      <c r="ODP5" s="199"/>
      <c r="ODQ5" s="199"/>
      <c r="ODR5" s="199"/>
      <c r="ODS5" s="199"/>
      <c r="ODT5" s="189"/>
      <c r="ODU5" s="209"/>
      <c r="ODV5" s="179"/>
      <c r="ODW5" s="179"/>
      <c r="ODX5" s="179"/>
      <c r="ODY5" s="179"/>
      <c r="ODZ5" s="179"/>
      <c r="OEA5" s="179"/>
      <c r="OEB5" s="199"/>
      <c r="OEC5" s="199"/>
      <c r="OED5" s="199"/>
      <c r="OEE5" s="199"/>
      <c r="OEF5" s="199"/>
      <c r="OEG5" s="199"/>
      <c r="OEH5" s="199"/>
      <c r="OEI5" s="199"/>
      <c r="OEJ5" s="189"/>
      <c r="OEK5" s="209"/>
      <c r="OEL5" s="179"/>
      <c r="OEM5" s="179"/>
      <c r="OEN5" s="179"/>
      <c r="OEO5" s="179"/>
      <c r="OEP5" s="179"/>
      <c r="OEQ5" s="179"/>
      <c r="OER5" s="199"/>
      <c r="OES5" s="199"/>
      <c r="OET5" s="199"/>
      <c r="OEU5" s="199"/>
      <c r="OEV5" s="199"/>
      <c r="OEW5" s="199"/>
      <c r="OEX5" s="199"/>
      <c r="OEY5" s="199"/>
      <c r="OEZ5" s="189"/>
      <c r="OFA5" s="209"/>
      <c r="OFB5" s="179"/>
      <c r="OFC5" s="179"/>
      <c r="OFD5" s="179"/>
      <c r="OFE5" s="179"/>
      <c r="OFF5" s="179"/>
      <c r="OFG5" s="179"/>
      <c r="OFH5" s="199"/>
      <c r="OFI5" s="199"/>
      <c r="OFJ5" s="199"/>
      <c r="OFK5" s="199"/>
      <c r="OFL5" s="199"/>
      <c r="OFM5" s="199"/>
      <c r="OFN5" s="199"/>
      <c r="OFO5" s="199"/>
      <c r="OFP5" s="189"/>
      <c r="OFQ5" s="209"/>
      <c r="OFR5" s="179"/>
      <c r="OFS5" s="179"/>
      <c r="OFT5" s="179"/>
      <c r="OFU5" s="179"/>
      <c r="OFV5" s="179"/>
      <c r="OFW5" s="179"/>
      <c r="OFX5" s="199"/>
      <c r="OFY5" s="199"/>
      <c r="OFZ5" s="199"/>
      <c r="OGA5" s="199"/>
      <c r="OGB5" s="199"/>
      <c r="OGC5" s="199"/>
      <c r="OGD5" s="199"/>
      <c r="OGE5" s="199"/>
      <c r="OGF5" s="189"/>
      <c r="OGG5" s="209"/>
      <c r="OGH5" s="179"/>
      <c r="OGI5" s="179"/>
      <c r="OGJ5" s="179"/>
      <c r="OGK5" s="179"/>
      <c r="OGL5" s="179"/>
      <c r="OGM5" s="179"/>
      <c r="OGN5" s="199"/>
      <c r="OGO5" s="199"/>
      <c r="OGP5" s="199"/>
      <c r="OGQ5" s="199"/>
      <c r="OGR5" s="199"/>
      <c r="OGS5" s="199"/>
      <c r="OGT5" s="199"/>
      <c r="OGU5" s="199"/>
      <c r="OGV5" s="189"/>
      <c r="OGW5" s="209"/>
      <c r="OGX5" s="179"/>
      <c r="OGY5" s="179"/>
      <c r="OGZ5" s="179"/>
      <c r="OHA5" s="179"/>
      <c r="OHB5" s="179"/>
      <c r="OHC5" s="179"/>
      <c r="OHD5" s="199"/>
      <c r="OHE5" s="199"/>
      <c r="OHF5" s="199"/>
      <c r="OHG5" s="199"/>
      <c r="OHH5" s="199"/>
      <c r="OHI5" s="199"/>
      <c r="OHJ5" s="199"/>
      <c r="OHK5" s="199"/>
      <c r="OHL5" s="189"/>
      <c r="OHM5" s="209"/>
      <c r="OHN5" s="179"/>
      <c r="OHO5" s="179"/>
      <c r="OHP5" s="179"/>
      <c r="OHQ5" s="179"/>
      <c r="OHR5" s="179"/>
      <c r="OHS5" s="179"/>
      <c r="OHT5" s="199"/>
      <c r="OHU5" s="199"/>
      <c r="OHV5" s="199"/>
      <c r="OHW5" s="199"/>
      <c r="OHX5" s="199"/>
      <c r="OHY5" s="199"/>
      <c r="OHZ5" s="199"/>
      <c r="OIA5" s="199"/>
      <c r="OIB5" s="189"/>
      <c r="OIC5" s="209"/>
      <c r="OID5" s="179"/>
      <c r="OIE5" s="179"/>
      <c r="OIF5" s="179"/>
      <c r="OIG5" s="179"/>
      <c r="OIH5" s="179"/>
      <c r="OII5" s="179"/>
      <c r="OIJ5" s="199"/>
      <c r="OIK5" s="199"/>
      <c r="OIL5" s="199"/>
      <c r="OIM5" s="199"/>
      <c r="OIN5" s="199"/>
      <c r="OIO5" s="199"/>
      <c r="OIP5" s="199"/>
      <c r="OIQ5" s="199"/>
      <c r="OIR5" s="189"/>
      <c r="OIS5" s="209"/>
      <c r="OIT5" s="179"/>
      <c r="OIU5" s="179"/>
      <c r="OIV5" s="179"/>
      <c r="OIW5" s="179"/>
      <c r="OIX5" s="179"/>
      <c r="OIY5" s="179"/>
      <c r="OIZ5" s="199"/>
      <c r="OJA5" s="199"/>
      <c r="OJB5" s="199"/>
      <c r="OJC5" s="199"/>
      <c r="OJD5" s="199"/>
      <c r="OJE5" s="199"/>
      <c r="OJF5" s="199"/>
      <c r="OJG5" s="199"/>
      <c r="OJH5" s="189"/>
      <c r="OJI5" s="209"/>
      <c r="OJJ5" s="179"/>
      <c r="OJK5" s="179"/>
      <c r="OJL5" s="179"/>
      <c r="OJM5" s="179"/>
      <c r="OJN5" s="179"/>
      <c r="OJO5" s="179"/>
      <c r="OJP5" s="199"/>
      <c r="OJQ5" s="199"/>
      <c r="OJR5" s="199"/>
      <c r="OJS5" s="199"/>
      <c r="OJT5" s="199"/>
      <c r="OJU5" s="199"/>
      <c r="OJV5" s="199"/>
      <c r="OJW5" s="199"/>
      <c r="OJX5" s="189"/>
      <c r="OJY5" s="209"/>
      <c r="OJZ5" s="179"/>
      <c r="OKA5" s="179"/>
      <c r="OKB5" s="179"/>
      <c r="OKC5" s="179"/>
      <c r="OKD5" s="179"/>
      <c r="OKE5" s="179"/>
      <c r="OKF5" s="199"/>
      <c r="OKG5" s="199"/>
      <c r="OKH5" s="199"/>
      <c r="OKI5" s="199"/>
      <c r="OKJ5" s="199"/>
      <c r="OKK5" s="199"/>
      <c r="OKL5" s="199"/>
      <c r="OKM5" s="199"/>
      <c r="OKN5" s="189"/>
      <c r="OKO5" s="209"/>
      <c r="OKP5" s="179"/>
      <c r="OKQ5" s="179"/>
      <c r="OKR5" s="179"/>
      <c r="OKS5" s="179"/>
      <c r="OKT5" s="179"/>
      <c r="OKU5" s="179"/>
      <c r="OKV5" s="199"/>
      <c r="OKW5" s="199"/>
      <c r="OKX5" s="199"/>
      <c r="OKY5" s="199"/>
      <c r="OKZ5" s="199"/>
      <c r="OLA5" s="199"/>
      <c r="OLB5" s="199"/>
      <c r="OLC5" s="199"/>
      <c r="OLD5" s="189"/>
      <c r="OLE5" s="209"/>
      <c r="OLF5" s="179"/>
      <c r="OLG5" s="179"/>
      <c r="OLH5" s="179"/>
      <c r="OLI5" s="179"/>
      <c r="OLJ5" s="179"/>
      <c r="OLK5" s="179"/>
      <c r="OLL5" s="199"/>
      <c r="OLM5" s="199"/>
      <c r="OLN5" s="199"/>
      <c r="OLO5" s="199"/>
      <c r="OLP5" s="199"/>
      <c r="OLQ5" s="199"/>
      <c r="OLR5" s="199"/>
      <c r="OLS5" s="199"/>
      <c r="OLT5" s="189"/>
      <c r="OLU5" s="209"/>
      <c r="OLV5" s="179"/>
      <c r="OLW5" s="179"/>
      <c r="OLX5" s="179"/>
      <c r="OLY5" s="179"/>
      <c r="OLZ5" s="179"/>
      <c r="OMA5" s="179"/>
      <c r="OMB5" s="199"/>
      <c r="OMC5" s="199"/>
      <c r="OMD5" s="199"/>
      <c r="OME5" s="199"/>
      <c r="OMF5" s="199"/>
      <c r="OMG5" s="199"/>
      <c r="OMH5" s="199"/>
      <c r="OMI5" s="199"/>
      <c r="OMJ5" s="189"/>
      <c r="OMK5" s="209"/>
      <c r="OML5" s="179"/>
      <c r="OMM5" s="179"/>
      <c r="OMN5" s="179"/>
      <c r="OMO5" s="179"/>
      <c r="OMP5" s="179"/>
      <c r="OMQ5" s="179"/>
      <c r="OMR5" s="199"/>
      <c r="OMS5" s="199"/>
      <c r="OMT5" s="199"/>
      <c r="OMU5" s="199"/>
      <c r="OMV5" s="199"/>
      <c r="OMW5" s="199"/>
      <c r="OMX5" s="199"/>
      <c r="OMY5" s="199"/>
      <c r="OMZ5" s="189"/>
      <c r="ONA5" s="209"/>
      <c r="ONB5" s="179"/>
      <c r="ONC5" s="179"/>
      <c r="OND5" s="179"/>
      <c r="ONE5" s="179"/>
      <c r="ONF5" s="179"/>
      <c r="ONG5" s="179"/>
      <c r="ONH5" s="199"/>
      <c r="ONI5" s="199"/>
      <c r="ONJ5" s="199"/>
      <c r="ONK5" s="199"/>
      <c r="ONL5" s="199"/>
      <c r="ONM5" s="199"/>
      <c r="ONN5" s="199"/>
      <c r="ONO5" s="199"/>
      <c r="ONP5" s="189"/>
      <c r="ONQ5" s="209"/>
      <c r="ONR5" s="179"/>
      <c r="ONS5" s="179"/>
      <c r="ONT5" s="179"/>
      <c r="ONU5" s="179"/>
      <c r="ONV5" s="179"/>
      <c r="ONW5" s="179"/>
      <c r="ONX5" s="199"/>
      <c r="ONY5" s="199"/>
      <c r="ONZ5" s="199"/>
      <c r="OOA5" s="199"/>
      <c r="OOB5" s="199"/>
      <c r="OOC5" s="199"/>
      <c r="OOD5" s="199"/>
      <c r="OOE5" s="199"/>
      <c r="OOF5" s="189"/>
      <c r="OOG5" s="209"/>
      <c r="OOH5" s="179"/>
      <c r="OOI5" s="179"/>
      <c r="OOJ5" s="179"/>
      <c r="OOK5" s="179"/>
      <c r="OOL5" s="179"/>
      <c r="OOM5" s="179"/>
      <c r="OON5" s="199"/>
      <c r="OOO5" s="199"/>
      <c r="OOP5" s="199"/>
      <c r="OOQ5" s="199"/>
      <c r="OOR5" s="199"/>
      <c r="OOS5" s="199"/>
      <c r="OOT5" s="199"/>
      <c r="OOU5" s="199"/>
      <c r="OOV5" s="189"/>
      <c r="OOW5" s="209"/>
      <c r="OOX5" s="179"/>
      <c r="OOY5" s="179"/>
      <c r="OOZ5" s="179"/>
      <c r="OPA5" s="179"/>
      <c r="OPB5" s="179"/>
      <c r="OPC5" s="179"/>
      <c r="OPD5" s="199"/>
      <c r="OPE5" s="199"/>
      <c r="OPF5" s="199"/>
      <c r="OPG5" s="199"/>
      <c r="OPH5" s="199"/>
      <c r="OPI5" s="199"/>
      <c r="OPJ5" s="199"/>
      <c r="OPK5" s="199"/>
      <c r="OPL5" s="189"/>
      <c r="OPM5" s="209"/>
      <c r="OPN5" s="179"/>
      <c r="OPO5" s="179"/>
      <c r="OPP5" s="179"/>
      <c r="OPQ5" s="179"/>
      <c r="OPR5" s="179"/>
      <c r="OPS5" s="179"/>
      <c r="OPT5" s="199"/>
      <c r="OPU5" s="199"/>
      <c r="OPV5" s="199"/>
      <c r="OPW5" s="199"/>
      <c r="OPX5" s="199"/>
      <c r="OPY5" s="199"/>
      <c r="OPZ5" s="199"/>
      <c r="OQA5" s="199"/>
      <c r="OQB5" s="189"/>
      <c r="OQC5" s="209"/>
      <c r="OQD5" s="179"/>
      <c r="OQE5" s="179"/>
      <c r="OQF5" s="179"/>
      <c r="OQG5" s="179"/>
      <c r="OQH5" s="179"/>
      <c r="OQI5" s="179"/>
      <c r="OQJ5" s="199"/>
      <c r="OQK5" s="199"/>
      <c r="OQL5" s="199"/>
      <c r="OQM5" s="199"/>
      <c r="OQN5" s="199"/>
      <c r="OQO5" s="199"/>
      <c r="OQP5" s="199"/>
      <c r="OQQ5" s="199"/>
      <c r="OQR5" s="189"/>
      <c r="OQS5" s="209"/>
      <c r="OQT5" s="179"/>
      <c r="OQU5" s="179"/>
      <c r="OQV5" s="179"/>
      <c r="OQW5" s="179"/>
      <c r="OQX5" s="179"/>
      <c r="OQY5" s="179"/>
      <c r="OQZ5" s="199"/>
      <c r="ORA5" s="199"/>
      <c r="ORB5" s="199"/>
      <c r="ORC5" s="199"/>
      <c r="ORD5" s="199"/>
      <c r="ORE5" s="199"/>
      <c r="ORF5" s="199"/>
      <c r="ORG5" s="199"/>
      <c r="ORH5" s="189"/>
      <c r="ORI5" s="209"/>
      <c r="ORJ5" s="179"/>
      <c r="ORK5" s="179"/>
      <c r="ORL5" s="179"/>
      <c r="ORM5" s="179"/>
      <c r="ORN5" s="179"/>
      <c r="ORO5" s="179"/>
      <c r="ORP5" s="199"/>
      <c r="ORQ5" s="199"/>
      <c r="ORR5" s="199"/>
      <c r="ORS5" s="199"/>
      <c r="ORT5" s="199"/>
      <c r="ORU5" s="199"/>
      <c r="ORV5" s="199"/>
      <c r="ORW5" s="199"/>
      <c r="ORX5" s="189"/>
      <c r="ORY5" s="209"/>
      <c r="ORZ5" s="179"/>
      <c r="OSA5" s="179"/>
      <c r="OSB5" s="179"/>
      <c r="OSC5" s="179"/>
      <c r="OSD5" s="179"/>
      <c r="OSE5" s="179"/>
      <c r="OSF5" s="199"/>
      <c r="OSG5" s="199"/>
      <c r="OSH5" s="199"/>
      <c r="OSI5" s="199"/>
      <c r="OSJ5" s="199"/>
      <c r="OSK5" s="199"/>
      <c r="OSL5" s="199"/>
      <c r="OSM5" s="199"/>
      <c r="OSN5" s="189"/>
      <c r="OSO5" s="209"/>
      <c r="OSP5" s="179"/>
      <c r="OSQ5" s="179"/>
      <c r="OSR5" s="179"/>
      <c r="OSS5" s="179"/>
      <c r="OST5" s="179"/>
      <c r="OSU5" s="179"/>
      <c r="OSV5" s="199"/>
      <c r="OSW5" s="199"/>
      <c r="OSX5" s="199"/>
      <c r="OSY5" s="199"/>
      <c r="OSZ5" s="199"/>
      <c r="OTA5" s="199"/>
      <c r="OTB5" s="199"/>
      <c r="OTC5" s="199"/>
      <c r="OTD5" s="189"/>
      <c r="OTE5" s="209"/>
      <c r="OTF5" s="179"/>
      <c r="OTG5" s="179"/>
      <c r="OTH5" s="179"/>
      <c r="OTI5" s="179"/>
      <c r="OTJ5" s="179"/>
      <c r="OTK5" s="179"/>
      <c r="OTL5" s="199"/>
      <c r="OTM5" s="199"/>
      <c r="OTN5" s="199"/>
      <c r="OTO5" s="199"/>
      <c r="OTP5" s="199"/>
      <c r="OTQ5" s="199"/>
      <c r="OTR5" s="199"/>
      <c r="OTS5" s="199"/>
      <c r="OTT5" s="189"/>
      <c r="OTU5" s="209"/>
      <c r="OTV5" s="179"/>
      <c r="OTW5" s="179"/>
      <c r="OTX5" s="179"/>
      <c r="OTY5" s="179"/>
      <c r="OTZ5" s="179"/>
      <c r="OUA5" s="179"/>
      <c r="OUB5" s="199"/>
      <c r="OUC5" s="199"/>
      <c r="OUD5" s="199"/>
      <c r="OUE5" s="199"/>
      <c r="OUF5" s="199"/>
      <c r="OUG5" s="199"/>
      <c r="OUH5" s="199"/>
      <c r="OUI5" s="199"/>
      <c r="OUJ5" s="189"/>
      <c r="OUK5" s="209"/>
      <c r="OUL5" s="179"/>
      <c r="OUM5" s="179"/>
      <c r="OUN5" s="179"/>
      <c r="OUO5" s="179"/>
      <c r="OUP5" s="179"/>
      <c r="OUQ5" s="179"/>
      <c r="OUR5" s="199"/>
      <c r="OUS5" s="199"/>
      <c r="OUT5" s="199"/>
      <c r="OUU5" s="199"/>
      <c r="OUV5" s="199"/>
      <c r="OUW5" s="199"/>
      <c r="OUX5" s="199"/>
      <c r="OUY5" s="199"/>
      <c r="OUZ5" s="189"/>
      <c r="OVA5" s="209"/>
      <c r="OVB5" s="179"/>
      <c r="OVC5" s="179"/>
      <c r="OVD5" s="179"/>
      <c r="OVE5" s="179"/>
      <c r="OVF5" s="179"/>
      <c r="OVG5" s="179"/>
      <c r="OVH5" s="199"/>
      <c r="OVI5" s="199"/>
      <c r="OVJ5" s="199"/>
      <c r="OVK5" s="199"/>
      <c r="OVL5" s="199"/>
      <c r="OVM5" s="199"/>
      <c r="OVN5" s="199"/>
      <c r="OVO5" s="199"/>
      <c r="OVP5" s="189"/>
      <c r="OVQ5" s="209"/>
      <c r="OVR5" s="179"/>
      <c r="OVS5" s="179"/>
      <c r="OVT5" s="179"/>
      <c r="OVU5" s="179"/>
      <c r="OVV5" s="179"/>
      <c r="OVW5" s="179"/>
      <c r="OVX5" s="199"/>
      <c r="OVY5" s="199"/>
      <c r="OVZ5" s="199"/>
      <c r="OWA5" s="199"/>
      <c r="OWB5" s="199"/>
      <c r="OWC5" s="199"/>
      <c r="OWD5" s="199"/>
      <c r="OWE5" s="199"/>
      <c r="OWF5" s="189"/>
      <c r="OWG5" s="209"/>
      <c r="OWH5" s="179"/>
      <c r="OWI5" s="179"/>
      <c r="OWJ5" s="179"/>
      <c r="OWK5" s="179"/>
      <c r="OWL5" s="179"/>
      <c r="OWM5" s="179"/>
      <c r="OWN5" s="199"/>
      <c r="OWO5" s="199"/>
      <c r="OWP5" s="199"/>
      <c r="OWQ5" s="199"/>
      <c r="OWR5" s="199"/>
      <c r="OWS5" s="199"/>
      <c r="OWT5" s="199"/>
      <c r="OWU5" s="199"/>
      <c r="OWV5" s="189"/>
      <c r="OWW5" s="209"/>
      <c r="OWX5" s="179"/>
      <c r="OWY5" s="179"/>
      <c r="OWZ5" s="179"/>
      <c r="OXA5" s="179"/>
      <c r="OXB5" s="179"/>
      <c r="OXC5" s="179"/>
      <c r="OXD5" s="199"/>
      <c r="OXE5" s="199"/>
      <c r="OXF5" s="199"/>
      <c r="OXG5" s="199"/>
      <c r="OXH5" s="199"/>
      <c r="OXI5" s="199"/>
      <c r="OXJ5" s="199"/>
      <c r="OXK5" s="199"/>
      <c r="OXL5" s="189"/>
      <c r="OXM5" s="209"/>
      <c r="OXN5" s="179"/>
      <c r="OXO5" s="179"/>
      <c r="OXP5" s="179"/>
      <c r="OXQ5" s="179"/>
      <c r="OXR5" s="179"/>
      <c r="OXS5" s="179"/>
      <c r="OXT5" s="199"/>
      <c r="OXU5" s="199"/>
      <c r="OXV5" s="199"/>
      <c r="OXW5" s="199"/>
      <c r="OXX5" s="199"/>
      <c r="OXY5" s="199"/>
      <c r="OXZ5" s="199"/>
      <c r="OYA5" s="199"/>
      <c r="OYB5" s="189"/>
      <c r="OYC5" s="209"/>
      <c r="OYD5" s="179"/>
      <c r="OYE5" s="179"/>
      <c r="OYF5" s="179"/>
      <c r="OYG5" s="179"/>
      <c r="OYH5" s="179"/>
      <c r="OYI5" s="179"/>
      <c r="OYJ5" s="199"/>
      <c r="OYK5" s="199"/>
      <c r="OYL5" s="199"/>
      <c r="OYM5" s="199"/>
      <c r="OYN5" s="199"/>
      <c r="OYO5" s="199"/>
      <c r="OYP5" s="199"/>
      <c r="OYQ5" s="199"/>
      <c r="OYR5" s="189"/>
      <c r="OYS5" s="209"/>
      <c r="OYT5" s="179"/>
      <c r="OYU5" s="179"/>
      <c r="OYV5" s="179"/>
      <c r="OYW5" s="179"/>
      <c r="OYX5" s="179"/>
      <c r="OYY5" s="179"/>
      <c r="OYZ5" s="199"/>
      <c r="OZA5" s="199"/>
      <c r="OZB5" s="199"/>
      <c r="OZC5" s="199"/>
      <c r="OZD5" s="199"/>
      <c r="OZE5" s="199"/>
      <c r="OZF5" s="199"/>
      <c r="OZG5" s="199"/>
      <c r="OZH5" s="189"/>
      <c r="OZI5" s="209"/>
      <c r="OZJ5" s="179"/>
      <c r="OZK5" s="179"/>
      <c r="OZL5" s="179"/>
      <c r="OZM5" s="179"/>
      <c r="OZN5" s="179"/>
      <c r="OZO5" s="179"/>
      <c r="OZP5" s="199"/>
      <c r="OZQ5" s="199"/>
      <c r="OZR5" s="199"/>
      <c r="OZS5" s="199"/>
      <c r="OZT5" s="199"/>
      <c r="OZU5" s="199"/>
      <c r="OZV5" s="199"/>
      <c r="OZW5" s="199"/>
      <c r="OZX5" s="189"/>
      <c r="OZY5" s="209"/>
      <c r="OZZ5" s="179"/>
      <c r="PAA5" s="179"/>
      <c r="PAB5" s="179"/>
      <c r="PAC5" s="179"/>
      <c r="PAD5" s="179"/>
      <c r="PAE5" s="179"/>
      <c r="PAF5" s="199"/>
      <c r="PAG5" s="199"/>
      <c r="PAH5" s="199"/>
      <c r="PAI5" s="199"/>
      <c r="PAJ5" s="199"/>
      <c r="PAK5" s="199"/>
      <c r="PAL5" s="199"/>
      <c r="PAM5" s="199"/>
      <c r="PAN5" s="189"/>
      <c r="PAO5" s="209"/>
      <c r="PAP5" s="179"/>
      <c r="PAQ5" s="179"/>
      <c r="PAR5" s="179"/>
      <c r="PAS5" s="179"/>
      <c r="PAT5" s="179"/>
      <c r="PAU5" s="179"/>
      <c r="PAV5" s="199"/>
      <c r="PAW5" s="199"/>
      <c r="PAX5" s="199"/>
      <c r="PAY5" s="199"/>
      <c r="PAZ5" s="199"/>
      <c r="PBA5" s="199"/>
      <c r="PBB5" s="199"/>
      <c r="PBC5" s="199"/>
      <c r="PBD5" s="189"/>
      <c r="PBE5" s="209"/>
      <c r="PBF5" s="179"/>
      <c r="PBG5" s="179"/>
      <c r="PBH5" s="179"/>
      <c r="PBI5" s="179"/>
      <c r="PBJ5" s="179"/>
      <c r="PBK5" s="179"/>
      <c r="PBL5" s="199"/>
      <c r="PBM5" s="199"/>
      <c r="PBN5" s="199"/>
      <c r="PBO5" s="199"/>
      <c r="PBP5" s="199"/>
      <c r="PBQ5" s="199"/>
      <c r="PBR5" s="199"/>
      <c r="PBS5" s="199"/>
      <c r="PBT5" s="189"/>
      <c r="PBU5" s="209"/>
      <c r="PBV5" s="179"/>
      <c r="PBW5" s="179"/>
      <c r="PBX5" s="179"/>
      <c r="PBY5" s="179"/>
      <c r="PBZ5" s="179"/>
      <c r="PCA5" s="179"/>
      <c r="PCB5" s="199"/>
      <c r="PCC5" s="199"/>
      <c r="PCD5" s="199"/>
      <c r="PCE5" s="199"/>
      <c r="PCF5" s="199"/>
      <c r="PCG5" s="199"/>
      <c r="PCH5" s="199"/>
      <c r="PCI5" s="199"/>
      <c r="PCJ5" s="189"/>
      <c r="PCK5" s="209"/>
      <c r="PCL5" s="179"/>
      <c r="PCM5" s="179"/>
      <c r="PCN5" s="179"/>
      <c r="PCO5" s="179"/>
      <c r="PCP5" s="179"/>
      <c r="PCQ5" s="179"/>
      <c r="PCR5" s="199"/>
      <c r="PCS5" s="199"/>
      <c r="PCT5" s="199"/>
      <c r="PCU5" s="199"/>
      <c r="PCV5" s="199"/>
      <c r="PCW5" s="199"/>
      <c r="PCX5" s="199"/>
      <c r="PCY5" s="199"/>
      <c r="PCZ5" s="189"/>
      <c r="PDA5" s="209"/>
      <c r="PDB5" s="179"/>
      <c r="PDC5" s="179"/>
      <c r="PDD5" s="179"/>
      <c r="PDE5" s="179"/>
      <c r="PDF5" s="179"/>
      <c r="PDG5" s="179"/>
      <c r="PDH5" s="199"/>
      <c r="PDI5" s="199"/>
      <c r="PDJ5" s="199"/>
      <c r="PDK5" s="199"/>
      <c r="PDL5" s="199"/>
      <c r="PDM5" s="199"/>
      <c r="PDN5" s="199"/>
      <c r="PDO5" s="199"/>
      <c r="PDP5" s="189"/>
      <c r="PDQ5" s="209"/>
      <c r="PDR5" s="179"/>
      <c r="PDS5" s="179"/>
      <c r="PDT5" s="179"/>
      <c r="PDU5" s="179"/>
      <c r="PDV5" s="179"/>
      <c r="PDW5" s="179"/>
      <c r="PDX5" s="199"/>
      <c r="PDY5" s="199"/>
      <c r="PDZ5" s="199"/>
      <c r="PEA5" s="199"/>
      <c r="PEB5" s="199"/>
      <c r="PEC5" s="199"/>
      <c r="PED5" s="199"/>
      <c r="PEE5" s="199"/>
      <c r="PEF5" s="189"/>
      <c r="PEG5" s="209"/>
      <c r="PEH5" s="179"/>
      <c r="PEI5" s="179"/>
      <c r="PEJ5" s="179"/>
      <c r="PEK5" s="179"/>
      <c r="PEL5" s="179"/>
      <c r="PEM5" s="179"/>
      <c r="PEN5" s="199"/>
      <c r="PEO5" s="199"/>
      <c r="PEP5" s="199"/>
      <c r="PEQ5" s="199"/>
      <c r="PER5" s="199"/>
      <c r="PES5" s="199"/>
      <c r="PET5" s="199"/>
      <c r="PEU5" s="199"/>
      <c r="PEV5" s="189"/>
      <c r="PEW5" s="209"/>
      <c r="PEX5" s="179"/>
      <c r="PEY5" s="179"/>
      <c r="PEZ5" s="179"/>
      <c r="PFA5" s="179"/>
      <c r="PFB5" s="179"/>
      <c r="PFC5" s="179"/>
      <c r="PFD5" s="199"/>
      <c r="PFE5" s="199"/>
      <c r="PFF5" s="199"/>
      <c r="PFG5" s="199"/>
      <c r="PFH5" s="199"/>
      <c r="PFI5" s="199"/>
      <c r="PFJ5" s="199"/>
      <c r="PFK5" s="199"/>
      <c r="PFL5" s="189"/>
      <c r="PFM5" s="209"/>
      <c r="PFN5" s="179"/>
      <c r="PFO5" s="179"/>
      <c r="PFP5" s="179"/>
      <c r="PFQ5" s="179"/>
      <c r="PFR5" s="179"/>
      <c r="PFS5" s="179"/>
      <c r="PFT5" s="199"/>
      <c r="PFU5" s="199"/>
      <c r="PFV5" s="199"/>
      <c r="PFW5" s="199"/>
      <c r="PFX5" s="199"/>
      <c r="PFY5" s="199"/>
      <c r="PFZ5" s="199"/>
      <c r="PGA5" s="199"/>
      <c r="PGB5" s="189"/>
      <c r="PGC5" s="209"/>
      <c r="PGD5" s="179"/>
      <c r="PGE5" s="179"/>
      <c r="PGF5" s="179"/>
      <c r="PGG5" s="179"/>
      <c r="PGH5" s="179"/>
      <c r="PGI5" s="179"/>
      <c r="PGJ5" s="199"/>
      <c r="PGK5" s="199"/>
      <c r="PGL5" s="199"/>
      <c r="PGM5" s="199"/>
      <c r="PGN5" s="199"/>
      <c r="PGO5" s="199"/>
      <c r="PGP5" s="199"/>
      <c r="PGQ5" s="199"/>
      <c r="PGR5" s="189"/>
      <c r="PGS5" s="209"/>
      <c r="PGT5" s="179"/>
      <c r="PGU5" s="179"/>
      <c r="PGV5" s="179"/>
      <c r="PGW5" s="179"/>
      <c r="PGX5" s="179"/>
      <c r="PGY5" s="179"/>
      <c r="PGZ5" s="199"/>
      <c r="PHA5" s="199"/>
      <c r="PHB5" s="199"/>
      <c r="PHC5" s="199"/>
      <c r="PHD5" s="199"/>
      <c r="PHE5" s="199"/>
      <c r="PHF5" s="199"/>
      <c r="PHG5" s="199"/>
      <c r="PHH5" s="189"/>
      <c r="PHI5" s="209"/>
      <c r="PHJ5" s="179"/>
      <c r="PHK5" s="179"/>
      <c r="PHL5" s="179"/>
      <c r="PHM5" s="179"/>
      <c r="PHN5" s="179"/>
      <c r="PHO5" s="179"/>
      <c r="PHP5" s="199"/>
      <c r="PHQ5" s="199"/>
      <c r="PHR5" s="199"/>
      <c r="PHS5" s="199"/>
      <c r="PHT5" s="199"/>
      <c r="PHU5" s="199"/>
      <c r="PHV5" s="199"/>
      <c r="PHW5" s="199"/>
      <c r="PHX5" s="189"/>
      <c r="PHY5" s="209"/>
      <c r="PHZ5" s="179"/>
      <c r="PIA5" s="179"/>
      <c r="PIB5" s="179"/>
      <c r="PIC5" s="179"/>
      <c r="PID5" s="179"/>
      <c r="PIE5" s="179"/>
      <c r="PIF5" s="199"/>
      <c r="PIG5" s="199"/>
      <c r="PIH5" s="199"/>
      <c r="PII5" s="199"/>
      <c r="PIJ5" s="199"/>
      <c r="PIK5" s="199"/>
      <c r="PIL5" s="199"/>
      <c r="PIM5" s="199"/>
      <c r="PIN5" s="189"/>
      <c r="PIO5" s="209"/>
      <c r="PIP5" s="179"/>
      <c r="PIQ5" s="179"/>
      <c r="PIR5" s="179"/>
      <c r="PIS5" s="179"/>
      <c r="PIT5" s="179"/>
      <c r="PIU5" s="179"/>
      <c r="PIV5" s="199"/>
      <c r="PIW5" s="199"/>
      <c r="PIX5" s="199"/>
      <c r="PIY5" s="199"/>
      <c r="PIZ5" s="199"/>
      <c r="PJA5" s="199"/>
      <c r="PJB5" s="199"/>
      <c r="PJC5" s="199"/>
      <c r="PJD5" s="189"/>
      <c r="PJE5" s="209"/>
      <c r="PJF5" s="179"/>
      <c r="PJG5" s="179"/>
      <c r="PJH5" s="179"/>
      <c r="PJI5" s="179"/>
      <c r="PJJ5" s="179"/>
      <c r="PJK5" s="179"/>
      <c r="PJL5" s="199"/>
      <c r="PJM5" s="199"/>
      <c r="PJN5" s="199"/>
      <c r="PJO5" s="199"/>
      <c r="PJP5" s="199"/>
      <c r="PJQ5" s="199"/>
      <c r="PJR5" s="199"/>
      <c r="PJS5" s="199"/>
      <c r="PJT5" s="189"/>
      <c r="PJU5" s="209"/>
      <c r="PJV5" s="179"/>
      <c r="PJW5" s="179"/>
      <c r="PJX5" s="179"/>
      <c r="PJY5" s="179"/>
      <c r="PJZ5" s="179"/>
      <c r="PKA5" s="179"/>
      <c r="PKB5" s="199"/>
      <c r="PKC5" s="199"/>
      <c r="PKD5" s="199"/>
      <c r="PKE5" s="199"/>
      <c r="PKF5" s="199"/>
      <c r="PKG5" s="199"/>
      <c r="PKH5" s="199"/>
      <c r="PKI5" s="199"/>
      <c r="PKJ5" s="189"/>
      <c r="PKK5" s="209"/>
      <c r="PKL5" s="179"/>
      <c r="PKM5" s="179"/>
      <c r="PKN5" s="179"/>
      <c r="PKO5" s="179"/>
      <c r="PKP5" s="179"/>
      <c r="PKQ5" s="179"/>
      <c r="PKR5" s="199"/>
      <c r="PKS5" s="199"/>
      <c r="PKT5" s="199"/>
      <c r="PKU5" s="199"/>
      <c r="PKV5" s="199"/>
      <c r="PKW5" s="199"/>
      <c r="PKX5" s="199"/>
      <c r="PKY5" s="199"/>
      <c r="PKZ5" s="189"/>
      <c r="PLA5" s="209"/>
      <c r="PLB5" s="179"/>
      <c r="PLC5" s="179"/>
      <c r="PLD5" s="179"/>
      <c r="PLE5" s="179"/>
      <c r="PLF5" s="179"/>
      <c r="PLG5" s="179"/>
      <c r="PLH5" s="199"/>
      <c r="PLI5" s="199"/>
      <c r="PLJ5" s="199"/>
      <c r="PLK5" s="199"/>
      <c r="PLL5" s="199"/>
      <c r="PLM5" s="199"/>
      <c r="PLN5" s="199"/>
      <c r="PLO5" s="199"/>
      <c r="PLP5" s="189"/>
      <c r="PLQ5" s="209"/>
      <c r="PLR5" s="179"/>
      <c r="PLS5" s="179"/>
      <c r="PLT5" s="179"/>
      <c r="PLU5" s="179"/>
      <c r="PLV5" s="179"/>
      <c r="PLW5" s="179"/>
      <c r="PLX5" s="199"/>
      <c r="PLY5" s="199"/>
      <c r="PLZ5" s="199"/>
      <c r="PMA5" s="199"/>
      <c r="PMB5" s="199"/>
      <c r="PMC5" s="199"/>
      <c r="PMD5" s="199"/>
      <c r="PME5" s="199"/>
      <c r="PMF5" s="189"/>
      <c r="PMG5" s="209"/>
      <c r="PMH5" s="179"/>
      <c r="PMI5" s="179"/>
      <c r="PMJ5" s="179"/>
      <c r="PMK5" s="179"/>
      <c r="PML5" s="179"/>
      <c r="PMM5" s="179"/>
      <c r="PMN5" s="199"/>
      <c r="PMO5" s="199"/>
      <c r="PMP5" s="199"/>
      <c r="PMQ5" s="199"/>
      <c r="PMR5" s="199"/>
      <c r="PMS5" s="199"/>
      <c r="PMT5" s="199"/>
      <c r="PMU5" s="199"/>
      <c r="PMV5" s="189"/>
      <c r="PMW5" s="209"/>
      <c r="PMX5" s="179"/>
      <c r="PMY5" s="179"/>
      <c r="PMZ5" s="179"/>
      <c r="PNA5" s="179"/>
      <c r="PNB5" s="179"/>
      <c r="PNC5" s="179"/>
      <c r="PND5" s="199"/>
      <c r="PNE5" s="199"/>
      <c r="PNF5" s="199"/>
      <c r="PNG5" s="199"/>
      <c r="PNH5" s="199"/>
      <c r="PNI5" s="199"/>
      <c r="PNJ5" s="199"/>
      <c r="PNK5" s="199"/>
      <c r="PNL5" s="189"/>
      <c r="PNM5" s="209"/>
      <c r="PNN5" s="179"/>
      <c r="PNO5" s="179"/>
      <c r="PNP5" s="179"/>
      <c r="PNQ5" s="179"/>
      <c r="PNR5" s="179"/>
      <c r="PNS5" s="179"/>
      <c r="PNT5" s="199"/>
      <c r="PNU5" s="199"/>
      <c r="PNV5" s="199"/>
      <c r="PNW5" s="199"/>
      <c r="PNX5" s="199"/>
      <c r="PNY5" s="199"/>
      <c r="PNZ5" s="199"/>
      <c r="POA5" s="199"/>
      <c r="POB5" s="189"/>
      <c r="POC5" s="209"/>
      <c r="POD5" s="179"/>
      <c r="POE5" s="179"/>
      <c r="POF5" s="179"/>
      <c r="POG5" s="179"/>
      <c r="POH5" s="179"/>
      <c r="POI5" s="179"/>
      <c r="POJ5" s="199"/>
      <c r="POK5" s="199"/>
      <c r="POL5" s="199"/>
      <c r="POM5" s="199"/>
      <c r="PON5" s="199"/>
      <c r="POO5" s="199"/>
      <c r="POP5" s="199"/>
      <c r="POQ5" s="199"/>
      <c r="POR5" s="189"/>
      <c r="POS5" s="209"/>
      <c r="POT5" s="179"/>
      <c r="POU5" s="179"/>
      <c r="POV5" s="179"/>
      <c r="POW5" s="179"/>
      <c r="POX5" s="179"/>
      <c r="POY5" s="179"/>
      <c r="POZ5" s="199"/>
      <c r="PPA5" s="199"/>
      <c r="PPB5" s="199"/>
      <c r="PPC5" s="199"/>
      <c r="PPD5" s="199"/>
      <c r="PPE5" s="199"/>
      <c r="PPF5" s="199"/>
      <c r="PPG5" s="199"/>
      <c r="PPH5" s="189"/>
      <c r="PPI5" s="209"/>
      <c r="PPJ5" s="179"/>
      <c r="PPK5" s="179"/>
      <c r="PPL5" s="179"/>
      <c r="PPM5" s="179"/>
      <c r="PPN5" s="179"/>
      <c r="PPO5" s="179"/>
      <c r="PPP5" s="199"/>
      <c r="PPQ5" s="199"/>
      <c r="PPR5" s="199"/>
      <c r="PPS5" s="199"/>
      <c r="PPT5" s="199"/>
      <c r="PPU5" s="199"/>
      <c r="PPV5" s="199"/>
      <c r="PPW5" s="199"/>
      <c r="PPX5" s="189"/>
      <c r="PPY5" s="209"/>
      <c r="PPZ5" s="179"/>
      <c r="PQA5" s="179"/>
      <c r="PQB5" s="179"/>
      <c r="PQC5" s="179"/>
      <c r="PQD5" s="179"/>
      <c r="PQE5" s="179"/>
      <c r="PQF5" s="199"/>
      <c r="PQG5" s="199"/>
      <c r="PQH5" s="199"/>
      <c r="PQI5" s="199"/>
      <c r="PQJ5" s="199"/>
      <c r="PQK5" s="199"/>
      <c r="PQL5" s="199"/>
      <c r="PQM5" s="199"/>
      <c r="PQN5" s="189"/>
      <c r="PQO5" s="209"/>
      <c r="PQP5" s="179"/>
      <c r="PQQ5" s="179"/>
      <c r="PQR5" s="179"/>
      <c r="PQS5" s="179"/>
      <c r="PQT5" s="179"/>
      <c r="PQU5" s="179"/>
      <c r="PQV5" s="199"/>
      <c r="PQW5" s="199"/>
      <c r="PQX5" s="199"/>
      <c r="PQY5" s="199"/>
      <c r="PQZ5" s="199"/>
      <c r="PRA5" s="199"/>
      <c r="PRB5" s="199"/>
      <c r="PRC5" s="199"/>
      <c r="PRD5" s="189"/>
      <c r="PRE5" s="209"/>
      <c r="PRF5" s="179"/>
      <c r="PRG5" s="179"/>
      <c r="PRH5" s="179"/>
      <c r="PRI5" s="179"/>
      <c r="PRJ5" s="179"/>
      <c r="PRK5" s="179"/>
      <c r="PRL5" s="199"/>
      <c r="PRM5" s="199"/>
      <c r="PRN5" s="199"/>
      <c r="PRO5" s="199"/>
      <c r="PRP5" s="199"/>
      <c r="PRQ5" s="199"/>
      <c r="PRR5" s="199"/>
      <c r="PRS5" s="199"/>
      <c r="PRT5" s="189"/>
      <c r="PRU5" s="209"/>
      <c r="PRV5" s="179"/>
      <c r="PRW5" s="179"/>
      <c r="PRX5" s="179"/>
      <c r="PRY5" s="179"/>
      <c r="PRZ5" s="179"/>
      <c r="PSA5" s="179"/>
      <c r="PSB5" s="199"/>
      <c r="PSC5" s="199"/>
      <c r="PSD5" s="199"/>
      <c r="PSE5" s="199"/>
      <c r="PSF5" s="199"/>
      <c r="PSG5" s="199"/>
      <c r="PSH5" s="199"/>
      <c r="PSI5" s="199"/>
      <c r="PSJ5" s="189"/>
      <c r="PSK5" s="209"/>
      <c r="PSL5" s="179"/>
      <c r="PSM5" s="179"/>
      <c r="PSN5" s="179"/>
      <c r="PSO5" s="179"/>
      <c r="PSP5" s="179"/>
      <c r="PSQ5" s="179"/>
      <c r="PSR5" s="199"/>
      <c r="PSS5" s="199"/>
      <c r="PST5" s="199"/>
      <c r="PSU5" s="199"/>
      <c r="PSV5" s="199"/>
      <c r="PSW5" s="199"/>
      <c r="PSX5" s="199"/>
      <c r="PSY5" s="199"/>
      <c r="PSZ5" s="189"/>
      <c r="PTA5" s="209"/>
      <c r="PTB5" s="179"/>
      <c r="PTC5" s="179"/>
      <c r="PTD5" s="179"/>
      <c r="PTE5" s="179"/>
      <c r="PTF5" s="179"/>
      <c r="PTG5" s="179"/>
      <c r="PTH5" s="199"/>
      <c r="PTI5" s="199"/>
      <c r="PTJ5" s="199"/>
      <c r="PTK5" s="199"/>
      <c r="PTL5" s="199"/>
      <c r="PTM5" s="199"/>
      <c r="PTN5" s="199"/>
      <c r="PTO5" s="199"/>
      <c r="PTP5" s="189"/>
      <c r="PTQ5" s="209"/>
      <c r="PTR5" s="179"/>
      <c r="PTS5" s="179"/>
      <c r="PTT5" s="179"/>
      <c r="PTU5" s="179"/>
      <c r="PTV5" s="179"/>
      <c r="PTW5" s="179"/>
      <c r="PTX5" s="199"/>
      <c r="PTY5" s="199"/>
      <c r="PTZ5" s="199"/>
      <c r="PUA5" s="199"/>
      <c r="PUB5" s="199"/>
      <c r="PUC5" s="199"/>
      <c r="PUD5" s="199"/>
      <c r="PUE5" s="199"/>
      <c r="PUF5" s="189"/>
      <c r="PUG5" s="209"/>
      <c r="PUH5" s="179"/>
      <c r="PUI5" s="179"/>
      <c r="PUJ5" s="179"/>
      <c r="PUK5" s="179"/>
      <c r="PUL5" s="179"/>
      <c r="PUM5" s="179"/>
      <c r="PUN5" s="199"/>
      <c r="PUO5" s="199"/>
      <c r="PUP5" s="199"/>
      <c r="PUQ5" s="199"/>
      <c r="PUR5" s="199"/>
      <c r="PUS5" s="199"/>
      <c r="PUT5" s="199"/>
      <c r="PUU5" s="199"/>
      <c r="PUV5" s="189"/>
      <c r="PUW5" s="209"/>
      <c r="PUX5" s="179"/>
      <c r="PUY5" s="179"/>
      <c r="PUZ5" s="179"/>
      <c r="PVA5" s="179"/>
      <c r="PVB5" s="179"/>
      <c r="PVC5" s="179"/>
      <c r="PVD5" s="199"/>
      <c r="PVE5" s="199"/>
      <c r="PVF5" s="199"/>
      <c r="PVG5" s="199"/>
      <c r="PVH5" s="199"/>
      <c r="PVI5" s="199"/>
      <c r="PVJ5" s="199"/>
      <c r="PVK5" s="199"/>
      <c r="PVL5" s="189"/>
      <c r="PVM5" s="209"/>
      <c r="PVN5" s="179"/>
      <c r="PVO5" s="179"/>
      <c r="PVP5" s="179"/>
      <c r="PVQ5" s="179"/>
      <c r="PVR5" s="179"/>
      <c r="PVS5" s="179"/>
      <c r="PVT5" s="199"/>
      <c r="PVU5" s="199"/>
      <c r="PVV5" s="199"/>
      <c r="PVW5" s="199"/>
      <c r="PVX5" s="199"/>
      <c r="PVY5" s="199"/>
      <c r="PVZ5" s="199"/>
      <c r="PWA5" s="199"/>
      <c r="PWB5" s="189"/>
      <c r="PWC5" s="209"/>
      <c r="PWD5" s="179"/>
      <c r="PWE5" s="179"/>
      <c r="PWF5" s="179"/>
      <c r="PWG5" s="179"/>
      <c r="PWH5" s="179"/>
      <c r="PWI5" s="179"/>
      <c r="PWJ5" s="199"/>
      <c r="PWK5" s="199"/>
      <c r="PWL5" s="199"/>
      <c r="PWM5" s="199"/>
      <c r="PWN5" s="199"/>
      <c r="PWO5" s="199"/>
      <c r="PWP5" s="199"/>
      <c r="PWQ5" s="199"/>
      <c r="PWR5" s="189"/>
      <c r="PWS5" s="209"/>
      <c r="PWT5" s="179"/>
      <c r="PWU5" s="179"/>
      <c r="PWV5" s="179"/>
      <c r="PWW5" s="179"/>
      <c r="PWX5" s="179"/>
      <c r="PWY5" s="179"/>
      <c r="PWZ5" s="199"/>
      <c r="PXA5" s="199"/>
      <c r="PXB5" s="199"/>
      <c r="PXC5" s="199"/>
      <c r="PXD5" s="199"/>
      <c r="PXE5" s="199"/>
      <c r="PXF5" s="199"/>
      <c r="PXG5" s="199"/>
      <c r="PXH5" s="189"/>
      <c r="PXI5" s="209"/>
      <c r="PXJ5" s="179"/>
      <c r="PXK5" s="179"/>
      <c r="PXL5" s="179"/>
      <c r="PXM5" s="179"/>
      <c r="PXN5" s="179"/>
      <c r="PXO5" s="179"/>
      <c r="PXP5" s="199"/>
      <c r="PXQ5" s="199"/>
      <c r="PXR5" s="199"/>
      <c r="PXS5" s="199"/>
      <c r="PXT5" s="199"/>
      <c r="PXU5" s="199"/>
      <c r="PXV5" s="199"/>
      <c r="PXW5" s="199"/>
      <c r="PXX5" s="189"/>
      <c r="PXY5" s="209"/>
      <c r="PXZ5" s="179"/>
      <c r="PYA5" s="179"/>
      <c r="PYB5" s="179"/>
      <c r="PYC5" s="179"/>
      <c r="PYD5" s="179"/>
      <c r="PYE5" s="179"/>
      <c r="PYF5" s="199"/>
      <c r="PYG5" s="199"/>
      <c r="PYH5" s="199"/>
      <c r="PYI5" s="199"/>
      <c r="PYJ5" s="199"/>
      <c r="PYK5" s="199"/>
      <c r="PYL5" s="199"/>
      <c r="PYM5" s="199"/>
      <c r="PYN5" s="189"/>
      <c r="PYO5" s="209"/>
      <c r="PYP5" s="179"/>
      <c r="PYQ5" s="179"/>
      <c r="PYR5" s="179"/>
      <c r="PYS5" s="179"/>
      <c r="PYT5" s="179"/>
      <c r="PYU5" s="179"/>
      <c r="PYV5" s="199"/>
      <c r="PYW5" s="199"/>
      <c r="PYX5" s="199"/>
      <c r="PYY5" s="199"/>
      <c r="PYZ5" s="199"/>
      <c r="PZA5" s="199"/>
      <c r="PZB5" s="199"/>
      <c r="PZC5" s="199"/>
      <c r="PZD5" s="189"/>
      <c r="PZE5" s="209"/>
      <c r="PZF5" s="179"/>
      <c r="PZG5" s="179"/>
      <c r="PZH5" s="179"/>
      <c r="PZI5" s="179"/>
      <c r="PZJ5" s="179"/>
      <c r="PZK5" s="179"/>
      <c r="PZL5" s="199"/>
      <c r="PZM5" s="199"/>
      <c r="PZN5" s="199"/>
      <c r="PZO5" s="199"/>
      <c r="PZP5" s="199"/>
      <c r="PZQ5" s="199"/>
      <c r="PZR5" s="199"/>
      <c r="PZS5" s="199"/>
      <c r="PZT5" s="189"/>
      <c r="PZU5" s="209"/>
      <c r="PZV5" s="179"/>
      <c r="PZW5" s="179"/>
      <c r="PZX5" s="179"/>
      <c r="PZY5" s="179"/>
      <c r="PZZ5" s="179"/>
      <c r="QAA5" s="179"/>
      <c r="QAB5" s="199"/>
      <c r="QAC5" s="199"/>
      <c r="QAD5" s="199"/>
      <c r="QAE5" s="199"/>
      <c r="QAF5" s="199"/>
      <c r="QAG5" s="199"/>
      <c r="QAH5" s="199"/>
      <c r="QAI5" s="199"/>
      <c r="QAJ5" s="189"/>
      <c r="QAK5" s="209"/>
      <c r="QAL5" s="179"/>
      <c r="QAM5" s="179"/>
      <c r="QAN5" s="179"/>
      <c r="QAO5" s="179"/>
      <c r="QAP5" s="179"/>
      <c r="QAQ5" s="179"/>
      <c r="QAR5" s="199"/>
      <c r="QAS5" s="199"/>
      <c r="QAT5" s="199"/>
      <c r="QAU5" s="199"/>
      <c r="QAV5" s="199"/>
      <c r="QAW5" s="199"/>
      <c r="QAX5" s="199"/>
      <c r="QAY5" s="199"/>
      <c r="QAZ5" s="189"/>
      <c r="QBA5" s="209"/>
      <c r="QBB5" s="179"/>
      <c r="QBC5" s="179"/>
      <c r="QBD5" s="179"/>
      <c r="QBE5" s="179"/>
      <c r="QBF5" s="179"/>
      <c r="QBG5" s="179"/>
      <c r="QBH5" s="199"/>
      <c r="QBI5" s="199"/>
      <c r="QBJ5" s="199"/>
      <c r="QBK5" s="199"/>
      <c r="QBL5" s="199"/>
      <c r="QBM5" s="199"/>
      <c r="QBN5" s="199"/>
      <c r="QBO5" s="199"/>
      <c r="QBP5" s="189"/>
      <c r="QBQ5" s="209"/>
      <c r="QBR5" s="179"/>
      <c r="QBS5" s="179"/>
      <c r="QBT5" s="179"/>
      <c r="QBU5" s="179"/>
      <c r="QBV5" s="179"/>
      <c r="QBW5" s="179"/>
      <c r="QBX5" s="199"/>
      <c r="QBY5" s="199"/>
      <c r="QBZ5" s="199"/>
      <c r="QCA5" s="199"/>
      <c r="QCB5" s="199"/>
      <c r="QCC5" s="199"/>
      <c r="QCD5" s="199"/>
      <c r="QCE5" s="199"/>
      <c r="QCF5" s="189"/>
      <c r="QCG5" s="209"/>
      <c r="QCH5" s="179"/>
      <c r="QCI5" s="179"/>
      <c r="QCJ5" s="179"/>
      <c r="QCK5" s="179"/>
      <c r="QCL5" s="179"/>
      <c r="QCM5" s="179"/>
      <c r="QCN5" s="199"/>
      <c r="QCO5" s="199"/>
      <c r="QCP5" s="199"/>
      <c r="QCQ5" s="199"/>
      <c r="QCR5" s="199"/>
      <c r="QCS5" s="199"/>
      <c r="QCT5" s="199"/>
      <c r="QCU5" s="199"/>
      <c r="QCV5" s="189"/>
      <c r="QCW5" s="209"/>
      <c r="QCX5" s="179"/>
      <c r="QCY5" s="179"/>
      <c r="QCZ5" s="179"/>
      <c r="QDA5" s="179"/>
      <c r="QDB5" s="179"/>
      <c r="QDC5" s="179"/>
      <c r="QDD5" s="199"/>
      <c r="QDE5" s="199"/>
      <c r="QDF5" s="199"/>
      <c r="QDG5" s="199"/>
      <c r="QDH5" s="199"/>
      <c r="QDI5" s="199"/>
      <c r="QDJ5" s="199"/>
      <c r="QDK5" s="199"/>
      <c r="QDL5" s="189"/>
      <c r="QDM5" s="209"/>
      <c r="QDN5" s="179"/>
      <c r="QDO5" s="179"/>
      <c r="QDP5" s="179"/>
      <c r="QDQ5" s="179"/>
      <c r="QDR5" s="179"/>
      <c r="QDS5" s="179"/>
      <c r="QDT5" s="199"/>
      <c r="QDU5" s="199"/>
      <c r="QDV5" s="199"/>
      <c r="QDW5" s="199"/>
      <c r="QDX5" s="199"/>
      <c r="QDY5" s="199"/>
      <c r="QDZ5" s="199"/>
      <c r="QEA5" s="199"/>
      <c r="QEB5" s="189"/>
      <c r="QEC5" s="209"/>
      <c r="QED5" s="179"/>
      <c r="QEE5" s="179"/>
      <c r="QEF5" s="179"/>
      <c r="QEG5" s="179"/>
      <c r="QEH5" s="179"/>
      <c r="QEI5" s="179"/>
      <c r="QEJ5" s="199"/>
      <c r="QEK5" s="199"/>
      <c r="QEL5" s="199"/>
      <c r="QEM5" s="199"/>
      <c r="QEN5" s="199"/>
      <c r="QEO5" s="199"/>
      <c r="QEP5" s="199"/>
      <c r="QEQ5" s="199"/>
      <c r="QER5" s="189"/>
      <c r="QES5" s="209"/>
      <c r="QET5" s="179"/>
      <c r="QEU5" s="179"/>
      <c r="QEV5" s="179"/>
      <c r="QEW5" s="179"/>
      <c r="QEX5" s="179"/>
      <c r="QEY5" s="179"/>
      <c r="QEZ5" s="199"/>
      <c r="QFA5" s="199"/>
      <c r="QFB5" s="199"/>
      <c r="QFC5" s="199"/>
      <c r="QFD5" s="199"/>
      <c r="QFE5" s="199"/>
      <c r="QFF5" s="199"/>
      <c r="QFG5" s="199"/>
      <c r="QFH5" s="189"/>
      <c r="QFI5" s="209"/>
      <c r="QFJ5" s="179"/>
      <c r="QFK5" s="179"/>
      <c r="QFL5" s="179"/>
      <c r="QFM5" s="179"/>
      <c r="QFN5" s="179"/>
      <c r="QFO5" s="179"/>
      <c r="QFP5" s="199"/>
      <c r="QFQ5" s="199"/>
      <c r="QFR5" s="199"/>
      <c r="QFS5" s="199"/>
      <c r="QFT5" s="199"/>
      <c r="QFU5" s="199"/>
      <c r="QFV5" s="199"/>
      <c r="QFW5" s="199"/>
      <c r="QFX5" s="189"/>
      <c r="QFY5" s="209"/>
      <c r="QFZ5" s="179"/>
      <c r="QGA5" s="179"/>
      <c r="QGB5" s="179"/>
      <c r="QGC5" s="179"/>
      <c r="QGD5" s="179"/>
      <c r="QGE5" s="179"/>
      <c r="QGF5" s="199"/>
      <c r="QGG5" s="199"/>
      <c r="QGH5" s="199"/>
      <c r="QGI5" s="199"/>
      <c r="QGJ5" s="199"/>
      <c r="QGK5" s="199"/>
      <c r="QGL5" s="199"/>
      <c r="QGM5" s="199"/>
      <c r="QGN5" s="189"/>
      <c r="QGO5" s="209"/>
      <c r="QGP5" s="179"/>
      <c r="QGQ5" s="179"/>
      <c r="QGR5" s="179"/>
      <c r="QGS5" s="179"/>
      <c r="QGT5" s="179"/>
      <c r="QGU5" s="179"/>
      <c r="QGV5" s="199"/>
      <c r="QGW5" s="199"/>
      <c r="QGX5" s="199"/>
      <c r="QGY5" s="199"/>
      <c r="QGZ5" s="199"/>
      <c r="QHA5" s="199"/>
      <c r="QHB5" s="199"/>
      <c r="QHC5" s="199"/>
      <c r="QHD5" s="189"/>
      <c r="QHE5" s="209"/>
      <c r="QHF5" s="179"/>
      <c r="QHG5" s="179"/>
      <c r="QHH5" s="179"/>
      <c r="QHI5" s="179"/>
      <c r="QHJ5" s="179"/>
      <c r="QHK5" s="179"/>
      <c r="QHL5" s="199"/>
      <c r="QHM5" s="199"/>
      <c r="QHN5" s="199"/>
      <c r="QHO5" s="199"/>
      <c r="QHP5" s="199"/>
      <c r="QHQ5" s="199"/>
      <c r="QHR5" s="199"/>
      <c r="QHS5" s="199"/>
      <c r="QHT5" s="189"/>
      <c r="QHU5" s="209"/>
      <c r="QHV5" s="179"/>
      <c r="QHW5" s="179"/>
      <c r="QHX5" s="179"/>
      <c r="QHY5" s="179"/>
      <c r="QHZ5" s="179"/>
      <c r="QIA5" s="179"/>
      <c r="QIB5" s="199"/>
      <c r="QIC5" s="199"/>
      <c r="QID5" s="199"/>
      <c r="QIE5" s="199"/>
      <c r="QIF5" s="199"/>
      <c r="QIG5" s="199"/>
      <c r="QIH5" s="199"/>
      <c r="QII5" s="199"/>
      <c r="QIJ5" s="189"/>
      <c r="QIK5" s="209"/>
      <c r="QIL5" s="179"/>
      <c r="QIM5" s="179"/>
      <c r="QIN5" s="179"/>
      <c r="QIO5" s="179"/>
      <c r="QIP5" s="179"/>
      <c r="QIQ5" s="179"/>
      <c r="QIR5" s="199"/>
      <c r="QIS5" s="199"/>
      <c r="QIT5" s="199"/>
      <c r="QIU5" s="199"/>
      <c r="QIV5" s="199"/>
      <c r="QIW5" s="199"/>
      <c r="QIX5" s="199"/>
      <c r="QIY5" s="199"/>
      <c r="QIZ5" s="189"/>
      <c r="QJA5" s="209"/>
      <c r="QJB5" s="179"/>
      <c r="QJC5" s="179"/>
      <c r="QJD5" s="179"/>
      <c r="QJE5" s="179"/>
      <c r="QJF5" s="179"/>
      <c r="QJG5" s="179"/>
      <c r="QJH5" s="199"/>
      <c r="QJI5" s="199"/>
      <c r="QJJ5" s="199"/>
      <c r="QJK5" s="199"/>
      <c r="QJL5" s="199"/>
      <c r="QJM5" s="199"/>
      <c r="QJN5" s="199"/>
      <c r="QJO5" s="199"/>
      <c r="QJP5" s="189"/>
      <c r="QJQ5" s="209"/>
      <c r="QJR5" s="179"/>
      <c r="QJS5" s="179"/>
      <c r="QJT5" s="179"/>
      <c r="QJU5" s="179"/>
      <c r="QJV5" s="179"/>
      <c r="QJW5" s="179"/>
      <c r="QJX5" s="199"/>
      <c r="QJY5" s="199"/>
      <c r="QJZ5" s="199"/>
      <c r="QKA5" s="199"/>
      <c r="QKB5" s="199"/>
      <c r="QKC5" s="199"/>
      <c r="QKD5" s="199"/>
      <c r="QKE5" s="199"/>
      <c r="QKF5" s="189"/>
      <c r="QKG5" s="209"/>
      <c r="QKH5" s="179"/>
      <c r="QKI5" s="179"/>
      <c r="QKJ5" s="179"/>
      <c r="QKK5" s="179"/>
      <c r="QKL5" s="179"/>
      <c r="QKM5" s="179"/>
      <c r="QKN5" s="199"/>
      <c r="QKO5" s="199"/>
      <c r="QKP5" s="199"/>
      <c r="QKQ5" s="199"/>
      <c r="QKR5" s="199"/>
      <c r="QKS5" s="199"/>
      <c r="QKT5" s="199"/>
      <c r="QKU5" s="199"/>
      <c r="QKV5" s="189"/>
      <c r="QKW5" s="209"/>
      <c r="QKX5" s="179"/>
      <c r="QKY5" s="179"/>
      <c r="QKZ5" s="179"/>
      <c r="QLA5" s="179"/>
      <c r="QLB5" s="179"/>
      <c r="QLC5" s="179"/>
      <c r="QLD5" s="199"/>
      <c r="QLE5" s="199"/>
      <c r="QLF5" s="199"/>
      <c r="QLG5" s="199"/>
      <c r="QLH5" s="199"/>
      <c r="QLI5" s="199"/>
      <c r="QLJ5" s="199"/>
      <c r="QLK5" s="199"/>
      <c r="QLL5" s="189"/>
      <c r="QLM5" s="209"/>
      <c r="QLN5" s="179"/>
      <c r="QLO5" s="179"/>
      <c r="QLP5" s="179"/>
      <c r="QLQ5" s="179"/>
      <c r="QLR5" s="179"/>
      <c r="QLS5" s="179"/>
      <c r="QLT5" s="199"/>
      <c r="QLU5" s="199"/>
      <c r="QLV5" s="199"/>
      <c r="QLW5" s="199"/>
      <c r="QLX5" s="199"/>
      <c r="QLY5" s="199"/>
      <c r="QLZ5" s="199"/>
      <c r="QMA5" s="199"/>
      <c r="QMB5" s="189"/>
      <c r="QMC5" s="209"/>
      <c r="QMD5" s="179"/>
      <c r="QME5" s="179"/>
      <c r="QMF5" s="179"/>
      <c r="QMG5" s="179"/>
      <c r="QMH5" s="179"/>
      <c r="QMI5" s="179"/>
      <c r="QMJ5" s="199"/>
      <c r="QMK5" s="199"/>
      <c r="QML5" s="199"/>
      <c r="QMM5" s="199"/>
      <c r="QMN5" s="199"/>
      <c r="QMO5" s="199"/>
      <c r="QMP5" s="199"/>
      <c r="QMQ5" s="199"/>
      <c r="QMR5" s="189"/>
      <c r="QMS5" s="209"/>
      <c r="QMT5" s="179"/>
      <c r="QMU5" s="179"/>
      <c r="QMV5" s="179"/>
      <c r="QMW5" s="179"/>
      <c r="QMX5" s="179"/>
      <c r="QMY5" s="179"/>
      <c r="QMZ5" s="199"/>
      <c r="QNA5" s="199"/>
      <c r="QNB5" s="199"/>
      <c r="QNC5" s="199"/>
      <c r="QND5" s="199"/>
      <c r="QNE5" s="199"/>
      <c r="QNF5" s="199"/>
      <c r="QNG5" s="199"/>
      <c r="QNH5" s="189"/>
      <c r="QNI5" s="209"/>
      <c r="QNJ5" s="179"/>
      <c r="QNK5" s="179"/>
      <c r="QNL5" s="179"/>
      <c r="QNM5" s="179"/>
      <c r="QNN5" s="179"/>
      <c r="QNO5" s="179"/>
      <c r="QNP5" s="199"/>
      <c r="QNQ5" s="199"/>
      <c r="QNR5" s="199"/>
      <c r="QNS5" s="199"/>
      <c r="QNT5" s="199"/>
      <c r="QNU5" s="199"/>
      <c r="QNV5" s="199"/>
      <c r="QNW5" s="199"/>
      <c r="QNX5" s="189"/>
      <c r="QNY5" s="209"/>
      <c r="QNZ5" s="179"/>
      <c r="QOA5" s="179"/>
      <c r="QOB5" s="179"/>
      <c r="QOC5" s="179"/>
      <c r="QOD5" s="179"/>
      <c r="QOE5" s="179"/>
      <c r="QOF5" s="199"/>
      <c r="QOG5" s="199"/>
      <c r="QOH5" s="199"/>
      <c r="QOI5" s="199"/>
      <c r="QOJ5" s="199"/>
      <c r="QOK5" s="199"/>
      <c r="QOL5" s="199"/>
      <c r="QOM5" s="199"/>
      <c r="QON5" s="189"/>
      <c r="QOO5" s="209"/>
      <c r="QOP5" s="179"/>
      <c r="QOQ5" s="179"/>
      <c r="QOR5" s="179"/>
      <c r="QOS5" s="179"/>
      <c r="QOT5" s="179"/>
      <c r="QOU5" s="179"/>
      <c r="QOV5" s="199"/>
      <c r="QOW5" s="199"/>
      <c r="QOX5" s="199"/>
      <c r="QOY5" s="199"/>
      <c r="QOZ5" s="199"/>
      <c r="QPA5" s="199"/>
      <c r="QPB5" s="199"/>
      <c r="QPC5" s="199"/>
      <c r="QPD5" s="189"/>
      <c r="QPE5" s="209"/>
      <c r="QPF5" s="179"/>
      <c r="QPG5" s="179"/>
      <c r="QPH5" s="179"/>
      <c r="QPI5" s="179"/>
      <c r="QPJ5" s="179"/>
      <c r="QPK5" s="179"/>
      <c r="QPL5" s="199"/>
      <c r="QPM5" s="199"/>
      <c r="QPN5" s="199"/>
      <c r="QPO5" s="199"/>
      <c r="QPP5" s="199"/>
      <c r="QPQ5" s="199"/>
      <c r="QPR5" s="199"/>
      <c r="QPS5" s="199"/>
      <c r="QPT5" s="189"/>
      <c r="QPU5" s="209"/>
      <c r="QPV5" s="179"/>
      <c r="QPW5" s="179"/>
      <c r="QPX5" s="179"/>
      <c r="QPY5" s="179"/>
      <c r="QPZ5" s="179"/>
      <c r="QQA5" s="179"/>
      <c r="QQB5" s="199"/>
      <c r="QQC5" s="199"/>
      <c r="QQD5" s="199"/>
      <c r="QQE5" s="199"/>
      <c r="QQF5" s="199"/>
      <c r="QQG5" s="199"/>
      <c r="QQH5" s="199"/>
      <c r="QQI5" s="199"/>
      <c r="QQJ5" s="189"/>
      <c r="QQK5" s="209"/>
      <c r="QQL5" s="179"/>
      <c r="QQM5" s="179"/>
      <c r="QQN5" s="179"/>
      <c r="QQO5" s="179"/>
      <c r="QQP5" s="179"/>
      <c r="QQQ5" s="179"/>
      <c r="QQR5" s="199"/>
      <c r="QQS5" s="199"/>
      <c r="QQT5" s="199"/>
      <c r="QQU5" s="199"/>
      <c r="QQV5" s="199"/>
      <c r="QQW5" s="199"/>
      <c r="QQX5" s="199"/>
      <c r="QQY5" s="199"/>
      <c r="QQZ5" s="189"/>
      <c r="QRA5" s="209"/>
      <c r="QRB5" s="179"/>
      <c r="QRC5" s="179"/>
      <c r="QRD5" s="179"/>
      <c r="QRE5" s="179"/>
      <c r="QRF5" s="179"/>
      <c r="QRG5" s="179"/>
      <c r="QRH5" s="199"/>
      <c r="QRI5" s="199"/>
      <c r="QRJ5" s="199"/>
      <c r="QRK5" s="199"/>
      <c r="QRL5" s="199"/>
      <c r="QRM5" s="199"/>
      <c r="QRN5" s="199"/>
      <c r="QRO5" s="199"/>
      <c r="QRP5" s="189"/>
      <c r="QRQ5" s="209"/>
      <c r="QRR5" s="179"/>
      <c r="QRS5" s="179"/>
      <c r="QRT5" s="179"/>
      <c r="QRU5" s="179"/>
      <c r="QRV5" s="179"/>
      <c r="QRW5" s="179"/>
      <c r="QRX5" s="199"/>
      <c r="QRY5" s="199"/>
      <c r="QRZ5" s="199"/>
      <c r="QSA5" s="199"/>
      <c r="QSB5" s="199"/>
      <c r="QSC5" s="199"/>
      <c r="QSD5" s="199"/>
      <c r="QSE5" s="199"/>
      <c r="QSF5" s="189"/>
      <c r="QSG5" s="209"/>
      <c r="QSH5" s="179"/>
      <c r="QSI5" s="179"/>
      <c r="QSJ5" s="179"/>
      <c r="QSK5" s="179"/>
      <c r="QSL5" s="179"/>
      <c r="QSM5" s="179"/>
      <c r="QSN5" s="199"/>
      <c r="QSO5" s="199"/>
      <c r="QSP5" s="199"/>
      <c r="QSQ5" s="199"/>
      <c r="QSR5" s="199"/>
      <c r="QSS5" s="199"/>
      <c r="QST5" s="199"/>
      <c r="QSU5" s="199"/>
      <c r="QSV5" s="189"/>
      <c r="QSW5" s="209"/>
      <c r="QSX5" s="179"/>
      <c r="QSY5" s="179"/>
      <c r="QSZ5" s="179"/>
      <c r="QTA5" s="179"/>
      <c r="QTB5" s="179"/>
      <c r="QTC5" s="179"/>
      <c r="QTD5" s="199"/>
      <c r="QTE5" s="199"/>
      <c r="QTF5" s="199"/>
      <c r="QTG5" s="199"/>
      <c r="QTH5" s="199"/>
      <c r="QTI5" s="199"/>
      <c r="QTJ5" s="199"/>
      <c r="QTK5" s="199"/>
      <c r="QTL5" s="189"/>
      <c r="QTM5" s="209"/>
      <c r="QTN5" s="179"/>
      <c r="QTO5" s="179"/>
      <c r="QTP5" s="179"/>
      <c r="QTQ5" s="179"/>
      <c r="QTR5" s="179"/>
      <c r="QTS5" s="179"/>
      <c r="QTT5" s="199"/>
      <c r="QTU5" s="199"/>
      <c r="QTV5" s="199"/>
      <c r="QTW5" s="199"/>
      <c r="QTX5" s="199"/>
      <c r="QTY5" s="199"/>
      <c r="QTZ5" s="199"/>
      <c r="QUA5" s="199"/>
      <c r="QUB5" s="189"/>
      <c r="QUC5" s="209"/>
      <c r="QUD5" s="179"/>
      <c r="QUE5" s="179"/>
      <c r="QUF5" s="179"/>
      <c r="QUG5" s="179"/>
      <c r="QUH5" s="179"/>
      <c r="QUI5" s="179"/>
      <c r="QUJ5" s="199"/>
      <c r="QUK5" s="199"/>
      <c r="QUL5" s="199"/>
      <c r="QUM5" s="199"/>
      <c r="QUN5" s="199"/>
      <c r="QUO5" s="199"/>
      <c r="QUP5" s="199"/>
      <c r="QUQ5" s="199"/>
      <c r="QUR5" s="189"/>
      <c r="QUS5" s="209"/>
      <c r="QUT5" s="179"/>
      <c r="QUU5" s="179"/>
      <c r="QUV5" s="179"/>
      <c r="QUW5" s="179"/>
      <c r="QUX5" s="179"/>
      <c r="QUY5" s="179"/>
      <c r="QUZ5" s="199"/>
      <c r="QVA5" s="199"/>
      <c r="QVB5" s="199"/>
      <c r="QVC5" s="199"/>
      <c r="QVD5" s="199"/>
      <c r="QVE5" s="199"/>
      <c r="QVF5" s="199"/>
      <c r="QVG5" s="199"/>
      <c r="QVH5" s="189"/>
      <c r="QVI5" s="209"/>
      <c r="QVJ5" s="179"/>
      <c r="QVK5" s="179"/>
      <c r="QVL5" s="179"/>
      <c r="QVM5" s="179"/>
      <c r="QVN5" s="179"/>
      <c r="QVO5" s="179"/>
      <c r="QVP5" s="199"/>
      <c r="QVQ5" s="199"/>
      <c r="QVR5" s="199"/>
      <c r="QVS5" s="199"/>
      <c r="QVT5" s="199"/>
      <c r="QVU5" s="199"/>
      <c r="QVV5" s="199"/>
      <c r="QVW5" s="199"/>
      <c r="QVX5" s="189"/>
      <c r="QVY5" s="209"/>
      <c r="QVZ5" s="179"/>
      <c r="QWA5" s="179"/>
      <c r="QWB5" s="179"/>
      <c r="QWC5" s="179"/>
      <c r="QWD5" s="179"/>
      <c r="QWE5" s="179"/>
      <c r="QWF5" s="199"/>
      <c r="QWG5" s="199"/>
      <c r="QWH5" s="199"/>
      <c r="QWI5" s="199"/>
      <c r="QWJ5" s="199"/>
      <c r="QWK5" s="199"/>
      <c r="QWL5" s="199"/>
      <c r="QWM5" s="199"/>
      <c r="QWN5" s="189"/>
      <c r="QWO5" s="209"/>
      <c r="QWP5" s="179"/>
      <c r="QWQ5" s="179"/>
      <c r="QWR5" s="179"/>
      <c r="QWS5" s="179"/>
      <c r="QWT5" s="179"/>
      <c r="QWU5" s="179"/>
      <c r="QWV5" s="199"/>
      <c r="QWW5" s="199"/>
      <c r="QWX5" s="199"/>
      <c r="QWY5" s="199"/>
      <c r="QWZ5" s="199"/>
      <c r="QXA5" s="199"/>
      <c r="QXB5" s="199"/>
      <c r="QXC5" s="199"/>
      <c r="QXD5" s="189"/>
      <c r="QXE5" s="209"/>
      <c r="QXF5" s="179"/>
      <c r="QXG5" s="179"/>
      <c r="QXH5" s="179"/>
      <c r="QXI5" s="179"/>
      <c r="QXJ5" s="179"/>
      <c r="QXK5" s="179"/>
      <c r="QXL5" s="199"/>
      <c r="QXM5" s="199"/>
      <c r="QXN5" s="199"/>
      <c r="QXO5" s="199"/>
      <c r="QXP5" s="199"/>
      <c r="QXQ5" s="199"/>
      <c r="QXR5" s="199"/>
      <c r="QXS5" s="199"/>
      <c r="QXT5" s="189"/>
      <c r="QXU5" s="209"/>
      <c r="QXV5" s="179"/>
      <c r="QXW5" s="179"/>
      <c r="QXX5" s="179"/>
      <c r="QXY5" s="179"/>
      <c r="QXZ5" s="179"/>
      <c r="QYA5" s="179"/>
      <c r="QYB5" s="199"/>
      <c r="QYC5" s="199"/>
      <c r="QYD5" s="199"/>
      <c r="QYE5" s="199"/>
      <c r="QYF5" s="199"/>
      <c r="QYG5" s="199"/>
      <c r="QYH5" s="199"/>
      <c r="QYI5" s="199"/>
      <c r="QYJ5" s="189"/>
      <c r="QYK5" s="209"/>
      <c r="QYL5" s="179"/>
      <c r="QYM5" s="179"/>
      <c r="QYN5" s="179"/>
      <c r="QYO5" s="179"/>
      <c r="QYP5" s="179"/>
      <c r="QYQ5" s="179"/>
      <c r="QYR5" s="199"/>
      <c r="QYS5" s="199"/>
      <c r="QYT5" s="199"/>
      <c r="QYU5" s="199"/>
      <c r="QYV5" s="199"/>
      <c r="QYW5" s="199"/>
      <c r="QYX5" s="199"/>
      <c r="QYY5" s="199"/>
      <c r="QYZ5" s="189"/>
      <c r="QZA5" s="209"/>
      <c r="QZB5" s="179"/>
      <c r="QZC5" s="179"/>
      <c r="QZD5" s="179"/>
      <c r="QZE5" s="179"/>
      <c r="QZF5" s="179"/>
      <c r="QZG5" s="179"/>
      <c r="QZH5" s="199"/>
      <c r="QZI5" s="199"/>
      <c r="QZJ5" s="199"/>
      <c r="QZK5" s="199"/>
      <c r="QZL5" s="199"/>
      <c r="QZM5" s="199"/>
      <c r="QZN5" s="199"/>
      <c r="QZO5" s="199"/>
      <c r="QZP5" s="189"/>
      <c r="QZQ5" s="209"/>
      <c r="QZR5" s="179"/>
      <c r="QZS5" s="179"/>
      <c r="QZT5" s="179"/>
      <c r="QZU5" s="179"/>
      <c r="QZV5" s="179"/>
      <c r="QZW5" s="179"/>
      <c r="QZX5" s="199"/>
      <c r="QZY5" s="199"/>
      <c r="QZZ5" s="199"/>
      <c r="RAA5" s="199"/>
      <c r="RAB5" s="199"/>
      <c r="RAC5" s="199"/>
      <c r="RAD5" s="199"/>
      <c r="RAE5" s="199"/>
      <c r="RAF5" s="189"/>
      <c r="RAG5" s="209"/>
      <c r="RAH5" s="179"/>
      <c r="RAI5" s="179"/>
      <c r="RAJ5" s="179"/>
      <c r="RAK5" s="179"/>
      <c r="RAL5" s="179"/>
      <c r="RAM5" s="179"/>
      <c r="RAN5" s="199"/>
      <c r="RAO5" s="199"/>
      <c r="RAP5" s="199"/>
      <c r="RAQ5" s="199"/>
      <c r="RAR5" s="199"/>
      <c r="RAS5" s="199"/>
      <c r="RAT5" s="199"/>
      <c r="RAU5" s="199"/>
      <c r="RAV5" s="189"/>
      <c r="RAW5" s="209"/>
      <c r="RAX5" s="179"/>
      <c r="RAY5" s="179"/>
      <c r="RAZ5" s="179"/>
      <c r="RBA5" s="179"/>
      <c r="RBB5" s="179"/>
      <c r="RBC5" s="179"/>
      <c r="RBD5" s="199"/>
      <c r="RBE5" s="199"/>
      <c r="RBF5" s="199"/>
      <c r="RBG5" s="199"/>
      <c r="RBH5" s="199"/>
      <c r="RBI5" s="199"/>
      <c r="RBJ5" s="199"/>
      <c r="RBK5" s="199"/>
      <c r="RBL5" s="189"/>
      <c r="RBM5" s="209"/>
      <c r="RBN5" s="179"/>
      <c r="RBO5" s="179"/>
      <c r="RBP5" s="179"/>
      <c r="RBQ5" s="179"/>
      <c r="RBR5" s="179"/>
      <c r="RBS5" s="179"/>
      <c r="RBT5" s="199"/>
      <c r="RBU5" s="199"/>
      <c r="RBV5" s="199"/>
      <c r="RBW5" s="199"/>
      <c r="RBX5" s="199"/>
      <c r="RBY5" s="199"/>
      <c r="RBZ5" s="199"/>
      <c r="RCA5" s="199"/>
      <c r="RCB5" s="189"/>
      <c r="RCC5" s="209"/>
      <c r="RCD5" s="179"/>
      <c r="RCE5" s="179"/>
      <c r="RCF5" s="179"/>
      <c r="RCG5" s="179"/>
      <c r="RCH5" s="179"/>
      <c r="RCI5" s="179"/>
      <c r="RCJ5" s="199"/>
      <c r="RCK5" s="199"/>
      <c r="RCL5" s="199"/>
      <c r="RCM5" s="199"/>
      <c r="RCN5" s="199"/>
      <c r="RCO5" s="199"/>
      <c r="RCP5" s="199"/>
      <c r="RCQ5" s="199"/>
      <c r="RCR5" s="189"/>
      <c r="RCS5" s="209"/>
      <c r="RCT5" s="179"/>
      <c r="RCU5" s="179"/>
      <c r="RCV5" s="179"/>
      <c r="RCW5" s="179"/>
      <c r="RCX5" s="179"/>
      <c r="RCY5" s="179"/>
      <c r="RCZ5" s="199"/>
      <c r="RDA5" s="199"/>
      <c r="RDB5" s="199"/>
      <c r="RDC5" s="199"/>
      <c r="RDD5" s="199"/>
      <c r="RDE5" s="199"/>
      <c r="RDF5" s="199"/>
      <c r="RDG5" s="199"/>
      <c r="RDH5" s="189"/>
      <c r="RDI5" s="209"/>
      <c r="RDJ5" s="179"/>
      <c r="RDK5" s="179"/>
      <c r="RDL5" s="179"/>
      <c r="RDM5" s="179"/>
      <c r="RDN5" s="179"/>
      <c r="RDO5" s="179"/>
      <c r="RDP5" s="199"/>
      <c r="RDQ5" s="199"/>
      <c r="RDR5" s="199"/>
      <c r="RDS5" s="199"/>
      <c r="RDT5" s="199"/>
      <c r="RDU5" s="199"/>
      <c r="RDV5" s="199"/>
      <c r="RDW5" s="199"/>
      <c r="RDX5" s="189"/>
      <c r="RDY5" s="209"/>
      <c r="RDZ5" s="179"/>
      <c r="REA5" s="179"/>
      <c r="REB5" s="179"/>
      <c r="REC5" s="179"/>
      <c r="RED5" s="179"/>
      <c r="REE5" s="179"/>
      <c r="REF5" s="199"/>
      <c r="REG5" s="199"/>
      <c r="REH5" s="199"/>
      <c r="REI5" s="199"/>
      <c r="REJ5" s="199"/>
      <c r="REK5" s="199"/>
      <c r="REL5" s="199"/>
      <c r="REM5" s="199"/>
      <c r="REN5" s="189"/>
      <c r="REO5" s="209"/>
      <c r="REP5" s="179"/>
      <c r="REQ5" s="179"/>
      <c r="RER5" s="179"/>
      <c r="RES5" s="179"/>
      <c r="RET5" s="179"/>
      <c r="REU5" s="179"/>
      <c r="REV5" s="199"/>
      <c r="REW5" s="199"/>
      <c r="REX5" s="199"/>
      <c r="REY5" s="199"/>
      <c r="REZ5" s="199"/>
      <c r="RFA5" s="199"/>
      <c r="RFB5" s="199"/>
      <c r="RFC5" s="199"/>
      <c r="RFD5" s="189"/>
      <c r="RFE5" s="209"/>
      <c r="RFF5" s="179"/>
      <c r="RFG5" s="179"/>
      <c r="RFH5" s="179"/>
      <c r="RFI5" s="179"/>
      <c r="RFJ5" s="179"/>
      <c r="RFK5" s="179"/>
      <c r="RFL5" s="199"/>
      <c r="RFM5" s="199"/>
      <c r="RFN5" s="199"/>
      <c r="RFO5" s="199"/>
      <c r="RFP5" s="199"/>
      <c r="RFQ5" s="199"/>
      <c r="RFR5" s="199"/>
      <c r="RFS5" s="199"/>
      <c r="RFT5" s="189"/>
      <c r="RFU5" s="209"/>
      <c r="RFV5" s="179"/>
      <c r="RFW5" s="179"/>
      <c r="RFX5" s="179"/>
      <c r="RFY5" s="179"/>
      <c r="RFZ5" s="179"/>
      <c r="RGA5" s="179"/>
      <c r="RGB5" s="199"/>
      <c r="RGC5" s="199"/>
      <c r="RGD5" s="199"/>
      <c r="RGE5" s="199"/>
      <c r="RGF5" s="199"/>
      <c r="RGG5" s="199"/>
      <c r="RGH5" s="199"/>
      <c r="RGI5" s="199"/>
      <c r="RGJ5" s="189"/>
      <c r="RGK5" s="209"/>
      <c r="RGL5" s="179"/>
      <c r="RGM5" s="179"/>
      <c r="RGN5" s="179"/>
      <c r="RGO5" s="179"/>
      <c r="RGP5" s="179"/>
      <c r="RGQ5" s="179"/>
      <c r="RGR5" s="199"/>
      <c r="RGS5" s="199"/>
      <c r="RGT5" s="199"/>
      <c r="RGU5" s="199"/>
      <c r="RGV5" s="199"/>
      <c r="RGW5" s="199"/>
      <c r="RGX5" s="199"/>
      <c r="RGY5" s="199"/>
      <c r="RGZ5" s="189"/>
      <c r="RHA5" s="209"/>
      <c r="RHB5" s="179"/>
      <c r="RHC5" s="179"/>
      <c r="RHD5" s="179"/>
      <c r="RHE5" s="179"/>
      <c r="RHF5" s="179"/>
      <c r="RHG5" s="179"/>
      <c r="RHH5" s="199"/>
      <c r="RHI5" s="199"/>
      <c r="RHJ5" s="199"/>
      <c r="RHK5" s="199"/>
      <c r="RHL5" s="199"/>
      <c r="RHM5" s="199"/>
      <c r="RHN5" s="199"/>
      <c r="RHO5" s="199"/>
      <c r="RHP5" s="189"/>
      <c r="RHQ5" s="209"/>
      <c r="RHR5" s="179"/>
      <c r="RHS5" s="179"/>
      <c r="RHT5" s="179"/>
      <c r="RHU5" s="179"/>
      <c r="RHV5" s="179"/>
      <c r="RHW5" s="179"/>
      <c r="RHX5" s="199"/>
      <c r="RHY5" s="199"/>
      <c r="RHZ5" s="199"/>
      <c r="RIA5" s="199"/>
      <c r="RIB5" s="199"/>
      <c r="RIC5" s="199"/>
      <c r="RID5" s="199"/>
      <c r="RIE5" s="199"/>
      <c r="RIF5" s="189"/>
      <c r="RIG5" s="209"/>
      <c r="RIH5" s="179"/>
      <c r="RII5" s="179"/>
      <c r="RIJ5" s="179"/>
      <c r="RIK5" s="179"/>
      <c r="RIL5" s="179"/>
      <c r="RIM5" s="179"/>
      <c r="RIN5" s="199"/>
      <c r="RIO5" s="199"/>
      <c r="RIP5" s="199"/>
      <c r="RIQ5" s="199"/>
      <c r="RIR5" s="199"/>
      <c r="RIS5" s="199"/>
      <c r="RIT5" s="199"/>
      <c r="RIU5" s="199"/>
      <c r="RIV5" s="189"/>
      <c r="RIW5" s="209"/>
      <c r="RIX5" s="179"/>
      <c r="RIY5" s="179"/>
      <c r="RIZ5" s="179"/>
      <c r="RJA5" s="179"/>
      <c r="RJB5" s="179"/>
      <c r="RJC5" s="179"/>
      <c r="RJD5" s="199"/>
      <c r="RJE5" s="199"/>
      <c r="RJF5" s="199"/>
      <c r="RJG5" s="199"/>
      <c r="RJH5" s="199"/>
      <c r="RJI5" s="199"/>
      <c r="RJJ5" s="199"/>
      <c r="RJK5" s="199"/>
      <c r="RJL5" s="189"/>
      <c r="RJM5" s="209"/>
      <c r="RJN5" s="179"/>
      <c r="RJO5" s="179"/>
      <c r="RJP5" s="179"/>
      <c r="RJQ5" s="179"/>
      <c r="RJR5" s="179"/>
      <c r="RJS5" s="179"/>
      <c r="RJT5" s="199"/>
      <c r="RJU5" s="199"/>
      <c r="RJV5" s="199"/>
      <c r="RJW5" s="199"/>
      <c r="RJX5" s="199"/>
      <c r="RJY5" s="199"/>
      <c r="RJZ5" s="199"/>
      <c r="RKA5" s="199"/>
      <c r="RKB5" s="189"/>
      <c r="RKC5" s="209"/>
      <c r="RKD5" s="179"/>
      <c r="RKE5" s="179"/>
      <c r="RKF5" s="179"/>
      <c r="RKG5" s="179"/>
      <c r="RKH5" s="179"/>
      <c r="RKI5" s="179"/>
      <c r="RKJ5" s="199"/>
      <c r="RKK5" s="199"/>
      <c r="RKL5" s="199"/>
      <c r="RKM5" s="199"/>
      <c r="RKN5" s="199"/>
      <c r="RKO5" s="199"/>
      <c r="RKP5" s="199"/>
      <c r="RKQ5" s="199"/>
      <c r="RKR5" s="189"/>
      <c r="RKS5" s="209"/>
      <c r="RKT5" s="179"/>
      <c r="RKU5" s="179"/>
      <c r="RKV5" s="179"/>
      <c r="RKW5" s="179"/>
      <c r="RKX5" s="179"/>
      <c r="RKY5" s="179"/>
      <c r="RKZ5" s="199"/>
      <c r="RLA5" s="199"/>
      <c r="RLB5" s="199"/>
      <c r="RLC5" s="199"/>
      <c r="RLD5" s="199"/>
      <c r="RLE5" s="199"/>
      <c r="RLF5" s="199"/>
      <c r="RLG5" s="199"/>
      <c r="RLH5" s="189"/>
      <c r="RLI5" s="209"/>
      <c r="RLJ5" s="179"/>
      <c r="RLK5" s="179"/>
      <c r="RLL5" s="179"/>
      <c r="RLM5" s="179"/>
      <c r="RLN5" s="179"/>
      <c r="RLO5" s="179"/>
      <c r="RLP5" s="199"/>
      <c r="RLQ5" s="199"/>
      <c r="RLR5" s="199"/>
      <c r="RLS5" s="199"/>
      <c r="RLT5" s="199"/>
      <c r="RLU5" s="199"/>
      <c r="RLV5" s="199"/>
      <c r="RLW5" s="199"/>
      <c r="RLX5" s="189"/>
      <c r="RLY5" s="209"/>
      <c r="RLZ5" s="179"/>
      <c r="RMA5" s="179"/>
      <c r="RMB5" s="179"/>
      <c r="RMC5" s="179"/>
      <c r="RMD5" s="179"/>
      <c r="RME5" s="179"/>
      <c r="RMF5" s="199"/>
      <c r="RMG5" s="199"/>
      <c r="RMH5" s="199"/>
      <c r="RMI5" s="199"/>
      <c r="RMJ5" s="199"/>
      <c r="RMK5" s="199"/>
      <c r="RML5" s="199"/>
      <c r="RMM5" s="199"/>
      <c r="RMN5" s="189"/>
      <c r="RMO5" s="209"/>
      <c r="RMP5" s="179"/>
      <c r="RMQ5" s="179"/>
      <c r="RMR5" s="179"/>
      <c r="RMS5" s="179"/>
      <c r="RMT5" s="179"/>
      <c r="RMU5" s="179"/>
      <c r="RMV5" s="199"/>
      <c r="RMW5" s="199"/>
      <c r="RMX5" s="199"/>
      <c r="RMY5" s="199"/>
      <c r="RMZ5" s="199"/>
      <c r="RNA5" s="199"/>
      <c r="RNB5" s="199"/>
      <c r="RNC5" s="199"/>
      <c r="RND5" s="189"/>
      <c r="RNE5" s="209"/>
      <c r="RNF5" s="179"/>
      <c r="RNG5" s="179"/>
      <c r="RNH5" s="179"/>
      <c r="RNI5" s="179"/>
      <c r="RNJ5" s="179"/>
      <c r="RNK5" s="179"/>
      <c r="RNL5" s="199"/>
      <c r="RNM5" s="199"/>
      <c r="RNN5" s="199"/>
      <c r="RNO5" s="199"/>
      <c r="RNP5" s="199"/>
      <c r="RNQ5" s="199"/>
      <c r="RNR5" s="199"/>
      <c r="RNS5" s="199"/>
      <c r="RNT5" s="189"/>
      <c r="RNU5" s="209"/>
      <c r="RNV5" s="179"/>
      <c r="RNW5" s="179"/>
      <c r="RNX5" s="179"/>
      <c r="RNY5" s="179"/>
      <c r="RNZ5" s="179"/>
      <c r="ROA5" s="179"/>
      <c r="ROB5" s="199"/>
      <c r="ROC5" s="199"/>
      <c r="ROD5" s="199"/>
      <c r="ROE5" s="199"/>
      <c r="ROF5" s="199"/>
      <c r="ROG5" s="199"/>
      <c r="ROH5" s="199"/>
      <c r="ROI5" s="199"/>
      <c r="ROJ5" s="189"/>
      <c r="ROK5" s="209"/>
      <c r="ROL5" s="179"/>
      <c r="ROM5" s="179"/>
      <c r="RON5" s="179"/>
      <c r="ROO5" s="179"/>
      <c r="ROP5" s="179"/>
      <c r="ROQ5" s="179"/>
      <c r="ROR5" s="199"/>
      <c r="ROS5" s="199"/>
      <c r="ROT5" s="199"/>
      <c r="ROU5" s="199"/>
      <c r="ROV5" s="199"/>
      <c r="ROW5" s="199"/>
      <c r="ROX5" s="199"/>
      <c r="ROY5" s="199"/>
      <c r="ROZ5" s="189"/>
      <c r="RPA5" s="209"/>
      <c r="RPB5" s="179"/>
      <c r="RPC5" s="179"/>
      <c r="RPD5" s="179"/>
      <c r="RPE5" s="179"/>
      <c r="RPF5" s="179"/>
      <c r="RPG5" s="179"/>
      <c r="RPH5" s="199"/>
      <c r="RPI5" s="199"/>
      <c r="RPJ5" s="199"/>
      <c r="RPK5" s="199"/>
      <c r="RPL5" s="199"/>
      <c r="RPM5" s="199"/>
      <c r="RPN5" s="199"/>
      <c r="RPO5" s="199"/>
      <c r="RPP5" s="189"/>
      <c r="RPQ5" s="209"/>
      <c r="RPR5" s="179"/>
      <c r="RPS5" s="179"/>
      <c r="RPT5" s="179"/>
      <c r="RPU5" s="179"/>
      <c r="RPV5" s="179"/>
      <c r="RPW5" s="179"/>
      <c r="RPX5" s="199"/>
      <c r="RPY5" s="199"/>
      <c r="RPZ5" s="199"/>
      <c r="RQA5" s="199"/>
      <c r="RQB5" s="199"/>
      <c r="RQC5" s="199"/>
      <c r="RQD5" s="199"/>
      <c r="RQE5" s="199"/>
      <c r="RQF5" s="189"/>
      <c r="RQG5" s="209"/>
      <c r="RQH5" s="179"/>
      <c r="RQI5" s="179"/>
      <c r="RQJ5" s="179"/>
      <c r="RQK5" s="179"/>
      <c r="RQL5" s="179"/>
      <c r="RQM5" s="179"/>
      <c r="RQN5" s="199"/>
      <c r="RQO5" s="199"/>
      <c r="RQP5" s="199"/>
      <c r="RQQ5" s="199"/>
      <c r="RQR5" s="199"/>
      <c r="RQS5" s="199"/>
      <c r="RQT5" s="199"/>
      <c r="RQU5" s="199"/>
      <c r="RQV5" s="189"/>
      <c r="RQW5" s="209"/>
      <c r="RQX5" s="179"/>
      <c r="RQY5" s="179"/>
      <c r="RQZ5" s="179"/>
      <c r="RRA5" s="179"/>
      <c r="RRB5" s="179"/>
      <c r="RRC5" s="179"/>
      <c r="RRD5" s="199"/>
      <c r="RRE5" s="199"/>
      <c r="RRF5" s="199"/>
      <c r="RRG5" s="199"/>
      <c r="RRH5" s="199"/>
      <c r="RRI5" s="199"/>
      <c r="RRJ5" s="199"/>
      <c r="RRK5" s="199"/>
      <c r="RRL5" s="189"/>
      <c r="RRM5" s="209"/>
      <c r="RRN5" s="179"/>
      <c r="RRO5" s="179"/>
      <c r="RRP5" s="179"/>
      <c r="RRQ5" s="179"/>
      <c r="RRR5" s="179"/>
      <c r="RRS5" s="179"/>
      <c r="RRT5" s="199"/>
      <c r="RRU5" s="199"/>
      <c r="RRV5" s="199"/>
      <c r="RRW5" s="199"/>
      <c r="RRX5" s="199"/>
      <c r="RRY5" s="199"/>
      <c r="RRZ5" s="199"/>
      <c r="RSA5" s="199"/>
      <c r="RSB5" s="189"/>
      <c r="RSC5" s="209"/>
      <c r="RSD5" s="179"/>
      <c r="RSE5" s="179"/>
      <c r="RSF5" s="179"/>
      <c r="RSG5" s="179"/>
      <c r="RSH5" s="179"/>
      <c r="RSI5" s="179"/>
      <c r="RSJ5" s="199"/>
      <c r="RSK5" s="199"/>
      <c r="RSL5" s="199"/>
      <c r="RSM5" s="199"/>
      <c r="RSN5" s="199"/>
      <c r="RSO5" s="199"/>
      <c r="RSP5" s="199"/>
      <c r="RSQ5" s="199"/>
      <c r="RSR5" s="189"/>
      <c r="RSS5" s="209"/>
      <c r="RST5" s="179"/>
      <c r="RSU5" s="179"/>
      <c r="RSV5" s="179"/>
      <c r="RSW5" s="179"/>
      <c r="RSX5" s="179"/>
      <c r="RSY5" s="179"/>
      <c r="RSZ5" s="199"/>
      <c r="RTA5" s="199"/>
      <c r="RTB5" s="199"/>
      <c r="RTC5" s="199"/>
      <c r="RTD5" s="199"/>
      <c r="RTE5" s="199"/>
      <c r="RTF5" s="199"/>
      <c r="RTG5" s="199"/>
      <c r="RTH5" s="189"/>
      <c r="RTI5" s="209"/>
      <c r="RTJ5" s="179"/>
      <c r="RTK5" s="179"/>
      <c r="RTL5" s="179"/>
      <c r="RTM5" s="179"/>
      <c r="RTN5" s="179"/>
      <c r="RTO5" s="179"/>
      <c r="RTP5" s="199"/>
      <c r="RTQ5" s="199"/>
      <c r="RTR5" s="199"/>
      <c r="RTS5" s="199"/>
      <c r="RTT5" s="199"/>
      <c r="RTU5" s="199"/>
      <c r="RTV5" s="199"/>
      <c r="RTW5" s="199"/>
      <c r="RTX5" s="189"/>
      <c r="RTY5" s="209"/>
      <c r="RTZ5" s="179"/>
      <c r="RUA5" s="179"/>
      <c r="RUB5" s="179"/>
      <c r="RUC5" s="179"/>
      <c r="RUD5" s="179"/>
      <c r="RUE5" s="179"/>
      <c r="RUF5" s="199"/>
      <c r="RUG5" s="199"/>
      <c r="RUH5" s="199"/>
      <c r="RUI5" s="199"/>
      <c r="RUJ5" s="199"/>
      <c r="RUK5" s="199"/>
      <c r="RUL5" s="199"/>
      <c r="RUM5" s="199"/>
      <c r="RUN5" s="189"/>
      <c r="RUO5" s="209"/>
      <c r="RUP5" s="179"/>
      <c r="RUQ5" s="179"/>
      <c r="RUR5" s="179"/>
      <c r="RUS5" s="179"/>
      <c r="RUT5" s="179"/>
      <c r="RUU5" s="179"/>
      <c r="RUV5" s="199"/>
      <c r="RUW5" s="199"/>
      <c r="RUX5" s="199"/>
      <c r="RUY5" s="199"/>
      <c r="RUZ5" s="199"/>
      <c r="RVA5" s="199"/>
      <c r="RVB5" s="199"/>
      <c r="RVC5" s="199"/>
      <c r="RVD5" s="189"/>
      <c r="RVE5" s="209"/>
      <c r="RVF5" s="179"/>
      <c r="RVG5" s="179"/>
      <c r="RVH5" s="179"/>
      <c r="RVI5" s="179"/>
      <c r="RVJ5" s="179"/>
      <c r="RVK5" s="179"/>
      <c r="RVL5" s="199"/>
      <c r="RVM5" s="199"/>
      <c r="RVN5" s="199"/>
      <c r="RVO5" s="199"/>
      <c r="RVP5" s="199"/>
      <c r="RVQ5" s="199"/>
      <c r="RVR5" s="199"/>
      <c r="RVS5" s="199"/>
      <c r="RVT5" s="189"/>
      <c r="RVU5" s="209"/>
      <c r="RVV5" s="179"/>
      <c r="RVW5" s="179"/>
      <c r="RVX5" s="179"/>
      <c r="RVY5" s="179"/>
      <c r="RVZ5" s="179"/>
      <c r="RWA5" s="179"/>
      <c r="RWB5" s="199"/>
      <c r="RWC5" s="199"/>
      <c r="RWD5" s="199"/>
      <c r="RWE5" s="199"/>
      <c r="RWF5" s="199"/>
      <c r="RWG5" s="199"/>
      <c r="RWH5" s="199"/>
      <c r="RWI5" s="199"/>
      <c r="RWJ5" s="189"/>
      <c r="RWK5" s="209"/>
      <c r="RWL5" s="179"/>
      <c r="RWM5" s="179"/>
      <c r="RWN5" s="179"/>
      <c r="RWO5" s="179"/>
      <c r="RWP5" s="179"/>
      <c r="RWQ5" s="179"/>
      <c r="RWR5" s="199"/>
      <c r="RWS5" s="199"/>
      <c r="RWT5" s="199"/>
      <c r="RWU5" s="199"/>
      <c r="RWV5" s="199"/>
      <c r="RWW5" s="199"/>
      <c r="RWX5" s="199"/>
      <c r="RWY5" s="199"/>
      <c r="RWZ5" s="189"/>
      <c r="RXA5" s="209"/>
      <c r="RXB5" s="179"/>
      <c r="RXC5" s="179"/>
      <c r="RXD5" s="179"/>
      <c r="RXE5" s="179"/>
      <c r="RXF5" s="179"/>
      <c r="RXG5" s="179"/>
      <c r="RXH5" s="199"/>
      <c r="RXI5" s="199"/>
      <c r="RXJ5" s="199"/>
      <c r="RXK5" s="199"/>
      <c r="RXL5" s="199"/>
      <c r="RXM5" s="199"/>
      <c r="RXN5" s="199"/>
      <c r="RXO5" s="199"/>
      <c r="RXP5" s="189"/>
      <c r="RXQ5" s="209"/>
      <c r="RXR5" s="179"/>
      <c r="RXS5" s="179"/>
      <c r="RXT5" s="179"/>
      <c r="RXU5" s="179"/>
      <c r="RXV5" s="179"/>
      <c r="RXW5" s="179"/>
      <c r="RXX5" s="199"/>
      <c r="RXY5" s="199"/>
      <c r="RXZ5" s="199"/>
      <c r="RYA5" s="199"/>
      <c r="RYB5" s="199"/>
      <c r="RYC5" s="199"/>
      <c r="RYD5" s="199"/>
      <c r="RYE5" s="199"/>
      <c r="RYF5" s="189"/>
      <c r="RYG5" s="209"/>
      <c r="RYH5" s="179"/>
      <c r="RYI5" s="179"/>
      <c r="RYJ5" s="179"/>
      <c r="RYK5" s="179"/>
      <c r="RYL5" s="179"/>
      <c r="RYM5" s="179"/>
      <c r="RYN5" s="199"/>
      <c r="RYO5" s="199"/>
      <c r="RYP5" s="199"/>
      <c r="RYQ5" s="199"/>
      <c r="RYR5" s="199"/>
      <c r="RYS5" s="199"/>
      <c r="RYT5" s="199"/>
      <c r="RYU5" s="199"/>
      <c r="RYV5" s="189"/>
      <c r="RYW5" s="209"/>
      <c r="RYX5" s="179"/>
      <c r="RYY5" s="179"/>
      <c r="RYZ5" s="179"/>
      <c r="RZA5" s="179"/>
      <c r="RZB5" s="179"/>
      <c r="RZC5" s="179"/>
      <c r="RZD5" s="199"/>
      <c r="RZE5" s="199"/>
      <c r="RZF5" s="199"/>
      <c r="RZG5" s="199"/>
      <c r="RZH5" s="199"/>
      <c r="RZI5" s="199"/>
      <c r="RZJ5" s="199"/>
      <c r="RZK5" s="199"/>
      <c r="RZL5" s="189"/>
      <c r="RZM5" s="209"/>
      <c r="RZN5" s="179"/>
      <c r="RZO5" s="179"/>
      <c r="RZP5" s="179"/>
      <c r="RZQ5" s="179"/>
      <c r="RZR5" s="179"/>
      <c r="RZS5" s="179"/>
      <c r="RZT5" s="199"/>
      <c r="RZU5" s="199"/>
      <c r="RZV5" s="199"/>
      <c r="RZW5" s="199"/>
      <c r="RZX5" s="199"/>
      <c r="RZY5" s="199"/>
      <c r="RZZ5" s="199"/>
      <c r="SAA5" s="199"/>
      <c r="SAB5" s="189"/>
      <c r="SAC5" s="209"/>
      <c r="SAD5" s="179"/>
      <c r="SAE5" s="179"/>
      <c r="SAF5" s="179"/>
      <c r="SAG5" s="179"/>
      <c r="SAH5" s="179"/>
      <c r="SAI5" s="179"/>
      <c r="SAJ5" s="199"/>
      <c r="SAK5" s="199"/>
      <c r="SAL5" s="199"/>
      <c r="SAM5" s="199"/>
      <c r="SAN5" s="199"/>
      <c r="SAO5" s="199"/>
      <c r="SAP5" s="199"/>
      <c r="SAQ5" s="199"/>
      <c r="SAR5" s="189"/>
      <c r="SAS5" s="209"/>
      <c r="SAT5" s="179"/>
      <c r="SAU5" s="179"/>
      <c r="SAV5" s="179"/>
      <c r="SAW5" s="179"/>
      <c r="SAX5" s="179"/>
      <c r="SAY5" s="179"/>
      <c r="SAZ5" s="199"/>
      <c r="SBA5" s="199"/>
      <c r="SBB5" s="199"/>
      <c r="SBC5" s="199"/>
      <c r="SBD5" s="199"/>
      <c r="SBE5" s="199"/>
      <c r="SBF5" s="199"/>
      <c r="SBG5" s="199"/>
      <c r="SBH5" s="189"/>
      <c r="SBI5" s="209"/>
      <c r="SBJ5" s="179"/>
      <c r="SBK5" s="179"/>
      <c r="SBL5" s="179"/>
      <c r="SBM5" s="179"/>
      <c r="SBN5" s="179"/>
      <c r="SBO5" s="179"/>
      <c r="SBP5" s="199"/>
      <c r="SBQ5" s="199"/>
      <c r="SBR5" s="199"/>
      <c r="SBS5" s="199"/>
      <c r="SBT5" s="199"/>
      <c r="SBU5" s="199"/>
      <c r="SBV5" s="199"/>
      <c r="SBW5" s="199"/>
      <c r="SBX5" s="189"/>
      <c r="SBY5" s="209"/>
      <c r="SBZ5" s="179"/>
      <c r="SCA5" s="179"/>
      <c r="SCB5" s="179"/>
      <c r="SCC5" s="179"/>
      <c r="SCD5" s="179"/>
      <c r="SCE5" s="179"/>
      <c r="SCF5" s="199"/>
      <c r="SCG5" s="199"/>
      <c r="SCH5" s="199"/>
      <c r="SCI5" s="199"/>
      <c r="SCJ5" s="199"/>
      <c r="SCK5" s="199"/>
      <c r="SCL5" s="199"/>
      <c r="SCM5" s="199"/>
      <c r="SCN5" s="189"/>
      <c r="SCO5" s="209"/>
      <c r="SCP5" s="179"/>
      <c r="SCQ5" s="179"/>
      <c r="SCR5" s="179"/>
      <c r="SCS5" s="179"/>
      <c r="SCT5" s="179"/>
      <c r="SCU5" s="179"/>
      <c r="SCV5" s="199"/>
      <c r="SCW5" s="199"/>
      <c r="SCX5" s="199"/>
      <c r="SCY5" s="199"/>
      <c r="SCZ5" s="199"/>
      <c r="SDA5" s="199"/>
      <c r="SDB5" s="199"/>
      <c r="SDC5" s="199"/>
      <c r="SDD5" s="189"/>
      <c r="SDE5" s="209"/>
      <c r="SDF5" s="179"/>
      <c r="SDG5" s="179"/>
      <c r="SDH5" s="179"/>
      <c r="SDI5" s="179"/>
      <c r="SDJ5" s="179"/>
      <c r="SDK5" s="179"/>
      <c r="SDL5" s="199"/>
      <c r="SDM5" s="199"/>
      <c r="SDN5" s="199"/>
      <c r="SDO5" s="199"/>
      <c r="SDP5" s="199"/>
      <c r="SDQ5" s="199"/>
      <c r="SDR5" s="199"/>
      <c r="SDS5" s="199"/>
      <c r="SDT5" s="189"/>
      <c r="SDU5" s="209"/>
      <c r="SDV5" s="179"/>
      <c r="SDW5" s="179"/>
      <c r="SDX5" s="179"/>
      <c r="SDY5" s="179"/>
      <c r="SDZ5" s="179"/>
      <c r="SEA5" s="179"/>
      <c r="SEB5" s="199"/>
      <c r="SEC5" s="199"/>
      <c r="SED5" s="199"/>
      <c r="SEE5" s="199"/>
      <c r="SEF5" s="199"/>
      <c r="SEG5" s="199"/>
      <c r="SEH5" s="199"/>
      <c r="SEI5" s="199"/>
      <c r="SEJ5" s="189"/>
      <c r="SEK5" s="209"/>
      <c r="SEL5" s="179"/>
      <c r="SEM5" s="179"/>
      <c r="SEN5" s="179"/>
      <c r="SEO5" s="179"/>
      <c r="SEP5" s="179"/>
      <c r="SEQ5" s="179"/>
      <c r="SER5" s="199"/>
      <c r="SES5" s="199"/>
      <c r="SET5" s="199"/>
      <c r="SEU5" s="199"/>
      <c r="SEV5" s="199"/>
      <c r="SEW5" s="199"/>
      <c r="SEX5" s="199"/>
      <c r="SEY5" s="199"/>
      <c r="SEZ5" s="189"/>
      <c r="SFA5" s="209"/>
      <c r="SFB5" s="179"/>
      <c r="SFC5" s="179"/>
      <c r="SFD5" s="179"/>
      <c r="SFE5" s="179"/>
      <c r="SFF5" s="179"/>
      <c r="SFG5" s="179"/>
      <c r="SFH5" s="199"/>
      <c r="SFI5" s="199"/>
      <c r="SFJ5" s="199"/>
      <c r="SFK5" s="199"/>
      <c r="SFL5" s="199"/>
      <c r="SFM5" s="199"/>
      <c r="SFN5" s="199"/>
      <c r="SFO5" s="199"/>
      <c r="SFP5" s="189"/>
      <c r="SFQ5" s="209"/>
      <c r="SFR5" s="179"/>
      <c r="SFS5" s="179"/>
      <c r="SFT5" s="179"/>
      <c r="SFU5" s="179"/>
      <c r="SFV5" s="179"/>
      <c r="SFW5" s="179"/>
      <c r="SFX5" s="199"/>
      <c r="SFY5" s="199"/>
      <c r="SFZ5" s="199"/>
      <c r="SGA5" s="199"/>
      <c r="SGB5" s="199"/>
      <c r="SGC5" s="199"/>
      <c r="SGD5" s="199"/>
      <c r="SGE5" s="199"/>
      <c r="SGF5" s="189"/>
      <c r="SGG5" s="209"/>
      <c r="SGH5" s="179"/>
      <c r="SGI5" s="179"/>
      <c r="SGJ5" s="179"/>
      <c r="SGK5" s="179"/>
      <c r="SGL5" s="179"/>
      <c r="SGM5" s="179"/>
      <c r="SGN5" s="199"/>
      <c r="SGO5" s="199"/>
      <c r="SGP5" s="199"/>
      <c r="SGQ5" s="199"/>
      <c r="SGR5" s="199"/>
      <c r="SGS5" s="199"/>
      <c r="SGT5" s="199"/>
      <c r="SGU5" s="199"/>
      <c r="SGV5" s="189"/>
      <c r="SGW5" s="209"/>
      <c r="SGX5" s="179"/>
      <c r="SGY5" s="179"/>
      <c r="SGZ5" s="179"/>
      <c r="SHA5" s="179"/>
      <c r="SHB5" s="179"/>
      <c r="SHC5" s="179"/>
      <c r="SHD5" s="199"/>
      <c r="SHE5" s="199"/>
      <c r="SHF5" s="199"/>
      <c r="SHG5" s="199"/>
      <c r="SHH5" s="199"/>
      <c r="SHI5" s="199"/>
      <c r="SHJ5" s="199"/>
      <c r="SHK5" s="199"/>
      <c r="SHL5" s="189"/>
      <c r="SHM5" s="209"/>
      <c r="SHN5" s="179"/>
      <c r="SHO5" s="179"/>
      <c r="SHP5" s="179"/>
      <c r="SHQ5" s="179"/>
      <c r="SHR5" s="179"/>
      <c r="SHS5" s="179"/>
      <c r="SHT5" s="199"/>
      <c r="SHU5" s="199"/>
      <c r="SHV5" s="199"/>
      <c r="SHW5" s="199"/>
      <c r="SHX5" s="199"/>
      <c r="SHY5" s="199"/>
      <c r="SHZ5" s="199"/>
      <c r="SIA5" s="199"/>
      <c r="SIB5" s="189"/>
      <c r="SIC5" s="209"/>
      <c r="SID5" s="179"/>
      <c r="SIE5" s="179"/>
      <c r="SIF5" s="179"/>
      <c r="SIG5" s="179"/>
      <c r="SIH5" s="179"/>
      <c r="SII5" s="179"/>
      <c r="SIJ5" s="199"/>
      <c r="SIK5" s="199"/>
      <c r="SIL5" s="199"/>
      <c r="SIM5" s="199"/>
      <c r="SIN5" s="199"/>
      <c r="SIO5" s="199"/>
      <c r="SIP5" s="199"/>
      <c r="SIQ5" s="199"/>
      <c r="SIR5" s="189"/>
      <c r="SIS5" s="209"/>
      <c r="SIT5" s="179"/>
      <c r="SIU5" s="179"/>
      <c r="SIV5" s="179"/>
      <c r="SIW5" s="179"/>
      <c r="SIX5" s="179"/>
      <c r="SIY5" s="179"/>
      <c r="SIZ5" s="199"/>
      <c r="SJA5" s="199"/>
      <c r="SJB5" s="199"/>
      <c r="SJC5" s="199"/>
      <c r="SJD5" s="199"/>
      <c r="SJE5" s="199"/>
      <c r="SJF5" s="199"/>
      <c r="SJG5" s="199"/>
      <c r="SJH5" s="189"/>
      <c r="SJI5" s="209"/>
      <c r="SJJ5" s="179"/>
      <c r="SJK5" s="179"/>
      <c r="SJL5" s="179"/>
      <c r="SJM5" s="179"/>
      <c r="SJN5" s="179"/>
      <c r="SJO5" s="179"/>
      <c r="SJP5" s="199"/>
      <c r="SJQ5" s="199"/>
      <c r="SJR5" s="199"/>
      <c r="SJS5" s="199"/>
      <c r="SJT5" s="199"/>
      <c r="SJU5" s="199"/>
      <c r="SJV5" s="199"/>
      <c r="SJW5" s="199"/>
      <c r="SJX5" s="189"/>
      <c r="SJY5" s="209"/>
      <c r="SJZ5" s="179"/>
      <c r="SKA5" s="179"/>
      <c r="SKB5" s="179"/>
      <c r="SKC5" s="179"/>
      <c r="SKD5" s="179"/>
      <c r="SKE5" s="179"/>
      <c r="SKF5" s="199"/>
      <c r="SKG5" s="199"/>
      <c r="SKH5" s="199"/>
      <c r="SKI5" s="199"/>
      <c r="SKJ5" s="199"/>
      <c r="SKK5" s="199"/>
      <c r="SKL5" s="199"/>
      <c r="SKM5" s="199"/>
      <c r="SKN5" s="189"/>
      <c r="SKO5" s="209"/>
      <c r="SKP5" s="179"/>
      <c r="SKQ5" s="179"/>
      <c r="SKR5" s="179"/>
      <c r="SKS5" s="179"/>
      <c r="SKT5" s="179"/>
      <c r="SKU5" s="179"/>
      <c r="SKV5" s="199"/>
      <c r="SKW5" s="199"/>
      <c r="SKX5" s="199"/>
      <c r="SKY5" s="199"/>
      <c r="SKZ5" s="199"/>
      <c r="SLA5" s="199"/>
      <c r="SLB5" s="199"/>
      <c r="SLC5" s="199"/>
      <c r="SLD5" s="189"/>
      <c r="SLE5" s="209"/>
      <c r="SLF5" s="179"/>
      <c r="SLG5" s="179"/>
      <c r="SLH5" s="179"/>
      <c r="SLI5" s="179"/>
      <c r="SLJ5" s="179"/>
      <c r="SLK5" s="179"/>
      <c r="SLL5" s="199"/>
      <c r="SLM5" s="199"/>
      <c r="SLN5" s="199"/>
      <c r="SLO5" s="199"/>
      <c r="SLP5" s="199"/>
      <c r="SLQ5" s="199"/>
      <c r="SLR5" s="199"/>
      <c r="SLS5" s="199"/>
      <c r="SLT5" s="189"/>
      <c r="SLU5" s="209"/>
      <c r="SLV5" s="179"/>
      <c r="SLW5" s="179"/>
      <c r="SLX5" s="179"/>
      <c r="SLY5" s="179"/>
      <c r="SLZ5" s="179"/>
      <c r="SMA5" s="179"/>
      <c r="SMB5" s="199"/>
      <c r="SMC5" s="199"/>
      <c r="SMD5" s="199"/>
      <c r="SME5" s="199"/>
      <c r="SMF5" s="199"/>
      <c r="SMG5" s="199"/>
      <c r="SMH5" s="199"/>
      <c r="SMI5" s="199"/>
      <c r="SMJ5" s="189"/>
      <c r="SMK5" s="209"/>
      <c r="SML5" s="179"/>
      <c r="SMM5" s="179"/>
      <c r="SMN5" s="179"/>
      <c r="SMO5" s="179"/>
      <c r="SMP5" s="179"/>
      <c r="SMQ5" s="179"/>
      <c r="SMR5" s="199"/>
      <c r="SMS5" s="199"/>
      <c r="SMT5" s="199"/>
      <c r="SMU5" s="199"/>
      <c r="SMV5" s="199"/>
      <c r="SMW5" s="199"/>
      <c r="SMX5" s="199"/>
      <c r="SMY5" s="199"/>
      <c r="SMZ5" s="189"/>
      <c r="SNA5" s="209"/>
      <c r="SNB5" s="179"/>
      <c r="SNC5" s="179"/>
      <c r="SND5" s="179"/>
      <c r="SNE5" s="179"/>
      <c r="SNF5" s="179"/>
      <c r="SNG5" s="179"/>
      <c r="SNH5" s="199"/>
      <c r="SNI5" s="199"/>
      <c r="SNJ5" s="199"/>
      <c r="SNK5" s="199"/>
      <c r="SNL5" s="199"/>
      <c r="SNM5" s="199"/>
      <c r="SNN5" s="199"/>
      <c r="SNO5" s="199"/>
      <c r="SNP5" s="189"/>
      <c r="SNQ5" s="209"/>
      <c r="SNR5" s="179"/>
      <c r="SNS5" s="179"/>
      <c r="SNT5" s="179"/>
      <c r="SNU5" s="179"/>
      <c r="SNV5" s="179"/>
      <c r="SNW5" s="179"/>
      <c r="SNX5" s="199"/>
      <c r="SNY5" s="199"/>
      <c r="SNZ5" s="199"/>
      <c r="SOA5" s="199"/>
      <c r="SOB5" s="199"/>
      <c r="SOC5" s="199"/>
      <c r="SOD5" s="199"/>
      <c r="SOE5" s="199"/>
      <c r="SOF5" s="189"/>
      <c r="SOG5" s="209"/>
      <c r="SOH5" s="179"/>
      <c r="SOI5" s="179"/>
      <c r="SOJ5" s="179"/>
      <c r="SOK5" s="179"/>
      <c r="SOL5" s="179"/>
      <c r="SOM5" s="179"/>
      <c r="SON5" s="199"/>
      <c r="SOO5" s="199"/>
      <c r="SOP5" s="199"/>
      <c r="SOQ5" s="199"/>
      <c r="SOR5" s="199"/>
      <c r="SOS5" s="199"/>
      <c r="SOT5" s="199"/>
      <c r="SOU5" s="199"/>
      <c r="SOV5" s="189"/>
      <c r="SOW5" s="209"/>
      <c r="SOX5" s="179"/>
      <c r="SOY5" s="179"/>
      <c r="SOZ5" s="179"/>
      <c r="SPA5" s="179"/>
      <c r="SPB5" s="179"/>
      <c r="SPC5" s="179"/>
      <c r="SPD5" s="199"/>
      <c r="SPE5" s="199"/>
      <c r="SPF5" s="199"/>
      <c r="SPG5" s="199"/>
      <c r="SPH5" s="199"/>
      <c r="SPI5" s="199"/>
      <c r="SPJ5" s="199"/>
      <c r="SPK5" s="199"/>
      <c r="SPL5" s="189"/>
      <c r="SPM5" s="209"/>
      <c r="SPN5" s="179"/>
      <c r="SPO5" s="179"/>
      <c r="SPP5" s="179"/>
      <c r="SPQ5" s="179"/>
      <c r="SPR5" s="179"/>
      <c r="SPS5" s="179"/>
      <c r="SPT5" s="199"/>
      <c r="SPU5" s="199"/>
      <c r="SPV5" s="199"/>
      <c r="SPW5" s="199"/>
      <c r="SPX5" s="199"/>
      <c r="SPY5" s="199"/>
      <c r="SPZ5" s="199"/>
      <c r="SQA5" s="199"/>
      <c r="SQB5" s="189"/>
      <c r="SQC5" s="209"/>
      <c r="SQD5" s="179"/>
      <c r="SQE5" s="179"/>
      <c r="SQF5" s="179"/>
      <c r="SQG5" s="179"/>
      <c r="SQH5" s="179"/>
      <c r="SQI5" s="179"/>
      <c r="SQJ5" s="199"/>
      <c r="SQK5" s="199"/>
      <c r="SQL5" s="199"/>
      <c r="SQM5" s="199"/>
      <c r="SQN5" s="199"/>
      <c r="SQO5" s="199"/>
      <c r="SQP5" s="199"/>
      <c r="SQQ5" s="199"/>
      <c r="SQR5" s="189"/>
      <c r="SQS5" s="209"/>
      <c r="SQT5" s="179"/>
      <c r="SQU5" s="179"/>
      <c r="SQV5" s="179"/>
      <c r="SQW5" s="179"/>
      <c r="SQX5" s="179"/>
      <c r="SQY5" s="179"/>
      <c r="SQZ5" s="199"/>
      <c r="SRA5" s="199"/>
      <c r="SRB5" s="199"/>
      <c r="SRC5" s="199"/>
      <c r="SRD5" s="199"/>
      <c r="SRE5" s="199"/>
      <c r="SRF5" s="199"/>
      <c r="SRG5" s="199"/>
      <c r="SRH5" s="189"/>
      <c r="SRI5" s="209"/>
      <c r="SRJ5" s="179"/>
      <c r="SRK5" s="179"/>
      <c r="SRL5" s="179"/>
      <c r="SRM5" s="179"/>
      <c r="SRN5" s="179"/>
      <c r="SRO5" s="179"/>
      <c r="SRP5" s="199"/>
      <c r="SRQ5" s="199"/>
      <c r="SRR5" s="199"/>
      <c r="SRS5" s="199"/>
      <c r="SRT5" s="199"/>
      <c r="SRU5" s="199"/>
      <c r="SRV5" s="199"/>
      <c r="SRW5" s="199"/>
      <c r="SRX5" s="189"/>
      <c r="SRY5" s="209"/>
      <c r="SRZ5" s="179"/>
      <c r="SSA5" s="179"/>
      <c r="SSB5" s="179"/>
      <c r="SSC5" s="179"/>
      <c r="SSD5" s="179"/>
      <c r="SSE5" s="179"/>
      <c r="SSF5" s="199"/>
      <c r="SSG5" s="199"/>
      <c r="SSH5" s="199"/>
      <c r="SSI5" s="199"/>
      <c r="SSJ5" s="199"/>
      <c r="SSK5" s="199"/>
      <c r="SSL5" s="199"/>
      <c r="SSM5" s="199"/>
      <c r="SSN5" s="189"/>
      <c r="SSO5" s="209"/>
      <c r="SSP5" s="179"/>
      <c r="SSQ5" s="179"/>
      <c r="SSR5" s="179"/>
      <c r="SSS5" s="179"/>
      <c r="SST5" s="179"/>
      <c r="SSU5" s="179"/>
      <c r="SSV5" s="199"/>
      <c r="SSW5" s="199"/>
      <c r="SSX5" s="199"/>
      <c r="SSY5" s="199"/>
      <c r="SSZ5" s="199"/>
      <c r="STA5" s="199"/>
      <c r="STB5" s="199"/>
      <c r="STC5" s="199"/>
      <c r="STD5" s="189"/>
      <c r="STE5" s="209"/>
      <c r="STF5" s="179"/>
      <c r="STG5" s="179"/>
      <c r="STH5" s="179"/>
      <c r="STI5" s="179"/>
      <c r="STJ5" s="179"/>
      <c r="STK5" s="179"/>
      <c r="STL5" s="199"/>
      <c r="STM5" s="199"/>
      <c r="STN5" s="199"/>
      <c r="STO5" s="199"/>
      <c r="STP5" s="199"/>
      <c r="STQ5" s="199"/>
      <c r="STR5" s="199"/>
      <c r="STS5" s="199"/>
      <c r="STT5" s="189"/>
      <c r="STU5" s="209"/>
      <c r="STV5" s="179"/>
      <c r="STW5" s="179"/>
      <c r="STX5" s="179"/>
      <c r="STY5" s="179"/>
      <c r="STZ5" s="179"/>
      <c r="SUA5" s="179"/>
      <c r="SUB5" s="199"/>
      <c r="SUC5" s="199"/>
      <c r="SUD5" s="199"/>
      <c r="SUE5" s="199"/>
      <c r="SUF5" s="199"/>
      <c r="SUG5" s="199"/>
      <c r="SUH5" s="199"/>
      <c r="SUI5" s="199"/>
      <c r="SUJ5" s="189"/>
      <c r="SUK5" s="209"/>
      <c r="SUL5" s="179"/>
      <c r="SUM5" s="179"/>
      <c r="SUN5" s="179"/>
      <c r="SUO5" s="179"/>
      <c r="SUP5" s="179"/>
      <c r="SUQ5" s="179"/>
      <c r="SUR5" s="199"/>
      <c r="SUS5" s="199"/>
      <c r="SUT5" s="199"/>
      <c r="SUU5" s="199"/>
      <c r="SUV5" s="199"/>
      <c r="SUW5" s="199"/>
      <c r="SUX5" s="199"/>
      <c r="SUY5" s="199"/>
      <c r="SUZ5" s="189"/>
      <c r="SVA5" s="209"/>
      <c r="SVB5" s="179"/>
      <c r="SVC5" s="179"/>
      <c r="SVD5" s="179"/>
      <c r="SVE5" s="179"/>
      <c r="SVF5" s="179"/>
      <c r="SVG5" s="179"/>
      <c r="SVH5" s="199"/>
      <c r="SVI5" s="199"/>
      <c r="SVJ5" s="199"/>
      <c r="SVK5" s="199"/>
      <c r="SVL5" s="199"/>
      <c r="SVM5" s="199"/>
      <c r="SVN5" s="199"/>
      <c r="SVO5" s="199"/>
      <c r="SVP5" s="189"/>
      <c r="SVQ5" s="209"/>
      <c r="SVR5" s="179"/>
      <c r="SVS5" s="179"/>
      <c r="SVT5" s="179"/>
      <c r="SVU5" s="179"/>
      <c r="SVV5" s="179"/>
      <c r="SVW5" s="179"/>
      <c r="SVX5" s="199"/>
      <c r="SVY5" s="199"/>
      <c r="SVZ5" s="199"/>
      <c r="SWA5" s="199"/>
      <c r="SWB5" s="199"/>
      <c r="SWC5" s="199"/>
      <c r="SWD5" s="199"/>
      <c r="SWE5" s="199"/>
      <c r="SWF5" s="189"/>
      <c r="SWG5" s="209"/>
      <c r="SWH5" s="179"/>
      <c r="SWI5" s="179"/>
      <c r="SWJ5" s="179"/>
      <c r="SWK5" s="179"/>
      <c r="SWL5" s="179"/>
      <c r="SWM5" s="179"/>
      <c r="SWN5" s="199"/>
      <c r="SWO5" s="199"/>
      <c r="SWP5" s="199"/>
      <c r="SWQ5" s="199"/>
      <c r="SWR5" s="199"/>
      <c r="SWS5" s="199"/>
      <c r="SWT5" s="199"/>
      <c r="SWU5" s="199"/>
      <c r="SWV5" s="189"/>
      <c r="SWW5" s="209"/>
      <c r="SWX5" s="179"/>
      <c r="SWY5" s="179"/>
      <c r="SWZ5" s="179"/>
      <c r="SXA5" s="179"/>
      <c r="SXB5" s="179"/>
      <c r="SXC5" s="179"/>
      <c r="SXD5" s="199"/>
      <c r="SXE5" s="199"/>
      <c r="SXF5" s="199"/>
      <c r="SXG5" s="199"/>
      <c r="SXH5" s="199"/>
      <c r="SXI5" s="199"/>
      <c r="SXJ5" s="199"/>
      <c r="SXK5" s="199"/>
      <c r="SXL5" s="189"/>
      <c r="SXM5" s="209"/>
      <c r="SXN5" s="179"/>
      <c r="SXO5" s="179"/>
      <c r="SXP5" s="179"/>
      <c r="SXQ5" s="179"/>
      <c r="SXR5" s="179"/>
      <c r="SXS5" s="179"/>
      <c r="SXT5" s="199"/>
      <c r="SXU5" s="199"/>
      <c r="SXV5" s="199"/>
      <c r="SXW5" s="199"/>
      <c r="SXX5" s="199"/>
      <c r="SXY5" s="199"/>
      <c r="SXZ5" s="199"/>
      <c r="SYA5" s="199"/>
      <c r="SYB5" s="189"/>
      <c r="SYC5" s="209"/>
      <c r="SYD5" s="179"/>
      <c r="SYE5" s="179"/>
      <c r="SYF5" s="179"/>
      <c r="SYG5" s="179"/>
      <c r="SYH5" s="179"/>
      <c r="SYI5" s="179"/>
      <c r="SYJ5" s="199"/>
      <c r="SYK5" s="199"/>
      <c r="SYL5" s="199"/>
      <c r="SYM5" s="199"/>
      <c r="SYN5" s="199"/>
      <c r="SYO5" s="199"/>
      <c r="SYP5" s="199"/>
      <c r="SYQ5" s="199"/>
      <c r="SYR5" s="189"/>
      <c r="SYS5" s="209"/>
      <c r="SYT5" s="179"/>
      <c r="SYU5" s="179"/>
      <c r="SYV5" s="179"/>
      <c r="SYW5" s="179"/>
      <c r="SYX5" s="179"/>
      <c r="SYY5" s="179"/>
      <c r="SYZ5" s="199"/>
      <c r="SZA5" s="199"/>
      <c r="SZB5" s="199"/>
      <c r="SZC5" s="199"/>
      <c r="SZD5" s="199"/>
      <c r="SZE5" s="199"/>
      <c r="SZF5" s="199"/>
      <c r="SZG5" s="199"/>
      <c r="SZH5" s="189"/>
      <c r="SZI5" s="209"/>
      <c r="SZJ5" s="179"/>
      <c r="SZK5" s="179"/>
      <c r="SZL5" s="179"/>
      <c r="SZM5" s="179"/>
      <c r="SZN5" s="179"/>
      <c r="SZO5" s="179"/>
      <c r="SZP5" s="199"/>
      <c r="SZQ5" s="199"/>
      <c r="SZR5" s="199"/>
      <c r="SZS5" s="199"/>
      <c r="SZT5" s="199"/>
      <c r="SZU5" s="199"/>
      <c r="SZV5" s="199"/>
      <c r="SZW5" s="199"/>
      <c r="SZX5" s="189"/>
      <c r="SZY5" s="209"/>
      <c r="SZZ5" s="179"/>
      <c r="TAA5" s="179"/>
      <c r="TAB5" s="179"/>
      <c r="TAC5" s="179"/>
      <c r="TAD5" s="179"/>
      <c r="TAE5" s="179"/>
      <c r="TAF5" s="199"/>
      <c r="TAG5" s="199"/>
      <c r="TAH5" s="199"/>
      <c r="TAI5" s="199"/>
      <c r="TAJ5" s="199"/>
      <c r="TAK5" s="199"/>
      <c r="TAL5" s="199"/>
      <c r="TAM5" s="199"/>
      <c r="TAN5" s="189"/>
      <c r="TAO5" s="209"/>
      <c r="TAP5" s="179"/>
      <c r="TAQ5" s="179"/>
      <c r="TAR5" s="179"/>
      <c r="TAS5" s="179"/>
      <c r="TAT5" s="179"/>
      <c r="TAU5" s="179"/>
      <c r="TAV5" s="199"/>
      <c r="TAW5" s="199"/>
      <c r="TAX5" s="199"/>
      <c r="TAY5" s="199"/>
      <c r="TAZ5" s="199"/>
      <c r="TBA5" s="199"/>
      <c r="TBB5" s="199"/>
      <c r="TBC5" s="199"/>
      <c r="TBD5" s="189"/>
      <c r="TBE5" s="209"/>
      <c r="TBF5" s="179"/>
      <c r="TBG5" s="179"/>
      <c r="TBH5" s="179"/>
      <c r="TBI5" s="179"/>
      <c r="TBJ5" s="179"/>
      <c r="TBK5" s="179"/>
      <c r="TBL5" s="199"/>
      <c r="TBM5" s="199"/>
      <c r="TBN5" s="199"/>
      <c r="TBO5" s="199"/>
      <c r="TBP5" s="199"/>
      <c r="TBQ5" s="199"/>
      <c r="TBR5" s="199"/>
      <c r="TBS5" s="199"/>
      <c r="TBT5" s="189"/>
      <c r="TBU5" s="209"/>
      <c r="TBV5" s="179"/>
      <c r="TBW5" s="179"/>
      <c r="TBX5" s="179"/>
      <c r="TBY5" s="179"/>
      <c r="TBZ5" s="179"/>
      <c r="TCA5" s="179"/>
      <c r="TCB5" s="199"/>
      <c r="TCC5" s="199"/>
      <c r="TCD5" s="199"/>
      <c r="TCE5" s="199"/>
      <c r="TCF5" s="199"/>
      <c r="TCG5" s="199"/>
      <c r="TCH5" s="199"/>
      <c r="TCI5" s="199"/>
      <c r="TCJ5" s="189"/>
      <c r="TCK5" s="209"/>
      <c r="TCL5" s="179"/>
      <c r="TCM5" s="179"/>
      <c r="TCN5" s="179"/>
      <c r="TCO5" s="179"/>
      <c r="TCP5" s="179"/>
      <c r="TCQ5" s="179"/>
      <c r="TCR5" s="199"/>
      <c r="TCS5" s="199"/>
      <c r="TCT5" s="199"/>
      <c r="TCU5" s="199"/>
      <c r="TCV5" s="199"/>
      <c r="TCW5" s="199"/>
      <c r="TCX5" s="199"/>
      <c r="TCY5" s="199"/>
      <c r="TCZ5" s="189"/>
      <c r="TDA5" s="209"/>
      <c r="TDB5" s="179"/>
      <c r="TDC5" s="179"/>
      <c r="TDD5" s="179"/>
      <c r="TDE5" s="179"/>
      <c r="TDF5" s="179"/>
      <c r="TDG5" s="179"/>
      <c r="TDH5" s="199"/>
      <c r="TDI5" s="199"/>
      <c r="TDJ5" s="199"/>
      <c r="TDK5" s="199"/>
      <c r="TDL5" s="199"/>
      <c r="TDM5" s="199"/>
      <c r="TDN5" s="199"/>
      <c r="TDO5" s="199"/>
      <c r="TDP5" s="189"/>
      <c r="TDQ5" s="209"/>
      <c r="TDR5" s="179"/>
      <c r="TDS5" s="179"/>
      <c r="TDT5" s="179"/>
      <c r="TDU5" s="179"/>
      <c r="TDV5" s="179"/>
      <c r="TDW5" s="179"/>
      <c r="TDX5" s="199"/>
      <c r="TDY5" s="199"/>
      <c r="TDZ5" s="199"/>
      <c r="TEA5" s="199"/>
      <c r="TEB5" s="199"/>
      <c r="TEC5" s="199"/>
      <c r="TED5" s="199"/>
      <c r="TEE5" s="199"/>
      <c r="TEF5" s="189"/>
      <c r="TEG5" s="209"/>
      <c r="TEH5" s="179"/>
      <c r="TEI5" s="179"/>
      <c r="TEJ5" s="179"/>
      <c r="TEK5" s="179"/>
      <c r="TEL5" s="179"/>
      <c r="TEM5" s="179"/>
      <c r="TEN5" s="199"/>
      <c r="TEO5" s="199"/>
      <c r="TEP5" s="199"/>
      <c r="TEQ5" s="199"/>
      <c r="TER5" s="199"/>
      <c r="TES5" s="199"/>
      <c r="TET5" s="199"/>
      <c r="TEU5" s="199"/>
      <c r="TEV5" s="189"/>
      <c r="TEW5" s="209"/>
      <c r="TEX5" s="179"/>
      <c r="TEY5" s="179"/>
      <c r="TEZ5" s="179"/>
      <c r="TFA5" s="179"/>
      <c r="TFB5" s="179"/>
      <c r="TFC5" s="179"/>
      <c r="TFD5" s="199"/>
      <c r="TFE5" s="199"/>
      <c r="TFF5" s="199"/>
      <c r="TFG5" s="199"/>
      <c r="TFH5" s="199"/>
      <c r="TFI5" s="199"/>
      <c r="TFJ5" s="199"/>
      <c r="TFK5" s="199"/>
      <c r="TFL5" s="189"/>
      <c r="TFM5" s="209"/>
      <c r="TFN5" s="179"/>
      <c r="TFO5" s="179"/>
      <c r="TFP5" s="179"/>
      <c r="TFQ5" s="179"/>
      <c r="TFR5" s="179"/>
      <c r="TFS5" s="179"/>
      <c r="TFT5" s="199"/>
      <c r="TFU5" s="199"/>
      <c r="TFV5" s="199"/>
      <c r="TFW5" s="199"/>
      <c r="TFX5" s="199"/>
      <c r="TFY5" s="199"/>
      <c r="TFZ5" s="199"/>
      <c r="TGA5" s="199"/>
      <c r="TGB5" s="189"/>
      <c r="TGC5" s="209"/>
      <c r="TGD5" s="179"/>
      <c r="TGE5" s="179"/>
      <c r="TGF5" s="179"/>
      <c r="TGG5" s="179"/>
      <c r="TGH5" s="179"/>
      <c r="TGI5" s="179"/>
      <c r="TGJ5" s="199"/>
      <c r="TGK5" s="199"/>
      <c r="TGL5" s="199"/>
      <c r="TGM5" s="199"/>
      <c r="TGN5" s="199"/>
      <c r="TGO5" s="199"/>
      <c r="TGP5" s="199"/>
      <c r="TGQ5" s="199"/>
      <c r="TGR5" s="189"/>
      <c r="TGS5" s="209"/>
      <c r="TGT5" s="179"/>
      <c r="TGU5" s="179"/>
      <c r="TGV5" s="179"/>
      <c r="TGW5" s="179"/>
      <c r="TGX5" s="179"/>
      <c r="TGY5" s="179"/>
      <c r="TGZ5" s="199"/>
      <c r="THA5" s="199"/>
      <c r="THB5" s="199"/>
      <c r="THC5" s="199"/>
      <c r="THD5" s="199"/>
      <c r="THE5" s="199"/>
      <c r="THF5" s="199"/>
      <c r="THG5" s="199"/>
      <c r="THH5" s="189"/>
      <c r="THI5" s="209"/>
      <c r="THJ5" s="179"/>
      <c r="THK5" s="179"/>
      <c r="THL5" s="179"/>
      <c r="THM5" s="179"/>
      <c r="THN5" s="179"/>
      <c r="THO5" s="179"/>
      <c r="THP5" s="199"/>
      <c r="THQ5" s="199"/>
      <c r="THR5" s="199"/>
      <c r="THS5" s="199"/>
      <c r="THT5" s="199"/>
      <c r="THU5" s="199"/>
      <c r="THV5" s="199"/>
      <c r="THW5" s="199"/>
      <c r="THX5" s="189"/>
      <c r="THY5" s="209"/>
      <c r="THZ5" s="179"/>
      <c r="TIA5" s="179"/>
      <c r="TIB5" s="179"/>
      <c r="TIC5" s="179"/>
      <c r="TID5" s="179"/>
      <c r="TIE5" s="179"/>
      <c r="TIF5" s="199"/>
      <c r="TIG5" s="199"/>
      <c r="TIH5" s="199"/>
      <c r="TII5" s="199"/>
      <c r="TIJ5" s="199"/>
      <c r="TIK5" s="199"/>
      <c r="TIL5" s="199"/>
      <c r="TIM5" s="199"/>
      <c r="TIN5" s="189"/>
      <c r="TIO5" s="209"/>
      <c r="TIP5" s="179"/>
      <c r="TIQ5" s="179"/>
      <c r="TIR5" s="179"/>
      <c r="TIS5" s="179"/>
      <c r="TIT5" s="179"/>
      <c r="TIU5" s="179"/>
      <c r="TIV5" s="199"/>
      <c r="TIW5" s="199"/>
      <c r="TIX5" s="199"/>
      <c r="TIY5" s="199"/>
      <c r="TIZ5" s="199"/>
      <c r="TJA5" s="199"/>
      <c r="TJB5" s="199"/>
      <c r="TJC5" s="199"/>
      <c r="TJD5" s="189"/>
      <c r="TJE5" s="209"/>
      <c r="TJF5" s="179"/>
      <c r="TJG5" s="179"/>
      <c r="TJH5" s="179"/>
      <c r="TJI5" s="179"/>
      <c r="TJJ5" s="179"/>
      <c r="TJK5" s="179"/>
      <c r="TJL5" s="199"/>
      <c r="TJM5" s="199"/>
      <c r="TJN5" s="199"/>
      <c r="TJO5" s="199"/>
      <c r="TJP5" s="199"/>
      <c r="TJQ5" s="199"/>
      <c r="TJR5" s="199"/>
      <c r="TJS5" s="199"/>
      <c r="TJT5" s="189"/>
      <c r="TJU5" s="209"/>
      <c r="TJV5" s="179"/>
      <c r="TJW5" s="179"/>
      <c r="TJX5" s="179"/>
      <c r="TJY5" s="179"/>
      <c r="TJZ5" s="179"/>
      <c r="TKA5" s="179"/>
      <c r="TKB5" s="199"/>
      <c r="TKC5" s="199"/>
      <c r="TKD5" s="199"/>
      <c r="TKE5" s="199"/>
      <c r="TKF5" s="199"/>
      <c r="TKG5" s="199"/>
      <c r="TKH5" s="199"/>
      <c r="TKI5" s="199"/>
      <c r="TKJ5" s="189"/>
      <c r="TKK5" s="209"/>
      <c r="TKL5" s="179"/>
      <c r="TKM5" s="179"/>
      <c r="TKN5" s="179"/>
      <c r="TKO5" s="179"/>
      <c r="TKP5" s="179"/>
      <c r="TKQ5" s="179"/>
      <c r="TKR5" s="199"/>
      <c r="TKS5" s="199"/>
      <c r="TKT5" s="199"/>
      <c r="TKU5" s="199"/>
      <c r="TKV5" s="199"/>
      <c r="TKW5" s="199"/>
      <c r="TKX5" s="199"/>
      <c r="TKY5" s="199"/>
      <c r="TKZ5" s="189"/>
      <c r="TLA5" s="209"/>
      <c r="TLB5" s="179"/>
      <c r="TLC5" s="179"/>
      <c r="TLD5" s="179"/>
      <c r="TLE5" s="179"/>
      <c r="TLF5" s="179"/>
      <c r="TLG5" s="179"/>
      <c r="TLH5" s="199"/>
      <c r="TLI5" s="199"/>
      <c r="TLJ5" s="199"/>
      <c r="TLK5" s="199"/>
      <c r="TLL5" s="199"/>
      <c r="TLM5" s="199"/>
      <c r="TLN5" s="199"/>
      <c r="TLO5" s="199"/>
      <c r="TLP5" s="189"/>
      <c r="TLQ5" s="209"/>
      <c r="TLR5" s="179"/>
      <c r="TLS5" s="179"/>
      <c r="TLT5" s="179"/>
      <c r="TLU5" s="179"/>
      <c r="TLV5" s="179"/>
      <c r="TLW5" s="179"/>
      <c r="TLX5" s="199"/>
      <c r="TLY5" s="199"/>
      <c r="TLZ5" s="199"/>
      <c r="TMA5" s="199"/>
      <c r="TMB5" s="199"/>
      <c r="TMC5" s="199"/>
      <c r="TMD5" s="199"/>
      <c r="TME5" s="199"/>
      <c r="TMF5" s="189"/>
      <c r="TMG5" s="209"/>
      <c r="TMH5" s="179"/>
      <c r="TMI5" s="179"/>
      <c r="TMJ5" s="179"/>
      <c r="TMK5" s="179"/>
      <c r="TML5" s="179"/>
      <c r="TMM5" s="179"/>
      <c r="TMN5" s="199"/>
      <c r="TMO5" s="199"/>
      <c r="TMP5" s="199"/>
      <c r="TMQ5" s="199"/>
      <c r="TMR5" s="199"/>
      <c r="TMS5" s="199"/>
      <c r="TMT5" s="199"/>
      <c r="TMU5" s="199"/>
      <c r="TMV5" s="189"/>
      <c r="TMW5" s="209"/>
      <c r="TMX5" s="179"/>
      <c r="TMY5" s="179"/>
      <c r="TMZ5" s="179"/>
      <c r="TNA5" s="179"/>
      <c r="TNB5" s="179"/>
      <c r="TNC5" s="179"/>
      <c r="TND5" s="199"/>
      <c r="TNE5" s="199"/>
      <c r="TNF5" s="199"/>
      <c r="TNG5" s="199"/>
      <c r="TNH5" s="199"/>
      <c r="TNI5" s="199"/>
      <c r="TNJ5" s="199"/>
      <c r="TNK5" s="199"/>
      <c r="TNL5" s="189"/>
      <c r="TNM5" s="209"/>
      <c r="TNN5" s="179"/>
      <c r="TNO5" s="179"/>
      <c r="TNP5" s="179"/>
      <c r="TNQ5" s="179"/>
      <c r="TNR5" s="179"/>
      <c r="TNS5" s="179"/>
      <c r="TNT5" s="199"/>
      <c r="TNU5" s="199"/>
      <c r="TNV5" s="199"/>
      <c r="TNW5" s="199"/>
      <c r="TNX5" s="199"/>
      <c r="TNY5" s="199"/>
      <c r="TNZ5" s="199"/>
      <c r="TOA5" s="199"/>
      <c r="TOB5" s="189"/>
      <c r="TOC5" s="209"/>
      <c r="TOD5" s="179"/>
      <c r="TOE5" s="179"/>
      <c r="TOF5" s="179"/>
      <c r="TOG5" s="179"/>
      <c r="TOH5" s="179"/>
      <c r="TOI5" s="179"/>
      <c r="TOJ5" s="199"/>
      <c r="TOK5" s="199"/>
      <c r="TOL5" s="199"/>
      <c r="TOM5" s="199"/>
      <c r="TON5" s="199"/>
      <c r="TOO5" s="199"/>
      <c r="TOP5" s="199"/>
      <c r="TOQ5" s="199"/>
      <c r="TOR5" s="189"/>
      <c r="TOS5" s="209"/>
      <c r="TOT5" s="179"/>
      <c r="TOU5" s="179"/>
      <c r="TOV5" s="179"/>
      <c r="TOW5" s="179"/>
      <c r="TOX5" s="179"/>
      <c r="TOY5" s="179"/>
      <c r="TOZ5" s="199"/>
      <c r="TPA5" s="199"/>
      <c r="TPB5" s="199"/>
      <c r="TPC5" s="199"/>
      <c r="TPD5" s="199"/>
      <c r="TPE5" s="199"/>
      <c r="TPF5" s="199"/>
      <c r="TPG5" s="199"/>
      <c r="TPH5" s="189"/>
      <c r="TPI5" s="209"/>
      <c r="TPJ5" s="179"/>
      <c r="TPK5" s="179"/>
      <c r="TPL5" s="179"/>
      <c r="TPM5" s="179"/>
      <c r="TPN5" s="179"/>
      <c r="TPO5" s="179"/>
      <c r="TPP5" s="199"/>
      <c r="TPQ5" s="199"/>
      <c r="TPR5" s="199"/>
      <c r="TPS5" s="199"/>
      <c r="TPT5" s="199"/>
      <c r="TPU5" s="199"/>
      <c r="TPV5" s="199"/>
      <c r="TPW5" s="199"/>
      <c r="TPX5" s="189"/>
      <c r="TPY5" s="209"/>
      <c r="TPZ5" s="179"/>
      <c r="TQA5" s="179"/>
      <c r="TQB5" s="179"/>
      <c r="TQC5" s="179"/>
      <c r="TQD5" s="179"/>
      <c r="TQE5" s="179"/>
      <c r="TQF5" s="199"/>
      <c r="TQG5" s="199"/>
      <c r="TQH5" s="199"/>
      <c r="TQI5" s="199"/>
      <c r="TQJ5" s="199"/>
      <c r="TQK5" s="199"/>
      <c r="TQL5" s="199"/>
      <c r="TQM5" s="199"/>
      <c r="TQN5" s="189"/>
      <c r="TQO5" s="209"/>
      <c r="TQP5" s="179"/>
      <c r="TQQ5" s="179"/>
      <c r="TQR5" s="179"/>
      <c r="TQS5" s="179"/>
      <c r="TQT5" s="179"/>
      <c r="TQU5" s="179"/>
      <c r="TQV5" s="199"/>
      <c r="TQW5" s="199"/>
      <c r="TQX5" s="199"/>
      <c r="TQY5" s="199"/>
      <c r="TQZ5" s="199"/>
      <c r="TRA5" s="199"/>
      <c r="TRB5" s="199"/>
      <c r="TRC5" s="199"/>
      <c r="TRD5" s="189"/>
      <c r="TRE5" s="209"/>
      <c r="TRF5" s="179"/>
      <c r="TRG5" s="179"/>
      <c r="TRH5" s="179"/>
      <c r="TRI5" s="179"/>
      <c r="TRJ5" s="179"/>
      <c r="TRK5" s="179"/>
      <c r="TRL5" s="199"/>
      <c r="TRM5" s="199"/>
      <c r="TRN5" s="199"/>
      <c r="TRO5" s="199"/>
      <c r="TRP5" s="199"/>
      <c r="TRQ5" s="199"/>
      <c r="TRR5" s="199"/>
      <c r="TRS5" s="199"/>
      <c r="TRT5" s="189"/>
      <c r="TRU5" s="209"/>
      <c r="TRV5" s="179"/>
      <c r="TRW5" s="179"/>
      <c r="TRX5" s="179"/>
      <c r="TRY5" s="179"/>
      <c r="TRZ5" s="179"/>
      <c r="TSA5" s="179"/>
      <c r="TSB5" s="199"/>
      <c r="TSC5" s="199"/>
      <c r="TSD5" s="199"/>
      <c r="TSE5" s="199"/>
      <c r="TSF5" s="199"/>
      <c r="TSG5" s="199"/>
      <c r="TSH5" s="199"/>
      <c r="TSI5" s="199"/>
      <c r="TSJ5" s="189"/>
      <c r="TSK5" s="209"/>
      <c r="TSL5" s="179"/>
      <c r="TSM5" s="179"/>
      <c r="TSN5" s="179"/>
      <c r="TSO5" s="179"/>
      <c r="TSP5" s="179"/>
      <c r="TSQ5" s="179"/>
      <c r="TSR5" s="199"/>
      <c r="TSS5" s="199"/>
      <c r="TST5" s="199"/>
      <c r="TSU5" s="199"/>
      <c r="TSV5" s="199"/>
      <c r="TSW5" s="199"/>
      <c r="TSX5" s="199"/>
      <c r="TSY5" s="199"/>
      <c r="TSZ5" s="189"/>
      <c r="TTA5" s="209"/>
      <c r="TTB5" s="179"/>
      <c r="TTC5" s="179"/>
      <c r="TTD5" s="179"/>
      <c r="TTE5" s="179"/>
      <c r="TTF5" s="179"/>
      <c r="TTG5" s="179"/>
      <c r="TTH5" s="199"/>
      <c r="TTI5" s="199"/>
      <c r="TTJ5" s="199"/>
      <c r="TTK5" s="199"/>
      <c r="TTL5" s="199"/>
      <c r="TTM5" s="199"/>
      <c r="TTN5" s="199"/>
      <c r="TTO5" s="199"/>
      <c r="TTP5" s="189"/>
      <c r="TTQ5" s="209"/>
      <c r="TTR5" s="179"/>
      <c r="TTS5" s="179"/>
      <c r="TTT5" s="179"/>
      <c r="TTU5" s="179"/>
      <c r="TTV5" s="179"/>
      <c r="TTW5" s="179"/>
      <c r="TTX5" s="199"/>
      <c r="TTY5" s="199"/>
      <c r="TTZ5" s="199"/>
      <c r="TUA5" s="199"/>
      <c r="TUB5" s="199"/>
      <c r="TUC5" s="199"/>
      <c r="TUD5" s="199"/>
      <c r="TUE5" s="199"/>
      <c r="TUF5" s="189"/>
      <c r="TUG5" s="209"/>
      <c r="TUH5" s="179"/>
      <c r="TUI5" s="179"/>
      <c r="TUJ5" s="179"/>
      <c r="TUK5" s="179"/>
      <c r="TUL5" s="179"/>
      <c r="TUM5" s="179"/>
      <c r="TUN5" s="199"/>
      <c r="TUO5" s="199"/>
      <c r="TUP5" s="199"/>
      <c r="TUQ5" s="199"/>
      <c r="TUR5" s="199"/>
      <c r="TUS5" s="199"/>
      <c r="TUT5" s="199"/>
      <c r="TUU5" s="199"/>
      <c r="TUV5" s="189"/>
      <c r="TUW5" s="209"/>
      <c r="TUX5" s="179"/>
      <c r="TUY5" s="179"/>
      <c r="TUZ5" s="179"/>
      <c r="TVA5" s="179"/>
      <c r="TVB5" s="179"/>
      <c r="TVC5" s="179"/>
      <c r="TVD5" s="199"/>
      <c r="TVE5" s="199"/>
      <c r="TVF5" s="199"/>
      <c r="TVG5" s="199"/>
      <c r="TVH5" s="199"/>
      <c r="TVI5" s="199"/>
      <c r="TVJ5" s="199"/>
      <c r="TVK5" s="199"/>
      <c r="TVL5" s="189"/>
      <c r="TVM5" s="209"/>
      <c r="TVN5" s="179"/>
      <c r="TVO5" s="179"/>
      <c r="TVP5" s="179"/>
      <c r="TVQ5" s="179"/>
      <c r="TVR5" s="179"/>
      <c r="TVS5" s="179"/>
      <c r="TVT5" s="199"/>
      <c r="TVU5" s="199"/>
      <c r="TVV5" s="199"/>
      <c r="TVW5" s="199"/>
      <c r="TVX5" s="199"/>
      <c r="TVY5" s="199"/>
      <c r="TVZ5" s="199"/>
      <c r="TWA5" s="199"/>
      <c r="TWB5" s="189"/>
      <c r="TWC5" s="209"/>
      <c r="TWD5" s="179"/>
      <c r="TWE5" s="179"/>
      <c r="TWF5" s="179"/>
      <c r="TWG5" s="179"/>
      <c r="TWH5" s="179"/>
      <c r="TWI5" s="179"/>
      <c r="TWJ5" s="199"/>
      <c r="TWK5" s="199"/>
      <c r="TWL5" s="199"/>
      <c r="TWM5" s="199"/>
      <c r="TWN5" s="199"/>
      <c r="TWO5" s="199"/>
      <c r="TWP5" s="199"/>
      <c r="TWQ5" s="199"/>
      <c r="TWR5" s="189"/>
      <c r="TWS5" s="209"/>
      <c r="TWT5" s="179"/>
      <c r="TWU5" s="179"/>
      <c r="TWV5" s="179"/>
      <c r="TWW5" s="179"/>
      <c r="TWX5" s="179"/>
      <c r="TWY5" s="179"/>
      <c r="TWZ5" s="199"/>
      <c r="TXA5" s="199"/>
      <c r="TXB5" s="199"/>
      <c r="TXC5" s="199"/>
      <c r="TXD5" s="199"/>
      <c r="TXE5" s="199"/>
      <c r="TXF5" s="199"/>
      <c r="TXG5" s="199"/>
      <c r="TXH5" s="189"/>
      <c r="TXI5" s="209"/>
      <c r="TXJ5" s="179"/>
      <c r="TXK5" s="179"/>
      <c r="TXL5" s="179"/>
      <c r="TXM5" s="179"/>
      <c r="TXN5" s="179"/>
      <c r="TXO5" s="179"/>
      <c r="TXP5" s="199"/>
      <c r="TXQ5" s="199"/>
      <c r="TXR5" s="199"/>
      <c r="TXS5" s="199"/>
      <c r="TXT5" s="199"/>
      <c r="TXU5" s="199"/>
      <c r="TXV5" s="199"/>
      <c r="TXW5" s="199"/>
      <c r="TXX5" s="189"/>
      <c r="TXY5" s="209"/>
      <c r="TXZ5" s="179"/>
      <c r="TYA5" s="179"/>
      <c r="TYB5" s="179"/>
      <c r="TYC5" s="179"/>
      <c r="TYD5" s="179"/>
      <c r="TYE5" s="179"/>
      <c r="TYF5" s="199"/>
      <c r="TYG5" s="199"/>
      <c r="TYH5" s="199"/>
      <c r="TYI5" s="199"/>
      <c r="TYJ5" s="199"/>
      <c r="TYK5" s="199"/>
      <c r="TYL5" s="199"/>
      <c r="TYM5" s="199"/>
      <c r="TYN5" s="189"/>
      <c r="TYO5" s="209"/>
      <c r="TYP5" s="179"/>
      <c r="TYQ5" s="179"/>
      <c r="TYR5" s="179"/>
      <c r="TYS5" s="179"/>
      <c r="TYT5" s="179"/>
      <c r="TYU5" s="179"/>
      <c r="TYV5" s="199"/>
      <c r="TYW5" s="199"/>
      <c r="TYX5" s="199"/>
      <c r="TYY5" s="199"/>
      <c r="TYZ5" s="199"/>
      <c r="TZA5" s="199"/>
      <c r="TZB5" s="199"/>
      <c r="TZC5" s="199"/>
      <c r="TZD5" s="189"/>
      <c r="TZE5" s="209"/>
      <c r="TZF5" s="179"/>
      <c r="TZG5" s="179"/>
      <c r="TZH5" s="179"/>
      <c r="TZI5" s="179"/>
      <c r="TZJ5" s="179"/>
      <c r="TZK5" s="179"/>
      <c r="TZL5" s="199"/>
      <c r="TZM5" s="199"/>
      <c r="TZN5" s="199"/>
      <c r="TZO5" s="199"/>
      <c r="TZP5" s="199"/>
      <c r="TZQ5" s="199"/>
      <c r="TZR5" s="199"/>
      <c r="TZS5" s="199"/>
      <c r="TZT5" s="189"/>
      <c r="TZU5" s="209"/>
      <c r="TZV5" s="179"/>
      <c r="TZW5" s="179"/>
      <c r="TZX5" s="179"/>
      <c r="TZY5" s="179"/>
      <c r="TZZ5" s="179"/>
      <c r="UAA5" s="179"/>
      <c r="UAB5" s="199"/>
      <c r="UAC5" s="199"/>
      <c r="UAD5" s="199"/>
      <c r="UAE5" s="199"/>
      <c r="UAF5" s="199"/>
      <c r="UAG5" s="199"/>
      <c r="UAH5" s="199"/>
      <c r="UAI5" s="199"/>
      <c r="UAJ5" s="189"/>
      <c r="UAK5" s="209"/>
      <c r="UAL5" s="179"/>
      <c r="UAM5" s="179"/>
      <c r="UAN5" s="179"/>
      <c r="UAO5" s="179"/>
      <c r="UAP5" s="179"/>
      <c r="UAQ5" s="179"/>
      <c r="UAR5" s="199"/>
      <c r="UAS5" s="199"/>
      <c r="UAT5" s="199"/>
      <c r="UAU5" s="199"/>
      <c r="UAV5" s="199"/>
      <c r="UAW5" s="199"/>
      <c r="UAX5" s="199"/>
      <c r="UAY5" s="199"/>
      <c r="UAZ5" s="189"/>
      <c r="UBA5" s="209"/>
      <c r="UBB5" s="179"/>
      <c r="UBC5" s="179"/>
      <c r="UBD5" s="179"/>
      <c r="UBE5" s="179"/>
      <c r="UBF5" s="179"/>
      <c r="UBG5" s="179"/>
      <c r="UBH5" s="199"/>
      <c r="UBI5" s="199"/>
      <c r="UBJ5" s="199"/>
      <c r="UBK5" s="199"/>
      <c r="UBL5" s="199"/>
      <c r="UBM5" s="199"/>
      <c r="UBN5" s="199"/>
      <c r="UBO5" s="199"/>
      <c r="UBP5" s="189"/>
      <c r="UBQ5" s="209"/>
      <c r="UBR5" s="179"/>
      <c r="UBS5" s="179"/>
      <c r="UBT5" s="179"/>
      <c r="UBU5" s="179"/>
      <c r="UBV5" s="179"/>
      <c r="UBW5" s="179"/>
      <c r="UBX5" s="199"/>
      <c r="UBY5" s="199"/>
      <c r="UBZ5" s="199"/>
      <c r="UCA5" s="199"/>
      <c r="UCB5" s="199"/>
      <c r="UCC5" s="199"/>
      <c r="UCD5" s="199"/>
      <c r="UCE5" s="199"/>
      <c r="UCF5" s="189"/>
      <c r="UCG5" s="209"/>
      <c r="UCH5" s="179"/>
      <c r="UCI5" s="179"/>
      <c r="UCJ5" s="179"/>
      <c r="UCK5" s="179"/>
      <c r="UCL5" s="179"/>
      <c r="UCM5" s="179"/>
      <c r="UCN5" s="199"/>
      <c r="UCO5" s="199"/>
      <c r="UCP5" s="199"/>
      <c r="UCQ5" s="199"/>
      <c r="UCR5" s="199"/>
      <c r="UCS5" s="199"/>
      <c r="UCT5" s="199"/>
      <c r="UCU5" s="199"/>
      <c r="UCV5" s="189"/>
      <c r="UCW5" s="209"/>
      <c r="UCX5" s="179"/>
      <c r="UCY5" s="179"/>
      <c r="UCZ5" s="179"/>
      <c r="UDA5" s="179"/>
      <c r="UDB5" s="179"/>
      <c r="UDC5" s="179"/>
      <c r="UDD5" s="199"/>
      <c r="UDE5" s="199"/>
      <c r="UDF5" s="199"/>
      <c r="UDG5" s="199"/>
      <c r="UDH5" s="199"/>
      <c r="UDI5" s="199"/>
      <c r="UDJ5" s="199"/>
      <c r="UDK5" s="199"/>
      <c r="UDL5" s="189"/>
      <c r="UDM5" s="209"/>
      <c r="UDN5" s="179"/>
      <c r="UDO5" s="179"/>
      <c r="UDP5" s="179"/>
      <c r="UDQ5" s="179"/>
      <c r="UDR5" s="179"/>
      <c r="UDS5" s="179"/>
      <c r="UDT5" s="199"/>
      <c r="UDU5" s="199"/>
      <c r="UDV5" s="199"/>
      <c r="UDW5" s="199"/>
      <c r="UDX5" s="199"/>
      <c r="UDY5" s="199"/>
      <c r="UDZ5" s="199"/>
      <c r="UEA5" s="199"/>
      <c r="UEB5" s="189"/>
      <c r="UEC5" s="209"/>
      <c r="UED5" s="179"/>
      <c r="UEE5" s="179"/>
      <c r="UEF5" s="179"/>
      <c r="UEG5" s="179"/>
      <c r="UEH5" s="179"/>
      <c r="UEI5" s="179"/>
      <c r="UEJ5" s="199"/>
      <c r="UEK5" s="199"/>
      <c r="UEL5" s="199"/>
      <c r="UEM5" s="199"/>
      <c r="UEN5" s="199"/>
      <c r="UEO5" s="199"/>
      <c r="UEP5" s="199"/>
      <c r="UEQ5" s="199"/>
      <c r="UER5" s="189"/>
      <c r="UES5" s="209"/>
      <c r="UET5" s="179"/>
      <c r="UEU5" s="179"/>
      <c r="UEV5" s="179"/>
      <c r="UEW5" s="179"/>
      <c r="UEX5" s="179"/>
      <c r="UEY5" s="179"/>
      <c r="UEZ5" s="199"/>
      <c r="UFA5" s="199"/>
      <c r="UFB5" s="199"/>
      <c r="UFC5" s="199"/>
      <c r="UFD5" s="199"/>
      <c r="UFE5" s="199"/>
      <c r="UFF5" s="199"/>
      <c r="UFG5" s="199"/>
      <c r="UFH5" s="189"/>
      <c r="UFI5" s="209"/>
      <c r="UFJ5" s="179"/>
      <c r="UFK5" s="179"/>
      <c r="UFL5" s="179"/>
      <c r="UFM5" s="179"/>
      <c r="UFN5" s="179"/>
      <c r="UFO5" s="179"/>
      <c r="UFP5" s="199"/>
      <c r="UFQ5" s="199"/>
      <c r="UFR5" s="199"/>
      <c r="UFS5" s="199"/>
      <c r="UFT5" s="199"/>
      <c r="UFU5" s="199"/>
      <c r="UFV5" s="199"/>
      <c r="UFW5" s="199"/>
      <c r="UFX5" s="189"/>
      <c r="UFY5" s="209"/>
      <c r="UFZ5" s="179"/>
      <c r="UGA5" s="179"/>
      <c r="UGB5" s="179"/>
      <c r="UGC5" s="179"/>
      <c r="UGD5" s="179"/>
      <c r="UGE5" s="179"/>
      <c r="UGF5" s="199"/>
      <c r="UGG5" s="199"/>
      <c r="UGH5" s="199"/>
      <c r="UGI5" s="199"/>
      <c r="UGJ5" s="199"/>
      <c r="UGK5" s="199"/>
      <c r="UGL5" s="199"/>
      <c r="UGM5" s="199"/>
      <c r="UGN5" s="189"/>
      <c r="UGO5" s="209"/>
      <c r="UGP5" s="179"/>
      <c r="UGQ5" s="179"/>
      <c r="UGR5" s="179"/>
      <c r="UGS5" s="179"/>
      <c r="UGT5" s="179"/>
      <c r="UGU5" s="179"/>
      <c r="UGV5" s="199"/>
      <c r="UGW5" s="199"/>
      <c r="UGX5" s="199"/>
      <c r="UGY5" s="199"/>
      <c r="UGZ5" s="199"/>
      <c r="UHA5" s="199"/>
      <c r="UHB5" s="199"/>
      <c r="UHC5" s="199"/>
      <c r="UHD5" s="189"/>
      <c r="UHE5" s="209"/>
      <c r="UHF5" s="179"/>
      <c r="UHG5" s="179"/>
      <c r="UHH5" s="179"/>
      <c r="UHI5" s="179"/>
      <c r="UHJ5" s="179"/>
      <c r="UHK5" s="179"/>
      <c r="UHL5" s="199"/>
      <c r="UHM5" s="199"/>
      <c r="UHN5" s="199"/>
      <c r="UHO5" s="199"/>
      <c r="UHP5" s="199"/>
      <c r="UHQ5" s="199"/>
      <c r="UHR5" s="199"/>
      <c r="UHS5" s="199"/>
      <c r="UHT5" s="189"/>
      <c r="UHU5" s="209"/>
      <c r="UHV5" s="179"/>
      <c r="UHW5" s="179"/>
      <c r="UHX5" s="179"/>
      <c r="UHY5" s="179"/>
      <c r="UHZ5" s="179"/>
      <c r="UIA5" s="179"/>
      <c r="UIB5" s="199"/>
      <c r="UIC5" s="199"/>
      <c r="UID5" s="199"/>
      <c r="UIE5" s="199"/>
      <c r="UIF5" s="199"/>
      <c r="UIG5" s="199"/>
      <c r="UIH5" s="199"/>
      <c r="UII5" s="199"/>
      <c r="UIJ5" s="189"/>
      <c r="UIK5" s="209"/>
      <c r="UIL5" s="179"/>
      <c r="UIM5" s="179"/>
      <c r="UIN5" s="179"/>
      <c r="UIO5" s="179"/>
      <c r="UIP5" s="179"/>
      <c r="UIQ5" s="179"/>
      <c r="UIR5" s="199"/>
      <c r="UIS5" s="199"/>
      <c r="UIT5" s="199"/>
      <c r="UIU5" s="199"/>
      <c r="UIV5" s="199"/>
      <c r="UIW5" s="199"/>
      <c r="UIX5" s="199"/>
      <c r="UIY5" s="199"/>
      <c r="UIZ5" s="189"/>
      <c r="UJA5" s="209"/>
      <c r="UJB5" s="179"/>
      <c r="UJC5" s="179"/>
      <c r="UJD5" s="179"/>
      <c r="UJE5" s="179"/>
      <c r="UJF5" s="179"/>
      <c r="UJG5" s="179"/>
      <c r="UJH5" s="199"/>
      <c r="UJI5" s="199"/>
      <c r="UJJ5" s="199"/>
      <c r="UJK5" s="199"/>
      <c r="UJL5" s="199"/>
      <c r="UJM5" s="199"/>
      <c r="UJN5" s="199"/>
      <c r="UJO5" s="199"/>
      <c r="UJP5" s="189"/>
      <c r="UJQ5" s="209"/>
      <c r="UJR5" s="179"/>
      <c r="UJS5" s="179"/>
      <c r="UJT5" s="179"/>
      <c r="UJU5" s="179"/>
      <c r="UJV5" s="179"/>
      <c r="UJW5" s="179"/>
      <c r="UJX5" s="199"/>
      <c r="UJY5" s="199"/>
      <c r="UJZ5" s="199"/>
      <c r="UKA5" s="199"/>
      <c r="UKB5" s="199"/>
      <c r="UKC5" s="199"/>
      <c r="UKD5" s="199"/>
      <c r="UKE5" s="199"/>
      <c r="UKF5" s="189"/>
      <c r="UKG5" s="209"/>
      <c r="UKH5" s="179"/>
      <c r="UKI5" s="179"/>
      <c r="UKJ5" s="179"/>
      <c r="UKK5" s="179"/>
      <c r="UKL5" s="179"/>
      <c r="UKM5" s="179"/>
      <c r="UKN5" s="199"/>
      <c r="UKO5" s="199"/>
      <c r="UKP5" s="199"/>
      <c r="UKQ5" s="199"/>
      <c r="UKR5" s="199"/>
      <c r="UKS5" s="199"/>
      <c r="UKT5" s="199"/>
      <c r="UKU5" s="199"/>
      <c r="UKV5" s="189"/>
      <c r="UKW5" s="209"/>
      <c r="UKX5" s="179"/>
      <c r="UKY5" s="179"/>
      <c r="UKZ5" s="179"/>
      <c r="ULA5" s="179"/>
      <c r="ULB5" s="179"/>
      <c r="ULC5" s="179"/>
      <c r="ULD5" s="199"/>
      <c r="ULE5" s="199"/>
      <c r="ULF5" s="199"/>
      <c r="ULG5" s="199"/>
      <c r="ULH5" s="199"/>
      <c r="ULI5" s="199"/>
      <c r="ULJ5" s="199"/>
      <c r="ULK5" s="199"/>
      <c r="ULL5" s="189"/>
      <c r="ULM5" s="209"/>
      <c r="ULN5" s="179"/>
      <c r="ULO5" s="179"/>
      <c r="ULP5" s="179"/>
      <c r="ULQ5" s="179"/>
      <c r="ULR5" s="179"/>
      <c r="ULS5" s="179"/>
      <c r="ULT5" s="199"/>
      <c r="ULU5" s="199"/>
      <c r="ULV5" s="199"/>
      <c r="ULW5" s="199"/>
      <c r="ULX5" s="199"/>
      <c r="ULY5" s="199"/>
      <c r="ULZ5" s="199"/>
      <c r="UMA5" s="199"/>
      <c r="UMB5" s="189"/>
      <c r="UMC5" s="209"/>
      <c r="UMD5" s="179"/>
      <c r="UME5" s="179"/>
      <c r="UMF5" s="179"/>
      <c r="UMG5" s="179"/>
      <c r="UMH5" s="179"/>
      <c r="UMI5" s="179"/>
      <c r="UMJ5" s="199"/>
      <c r="UMK5" s="199"/>
      <c r="UML5" s="199"/>
      <c r="UMM5" s="199"/>
      <c r="UMN5" s="199"/>
      <c r="UMO5" s="199"/>
      <c r="UMP5" s="199"/>
      <c r="UMQ5" s="199"/>
      <c r="UMR5" s="189"/>
      <c r="UMS5" s="209"/>
      <c r="UMT5" s="179"/>
      <c r="UMU5" s="179"/>
      <c r="UMV5" s="179"/>
      <c r="UMW5" s="179"/>
      <c r="UMX5" s="179"/>
      <c r="UMY5" s="179"/>
      <c r="UMZ5" s="199"/>
      <c r="UNA5" s="199"/>
      <c r="UNB5" s="199"/>
      <c r="UNC5" s="199"/>
      <c r="UND5" s="199"/>
      <c r="UNE5" s="199"/>
      <c r="UNF5" s="199"/>
      <c r="UNG5" s="199"/>
      <c r="UNH5" s="189"/>
      <c r="UNI5" s="209"/>
      <c r="UNJ5" s="179"/>
      <c r="UNK5" s="179"/>
      <c r="UNL5" s="179"/>
      <c r="UNM5" s="179"/>
      <c r="UNN5" s="179"/>
      <c r="UNO5" s="179"/>
      <c r="UNP5" s="199"/>
      <c r="UNQ5" s="199"/>
      <c r="UNR5" s="199"/>
      <c r="UNS5" s="199"/>
      <c r="UNT5" s="199"/>
      <c r="UNU5" s="199"/>
      <c r="UNV5" s="199"/>
      <c r="UNW5" s="199"/>
      <c r="UNX5" s="189"/>
      <c r="UNY5" s="209"/>
      <c r="UNZ5" s="179"/>
      <c r="UOA5" s="179"/>
      <c r="UOB5" s="179"/>
      <c r="UOC5" s="179"/>
      <c r="UOD5" s="179"/>
      <c r="UOE5" s="179"/>
      <c r="UOF5" s="199"/>
      <c r="UOG5" s="199"/>
      <c r="UOH5" s="199"/>
      <c r="UOI5" s="199"/>
      <c r="UOJ5" s="199"/>
      <c r="UOK5" s="199"/>
      <c r="UOL5" s="199"/>
      <c r="UOM5" s="199"/>
      <c r="UON5" s="189"/>
      <c r="UOO5" s="209"/>
      <c r="UOP5" s="179"/>
      <c r="UOQ5" s="179"/>
      <c r="UOR5" s="179"/>
      <c r="UOS5" s="179"/>
      <c r="UOT5" s="179"/>
      <c r="UOU5" s="179"/>
      <c r="UOV5" s="199"/>
      <c r="UOW5" s="199"/>
      <c r="UOX5" s="199"/>
      <c r="UOY5" s="199"/>
      <c r="UOZ5" s="199"/>
      <c r="UPA5" s="199"/>
      <c r="UPB5" s="199"/>
      <c r="UPC5" s="199"/>
      <c r="UPD5" s="189"/>
      <c r="UPE5" s="209"/>
      <c r="UPF5" s="179"/>
      <c r="UPG5" s="179"/>
      <c r="UPH5" s="179"/>
      <c r="UPI5" s="179"/>
      <c r="UPJ5" s="179"/>
      <c r="UPK5" s="179"/>
      <c r="UPL5" s="199"/>
      <c r="UPM5" s="199"/>
      <c r="UPN5" s="199"/>
      <c r="UPO5" s="199"/>
      <c r="UPP5" s="199"/>
      <c r="UPQ5" s="199"/>
      <c r="UPR5" s="199"/>
      <c r="UPS5" s="199"/>
      <c r="UPT5" s="189"/>
      <c r="UPU5" s="209"/>
      <c r="UPV5" s="179"/>
      <c r="UPW5" s="179"/>
      <c r="UPX5" s="179"/>
      <c r="UPY5" s="179"/>
      <c r="UPZ5" s="179"/>
      <c r="UQA5" s="179"/>
      <c r="UQB5" s="199"/>
      <c r="UQC5" s="199"/>
      <c r="UQD5" s="199"/>
      <c r="UQE5" s="199"/>
      <c r="UQF5" s="199"/>
      <c r="UQG5" s="199"/>
      <c r="UQH5" s="199"/>
      <c r="UQI5" s="199"/>
      <c r="UQJ5" s="189"/>
      <c r="UQK5" s="209"/>
      <c r="UQL5" s="179"/>
      <c r="UQM5" s="179"/>
      <c r="UQN5" s="179"/>
      <c r="UQO5" s="179"/>
      <c r="UQP5" s="179"/>
      <c r="UQQ5" s="179"/>
      <c r="UQR5" s="199"/>
      <c r="UQS5" s="199"/>
      <c r="UQT5" s="199"/>
      <c r="UQU5" s="199"/>
      <c r="UQV5" s="199"/>
      <c r="UQW5" s="199"/>
      <c r="UQX5" s="199"/>
      <c r="UQY5" s="199"/>
      <c r="UQZ5" s="189"/>
      <c r="URA5" s="209"/>
      <c r="URB5" s="179"/>
      <c r="URC5" s="179"/>
      <c r="URD5" s="179"/>
      <c r="URE5" s="179"/>
      <c r="URF5" s="179"/>
      <c r="URG5" s="179"/>
      <c r="URH5" s="199"/>
      <c r="URI5" s="199"/>
      <c r="URJ5" s="199"/>
      <c r="URK5" s="199"/>
      <c r="URL5" s="199"/>
      <c r="URM5" s="199"/>
      <c r="URN5" s="199"/>
      <c r="URO5" s="199"/>
      <c r="URP5" s="189"/>
      <c r="URQ5" s="209"/>
      <c r="URR5" s="179"/>
      <c r="URS5" s="179"/>
      <c r="URT5" s="179"/>
      <c r="URU5" s="179"/>
      <c r="URV5" s="179"/>
      <c r="URW5" s="179"/>
      <c r="URX5" s="199"/>
      <c r="URY5" s="199"/>
      <c r="URZ5" s="199"/>
      <c r="USA5" s="199"/>
      <c r="USB5" s="199"/>
      <c r="USC5" s="199"/>
      <c r="USD5" s="199"/>
      <c r="USE5" s="199"/>
      <c r="USF5" s="189"/>
      <c r="USG5" s="209"/>
      <c r="USH5" s="179"/>
      <c r="USI5" s="179"/>
      <c r="USJ5" s="179"/>
      <c r="USK5" s="179"/>
      <c r="USL5" s="179"/>
      <c r="USM5" s="179"/>
      <c r="USN5" s="199"/>
      <c r="USO5" s="199"/>
      <c r="USP5" s="199"/>
      <c r="USQ5" s="199"/>
      <c r="USR5" s="199"/>
      <c r="USS5" s="199"/>
      <c r="UST5" s="199"/>
      <c r="USU5" s="199"/>
      <c r="USV5" s="189"/>
      <c r="USW5" s="209"/>
      <c r="USX5" s="179"/>
      <c r="USY5" s="179"/>
      <c r="USZ5" s="179"/>
      <c r="UTA5" s="179"/>
      <c r="UTB5" s="179"/>
      <c r="UTC5" s="179"/>
      <c r="UTD5" s="199"/>
      <c r="UTE5" s="199"/>
      <c r="UTF5" s="199"/>
      <c r="UTG5" s="199"/>
      <c r="UTH5" s="199"/>
      <c r="UTI5" s="199"/>
      <c r="UTJ5" s="199"/>
      <c r="UTK5" s="199"/>
      <c r="UTL5" s="189"/>
      <c r="UTM5" s="209"/>
      <c r="UTN5" s="179"/>
      <c r="UTO5" s="179"/>
      <c r="UTP5" s="179"/>
      <c r="UTQ5" s="179"/>
      <c r="UTR5" s="179"/>
      <c r="UTS5" s="179"/>
      <c r="UTT5" s="199"/>
      <c r="UTU5" s="199"/>
      <c r="UTV5" s="199"/>
      <c r="UTW5" s="199"/>
      <c r="UTX5" s="199"/>
      <c r="UTY5" s="199"/>
      <c r="UTZ5" s="199"/>
      <c r="UUA5" s="199"/>
      <c r="UUB5" s="189"/>
      <c r="UUC5" s="209"/>
      <c r="UUD5" s="179"/>
      <c r="UUE5" s="179"/>
      <c r="UUF5" s="179"/>
      <c r="UUG5" s="179"/>
      <c r="UUH5" s="179"/>
      <c r="UUI5" s="179"/>
      <c r="UUJ5" s="199"/>
      <c r="UUK5" s="199"/>
      <c r="UUL5" s="199"/>
      <c r="UUM5" s="199"/>
      <c r="UUN5" s="199"/>
      <c r="UUO5" s="199"/>
      <c r="UUP5" s="199"/>
      <c r="UUQ5" s="199"/>
      <c r="UUR5" s="189"/>
      <c r="UUS5" s="209"/>
      <c r="UUT5" s="179"/>
      <c r="UUU5" s="179"/>
      <c r="UUV5" s="179"/>
      <c r="UUW5" s="179"/>
      <c r="UUX5" s="179"/>
      <c r="UUY5" s="179"/>
      <c r="UUZ5" s="199"/>
      <c r="UVA5" s="199"/>
      <c r="UVB5" s="199"/>
      <c r="UVC5" s="199"/>
      <c r="UVD5" s="199"/>
      <c r="UVE5" s="199"/>
      <c r="UVF5" s="199"/>
      <c r="UVG5" s="199"/>
      <c r="UVH5" s="189"/>
      <c r="UVI5" s="209"/>
      <c r="UVJ5" s="179"/>
      <c r="UVK5" s="179"/>
      <c r="UVL5" s="179"/>
      <c r="UVM5" s="179"/>
      <c r="UVN5" s="179"/>
      <c r="UVO5" s="179"/>
      <c r="UVP5" s="199"/>
      <c r="UVQ5" s="199"/>
      <c r="UVR5" s="199"/>
      <c r="UVS5" s="199"/>
      <c r="UVT5" s="199"/>
      <c r="UVU5" s="199"/>
      <c r="UVV5" s="199"/>
      <c r="UVW5" s="199"/>
      <c r="UVX5" s="189"/>
      <c r="UVY5" s="209"/>
      <c r="UVZ5" s="179"/>
      <c r="UWA5" s="179"/>
      <c r="UWB5" s="179"/>
      <c r="UWC5" s="179"/>
      <c r="UWD5" s="179"/>
      <c r="UWE5" s="179"/>
      <c r="UWF5" s="199"/>
      <c r="UWG5" s="199"/>
      <c r="UWH5" s="199"/>
      <c r="UWI5" s="199"/>
      <c r="UWJ5" s="199"/>
      <c r="UWK5" s="199"/>
      <c r="UWL5" s="199"/>
      <c r="UWM5" s="199"/>
      <c r="UWN5" s="189"/>
      <c r="UWO5" s="209"/>
      <c r="UWP5" s="179"/>
      <c r="UWQ5" s="179"/>
      <c r="UWR5" s="179"/>
      <c r="UWS5" s="179"/>
      <c r="UWT5" s="179"/>
      <c r="UWU5" s="179"/>
      <c r="UWV5" s="199"/>
      <c r="UWW5" s="199"/>
      <c r="UWX5" s="199"/>
      <c r="UWY5" s="199"/>
      <c r="UWZ5" s="199"/>
      <c r="UXA5" s="199"/>
      <c r="UXB5" s="199"/>
      <c r="UXC5" s="199"/>
      <c r="UXD5" s="189"/>
      <c r="UXE5" s="209"/>
      <c r="UXF5" s="179"/>
      <c r="UXG5" s="179"/>
      <c r="UXH5" s="179"/>
      <c r="UXI5" s="179"/>
      <c r="UXJ5" s="179"/>
      <c r="UXK5" s="179"/>
      <c r="UXL5" s="199"/>
      <c r="UXM5" s="199"/>
      <c r="UXN5" s="199"/>
      <c r="UXO5" s="199"/>
      <c r="UXP5" s="199"/>
      <c r="UXQ5" s="199"/>
      <c r="UXR5" s="199"/>
      <c r="UXS5" s="199"/>
      <c r="UXT5" s="189"/>
      <c r="UXU5" s="209"/>
      <c r="UXV5" s="179"/>
      <c r="UXW5" s="179"/>
      <c r="UXX5" s="179"/>
      <c r="UXY5" s="179"/>
      <c r="UXZ5" s="179"/>
      <c r="UYA5" s="179"/>
      <c r="UYB5" s="199"/>
      <c r="UYC5" s="199"/>
      <c r="UYD5" s="199"/>
      <c r="UYE5" s="199"/>
      <c r="UYF5" s="199"/>
      <c r="UYG5" s="199"/>
      <c r="UYH5" s="199"/>
      <c r="UYI5" s="199"/>
      <c r="UYJ5" s="189"/>
      <c r="UYK5" s="209"/>
      <c r="UYL5" s="179"/>
      <c r="UYM5" s="179"/>
      <c r="UYN5" s="179"/>
      <c r="UYO5" s="179"/>
      <c r="UYP5" s="179"/>
      <c r="UYQ5" s="179"/>
      <c r="UYR5" s="199"/>
      <c r="UYS5" s="199"/>
      <c r="UYT5" s="199"/>
      <c r="UYU5" s="199"/>
      <c r="UYV5" s="199"/>
      <c r="UYW5" s="199"/>
      <c r="UYX5" s="199"/>
      <c r="UYY5" s="199"/>
      <c r="UYZ5" s="189"/>
      <c r="UZA5" s="209"/>
      <c r="UZB5" s="179"/>
      <c r="UZC5" s="179"/>
      <c r="UZD5" s="179"/>
      <c r="UZE5" s="179"/>
      <c r="UZF5" s="179"/>
      <c r="UZG5" s="179"/>
      <c r="UZH5" s="199"/>
      <c r="UZI5" s="199"/>
      <c r="UZJ5" s="199"/>
      <c r="UZK5" s="199"/>
      <c r="UZL5" s="199"/>
      <c r="UZM5" s="199"/>
      <c r="UZN5" s="199"/>
      <c r="UZO5" s="199"/>
      <c r="UZP5" s="189"/>
      <c r="UZQ5" s="209"/>
      <c r="UZR5" s="179"/>
      <c r="UZS5" s="179"/>
      <c r="UZT5" s="179"/>
      <c r="UZU5" s="179"/>
      <c r="UZV5" s="179"/>
      <c r="UZW5" s="179"/>
      <c r="UZX5" s="199"/>
      <c r="UZY5" s="199"/>
      <c r="UZZ5" s="199"/>
      <c r="VAA5" s="199"/>
      <c r="VAB5" s="199"/>
      <c r="VAC5" s="199"/>
      <c r="VAD5" s="199"/>
      <c r="VAE5" s="199"/>
      <c r="VAF5" s="189"/>
      <c r="VAG5" s="209"/>
      <c r="VAH5" s="179"/>
      <c r="VAI5" s="179"/>
      <c r="VAJ5" s="179"/>
      <c r="VAK5" s="179"/>
      <c r="VAL5" s="179"/>
      <c r="VAM5" s="179"/>
      <c r="VAN5" s="199"/>
      <c r="VAO5" s="199"/>
      <c r="VAP5" s="199"/>
      <c r="VAQ5" s="199"/>
      <c r="VAR5" s="199"/>
      <c r="VAS5" s="199"/>
      <c r="VAT5" s="199"/>
      <c r="VAU5" s="199"/>
      <c r="VAV5" s="189"/>
      <c r="VAW5" s="209"/>
      <c r="VAX5" s="179"/>
      <c r="VAY5" s="179"/>
      <c r="VAZ5" s="179"/>
      <c r="VBA5" s="179"/>
      <c r="VBB5" s="179"/>
      <c r="VBC5" s="179"/>
      <c r="VBD5" s="199"/>
      <c r="VBE5" s="199"/>
      <c r="VBF5" s="199"/>
      <c r="VBG5" s="199"/>
      <c r="VBH5" s="199"/>
      <c r="VBI5" s="199"/>
      <c r="VBJ5" s="199"/>
      <c r="VBK5" s="199"/>
      <c r="VBL5" s="189"/>
      <c r="VBM5" s="209"/>
      <c r="VBN5" s="179"/>
      <c r="VBO5" s="179"/>
      <c r="VBP5" s="179"/>
      <c r="VBQ5" s="179"/>
      <c r="VBR5" s="179"/>
      <c r="VBS5" s="179"/>
      <c r="VBT5" s="199"/>
      <c r="VBU5" s="199"/>
      <c r="VBV5" s="199"/>
      <c r="VBW5" s="199"/>
      <c r="VBX5" s="199"/>
      <c r="VBY5" s="199"/>
      <c r="VBZ5" s="199"/>
      <c r="VCA5" s="199"/>
      <c r="VCB5" s="189"/>
      <c r="VCC5" s="209"/>
      <c r="VCD5" s="179"/>
      <c r="VCE5" s="179"/>
      <c r="VCF5" s="179"/>
      <c r="VCG5" s="179"/>
      <c r="VCH5" s="179"/>
      <c r="VCI5" s="179"/>
      <c r="VCJ5" s="199"/>
      <c r="VCK5" s="199"/>
      <c r="VCL5" s="199"/>
      <c r="VCM5" s="199"/>
      <c r="VCN5" s="199"/>
      <c r="VCO5" s="199"/>
      <c r="VCP5" s="199"/>
      <c r="VCQ5" s="199"/>
      <c r="VCR5" s="189"/>
      <c r="VCS5" s="209"/>
      <c r="VCT5" s="179"/>
      <c r="VCU5" s="179"/>
      <c r="VCV5" s="179"/>
      <c r="VCW5" s="179"/>
      <c r="VCX5" s="179"/>
      <c r="VCY5" s="179"/>
      <c r="VCZ5" s="199"/>
      <c r="VDA5" s="199"/>
      <c r="VDB5" s="199"/>
      <c r="VDC5" s="199"/>
      <c r="VDD5" s="199"/>
      <c r="VDE5" s="199"/>
      <c r="VDF5" s="199"/>
      <c r="VDG5" s="199"/>
      <c r="VDH5" s="189"/>
      <c r="VDI5" s="209"/>
      <c r="VDJ5" s="179"/>
      <c r="VDK5" s="179"/>
      <c r="VDL5" s="179"/>
      <c r="VDM5" s="179"/>
      <c r="VDN5" s="179"/>
      <c r="VDO5" s="179"/>
      <c r="VDP5" s="199"/>
      <c r="VDQ5" s="199"/>
      <c r="VDR5" s="199"/>
      <c r="VDS5" s="199"/>
      <c r="VDT5" s="199"/>
      <c r="VDU5" s="199"/>
      <c r="VDV5" s="199"/>
      <c r="VDW5" s="199"/>
      <c r="VDX5" s="189"/>
      <c r="VDY5" s="209"/>
      <c r="VDZ5" s="179"/>
      <c r="VEA5" s="179"/>
      <c r="VEB5" s="179"/>
      <c r="VEC5" s="179"/>
      <c r="VED5" s="179"/>
      <c r="VEE5" s="179"/>
      <c r="VEF5" s="199"/>
      <c r="VEG5" s="199"/>
      <c r="VEH5" s="199"/>
      <c r="VEI5" s="199"/>
      <c r="VEJ5" s="199"/>
      <c r="VEK5" s="199"/>
      <c r="VEL5" s="199"/>
      <c r="VEM5" s="199"/>
      <c r="VEN5" s="189"/>
      <c r="VEO5" s="209"/>
      <c r="VEP5" s="179"/>
      <c r="VEQ5" s="179"/>
      <c r="VER5" s="179"/>
      <c r="VES5" s="179"/>
      <c r="VET5" s="179"/>
      <c r="VEU5" s="179"/>
      <c r="VEV5" s="199"/>
      <c r="VEW5" s="199"/>
      <c r="VEX5" s="199"/>
      <c r="VEY5" s="199"/>
      <c r="VEZ5" s="199"/>
      <c r="VFA5" s="199"/>
      <c r="VFB5" s="199"/>
      <c r="VFC5" s="199"/>
      <c r="VFD5" s="189"/>
      <c r="VFE5" s="209"/>
      <c r="VFF5" s="179"/>
      <c r="VFG5" s="179"/>
      <c r="VFH5" s="179"/>
      <c r="VFI5" s="179"/>
      <c r="VFJ5" s="179"/>
      <c r="VFK5" s="179"/>
      <c r="VFL5" s="199"/>
      <c r="VFM5" s="199"/>
      <c r="VFN5" s="199"/>
      <c r="VFO5" s="199"/>
      <c r="VFP5" s="199"/>
      <c r="VFQ5" s="199"/>
      <c r="VFR5" s="199"/>
      <c r="VFS5" s="199"/>
      <c r="VFT5" s="189"/>
      <c r="VFU5" s="209"/>
      <c r="VFV5" s="179"/>
      <c r="VFW5" s="179"/>
      <c r="VFX5" s="179"/>
      <c r="VFY5" s="179"/>
      <c r="VFZ5" s="179"/>
      <c r="VGA5" s="179"/>
      <c r="VGB5" s="199"/>
      <c r="VGC5" s="199"/>
      <c r="VGD5" s="199"/>
      <c r="VGE5" s="199"/>
      <c r="VGF5" s="199"/>
      <c r="VGG5" s="199"/>
      <c r="VGH5" s="199"/>
      <c r="VGI5" s="199"/>
      <c r="VGJ5" s="189"/>
      <c r="VGK5" s="209"/>
      <c r="VGL5" s="179"/>
      <c r="VGM5" s="179"/>
      <c r="VGN5" s="179"/>
      <c r="VGO5" s="179"/>
      <c r="VGP5" s="179"/>
      <c r="VGQ5" s="179"/>
      <c r="VGR5" s="199"/>
      <c r="VGS5" s="199"/>
      <c r="VGT5" s="199"/>
      <c r="VGU5" s="199"/>
      <c r="VGV5" s="199"/>
      <c r="VGW5" s="199"/>
      <c r="VGX5" s="199"/>
      <c r="VGY5" s="199"/>
      <c r="VGZ5" s="189"/>
      <c r="VHA5" s="209"/>
      <c r="VHB5" s="179"/>
      <c r="VHC5" s="179"/>
      <c r="VHD5" s="179"/>
      <c r="VHE5" s="179"/>
      <c r="VHF5" s="179"/>
      <c r="VHG5" s="179"/>
      <c r="VHH5" s="199"/>
      <c r="VHI5" s="199"/>
      <c r="VHJ5" s="199"/>
      <c r="VHK5" s="199"/>
      <c r="VHL5" s="199"/>
      <c r="VHM5" s="199"/>
      <c r="VHN5" s="199"/>
      <c r="VHO5" s="199"/>
      <c r="VHP5" s="189"/>
      <c r="VHQ5" s="209"/>
      <c r="VHR5" s="179"/>
      <c r="VHS5" s="179"/>
      <c r="VHT5" s="179"/>
      <c r="VHU5" s="179"/>
      <c r="VHV5" s="179"/>
      <c r="VHW5" s="179"/>
      <c r="VHX5" s="199"/>
      <c r="VHY5" s="199"/>
      <c r="VHZ5" s="199"/>
      <c r="VIA5" s="199"/>
      <c r="VIB5" s="199"/>
      <c r="VIC5" s="199"/>
      <c r="VID5" s="199"/>
      <c r="VIE5" s="199"/>
      <c r="VIF5" s="189"/>
      <c r="VIG5" s="209"/>
      <c r="VIH5" s="179"/>
      <c r="VII5" s="179"/>
      <c r="VIJ5" s="179"/>
      <c r="VIK5" s="179"/>
      <c r="VIL5" s="179"/>
      <c r="VIM5" s="179"/>
      <c r="VIN5" s="199"/>
      <c r="VIO5" s="199"/>
      <c r="VIP5" s="199"/>
      <c r="VIQ5" s="199"/>
      <c r="VIR5" s="199"/>
      <c r="VIS5" s="199"/>
      <c r="VIT5" s="199"/>
      <c r="VIU5" s="199"/>
      <c r="VIV5" s="189"/>
      <c r="VIW5" s="209"/>
      <c r="VIX5" s="179"/>
      <c r="VIY5" s="179"/>
      <c r="VIZ5" s="179"/>
      <c r="VJA5" s="179"/>
      <c r="VJB5" s="179"/>
      <c r="VJC5" s="179"/>
      <c r="VJD5" s="199"/>
      <c r="VJE5" s="199"/>
      <c r="VJF5" s="199"/>
      <c r="VJG5" s="199"/>
      <c r="VJH5" s="199"/>
      <c r="VJI5" s="199"/>
      <c r="VJJ5" s="199"/>
      <c r="VJK5" s="199"/>
      <c r="VJL5" s="189"/>
      <c r="VJM5" s="209"/>
      <c r="VJN5" s="179"/>
      <c r="VJO5" s="179"/>
      <c r="VJP5" s="179"/>
      <c r="VJQ5" s="179"/>
      <c r="VJR5" s="179"/>
      <c r="VJS5" s="179"/>
      <c r="VJT5" s="199"/>
      <c r="VJU5" s="199"/>
      <c r="VJV5" s="199"/>
      <c r="VJW5" s="199"/>
      <c r="VJX5" s="199"/>
      <c r="VJY5" s="199"/>
      <c r="VJZ5" s="199"/>
      <c r="VKA5" s="199"/>
      <c r="VKB5" s="189"/>
      <c r="VKC5" s="209"/>
      <c r="VKD5" s="179"/>
      <c r="VKE5" s="179"/>
      <c r="VKF5" s="179"/>
      <c r="VKG5" s="179"/>
      <c r="VKH5" s="179"/>
      <c r="VKI5" s="179"/>
      <c r="VKJ5" s="199"/>
      <c r="VKK5" s="199"/>
      <c r="VKL5" s="199"/>
      <c r="VKM5" s="199"/>
      <c r="VKN5" s="199"/>
      <c r="VKO5" s="199"/>
      <c r="VKP5" s="199"/>
      <c r="VKQ5" s="199"/>
      <c r="VKR5" s="189"/>
      <c r="VKS5" s="209"/>
      <c r="VKT5" s="179"/>
      <c r="VKU5" s="179"/>
      <c r="VKV5" s="179"/>
      <c r="VKW5" s="179"/>
      <c r="VKX5" s="179"/>
      <c r="VKY5" s="179"/>
      <c r="VKZ5" s="199"/>
      <c r="VLA5" s="199"/>
      <c r="VLB5" s="199"/>
      <c r="VLC5" s="199"/>
      <c r="VLD5" s="199"/>
      <c r="VLE5" s="199"/>
      <c r="VLF5" s="199"/>
      <c r="VLG5" s="199"/>
      <c r="VLH5" s="189"/>
      <c r="VLI5" s="209"/>
      <c r="VLJ5" s="179"/>
      <c r="VLK5" s="179"/>
      <c r="VLL5" s="179"/>
      <c r="VLM5" s="179"/>
      <c r="VLN5" s="179"/>
      <c r="VLO5" s="179"/>
      <c r="VLP5" s="199"/>
      <c r="VLQ5" s="199"/>
      <c r="VLR5" s="199"/>
      <c r="VLS5" s="199"/>
      <c r="VLT5" s="199"/>
      <c r="VLU5" s="199"/>
      <c r="VLV5" s="199"/>
      <c r="VLW5" s="199"/>
      <c r="VLX5" s="189"/>
      <c r="VLY5" s="209"/>
      <c r="VLZ5" s="179"/>
      <c r="VMA5" s="179"/>
      <c r="VMB5" s="179"/>
      <c r="VMC5" s="179"/>
      <c r="VMD5" s="179"/>
      <c r="VME5" s="179"/>
      <c r="VMF5" s="199"/>
      <c r="VMG5" s="199"/>
      <c r="VMH5" s="199"/>
      <c r="VMI5" s="199"/>
      <c r="VMJ5" s="199"/>
      <c r="VMK5" s="199"/>
      <c r="VML5" s="199"/>
      <c r="VMM5" s="199"/>
      <c r="VMN5" s="189"/>
      <c r="VMO5" s="209"/>
      <c r="VMP5" s="179"/>
      <c r="VMQ5" s="179"/>
      <c r="VMR5" s="179"/>
      <c r="VMS5" s="179"/>
      <c r="VMT5" s="179"/>
      <c r="VMU5" s="179"/>
      <c r="VMV5" s="199"/>
      <c r="VMW5" s="199"/>
      <c r="VMX5" s="199"/>
      <c r="VMY5" s="199"/>
      <c r="VMZ5" s="199"/>
      <c r="VNA5" s="199"/>
      <c r="VNB5" s="199"/>
      <c r="VNC5" s="199"/>
      <c r="VND5" s="189"/>
      <c r="VNE5" s="209"/>
      <c r="VNF5" s="179"/>
      <c r="VNG5" s="179"/>
      <c r="VNH5" s="179"/>
      <c r="VNI5" s="179"/>
      <c r="VNJ5" s="179"/>
      <c r="VNK5" s="179"/>
      <c r="VNL5" s="199"/>
      <c r="VNM5" s="199"/>
      <c r="VNN5" s="199"/>
      <c r="VNO5" s="199"/>
      <c r="VNP5" s="199"/>
      <c r="VNQ5" s="199"/>
      <c r="VNR5" s="199"/>
      <c r="VNS5" s="199"/>
      <c r="VNT5" s="189"/>
      <c r="VNU5" s="209"/>
      <c r="VNV5" s="179"/>
      <c r="VNW5" s="179"/>
      <c r="VNX5" s="179"/>
      <c r="VNY5" s="179"/>
      <c r="VNZ5" s="179"/>
      <c r="VOA5" s="179"/>
      <c r="VOB5" s="199"/>
      <c r="VOC5" s="199"/>
      <c r="VOD5" s="199"/>
      <c r="VOE5" s="199"/>
      <c r="VOF5" s="199"/>
      <c r="VOG5" s="199"/>
      <c r="VOH5" s="199"/>
      <c r="VOI5" s="199"/>
      <c r="VOJ5" s="189"/>
      <c r="VOK5" s="209"/>
      <c r="VOL5" s="179"/>
      <c r="VOM5" s="179"/>
      <c r="VON5" s="179"/>
      <c r="VOO5" s="179"/>
      <c r="VOP5" s="179"/>
      <c r="VOQ5" s="179"/>
      <c r="VOR5" s="199"/>
      <c r="VOS5" s="199"/>
      <c r="VOT5" s="199"/>
      <c r="VOU5" s="199"/>
      <c r="VOV5" s="199"/>
      <c r="VOW5" s="199"/>
      <c r="VOX5" s="199"/>
      <c r="VOY5" s="199"/>
      <c r="VOZ5" s="189"/>
      <c r="VPA5" s="209"/>
      <c r="VPB5" s="179"/>
      <c r="VPC5" s="179"/>
      <c r="VPD5" s="179"/>
      <c r="VPE5" s="179"/>
      <c r="VPF5" s="179"/>
      <c r="VPG5" s="179"/>
      <c r="VPH5" s="199"/>
      <c r="VPI5" s="199"/>
      <c r="VPJ5" s="199"/>
      <c r="VPK5" s="199"/>
      <c r="VPL5" s="199"/>
      <c r="VPM5" s="199"/>
      <c r="VPN5" s="199"/>
      <c r="VPO5" s="199"/>
      <c r="VPP5" s="189"/>
      <c r="VPQ5" s="209"/>
      <c r="VPR5" s="179"/>
      <c r="VPS5" s="179"/>
      <c r="VPT5" s="179"/>
      <c r="VPU5" s="179"/>
      <c r="VPV5" s="179"/>
      <c r="VPW5" s="179"/>
      <c r="VPX5" s="199"/>
      <c r="VPY5" s="199"/>
      <c r="VPZ5" s="199"/>
      <c r="VQA5" s="199"/>
      <c r="VQB5" s="199"/>
      <c r="VQC5" s="199"/>
      <c r="VQD5" s="199"/>
      <c r="VQE5" s="199"/>
      <c r="VQF5" s="189"/>
      <c r="VQG5" s="209"/>
      <c r="VQH5" s="179"/>
      <c r="VQI5" s="179"/>
      <c r="VQJ5" s="179"/>
      <c r="VQK5" s="179"/>
      <c r="VQL5" s="179"/>
      <c r="VQM5" s="179"/>
      <c r="VQN5" s="199"/>
      <c r="VQO5" s="199"/>
      <c r="VQP5" s="199"/>
      <c r="VQQ5" s="199"/>
      <c r="VQR5" s="199"/>
      <c r="VQS5" s="199"/>
      <c r="VQT5" s="199"/>
      <c r="VQU5" s="199"/>
      <c r="VQV5" s="189"/>
      <c r="VQW5" s="209"/>
      <c r="VQX5" s="179"/>
      <c r="VQY5" s="179"/>
      <c r="VQZ5" s="179"/>
      <c r="VRA5" s="179"/>
      <c r="VRB5" s="179"/>
      <c r="VRC5" s="179"/>
      <c r="VRD5" s="199"/>
      <c r="VRE5" s="199"/>
      <c r="VRF5" s="199"/>
      <c r="VRG5" s="199"/>
      <c r="VRH5" s="199"/>
      <c r="VRI5" s="199"/>
      <c r="VRJ5" s="199"/>
      <c r="VRK5" s="199"/>
      <c r="VRL5" s="189"/>
      <c r="VRM5" s="209"/>
      <c r="VRN5" s="179"/>
      <c r="VRO5" s="179"/>
      <c r="VRP5" s="179"/>
      <c r="VRQ5" s="179"/>
      <c r="VRR5" s="179"/>
      <c r="VRS5" s="179"/>
      <c r="VRT5" s="199"/>
      <c r="VRU5" s="199"/>
      <c r="VRV5" s="199"/>
      <c r="VRW5" s="199"/>
      <c r="VRX5" s="199"/>
      <c r="VRY5" s="199"/>
      <c r="VRZ5" s="199"/>
      <c r="VSA5" s="199"/>
      <c r="VSB5" s="189"/>
      <c r="VSC5" s="209"/>
      <c r="VSD5" s="179"/>
      <c r="VSE5" s="179"/>
      <c r="VSF5" s="179"/>
      <c r="VSG5" s="179"/>
      <c r="VSH5" s="179"/>
      <c r="VSI5" s="179"/>
      <c r="VSJ5" s="199"/>
      <c r="VSK5" s="199"/>
      <c r="VSL5" s="199"/>
      <c r="VSM5" s="199"/>
      <c r="VSN5" s="199"/>
      <c r="VSO5" s="199"/>
      <c r="VSP5" s="199"/>
      <c r="VSQ5" s="199"/>
      <c r="VSR5" s="189"/>
      <c r="VSS5" s="209"/>
      <c r="VST5" s="179"/>
      <c r="VSU5" s="179"/>
      <c r="VSV5" s="179"/>
      <c r="VSW5" s="179"/>
      <c r="VSX5" s="179"/>
      <c r="VSY5" s="179"/>
      <c r="VSZ5" s="199"/>
      <c r="VTA5" s="199"/>
      <c r="VTB5" s="199"/>
      <c r="VTC5" s="199"/>
      <c r="VTD5" s="199"/>
      <c r="VTE5" s="199"/>
      <c r="VTF5" s="199"/>
      <c r="VTG5" s="199"/>
      <c r="VTH5" s="189"/>
      <c r="VTI5" s="209"/>
      <c r="VTJ5" s="179"/>
      <c r="VTK5" s="179"/>
      <c r="VTL5" s="179"/>
      <c r="VTM5" s="179"/>
      <c r="VTN5" s="179"/>
      <c r="VTO5" s="179"/>
      <c r="VTP5" s="199"/>
      <c r="VTQ5" s="199"/>
      <c r="VTR5" s="199"/>
      <c r="VTS5" s="199"/>
      <c r="VTT5" s="199"/>
      <c r="VTU5" s="199"/>
      <c r="VTV5" s="199"/>
      <c r="VTW5" s="199"/>
      <c r="VTX5" s="189"/>
      <c r="VTY5" s="209"/>
      <c r="VTZ5" s="179"/>
      <c r="VUA5" s="179"/>
      <c r="VUB5" s="179"/>
      <c r="VUC5" s="179"/>
      <c r="VUD5" s="179"/>
      <c r="VUE5" s="179"/>
      <c r="VUF5" s="199"/>
      <c r="VUG5" s="199"/>
      <c r="VUH5" s="199"/>
      <c r="VUI5" s="199"/>
      <c r="VUJ5" s="199"/>
      <c r="VUK5" s="199"/>
      <c r="VUL5" s="199"/>
      <c r="VUM5" s="199"/>
      <c r="VUN5" s="189"/>
      <c r="VUO5" s="209"/>
      <c r="VUP5" s="179"/>
      <c r="VUQ5" s="179"/>
      <c r="VUR5" s="179"/>
      <c r="VUS5" s="179"/>
      <c r="VUT5" s="179"/>
      <c r="VUU5" s="179"/>
      <c r="VUV5" s="199"/>
      <c r="VUW5" s="199"/>
      <c r="VUX5" s="199"/>
      <c r="VUY5" s="199"/>
      <c r="VUZ5" s="199"/>
      <c r="VVA5" s="199"/>
      <c r="VVB5" s="199"/>
      <c r="VVC5" s="199"/>
      <c r="VVD5" s="189"/>
      <c r="VVE5" s="209"/>
      <c r="VVF5" s="179"/>
      <c r="VVG5" s="179"/>
      <c r="VVH5" s="179"/>
      <c r="VVI5" s="179"/>
      <c r="VVJ5" s="179"/>
      <c r="VVK5" s="179"/>
      <c r="VVL5" s="199"/>
      <c r="VVM5" s="199"/>
      <c r="VVN5" s="199"/>
      <c r="VVO5" s="199"/>
      <c r="VVP5" s="199"/>
      <c r="VVQ5" s="199"/>
      <c r="VVR5" s="199"/>
      <c r="VVS5" s="199"/>
      <c r="VVT5" s="189"/>
      <c r="VVU5" s="209"/>
      <c r="VVV5" s="179"/>
      <c r="VVW5" s="179"/>
      <c r="VVX5" s="179"/>
      <c r="VVY5" s="179"/>
      <c r="VVZ5" s="179"/>
      <c r="VWA5" s="179"/>
      <c r="VWB5" s="199"/>
      <c r="VWC5" s="199"/>
      <c r="VWD5" s="199"/>
      <c r="VWE5" s="199"/>
      <c r="VWF5" s="199"/>
      <c r="VWG5" s="199"/>
      <c r="VWH5" s="199"/>
      <c r="VWI5" s="199"/>
      <c r="VWJ5" s="189"/>
      <c r="VWK5" s="209"/>
      <c r="VWL5" s="179"/>
      <c r="VWM5" s="179"/>
      <c r="VWN5" s="179"/>
      <c r="VWO5" s="179"/>
      <c r="VWP5" s="179"/>
      <c r="VWQ5" s="179"/>
      <c r="VWR5" s="199"/>
      <c r="VWS5" s="199"/>
      <c r="VWT5" s="199"/>
      <c r="VWU5" s="199"/>
      <c r="VWV5" s="199"/>
      <c r="VWW5" s="199"/>
      <c r="VWX5" s="199"/>
      <c r="VWY5" s="199"/>
      <c r="VWZ5" s="189"/>
      <c r="VXA5" s="209"/>
      <c r="VXB5" s="179"/>
      <c r="VXC5" s="179"/>
      <c r="VXD5" s="179"/>
      <c r="VXE5" s="179"/>
      <c r="VXF5" s="179"/>
      <c r="VXG5" s="179"/>
      <c r="VXH5" s="199"/>
      <c r="VXI5" s="199"/>
      <c r="VXJ5" s="199"/>
      <c r="VXK5" s="199"/>
      <c r="VXL5" s="199"/>
      <c r="VXM5" s="199"/>
      <c r="VXN5" s="199"/>
      <c r="VXO5" s="199"/>
      <c r="VXP5" s="189"/>
      <c r="VXQ5" s="209"/>
      <c r="VXR5" s="179"/>
      <c r="VXS5" s="179"/>
      <c r="VXT5" s="179"/>
      <c r="VXU5" s="179"/>
      <c r="VXV5" s="179"/>
      <c r="VXW5" s="179"/>
      <c r="VXX5" s="199"/>
      <c r="VXY5" s="199"/>
      <c r="VXZ5" s="199"/>
      <c r="VYA5" s="199"/>
      <c r="VYB5" s="199"/>
      <c r="VYC5" s="199"/>
      <c r="VYD5" s="199"/>
      <c r="VYE5" s="199"/>
      <c r="VYF5" s="189"/>
      <c r="VYG5" s="209"/>
      <c r="VYH5" s="179"/>
      <c r="VYI5" s="179"/>
      <c r="VYJ5" s="179"/>
      <c r="VYK5" s="179"/>
      <c r="VYL5" s="179"/>
      <c r="VYM5" s="179"/>
      <c r="VYN5" s="199"/>
      <c r="VYO5" s="199"/>
      <c r="VYP5" s="199"/>
      <c r="VYQ5" s="199"/>
      <c r="VYR5" s="199"/>
      <c r="VYS5" s="199"/>
      <c r="VYT5" s="199"/>
      <c r="VYU5" s="199"/>
      <c r="VYV5" s="189"/>
      <c r="VYW5" s="209"/>
      <c r="VYX5" s="179"/>
      <c r="VYY5" s="179"/>
      <c r="VYZ5" s="179"/>
      <c r="VZA5" s="179"/>
      <c r="VZB5" s="179"/>
      <c r="VZC5" s="179"/>
      <c r="VZD5" s="199"/>
      <c r="VZE5" s="199"/>
      <c r="VZF5" s="199"/>
      <c r="VZG5" s="199"/>
      <c r="VZH5" s="199"/>
      <c r="VZI5" s="199"/>
      <c r="VZJ5" s="199"/>
      <c r="VZK5" s="199"/>
      <c r="VZL5" s="189"/>
      <c r="VZM5" s="209"/>
      <c r="VZN5" s="179"/>
      <c r="VZO5" s="179"/>
      <c r="VZP5" s="179"/>
      <c r="VZQ5" s="179"/>
      <c r="VZR5" s="179"/>
      <c r="VZS5" s="179"/>
      <c r="VZT5" s="199"/>
      <c r="VZU5" s="199"/>
      <c r="VZV5" s="199"/>
      <c r="VZW5" s="199"/>
      <c r="VZX5" s="199"/>
      <c r="VZY5" s="199"/>
      <c r="VZZ5" s="199"/>
      <c r="WAA5" s="199"/>
      <c r="WAB5" s="189"/>
      <c r="WAC5" s="209"/>
      <c r="WAD5" s="179"/>
      <c r="WAE5" s="179"/>
      <c r="WAF5" s="179"/>
      <c r="WAG5" s="179"/>
      <c r="WAH5" s="179"/>
      <c r="WAI5" s="179"/>
      <c r="WAJ5" s="199"/>
      <c r="WAK5" s="199"/>
      <c r="WAL5" s="199"/>
      <c r="WAM5" s="199"/>
      <c r="WAN5" s="199"/>
      <c r="WAO5" s="199"/>
      <c r="WAP5" s="199"/>
      <c r="WAQ5" s="199"/>
      <c r="WAR5" s="189"/>
      <c r="WAS5" s="209"/>
      <c r="WAT5" s="179"/>
      <c r="WAU5" s="179"/>
      <c r="WAV5" s="179"/>
      <c r="WAW5" s="179"/>
      <c r="WAX5" s="179"/>
      <c r="WAY5" s="179"/>
      <c r="WAZ5" s="199"/>
      <c r="WBA5" s="199"/>
      <c r="WBB5" s="199"/>
      <c r="WBC5" s="199"/>
      <c r="WBD5" s="199"/>
      <c r="WBE5" s="199"/>
      <c r="WBF5" s="199"/>
      <c r="WBG5" s="199"/>
      <c r="WBH5" s="189"/>
      <c r="WBI5" s="209"/>
      <c r="WBJ5" s="179"/>
      <c r="WBK5" s="179"/>
      <c r="WBL5" s="179"/>
      <c r="WBM5" s="179"/>
      <c r="WBN5" s="179"/>
      <c r="WBO5" s="179"/>
      <c r="WBP5" s="199"/>
      <c r="WBQ5" s="199"/>
      <c r="WBR5" s="199"/>
      <c r="WBS5" s="199"/>
      <c r="WBT5" s="199"/>
      <c r="WBU5" s="199"/>
      <c r="WBV5" s="199"/>
      <c r="WBW5" s="199"/>
      <c r="WBX5" s="189"/>
      <c r="WBY5" s="209"/>
      <c r="WBZ5" s="179"/>
      <c r="WCA5" s="179"/>
      <c r="WCB5" s="179"/>
      <c r="WCC5" s="179"/>
      <c r="WCD5" s="179"/>
      <c r="WCE5" s="179"/>
      <c r="WCF5" s="199"/>
      <c r="WCG5" s="199"/>
      <c r="WCH5" s="199"/>
      <c r="WCI5" s="199"/>
      <c r="WCJ5" s="199"/>
      <c r="WCK5" s="199"/>
      <c r="WCL5" s="199"/>
      <c r="WCM5" s="199"/>
      <c r="WCN5" s="189"/>
      <c r="WCO5" s="209"/>
      <c r="WCP5" s="179"/>
      <c r="WCQ5" s="179"/>
      <c r="WCR5" s="179"/>
      <c r="WCS5" s="179"/>
      <c r="WCT5" s="179"/>
      <c r="WCU5" s="179"/>
      <c r="WCV5" s="199"/>
      <c r="WCW5" s="199"/>
      <c r="WCX5" s="199"/>
      <c r="WCY5" s="199"/>
      <c r="WCZ5" s="199"/>
      <c r="WDA5" s="199"/>
      <c r="WDB5" s="199"/>
      <c r="WDC5" s="199"/>
      <c r="WDD5" s="189"/>
      <c r="WDE5" s="209"/>
      <c r="WDF5" s="179"/>
      <c r="WDG5" s="179"/>
      <c r="WDH5" s="179"/>
      <c r="WDI5" s="179"/>
      <c r="WDJ5" s="179"/>
      <c r="WDK5" s="179"/>
      <c r="WDL5" s="199"/>
      <c r="WDM5" s="199"/>
      <c r="WDN5" s="199"/>
      <c r="WDO5" s="199"/>
      <c r="WDP5" s="199"/>
      <c r="WDQ5" s="199"/>
      <c r="WDR5" s="199"/>
      <c r="WDS5" s="199"/>
      <c r="WDT5" s="189"/>
      <c r="WDU5" s="209"/>
      <c r="WDV5" s="179"/>
      <c r="WDW5" s="179"/>
      <c r="WDX5" s="179"/>
      <c r="WDY5" s="179"/>
      <c r="WDZ5" s="179"/>
      <c r="WEA5" s="179"/>
      <c r="WEB5" s="199"/>
      <c r="WEC5" s="199"/>
      <c r="WED5" s="199"/>
      <c r="WEE5" s="199"/>
      <c r="WEF5" s="199"/>
      <c r="WEG5" s="199"/>
      <c r="WEH5" s="199"/>
      <c r="WEI5" s="199"/>
      <c r="WEJ5" s="189"/>
      <c r="WEK5" s="209"/>
      <c r="WEL5" s="179"/>
      <c r="WEM5" s="179"/>
      <c r="WEN5" s="179"/>
      <c r="WEO5" s="179"/>
      <c r="WEP5" s="179"/>
      <c r="WEQ5" s="179"/>
      <c r="WER5" s="199"/>
      <c r="WES5" s="199"/>
      <c r="WET5" s="199"/>
      <c r="WEU5" s="199"/>
      <c r="WEV5" s="199"/>
      <c r="WEW5" s="199"/>
      <c r="WEX5" s="199"/>
      <c r="WEY5" s="199"/>
      <c r="WEZ5" s="189"/>
      <c r="WFA5" s="209"/>
      <c r="WFB5" s="179"/>
      <c r="WFC5" s="179"/>
      <c r="WFD5" s="179"/>
      <c r="WFE5" s="179"/>
      <c r="WFF5" s="179"/>
      <c r="WFG5" s="179"/>
      <c r="WFH5" s="199"/>
      <c r="WFI5" s="199"/>
      <c r="WFJ5" s="199"/>
      <c r="WFK5" s="199"/>
      <c r="WFL5" s="199"/>
      <c r="WFM5" s="199"/>
      <c r="WFN5" s="199"/>
      <c r="WFO5" s="199"/>
      <c r="WFP5" s="189"/>
      <c r="WFQ5" s="209"/>
      <c r="WFR5" s="179"/>
      <c r="WFS5" s="179"/>
      <c r="WFT5" s="179"/>
      <c r="WFU5" s="179"/>
      <c r="WFV5" s="179"/>
      <c r="WFW5" s="179"/>
      <c r="WFX5" s="199"/>
      <c r="WFY5" s="199"/>
      <c r="WFZ5" s="199"/>
      <c r="WGA5" s="199"/>
      <c r="WGB5" s="199"/>
      <c r="WGC5" s="199"/>
      <c r="WGD5" s="199"/>
      <c r="WGE5" s="199"/>
      <c r="WGF5" s="189"/>
      <c r="WGG5" s="209"/>
      <c r="WGH5" s="179"/>
      <c r="WGI5" s="179"/>
      <c r="WGJ5" s="179"/>
      <c r="WGK5" s="179"/>
      <c r="WGL5" s="179"/>
      <c r="WGM5" s="179"/>
      <c r="WGN5" s="199"/>
      <c r="WGO5" s="199"/>
      <c r="WGP5" s="199"/>
      <c r="WGQ5" s="199"/>
      <c r="WGR5" s="199"/>
      <c r="WGS5" s="199"/>
      <c r="WGT5" s="199"/>
      <c r="WGU5" s="199"/>
      <c r="WGV5" s="189"/>
      <c r="WGW5" s="209"/>
      <c r="WGX5" s="179"/>
      <c r="WGY5" s="179"/>
      <c r="WGZ5" s="179"/>
      <c r="WHA5" s="179"/>
      <c r="WHB5" s="179"/>
      <c r="WHC5" s="179"/>
      <c r="WHD5" s="199"/>
      <c r="WHE5" s="199"/>
      <c r="WHF5" s="199"/>
      <c r="WHG5" s="199"/>
      <c r="WHH5" s="199"/>
      <c r="WHI5" s="199"/>
      <c r="WHJ5" s="199"/>
      <c r="WHK5" s="199"/>
      <c r="WHL5" s="189"/>
      <c r="WHM5" s="209"/>
      <c r="WHN5" s="179"/>
      <c r="WHO5" s="179"/>
      <c r="WHP5" s="179"/>
      <c r="WHQ5" s="179"/>
      <c r="WHR5" s="179"/>
      <c r="WHS5" s="179"/>
      <c r="WHT5" s="199"/>
      <c r="WHU5" s="199"/>
      <c r="WHV5" s="199"/>
      <c r="WHW5" s="199"/>
      <c r="WHX5" s="199"/>
      <c r="WHY5" s="199"/>
      <c r="WHZ5" s="199"/>
      <c r="WIA5" s="199"/>
      <c r="WIB5" s="189"/>
      <c r="WIC5" s="209"/>
      <c r="WID5" s="179"/>
      <c r="WIE5" s="179"/>
      <c r="WIF5" s="179"/>
      <c r="WIG5" s="179"/>
      <c r="WIH5" s="179"/>
      <c r="WII5" s="179"/>
      <c r="WIJ5" s="199"/>
      <c r="WIK5" s="199"/>
      <c r="WIL5" s="199"/>
      <c r="WIM5" s="199"/>
      <c r="WIN5" s="199"/>
      <c r="WIO5" s="199"/>
      <c r="WIP5" s="199"/>
      <c r="WIQ5" s="199"/>
      <c r="WIR5" s="189"/>
      <c r="WIS5" s="209"/>
      <c r="WIT5" s="179"/>
      <c r="WIU5" s="179"/>
      <c r="WIV5" s="179"/>
      <c r="WIW5" s="179"/>
      <c r="WIX5" s="179"/>
      <c r="WIY5" s="179"/>
      <c r="WIZ5" s="199"/>
      <c r="WJA5" s="199"/>
      <c r="WJB5" s="199"/>
      <c r="WJC5" s="199"/>
      <c r="WJD5" s="199"/>
      <c r="WJE5" s="199"/>
      <c r="WJF5" s="199"/>
      <c r="WJG5" s="199"/>
      <c r="WJH5" s="189"/>
      <c r="WJI5" s="209"/>
      <c r="WJJ5" s="179"/>
      <c r="WJK5" s="179"/>
      <c r="WJL5" s="179"/>
      <c r="WJM5" s="179"/>
      <c r="WJN5" s="179"/>
      <c r="WJO5" s="179"/>
      <c r="WJP5" s="199"/>
      <c r="WJQ5" s="199"/>
      <c r="WJR5" s="199"/>
      <c r="WJS5" s="199"/>
      <c r="WJT5" s="199"/>
      <c r="WJU5" s="199"/>
      <c r="WJV5" s="199"/>
      <c r="WJW5" s="199"/>
      <c r="WJX5" s="189"/>
      <c r="WJY5" s="209"/>
      <c r="WJZ5" s="179"/>
      <c r="WKA5" s="179"/>
      <c r="WKB5" s="179"/>
      <c r="WKC5" s="179"/>
      <c r="WKD5" s="179"/>
      <c r="WKE5" s="179"/>
      <c r="WKF5" s="199"/>
      <c r="WKG5" s="199"/>
      <c r="WKH5" s="199"/>
      <c r="WKI5" s="199"/>
      <c r="WKJ5" s="199"/>
      <c r="WKK5" s="199"/>
      <c r="WKL5" s="199"/>
      <c r="WKM5" s="199"/>
      <c r="WKN5" s="189"/>
      <c r="WKO5" s="209"/>
      <c r="WKP5" s="179"/>
      <c r="WKQ5" s="179"/>
      <c r="WKR5" s="179"/>
      <c r="WKS5" s="179"/>
      <c r="WKT5" s="179"/>
      <c r="WKU5" s="179"/>
      <c r="WKV5" s="199"/>
      <c r="WKW5" s="199"/>
      <c r="WKX5" s="199"/>
      <c r="WKY5" s="199"/>
      <c r="WKZ5" s="199"/>
      <c r="WLA5" s="199"/>
      <c r="WLB5" s="199"/>
      <c r="WLC5" s="199"/>
      <c r="WLD5" s="189"/>
      <c r="WLE5" s="209"/>
      <c r="WLF5" s="179"/>
      <c r="WLG5" s="179"/>
      <c r="WLH5" s="179"/>
      <c r="WLI5" s="179"/>
      <c r="WLJ5" s="179"/>
      <c r="WLK5" s="179"/>
      <c r="WLL5" s="199"/>
      <c r="WLM5" s="199"/>
      <c r="WLN5" s="199"/>
      <c r="WLO5" s="199"/>
      <c r="WLP5" s="199"/>
      <c r="WLQ5" s="199"/>
      <c r="WLR5" s="199"/>
      <c r="WLS5" s="199"/>
      <c r="WLT5" s="189"/>
      <c r="WLU5" s="209"/>
      <c r="WLV5" s="179"/>
      <c r="WLW5" s="179"/>
      <c r="WLX5" s="179"/>
      <c r="WLY5" s="179"/>
      <c r="WLZ5" s="179"/>
      <c r="WMA5" s="179"/>
      <c r="WMB5" s="199"/>
      <c r="WMC5" s="199"/>
      <c r="WMD5" s="199"/>
      <c r="WME5" s="199"/>
      <c r="WMF5" s="199"/>
      <c r="WMG5" s="199"/>
      <c r="WMH5" s="199"/>
      <c r="WMI5" s="199"/>
      <c r="WMJ5" s="189"/>
      <c r="WMK5" s="209"/>
      <c r="WML5" s="179"/>
      <c r="WMM5" s="179"/>
      <c r="WMN5" s="179"/>
      <c r="WMO5" s="179"/>
      <c r="WMP5" s="179"/>
      <c r="WMQ5" s="179"/>
      <c r="WMR5" s="199"/>
      <c r="WMS5" s="199"/>
      <c r="WMT5" s="199"/>
      <c r="WMU5" s="199"/>
      <c r="WMV5" s="199"/>
      <c r="WMW5" s="199"/>
      <c r="WMX5" s="199"/>
      <c r="WMY5" s="199"/>
      <c r="WMZ5" s="189"/>
      <c r="WNA5" s="209"/>
      <c r="WNB5" s="179"/>
      <c r="WNC5" s="179"/>
      <c r="WND5" s="179"/>
      <c r="WNE5" s="179"/>
      <c r="WNF5" s="179"/>
      <c r="WNG5" s="179"/>
      <c r="WNH5" s="199"/>
      <c r="WNI5" s="199"/>
      <c r="WNJ5" s="199"/>
      <c r="WNK5" s="199"/>
      <c r="WNL5" s="199"/>
      <c r="WNM5" s="199"/>
      <c r="WNN5" s="199"/>
      <c r="WNO5" s="199"/>
      <c r="WNP5" s="189"/>
      <c r="WNQ5" s="209"/>
      <c r="WNR5" s="179"/>
      <c r="WNS5" s="179"/>
      <c r="WNT5" s="179"/>
      <c r="WNU5" s="179"/>
      <c r="WNV5" s="179"/>
      <c r="WNW5" s="179"/>
      <c r="WNX5" s="199"/>
      <c r="WNY5" s="199"/>
      <c r="WNZ5" s="199"/>
      <c r="WOA5" s="199"/>
      <c r="WOB5" s="199"/>
      <c r="WOC5" s="199"/>
      <c r="WOD5" s="199"/>
      <c r="WOE5" s="199"/>
      <c r="WOF5" s="189"/>
      <c r="WOG5" s="209"/>
      <c r="WOH5" s="179"/>
      <c r="WOI5" s="179"/>
      <c r="WOJ5" s="179"/>
      <c r="WOK5" s="179"/>
      <c r="WOL5" s="179"/>
      <c r="WOM5" s="179"/>
      <c r="WON5" s="199"/>
      <c r="WOO5" s="199"/>
      <c r="WOP5" s="199"/>
      <c r="WOQ5" s="199"/>
      <c r="WOR5" s="199"/>
      <c r="WOS5" s="199"/>
      <c r="WOT5" s="199"/>
      <c r="WOU5" s="199"/>
      <c r="WOV5" s="189"/>
      <c r="WOW5" s="209"/>
      <c r="WOX5" s="179"/>
      <c r="WOY5" s="179"/>
      <c r="WOZ5" s="179"/>
      <c r="WPA5" s="179"/>
      <c r="WPB5" s="179"/>
      <c r="WPC5" s="179"/>
      <c r="WPD5" s="199"/>
      <c r="WPE5" s="199"/>
      <c r="WPF5" s="199"/>
      <c r="WPG5" s="199"/>
      <c r="WPH5" s="199"/>
      <c r="WPI5" s="199"/>
      <c r="WPJ5" s="199"/>
      <c r="WPK5" s="199"/>
      <c r="WPL5" s="189"/>
      <c r="WPM5" s="209"/>
      <c r="WPN5" s="179"/>
      <c r="WPO5" s="179"/>
      <c r="WPP5" s="179"/>
      <c r="WPQ5" s="179"/>
      <c r="WPR5" s="179"/>
      <c r="WPS5" s="179"/>
      <c r="WPT5" s="199"/>
      <c r="WPU5" s="199"/>
      <c r="WPV5" s="199"/>
      <c r="WPW5" s="199"/>
      <c r="WPX5" s="199"/>
      <c r="WPY5" s="199"/>
      <c r="WPZ5" s="199"/>
      <c r="WQA5" s="199"/>
      <c r="WQB5" s="189"/>
      <c r="WQC5" s="209"/>
      <c r="WQD5" s="179"/>
      <c r="WQE5" s="179"/>
      <c r="WQF5" s="179"/>
      <c r="WQG5" s="179"/>
      <c r="WQH5" s="179"/>
      <c r="WQI5" s="179"/>
      <c r="WQJ5" s="199"/>
      <c r="WQK5" s="199"/>
      <c r="WQL5" s="199"/>
      <c r="WQM5" s="199"/>
      <c r="WQN5" s="199"/>
      <c r="WQO5" s="199"/>
      <c r="WQP5" s="199"/>
      <c r="WQQ5" s="199"/>
      <c r="WQR5" s="189"/>
      <c r="WQS5" s="209"/>
      <c r="WQT5" s="179"/>
      <c r="WQU5" s="179"/>
      <c r="WQV5" s="179"/>
      <c r="WQW5" s="179"/>
      <c r="WQX5" s="179"/>
      <c r="WQY5" s="179"/>
      <c r="WQZ5" s="199"/>
      <c r="WRA5" s="199"/>
      <c r="WRB5" s="199"/>
      <c r="WRC5" s="199"/>
      <c r="WRD5" s="199"/>
      <c r="WRE5" s="199"/>
      <c r="WRF5" s="199"/>
      <c r="WRG5" s="199"/>
      <c r="WRH5" s="189"/>
      <c r="WRI5" s="209"/>
      <c r="WRJ5" s="179"/>
      <c r="WRK5" s="179"/>
      <c r="WRL5" s="179"/>
      <c r="WRM5" s="179"/>
      <c r="WRN5" s="179"/>
      <c r="WRO5" s="179"/>
      <c r="WRP5" s="199"/>
      <c r="WRQ5" s="199"/>
      <c r="WRR5" s="199"/>
      <c r="WRS5" s="199"/>
      <c r="WRT5" s="199"/>
      <c r="WRU5" s="199"/>
      <c r="WRV5" s="199"/>
      <c r="WRW5" s="199"/>
      <c r="WRX5" s="189"/>
      <c r="WRY5" s="209"/>
      <c r="WRZ5" s="179"/>
      <c r="WSA5" s="179"/>
      <c r="WSB5" s="179"/>
      <c r="WSC5" s="179"/>
      <c r="WSD5" s="179"/>
      <c r="WSE5" s="179"/>
      <c r="WSF5" s="199"/>
      <c r="WSG5" s="199"/>
      <c r="WSH5" s="199"/>
      <c r="WSI5" s="199"/>
      <c r="WSJ5" s="199"/>
      <c r="WSK5" s="199"/>
      <c r="WSL5" s="199"/>
      <c r="WSM5" s="199"/>
      <c r="WSN5" s="189"/>
      <c r="WSO5" s="209"/>
      <c r="WSP5" s="179"/>
      <c r="WSQ5" s="179"/>
      <c r="WSR5" s="179"/>
      <c r="WSS5" s="179"/>
      <c r="WST5" s="179"/>
      <c r="WSU5" s="179"/>
      <c r="WSV5" s="199"/>
      <c r="WSW5" s="199"/>
      <c r="WSX5" s="199"/>
      <c r="WSY5" s="199"/>
      <c r="WSZ5" s="199"/>
      <c r="WTA5" s="199"/>
      <c r="WTB5" s="199"/>
      <c r="WTC5" s="199"/>
      <c r="WTD5" s="189"/>
      <c r="WTE5" s="209"/>
      <c r="WTF5" s="179"/>
      <c r="WTG5" s="179"/>
      <c r="WTH5" s="179"/>
      <c r="WTI5" s="179"/>
      <c r="WTJ5" s="179"/>
      <c r="WTK5" s="179"/>
      <c r="WTL5" s="199"/>
      <c r="WTM5" s="199"/>
      <c r="WTN5" s="199"/>
      <c r="WTO5" s="199"/>
      <c r="WTP5" s="199"/>
      <c r="WTQ5" s="199"/>
      <c r="WTR5" s="199"/>
      <c r="WTS5" s="199"/>
      <c r="WTT5" s="189"/>
      <c r="WTU5" s="209"/>
      <c r="WTV5" s="179"/>
      <c r="WTW5" s="179"/>
      <c r="WTX5" s="179"/>
      <c r="WTY5" s="179"/>
      <c r="WTZ5" s="179"/>
      <c r="WUA5" s="179"/>
      <c r="WUB5" s="199"/>
      <c r="WUC5" s="199"/>
      <c r="WUD5" s="199"/>
      <c r="WUE5" s="199"/>
      <c r="WUF5" s="199"/>
      <c r="WUG5" s="199"/>
      <c r="WUH5" s="199"/>
      <c r="WUI5" s="199"/>
      <c r="WUJ5" s="189"/>
      <c r="WUK5" s="209"/>
      <c r="WUL5" s="179"/>
      <c r="WUM5" s="179"/>
      <c r="WUN5" s="179"/>
      <c r="WUO5" s="179"/>
      <c r="WUP5" s="179"/>
      <c r="WUQ5" s="179"/>
      <c r="WUR5" s="199"/>
      <c r="WUS5" s="199"/>
      <c r="WUT5" s="199"/>
      <c r="WUU5" s="199"/>
      <c r="WUV5" s="199"/>
      <c r="WUW5" s="199"/>
      <c r="WUX5" s="199"/>
      <c r="WUY5" s="199"/>
      <c r="WUZ5" s="189"/>
      <c r="WVA5" s="209"/>
      <c r="WVB5" s="179"/>
      <c r="WVC5" s="179"/>
      <c r="WVD5" s="179"/>
      <c r="WVE5" s="179"/>
      <c r="WVF5" s="179"/>
      <c r="WVG5" s="179"/>
      <c r="WVH5" s="199"/>
      <c r="WVI5" s="199"/>
      <c r="WVJ5" s="199"/>
      <c r="WVK5" s="199"/>
      <c r="WVL5" s="199"/>
      <c r="WVM5" s="199"/>
      <c r="WVN5" s="199"/>
      <c r="WVO5" s="199"/>
      <c r="WVP5" s="189"/>
      <c r="WVQ5" s="209"/>
      <c r="WVR5" s="179"/>
      <c r="WVS5" s="179"/>
      <c r="WVT5" s="179"/>
      <c r="WVU5" s="179"/>
      <c r="WVV5" s="179"/>
      <c r="WVW5" s="179"/>
      <c r="WVX5" s="199"/>
      <c r="WVY5" s="199"/>
      <c r="WVZ5" s="199"/>
      <c r="WWA5" s="199"/>
      <c r="WWB5" s="199"/>
      <c r="WWC5" s="199"/>
      <c r="WWD5" s="199"/>
      <c r="WWE5" s="199"/>
      <c r="WWF5" s="189"/>
      <c r="WWG5" s="209"/>
      <c r="WWH5" s="179"/>
      <c r="WWI5" s="179"/>
      <c r="WWJ5" s="179"/>
      <c r="WWK5" s="179"/>
      <c r="WWL5" s="179"/>
      <c r="WWM5" s="179"/>
      <c r="WWN5" s="199"/>
      <c r="WWO5" s="199"/>
      <c r="WWP5" s="199"/>
      <c r="WWQ5" s="199"/>
      <c r="WWR5" s="199"/>
      <c r="WWS5" s="199"/>
      <c r="WWT5" s="199"/>
      <c r="WWU5" s="199"/>
      <c r="WWV5" s="189"/>
      <c r="WWW5" s="209"/>
      <c r="WWX5" s="179"/>
      <c r="WWY5" s="179"/>
      <c r="WWZ5" s="179"/>
      <c r="WXA5" s="179"/>
      <c r="WXB5" s="179"/>
      <c r="WXC5" s="179"/>
      <c r="WXD5" s="199"/>
      <c r="WXE5" s="199"/>
      <c r="WXF5" s="199"/>
      <c r="WXG5" s="199"/>
      <c r="WXH5" s="199"/>
      <c r="WXI5" s="199"/>
      <c r="WXJ5" s="199"/>
      <c r="WXK5" s="199"/>
      <c r="WXL5" s="189"/>
      <c r="WXM5" s="209"/>
      <c r="WXN5" s="179"/>
      <c r="WXO5" s="179"/>
      <c r="WXP5" s="179"/>
      <c r="WXQ5" s="179"/>
      <c r="WXR5" s="179"/>
      <c r="WXS5" s="179"/>
      <c r="WXT5" s="199"/>
      <c r="WXU5" s="199"/>
      <c r="WXV5" s="199"/>
      <c r="WXW5" s="199"/>
      <c r="WXX5" s="199"/>
      <c r="WXY5" s="199"/>
      <c r="WXZ5" s="199"/>
      <c r="WYA5" s="199"/>
      <c r="WYB5" s="189"/>
      <c r="WYC5" s="209"/>
      <c r="WYD5" s="179"/>
      <c r="WYE5" s="179"/>
      <c r="WYF5" s="179"/>
      <c r="WYG5" s="179"/>
      <c r="WYH5" s="179"/>
      <c r="WYI5" s="179"/>
      <c r="WYJ5" s="199"/>
      <c r="WYK5" s="199"/>
      <c r="WYL5" s="199"/>
      <c r="WYM5" s="199"/>
      <c r="WYN5" s="199"/>
      <c r="WYO5" s="199"/>
      <c r="WYP5" s="199"/>
      <c r="WYQ5" s="199"/>
      <c r="WYR5" s="189"/>
      <c r="WYS5" s="209"/>
      <c r="WYT5" s="179"/>
      <c r="WYU5" s="179"/>
      <c r="WYV5" s="179"/>
      <c r="WYW5" s="179"/>
      <c r="WYX5" s="179"/>
      <c r="WYY5" s="179"/>
      <c r="WYZ5" s="199"/>
      <c r="WZA5" s="199"/>
      <c r="WZB5" s="199"/>
      <c r="WZC5" s="199"/>
      <c r="WZD5" s="199"/>
      <c r="WZE5" s="199"/>
      <c r="WZF5" s="199"/>
      <c r="WZG5" s="199"/>
      <c r="WZH5" s="189"/>
      <c r="WZI5" s="209"/>
      <c r="WZJ5" s="179"/>
      <c r="WZK5" s="179"/>
      <c r="WZL5" s="179"/>
      <c r="WZM5" s="179"/>
      <c r="WZN5" s="179"/>
      <c r="WZO5" s="179"/>
      <c r="WZP5" s="199"/>
      <c r="WZQ5" s="199"/>
      <c r="WZR5" s="199"/>
      <c r="WZS5" s="199"/>
      <c r="WZT5" s="199"/>
      <c r="WZU5" s="199"/>
      <c r="WZV5" s="199"/>
      <c r="WZW5" s="199"/>
      <c r="WZX5" s="189"/>
      <c r="WZY5" s="209"/>
      <c r="WZZ5" s="179"/>
      <c r="XAA5" s="179"/>
      <c r="XAB5" s="179"/>
      <c r="XAC5" s="179"/>
      <c r="XAD5" s="179"/>
      <c r="XAE5" s="179"/>
      <c r="XAF5" s="199"/>
      <c r="XAG5" s="199"/>
      <c r="XAH5" s="199"/>
      <c r="XAI5" s="199"/>
      <c r="XAJ5" s="199"/>
      <c r="XAK5" s="199"/>
      <c r="XAL5" s="199"/>
      <c r="XAM5" s="199"/>
      <c r="XAN5" s="189"/>
      <c r="XAO5" s="209"/>
      <c r="XAP5" s="179"/>
      <c r="XAQ5" s="179"/>
      <c r="XAR5" s="179"/>
      <c r="XAS5" s="179"/>
      <c r="XAT5" s="179"/>
      <c r="XAU5" s="179"/>
      <c r="XAV5" s="199"/>
      <c r="XAW5" s="199"/>
      <c r="XAX5" s="199"/>
      <c r="XAY5" s="199"/>
      <c r="XAZ5" s="199"/>
      <c r="XBA5" s="199"/>
      <c r="XBB5" s="199"/>
      <c r="XBC5" s="199"/>
      <c r="XBD5" s="189"/>
      <c r="XBE5" s="209"/>
      <c r="XBF5" s="179"/>
      <c r="XBG5" s="179"/>
      <c r="XBH5" s="179"/>
      <c r="XBI5" s="179"/>
      <c r="XBJ5" s="179"/>
      <c r="XBK5" s="179"/>
      <c r="XBL5" s="199"/>
      <c r="XBM5" s="199"/>
      <c r="XBN5" s="199"/>
      <c r="XBO5" s="199"/>
      <c r="XBP5" s="199"/>
      <c r="XBQ5" s="199"/>
      <c r="XBR5" s="199"/>
      <c r="XBS5" s="199"/>
      <c r="XBT5" s="189"/>
      <c r="XBU5" s="209"/>
      <c r="XBV5" s="179"/>
      <c r="XBW5" s="179"/>
      <c r="XBX5" s="179"/>
      <c r="XBY5" s="179"/>
      <c r="XBZ5" s="179"/>
      <c r="XCA5" s="179"/>
      <c r="XCB5" s="199"/>
      <c r="XCC5" s="199"/>
      <c r="XCD5" s="199"/>
      <c r="XCE5" s="199"/>
      <c r="XCF5" s="199"/>
      <c r="XCG5" s="199"/>
      <c r="XCH5" s="199"/>
      <c r="XCI5" s="199"/>
      <c r="XCJ5" s="189"/>
      <c r="XCK5" s="209"/>
      <c r="XCL5" s="179"/>
      <c r="XCM5" s="179"/>
      <c r="XCN5" s="179"/>
      <c r="XCO5" s="179"/>
      <c r="XCP5" s="179"/>
      <c r="XCQ5" s="179"/>
      <c r="XCR5" s="199"/>
      <c r="XCS5" s="199"/>
      <c r="XCT5" s="199"/>
      <c r="XCU5" s="199"/>
      <c r="XCV5" s="199"/>
      <c r="XCW5" s="199"/>
      <c r="XCX5" s="199"/>
      <c r="XCY5" s="199"/>
      <c r="XCZ5" s="189"/>
      <c r="XDA5" s="209"/>
      <c r="XDB5" s="179"/>
      <c r="XDC5" s="179"/>
      <c r="XDD5" s="179"/>
      <c r="XDE5" s="179"/>
      <c r="XDF5" s="179"/>
      <c r="XDG5" s="179"/>
      <c r="XDH5" s="199"/>
      <c r="XDI5" s="199"/>
      <c r="XDJ5" s="199"/>
      <c r="XDK5" s="199"/>
      <c r="XDL5" s="199"/>
      <c r="XDM5" s="199"/>
      <c r="XDN5" s="199"/>
      <c r="XDO5" s="199"/>
      <c r="XDP5" s="189"/>
      <c r="XDQ5" s="209"/>
      <c r="XDR5" s="179"/>
      <c r="XDS5" s="179"/>
      <c r="XDT5" s="179"/>
      <c r="XDU5" s="179"/>
      <c r="XDV5" s="179"/>
      <c r="XDW5" s="179"/>
      <c r="XDX5" s="199"/>
      <c r="XDY5" s="199"/>
      <c r="XDZ5" s="199"/>
      <c r="XEA5" s="199"/>
      <c r="XEB5" s="199"/>
      <c r="XEC5" s="199"/>
      <c r="XED5" s="199"/>
      <c r="XEE5" s="199"/>
      <c r="XEF5" s="189"/>
      <c r="XEG5" s="209"/>
      <c r="XEH5" s="179"/>
      <c r="XEI5" s="179"/>
      <c r="XEJ5" s="179"/>
      <c r="XEK5" s="179"/>
      <c r="XEL5" s="179"/>
      <c r="XEM5" s="179"/>
      <c r="XEN5" s="199"/>
      <c r="XEO5" s="199"/>
      <c r="XEP5" s="199"/>
      <c r="XEQ5" s="199"/>
      <c r="XER5" s="199"/>
      <c r="XES5" s="199"/>
      <c r="XET5" s="199"/>
      <c r="XEU5" s="199"/>
      <c r="XEV5" s="189"/>
      <c r="XEW5" s="209"/>
      <c r="XEX5" s="179"/>
      <c r="XEY5" s="179"/>
      <c r="XEZ5" s="179"/>
      <c r="XFA5" s="179"/>
      <c r="XFB5" s="179"/>
      <c r="XFC5" s="179"/>
      <c r="XFD5" s="199"/>
    </row>
    <row r="6" spans="1:16384" ht="21" customHeight="1">
      <c r="A6" s="149" t="s">
        <v>16</v>
      </c>
      <c r="B6" s="150">
        <v>12.37</v>
      </c>
      <c r="C6" s="150">
        <f>B6-24.5</f>
        <v>-12.13</v>
      </c>
      <c r="D6" s="150">
        <v>34.49</v>
      </c>
      <c r="E6" s="151">
        <f t="shared" ref="E6:I9" si="0">D6-B6</f>
        <v>22.120000000000005</v>
      </c>
      <c r="F6" s="150">
        <v>42.5</v>
      </c>
      <c r="G6" s="151">
        <f t="shared" si="0"/>
        <v>8.009999999999998</v>
      </c>
      <c r="H6" s="150">
        <v>43.88</v>
      </c>
      <c r="I6" s="151">
        <f t="shared" si="0"/>
        <v>1.3800000000000026</v>
      </c>
      <c r="J6" s="150">
        <v>52.16</v>
      </c>
      <c r="K6" s="151">
        <f>J6-H6</f>
        <v>8.279999999999994</v>
      </c>
      <c r="L6" s="150">
        <v>58.7</v>
      </c>
      <c r="M6" s="151">
        <f>L6-J6</f>
        <v>6.5400000000000063</v>
      </c>
      <c r="N6" s="151">
        <f>L6+O6</f>
        <v>58.7</v>
      </c>
      <c r="O6" s="151">
        <v>0</v>
      </c>
      <c r="P6" s="151">
        <f>N6+Q6</f>
        <v>58.7</v>
      </c>
      <c r="Q6" s="151">
        <v>0</v>
      </c>
      <c r="R6" s="151">
        <f>P6+S6</f>
        <v>58.7</v>
      </c>
      <c r="S6" s="151">
        <v>0</v>
      </c>
      <c r="T6" s="151">
        <f>R6+U6</f>
        <v>58.7</v>
      </c>
      <c r="U6" s="151">
        <v>0</v>
      </c>
      <c r="V6" s="151">
        <f>T6+W6</f>
        <v>58.7</v>
      </c>
      <c r="W6" s="151">
        <v>0</v>
      </c>
      <c r="X6" s="148"/>
      <c r="Y6" s="198"/>
      <c r="Z6" s="179"/>
      <c r="AA6" s="179"/>
      <c r="AB6" s="179"/>
      <c r="AC6" s="179"/>
      <c r="AD6" s="179"/>
      <c r="AE6" s="179"/>
      <c r="AF6" s="199"/>
      <c r="AG6" s="199"/>
      <c r="AH6" s="199"/>
      <c r="AI6" s="199"/>
      <c r="AJ6" s="199"/>
      <c r="AK6" s="199"/>
      <c r="AL6" s="199"/>
      <c r="AM6" s="199"/>
      <c r="AN6" s="189"/>
      <c r="AO6" s="209"/>
      <c r="AP6" s="179"/>
      <c r="AQ6" s="179"/>
      <c r="AR6" s="179"/>
      <c r="AS6" s="179"/>
      <c r="AT6" s="179"/>
      <c r="AU6" s="179"/>
      <c r="AV6" s="199"/>
      <c r="AW6" s="199"/>
      <c r="AX6" s="199"/>
      <c r="AY6" s="199"/>
      <c r="AZ6" s="199"/>
      <c r="BA6" s="199"/>
      <c r="BB6" s="199"/>
      <c r="BC6" s="199"/>
      <c r="BD6" s="189"/>
      <c r="BE6" s="209"/>
      <c r="BF6" s="179"/>
      <c r="BG6" s="179"/>
      <c r="BH6" s="179"/>
      <c r="BI6" s="179"/>
      <c r="BJ6" s="179"/>
      <c r="BK6" s="179"/>
      <c r="BL6" s="199"/>
      <c r="BM6" s="199"/>
      <c r="BN6" s="199"/>
      <c r="BO6" s="199"/>
      <c r="BP6" s="199"/>
      <c r="BQ6" s="199"/>
      <c r="BR6" s="199"/>
      <c r="BS6" s="199"/>
      <c r="BT6" s="189"/>
      <c r="BU6" s="209"/>
      <c r="BV6" s="179"/>
      <c r="BW6" s="179"/>
      <c r="BX6" s="179"/>
      <c r="BY6" s="179"/>
      <c r="BZ6" s="179"/>
      <c r="CA6" s="179"/>
      <c r="CB6" s="199"/>
      <c r="CC6" s="199"/>
      <c r="CD6" s="199"/>
      <c r="CE6" s="199"/>
      <c r="CF6" s="199"/>
      <c r="CG6" s="199"/>
      <c r="CH6" s="199"/>
      <c r="CI6" s="199"/>
      <c r="CJ6" s="189"/>
      <c r="CK6" s="209"/>
      <c r="CL6" s="179"/>
      <c r="CM6" s="179"/>
      <c r="CN6" s="179"/>
      <c r="CO6" s="179"/>
      <c r="CP6" s="179"/>
      <c r="CQ6" s="179"/>
      <c r="CR6" s="199"/>
      <c r="CS6" s="199"/>
      <c r="CT6" s="199"/>
      <c r="CU6" s="199"/>
      <c r="CV6" s="199"/>
      <c r="CW6" s="199"/>
      <c r="CX6" s="199"/>
      <c r="CY6" s="199"/>
      <c r="CZ6" s="189"/>
      <c r="DA6" s="209"/>
      <c r="DB6" s="179"/>
      <c r="DC6" s="179"/>
      <c r="DD6" s="179"/>
      <c r="DE6" s="179"/>
      <c r="DF6" s="179"/>
      <c r="DG6" s="179"/>
      <c r="DH6" s="199"/>
      <c r="DI6" s="199"/>
      <c r="DJ6" s="199"/>
      <c r="DK6" s="199"/>
      <c r="DL6" s="199"/>
      <c r="DM6" s="199"/>
      <c r="DN6" s="199"/>
      <c r="DO6" s="199"/>
      <c r="DP6" s="189"/>
      <c r="DQ6" s="209"/>
      <c r="DR6" s="179"/>
      <c r="DS6" s="179"/>
      <c r="DT6" s="179"/>
      <c r="DU6" s="179"/>
      <c r="DV6" s="179"/>
      <c r="DW6" s="179"/>
      <c r="DX6" s="199"/>
      <c r="DY6" s="199"/>
      <c r="DZ6" s="199"/>
      <c r="EA6" s="199"/>
      <c r="EB6" s="199"/>
      <c r="EC6" s="199"/>
      <c r="ED6" s="199"/>
      <c r="EE6" s="199"/>
      <c r="EF6" s="189"/>
      <c r="EG6" s="209"/>
      <c r="EH6" s="179"/>
      <c r="EI6" s="179"/>
      <c r="EJ6" s="179"/>
      <c r="EK6" s="179"/>
      <c r="EL6" s="179"/>
      <c r="EM6" s="179"/>
      <c r="EN6" s="199"/>
      <c r="EO6" s="199"/>
      <c r="EP6" s="199"/>
      <c r="EQ6" s="199"/>
      <c r="ER6" s="199"/>
      <c r="ES6" s="199"/>
      <c r="ET6" s="199"/>
      <c r="EU6" s="199"/>
      <c r="EV6" s="189"/>
      <c r="EW6" s="209"/>
      <c r="EX6" s="179"/>
      <c r="EY6" s="179"/>
      <c r="EZ6" s="179"/>
      <c r="FA6" s="179"/>
      <c r="FB6" s="179"/>
      <c r="FC6" s="179"/>
      <c r="FD6" s="199"/>
      <c r="FE6" s="199"/>
      <c r="FF6" s="199"/>
      <c r="FG6" s="199"/>
      <c r="FH6" s="199"/>
      <c r="FI6" s="199"/>
      <c r="FJ6" s="199"/>
      <c r="FK6" s="199"/>
      <c r="FL6" s="189"/>
      <c r="FM6" s="209"/>
      <c r="FN6" s="179"/>
      <c r="FO6" s="179"/>
      <c r="FP6" s="179"/>
      <c r="FQ6" s="179"/>
      <c r="FR6" s="179"/>
      <c r="FS6" s="179"/>
      <c r="FT6" s="199"/>
      <c r="FU6" s="199"/>
      <c r="FV6" s="199"/>
      <c r="FW6" s="199"/>
      <c r="FX6" s="199"/>
      <c r="FY6" s="199"/>
      <c r="FZ6" s="199"/>
      <c r="GA6" s="199"/>
      <c r="GB6" s="189"/>
      <c r="GC6" s="209"/>
      <c r="GD6" s="179"/>
      <c r="GE6" s="179"/>
      <c r="GF6" s="179"/>
      <c r="GG6" s="179"/>
      <c r="GH6" s="179"/>
      <c r="GI6" s="179"/>
      <c r="GJ6" s="199"/>
      <c r="GK6" s="199"/>
      <c r="GL6" s="199"/>
      <c r="GM6" s="199"/>
      <c r="GN6" s="199"/>
      <c r="GO6" s="199"/>
      <c r="GP6" s="199"/>
      <c r="GQ6" s="199"/>
      <c r="GR6" s="189"/>
      <c r="GS6" s="209"/>
      <c r="GT6" s="179"/>
      <c r="GU6" s="179"/>
      <c r="GV6" s="179"/>
      <c r="GW6" s="179"/>
      <c r="GX6" s="179"/>
      <c r="GY6" s="179"/>
      <c r="GZ6" s="199"/>
      <c r="HA6" s="199"/>
      <c r="HB6" s="199"/>
      <c r="HC6" s="199"/>
      <c r="HD6" s="199"/>
      <c r="HE6" s="199"/>
      <c r="HF6" s="199"/>
      <c r="HG6" s="199"/>
      <c r="HH6" s="189"/>
      <c r="HI6" s="209"/>
      <c r="HJ6" s="179"/>
      <c r="HK6" s="179"/>
      <c r="HL6" s="179"/>
      <c r="HM6" s="179"/>
      <c r="HN6" s="179"/>
      <c r="HO6" s="179"/>
      <c r="HP6" s="199"/>
      <c r="HQ6" s="199"/>
      <c r="HR6" s="199"/>
      <c r="HS6" s="199"/>
      <c r="HT6" s="199"/>
      <c r="HU6" s="199"/>
      <c r="HV6" s="199"/>
      <c r="HW6" s="199"/>
      <c r="HX6" s="189"/>
      <c r="HY6" s="209"/>
      <c r="HZ6" s="179"/>
      <c r="IA6" s="179"/>
      <c r="IB6" s="179"/>
      <c r="IC6" s="179"/>
      <c r="ID6" s="179"/>
      <c r="IE6" s="179"/>
      <c r="IF6" s="199"/>
      <c r="IG6" s="199"/>
      <c r="IH6" s="199"/>
      <c r="II6" s="199"/>
      <c r="IJ6" s="199"/>
      <c r="IK6" s="199"/>
      <c r="IL6" s="199"/>
      <c r="IM6" s="199"/>
      <c r="IN6" s="189"/>
      <c r="IO6" s="209"/>
      <c r="IP6" s="179"/>
      <c r="IQ6" s="179"/>
      <c r="IR6" s="179"/>
      <c r="IS6" s="179"/>
      <c r="IT6" s="179"/>
      <c r="IU6" s="179"/>
      <c r="IV6" s="199"/>
      <c r="IW6" s="199"/>
      <c r="IX6" s="199"/>
      <c r="IY6" s="199"/>
      <c r="IZ6" s="199"/>
      <c r="JA6" s="199"/>
      <c r="JB6" s="199"/>
      <c r="JC6" s="199"/>
      <c r="JD6" s="189"/>
      <c r="JE6" s="209"/>
      <c r="JF6" s="179"/>
      <c r="JG6" s="179"/>
      <c r="JH6" s="179"/>
      <c r="JI6" s="179"/>
      <c r="JJ6" s="179"/>
      <c r="JK6" s="179"/>
      <c r="JL6" s="199"/>
      <c r="JM6" s="199"/>
      <c r="JN6" s="199"/>
      <c r="JO6" s="199"/>
      <c r="JP6" s="199"/>
      <c r="JQ6" s="199"/>
      <c r="JR6" s="199"/>
      <c r="JS6" s="199"/>
      <c r="JT6" s="189"/>
      <c r="JU6" s="209"/>
      <c r="JV6" s="179"/>
      <c r="JW6" s="179"/>
      <c r="JX6" s="179"/>
      <c r="JY6" s="179"/>
      <c r="JZ6" s="179"/>
      <c r="KA6" s="179"/>
      <c r="KB6" s="199"/>
      <c r="KC6" s="199"/>
      <c r="KD6" s="199"/>
      <c r="KE6" s="199"/>
      <c r="KF6" s="199"/>
      <c r="KG6" s="199"/>
      <c r="KH6" s="199"/>
      <c r="KI6" s="199"/>
      <c r="KJ6" s="189"/>
      <c r="KK6" s="209"/>
      <c r="KL6" s="179"/>
      <c r="KM6" s="179"/>
      <c r="KN6" s="179"/>
      <c r="KO6" s="179"/>
      <c r="KP6" s="179"/>
      <c r="KQ6" s="179"/>
      <c r="KR6" s="199"/>
      <c r="KS6" s="199"/>
      <c r="KT6" s="199"/>
      <c r="KU6" s="199"/>
      <c r="KV6" s="199"/>
      <c r="KW6" s="199"/>
      <c r="KX6" s="199"/>
      <c r="KY6" s="199"/>
      <c r="KZ6" s="189"/>
      <c r="LA6" s="209"/>
      <c r="LB6" s="179"/>
      <c r="LC6" s="179"/>
      <c r="LD6" s="179"/>
      <c r="LE6" s="179"/>
      <c r="LF6" s="179"/>
      <c r="LG6" s="179"/>
      <c r="LH6" s="199"/>
      <c r="LI6" s="199"/>
      <c r="LJ6" s="199"/>
      <c r="LK6" s="199"/>
      <c r="LL6" s="199"/>
      <c r="LM6" s="199"/>
      <c r="LN6" s="199"/>
      <c r="LO6" s="199"/>
      <c r="LP6" s="189"/>
      <c r="LQ6" s="209"/>
      <c r="LR6" s="179"/>
      <c r="LS6" s="179"/>
      <c r="LT6" s="179"/>
      <c r="LU6" s="179"/>
      <c r="LV6" s="179"/>
      <c r="LW6" s="179"/>
      <c r="LX6" s="199"/>
      <c r="LY6" s="199"/>
      <c r="LZ6" s="199"/>
      <c r="MA6" s="199"/>
      <c r="MB6" s="199"/>
      <c r="MC6" s="199"/>
      <c r="MD6" s="199"/>
      <c r="ME6" s="199"/>
      <c r="MF6" s="189"/>
      <c r="MG6" s="209"/>
      <c r="MH6" s="179"/>
      <c r="MI6" s="179"/>
      <c r="MJ6" s="179"/>
      <c r="MK6" s="179"/>
      <c r="ML6" s="179"/>
      <c r="MM6" s="179"/>
      <c r="MN6" s="199"/>
      <c r="MO6" s="199"/>
      <c r="MP6" s="199"/>
      <c r="MQ6" s="199"/>
      <c r="MR6" s="199"/>
      <c r="MS6" s="199"/>
      <c r="MT6" s="199"/>
      <c r="MU6" s="199"/>
      <c r="MV6" s="189"/>
      <c r="MW6" s="209"/>
      <c r="MX6" s="179"/>
      <c r="MY6" s="179"/>
      <c r="MZ6" s="179"/>
      <c r="NA6" s="179"/>
      <c r="NB6" s="179"/>
      <c r="NC6" s="179"/>
      <c r="ND6" s="199"/>
      <c r="NE6" s="199"/>
      <c r="NF6" s="199"/>
      <c r="NG6" s="199"/>
      <c r="NH6" s="199"/>
      <c r="NI6" s="199"/>
      <c r="NJ6" s="199"/>
      <c r="NK6" s="199"/>
      <c r="NL6" s="189"/>
      <c r="NM6" s="209"/>
      <c r="NN6" s="179"/>
      <c r="NO6" s="179"/>
      <c r="NP6" s="179"/>
      <c r="NQ6" s="179"/>
      <c r="NR6" s="179"/>
      <c r="NS6" s="179"/>
      <c r="NT6" s="199"/>
      <c r="NU6" s="199"/>
      <c r="NV6" s="199"/>
      <c r="NW6" s="199"/>
      <c r="NX6" s="199"/>
      <c r="NY6" s="199"/>
      <c r="NZ6" s="199"/>
      <c r="OA6" s="199"/>
      <c r="OB6" s="189"/>
      <c r="OC6" s="209"/>
      <c r="OD6" s="179"/>
      <c r="OE6" s="179"/>
      <c r="OF6" s="179"/>
      <c r="OG6" s="179"/>
      <c r="OH6" s="179"/>
      <c r="OI6" s="179"/>
      <c r="OJ6" s="199"/>
      <c r="OK6" s="199"/>
      <c r="OL6" s="199"/>
      <c r="OM6" s="199"/>
      <c r="ON6" s="199"/>
      <c r="OO6" s="199"/>
      <c r="OP6" s="199"/>
      <c r="OQ6" s="199"/>
      <c r="OR6" s="189"/>
      <c r="OS6" s="209"/>
      <c r="OT6" s="179"/>
      <c r="OU6" s="179"/>
      <c r="OV6" s="179"/>
      <c r="OW6" s="179"/>
      <c r="OX6" s="179"/>
      <c r="OY6" s="179"/>
      <c r="OZ6" s="199"/>
      <c r="PA6" s="199"/>
      <c r="PB6" s="199"/>
      <c r="PC6" s="199"/>
      <c r="PD6" s="199"/>
      <c r="PE6" s="199"/>
      <c r="PF6" s="199"/>
      <c r="PG6" s="199"/>
      <c r="PH6" s="189"/>
      <c r="PI6" s="209"/>
      <c r="PJ6" s="179"/>
      <c r="PK6" s="179"/>
      <c r="PL6" s="179"/>
      <c r="PM6" s="179"/>
      <c r="PN6" s="179"/>
      <c r="PO6" s="179"/>
      <c r="PP6" s="199"/>
      <c r="PQ6" s="199"/>
      <c r="PR6" s="199"/>
      <c r="PS6" s="199"/>
      <c r="PT6" s="199"/>
      <c r="PU6" s="199"/>
      <c r="PV6" s="199"/>
      <c r="PW6" s="199"/>
      <c r="PX6" s="189"/>
      <c r="PY6" s="209"/>
      <c r="PZ6" s="179"/>
      <c r="QA6" s="179"/>
      <c r="QB6" s="179"/>
      <c r="QC6" s="179"/>
      <c r="QD6" s="179"/>
      <c r="QE6" s="179"/>
      <c r="QF6" s="199"/>
      <c r="QG6" s="199"/>
      <c r="QH6" s="199"/>
      <c r="QI6" s="199"/>
      <c r="QJ6" s="199"/>
      <c r="QK6" s="199"/>
      <c r="QL6" s="199"/>
      <c r="QM6" s="199"/>
      <c r="QN6" s="189"/>
      <c r="QO6" s="209"/>
      <c r="QP6" s="179"/>
      <c r="QQ6" s="179"/>
      <c r="QR6" s="179"/>
      <c r="QS6" s="179"/>
      <c r="QT6" s="179"/>
      <c r="QU6" s="179"/>
      <c r="QV6" s="199"/>
      <c r="QW6" s="199"/>
      <c r="QX6" s="199"/>
      <c r="QY6" s="199"/>
      <c r="QZ6" s="199"/>
      <c r="RA6" s="199"/>
      <c r="RB6" s="199"/>
      <c r="RC6" s="199"/>
      <c r="RD6" s="189"/>
      <c r="RE6" s="209"/>
      <c r="RF6" s="179"/>
      <c r="RG6" s="179"/>
      <c r="RH6" s="179"/>
      <c r="RI6" s="179"/>
      <c r="RJ6" s="179"/>
      <c r="RK6" s="179"/>
      <c r="RL6" s="199"/>
      <c r="RM6" s="199"/>
      <c r="RN6" s="199"/>
      <c r="RO6" s="199"/>
      <c r="RP6" s="199"/>
      <c r="RQ6" s="199"/>
      <c r="RR6" s="199"/>
      <c r="RS6" s="199"/>
      <c r="RT6" s="189"/>
      <c r="RU6" s="209"/>
      <c r="RV6" s="179"/>
      <c r="RW6" s="179"/>
      <c r="RX6" s="179"/>
      <c r="RY6" s="179"/>
      <c r="RZ6" s="179"/>
      <c r="SA6" s="179"/>
      <c r="SB6" s="199"/>
      <c r="SC6" s="199"/>
      <c r="SD6" s="199"/>
      <c r="SE6" s="199"/>
      <c r="SF6" s="199"/>
      <c r="SG6" s="199"/>
      <c r="SH6" s="199"/>
      <c r="SI6" s="199"/>
      <c r="SJ6" s="189"/>
      <c r="SK6" s="209"/>
      <c r="SL6" s="179"/>
      <c r="SM6" s="179"/>
      <c r="SN6" s="179"/>
      <c r="SO6" s="179"/>
      <c r="SP6" s="179"/>
      <c r="SQ6" s="179"/>
      <c r="SR6" s="199"/>
      <c r="SS6" s="199"/>
      <c r="ST6" s="199"/>
      <c r="SU6" s="199"/>
      <c r="SV6" s="199"/>
      <c r="SW6" s="199"/>
      <c r="SX6" s="199"/>
      <c r="SY6" s="199"/>
      <c r="SZ6" s="189"/>
      <c r="TA6" s="209"/>
      <c r="TB6" s="179"/>
      <c r="TC6" s="179"/>
      <c r="TD6" s="179"/>
      <c r="TE6" s="179"/>
      <c r="TF6" s="179"/>
      <c r="TG6" s="179"/>
      <c r="TH6" s="199"/>
      <c r="TI6" s="199"/>
      <c r="TJ6" s="199"/>
      <c r="TK6" s="199"/>
      <c r="TL6" s="199"/>
      <c r="TM6" s="199"/>
      <c r="TN6" s="199"/>
      <c r="TO6" s="199"/>
      <c r="TP6" s="189"/>
      <c r="TQ6" s="209"/>
      <c r="TR6" s="179"/>
      <c r="TS6" s="179"/>
      <c r="TT6" s="179"/>
      <c r="TU6" s="179"/>
      <c r="TV6" s="179"/>
      <c r="TW6" s="179"/>
      <c r="TX6" s="199"/>
      <c r="TY6" s="199"/>
      <c r="TZ6" s="199"/>
      <c r="UA6" s="199"/>
      <c r="UB6" s="199"/>
      <c r="UC6" s="199"/>
      <c r="UD6" s="199"/>
      <c r="UE6" s="199"/>
      <c r="UF6" s="189"/>
      <c r="UG6" s="209"/>
      <c r="UH6" s="179"/>
      <c r="UI6" s="179"/>
      <c r="UJ6" s="179"/>
      <c r="UK6" s="179"/>
      <c r="UL6" s="179"/>
      <c r="UM6" s="179"/>
      <c r="UN6" s="199"/>
      <c r="UO6" s="199"/>
      <c r="UP6" s="199"/>
      <c r="UQ6" s="199"/>
      <c r="UR6" s="199"/>
      <c r="US6" s="199"/>
      <c r="UT6" s="199"/>
      <c r="UU6" s="199"/>
      <c r="UV6" s="189"/>
      <c r="UW6" s="209"/>
      <c r="UX6" s="179"/>
      <c r="UY6" s="179"/>
      <c r="UZ6" s="179"/>
      <c r="VA6" s="179"/>
      <c r="VB6" s="179"/>
      <c r="VC6" s="179"/>
      <c r="VD6" s="199"/>
      <c r="VE6" s="199"/>
      <c r="VF6" s="199"/>
      <c r="VG6" s="199"/>
      <c r="VH6" s="199"/>
      <c r="VI6" s="199"/>
      <c r="VJ6" s="199"/>
      <c r="VK6" s="199"/>
      <c r="VL6" s="189"/>
      <c r="VM6" s="209"/>
      <c r="VN6" s="179"/>
      <c r="VO6" s="179"/>
      <c r="VP6" s="179"/>
      <c r="VQ6" s="179"/>
      <c r="VR6" s="179"/>
      <c r="VS6" s="179"/>
      <c r="VT6" s="199"/>
      <c r="VU6" s="199"/>
      <c r="VV6" s="199"/>
      <c r="VW6" s="199"/>
      <c r="VX6" s="199"/>
      <c r="VY6" s="199"/>
      <c r="VZ6" s="199"/>
      <c r="WA6" s="199"/>
      <c r="WB6" s="189"/>
      <c r="WC6" s="209"/>
      <c r="WD6" s="179"/>
      <c r="WE6" s="179"/>
      <c r="WF6" s="179"/>
      <c r="WG6" s="179"/>
      <c r="WH6" s="179"/>
      <c r="WI6" s="179"/>
      <c r="WJ6" s="199"/>
      <c r="WK6" s="199"/>
      <c r="WL6" s="199"/>
      <c r="WM6" s="199"/>
      <c r="WN6" s="199"/>
      <c r="WO6" s="199"/>
      <c r="WP6" s="199"/>
      <c r="WQ6" s="199"/>
      <c r="WR6" s="189"/>
      <c r="WS6" s="209"/>
      <c r="WT6" s="179"/>
      <c r="WU6" s="179"/>
      <c r="WV6" s="179"/>
      <c r="WW6" s="179"/>
      <c r="WX6" s="179"/>
      <c r="WY6" s="179"/>
      <c r="WZ6" s="199"/>
      <c r="XA6" s="199"/>
      <c r="XB6" s="199"/>
      <c r="XC6" s="199"/>
      <c r="XD6" s="199"/>
      <c r="XE6" s="199"/>
      <c r="XF6" s="199"/>
      <c r="XG6" s="199"/>
      <c r="XH6" s="189"/>
      <c r="XI6" s="209"/>
      <c r="XJ6" s="179"/>
      <c r="XK6" s="179"/>
      <c r="XL6" s="179"/>
      <c r="XM6" s="179"/>
      <c r="XN6" s="179"/>
      <c r="XO6" s="179"/>
      <c r="XP6" s="199"/>
      <c r="XQ6" s="199"/>
      <c r="XR6" s="199"/>
      <c r="XS6" s="199"/>
      <c r="XT6" s="199"/>
      <c r="XU6" s="199"/>
      <c r="XV6" s="199"/>
      <c r="XW6" s="199"/>
      <c r="XX6" s="189"/>
      <c r="XY6" s="209"/>
      <c r="XZ6" s="179"/>
      <c r="YA6" s="179"/>
      <c r="YB6" s="179"/>
      <c r="YC6" s="179"/>
      <c r="YD6" s="179"/>
      <c r="YE6" s="179"/>
      <c r="YF6" s="199"/>
      <c r="YG6" s="199"/>
      <c r="YH6" s="199"/>
      <c r="YI6" s="199"/>
      <c r="YJ6" s="199"/>
      <c r="YK6" s="199"/>
      <c r="YL6" s="199"/>
      <c r="YM6" s="199"/>
      <c r="YN6" s="189"/>
      <c r="YO6" s="209"/>
      <c r="YP6" s="179"/>
      <c r="YQ6" s="179"/>
      <c r="YR6" s="179"/>
      <c r="YS6" s="179"/>
      <c r="YT6" s="179"/>
      <c r="YU6" s="179"/>
      <c r="YV6" s="199"/>
      <c r="YW6" s="199"/>
      <c r="YX6" s="199"/>
      <c r="YY6" s="199"/>
      <c r="YZ6" s="199"/>
      <c r="ZA6" s="199"/>
      <c r="ZB6" s="199"/>
      <c r="ZC6" s="199"/>
      <c r="ZD6" s="189"/>
      <c r="ZE6" s="209"/>
      <c r="ZF6" s="179"/>
      <c r="ZG6" s="179"/>
      <c r="ZH6" s="179"/>
      <c r="ZI6" s="179"/>
      <c r="ZJ6" s="179"/>
      <c r="ZK6" s="179"/>
      <c r="ZL6" s="199"/>
      <c r="ZM6" s="199"/>
      <c r="ZN6" s="199"/>
      <c r="ZO6" s="199"/>
      <c r="ZP6" s="199"/>
      <c r="ZQ6" s="199"/>
      <c r="ZR6" s="199"/>
      <c r="ZS6" s="199"/>
      <c r="ZT6" s="189"/>
      <c r="ZU6" s="209"/>
      <c r="ZV6" s="179"/>
      <c r="ZW6" s="179"/>
      <c r="ZX6" s="179"/>
      <c r="ZY6" s="179"/>
      <c r="ZZ6" s="179"/>
      <c r="AAA6" s="179"/>
      <c r="AAB6" s="199"/>
      <c r="AAC6" s="199"/>
      <c r="AAD6" s="199"/>
      <c r="AAE6" s="199"/>
      <c r="AAF6" s="199"/>
      <c r="AAG6" s="199"/>
      <c r="AAH6" s="199"/>
      <c r="AAI6" s="199"/>
      <c r="AAJ6" s="189"/>
      <c r="AAK6" s="209"/>
      <c r="AAL6" s="179"/>
      <c r="AAM6" s="179"/>
      <c r="AAN6" s="179"/>
      <c r="AAO6" s="179"/>
      <c r="AAP6" s="179"/>
      <c r="AAQ6" s="179"/>
      <c r="AAR6" s="199"/>
      <c r="AAS6" s="199"/>
      <c r="AAT6" s="199"/>
      <c r="AAU6" s="199"/>
      <c r="AAV6" s="199"/>
      <c r="AAW6" s="199"/>
      <c r="AAX6" s="199"/>
      <c r="AAY6" s="199"/>
      <c r="AAZ6" s="189"/>
      <c r="ABA6" s="209"/>
      <c r="ABB6" s="179"/>
      <c r="ABC6" s="179"/>
      <c r="ABD6" s="179"/>
      <c r="ABE6" s="179"/>
      <c r="ABF6" s="179"/>
      <c r="ABG6" s="179"/>
      <c r="ABH6" s="199"/>
      <c r="ABI6" s="199"/>
      <c r="ABJ6" s="199"/>
      <c r="ABK6" s="199"/>
      <c r="ABL6" s="199"/>
      <c r="ABM6" s="199"/>
      <c r="ABN6" s="199"/>
      <c r="ABO6" s="199"/>
      <c r="ABP6" s="189"/>
      <c r="ABQ6" s="209"/>
      <c r="ABR6" s="179"/>
      <c r="ABS6" s="179"/>
      <c r="ABT6" s="179"/>
      <c r="ABU6" s="179"/>
      <c r="ABV6" s="179"/>
      <c r="ABW6" s="179"/>
      <c r="ABX6" s="199"/>
      <c r="ABY6" s="199"/>
      <c r="ABZ6" s="199"/>
      <c r="ACA6" s="199"/>
      <c r="ACB6" s="199"/>
      <c r="ACC6" s="199"/>
      <c r="ACD6" s="199"/>
      <c r="ACE6" s="199"/>
      <c r="ACF6" s="189"/>
      <c r="ACG6" s="209"/>
      <c r="ACH6" s="179"/>
      <c r="ACI6" s="179"/>
      <c r="ACJ6" s="179"/>
      <c r="ACK6" s="179"/>
      <c r="ACL6" s="179"/>
      <c r="ACM6" s="179"/>
      <c r="ACN6" s="199"/>
      <c r="ACO6" s="199"/>
      <c r="ACP6" s="199"/>
      <c r="ACQ6" s="199"/>
      <c r="ACR6" s="199"/>
      <c r="ACS6" s="199"/>
      <c r="ACT6" s="199"/>
      <c r="ACU6" s="199"/>
      <c r="ACV6" s="189"/>
      <c r="ACW6" s="209"/>
      <c r="ACX6" s="179"/>
      <c r="ACY6" s="179"/>
      <c r="ACZ6" s="179"/>
      <c r="ADA6" s="179"/>
      <c r="ADB6" s="179"/>
      <c r="ADC6" s="179"/>
      <c r="ADD6" s="199"/>
      <c r="ADE6" s="199"/>
      <c r="ADF6" s="199"/>
      <c r="ADG6" s="199"/>
      <c r="ADH6" s="199"/>
      <c r="ADI6" s="199"/>
      <c r="ADJ6" s="199"/>
      <c r="ADK6" s="199"/>
      <c r="ADL6" s="189"/>
      <c r="ADM6" s="209"/>
      <c r="ADN6" s="179"/>
      <c r="ADO6" s="179"/>
      <c r="ADP6" s="179"/>
      <c r="ADQ6" s="179"/>
      <c r="ADR6" s="179"/>
      <c r="ADS6" s="179"/>
      <c r="ADT6" s="199"/>
      <c r="ADU6" s="199"/>
      <c r="ADV6" s="199"/>
      <c r="ADW6" s="199"/>
      <c r="ADX6" s="199"/>
      <c r="ADY6" s="199"/>
      <c r="ADZ6" s="199"/>
      <c r="AEA6" s="199"/>
      <c r="AEB6" s="189"/>
      <c r="AEC6" s="209"/>
      <c r="AED6" s="179"/>
      <c r="AEE6" s="179"/>
      <c r="AEF6" s="179"/>
      <c r="AEG6" s="179"/>
      <c r="AEH6" s="179"/>
      <c r="AEI6" s="179"/>
      <c r="AEJ6" s="199"/>
      <c r="AEK6" s="199"/>
      <c r="AEL6" s="199"/>
      <c r="AEM6" s="199"/>
      <c r="AEN6" s="199"/>
      <c r="AEO6" s="199"/>
      <c r="AEP6" s="199"/>
      <c r="AEQ6" s="199"/>
      <c r="AER6" s="189"/>
      <c r="AES6" s="209"/>
      <c r="AET6" s="179"/>
      <c r="AEU6" s="179"/>
      <c r="AEV6" s="179"/>
      <c r="AEW6" s="179"/>
      <c r="AEX6" s="179"/>
      <c r="AEY6" s="179"/>
      <c r="AEZ6" s="199"/>
      <c r="AFA6" s="199"/>
      <c r="AFB6" s="199"/>
      <c r="AFC6" s="199"/>
      <c r="AFD6" s="199"/>
      <c r="AFE6" s="199"/>
      <c r="AFF6" s="199"/>
      <c r="AFG6" s="199"/>
      <c r="AFH6" s="189"/>
      <c r="AFI6" s="209"/>
      <c r="AFJ6" s="179"/>
      <c r="AFK6" s="179"/>
      <c r="AFL6" s="179"/>
      <c r="AFM6" s="179"/>
      <c r="AFN6" s="179"/>
      <c r="AFO6" s="179"/>
      <c r="AFP6" s="199"/>
      <c r="AFQ6" s="199"/>
      <c r="AFR6" s="199"/>
      <c r="AFS6" s="199"/>
      <c r="AFT6" s="199"/>
      <c r="AFU6" s="199"/>
      <c r="AFV6" s="199"/>
      <c r="AFW6" s="199"/>
      <c r="AFX6" s="189"/>
      <c r="AFY6" s="209"/>
      <c r="AFZ6" s="179"/>
      <c r="AGA6" s="179"/>
      <c r="AGB6" s="179"/>
      <c r="AGC6" s="179"/>
      <c r="AGD6" s="179"/>
      <c r="AGE6" s="179"/>
      <c r="AGF6" s="199"/>
      <c r="AGG6" s="199"/>
      <c r="AGH6" s="199"/>
      <c r="AGI6" s="199"/>
      <c r="AGJ6" s="199"/>
      <c r="AGK6" s="199"/>
      <c r="AGL6" s="199"/>
      <c r="AGM6" s="199"/>
      <c r="AGN6" s="189"/>
      <c r="AGO6" s="209"/>
      <c r="AGP6" s="179"/>
      <c r="AGQ6" s="179"/>
      <c r="AGR6" s="179"/>
      <c r="AGS6" s="179"/>
      <c r="AGT6" s="179"/>
      <c r="AGU6" s="179"/>
      <c r="AGV6" s="199"/>
      <c r="AGW6" s="199"/>
      <c r="AGX6" s="199"/>
      <c r="AGY6" s="199"/>
      <c r="AGZ6" s="199"/>
      <c r="AHA6" s="199"/>
      <c r="AHB6" s="199"/>
      <c r="AHC6" s="199"/>
      <c r="AHD6" s="189"/>
      <c r="AHE6" s="209"/>
      <c r="AHF6" s="179"/>
      <c r="AHG6" s="179"/>
      <c r="AHH6" s="179"/>
      <c r="AHI6" s="179"/>
      <c r="AHJ6" s="179"/>
      <c r="AHK6" s="179"/>
      <c r="AHL6" s="199"/>
      <c r="AHM6" s="199"/>
      <c r="AHN6" s="199"/>
      <c r="AHO6" s="199"/>
      <c r="AHP6" s="199"/>
      <c r="AHQ6" s="199"/>
      <c r="AHR6" s="199"/>
      <c r="AHS6" s="199"/>
      <c r="AHT6" s="189"/>
      <c r="AHU6" s="209"/>
      <c r="AHV6" s="179"/>
      <c r="AHW6" s="179"/>
      <c r="AHX6" s="179"/>
      <c r="AHY6" s="179"/>
      <c r="AHZ6" s="179"/>
      <c r="AIA6" s="179"/>
      <c r="AIB6" s="199"/>
      <c r="AIC6" s="199"/>
      <c r="AID6" s="199"/>
      <c r="AIE6" s="199"/>
      <c r="AIF6" s="199"/>
      <c r="AIG6" s="199"/>
      <c r="AIH6" s="199"/>
      <c r="AII6" s="199"/>
      <c r="AIJ6" s="189"/>
      <c r="AIK6" s="209"/>
      <c r="AIL6" s="179"/>
      <c r="AIM6" s="179"/>
      <c r="AIN6" s="179"/>
      <c r="AIO6" s="179"/>
      <c r="AIP6" s="179"/>
      <c r="AIQ6" s="179"/>
      <c r="AIR6" s="199"/>
      <c r="AIS6" s="199"/>
      <c r="AIT6" s="199"/>
      <c r="AIU6" s="199"/>
      <c r="AIV6" s="199"/>
      <c r="AIW6" s="199"/>
      <c r="AIX6" s="199"/>
      <c r="AIY6" s="199"/>
      <c r="AIZ6" s="189"/>
      <c r="AJA6" s="209"/>
      <c r="AJB6" s="179"/>
      <c r="AJC6" s="179"/>
      <c r="AJD6" s="179"/>
      <c r="AJE6" s="179"/>
      <c r="AJF6" s="179"/>
      <c r="AJG6" s="179"/>
      <c r="AJH6" s="199"/>
      <c r="AJI6" s="199"/>
      <c r="AJJ6" s="199"/>
      <c r="AJK6" s="199"/>
      <c r="AJL6" s="199"/>
      <c r="AJM6" s="199"/>
      <c r="AJN6" s="199"/>
      <c r="AJO6" s="199"/>
      <c r="AJP6" s="189"/>
      <c r="AJQ6" s="209"/>
      <c r="AJR6" s="179"/>
      <c r="AJS6" s="179"/>
      <c r="AJT6" s="179"/>
      <c r="AJU6" s="179"/>
      <c r="AJV6" s="179"/>
      <c r="AJW6" s="179"/>
      <c r="AJX6" s="199"/>
      <c r="AJY6" s="199"/>
      <c r="AJZ6" s="199"/>
      <c r="AKA6" s="199"/>
      <c r="AKB6" s="199"/>
      <c r="AKC6" s="199"/>
      <c r="AKD6" s="199"/>
      <c r="AKE6" s="199"/>
      <c r="AKF6" s="189"/>
      <c r="AKG6" s="209"/>
      <c r="AKH6" s="179"/>
      <c r="AKI6" s="179"/>
      <c r="AKJ6" s="179"/>
      <c r="AKK6" s="179"/>
      <c r="AKL6" s="179"/>
      <c r="AKM6" s="179"/>
      <c r="AKN6" s="199"/>
      <c r="AKO6" s="199"/>
      <c r="AKP6" s="199"/>
      <c r="AKQ6" s="199"/>
      <c r="AKR6" s="199"/>
      <c r="AKS6" s="199"/>
      <c r="AKT6" s="199"/>
      <c r="AKU6" s="199"/>
      <c r="AKV6" s="189"/>
      <c r="AKW6" s="209"/>
      <c r="AKX6" s="179"/>
      <c r="AKY6" s="179"/>
      <c r="AKZ6" s="179"/>
      <c r="ALA6" s="179"/>
      <c r="ALB6" s="179"/>
      <c r="ALC6" s="179"/>
      <c r="ALD6" s="199"/>
      <c r="ALE6" s="199"/>
      <c r="ALF6" s="199"/>
      <c r="ALG6" s="199"/>
      <c r="ALH6" s="199"/>
      <c r="ALI6" s="199"/>
      <c r="ALJ6" s="199"/>
      <c r="ALK6" s="199"/>
      <c r="ALL6" s="189"/>
      <c r="ALM6" s="209"/>
      <c r="ALN6" s="179"/>
      <c r="ALO6" s="179"/>
      <c r="ALP6" s="179"/>
      <c r="ALQ6" s="179"/>
      <c r="ALR6" s="179"/>
      <c r="ALS6" s="179"/>
      <c r="ALT6" s="199"/>
      <c r="ALU6" s="199"/>
      <c r="ALV6" s="199"/>
      <c r="ALW6" s="199"/>
      <c r="ALX6" s="199"/>
      <c r="ALY6" s="199"/>
      <c r="ALZ6" s="199"/>
      <c r="AMA6" s="199"/>
      <c r="AMB6" s="189"/>
      <c r="AMC6" s="209"/>
      <c r="AMD6" s="179"/>
      <c r="AME6" s="179"/>
      <c r="AMF6" s="179"/>
      <c r="AMG6" s="179"/>
      <c r="AMH6" s="179"/>
      <c r="AMI6" s="179"/>
      <c r="AMJ6" s="199"/>
      <c r="AMK6" s="199"/>
      <c r="AML6" s="199"/>
      <c r="AMM6" s="199"/>
      <c r="AMN6" s="199"/>
      <c r="AMO6" s="199"/>
      <c r="AMP6" s="199"/>
      <c r="AMQ6" s="199"/>
      <c r="AMR6" s="189"/>
      <c r="AMS6" s="209"/>
      <c r="AMT6" s="179"/>
      <c r="AMU6" s="179"/>
      <c r="AMV6" s="179"/>
      <c r="AMW6" s="179"/>
      <c r="AMX6" s="179"/>
      <c r="AMY6" s="179"/>
      <c r="AMZ6" s="199"/>
      <c r="ANA6" s="199"/>
      <c r="ANB6" s="199"/>
      <c r="ANC6" s="199"/>
      <c r="AND6" s="199"/>
      <c r="ANE6" s="199"/>
      <c r="ANF6" s="199"/>
      <c r="ANG6" s="199"/>
      <c r="ANH6" s="189"/>
      <c r="ANI6" s="209"/>
      <c r="ANJ6" s="179"/>
      <c r="ANK6" s="179"/>
      <c r="ANL6" s="179"/>
      <c r="ANM6" s="179"/>
      <c r="ANN6" s="179"/>
      <c r="ANO6" s="179"/>
      <c r="ANP6" s="199"/>
      <c r="ANQ6" s="199"/>
      <c r="ANR6" s="199"/>
      <c r="ANS6" s="199"/>
      <c r="ANT6" s="199"/>
      <c r="ANU6" s="199"/>
      <c r="ANV6" s="199"/>
      <c r="ANW6" s="199"/>
      <c r="ANX6" s="189"/>
      <c r="ANY6" s="209"/>
      <c r="ANZ6" s="179"/>
      <c r="AOA6" s="179"/>
      <c r="AOB6" s="179"/>
      <c r="AOC6" s="179"/>
      <c r="AOD6" s="179"/>
      <c r="AOE6" s="179"/>
      <c r="AOF6" s="199"/>
      <c r="AOG6" s="199"/>
      <c r="AOH6" s="199"/>
      <c r="AOI6" s="199"/>
      <c r="AOJ6" s="199"/>
      <c r="AOK6" s="199"/>
      <c r="AOL6" s="199"/>
      <c r="AOM6" s="199"/>
      <c r="AON6" s="189"/>
      <c r="AOO6" s="209"/>
      <c r="AOP6" s="179"/>
      <c r="AOQ6" s="179"/>
      <c r="AOR6" s="179"/>
      <c r="AOS6" s="179"/>
      <c r="AOT6" s="179"/>
      <c r="AOU6" s="179"/>
      <c r="AOV6" s="199"/>
      <c r="AOW6" s="199"/>
      <c r="AOX6" s="199"/>
      <c r="AOY6" s="199"/>
      <c r="AOZ6" s="199"/>
      <c r="APA6" s="199"/>
      <c r="APB6" s="199"/>
      <c r="APC6" s="199"/>
      <c r="APD6" s="189"/>
      <c r="APE6" s="209"/>
      <c r="APF6" s="179"/>
      <c r="APG6" s="179"/>
      <c r="APH6" s="179"/>
      <c r="API6" s="179"/>
      <c r="APJ6" s="179"/>
      <c r="APK6" s="179"/>
      <c r="APL6" s="199"/>
      <c r="APM6" s="199"/>
      <c r="APN6" s="199"/>
      <c r="APO6" s="199"/>
      <c r="APP6" s="199"/>
      <c r="APQ6" s="199"/>
      <c r="APR6" s="199"/>
      <c r="APS6" s="199"/>
      <c r="APT6" s="189"/>
      <c r="APU6" s="209"/>
      <c r="APV6" s="179"/>
      <c r="APW6" s="179"/>
      <c r="APX6" s="179"/>
      <c r="APY6" s="179"/>
      <c r="APZ6" s="179"/>
      <c r="AQA6" s="179"/>
      <c r="AQB6" s="199"/>
      <c r="AQC6" s="199"/>
      <c r="AQD6" s="199"/>
      <c r="AQE6" s="199"/>
      <c r="AQF6" s="199"/>
      <c r="AQG6" s="199"/>
      <c r="AQH6" s="199"/>
      <c r="AQI6" s="199"/>
      <c r="AQJ6" s="189"/>
      <c r="AQK6" s="209"/>
      <c r="AQL6" s="179"/>
      <c r="AQM6" s="179"/>
      <c r="AQN6" s="179"/>
      <c r="AQO6" s="179"/>
      <c r="AQP6" s="179"/>
      <c r="AQQ6" s="179"/>
      <c r="AQR6" s="199"/>
      <c r="AQS6" s="199"/>
      <c r="AQT6" s="199"/>
      <c r="AQU6" s="199"/>
      <c r="AQV6" s="199"/>
      <c r="AQW6" s="199"/>
      <c r="AQX6" s="199"/>
      <c r="AQY6" s="199"/>
      <c r="AQZ6" s="189"/>
      <c r="ARA6" s="209"/>
      <c r="ARB6" s="179"/>
      <c r="ARC6" s="179"/>
      <c r="ARD6" s="179"/>
      <c r="ARE6" s="179"/>
      <c r="ARF6" s="179"/>
      <c r="ARG6" s="179"/>
      <c r="ARH6" s="199"/>
      <c r="ARI6" s="199"/>
      <c r="ARJ6" s="199"/>
      <c r="ARK6" s="199"/>
      <c r="ARL6" s="199"/>
      <c r="ARM6" s="199"/>
      <c r="ARN6" s="199"/>
      <c r="ARO6" s="199"/>
      <c r="ARP6" s="189"/>
      <c r="ARQ6" s="209"/>
      <c r="ARR6" s="179"/>
      <c r="ARS6" s="179"/>
      <c r="ART6" s="179"/>
      <c r="ARU6" s="179"/>
      <c r="ARV6" s="179"/>
      <c r="ARW6" s="179"/>
      <c r="ARX6" s="199"/>
      <c r="ARY6" s="199"/>
      <c r="ARZ6" s="199"/>
      <c r="ASA6" s="199"/>
      <c r="ASB6" s="199"/>
      <c r="ASC6" s="199"/>
      <c r="ASD6" s="199"/>
      <c r="ASE6" s="199"/>
      <c r="ASF6" s="189"/>
      <c r="ASG6" s="209"/>
      <c r="ASH6" s="179"/>
      <c r="ASI6" s="179"/>
      <c r="ASJ6" s="179"/>
      <c r="ASK6" s="179"/>
      <c r="ASL6" s="179"/>
      <c r="ASM6" s="179"/>
      <c r="ASN6" s="199"/>
      <c r="ASO6" s="199"/>
      <c r="ASP6" s="199"/>
      <c r="ASQ6" s="199"/>
      <c r="ASR6" s="199"/>
      <c r="ASS6" s="199"/>
      <c r="AST6" s="199"/>
      <c r="ASU6" s="199"/>
      <c r="ASV6" s="189"/>
      <c r="ASW6" s="209"/>
      <c r="ASX6" s="179"/>
      <c r="ASY6" s="179"/>
      <c r="ASZ6" s="179"/>
      <c r="ATA6" s="179"/>
      <c r="ATB6" s="179"/>
      <c r="ATC6" s="179"/>
      <c r="ATD6" s="199"/>
      <c r="ATE6" s="199"/>
      <c r="ATF6" s="199"/>
      <c r="ATG6" s="199"/>
      <c r="ATH6" s="199"/>
      <c r="ATI6" s="199"/>
      <c r="ATJ6" s="199"/>
      <c r="ATK6" s="199"/>
      <c r="ATL6" s="189"/>
      <c r="ATM6" s="209"/>
      <c r="ATN6" s="179"/>
      <c r="ATO6" s="179"/>
      <c r="ATP6" s="179"/>
      <c r="ATQ6" s="179"/>
      <c r="ATR6" s="179"/>
      <c r="ATS6" s="179"/>
      <c r="ATT6" s="199"/>
      <c r="ATU6" s="199"/>
      <c r="ATV6" s="199"/>
      <c r="ATW6" s="199"/>
      <c r="ATX6" s="199"/>
      <c r="ATY6" s="199"/>
      <c r="ATZ6" s="199"/>
      <c r="AUA6" s="199"/>
      <c r="AUB6" s="189"/>
      <c r="AUC6" s="209"/>
      <c r="AUD6" s="179"/>
      <c r="AUE6" s="179"/>
      <c r="AUF6" s="179"/>
      <c r="AUG6" s="179"/>
      <c r="AUH6" s="179"/>
      <c r="AUI6" s="179"/>
      <c r="AUJ6" s="199"/>
      <c r="AUK6" s="199"/>
      <c r="AUL6" s="199"/>
      <c r="AUM6" s="199"/>
      <c r="AUN6" s="199"/>
      <c r="AUO6" s="199"/>
      <c r="AUP6" s="199"/>
      <c r="AUQ6" s="199"/>
      <c r="AUR6" s="189"/>
      <c r="AUS6" s="209"/>
      <c r="AUT6" s="179"/>
      <c r="AUU6" s="179"/>
      <c r="AUV6" s="179"/>
      <c r="AUW6" s="179"/>
      <c r="AUX6" s="179"/>
      <c r="AUY6" s="179"/>
      <c r="AUZ6" s="199"/>
      <c r="AVA6" s="199"/>
      <c r="AVB6" s="199"/>
      <c r="AVC6" s="199"/>
      <c r="AVD6" s="199"/>
      <c r="AVE6" s="199"/>
      <c r="AVF6" s="199"/>
      <c r="AVG6" s="199"/>
      <c r="AVH6" s="189"/>
      <c r="AVI6" s="209"/>
      <c r="AVJ6" s="179"/>
      <c r="AVK6" s="179"/>
      <c r="AVL6" s="179"/>
      <c r="AVM6" s="179"/>
      <c r="AVN6" s="179"/>
      <c r="AVO6" s="179"/>
      <c r="AVP6" s="199"/>
      <c r="AVQ6" s="199"/>
      <c r="AVR6" s="199"/>
      <c r="AVS6" s="199"/>
      <c r="AVT6" s="199"/>
      <c r="AVU6" s="199"/>
      <c r="AVV6" s="199"/>
      <c r="AVW6" s="199"/>
      <c r="AVX6" s="189"/>
      <c r="AVY6" s="209"/>
      <c r="AVZ6" s="179"/>
      <c r="AWA6" s="179"/>
      <c r="AWB6" s="179"/>
      <c r="AWC6" s="179"/>
      <c r="AWD6" s="179"/>
      <c r="AWE6" s="179"/>
      <c r="AWF6" s="199"/>
      <c r="AWG6" s="199"/>
      <c r="AWH6" s="199"/>
      <c r="AWI6" s="199"/>
      <c r="AWJ6" s="199"/>
      <c r="AWK6" s="199"/>
      <c r="AWL6" s="199"/>
      <c r="AWM6" s="199"/>
      <c r="AWN6" s="189"/>
      <c r="AWO6" s="209"/>
      <c r="AWP6" s="179"/>
      <c r="AWQ6" s="179"/>
      <c r="AWR6" s="179"/>
      <c r="AWS6" s="179"/>
      <c r="AWT6" s="179"/>
      <c r="AWU6" s="179"/>
      <c r="AWV6" s="199"/>
      <c r="AWW6" s="199"/>
      <c r="AWX6" s="199"/>
      <c r="AWY6" s="199"/>
      <c r="AWZ6" s="199"/>
      <c r="AXA6" s="199"/>
      <c r="AXB6" s="199"/>
      <c r="AXC6" s="199"/>
      <c r="AXD6" s="189"/>
      <c r="AXE6" s="209"/>
      <c r="AXF6" s="179"/>
      <c r="AXG6" s="179"/>
      <c r="AXH6" s="179"/>
      <c r="AXI6" s="179"/>
      <c r="AXJ6" s="179"/>
      <c r="AXK6" s="179"/>
      <c r="AXL6" s="199"/>
      <c r="AXM6" s="199"/>
      <c r="AXN6" s="199"/>
      <c r="AXO6" s="199"/>
      <c r="AXP6" s="199"/>
      <c r="AXQ6" s="199"/>
      <c r="AXR6" s="199"/>
      <c r="AXS6" s="199"/>
      <c r="AXT6" s="189"/>
      <c r="AXU6" s="209"/>
      <c r="AXV6" s="179"/>
      <c r="AXW6" s="179"/>
      <c r="AXX6" s="179"/>
      <c r="AXY6" s="179"/>
      <c r="AXZ6" s="179"/>
      <c r="AYA6" s="179"/>
      <c r="AYB6" s="199"/>
      <c r="AYC6" s="199"/>
      <c r="AYD6" s="199"/>
      <c r="AYE6" s="199"/>
      <c r="AYF6" s="199"/>
      <c r="AYG6" s="199"/>
      <c r="AYH6" s="199"/>
      <c r="AYI6" s="199"/>
      <c r="AYJ6" s="189"/>
      <c r="AYK6" s="209"/>
      <c r="AYL6" s="179"/>
      <c r="AYM6" s="179"/>
      <c r="AYN6" s="179"/>
      <c r="AYO6" s="179"/>
      <c r="AYP6" s="179"/>
      <c r="AYQ6" s="179"/>
      <c r="AYR6" s="199"/>
      <c r="AYS6" s="199"/>
      <c r="AYT6" s="199"/>
      <c r="AYU6" s="199"/>
      <c r="AYV6" s="199"/>
      <c r="AYW6" s="199"/>
      <c r="AYX6" s="199"/>
      <c r="AYY6" s="199"/>
      <c r="AYZ6" s="189"/>
      <c r="AZA6" s="209"/>
      <c r="AZB6" s="179"/>
      <c r="AZC6" s="179"/>
      <c r="AZD6" s="179"/>
      <c r="AZE6" s="179"/>
      <c r="AZF6" s="179"/>
      <c r="AZG6" s="179"/>
      <c r="AZH6" s="199"/>
      <c r="AZI6" s="199"/>
      <c r="AZJ6" s="199"/>
      <c r="AZK6" s="199"/>
      <c r="AZL6" s="199"/>
      <c r="AZM6" s="199"/>
      <c r="AZN6" s="199"/>
      <c r="AZO6" s="199"/>
      <c r="AZP6" s="189"/>
      <c r="AZQ6" s="209"/>
      <c r="AZR6" s="179"/>
      <c r="AZS6" s="179"/>
      <c r="AZT6" s="179"/>
      <c r="AZU6" s="179"/>
      <c r="AZV6" s="179"/>
      <c r="AZW6" s="179"/>
      <c r="AZX6" s="199"/>
      <c r="AZY6" s="199"/>
      <c r="AZZ6" s="199"/>
      <c r="BAA6" s="199"/>
      <c r="BAB6" s="199"/>
      <c r="BAC6" s="199"/>
      <c r="BAD6" s="199"/>
      <c r="BAE6" s="199"/>
      <c r="BAF6" s="189"/>
      <c r="BAG6" s="209"/>
      <c r="BAH6" s="179"/>
      <c r="BAI6" s="179"/>
      <c r="BAJ6" s="179"/>
      <c r="BAK6" s="179"/>
      <c r="BAL6" s="179"/>
      <c r="BAM6" s="179"/>
      <c r="BAN6" s="199"/>
      <c r="BAO6" s="199"/>
      <c r="BAP6" s="199"/>
      <c r="BAQ6" s="199"/>
      <c r="BAR6" s="199"/>
      <c r="BAS6" s="199"/>
      <c r="BAT6" s="199"/>
      <c r="BAU6" s="199"/>
      <c r="BAV6" s="189"/>
      <c r="BAW6" s="209"/>
      <c r="BAX6" s="179"/>
      <c r="BAY6" s="179"/>
      <c r="BAZ6" s="179"/>
      <c r="BBA6" s="179"/>
      <c r="BBB6" s="179"/>
      <c r="BBC6" s="179"/>
      <c r="BBD6" s="199"/>
      <c r="BBE6" s="199"/>
      <c r="BBF6" s="199"/>
      <c r="BBG6" s="199"/>
      <c r="BBH6" s="199"/>
      <c r="BBI6" s="199"/>
      <c r="BBJ6" s="199"/>
      <c r="BBK6" s="199"/>
      <c r="BBL6" s="189"/>
      <c r="BBM6" s="209"/>
      <c r="BBN6" s="179"/>
      <c r="BBO6" s="179"/>
      <c r="BBP6" s="179"/>
      <c r="BBQ6" s="179"/>
      <c r="BBR6" s="179"/>
      <c r="BBS6" s="179"/>
      <c r="BBT6" s="199"/>
      <c r="BBU6" s="199"/>
      <c r="BBV6" s="199"/>
      <c r="BBW6" s="199"/>
      <c r="BBX6" s="199"/>
      <c r="BBY6" s="199"/>
      <c r="BBZ6" s="199"/>
      <c r="BCA6" s="199"/>
      <c r="BCB6" s="189"/>
      <c r="BCC6" s="209"/>
      <c r="BCD6" s="179"/>
      <c r="BCE6" s="179"/>
      <c r="BCF6" s="179"/>
      <c r="BCG6" s="179"/>
      <c r="BCH6" s="179"/>
      <c r="BCI6" s="179"/>
      <c r="BCJ6" s="199"/>
      <c r="BCK6" s="199"/>
      <c r="BCL6" s="199"/>
      <c r="BCM6" s="199"/>
      <c r="BCN6" s="199"/>
      <c r="BCO6" s="199"/>
      <c r="BCP6" s="199"/>
      <c r="BCQ6" s="199"/>
      <c r="BCR6" s="189"/>
      <c r="BCS6" s="209"/>
      <c r="BCT6" s="179"/>
      <c r="BCU6" s="179"/>
      <c r="BCV6" s="179"/>
      <c r="BCW6" s="179"/>
      <c r="BCX6" s="179"/>
      <c r="BCY6" s="179"/>
      <c r="BCZ6" s="199"/>
      <c r="BDA6" s="199"/>
      <c r="BDB6" s="199"/>
      <c r="BDC6" s="199"/>
      <c r="BDD6" s="199"/>
      <c r="BDE6" s="199"/>
      <c r="BDF6" s="199"/>
      <c r="BDG6" s="199"/>
      <c r="BDH6" s="189"/>
      <c r="BDI6" s="209"/>
      <c r="BDJ6" s="179"/>
      <c r="BDK6" s="179"/>
      <c r="BDL6" s="179"/>
      <c r="BDM6" s="179"/>
      <c r="BDN6" s="179"/>
      <c r="BDO6" s="179"/>
      <c r="BDP6" s="199"/>
      <c r="BDQ6" s="199"/>
      <c r="BDR6" s="199"/>
      <c r="BDS6" s="199"/>
      <c r="BDT6" s="199"/>
      <c r="BDU6" s="199"/>
      <c r="BDV6" s="199"/>
      <c r="BDW6" s="199"/>
      <c r="BDX6" s="189"/>
      <c r="BDY6" s="209"/>
      <c r="BDZ6" s="179"/>
      <c r="BEA6" s="179"/>
      <c r="BEB6" s="179"/>
      <c r="BEC6" s="179"/>
      <c r="BED6" s="179"/>
      <c r="BEE6" s="179"/>
      <c r="BEF6" s="199"/>
      <c r="BEG6" s="199"/>
      <c r="BEH6" s="199"/>
      <c r="BEI6" s="199"/>
      <c r="BEJ6" s="199"/>
      <c r="BEK6" s="199"/>
      <c r="BEL6" s="199"/>
      <c r="BEM6" s="199"/>
      <c r="BEN6" s="189"/>
      <c r="BEO6" s="209"/>
      <c r="BEP6" s="179"/>
      <c r="BEQ6" s="179"/>
      <c r="BER6" s="179"/>
      <c r="BES6" s="179"/>
      <c r="BET6" s="179"/>
      <c r="BEU6" s="179"/>
      <c r="BEV6" s="199"/>
      <c r="BEW6" s="199"/>
      <c r="BEX6" s="199"/>
      <c r="BEY6" s="199"/>
      <c r="BEZ6" s="199"/>
      <c r="BFA6" s="199"/>
      <c r="BFB6" s="199"/>
      <c r="BFC6" s="199"/>
      <c r="BFD6" s="189"/>
      <c r="BFE6" s="209"/>
      <c r="BFF6" s="179"/>
      <c r="BFG6" s="179"/>
      <c r="BFH6" s="179"/>
      <c r="BFI6" s="179"/>
      <c r="BFJ6" s="179"/>
      <c r="BFK6" s="179"/>
      <c r="BFL6" s="199"/>
      <c r="BFM6" s="199"/>
      <c r="BFN6" s="199"/>
      <c r="BFO6" s="199"/>
      <c r="BFP6" s="199"/>
      <c r="BFQ6" s="199"/>
      <c r="BFR6" s="199"/>
      <c r="BFS6" s="199"/>
      <c r="BFT6" s="189"/>
      <c r="BFU6" s="209"/>
      <c r="BFV6" s="179"/>
      <c r="BFW6" s="179"/>
      <c r="BFX6" s="179"/>
      <c r="BFY6" s="179"/>
      <c r="BFZ6" s="179"/>
      <c r="BGA6" s="179"/>
      <c r="BGB6" s="199"/>
      <c r="BGC6" s="199"/>
      <c r="BGD6" s="199"/>
      <c r="BGE6" s="199"/>
      <c r="BGF6" s="199"/>
      <c r="BGG6" s="199"/>
      <c r="BGH6" s="199"/>
      <c r="BGI6" s="199"/>
      <c r="BGJ6" s="189"/>
      <c r="BGK6" s="209"/>
      <c r="BGL6" s="179"/>
      <c r="BGM6" s="179"/>
      <c r="BGN6" s="179"/>
      <c r="BGO6" s="179"/>
      <c r="BGP6" s="179"/>
      <c r="BGQ6" s="179"/>
      <c r="BGR6" s="199"/>
      <c r="BGS6" s="199"/>
      <c r="BGT6" s="199"/>
      <c r="BGU6" s="199"/>
      <c r="BGV6" s="199"/>
      <c r="BGW6" s="199"/>
      <c r="BGX6" s="199"/>
      <c r="BGY6" s="199"/>
      <c r="BGZ6" s="189"/>
      <c r="BHA6" s="209"/>
      <c r="BHB6" s="179"/>
      <c r="BHC6" s="179"/>
      <c r="BHD6" s="179"/>
      <c r="BHE6" s="179"/>
      <c r="BHF6" s="179"/>
      <c r="BHG6" s="179"/>
      <c r="BHH6" s="199"/>
      <c r="BHI6" s="199"/>
      <c r="BHJ6" s="199"/>
      <c r="BHK6" s="199"/>
      <c r="BHL6" s="199"/>
      <c r="BHM6" s="199"/>
      <c r="BHN6" s="199"/>
      <c r="BHO6" s="199"/>
      <c r="BHP6" s="189"/>
      <c r="BHQ6" s="209"/>
      <c r="BHR6" s="179"/>
      <c r="BHS6" s="179"/>
      <c r="BHT6" s="179"/>
      <c r="BHU6" s="179"/>
      <c r="BHV6" s="179"/>
      <c r="BHW6" s="179"/>
      <c r="BHX6" s="199"/>
      <c r="BHY6" s="199"/>
      <c r="BHZ6" s="199"/>
      <c r="BIA6" s="199"/>
      <c r="BIB6" s="199"/>
      <c r="BIC6" s="199"/>
      <c r="BID6" s="199"/>
      <c r="BIE6" s="199"/>
      <c r="BIF6" s="189"/>
      <c r="BIG6" s="209"/>
      <c r="BIH6" s="179"/>
      <c r="BII6" s="179"/>
      <c r="BIJ6" s="179"/>
      <c r="BIK6" s="179"/>
      <c r="BIL6" s="179"/>
      <c r="BIM6" s="179"/>
      <c r="BIN6" s="199"/>
      <c r="BIO6" s="199"/>
      <c r="BIP6" s="199"/>
      <c r="BIQ6" s="199"/>
      <c r="BIR6" s="199"/>
      <c r="BIS6" s="199"/>
      <c r="BIT6" s="199"/>
      <c r="BIU6" s="199"/>
      <c r="BIV6" s="189"/>
      <c r="BIW6" s="209"/>
      <c r="BIX6" s="179"/>
      <c r="BIY6" s="179"/>
      <c r="BIZ6" s="179"/>
      <c r="BJA6" s="179"/>
      <c r="BJB6" s="179"/>
      <c r="BJC6" s="179"/>
      <c r="BJD6" s="199"/>
      <c r="BJE6" s="199"/>
      <c r="BJF6" s="199"/>
      <c r="BJG6" s="199"/>
      <c r="BJH6" s="199"/>
      <c r="BJI6" s="199"/>
      <c r="BJJ6" s="199"/>
      <c r="BJK6" s="199"/>
      <c r="BJL6" s="189"/>
      <c r="BJM6" s="209"/>
      <c r="BJN6" s="179"/>
      <c r="BJO6" s="179"/>
      <c r="BJP6" s="179"/>
      <c r="BJQ6" s="179"/>
      <c r="BJR6" s="179"/>
      <c r="BJS6" s="179"/>
      <c r="BJT6" s="199"/>
      <c r="BJU6" s="199"/>
      <c r="BJV6" s="199"/>
      <c r="BJW6" s="199"/>
      <c r="BJX6" s="199"/>
      <c r="BJY6" s="199"/>
      <c r="BJZ6" s="199"/>
      <c r="BKA6" s="199"/>
      <c r="BKB6" s="189"/>
      <c r="BKC6" s="209"/>
      <c r="BKD6" s="179"/>
      <c r="BKE6" s="179"/>
      <c r="BKF6" s="179"/>
      <c r="BKG6" s="179"/>
      <c r="BKH6" s="179"/>
      <c r="BKI6" s="179"/>
      <c r="BKJ6" s="199"/>
      <c r="BKK6" s="199"/>
      <c r="BKL6" s="199"/>
      <c r="BKM6" s="199"/>
      <c r="BKN6" s="199"/>
      <c r="BKO6" s="199"/>
      <c r="BKP6" s="199"/>
      <c r="BKQ6" s="199"/>
      <c r="BKR6" s="189"/>
      <c r="BKS6" s="209"/>
      <c r="BKT6" s="179"/>
      <c r="BKU6" s="179"/>
      <c r="BKV6" s="179"/>
      <c r="BKW6" s="179"/>
      <c r="BKX6" s="179"/>
      <c r="BKY6" s="179"/>
      <c r="BKZ6" s="199"/>
      <c r="BLA6" s="199"/>
      <c r="BLB6" s="199"/>
      <c r="BLC6" s="199"/>
      <c r="BLD6" s="199"/>
      <c r="BLE6" s="199"/>
      <c r="BLF6" s="199"/>
      <c r="BLG6" s="199"/>
      <c r="BLH6" s="189"/>
      <c r="BLI6" s="209"/>
      <c r="BLJ6" s="179"/>
      <c r="BLK6" s="179"/>
      <c r="BLL6" s="179"/>
      <c r="BLM6" s="179"/>
      <c r="BLN6" s="179"/>
      <c r="BLO6" s="179"/>
      <c r="BLP6" s="199"/>
      <c r="BLQ6" s="199"/>
      <c r="BLR6" s="199"/>
      <c r="BLS6" s="199"/>
      <c r="BLT6" s="199"/>
      <c r="BLU6" s="199"/>
      <c r="BLV6" s="199"/>
      <c r="BLW6" s="199"/>
      <c r="BLX6" s="189"/>
      <c r="BLY6" s="209"/>
      <c r="BLZ6" s="179"/>
      <c r="BMA6" s="179"/>
      <c r="BMB6" s="179"/>
      <c r="BMC6" s="179"/>
      <c r="BMD6" s="179"/>
      <c r="BME6" s="179"/>
      <c r="BMF6" s="199"/>
      <c r="BMG6" s="199"/>
      <c r="BMH6" s="199"/>
      <c r="BMI6" s="199"/>
      <c r="BMJ6" s="199"/>
      <c r="BMK6" s="199"/>
      <c r="BML6" s="199"/>
      <c r="BMM6" s="199"/>
      <c r="BMN6" s="189"/>
      <c r="BMO6" s="209"/>
      <c r="BMP6" s="179"/>
      <c r="BMQ6" s="179"/>
      <c r="BMR6" s="179"/>
      <c r="BMS6" s="179"/>
      <c r="BMT6" s="179"/>
      <c r="BMU6" s="179"/>
      <c r="BMV6" s="199"/>
      <c r="BMW6" s="199"/>
      <c r="BMX6" s="199"/>
      <c r="BMY6" s="199"/>
      <c r="BMZ6" s="199"/>
      <c r="BNA6" s="199"/>
      <c r="BNB6" s="199"/>
      <c r="BNC6" s="199"/>
      <c r="BND6" s="189"/>
      <c r="BNE6" s="209"/>
      <c r="BNF6" s="179"/>
      <c r="BNG6" s="179"/>
      <c r="BNH6" s="179"/>
      <c r="BNI6" s="179"/>
      <c r="BNJ6" s="179"/>
      <c r="BNK6" s="179"/>
      <c r="BNL6" s="199"/>
      <c r="BNM6" s="199"/>
      <c r="BNN6" s="199"/>
      <c r="BNO6" s="199"/>
      <c r="BNP6" s="199"/>
      <c r="BNQ6" s="199"/>
      <c r="BNR6" s="199"/>
      <c r="BNS6" s="199"/>
      <c r="BNT6" s="189"/>
      <c r="BNU6" s="209"/>
      <c r="BNV6" s="179"/>
      <c r="BNW6" s="179"/>
      <c r="BNX6" s="179"/>
      <c r="BNY6" s="179"/>
      <c r="BNZ6" s="179"/>
      <c r="BOA6" s="179"/>
      <c r="BOB6" s="199"/>
      <c r="BOC6" s="199"/>
      <c r="BOD6" s="199"/>
      <c r="BOE6" s="199"/>
      <c r="BOF6" s="199"/>
      <c r="BOG6" s="199"/>
      <c r="BOH6" s="199"/>
      <c r="BOI6" s="199"/>
      <c r="BOJ6" s="189"/>
      <c r="BOK6" s="209"/>
      <c r="BOL6" s="179"/>
      <c r="BOM6" s="179"/>
      <c r="BON6" s="179"/>
      <c r="BOO6" s="179"/>
      <c r="BOP6" s="179"/>
      <c r="BOQ6" s="179"/>
      <c r="BOR6" s="199"/>
      <c r="BOS6" s="199"/>
      <c r="BOT6" s="199"/>
      <c r="BOU6" s="199"/>
      <c r="BOV6" s="199"/>
      <c r="BOW6" s="199"/>
      <c r="BOX6" s="199"/>
      <c r="BOY6" s="199"/>
      <c r="BOZ6" s="189"/>
      <c r="BPA6" s="209"/>
      <c r="BPB6" s="179"/>
      <c r="BPC6" s="179"/>
      <c r="BPD6" s="179"/>
      <c r="BPE6" s="179"/>
      <c r="BPF6" s="179"/>
      <c r="BPG6" s="179"/>
      <c r="BPH6" s="199"/>
      <c r="BPI6" s="199"/>
      <c r="BPJ6" s="199"/>
      <c r="BPK6" s="199"/>
      <c r="BPL6" s="199"/>
      <c r="BPM6" s="199"/>
      <c r="BPN6" s="199"/>
      <c r="BPO6" s="199"/>
      <c r="BPP6" s="189"/>
      <c r="BPQ6" s="209"/>
      <c r="BPR6" s="179"/>
      <c r="BPS6" s="179"/>
      <c r="BPT6" s="179"/>
      <c r="BPU6" s="179"/>
      <c r="BPV6" s="179"/>
      <c r="BPW6" s="179"/>
      <c r="BPX6" s="199"/>
      <c r="BPY6" s="199"/>
      <c r="BPZ6" s="199"/>
      <c r="BQA6" s="199"/>
      <c r="BQB6" s="199"/>
      <c r="BQC6" s="199"/>
      <c r="BQD6" s="199"/>
      <c r="BQE6" s="199"/>
      <c r="BQF6" s="189"/>
      <c r="BQG6" s="209"/>
      <c r="BQH6" s="179"/>
      <c r="BQI6" s="179"/>
      <c r="BQJ6" s="179"/>
      <c r="BQK6" s="179"/>
      <c r="BQL6" s="179"/>
      <c r="BQM6" s="179"/>
      <c r="BQN6" s="199"/>
      <c r="BQO6" s="199"/>
      <c r="BQP6" s="199"/>
      <c r="BQQ6" s="199"/>
      <c r="BQR6" s="199"/>
      <c r="BQS6" s="199"/>
      <c r="BQT6" s="199"/>
      <c r="BQU6" s="199"/>
      <c r="BQV6" s="189"/>
      <c r="BQW6" s="209"/>
      <c r="BQX6" s="179"/>
      <c r="BQY6" s="179"/>
      <c r="BQZ6" s="179"/>
      <c r="BRA6" s="179"/>
      <c r="BRB6" s="179"/>
      <c r="BRC6" s="179"/>
      <c r="BRD6" s="199"/>
      <c r="BRE6" s="199"/>
      <c r="BRF6" s="199"/>
      <c r="BRG6" s="199"/>
      <c r="BRH6" s="199"/>
      <c r="BRI6" s="199"/>
      <c r="BRJ6" s="199"/>
      <c r="BRK6" s="199"/>
      <c r="BRL6" s="189"/>
      <c r="BRM6" s="209"/>
      <c r="BRN6" s="179"/>
      <c r="BRO6" s="179"/>
      <c r="BRP6" s="179"/>
      <c r="BRQ6" s="179"/>
      <c r="BRR6" s="179"/>
      <c r="BRS6" s="179"/>
      <c r="BRT6" s="199"/>
      <c r="BRU6" s="199"/>
      <c r="BRV6" s="199"/>
      <c r="BRW6" s="199"/>
      <c r="BRX6" s="199"/>
      <c r="BRY6" s="199"/>
      <c r="BRZ6" s="199"/>
      <c r="BSA6" s="199"/>
      <c r="BSB6" s="189"/>
      <c r="BSC6" s="209"/>
      <c r="BSD6" s="179"/>
      <c r="BSE6" s="179"/>
      <c r="BSF6" s="179"/>
      <c r="BSG6" s="179"/>
      <c r="BSH6" s="179"/>
      <c r="BSI6" s="179"/>
      <c r="BSJ6" s="199"/>
      <c r="BSK6" s="199"/>
      <c r="BSL6" s="199"/>
      <c r="BSM6" s="199"/>
      <c r="BSN6" s="199"/>
      <c r="BSO6" s="199"/>
      <c r="BSP6" s="199"/>
      <c r="BSQ6" s="199"/>
      <c r="BSR6" s="189"/>
      <c r="BSS6" s="209"/>
      <c r="BST6" s="179"/>
      <c r="BSU6" s="179"/>
      <c r="BSV6" s="179"/>
      <c r="BSW6" s="179"/>
      <c r="BSX6" s="179"/>
      <c r="BSY6" s="179"/>
      <c r="BSZ6" s="199"/>
      <c r="BTA6" s="199"/>
      <c r="BTB6" s="199"/>
      <c r="BTC6" s="199"/>
      <c r="BTD6" s="199"/>
      <c r="BTE6" s="199"/>
      <c r="BTF6" s="199"/>
      <c r="BTG6" s="199"/>
      <c r="BTH6" s="189"/>
      <c r="BTI6" s="209"/>
      <c r="BTJ6" s="179"/>
      <c r="BTK6" s="179"/>
      <c r="BTL6" s="179"/>
      <c r="BTM6" s="179"/>
      <c r="BTN6" s="179"/>
      <c r="BTO6" s="179"/>
      <c r="BTP6" s="199"/>
      <c r="BTQ6" s="199"/>
      <c r="BTR6" s="199"/>
      <c r="BTS6" s="199"/>
      <c r="BTT6" s="199"/>
      <c r="BTU6" s="199"/>
      <c r="BTV6" s="199"/>
      <c r="BTW6" s="199"/>
      <c r="BTX6" s="189"/>
      <c r="BTY6" s="209"/>
      <c r="BTZ6" s="179"/>
      <c r="BUA6" s="179"/>
      <c r="BUB6" s="179"/>
      <c r="BUC6" s="179"/>
      <c r="BUD6" s="179"/>
      <c r="BUE6" s="179"/>
      <c r="BUF6" s="199"/>
      <c r="BUG6" s="199"/>
      <c r="BUH6" s="199"/>
      <c r="BUI6" s="199"/>
      <c r="BUJ6" s="199"/>
      <c r="BUK6" s="199"/>
      <c r="BUL6" s="199"/>
      <c r="BUM6" s="199"/>
      <c r="BUN6" s="189"/>
      <c r="BUO6" s="209"/>
      <c r="BUP6" s="179"/>
      <c r="BUQ6" s="179"/>
      <c r="BUR6" s="179"/>
      <c r="BUS6" s="179"/>
      <c r="BUT6" s="179"/>
      <c r="BUU6" s="179"/>
      <c r="BUV6" s="199"/>
      <c r="BUW6" s="199"/>
      <c r="BUX6" s="199"/>
      <c r="BUY6" s="199"/>
      <c r="BUZ6" s="199"/>
      <c r="BVA6" s="199"/>
      <c r="BVB6" s="199"/>
      <c r="BVC6" s="199"/>
      <c r="BVD6" s="189"/>
      <c r="BVE6" s="209"/>
      <c r="BVF6" s="179"/>
      <c r="BVG6" s="179"/>
      <c r="BVH6" s="179"/>
      <c r="BVI6" s="179"/>
      <c r="BVJ6" s="179"/>
      <c r="BVK6" s="179"/>
      <c r="BVL6" s="199"/>
      <c r="BVM6" s="199"/>
      <c r="BVN6" s="199"/>
      <c r="BVO6" s="199"/>
      <c r="BVP6" s="199"/>
      <c r="BVQ6" s="199"/>
      <c r="BVR6" s="199"/>
      <c r="BVS6" s="199"/>
      <c r="BVT6" s="189"/>
      <c r="BVU6" s="209"/>
      <c r="BVV6" s="179"/>
      <c r="BVW6" s="179"/>
      <c r="BVX6" s="179"/>
      <c r="BVY6" s="179"/>
      <c r="BVZ6" s="179"/>
      <c r="BWA6" s="179"/>
      <c r="BWB6" s="199"/>
      <c r="BWC6" s="199"/>
      <c r="BWD6" s="199"/>
      <c r="BWE6" s="199"/>
      <c r="BWF6" s="199"/>
      <c r="BWG6" s="199"/>
      <c r="BWH6" s="199"/>
      <c r="BWI6" s="199"/>
      <c r="BWJ6" s="189"/>
      <c r="BWK6" s="209"/>
      <c r="BWL6" s="179"/>
      <c r="BWM6" s="179"/>
      <c r="BWN6" s="179"/>
      <c r="BWO6" s="179"/>
      <c r="BWP6" s="179"/>
      <c r="BWQ6" s="179"/>
      <c r="BWR6" s="199"/>
      <c r="BWS6" s="199"/>
      <c r="BWT6" s="199"/>
      <c r="BWU6" s="199"/>
      <c r="BWV6" s="199"/>
      <c r="BWW6" s="199"/>
      <c r="BWX6" s="199"/>
      <c r="BWY6" s="199"/>
      <c r="BWZ6" s="189"/>
      <c r="BXA6" s="209"/>
      <c r="BXB6" s="179"/>
      <c r="BXC6" s="179"/>
      <c r="BXD6" s="179"/>
      <c r="BXE6" s="179"/>
      <c r="BXF6" s="179"/>
      <c r="BXG6" s="179"/>
      <c r="BXH6" s="199"/>
      <c r="BXI6" s="199"/>
      <c r="BXJ6" s="199"/>
      <c r="BXK6" s="199"/>
      <c r="BXL6" s="199"/>
      <c r="BXM6" s="199"/>
      <c r="BXN6" s="199"/>
      <c r="BXO6" s="199"/>
      <c r="BXP6" s="189"/>
      <c r="BXQ6" s="209"/>
      <c r="BXR6" s="179"/>
      <c r="BXS6" s="179"/>
      <c r="BXT6" s="179"/>
      <c r="BXU6" s="179"/>
      <c r="BXV6" s="179"/>
      <c r="BXW6" s="179"/>
      <c r="BXX6" s="199"/>
      <c r="BXY6" s="199"/>
      <c r="BXZ6" s="199"/>
      <c r="BYA6" s="199"/>
      <c r="BYB6" s="199"/>
      <c r="BYC6" s="199"/>
      <c r="BYD6" s="199"/>
      <c r="BYE6" s="199"/>
      <c r="BYF6" s="189"/>
      <c r="BYG6" s="209"/>
      <c r="BYH6" s="179"/>
      <c r="BYI6" s="179"/>
      <c r="BYJ6" s="179"/>
      <c r="BYK6" s="179"/>
      <c r="BYL6" s="179"/>
      <c r="BYM6" s="179"/>
      <c r="BYN6" s="199"/>
      <c r="BYO6" s="199"/>
      <c r="BYP6" s="199"/>
      <c r="BYQ6" s="199"/>
      <c r="BYR6" s="199"/>
      <c r="BYS6" s="199"/>
      <c r="BYT6" s="199"/>
      <c r="BYU6" s="199"/>
      <c r="BYV6" s="189"/>
      <c r="BYW6" s="209"/>
      <c r="BYX6" s="179"/>
      <c r="BYY6" s="179"/>
      <c r="BYZ6" s="179"/>
      <c r="BZA6" s="179"/>
      <c r="BZB6" s="179"/>
      <c r="BZC6" s="179"/>
      <c r="BZD6" s="199"/>
      <c r="BZE6" s="199"/>
      <c r="BZF6" s="199"/>
      <c r="BZG6" s="199"/>
      <c r="BZH6" s="199"/>
      <c r="BZI6" s="199"/>
      <c r="BZJ6" s="199"/>
      <c r="BZK6" s="199"/>
      <c r="BZL6" s="189"/>
      <c r="BZM6" s="209"/>
      <c r="BZN6" s="179"/>
      <c r="BZO6" s="179"/>
      <c r="BZP6" s="179"/>
      <c r="BZQ6" s="179"/>
      <c r="BZR6" s="179"/>
      <c r="BZS6" s="179"/>
      <c r="BZT6" s="199"/>
      <c r="BZU6" s="199"/>
      <c r="BZV6" s="199"/>
      <c r="BZW6" s="199"/>
      <c r="BZX6" s="199"/>
      <c r="BZY6" s="199"/>
      <c r="BZZ6" s="199"/>
      <c r="CAA6" s="199"/>
      <c r="CAB6" s="189"/>
      <c r="CAC6" s="209"/>
      <c r="CAD6" s="179"/>
      <c r="CAE6" s="179"/>
      <c r="CAF6" s="179"/>
      <c r="CAG6" s="179"/>
      <c r="CAH6" s="179"/>
      <c r="CAI6" s="179"/>
      <c r="CAJ6" s="199"/>
      <c r="CAK6" s="199"/>
      <c r="CAL6" s="199"/>
      <c r="CAM6" s="199"/>
      <c r="CAN6" s="199"/>
      <c r="CAO6" s="199"/>
      <c r="CAP6" s="199"/>
      <c r="CAQ6" s="199"/>
      <c r="CAR6" s="189"/>
      <c r="CAS6" s="209"/>
      <c r="CAT6" s="179"/>
      <c r="CAU6" s="179"/>
      <c r="CAV6" s="179"/>
      <c r="CAW6" s="179"/>
      <c r="CAX6" s="179"/>
      <c r="CAY6" s="179"/>
      <c r="CAZ6" s="199"/>
      <c r="CBA6" s="199"/>
      <c r="CBB6" s="199"/>
      <c r="CBC6" s="199"/>
      <c r="CBD6" s="199"/>
      <c r="CBE6" s="199"/>
      <c r="CBF6" s="199"/>
      <c r="CBG6" s="199"/>
      <c r="CBH6" s="189"/>
      <c r="CBI6" s="209"/>
      <c r="CBJ6" s="179"/>
      <c r="CBK6" s="179"/>
      <c r="CBL6" s="179"/>
      <c r="CBM6" s="179"/>
      <c r="CBN6" s="179"/>
      <c r="CBO6" s="179"/>
      <c r="CBP6" s="199"/>
      <c r="CBQ6" s="199"/>
      <c r="CBR6" s="199"/>
      <c r="CBS6" s="199"/>
      <c r="CBT6" s="199"/>
      <c r="CBU6" s="199"/>
      <c r="CBV6" s="199"/>
      <c r="CBW6" s="199"/>
      <c r="CBX6" s="189"/>
      <c r="CBY6" s="209"/>
      <c r="CBZ6" s="179"/>
      <c r="CCA6" s="179"/>
      <c r="CCB6" s="179"/>
      <c r="CCC6" s="179"/>
      <c r="CCD6" s="179"/>
      <c r="CCE6" s="179"/>
      <c r="CCF6" s="199"/>
      <c r="CCG6" s="199"/>
      <c r="CCH6" s="199"/>
      <c r="CCI6" s="199"/>
      <c r="CCJ6" s="199"/>
      <c r="CCK6" s="199"/>
      <c r="CCL6" s="199"/>
      <c r="CCM6" s="199"/>
      <c r="CCN6" s="189"/>
      <c r="CCO6" s="209"/>
      <c r="CCP6" s="179"/>
      <c r="CCQ6" s="179"/>
      <c r="CCR6" s="179"/>
      <c r="CCS6" s="179"/>
      <c r="CCT6" s="179"/>
      <c r="CCU6" s="179"/>
      <c r="CCV6" s="199"/>
      <c r="CCW6" s="199"/>
      <c r="CCX6" s="199"/>
      <c r="CCY6" s="199"/>
      <c r="CCZ6" s="199"/>
      <c r="CDA6" s="199"/>
      <c r="CDB6" s="199"/>
      <c r="CDC6" s="199"/>
      <c r="CDD6" s="189"/>
      <c r="CDE6" s="209"/>
      <c r="CDF6" s="179"/>
      <c r="CDG6" s="179"/>
      <c r="CDH6" s="179"/>
      <c r="CDI6" s="179"/>
      <c r="CDJ6" s="179"/>
      <c r="CDK6" s="179"/>
      <c r="CDL6" s="199"/>
      <c r="CDM6" s="199"/>
      <c r="CDN6" s="199"/>
      <c r="CDO6" s="199"/>
      <c r="CDP6" s="199"/>
      <c r="CDQ6" s="199"/>
      <c r="CDR6" s="199"/>
      <c r="CDS6" s="199"/>
      <c r="CDT6" s="189"/>
      <c r="CDU6" s="209"/>
      <c r="CDV6" s="179"/>
      <c r="CDW6" s="179"/>
      <c r="CDX6" s="179"/>
      <c r="CDY6" s="179"/>
      <c r="CDZ6" s="179"/>
      <c r="CEA6" s="179"/>
      <c r="CEB6" s="199"/>
      <c r="CEC6" s="199"/>
      <c r="CED6" s="199"/>
      <c r="CEE6" s="199"/>
      <c r="CEF6" s="199"/>
      <c r="CEG6" s="199"/>
      <c r="CEH6" s="199"/>
      <c r="CEI6" s="199"/>
      <c r="CEJ6" s="189"/>
      <c r="CEK6" s="209"/>
      <c r="CEL6" s="179"/>
      <c r="CEM6" s="179"/>
      <c r="CEN6" s="179"/>
      <c r="CEO6" s="179"/>
      <c r="CEP6" s="179"/>
      <c r="CEQ6" s="179"/>
      <c r="CER6" s="199"/>
      <c r="CES6" s="199"/>
      <c r="CET6" s="199"/>
      <c r="CEU6" s="199"/>
      <c r="CEV6" s="199"/>
      <c r="CEW6" s="199"/>
      <c r="CEX6" s="199"/>
      <c r="CEY6" s="199"/>
      <c r="CEZ6" s="189"/>
      <c r="CFA6" s="209"/>
      <c r="CFB6" s="179"/>
      <c r="CFC6" s="179"/>
      <c r="CFD6" s="179"/>
      <c r="CFE6" s="179"/>
      <c r="CFF6" s="179"/>
      <c r="CFG6" s="179"/>
      <c r="CFH6" s="199"/>
      <c r="CFI6" s="199"/>
      <c r="CFJ6" s="199"/>
      <c r="CFK6" s="199"/>
      <c r="CFL6" s="199"/>
      <c r="CFM6" s="199"/>
      <c r="CFN6" s="199"/>
      <c r="CFO6" s="199"/>
      <c r="CFP6" s="189"/>
      <c r="CFQ6" s="209"/>
      <c r="CFR6" s="179"/>
      <c r="CFS6" s="179"/>
      <c r="CFT6" s="179"/>
      <c r="CFU6" s="179"/>
      <c r="CFV6" s="179"/>
      <c r="CFW6" s="179"/>
      <c r="CFX6" s="199"/>
      <c r="CFY6" s="199"/>
      <c r="CFZ6" s="199"/>
      <c r="CGA6" s="199"/>
      <c r="CGB6" s="199"/>
      <c r="CGC6" s="199"/>
      <c r="CGD6" s="199"/>
      <c r="CGE6" s="199"/>
      <c r="CGF6" s="189"/>
      <c r="CGG6" s="209"/>
      <c r="CGH6" s="179"/>
      <c r="CGI6" s="179"/>
      <c r="CGJ6" s="179"/>
      <c r="CGK6" s="179"/>
      <c r="CGL6" s="179"/>
      <c r="CGM6" s="179"/>
      <c r="CGN6" s="199"/>
      <c r="CGO6" s="199"/>
      <c r="CGP6" s="199"/>
      <c r="CGQ6" s="199"/>
      <c r="CGR6" s="199"/>
      <c r="CGS6" s="199"/>
      <c r="CGT6" s="199"/>
      <c r="CGU6" s="199"/>
      <c r="CGV6" s="189"/>
      <c r="CGW6" s="209"/>
      <c r="CGX6" s="179"/>
      <c r="CGY6" s="179"/>
      <c r="CGZ6" s="179"/>
      <c r="CHA6" s="179"/>
      <c r="CHB6" s="179"/>
      <c r="CHC6" s="179"/>
      <c r="CHD6" s="199"/>
      <c r="CHE6" s="199"/>
      <c r="CHF6" s="199"/>
      <c r="CHG6" s="199"/>
      <c r="CHH6" s="199"/>
      <c r="CHI6" s="199"/>
      <c r="CHJ6" s="199"/>
      <c r="CHK6" s="199"/>
      <c r="CHL6" s="189"/>
      <c r="CHM6" s="209"/>
      <c r="CHN6" s="179"/>
      <c r="CHO6" s="179"/>
      <c r="CHP6" s="179"/>
      <c r="CHQ6" s="179"/>
      <c r="CHR6" s="179"/>
      <c r="CHS6" s="179"/>
      <c r="CHT6" s="199"/>
      <c r="CHU6" s="199"/>
      <c r="CHV6" s="199"/>
      <c r="CHW6" s="199"/>
      <c r="CHX6" s="199"/>
      <c r="CHY6" s="199"/>
      <c r="CHZ6" s="199"/>
      <c r="CIA6" s="199"/>
      <c r="CIB6" s="189"/>
      <c r="CIC6" s="209"/>
      <c r="CID6" s="179"/>
      <c r="CIE6" s="179"/>
      <c r="CIF6" s="179"/>
      <c r="CIG6" s="179"/>
      <c r="CIH6" s="179"/>
      <c r="CII6" s="179"/>
      <c r="CIJ6" s="199"/>
      <c r="CIK6" s="199"/>
      <c r="CIL6" s="199"/>
      <c r="CIM6" s="199"/>
      <c r="CIN6" s="199"/>
      <c r="CIO6" s="199"/>
      <c r="CIP6" s="199"/>
      <c r="CIQ6" s="199"/>
      <c r="CIR6" s="189"/>
      <c r="CIS6" s="209"/>
      <c r="CIT6" s="179"/>
      <c r="CIU6" s="179"/>
      <c r="CIV6" s="179"/>
      <c r="CIW6" s="179"/>
      <c r="CIX6" s="179"/>
      <c r="CIY6" s="179"/>
      <c r="CIZ6" s="199"/>
      <c r="CJA6" s="199"/>
      <c r="CJB6" s="199"/>
      <c r="CJC6" s="199"/>
      <c r="CJD6" s="199"/>
      <c r="CJE6" s="199"/>
      <c r="CJF6" s="199"/>
      <c r="CJG6" s="199"/>
      <c r="CJH6" s="189"/>
      <c r="CJI6" s="209"/>
      <c r="CJJ6" s="179"/>
      <c r="CJK6" s="179"/>
      <c r="CJL6" s="179"/>
      <c r="CJM6" s="179"/>
      <c r="CJN6" s="179"/>
      <c r="CJO6" s="179"/>
      <c r="CJP6" s="199"/>
      <c r="CJQ6" s="199"/>
      <c r="CJR6" s="199"/>
      <c r="CJS6" s="199"/>
      <c r="CJT6" s="199"/>
      <c r="CJU6" s="199"/>
      <c r="CJV6" s="199"/>
      <c r="CJW6" s="199"/>
      <c r="CJX6" s="189"/>
      <c r="CJY6" s="209"/>
      <c r="CJZ6" s="179"/>
      <c r="CKA6" s="179"/>
      <c r="CKB6" s="179"/>
      <c r="CKC6" s="179"/>
      <c r="CKD6" s="179"/>
      <c r="CKE6" s="179"/>
      <c r="CKF6" s="199"/>
      <c r="CKG6" s="199"/>
      <c r="CKH6" s="199"/>
      <c r="CKI6" s="199"/>
      <c r="CKJ6" s="199"/>
      <c r="CKK6" s="199"/>
      <c r="CKL6" s="199"/>
      <c r="CKM6" s="199"/>
      <c r="CKN6" s="189"/>
      <c r="CKO6" s="209"/>
      <c r="CKP6" s="179"/>
      <c r="CKQ6" s="179"/>
      <c r="CKR6" s="179"/>
      <c r="CKS6" s="179"/>
      <c r="CKT6" s="179"/>
      <c r="CKU6" s="179"/>
      <c r="CKV6" s="199"/>
      <c r="CKW6" s="199"/>
      <c r="CKX6" s="199"/>
      <c r="CKY6" s="199"/>
      <c r="CKZ6" s="199"/>
      <c r="CLA6" s="199"/>
      <c r="CLB6" s="199"/>
      <c r="CLC6" s="199"/>
      <c r="CLD6" s="189"/>
      <c r="CLE6" s="209"/>
      <c r="CLF6" s="179"/>
      <c r="CLG6" s="179"/>
      <c r="CLH6" s="179"/>
      <c r="CLI6" s="179"/>
      <c r="CLJ6" s="179"/>
      <c r="CLK6" s="179"/>
      <c r="CLL6" s="199"/>
      <c r="CLM6" s="199"/>
      <c r="CLN6" s="199"/>
      <c r="CLO6" s="199"/>
      <c r="CLP6" s="199"/>
      <c r="CLQ6" s="199"/>
      <c r="CLR6" s="199"/>
      <c r="CLS6" s="199"/>
      <c r="CLT6" s="189"/>
      <c r="CLU6" s="209"/>
      <c r="CLV6" s="179"/>
      <c r="CLW6" s="179"/>
      <c r="CLX6" s="179"/>
      <c r="CLY6" s="179"/>
      <c r="CLZ6" s="179"/>
      <c r="CMA6" s="179"/>
      <c r="CMB6" s="199"/>
      <c r="CMC6" s="199"/>
      <c r="CMD6" s="199"/>
      <c r="CME6" s="199"/>
      <c r="CMF6" s="199"/>
      <c r="CMG6" s="199"/>
      <c r="CMH6" s="199"/>
      <c r="CMI6" s="199"/>
      <c r="CMJ6" s="189"/>
      <c r="CMK6" s="209"/>
      <c r="CML6" s="179"/>
      <c r="CMM6" s="179"/>
      <c r="CMN6" s="179"/>
      <c r="CMO6" s="179"/>
      <c r="CMP6" s="179"/>
      <c r="CMQ6" s="179"/>
      <c r="CMR6" s="199"/>
      <c r="CMS6" s="199"/>
      <c r="CMT6" s="199"/>
      <c r="CMU6" s="199"/>
      <c r="CMV6" s="199"/>
      <c r="CMW6" s="199"/>
      <c r="CMX6" s="199"/>
      <c r="CMY6" s="199"/>
      <c r="CMZ6" s="189"/>
      <c r="CNA6" s="209"/>
      <c r="CNB6" s="179"/>
      <c r="CNC6" s="179"/>
      <c r="CND6" s="179"/>
      <c r="CNE6" s="179"/>
      <c r="CNF6" s="179"/>
      <c r="CNG6" s="179"/>
      <c r="CNH6" s="199"/>
      <c r="CNI6" s="199"/>
      <c r="CNJ6" s="199"/>
      <c r="CNK6" s="199"/>
      <c r="CNL6" s="199"/>
      <c r="CNM6" s="199"/>
      <c r="CNN6" s="199"/>
      <c r="CNO6" s="199"/>
      <c r="CNP6" s="189"/>
      <c r="CNQ6" s="209"/>
      <c r="CNR6" s="179"/>
      <c r="CNS6" s="179"/>
      <c r="CNT6" s="179"/>
      <c r="CNU6" s="179"/>
      <c r="CNV6" s="179"/>
      <c r="CNW6" s="179"/>
      <c r="CNX6" s="199"/>
      <c r="CNY6" s="199"/>
      <c r="CNZ6" s="199"/>
      <c r="COA6" s="199"/>
      <c r="COB6" s="199"/>
      <c r="COC6" s="199"/>
      <c r="COD6" s="199"/>
      <c r="COE6" s="199"/>
      <c r="COF6" s="189"/>
      <c r="COG6" s="209"/>
      <c r="COH6" s="179"/>
      <c r="COI6" s="179"/>
      <c r="COJ6" s="179"/>
      <c r="COK6" s="179"/>
      <c r="COL6" s="179"/>
      <c r="COM6" s="179"/>
      <c r="CON6" s="199"/>
      <c r="COO6" s="199"/>
      <c r="COP6" s="199"/>
      <c r="COQ6" s="199"/>
      <c r="COR6" s="199"/>
      <c r="COS6" s="199"/>
      <c r="COT6" s="199"/>
      <c r="COU6" s="199"/>
      <c r="COV6" s="189"/>
      <c r="COW6" s="209"/>
      <c r="COX6" s="179"/>
      <c r="COY6" s="179"/>
      <c r="COZ6" s="179"/>
      <c r="CPA6" s="179"/>
      <c r="CPB6" s="179"/>
      <c r="CPC6" s="179"/>
      <c r="CPD6" s="199"/>
      <c r="CPE6" s="199"/>
      <c r="CPF6" s="199"/>
      <c r="CPG6" s="199"/>
      <c r="CPH6" s="199"/>
      <c r="CPI6" s="199"/>
      <c r="CPJ6" s="199"/>
      <c r="CPK6" s="199"/>
      <c r="CPL6" s="189"/>
      <c r="CPM6" s="209"/>
      <c r="CPN6" s="179"/>
      <c r="CPO6" s="179"/>
      <c r="CPP6" s="179"/>
      <c r="CPQ6" s="179"/>
      <c r="CPR6" s="179"/>
      <c r="CPS6" s="179"/>
      <c r="CPT6" s="199"/>
      <c r="CPU6" s="199"/>
      <c r="CPV6" s="199"/>
      <c r="CPW6" s="199"/>
      <c r="CPX6" s="199"/>
      <c r="CPY6" s="199"/>
      <c r="CPZ6" s="199"/>
      <c r="CQA6" s="199"/>
      <c r="CQB6" s="189"/>
      <c r="CQC6" s="209"/>
      <c r="CQD6" s="179"/>
      <c r="CQE6" s="179"/>
      <c r="CQF6" s="179"/>
      <c r="CQG6" s="179"/>
      <c r="CQH6" s="179"/>
      <c r="CQI6" s="179"/>
      <c r="CQJ6" s="199"/>
      <c r="CQK6" s="199"/>
      <c r="CQL6" s="199"/>
      <c r="CQM6" s="199"/>
      <c r="CQN6" s="199"/>
      <c r="CQO6" s="199"/>
      <c r="CQP6" s="199"/>
      <c r="CQQ6" s="199"/>
      <c r="CQR6" s="189"/>
      <c r="CQS6" s="209"/>
      <c r="CQT6" s="179"/>
      <c r="CQU6" s="179"/>
      <c r="CQV6" s="179"/>
      <c r="CQW6" s="179"/>
      <c r="CQX6" s="179"/>
      <c r="CQY6" s="179"/>
      <c r="CQZ6" s="199"/>
      <c r="CRA6" s="199"/>
      <c r="CRB6" s="199"/>
      <c r="CRC6" s="199"/>
      <c r="CRD6" s="199"/>
      <c r="CRE6" s="199"/>
      <c r="CRF6" s="199"/>
      <c r="CRG6" s="199"/>
      <c r="CRH6" s="189"/>
      <c r="CRI6" s="209"/>
      <c r="CRJ6" s="179"/>
      <c r="CRK6" s="179"/>
      <c r="CRL6" s="179"/>
      <c r="CRM6" s="179"/>
      <c r="CRN6" s="179"/>
      <c r="CRO6" s="179"/>
      <c r="CRP6" s="199"/>
      <c r="CRQ6" s="199"/>
      <c r="CRR6" s="199"/>
      <c r="CRS6" s="199"/>
      <c r="CRT6" s="199"/>
      <c r="CRU6" s="199"/>
      <c r="CRV6" s="199"/>
      <c r="CRW6" s="199"/>
      <c r="CRX6" s="189"/>
      <c r="CRY6" s="209"/>
      <c r="CRZ6" s="179"/>
      <c r="CSA6" s="179"/>
      <c r="CSB6" s="179"/>
      <c r="CSC6" s="179"/>
      <c r="CSD6" s="179"/>
      <c r="CSE6" s="179"/>
      <c r="CSF6" s="199"/>
      <c r="CSG6" s="199"/>
      <c r="CSH6" s="199"/>
      <c r="CSI6" s="199"/>
      <c r="CSJ6" s="199"/>
      <c r="CSK6" s="199"/>
      <c r="CSL6" s="199"/>
      <c r="CSM6" s="199"/>
      <c r="CSN6" s="189"/>
      <c r="CSO6" s="209"/>
      <c r="CSP6" s="179"/>
      <c r="CSQ6" s="179"/>
      <c r="CSR6" s="179"/>
      <c r="CSS6" s="179"/>
      <c r="CST6" s="179"/>
      <c r="CSU6" s="179"/>
      <c r="CSV6" s="199"/>
      <c r="CSW6" s="199"/>
      <c r="CSX6" s="199"/>
      <c r="CSY6" s="199"/>
      <c r="CSZ6" s="199"/>
      <c r="CTA6" s="199"/>
      <c r="CTB6" s="199"/>
      <c r="CTC6" s="199"/>
      <c r="CTD6" s="189"/>
      <c r="CTE6" s="209"/>
      <c r="CTF6" s="179"/>
      <c r="CTG6" s="179"/>
      <c r="CTH6" s="179"/>
      <c r="CTI6" s="179"/>
      <c r="CTJ6" s="179"/>
      <c r="CTK6" s="179"/>
      <c r="CTL6" s="199"/>
      <c r="CTM6" s="199"/>
      <c r="CTN6" s="199"/>
      <c r="CTO6" s="199"/>
      <c r="CTP6" s="199"/>
      <c r="CTQ6" s="199"/>
      <c r="CTR6" s="199"/>
      <c r="CTS6" s="199"/>
      <c r="CTT6" s="189"/>
      <c r="CTU6" s="209"/>
      <c r="CTV6" s="179"/>
      <c r="CTW6" s="179"/>
      <c r="CTX6" s="179"/>
      <c r="CTY6" s="179"/>
      <c r="CTZ6" s="179"/>
      <c r="CUA6" s="179"/>
      <c r="CUB6" s="199"/>
      <c r="CUC6" s="199"/>
      <c r="CUD6" s="199"/>
      <c r="CUE6" s="199"/>
      <c r="CUF6" s="199"/>
      <c r="CUG6" s="199"/>
      <c r="CUH6" s="199"/>
      <c r="CUI6" s="199"/>
      <c r="CUJ6" s="189"/>
      <c r="CUK6" s="209"/>
      <c r="CUL6" s="179"/>
      <c r="CUM6" s="179"/>
      <c r="CUN6" s="179"/>
      <c r="CUO6" s="179"/>
      <c r="CUP6" s="179"/>
      <c r="CUQ6" s="179"/>
      <c r="CUR6" s="199"/>
      <c r="CUS6" s="199"/>
      <c r="CUT6" s="199"/>
      <c r="CUU6" s="199"/>
      <c r="CUV6" s="199"/>
      <c r="CUW6" s="199"/>
      <c r="CUX6" s="199"/>
      <c r="CUY6" s="199"/>
      <c r="CUZ6" s="189"/>
      <c r="CVA6" s="209"/>
      <c r="CVB6" s="179"/>
      <c r="CVC6" s="179"/>
      <c r="CVD6" s="179"/>
      <c r="CVE6" s="179"/>
      <c r="CVF6" s="179"/>
      <c r="CVG6" s="179"/>
      <c r="CVH6" s="199"/>
      <c r="CVI6" s="199"/>
      <c r="CVJ6" s="199"/>
      <c r="CVK6" s="199"/>
      <c r="CVL6" s="199"/>
      <c r="CVM6" s="199"/>
      <c r="CVN6" s="199"/>
      <c r="CVO6" s="199"/>
      <c r="CVP6" s="189"/>
      <c r="CVQ6" s="209"/>
      <c r="CVR6" s="179"/>
      <c r="CVS6" s="179"/>
      <c r="CVT6" s="179"/>
      <c r="CVU6" s="179"/>
      <c r="CVV6" s="179"/>
      <c r="CVW6" s="179"/>
      <c r="CVX6" s="199"/>
      <c r="CVY6" s="199"/>
      <c r="CVZ6" s="199"/>
      <c r="CWA6" s="199"/>
      <c r="CWB6" s="199"/>
      <c r="CWC6" s="199"/>
      <c r="CWD6" s="199"/>
      <c r="CWE6" s="199"/>
      <c r="CWF6" s="189"/>
      <c r="CWG6" s="209"/>
      <c r="CWH6" s="179"/>
      <c r="CWI6" s="179"/>
      <c r="CWJ6" s="179"/>
      <c r="CWK6" s="179"/>
      <c r="CWL6" s="179"/>
      <c r="CWM6" s="179"/>
      <c r="CWN6" s="199"/>
      <c r="CWO6" s="199"/>
      <c r="CWP6" s="199"/>
      <c r="CWQ6" s="199"/>
      <c r="CWR6" s="199"/>
      <c r="CWS6" s="199"/>
      <c r="CWT6" s="199"/>
      <c r="CWU6" s="199"/>
      <c r="CWV6" s="189"/>
      <c r="CWW6" s="209"/>
      <c r="CWX6" s="179"/>
      <c r="CWY6" s="179"/>
      <c r="CWZ6" s="179"/>
      <c r="CXA6" s="179"/>
      <c r="CXB6" s="179"/>
      <c r="CXC6" s="179"/>
      <c r="CXD6" s="199"/>
      <c r="CXE6" s="199"/>
      <c r="CXF6" s="199"/>
      <c r="CXG6" s="199"/>
      <c r="CXH6" s="199"/>
      <c r="CXI6" s="199"/>
      <c r="CXJ6" s="199"/>
      <c r="CXK6" s="199"/>
      <c r="CXL6" s="189"/>
      <c r="CXM6" s="209"/>
      <c r="CXN6" s="179"/>
      <c r="CXO6" s="179"/>
      <c r="CXP6" s="179"/>
      <c r="CXQ6" s="179"/>
      <c r="CXR6" s="179"/>
      <c r="CXS6" s="179"/>
      <c r="CXT6" s="199"/>
      <c r="CXU6" s="199"/>
      <c r="CXV6" s="199"/>
      <c r="CXW6" s="199"/>
      <c r="CXX6" s="199"/>
      <c r="CXY6" s="199"/>
      <c r="CXZ6" s="199"/>
      <c r="CYA6" s="199"/>
      <c r="CYB6" s="189"/>
      <c r="CYC6" s="209"/>
      <c r="CYD6" s="179"/>
      <c r="CYE6" s="179"/>
      <c r="CYF6" s="179"/>
      <c r="CYG6" s="179"/>
      <c r="CYH6" s="179"/>
      <c r="CYI6" s="179"/>
      <c r="CYJ6" s="199"/>
      <c r="CYK6" s="199"/>
      <c r="CYL6" s="199"/>
      <c r="CYM6" s="199"/>
      <c r="CYN6" s="199"/>
      <c r="CYO6" s="199"/>
      <c r="CYP6" s="199"/>
      <c r="CYQ6" s="199"/>
      <c r="CYR6" s="189"/>
      <c r="CYS6" s="209"/>
      <c r="CYT6" s="179"/>
      <c r="CYU6" s="179"/>
      <c r="CYV6" s="179"/>
      <c r="CYW6" s="179"/>
      <c r="CYX6" s="179"/>
      <c r="CYY6" s="179"/>
      <c r="CYZ6" s="199"/>
      <c r="CZA6" s="199"/>
      <c r="CZB6" s="199"/>
      <c r="CZC6" s="199"/>
      <c r="CZD6" s="199"/>
      <c r="CZE6" s="199"/>
      <c r="CZF6" s="199"/>
      <c r="CZG6" s="199"/>
      <c r="CZH6" s="189"/>
      <c r="CZI6" s="209"/>
      <c r="CZJ6" s="179"/>
      <c r="CZK6" s="179"/>
      <c r="CZL6" s="179"/>
      <c r="CZM6" s="179"/>
      <c r="CZN6" s="179"/>
      <c r="CZO6" s="179"/>
      <c r="CZP6" s="199"/>
      <c r="CZQ6" s="199"/>
      <c r="CZR6" s="199"/>
      <c r="CZS6" s="199"/>
      <c r="CZT6" s="199"/>
      <c r="CZU6" s="199"/>
      <c r="CZV6" s="199"/>
      <c r="CZW6" s="199"/>
      <c r="CZX6" s="189"/>
      <c r="CZY6" s="209"/>
      <c r="CZZ6" s="179"/>
      <c r="DAA6" s="179"/>
      <c r="DAB6" s="179"/>
      <c r="DAC6" s="179"/>
      <c r="DAD6" s="179"/>
      <c r="DAE6" s="179"/>
      <c r="DAF6" s="199"/>
      <c r="DAG6" s="199"/>
      <c r="DAH6" s="199"/>
      <c r="DAI6" s="199"/>
      <c r="DAJ6" s="199"/>
      <c r="DAK6" s="199"/>
      <c r="DAL6" s="199"/>
      <c r="DAM6" s="199"/>
      <c r="DAN6" s="189"/>
      <c r="DAO6" s="209"/>
      <c r="DAP6" s="179"/>
      <c r="DAQ6" s="179"/>
      <c r="DAR6" s="179"/>
      <c r="DAS6" s="179"/>
      <c r="DAT6" s="179"/>
      <c r="DAU6" s="179"/>
      <c r="DAV6" s="199"/>
      <c r="DAW6" s="199"/>
      <c r="DAX6" s="199"/>
      <c r="DAY6" s="199"/>
      <c r="DAZ6" s="199"/>
      <c r="DBA6" s="199"/>
      <c r="DBB6" s="199"/>
      <c r="DBC6" s="199"/>
      <c r="DBD6" s="189"/>
      <c r="DBE6" s="209"/>
      <c r="DBF6" s="179"/>
      <c r="DBG6" s="179"/>
      <c r="DBH6" s="179"/>
      <c r="DBI6" s="179"/>
      <c r="DBJ6" s="179"/>
      <c r="DBK6" s="179"/>
      <c r="DBL6" s="199"/>
      <c r="DBM6" s="199"/>
      <c r="DBN6" s="199"/>
      <c r="DBO6" s="199"/>
      <c r="DBP6" s="199"/>
      <c r="DBQ6" s="199"/>
      <c r="DBR6" s="199"/>
      <c r="DBS6" s="199"/>
      <c r="DBT6" s="189"/>
      <c r="DBU6" s="209"/>
      <c r="DBV6" s="179"/>
      <c r="DBW6" s="179"/>
      <c r="DBX6" s="179"/>
      <c r="DBY6" s="179"/>
      <c r="DBZ6" s="179"/>
      <c r="DCA6" s="179"/>
      <c r="DCB6" s="199"/>
      <c r="DCC6" s="199"/>
      <c r="DCD6" s="199"/>
      <c r="DCE6" s="199"/>
      <c r="DCF6" s="199"/>
      <c r="DCG6" s="199"/>
      <c r="DCH6" s="199"/>
      <c r="DCI6" s="199"/>
      <c r="DCJ6" s="189"/>
      <c r="DCK6" s="209"/>
      <c r="DCL6" s="179"/>
      <c r="DCM6" s="179"/>
      <c r="DCN6" s="179"/>
      <c r="DCO6" s="179"/>
      <c r="DCP6" s="179"/>
      <c r="DCQ6" s="179"/>
      <c r="DCR6" s="199"/>
      <c r="DCS6" s="199"/>
      <c r="DCT6" s="199"/>
      <c r="DCU6" s="199"/>
      <c r="DCV6" s="199"/>
      <c r="DCW6" s="199"/>
      <c r="DCX6" s="199"/>
      <c r="DCY6" s="199"/>
      <c r="DCZ6" s="189"/>
      <c r="DDA6" s="209"/>
      <c r="DDB6" s="179"/>
      <c r="DDC6" s="179"/>
      <c r="DDD6" s="179"/>
      <c r="DDE6" s="179"/>
      <c r="DDF6" s="179"/>
      <c r="DDG6" s="179"/>
      <c r="DDH6" s="199"/>
      <c r="DDI6" s="199"/>
      <c r="DDJ6" s="199"/>
      <c r="DDK6" s="199"/>
      <c r="DDL6" s="199"/>
      <c r="DDM6" s="199"/>
      <c r="DDN6" s="199"/>
      <c r="DDO6" s="199"/>
      <c r="DDP6" s="189"/>
      <c r="DDQ6" s="209"/>
      <c r="DDR6" s="179"/>
      <c r="DDS6" s="179"/>
      <c r="DDT6" s="179"/>
      <c r="DDU6" s="179"/>
      <c r="DDV6" s="179"/>
      <c r="DDW6" s="179"/>
      <c r="DDX6" s="199"/>
      <c r="DDY6" s="199"/>
      <c r="DDZ6" s="199"/>
      <c r="DEA6" s="199"/>
      <c r="DEB6" s="199"/>
      <c r="DEC6" s="199"/>
      <c r="DED6" s="199"/>
      <c r="DEE6" s="199"/>
      <c r="DEF6" s="189"/>
      <c r="DEG6" s="209"/>
      <c r="DEH6" s="179"/>
      <c r="DEI6" s="179"/>
      <c r="DEJ6" s="179"/>
      <c r="DEK6" s="179"/>
      <c r="DEL6" s="179"/>
      <c r="DEM6" s="179"/>
      <c r="DEN6" s="199"/>
      <c r="DEO6" s="199"/>
      <c r="DEP6" s="199"/>
      <c r="DEQ6" s="199"/>
      <c r="DER6" s="199"/>
      <c r="DES6" s="199"/>
      <c r="DET6" s="199"/>
      <c r="DEU6" s="199"/>
      <c r="DEV6" s="189"/>
      <c r="DEW6" s="209"/>
      <c r="DEX6" s="179"/>
      <c r="DEY6" s="179"/>
      <c r="DEZ6" s="179"/>
      <c r="DFA6" s="179"/>
      <c r="DFB6" s="179"/>
      <c r="DFC6" s="179"/>
      <c r="DFD6" s="199"/>
      <c r="DFE6" s="199"/>
      <c r="DFF6" s="199"/>
      <c r="DFG6" s="199"/>
      <c r="DFH6" s="199"/>
      <c r="DFI6" s="199"/>
      <c r="DFJ6" s="199"/>
      <c r="DFK6" s="199"/>
      <c r="DFL6" s="189"/>
      <c r="DFM6" s="209"/>
      <c r="DFN6" s="179"/>
      <c r="DFO6" s="179"/>
      <c r="DFP6" s="179"/>
      <c r="DFQ6" s="179"/>
      <c r="DFR6" s="179"/>
      <c r="DFS6" s="179"/>
      <c r="DFT6" s="199"/>
      <c r="DFU6" s="199"/>
      <c r="DFV6" s="199"/>
      <c r="DFW6" s="199"/>
      <c r="DFX6" s="199"/>
      <c r="DFY6" s="199"/>
      <c r="DFZ6" s="199"/>
      <c r="DGA6" s="199"/>
      <c r="DGB6" s="189"/>
      <c r="DGC6" s="209"/>
      <c r="DGD6" s="179"/>
      <c r="DGE6" s="179"/>
      <c r="DGF6" s="179"/>
      <c r="DGG6" s="179"/>
      <c r="DGH6" s="179"/>
      <c r="DGI6" s="179"/>
      <c r="DGJ6" s="199"/>
      <c r="DGK6" s="199"/>
      <c r="DGL6" s="199"/>
      <c r="DGM6" s="199"/>
      <c r="DGN6" s="199"/>
      <c r="DGO6" s="199"/>
      <c r="DGP6" s="199"/>
      <c r="DGQ6" s="199"/>
      <c r="DGR6" s="189"/>
      <c r="DGS6" s="209"/>
      <c r="DGT6" s="179"/>
      <c r="DGU6" s="179"/>
      <c r="DGV6" s="179"/>
      <c r="DGW6" s="179"/>
      <c r="DGX6" s="179"/>
      <c r="DGY6" s="179"/>
      <c r="DGZ6" s="199"/>
      <c r="DHA6" s="199"/>
      <c r="DHB6" s="199"/>
      <c r="DHC6" s="199"/>
      <c r="DHD6" s="199"/>
      <c r="DHE6" s="199"/>
      <c r="DHF6" s="199"/>
      <c r="DHG6" s="199"/>
      <c r="DHH6" s="189"/>
      <c r="DHI6" s="209"/>
      <c r="DHJ6" s="179"/>
      <c r="DHK6" s="179"/>
      <c r="DHL6" s="179"/>
      <c r="DHM6" s="179"/>
      <c r="DHN6" s="179"/>
      <c r="DHO6" s="179"/>
      <c r="DHP6" s="199"/>
      <c r="DHQ6" s="199"/>
      <c r="DHR6" s="199"/>
      <c r="DHS6" s="199"/>
      <c r="DHT6" s="199"/>
      <c r="DHU6" s="199"/>
      <c r="DHV6" s="199"/>
      <c r="DHW6" s="199"/>
      <c r="DHX6" s="189"/>
      <c r="DHY6" s="209"/>
      <c r="DHZ6" s="179"/>
      <c r="DIA6" s="179"/>
      <c r="DIB6" s="179"/>
      <c r="DIC6" s="179"/>
      <c r="DID6" s="179"/>
      <c r="DIE6" s="179"/>
      <c r="DIF6" s="199"/>
      <c r="DIG6" s="199"/>
      <c r="DIH6" s="199"/>
      <c r="DII6" s="199"/>
      <c r="DIJ6" s="199"/>
      <c r="DIK6" s="199"/>
      <c r="DIL6" s="199"/>
      <c r="DIM6" s="199"/>
      <c r="DIN6" s="189"/>
      <c r="DIO6" s="209"/>
      <c r="DIP6" s="179"/>
      <c r="DIQ6" s="179"/>
      <c r="DIR6" s="179"/>
      <c r="DIS6" s="179"/>
      <c r="DIT6" s="179"/>
      <c r="DIU6" s="179"/>
      <c r="DIV6" s="199"/>
      <c r="DIW6" s="199"/>
      <c r="DIX6" s="199"/>
      <c r="DIY6" s="199"/>
      <c r="DIZ6" s="199"/>
      <c r="DJA6" s="199"/>
      <c r="DJB6" s="199"/>
      <c r="DJC6" s="199"/>
      <c r="DJD6" s="189"/>
      <c r="DJE6" s="209"/>
      <c r="DJF6" s="179"/>
      <c r="DJG6" s="179"/>
      <c r="DJH6" s="179"/>
      <c r="DJI6" s="179"/>
      <c r="DJJ6" s="179"/>
      <c r="DJK6" s="179"/>
      <c r="DJL6" s="199"/>
      <c r="DJM6" s="199"/>
      <c r="DJN6" s="199"/>
      <c r="DJO6" s="199"/>
      <c r="DJP6" s="199"/>
      <c r="DJQ6" s="199"/>
      <c r="DJR6" s="199"/>
      <c r="DJS6" s="199"/>
      <c r="DJT6" s="189"/>
      <c r="DJU6" s="209"/>
      <c r="DJV6" s="179"/>
      <c r="DJW6" s="179"/>
      <c r="DJX6" s="179"/>
      <c r="DJY6" s="179"/>
      <c r="DJZ6" s="179"/>
      <c r="DKA6" s="179"/>
      <c r="DKB6" s="199"/>
      <c r="DKC6" s="199"/>
      <c r="DKD6" s="199"/>
      <c r="DKE6" s="199"/>
      <c r="DKF6" s="199"/>
      <c r="DKG6" s="199"/>
      <c r="DKH6" s="199"/>
      <c r="DKI6" s="199"/>
      <c r="DKJ6" s="189"/>
      <c r="DKK6" s="209"/>
      <c r="DKL6" s="179"/>
      <c r="DKM6" s="179"/>
      <c r="DKN6" s="179"/>
      <c r="DKO6" s="179"/>
      <c r="DKP6" s="179"/>
      <c r="DKQ6" s="179"/>
      <c r="DKR6" s="199"/>
      <c r="DKS6" s="199"/>
      <c r="DKT6" s="199"/>
      <c r="DKU6" s="199"/>
      <c r="DKV6" s="199"/>
      <c r="DKW6" s="199"/>
      <c r="DKX6" s="199"/>
      <c r="DKY6" s="199"/>
      <c r="DKZ6" s="189"/>
      <c r="DLA6" s="209"/>
      <c r="DLB6" s="179"/>
      <c r="DLC6" s="179"/>
      <c r="DLD6" s="179"/>
      <c r="DLE6" s="179"/>
      <c r="DLF6" s="179"/>
      <c r="DLG6" s="179"/>
      <c r="DLH6" s="199"/>
      <c r="DLI6" s="199"/>
      <c r="DLJ6" s="199"/>
      <c r="DLK6" s="199"/>
      <c r="DLL6" s="199"/>
      <c r="DLM6" s="199"/>
      <c r="DLN6" s="199"/>
      <c r="DLO6" s="199"/>
      <c r="DLP6" s="189"/>
      <c r="DLQ6" s="209"/>
      <c r="DLR6" s="179"/>
      <c r="DLS6" s="179"/>
      <c r="DLT6" s="179"/>
      <c r="DLU6" s="179"/>
      <c r="DLV6" s="179"/>
      <c r="DLW6" s="179"/>
      <c r="DLX6" s="199"/>
      <c r="DLY6" s="199"/>
      <c r="DLZ6" s="199"/>
      <c r="DMA6" s="199"/>
      <c r="DMB6" s="199"/>
      <c r="DMC6" s="199"/>
      <c r="DMD6" s="199"/>
      <c r="DME6" s="199"/>
      <c r="DMF6" s="189"/>
      <c r="DMG6" s="209"/>
      <c r="DMH6" s="179"/>
      <c r="DMI6" s="179"/>
      <c r="DMJ6" s="179"/>
      <c r="DMK6" s="179"/>
      <c r="DML6" s="179"/>
      <c r="DMM6" s="179"/>
      <c r="DMN6" s="199"/>
      <c r="DMO6" s="199"/>
      <c r="DMP6" s="199"/>
      <c r="DMQ6" s="199"/>
      <c r="DMR6" s="199"/>
      <c r="DMS6" s="199"/>
      <c r="DMT6" s="199"/>
      <c r="DMU6" s="199"/>
      <c r="DMV6" s="189"/>
      <c r="DMW6" s="209"/>
      <c r="DMX6" s="179"/>
      <c r="DMY6" s="179"/>
      <c r="DMZ6" s="179"/>
      <c r="DNA6" s="179"/>
      <c r="DNB6" s="179"/>
      <c r="DNC6" s="179"/>
      <c r="DND6" s="199"/>
      <c r="DNE6" s="199"/>
      <c r="DNF6" s="199"/>
      <c r="DNG6" s="199"/>
      <c r="DNH6" s="199"/>
      <c r="DNI6" s="199"/>
      <c r="DNJ6" s="199"/>
      <c r="DNK6" s="199"/>
      <c r="DNL6" s="189"/>
      <c r="DNM6" s="209"/>
      <c r="DNN6" s="179"/>
      <c r="DNO6" s="179"/>
      <c r="DNP6" s="179"/>
      <c r="DNQ6" s="179"/>
      <c r="DNR6" s="179"/>
      <c r="DNS6" s="179"/>
      <c r="DNT6" s="199"/>
      <c r="DNU6" s="199"/>
      <c r="DNV6" s="199"/>
      <c r="DNW6" s="199"/>
      <c r="DNX6" s="199"/>
      <c r="DNY6" s="199"/>
      <c r="DNZ6" s="199"/>
      <c r="DOA6" s="199"/>
      <c r="DOB6" s="189"/>
      <c r="DOC6" s="209"/>
      <c r="DOD6" s="179"/>
      <c r="DOE6" s="179"/>
      <c r="DOF6" s="179"/>
      <c r="DOG6" s="179"/>
      <c r="DOH6" s="179"/>
      <c r="DOI6" s="179"/>
      <c r="DOJ6" s="199"/>
      <c r="DOK6" s="199"/>
      <c r="DOL6" s="199"/>
      <c r="DOM6" s="199"/>
      <c r="DON6" s="199"/>
      <c r="DOO6" s="199"/>
      <c r="DOP6" s="199"/>
      <c r="DOQ6" s="199"/>
      <c r="DOR6" s="189"/>
      <c r="DOS6" s="209"/>
      <c r="DOT6" s="179"/>
      <c r="DOU6" s="179"/>
      <c r="DOV6" s="179"/>
      <c r="DOW6" s="179"/>
      <c r="DOX6" s="179"/>
      <c r="DOY6" s="179"/>
      <c r="DOZ6" s="199"/>
      <c r="DPA6" s="199"/>
      <c r="DPB6" s="199"/>
      <c r="DPC6" s="199"/>
      <c r="DPD6" s="199"/>
      <c r="DPE6" s="199"/>
      <c r="DPF6" s="199"/>
      <c r="DPG6" s="199"/>
      <c r="DPH6" s="189"/>
      <c r="DPI6" s="209"/>
      <c r="DPJ6" s="179"/>
      <c r="DPK6" s="179"/>
      <c r="DPL6" s="179"/>
      <c r="DPM6" s="179"/>
      <c r="DPN6" s="179"/>
      <c r="DPO6" s="179"/>
      <c r="DPP6" s="199"/>
      <c r="DPQ6" s="199"/>
      <c r="DPR6" s="199"/>
      <c r="DPS6" s="199"/>
      <c r="DPT6" s="199"/>
      <c r="DPU6" s="199"/>
      <c r="DPV6" s="199"/>
      <c r="DPW6" s="199"/>
      <c r="DPX6" s="189"/>
      <c r="DPY6" s="209"/>
      <c r="DPZ6" s="179"/>
      <c r="DQA6" s="179"/>
      <c r="DQB6" s="179"/>
      <c r="DQC6" s="179"/>
      <c r="DQD6" s="179"/>
      <c r="DQE6" s="179"/>
      <c r="DQF6" s="199"/>
      <c r="DQG6" s="199"/>
      <c r="DQH6" s="199"/>
      <c r="DQI6" s="199"/>
      <c r="DQJ6" s="199"/>
      <c r="DQK6" s="199"/>
      <c r="DQL6" s="199"/>
      <c r="DQM6" s="199"/>
      <c r="DQN6" s="189"/>
      <c r="DQO6" s="209"/>
      <c r="DQP6" s="179"/>
      <c r="DQQ6" s="179"/>
      <c r="DQR6" s="179"/>
      <c r="DQS6" s="179"/>
      <c r="DQT6" s="179"/>
      <c r="DQU6" s="179"/>
      <c r="DQV6" s="199"/>
      <c r="DQW6" s="199"/>
      <c r="DQX6" s="199"/>
      <c r="DQY6" s="199"/>
      <c r="DQZ6" s="199"/>
      <c r="DRA6" s="199"/>
      <c r="DRB6" s="199"/>
      <c r="DRC6" s="199"/>
      <c r="DRD6" s="189"/>
      <c r="DRE6" s="209"/>
      <c r="DRF6" s="179"/>
      <c r="DRG6" s="179"/>
      <c r="DRH6" s="179"/>
      <c r="DRI6" s="179"/>
      <c r="DRJ6" s="179"/>
      <c r="DRK6" s="179"/>
      <c r="DRL6" s="199"/>
      <c r="DRM6" s="199"/>
      <c r="DRN6" s="199"/>
      <c r="DRO6" s="199"/>
      <c r="DRP6" s="199"/>
      <c r="DRQ6" s="199"/>
      <c r="DRR6" s="199"/>
      <c r="DRS6" s="199"/>
      <c r="DRT6" s="189"/>
      <c r="DRU6" s="209"/>
      <c r="DRV6" s="179"/>
      <c r="DRW6" s="179"/>
      <c r="DRX6" s="179"/>
      <c r="DRY6" s="179"/>
      <c r="DRZ6" s="179"/>
      <c r="DSA6" s="179"/>
      <c r="DSB6" s="199"/>
      <c r="DSC6" s="199"/>
      <c r="DSD6" s="199"/>
      <c r="DSE6" s="199"/>
      <c r="DSF6" s="199"/>
      <c r="DSG6" s="199"/>
      <c r="DSH6" s="199"/>
      <c r="DSI6" s="199"/>
      <c r="DSJ6" s="189"/>
      <c r="DSK6" s="209"/>
      <c r="DSL6" s="179"/>
      <c r="DSM6" s="179"/>
      <c r="DSN6" s="179"/>
      <c r="DSO6" s="179"/>
      <c r="DSP6" s="179"/>
      <c r="DSQ6" s="179"/>
      <c r="DSR6" s="199"/>
      <c r="DSS6" s="199"/>
      <c r="DST6" s="199"/>
      <c r="DSU6" s="199"/>
      <c r="DSV6" s="199"/>
      <c r="DSW6" s="199"/>
      <c r="DSX6" s="199"/>
      <c r="DSY6" s="199"/>
      <c r="DSZ6" s="189"/>
      <c r="DTA6" s="209"/>
      <c r="DTB6" s="179"/>
      <c r="DTC6" s="179"/>
      <c r="DTD6" s="179"/>
      <c r="DTE6" s="179"/>
      <c r="DTF6" s="179"/>
      <c r="DTG6" s="179"/>
      <c r="DTH6" s="199"/>
      <c r="DTI6" s="199"/>
      <c r="DTJ6" s="199"/>
      <c r="DTK6" s="199"/>
      <c r="DTL6" s="199"/>
      <c r="DTM6" s="199"/>
      <c r="DTN6" s="199"/>
      <c r="DTO6" s="199"/>
      <c r="DTP6" s="189"/>
      <c r="DTQ6" s="209"/>
      <c r="DTR6" s="179"/>
      <c r="DTS6" s="179"/>
      <c r="DTT6" s="179"/>
      <c r="DTU6" s="179"/>
      <c r="DTV6" s="179"/>
      <c r="DTW6" s="179"/>
      <c r="DTX6" s="199"/>
      <c r="DTY6" s="199"/>
      <c r="DTZ6" s="199"/>
      <c r="DUA6" s="199"/>
      <c r="DUB6" s="199"/>
      <c r="DUC6" s="199"/>
      <c r="DUD6" s="199"/>
      <c r="DUE6" s="199"/>
      <c r="DUF6" s="189"/>
      <c r="DUG6" s="209"/>
      <c r="DUH6" s="179"/>
      <c r="DUI6" s="179"/>
      <c r="DUJ6" s="179"/>
      <c r="DUK6" s="179"/>
      <c r="DUL6" s="179"/>
      <c r="DUM6" s="179"/>
      <c r="DUN6" s="199"/>
      <c r="DUO6" s="199"/>
      <c r="DUP6" s="199"/>
      <c r="DUQ6" s="199"/>
      <c r="DUR6" s="199"/>
      <c r="DUS6" s="199"/>
      <c r="DUT6" s="199"/>
      <c r="DUU6" s="199"/>
      <c r="DUV6" s="189"/>
      <c r="DUW6" s="209"/>
      <c r="DUX6" s="179"/>
      <c r="DUY6" s="179"/>
      <c r="DUZ6" s="179"/>
      <c r="DVA6" s="179"/>
      <c r="DVB6" s="179"/>
      <c r="DVC6" s="179"/>
      <c r="DVD6" s="199"/>
      <c r="DVE6" s="199"/>
      <c r="DVF6" s="199"/>
      <c r="DVG6" s="199"/>
      <c r="DVH6" s="199"/>
      <c r="DVI6" s="199"/>
      <c r="DVJ6" s="199"/>
      <c r="DVK6" s="199"/>
      <c r="DVL6" s="189"/>
      <c r="DVM6" s="209"/>
      <c r="DVN6" s="179"/>
      <c r="DVO6" s="179"/>
      <c r="DVP6" s="179"/>
      <c r="DVQ6" s="179"/>
      <c r="DVR6" s="179"/>
      <c r="DVS6" s="179"/>
      <c r="DVT6" s="199"/>
      <c r="DVU6" s="199"/>
      <c r="DVV6" s="199"/>
      <c r="DVW6" s="199"/>
      <c r="DVX6" s="199"/>
      <c r="DVY6" s="199"/>
      <c r="DVZ6" s="199"/>
      <c r="DWA6" s="199"/>
      <c r="DWB6" s="189"/>
      <c r="DWC6" s="209"/>
      <c r="DWD6" s="179"/>
      <c r="DWE6" s="179"/>
      <c r="DWF6" s="179"/>
      <c r="DWG6" s="179"/>
      <c r="DWH6" s="179"/>
      <c r="DWI6" s="179"/>
      <c r="DWJ6" s="199"/>
      <c r="DWK6" s="199"/>
      <c r="DWL6" s="199"/>
      <c r="DWM6" s="199"/>
      <c r="DWN6" s="199"/>
      <c r="DWO6" s="199"/>
      <c r="DWP6" s="199"/>
      <c r="DWQ6" s="199"/>
      <c r="DWR6" s="189"/>
      <c r="DWS6" s="209"/>
      <c r="DWT6" s="179"/>
      <c r="DWU6" s="179"/>
      <c r="DWV6" s="179"/>
      <c r="DWW6" s="179"/>
      <c r="DWX6" s="179"/>
      <c r="DWY6" s="179"/>
      <c r="DWZ6" s="199"/>
      <c r="DXA6" s="199"/>
      <c r="DXB6" s="199"/>
      <c r="DXC6" s="199"/>
      <c r="DXD6" s="199"/>
      <c r="DXE6" s="199"/>
      <c r="DXF6" s="199"/>
      <c r="DXG6" s="199"/>
      <c r="DXH6" s="189"/>
      <c r="DXI6" s="209"/>
      <c r="DXJ6" s="179"/>
      <c r="DXK6" s="179"/>
      <c r="DXL6" s="179"/>
      <c r="DXM6" s="179"/>
      <c r="DXN6" s="179"/>
      <c r="DXO6" s="179"/>
      <c r="DXP6" s="199"/>
      <c r="DXQ6" s="199"/>
      <c r="DXR6" s="199"/>
      <c r="DXS6" s="199"/>
      <c r="DXT6" s="199"/>
      <c r="DXU6" s="199"/>
      <c r="DXV6" s="199"/>
      <c r="DXW6" s="199"/>
      <c r="DXX6" s="189"/>
      <c r="DXY6" s="209"/>
      <c r="DXZ6" s="179"/>
      <c r="DYA6" s="179"/>
      <c r="DYB6" s="179"/>
      <c r="DYC6" s="179"/>
      <c r="DYD6" s="179"/>
      <c r="DYE6" s="179"/>
      <c r="DYF6" s="199"/>
      <c r="DYG6" s="199"/>
      <c r="DYH6" s="199"/>
      <c r="DYI6" s="199"/>
      <c r="DYJ6" s="199"/>
      <c r="DYK6" s="199"/>
      <c r="DYL6" s="199"/>
      <c r="DYM6" s="199"/>
      <c r="DYN6" s="189"/>
      <c r="DYO6" s="209"/>
      <c r="DYP6" s="179"/>
      <c r="DYQ6" s="179"/>
      <c r="DYR6" s="179"/>
      <c r="DYS6" s="179"/>
      <c r="DYT6" s="179"/>
      <c r="DYU6" s="179"/>
      <c r="DYV6" s="199"/>
      <c r="DYW6" s="199"/>
      <c r="DYX6" s="199"/>
      <c r="DYY6" s="199"/>
      <c r="DYZ6" s="199"/>
      <c r="DZA6" s="199"/>
      <c r="DZB6" s="199"/>
      <c r="DZC6" s="199"/>
      <c r="DZD6" s="189"/>
      <c r="DZE6" s="209"/>
      <c r="DZF6" s="179"/>
      <c r="DZG6" s="179"/>
      <c r="DZH6" s="179"/>
      <c r="DZI6" s="179"/>
      <c r="DZJ6" s="179"/>
      <c r="DZK6" s="179"/>
      <c r="DZL6" s="199"/>
      <c r="DZM6" s="199"/>
      <c r="DZN6" s="199"/>
      <c r="DZO6" s="199"/>
      <c r="DZP6" s="199"/>
      <c r="DZQ6" s="199"/>
      <c r="DZR6" s="199"/>
      <c r="DZS6" s="199"/>
      <c r="DZT6" s="189"/>
      <c r="DZU6" s="209"/>
      <c r="DZV6" s="179"/>
      <c r="DZW6" s="179"/>
      <c r="DZX6" s="179"/>
      <c r="DZY6" s="179"/>
      <c r="DZZ6" s="179"/>
      <c r="EAA6" s="179"/>
      <c r="EAB6" s="199"/>
      <c r="EAC6" s="199"/>
      <c r="EAD6" s="199"/>
      <c r="EAE6" s="199"/>
      <c r="EAF6" s="199"/>
      <c r="EAG6" s="199"/>
      <c r="EAH6" s="199"/>
      <c r="EAI6" s="199"/>
      <c r="EAJ6" s="189"/>
      <c r="EAK6" s="209"/>
      <c r="EAL6" s="179"/>
      <c r="EAM6" s="179"/>
      <c r="EAN6" s="179"/>
      <c r="EAO6" s="179"/>
      <c r="EAP6" s="179"/>
      <c r="EAQ6" s="179"/>
      <c r="EAR6" s="199"/>
      <c r="EAS6" s="199"/>
      <c r="EAT6" s="199"/>
      <c r="EAU6" s="199"/>
      <c r="EAV6" s="199"/>
      <c r="EAW6" s="199"/>
      <c r="EAX6" s="199"/>
      <c r="EAY6" s="199"/>
      <c r="EAZ6" s="189"/>
      <c r="EBA6" s="209"/>
      <c r="EBB6" s="179"/>
      <c r="EBC6" s="179"/>
      <c r="EBD6" s="179"/>
      <c r="EBE6" s="179"/>
      <c r="EBF6" s="179"/>
      <c r="EBG6" s="179"/>
      <c r="EBH6" s="199"/>
      <c r="EBI6" s="199"/>
      <c r="EBJ6" s="199"/>
      <c r="EBK6" s="199"/>
      <c r="EBL6" s="199"/>
      <c r="EBM6" s="199"/>
      <c r="EBN6" s="199"/>
      <c r="EBO6" s="199"/>
      <c r="EBP6" s="189"/>
      <c r="EBQ6" s="209"/>
      <c r="EBR6" s="179"/>
      <c r="EBS6" s="179"/>
      <c r="EBT6" s="179"/>
      <c r="EBU6" s="179"/>
      <c r="EBV6" s="179"/>
      <c r="EBW6" s="179"/>
      <c r="EBX6" s="199"/>
      <c r="EBY6" s="199"/>
      <c r="EBZ6" s="199"/>
      <c r="ECA6" s="199"/>
      <c r="ECB6" s="199"/>
      <c r="ECC6" s="199"/>
      <c r="ECD6" s="199"/>
      <c r="ECE6" s="199"/>
      <c r="ECF6" s="189"/>
      <c r="ECG6" s="209"/>
      <c r="ECH6" s="179"/>
      <c r="ECI6" s="179"/>
      <c r="ECJ6" s="179"/>
      <c r="ECK6" s="179"/>
      <c r="ECL6" s="179"/>
      <c r="ECM6" s="179"/>
      <c r="ECN6" s="199"/>
      <c r="ECO6" s="199"/>
      <c r="ECP6" s="199"/>
      <c r="ECQ6" s="199"/>
      <c r="ECR6" s="199"/>
      <c r="ECS6" s="199"/>
      <c r="ECT6" s="199"/>
      <c r="ECU6" s="199"/>
      <c r="ECV6" s="189"/>
      <c r="ECW6" s="209"/>
      <c r="ECX6" s="179"/>
      <c r="ECY6" s="179"/>
      <c r="ECZ6" s="179"/>
      <c r="EDA6" s="179"/>
      <c r="EDB6" s="179"/>
      <c r="EDC6" s="179"/>
      <c r="EDD6" s="199"/>
      <c r="EDE6" s="199"/>
      <c r="EDF6" s="199"/>
      <c r="EDG6" s="199"/>
      <c r="EDH6" s="199"/>
      <c r="EDI6" s="199"/>
      <c r="EDJ6" s="199"/>
      <c r="EDK6" s="199"/>
      <c r="EDL6" s="189"/>
      <c r="EDM6" s="209"/>
      <c r="EDN6" s="179"/>
      <c r="EDO6" s="179"/>
      <c r="EDP6" s="179"/>
      <c r="EDQ6" s="179"/>
      <c r="EDR6" s="179"/>
      <c r="EDS6" s="179"/>
      <c r="EDT6" s="199"/>
      <c r="EDU6" s="199"/>
      <c r="EDV6" s="199"/>
      <c r="EDW6" s="199"/>
      <c r="EDX6" s="199"/>
      <c r="EDY6" s="199"/>
      <c r="EDZ6" s="199"/>
      <c r="EEA6" s="199"/>
      <c r="EEB6" s="189"/>
      <c r="EEC6" s="209"/>
      <c r="EED6" s="179"/>
      <c r="EEE6" s="179"/>
      <c r="EEF6" s="179"/>
      <c r="EEG6" s="179"/>
      <c r="EEH6" s="179"/>
      <c r="EEI6" s="179"/>
      <c r="EEJ6" s="199"/>
      <c r="EEK6" s="199"/>
      <c r="EEL6" s="199"/>
      <c r="EEM6" s="199"/>
      <c r="EEN6" s="199"/>
      <c r="EEO6" s="199"/>
      <c r="EEP6" s="199"/>
      <c r="EEQ6" s="199"/>
      <c r="EER6" s="189"/>
      <c r="EES6" s="209"/>
      <c r="EET6" s="179"/>
      <c r="EEU6" s="179"/>
      <c r="EEV6" s="179"/>
      <c r="EEW6" s="179"/>
      <c r="EEX6" s="179"/>
      <c r="EEY6" s="179"/>
      <c r="EEZ6" s="199"/>
      <c r="EFA6" s="199"/>
      <c r="EFB6" s="199"/>
      <c r="EFC6" s="199"/>
      <c r="EFD6" s="199"/>
      <c r="EFE6" s="199"/>
      <c r="EFF6" s="199"/>
      <c r="EFG6" s="199"/>
      <c r="EFH6" s="189"/>
      <c r="EFI6" s="209"/>
      <c r="EFJ6" s="179"/>
      <c r="EFK6" s="179"/>
      <c r="EFL6" s="179"/>
      <c r="EFM6" s="179"/>
      <c r="EFN6" s="179"/>
      <c r="EFO6" s="179"/>
      <c r="EFP6" s="199"/>
      <c r="EFQ6" s="199"/>
      <c r="EFR6" s="199"/>
      <c r="EFS6" s="199"/>
      <c r="EFT6" s="199"/>
      <c r="EFU6" s="199"/>
      <c r="EFV6" s="199"/>
      <c r="EFW6" s="199"/>
      <c r="EFX6" s="189"/>
      <c r="EFY6" s="209"/>
      <c r="EFZ6" s="179"/>
      <c r="EGA6" s="179"/>
      <c r="EGB6" s="179"/>
      <c r="EGC6" s="179"/>
      <c r="EGD6" s="179"/>
      <c r="EGE6" s="179"/>
      <c r="EGF6" s="199"/>
      <c r="EGG6" s="199"/>
      <c r="EGH6" s="199"/>
      <c r="EGI6" s="199"/>
      <c r="EGJ6" s="199"/>
      <c r="EGK6" s="199"/>
      <c r="EGL6" s="199"/>
      <c r="EGM6" s="199"/>
      <c r="EGN6" s="189"/>
      <c r="EGO6" s="209"/>
      <c r="EGP6" s="179"/>
      <c r="EGQ6" s="179"/>
      <c r="EGR6" s="179"/>
      <c r="EGS6" s="179"/>
      <c r="EGT6" s="179"/>
      <c r="EGU6" s="179"/>
      <c r="EGV6" s="199"/>
      <c r="EGW6" s="199"/>
      <c r="EGX6" s="199"/>
      <c r="EGY6" s="199"/>
      <c r="EGZ6" s="199"/>
      <c r="EHA6" s="199"/>
      <c r="EHB6" s="199"/>
      <c r="EHC6" s="199"/>
      <c r="EHD6" s="189"/>
      <c r="EHE6" s="209"/>
      <c r="EHF6" s="179"/>
      <c r="EHG6" s="179"/>
      <c r="EHH6" s="179"/>
      <c r="EHI6" s="179"/>
      <c r="EHJ6" s="179"/>
      <c r="EHK6" s="179"/>
      <c r="EHL6" s="199"/>
      <c r="EHM6" s="199"/>
      <c r="EHN6" s="199"/>
      <c r="EHO6" s="199"/>
      <c r="EHP6" s="199"/>
      <c r="EHQ6" s="199"/>
      <c r="EHR6" s="199"/>
      <c r="EHS6" s="199"/>
      <c r="EHT6" s="189"/>
      <c r="EHU6" s="209"/>
      <c r="EHV6" s="179"/>
      <c r="EHW6" s="179"/>
      <c r="EHX6" s="179"/>
      <c r="EHY6" s="179"/>
      <c r="EHZ6" s="179"/>
      <c r="EIA6" s="179"/>
      <c r="EIB6" s="199"/>
      <c r="EIC6" s="199"/>
      <c r="EID6" s="199"/>
      <c r="EIE6" s="199"/>
      <c r="EIF6" s="199"/>
      <c r="EIG6" s="199"/>
      <c r="EIH6" s="199"/>
      <c r="EII6" s="199"/>
      <c r="EIJ6" s="189"/>
      <c r="EIK6" s="209"/>
      <c r="EIL6" s="179"/>
      <c r="EIM6" s="179"/>
      <c r="EIN6" s="179"/>
      <c r="EIO6" s="179"/>
      <c r="EIP6" s="179"/>
      <c r="EIQ6" s="179"/>
      <c r="EIR6" s="199"/>
      <c r="EIS6" s="199"/>
      <c r="EIT6" s="199"/>
      <c r="EIU6" s="199"/>
      <c r="EIV6" s="199"/>
      <c r="EIW6" s="199"/>
      <c r="EIX6" s="199"/>
      <c r="EIY6" s="199"/>
      <c r="EIZ6" s="189"/>
      <c r="EJA6" s="209"/>
      <c r="EJB6" s="179"/>
      <c r="EJC6" s="179"/>
      <c r="EJD6" s="179"/>
      <c r="EJE6" s="179"/>
      <c r="EJF6" s="179"/>
      <c r="EJG6" s="179"/>
      <c r="EJH6" s="199"/>
      <c r="EJI6" s="199"/>
      <c r="EJJ6" s="199"/>
      <c r="EJK6" s="199"/>
      <c r="EJL6" s="199"/>
      <c r="EJM6" s="199"/>
      <c r="EJN6" s="199"/>
      <c r="EJO6" s="199"/>
      <c r="EJP6" s="189"/>
      <c r="EJQ6" s="209"/>
      <c r="EJR6" s="179"/>
      <c r="EJS6" s="179"/>
      <c r="EJT6" s="179"/>
      <c r="EJU6" s="179"/>
      <c r="EJV6" s="179"/>
      <c r="EJW6" s="179"/>
      <c r="EJX6" s="199"/>
      <c r="EJY6" s="199"/>
      <c r="EJZ6" s="199"/>
      <c r="EKA6" s="199"/>
      <c r="EKB6" s="199"/>
      <c r="EKC6" s="199"/>
      <c r="EKD6" s="199"/>
      <c r="EKE6" s="199"/>
      <c r="EKF6" s="189"/>
      <c r="EKG6" s="209"/>
      <c r="EKH6" s="179"/>
      <c r="EKI6" s="179"/>
      <c r="EKJ6" s="179"/>
      <c r="EKK6" s="179"/>
      <c r="EKL6" s="179"/>
      <c r="EKM6" s="179"/>
      <c r="EKN6" s="199"/>
      <c r="EKO6" s="199"/>
      <c r="EKP6" s="199"/>
      <c r="EKQ6" s="199"/>
      <c r="EKR6" s="199"/>
      <c r="EKS6" s="199"/>
      <c r="EKT6" s="199"/>
      <c r="EKU6" s="199"/>
      <c r="EKV6" s="189"/>
      <c r="EKW6" s="209"/>
      <c r="EKX6" s="179"/>
      <c r="EKY6" s="179"/>
      <c r="EKZ6" s="179"/>
      <c r="ELA6" s="179"/>
      <c r="ELB6" s="179"/>
      <c r="ELC6" s="179"/>
      <c r="ELD6" s="199"/>
      <c r="ELE6" s="199"/>
      <c r="ELF6" s="199"/>
      <c r="ELG6" s="199"/>
      <c r="ELH6" s="199"/>
      <c r="ELI6" s="199"/>
      <c r="ELJ6" s="199"/>
      <c r="ELK6" s="199"/>
      <c r="ELL6" s="189"/>
      <c r="ELM6" s="209"/>
      <c r="ELN6" s="179"/>
      <c r="ELO6" s="179"/>
      <c r="ELP6" s="179"/>
      <c r="ELQ6" s="179"/>
      <c r="ELR6" s="179"/>
      <c r="ELS6" s="179"/>
      <c r="ELT6" s="199"/>
      <c r="ELU6" s="199"/>
      <c r="ELV6" s="199"/>
      <c r="ELW6" s="199"/>
      <c r="ELX6" s="199"/>
      <c r="ELY6" s="199"/>
      <c r="ELZ6" s="199"/>
      <c r="EMA6" s="199"/>
      <c r="EMB6" s="189"/>
      <c r="EMC6" s="209"/>
      <c r="EMD6" s="179"/>
      <c r="EME6" s="179"/>
      <c r="EMF6" s="179"/>
      <c r="EMG6" s="179"/>
      <c r="EMH6" s="179"/>
      <c r="EMI6" s="179"/>
      <c r="EMJ6" s="199"/>
      <c r="EMK6" s="199"/>
      <c r="EML6" s="199"/>
      <c r="EMM6" s="199"/>
      <c r="EMN6" s="199"/>
      <c r="EMO6" s="199"/>
      <c r="EMP6" s="199"/>
      <c r="EMQ6" s="199"/>
      <c r="EMR6" s="189"/>
      <c r="EMS6" s="209"/>
      <c r="EMT6" s="179"/>
      <c r="EMU6" s="179"/>
      <c r="EMV6" s="179"/>
      <c r="EMW6" s="179"/>
      <c r="EMX6" s="179"/>
      <c r="EMY6" s="179"/>
      <c r="EMZ6" s="199"/>
      <c r="ENA6" s="199"/>
      <c r="ENB6" s="199"/>
      <c r="ENC6" s="199"/>
      <c r="END6" s="199"/>
      <c r="ENE6" s="199"/>
      <c r="ENF6" s="199"/>
      <c r="ENG6" s="199"/>
      <c r="ENH6" s="189"/>
      <c r="ENI6" s="209"/>
      <c r="ENJ6" s="179"/>
      <c r="ENK6" s="179"/>
      <c r="ENL6" s="179"/>
      <c r="ENM6" s="179"/>
      <c r="ENN6" s="179"/>
      <c r="ENO6" s="179"/>
      <c r="ENP6" s="199"/>
      <c r="ENQ6" s="199"/>
      <c r="ENR6" s="199"/>
      <c r="ENS6" s="199"/>
      <c r="ENT6" s="199"/>
      <c r="ENU6" s="199"/>
      <c r="ENV6" s="199"/>
      <c r="ENW6" s="199"/>
      <c r="ENX6" s="189"/>
      <c r="ENY6" s="209"/>
      <c r="ENZ6" s="179"/>
      <c r="EOA6" s="179"/>
      <c r="EOB6" s="179"/>
      <c r="EOC6" s="179"/>
      <c r="EOD6" s="179"/>
      <c r="EOE6" s="179"/>
      <c r="EOF6" s="199"/>
      <c r="EOG6" s="199"/>
      <c r="EOH6" s="199"/>
      <c r="EOI6" s="199"/>
      <c r="EOJ6" s="199"/>
      <c r="EOK6" s="199"/>
      <c r="EOL6" s="199"/>
      <c r="EOM6" s="199"/>
      <c r="EON6" s="189"/>
      <c r="EOO6" s="209"/>
      <c r="EOP6" s="179"/>
      <c r="EOQ6" s="179"/>
      <c r="EOR6" s="179"/>
      <c r="EOS6" s="179"/>
      <c r="EOT6" s="179"/>
      <c r="EOU6" s="179"/>
      <c r="EOV6" s="199"/>
      <c r="EOW6" s="199"/>
      <c r="EOX6" s="199"/>
      <c r="EOY6" s="199"/>
      <c r="EOZ6" s="199"/>
      <c r="EPA6" s="199"/>
      <c r="EPB6" s="199"/>
      <c r="EPC6" s="199"/>
      <c r="EPD6" s="189"/>
      <c r="EPE6" s="209"/>
      <c r="EPF6" s="179"/>
      <c r="EPG6" s="179"/>
      <c r="EPH6" s="179"/>
      <c r="EPI6" s="179"/>
      <c r="EPJ6" s="179"/>
      <c r="EPK6" s="179"/>
      <c r="EPL6" s="199"/>
      <c r="EPM6" s="199"/>
      <c r="EPN6" s="199"/>
      <c r="EPO6" s="199"/>
      <c r="EPP6" s="199"/>
      <c r="EPQ6" s="199"/>
      <c r="EPR6" s="199"/>
      <c r="EPS6" s="199"/>
      <c r="EPT6" s="189"/>
      <c r="EPU6" s="209"/>
      <c r="EPV6" s="179"/>
      <c r="EPW6" s="179"/>
      <c r="EPX6" s="179"/>
      <c r="EPY6" s="179"/>
      <c r="EPZ6" s="179"/>
      <c r="EQA6" s="179"/>
      <c r="EQB6" s="199"/>
      <c r="EQC6" s="199"/>
      <c r="EQD6" s="199"/>
      <c r="EQE6" s="199"/>
      <c r="EQF6" s="199"/>
      <c r="EQG6" s="199"/>
      <c r="EQH6" s="199"/>
      <c r="EQI6" s="199"/>
      <c r="EQJ6" s="189"/>
      <c r="EQK6" s="209"/>
      <c r="EQL6" s="179"/>
      <c r="EQM6" s="179"/>
      <c r="EQN6" s="179"/>
      <c r="EQO6" s="179"/>
      <c r="EQP6" s="179"/>
      <c r="EQQ6" s="179"/>
      <c r="EQR6" s="199"/>
      <c r="EQS6" s="199"/>
      <c r="EQT6" s="199"/>
      <c r="EQU6" s="199"/>
      <c r="EQV6" s="199"/>
      <c r="EQW6" s="199"/>
      <c r="EQX6" s="199"/>
      <c r="EQY6" s="199"/>
      <c r="EQZ6" s="189"/>
      <c r="ERA6" s="209"/>
      <c r="ERB6" s="179"/>
      <c r="ERC6" s="179"/>
      <c r="ERD6" s="179"/>
      <c r="ERE6" s="179"/>
      <c r="ERF6" s="179"/>
      <c r="ERG6" s="179"/>
      <c r="ERH6" s="199"/>
      <c r="ERI6" s="199"/>
      <c r="ERJ6" s="199"/>
      <c r="ERK6" s="199"/>
      <c r="ERL6" s="199"/>
      <c r="ERM6" s="199"/>
      <c r="ERN6" s="199"/>
      <c r="ERO6" s="199"/>
      <c r="ERP6" s="189"/>
      <c r="ERQ6" s="209"/>
      <c r="ERR6" s="179"/>
      <c r="ERS6" s="179"/>
      <c r="ERT6" s="179"/>
      <c r="ERU6" s="179"/>
      <c r="ERV6" s="179"/>
      <c r="ERW6" s="179"/>
      <c r="ERX6" s="199"/>
      <c r="ERY6" s="199"/>
      <c r="ERZ6" s="199"/>
      <c r="ESA6" s="199"/>
      <c r="ESB6" s="199"/>
      <c r="ESC6" s="199"/>
      <c r="ESD6" s="199"/>
      <c r="ESE6" s="199"/>
      <c r="ESF6" s="189"/>
      <c r="ESG6" s="209"/>
      <c r="ESH6" s="179"/>
      <c r="ESI6" s="179"/>
      <c r="ESJ6" s="179"/>
      <c r="ESK6" s="179"/>
      <c r="ESL6" s="179"/>
      <c r="ESM6" s="179"/>
      <c r="ESN6" s="199"/>
      <c r="ESO6" s="199"/>
      <c r="ESP6" s="199"/>
      <c r="ESQ6" s="199"/>
      <c r="ESR6" s="199"/>
      <c r="ESS6" s="199"/>
      <c r="EST6" s="199"/>
      <c r="ESU6" s="199"/>
      <c r="ESV6" s="189"/>
      <c r="ESW6" s="209"/>
      <c r="ESX6" s="179"/>
      <c r="ESY6" s="179"/>
      <c r="ESZ6" s="179"/>
      <c r="ETA6" s="179"/>
      <c r="ETB6" s="179"/>
      <c r="ETC6" s="179"/>
      <c r="ETD6" s="199"/>
      <c r="ETE6" s="199"/>
      <c r="ETF6" s="199"/>
      <c r="ETG6" s="199"/>
      <c r="ETH6" s="199"/>
      <c r="ETI6" s="199"/>
      <c r="ETJ6" s="199"/>
      <c r="ETK6" s="199"/>
      <c r="ETL6" s="189"/>
      <c r="ETM6" s="209"/>
      <c r="ETN6" s="179"/>
      <c r="ETO6" s="179"/>
      <c r="ETP6" s="179"/>
      <c r="ETQ6" s="179"/>
      <c r="ETR6" s="179"/>
      <c r="ETS6" s="179"/>
      <c r="ETT6" s="199"/>
      <c r="ETU6" s="199"/>
      <c r="ETV6" s="199"/>
      <c r="ETW6" s="199"/>
      <c r="ETX6" s="199"/>
      <c r="ETY6" s="199"/>
      <c r="ETZ6" s="199"/>
      <c r="EUA6" s="199"/>
      <c r="EUB6" s="189"/>
      <c r="EUC6" s="209"/>
      <c r="EUD6" s="179"/>
      <c r="EUE6" s="179"/>
      <c r="EUF6" s="179"/>
      <c r="EUG6" s="179"/>
      <c r="EUH6" s="179"/>
      <c r="EUI6" s="179"/>
      <c r="EUJ6" s="199"/>
      <c r="EUK6" s="199"/>
      <c r="EUL6" s="199"/>
      <c r="EUM6" s="199"/>
      <c r="EUN6" s="199"/>
      <c r="EUO6" s="199"/>
      <c r="EUP6" s="199"/>
      <c r="EUQ6" s="199"/>
      <c r="EUR6" s="189"/>
      <c r="EUS6" s="209"/>
      <c r="EUT6" s="179"/>
      <c r="EUU6" s="179"/>
      <c r="EUV6" s="179"/>
      <c r="EUW6" s="179"/>
      <c r="EUX6" s="179"/>
      <c r="EUY6" s="179"/>
      <c r="EUZ6" s="199"/>
      <c r="EVA6" s="199"/>
      <c r="EVB6" s="199"/>
      <c r="EVC6" s="199"/>
      <c r="EVD6" s="199"/>
      <c r="EVE6" s="199"/>
      <c r="EVF6" s="199"/>
      <c r="EVG6" s="199"/>
      <c r="EVH6" s="189"/>
      <c r="EVI6" s="209"/>
      <c r="EVJ6" s="179"/>
      <c r="EVK6" s="179"/>
      <c r="EVL6" s="179"/>
      <c r="EVM6" s="179"/>
      <c r="EVN6" s="179"/>
      <c r="EVO6" s="179"/>
      <c r="EVP6" s="199"/>
      <c r="EVQ6" s="199"/>
      <c r="EVR6" s="199"/>
      <c r="EVS6" s="199"/>
      <c r="EVT6" s="199"/>
      <c r="EVU6" s="199"/>
      <c r="EVV6" s="199"/>
      <c r="EVW6" s="199"/>
      <c r="EVX6" s="189"/>
      <c r="EVY6" s="209"/>
      <c r="EVZ6" s="179"/>
      <c r="EWA6" s="179"/>
      <c r="EWB6" s="179"/>
      <c r="EWC6" s="179"/>
      <c r="EWD6" s="179"/>
      <c r="EWE6" s="179"/>
      <c r="EWF6" s="199"/>
      <c r="EWG6" s="199"/>
      <c r="EWH6" s="199"/>
      <c r="EWI6" s="199"/>
      <c r="EWJ6" s="199"/>
      <c r="EWK6" s="199"/>
      <c r="EWL6" s="199"/>
      <c r="EWM6" s="199"/>
      <c r="EWN6" s="189"/>
      <c r="EWO6" s="209"/>
      <c r="EWP6" s="179"/>
      <c r="EWQ6" s="179"/>
      <c r="EWR6" s="179"/>
      <c r="EWS6" s="179"/>
      <c r="EWT6" s="179"/>
      <c r="EWU6" s="179"/>
      <c r="EWV6" s="199"/>
      <c r="EWW6" s="199"/>
      <c r="EWX6" s="199"/>
      <c r="EWY6" s="199"/>
      <c r="EWZ6" s="199"/>
      <c r="EXA6" s="199"/>
      <c r="EXB6" s="199"/>
      <c r="EXC6" s="199"/>
      <c r="EXD6" s="189"/>
      <c r="EXE6" s="209"/>
      <c r="EXF6" s="179"/>
      <c r="EXG6" s="179"/>
      <c r="EXH6" s="179"/>
      <c r="EXI6" s="179"/>
      <c r="EXJ6" s="179"/>
      <c r="EXK6" s="179"/>
      <c r="EXL6" s="199"/>
      <c r="EXM6" s="199"/>
      <c r="EXN6" s="199"/>
      <c r="EXO6" s="199"/>
      <c r="EXP6" s="199"/>
      <c r="EXQ6" s="199"/>
      <c r="EXR6" s="199"/>
      <c r="EXS6" s="199"/>
      <c r="EXT6" s="189"/>
      <c r="EXU6" s="209"/>
      <c r="EXV6" s="179"/>
      <c r="EXW6" s="179"/>
      <c r="EXX6" s="179"/>
      <c r="EXY6" s="179"/>
      <c r="EXZ6" s="179"/>
      <c r="EYA6" s="179"/>
      <c r="EYB6" s="199"/>
      <c r="EYC6" s="199"/>
      <c r="EYD6" s="199"/>
      <c r="EYE6" s="199"/>
      <c r="EYF6" s="199"/>
      <c r="EYG6" s="199"/>
      <c r="EYH6" s="199"/>
      <c r="EYI6" s="199"/>
      <c r="EYJ6" s="189"/>
      <c r="EYK6" s="209"/>
      <c r="EYL6" s="179"/>
      <c r="EYM6" s="179"/>
      <c r="EYN6" s="179"/>
      <c r="EYO6" s="179"/>
      <c r="EYP6" s="179"/>
      <c r="EYQ6" s="179"/>
      <c r="EYR6" s="199"/>
      <c r="EYS6" s="199"/>
      <c r="EYT6" s="199"/>
      <c r="EYU6" s="199"/>
      <c r="EYV6" s="199"/>
      <c r="EYW6" s="199"/>
      <c r="EYX6" s="199"/>
      <c r="EYY6" s="199"/>
      <c r="EYZ6" s="189"/>
      <c r="EZA6" s="209"/>
      <c r="EZB6" s="179"/>
      <c r="EZC6" s="179"/>
      <c r="EZD6" s="179"/>
      <c r="EZE6" s="179"/>
      <c r="EZF6" s="179"/>
      <c r="EZG6" s="179"/>
      <c r="EZH6" s="199"/>
      <c r="EZI6" s="199"/>
      <c r="EZJ6" s="199"/>
      <c r="EZK6" s="199"/>
      <c r="EZL6" s="199"/>
      <c r="EZM6" s="199"/>
      <c r="EZN6" s="199"/>
      <c r="EZO6" s="199"/>
      <c r="EZP6" s="189"/>
      <c r="EZQ6" s="209"/>
      <c r="EZR6" s="179"/>
      <c r="EZS6" s="179"/>
      <c r="EZT6" s="179"/>
      <c r="EZU6" s="179"/>
      <c r="EZV6" s="179"/>
      <c r="EZW6" s="179"/>
      <c r="EZX6" s="199"/>
      <c r="EZY6" s="199"/>
      <c r="EZZ6" s="199"/>
      <c r="FAA6" s="199"/>
      <c r="FAB6" s="199"/>
      <c r="FAC6" s="199"/>
      <c r="FAD6" s="199"/>
      <c r="FAE6" s="199"/>
      <c r="FAF6" s="189"/>
      <c r="FAG6" s="209"/>
      <c r="FAH6" s="179"/>
      <c r="FAI6" s="179"/>
      <c r="FAJ6" s="179"/>
      <c r="FAK6" s="179"/>
      <c r="FAL6" s="179"/>
      <c r="FAM6" s="179"/>
      <c r="FAN6" s="199"/>
      <c r="FAO6" s="199"/>
      <c r="FAP6" s="199"/>
      <c r="FAQ6" s="199"/>
      <c r="FAR6" s="199"/>
      <c r="FAS6" s="199"/>
      <c r="FAT6" s="199"/>
      <c r="FAU6" s="199"/>
      <c r="FAV6" s="189"/>
      <c r="FAW6" s="209"/>
      <c r="FAX6" s="179"/>
      <c r="FAY6" s="179"/>
      <c r="FAZ6" s="179"/>
      <c r="FBA6" s="179"/>
      <c r="FBB6" s="179"/>
      <c r="FBC6" s="179"/>
      <c r="FBD6" s="199"/>
      <c r="FBE6" s="199"/>
      <c r="FBF6" s="199"/>
      <c r="FBG6" s="199"/>
      <c r="FBH6" s="199"/>
      <c r="FBI6" s="199"/>
      <c r="FBJ6" s="199"/>
      <c r="FBK6" s="199"/>
      <c r="FBL6" s="189"/>
      <c r="FBM6" s="209"/>
      <c r="FBN6" s="179"/>
      <c r="FBO6" s="179"/>
      <c r="FBP6" s="179"/>
      <c r="FBQ6" s="179"/>
      <c r="FBR6" s="179"/>
      <c r="FBS6" s="179"/>
      <c r="FBT6" s="199"/>
      <c r="FBU6" s="199"/>
      <c r="FBV6" s="199"/>
      <c r="FBW6" s="199"/>
      <c r="FBX6" s="199"/>
      <c r="FBY6" s="199"/>
      <c r="FBZ6" s="199"/>
      <c r="FCA6" s="199"/>
      <c r="FCB6" s="189"/>
      <c r="FCC6" s="209"/>
      <c r="FCD6" s="179"/>
      <c r="FCE6" s="179"/>
      <c r="FCF6" s="179"/>
      <c r="FCG6" s="179"/>
      <c r="FCH6" s="179"/>
      <c r="FCI6" s="179"/>
      <c r="FCJ6" s="199"/>
      <c r="FCK6" s="199"/>
      <c r="FCL6" s="199"/>
      <c r="FCM6" s="199"/>
      <c r="FCN6" s="199"/>
      <c r="FCO6" s="199"/>
      <c r="FCP6" s="199"/>
      <c r="FCQ6" s="199"/>
      <c r="FCR6" s="189"/>
      <c r="FCS6" s="209"/>
      <c r="FCT6" s="179"/>
      <c r="FCU6" s="179"/>
      <c r="FCV6" s="179"/>
      <c r="FCW6" s="179"/>
      <c r="FCX6" s="179"/>
      <c r="FCY6" s="179"/>
      <c r="FCZ6" s="199"/>
      <c r="FDA6" s="199"/>
      <c r="FDB6" s="199"/>
      <c r="FDC6" s="199"/>
      <c r="FDD6" s="199"/>
      <c r="FDE6" s="199"/>
      <c r="FDF6" s="199"/>
      <c r="FDG6" s="199"/>
      <c r="FDH6" s="189"/>
      <c r="FDI6" s="209"/>
      <c r="FDJ6" s="179"/>
      <c r="FDK6" s="179"/>
      <c r="FDL6" s="179"/>
      <c r="FDM6" s="179"/>
      <c r="FDN6" s="179"/>
      <c r="FDO6" s="179"/>
      <c r="FDP6" s="199"/>
      <c r="FDQ6" s="199"/>
      <c r="FDR6" s="199"/>
      <c r="FDS6" s="199"/>
      <c r="FDT6" s="199"/>
      <c r="FDU6" s="199"/>
      <c r="FDV6" s="199"/>
      <c r="FDW6" s="199"/>
      <c r="FDX6" s="189"/>
      <c r="FDY6" s="209"/>
      <c r="FDZ6" s="179"/>
      <c r="FEA6" s="179"/>
      <c r="FEB6" s="179"/>
      <c r="FEC6" s="179"/>
      <c r="FED6" s="179"/>
      <c r="FEE6" s="179"/>
      <c r="FEF6" s="199"/>
      <c r="FEG6" s="199"/>
      <c r="FEH6" s="199"/>
      <c r="FEI6" s="199"/>
      <c r="FEJ6" s="199"/>
      <c r="FEK6" s="199"/>
      <c r="FEL6" s="199"/>
      <c r="FEM6" s="199"/>
      <c r="FEN6" s="189"/>
      <c r="FEO6" s="209"/>
      <c r="FEP6" s="179"/>
      <c r="FEQ6" s="179"/>
      <c r="FER6" s="179"/>
      <c r="FES6" s="179"/>
      <c r="FET6" s="179"/>
      <c r="FEU6" s="179"/>
      <c r="FEV6" s="199"/>
      <c r="FEW6" s="199"/>
      <c r="FEX6" s="199"/>
      <c r="FEY6" s="199"/>
      <c r="FEZ6" s="199"/>
      <c r="FFA6" s="199"/>
      <c r="FFB6" s="199"/>
      <c r="FFC6" s="199"/>
      <c r="FFD6" s="189"/>
      <c r="FFE6" s="209"/>
      <c r="FFF6" s="179"/>
      <c r="FFG6" s="179"/>
      <c r="FFH6" s="179"/>
      <c r="FFI6" s="179"/>
      <c r="FFJ6" s="179"/>
      <c r="FFK6" s="179"/>
      <c r="FFL6" s="199"/>
      <c r="FFM6" s="199"/>
      <c r="FFN6" s="199"/>
      <c r="FFO6" s="199"/>
      <c r="FFP6" s="199"/>
      <c r="FFQ6" s="199"/>
      <c r="FFR6" s="199"/>
      <c r="FFS6" s="199"/>
      <c r="FFT6" s="189"/>
      <c r="FFU6" s="209"/>
      <c r="FFV6" s="179"/>
      <c r="FFW6" s="179"/>
      <c r="FFX6" s="179"/>
      <c r="FFY6" s="179"/>
      <c r="FFZ6" s="179"/>
      <c r="FGA6" s="179"/>
      <c r="FGB6" s="199"/>
      <c r="FGC6" s="199"/>
      <c r="FGD6" s="199"/>
      <c r="FGE6" s="199"/>
      <c r="FGF6" s="199"/>
      <c r="FGG6" s="199"/>
      <c r="FGH6" s="199"/>
      <c r="FGI6" s="199"/>
      <c r="FGJ6" s="189"/>
      <c r="FGK6" s="209"/>
      <c r="FGL6" s="179"/>
      <c r="FGM6" s="179"/>
      <c r="FGN6" s="179"/>
      <c r="FGO6" s="179"/>
      <c r="FGP6" s="179"/>
      <c r="FGQ6" s="179"/>
      <c r="FGR6" s="199"/>
      <c r="FGS6" s="199"/>
      <c r="FGT6" s="199"/>
      <c r="FGU6" s="199"/>
      <c r="FGV6" s="199"/>
      <c r="FGW6" s="199"/>
      <c r="FGX6" s="199"/>
      <c r="FGY6" s="199"/>
      <c r="FGZ6" s="189"/>
      <c r="FHA6" s="209"/>
      <c r="FHB6" s="179"/>
      <c r="FHC6" s="179"/>
      <c r="FHD6" s="179"/>
      <c r="FHE6" s="179"/>
      <c r="FHF6" s="179"/>
      <c r="FHG6" s="179"/>
      <c r="FHH6" s="199"/>
      <c r="FHI6" s="199"/>
      <c r="FHJ6" s="199"/>
      <c r="FHK6" s="199"/>
      <c r="FHL6" s="199"/>
      <c r="FHM6" s="199"/>
      <c r="FHN6" s="199"/>
      <c r="FHO6" s="199"/>
      <c r="FHP6" s="189"/>
      <c r="FHQ6" s="209"/>
      <c r="FHR6" s="179"/>
      <c r="FHS6" s="179"/>
      <c r="FHT6" s="179"/>
      <c r="FHU6" s="179"/>
      <c r="FHV6" s="179"/>
      <c r="FHW6" s="179"/>
      <c r="FHX6" s="199"/>
      <c r="FHY6" s="199"/>
      <c r="FHZ6" s="199"/>
      <c r="FIA6" s="199"/>
      <c r="FIB6" s="199"/>
      <c r="FIC6" s="199"/>
      <c r="FID6" s="199"/>
      <c r="FIE6" s="199"/>
      <c r="FIF6" s="189"/>
      <c r="FIG6" s="209"/>
      <c r="FIH6" s="179"/>
      <c r="FII6" s="179"/>
      <c r="FIJ6" s="179"/>
      <c r="FIK6" s="179"/>
      <c r="FIL6" s="179"/>
      <c r="FIM6" s="179"/>
      <c r="FIN6" s="199"/>
      <c r="FIO6" s="199"/>
      <c r="FIP6" s="199"/>
      <c r="FIQ6" s="199"/>
      <c r="FIR6" s="199"/>
      <c r="FIS6" s="199"/>
      <c r="FIT6" s="199"/>
      <c r="FIU6" s="199"/>
      <c r="FIV6" s="189"/>
      <c r="FIW6" s="209"/>
      <c r="FIX6" s="179"/>
      <c r="FIY6" s="179"/>
      <c r="FIZ6" s="179"/>
      <c r="FJA6" s="179"/>
      <c r="FJB6" s="179"/>
      <c r="FJC6" s="179"/>
      <c r="FJD6" s="199"/>
      <c r="FJE6" s="199"/>
      <c r="FJF6" s="199"/>
      <c r="FJG6" s="199"/>
      <c r="FJH6" s="199"/>
      <c r="FJI6" s="199"/>
      <c r="FJJ6" s="199"/>
      <c r="FJK6" s="199"/>
      <c r="FJL6" s="189"/>
      <c r="FJM6" s="209"/>
      <c r="FJN6" s="179"/>
      <c r="FJO6" s="179"/>
      <c r="FJP6" s="179"/>
      <c r="FJQ6" s="179"/>
      <c r="FJR6" s="179"/>
      <c r="FJS6" s="179"/>
      <c r="FJT6" s="199"/>
      <c r="FJU6" s="199"/>
      <c r="FJV6" s="199"/>
      <c r="FJW6" s="199"/>
      <c r="FJX6" s="199"/>
      <c r="FJY6" s="199"/>
      <c r="FJZ6" s="199"/>
      <c r="FKA6" s="199"/>
      <c r="FKB6" s="189"/>
      <c r="FKC6" s="209"/>
      <c r="FKD6" s="179"/>
      <c r="FKE6" s="179"/>
      <c r="FKF6" s="179"/>
      <c r="FKG6" s="179"/>
      <c r="FKH6" s="179"/>
      <c r="FKI6" s="179"/>
      <c r="FKJ6" s="199"/>
      <c r="FKK6" s="199"/>
      <c r="FKL6" s="199"/>
      <c r="FKM6" s="199"/>
      <c r="FKN6" s="199"/>
      <c r="FKO6" s="199"/>
      <c r="FKP6" s="199"/>
      <c r="FKQ6" s="199"/>
      <c r="FKR6" s="189"/>
      <c r="FKS6" s="209"/>
      <c r="FKT6" s="179"/>
      <c r="FKU6" s="179"/>
      <c r="FKV6" s="179"/>
      <c r="FKW6" s="179"/>
      <c r="FKX6" s="179"/>
      <c r="FKY6" s="179"/>
      <c r="FKZ6" s="199"/>
      <c r="FLA6" s="199"/>
      <c r="FLB6" s="199"/>
      <c r="FLC6" s="199"/>
      <c r="FLD6" s="199"/>
      <c r="FLE6" s="199"/>
      <c r="FLF6" s="199"/>
      <c r="FLG6" s="199"/>
      <c r="FLH6" s="189"/>
      <c r="FLI6" s="209"/>
      <c r="FLJ6" s="179"/>
      <c r="FLK6" s="179"/>
      <c r="FLL6" s="179"/>
      <c r="FLM6" s="179"/>
      <c r="FLN6" s="179"/>
      <c r="FLO6" s="179"/>
      <c r="FLP6" s="199"/>
      <c r="FLQ6" s="199"/>
      <c r="FLR6" s="199"/>
      <c r="FLS6" s="199"/>
      <c r="FLT6" s="199"/>
      <c r="FLU6" s="199"/>
      <c r="FLV6" s="199"/>
      <c r="FLW6" s="199"/>
      <c r="FLX6" s="189"/>
      <c r="FLY6" s="209"/>
      <c r="FLZ6" s="179"/>
      <c r="FMA6" s="179"/>
      <c r="FMB6" s="179"/>
      <c r="FMC6" s="179"/>
      <c r="FMD6" s="179"/>
      <c r="FME6" s="179"/>
      <c r="FMF6" s="199"/>
      <c r="FMG6" s="199"/>
      <c r="FMH6" s="199"/>
      <c r="FMI6" s="199"/>
      <c r="FMJ6" s="199"/>
      <c r="FMK6" s="199"/>
      <c r="FML6" s="199"/>
      <c r="FMM6" s="199"/>
      <c r="FMN6" s="189"/>
      <c r="FMO6" s="209"/>
      <c r="FMP6" s="179"/>
      <c r="FMQ6" s="179"/>
      <c r="FMR6" s="179"/>
      <c r="FMS6" s="179"/>
      <c r="FMT6" s="179"/>
      <c r="FMU6" s="179"/>
      <c r="FMV6" s="199"/>
      <c r="FMW6" s="199"/>
      <c r="FMX6" s="199"/>
      <c r="FMY6" s="199"/>
      <c r="FMZ6" s="199"/>
      <c r="FNA6" s="199"/>
      <c r="FNB6" s="199"/>
      <c r="FNC6" s="199"/>
      <c r="FND6" s="189"/>
      <c r="FNE6" s="209"/>
      <c r="FNF6" s="179"/>
      <c r="FNG6" s="179"/>
      <c r="FNH6" s="179"/>
      <c r="FNI6" s="179"/>
      <c r="FNJ6" s="179"/>
      <c r="FNK6" s="179"/>
      <c r="FNL6" s="199"/>
      <c r="FNM6" s="199"/>
      <c r="FNN6" s="199"/>
      <c r="FNO6" s="199"/>
      <c r="FNP6" s="199"/>
      <c r="FNQ6" s="199"/>
      <c r="FNR6" s="199"/>
      <c r="FNS6" s="199"/>
      <c r="FNT6" s="189"/>
      <c r="FNU6" s="209"/>
      <c r="FNV6" s="179"/>
      <c r="FNW6" s="179"/>
      <c r="FNX6" s="179"/>
      <c r="FNY6" s="179"/>
      <c r="FNZ6" s="179"/>
      <c r="FOA6" s="179"/>
      <c r="FOB6" s="199"/>
      <c r="FOC6" s="199"/>
      <c r="FOD6" s="199"/>
      <c r="FOE6" s="199"/>
      <c r="FOF6" s="199"/>
      <c r="FOG6" s="199"/>
      <c r="FOH6" s="199"/>
      <c r="FOI6" s="199"/>
      <c r="FOJ6" s="189"/>
      <c r="FOK6" s="209"/>
      <c r="FOL6" s="179"/>
      <c r="FOM6" s="179"/>
      <c r="FON6" s="179"/>
      <c r="FOO6" s="179"/>
      <c r="FOP6" s="179"/>
      <c r="FOQ6" s="179"/>
      <c r="FOR6" s="199"/>
      <c r="FOS6" s="199"/>
      <c r="FOT6" s="199"/>
      <c r="FOU6" s="199"/>
      <c r="FOV6" s="199"/>
      <c r="FOW6" s="199"/>
      <c r="FOX6" s="199"/>
      <c r="FOY6" s="199"/>
      <c r="FOZ6" s="189"/>
      <c r="FPA6" s="209"/>
      <c r="FPB6" s="179"/>
      <c r="FPC6" s="179"/>
      <c r="FPD6" s="179"/>
      <c r="FPE6" s="179"/>
      <c r="FPF6" s="179"/>
      <c r="FPG6" s="179"/>
      <c r="FPH6" s="199"/>
      <c r="FPI6" s="199"/>
      <c r="FPJ6" s="199"/>
      <c r="FPK6" s="199"/>
      <c r="FPL6" s="199"/>
      <c r="FPM6" s="199"/>
      <c r="FPN6" s="199"/>
      <c r="FPO6" s="199"/>
      <c r="FPP6" s="189"/>
      <c r="FPQ6" s="209"/>
      <c r="FPR6" s="179"/>
      <c r="FPS6" s="179"/>
      <c r="FPT6" s="179"/>
      <c r="FPU6" s="179"/>
      <c r="FPV6" s="179"/>
      <c r="FPW6" s="179"/>
      <c r="FPX6" s="199"/>
      <c r="FPY6" s="199"/>
      <c r="FPZ6" s="199"/>
      <c r="FQA6" s="199"/>
      <c r="FQB6" s="199"/>
      <c r="FQC6" s="199"/>
      <c r="FQD6" s="199"/>
      <c r="FQE6" s="199"/>
      <c r="FQF6" s="189"/>
      <c r="FQG6" s="209"/>
      <c r="FQH6" s="179"/>
      <c r="FQI6" s="179"/>
      <c r="FQJ6" s="179"/>
      <c r="FQK6" s="179"/>
      <c r="FQL6" s="179"/>
      <c r="FQM6" s="179"/>
      <c r="FQN6" s="199"/>
      <c r="FQO6" s="199"/>
      <c r="FQP6" s="199"/>
      <c r="FQQ6" s="199"/>
      <c r="FQR6" s="199"/>
      <c r="FQS6" s="199"/>
      <c r="FQT6" s="199"/>
      <c r="FQU6" s="199"/>
      <c r="FQV6" s="189"/>
      <c r="FQW6" s="209"/>
      <c r="FQX6" s="179"/>
      <c r="FQY6" s="179"/>
      <c r="FQZ6" s="179"/>
      <c r="FRA6" s="179"/>
      <c r="FRB6" s="179"/>
      <c r="FRC6" s="179"/>
      <c r="FRD6" s="199"/>
      <c r="FRE6" s="199"/>
      <c r="FRF6" s="199"/>
      <c r="FRG6" s="199"/>
      <c r="FRH6" s="199"/>
      <c r="FRI6" s="199"/>
      <c r="FRJ6" s="199"/>
      <c r="FRK6" s="199"/>
      <c r="FRL6" s="189"/>
      <c r="FRM6" s="209"/>
      <c r="FRN6" s="179"/>
      <c r="FRO6" s="179"/>
      <c r="FRP6" s="179"/>
      <c r="FRQ6" s="179"/>
      <c r="FRR6" s="179"/>
      <c r="FRS6" s="179"/>
      <c r="FRT6" s="199"/>
      <c r="FRU6" s="199"/>
      <c r="FRV6" s="199"/>
      <c r="FRW6" s="199"/>
      <c r="FRX6" s="199"/>
      <c r="FRY6" s="199"/>
      <c r="FRZ6" s="199"/>
      <c r="FSA6" s="199"/>
      <c r="FSB6" s="189"/>
      <c r="FSC6" s="209"/>
      <c r="FSD6" s="179"/>
      <c r="FSE6" s="179"/>
      <c r="FSF6" s="179"/>
      <c r="FSG6" s="179"/>
      <c r="FSH6" s="179"/>
      <c r="FSI6" s="179"/>
      <c r="FSJ6" s="199"/>
      <c r="FSK6" s="199"/>
      <c r="FSL6" s="199"/>
      <c r="FSM6" s="199"/>
      <c r="FSN6" s="199"/>
      <c r="FSO6" s="199"/>
      <c r="FSP6" s="199"/>
      <c r="FSQ6" s="199"/>
      <c r="FSR6" s="189"/>
      <c r="FSS6" s="209"/>
      <c r="FST6" s="179"/>
      <c r="FSU6" s="179"/>
      <c r="FSV6" s="179"/>
      <c r="FSW6" s="179"/>
      <c r="FSX6" s="179"/>
      <c r="FSY6" s="179"/>
      <c r="FSZ6" s="199"/>
      <c r="FTA6" s="199"/>
      <c r="FTB6" s="199"/>
      <c r="FTC6" s="199"/>
      <c r="FTD6" s="199"/>
      <c r="FTE6" s="199"/>
      <c r="FTF6" s="199"/>
      <c r="FTG6" s="199"/>
      <c r="FTH6" s="189"/>
      <c r="FTI6" s="209"/>
      <c r="FTJ6" s="179"/>
      <c r="FTK6" s="179"/>
      <c r="FTL6" s="179"/>
      <c r="FTM6" s="179"/>
      <c r="FTN6" s="179"/>
      <c r="FTO6" s="179"/>
      <c r="FTP6" s="199"/>
      <c r="FTQ6" s="199"/>
      <c r="FTR6" s="199"/>
      <c r="FTS6" s="199"/>
      <c r="FTT6" s="199"/>
      <c r="FTU6" s="199"/>
      <c r="FTV6" s="199"/>
      <c r="FTW6" s="199"/>
      <c r="FTX6" s="189"/>
      <c r="FTY6" s="209"/>
      <c r="FTZ6" s="179"/>
      <c r="FUA6" s="179"/>
      <c r="FUB6" s="179"/>
      <c r="FUC6" s="179"/>
      <c r="FUD6" s="179"/>
      <c r="FUE6" s="179"/>
      <c r="FUF6" s="199"/>
      <c r="FUG6" s="199"/>
      <c r="FUH6" s="199"/>
      <c r="FUI6" s="199"/>
      <c r="FUJ6" s="199"/>
      <c r="FUK6" s="199"/>
      <c r="FUL6" s="199"/>
      <c r="FUM6" s="199"/>
      <c r="FUN6" s="189"/>
      <c r="FUO6" s="209"/>
      <c r="FUP6" s="179"/>
      <c r="FUQ6" s="179"/>
      <c r="FUR6" s="179"/>
      <c r="FUS6" s="179"/>
      <c r="FUT6" s="179"/>
      <c r="FUU6" s="179"/>
      <c r="FUV6" s="199"/>
      <c r="FUW6" s="199"/>
      <c r="FUX6" s="199"/>
      <c r="FUY6" s="199"/>
      <c r="FUZ6" s="199"/>
      <c r="FVA6" s="199"/>
      <c r="FVB6" s="199"/>
      <c r="FVC6" s="199"/>
      <c r="FVD6" s="189"/>
      <c r="FVE6" s="209"/>
      <c r="FVF6" s="179"/>
      <c r="FVG6" s="179"/>
      <c r="FVH6" s="179"/>
      <c r="FVI6" s="179"/>
      <c r="FVJ6" s="179"/>
      <c r="FVK6" s="179"/>
      <c r="FVL6" s="199"/>
      <c r="FVM6" s="199"/>
      <c r="FVN6" s="199"/>
      <c r="FVO6" s="199"/>
      <c r="FVP6" s="199"/>
      <c r="FVQ6" s="199"/>
      <c r="FVR6" s="199"/>
      <c r="FVS6" s="199"/>
      <c r="FVT6" s="189"/>
      <c r="FVU6" s="209"/>
      <c r="FVV6" s="179"/>
      <c r="FVW6" s="179"/>
      <c r="FVX6" s="179"/>
      <c r="FVY6" s="179"/>
      <c r="FVZ6" s="179"/>
      <c r="FWA6" s="179"/>
      <c r="FWB6" s="199"/>
      <c r="FWC6" s="199"/>
      <c r="FWD6" s="199"/>
      <c r="FWE6" s="199"/>
      <c r="FWF6" s="199"/>
      <c r="FWG6" s="199"/>
      <c r="FWH6" s="199"/>
      <c r="FWI6" s="199"/>
      <c r="FWJ6" s="189"/>
      <c r="FWK6" s="209"/>
      <c r="FWL6" s="179"/>
      <c r="FWM6" s="179"/>
      <c r="FWN6" s="179"/>
      <c r="FWO6" s="179"/>
      <c r="FWP6" s="179"/>
      <c r="FWQ6" s="179"/>
      <c r="FWR6" s="199"/>
      <c r="FWS6" s="199"/>
      <c r="FWT6" s="199"/>
      <c r="FWU6" s="199"/>
      <c r="FWV6" s="199"/>
      <c r="FWW6" s="199"/>
      <c r="FWX6" s="199"/>
      <c r="FWY6" s="199"/>
      <c r="FWZ6" s="189"/>
      <c r="FXA6" s="209"/>
      <c r="FXB6" s="179"/>
      <c r="FXC6" s="179"/>
      <c r="FXD6" s="179"/>
      <c r="FXE6" s="179"/>
      <c r="FXF6" s="179"/>
      <c r="FXG6" s="179"/>
      <c r="FXH6" s="199"/>
      <c r="FXI6" s="199"/>
      <c r="FXJ6" s="199"/>
      <c r="FXK6" s="199"/>
      <c r="FXL6" s="199"/>
      <c r="FXM6" s="199"/>
      <c r="FXN6" s="199"/>
      <c r="FXO6" s="199"/>
      <c r="FXP6" s="189"/>
      <c r="FXQ6" s="209"/>
      <c r="FXR6" s="179"/>
      <c r="FXS6" s="179"/>
      <c r="FXT6" s="179"/>
      <c r="FXU6" s="179"/>
      <c r="FXV6" s="179"/>
      <c r="FXW6" s="179"/>
      <c r="FXX6" s="199"/>
      <c r="FXY6" s="199"/>
      <c r="FXZ6" s="199"/>
      <c r="FYA6" s="199"/>
      <c r="FYB6" s="199"/>
      <c r="FYC6" s="199"/>
      <c r="FYD6" s="199"/>
      <c r="FYE6" s="199"/>
      <c r="FYF6" s="189"/>
      <c r="FYG6" s="209"/>
      <c r="FYH6" s="179"/>
      <c r="FYI6" s="179"/>
      <c r="FYJ6" s="179"/>
      <c r="FYK6" s="179"/>
      <c r="FYL6" s="179"/>
      <c r="FYM6" s="179"/>
      <c r="FYN6" s="199"/>
      <c r="FYO6" s="199"/>
      <c r="FYP6" s="199"/>
      <c r="FYQ6" s="199"/>
      <c r="FYR6" s="199"/>
      <c r="FYS6" s="199"/>
      <c r="FYT6" s="199"/>
      <c r="FYU6" s="199"/>
      <c r="FYV6" s="189"/>
      <c r="FYW6" s="209"/>
      <c r="FYX6" s="179"/>
      <c r="FYY6" s="179"/>
      <c r="FYZ6" s="179"/>
      <c r="FZA6" s="179"/>
      <c r="FZB6" s="179"/>
      <c r="FZC6" s="179"/>
      <c r="FZD6" s="199"/>
      <c r="FZE6" s="199"/>
      <c r="FZF6" s="199"/>
      <c r="FZG6" s="199"/>
      <c r="FZH6" s="199"/>
      <c r="FZI6" s="199"/>
      <c r="FZJ6" s="199"/>
      <c r="FZK6" s="199"/>
      <c r="FZL6" s="189"/>
      <c r="FZM6" s="209"/>
      <c r="FZN6" s="179"/>
      <c r="FZO6" s="179"/>
      <c r="FZP6" s="179"/>
      <c r="FZQ6" s="179"/>
      <c r="FZR6" s="179"/>
      <c r="FZS6" s="179"/>
      <c r="FZT6" s="199"/>
      <c r="FZU6" s="199"/>
      <c r="FZV6" s="199"/>
      <c r="FZW6" s="199"/>
      <c r="FZX6" s="199"/>
      <c r="FZY6" s="199"/>
      <c r="FZZ6" s="199"/>
      <c r="GAA6" s="199"/>
      <c r="GAB6" s="189"/>
      <c r="GAC6" s="209"/>
      <c r="GAD6" s="179"/>
      <c r="GAE6" s="179"/>
      <c r="GAF6" s="179"/>
      <c r="GAG6" s="179"/>
      <c r="GAH6" s="179"/>
      <c r="GAI6" s="179"/>
      <c r="GAJ6" s="199"/>
      <c r="GAK6" s="199"/>
      <c r="GAL6" s="199"/>
      <c r="GAM6" s="199"/>
      <c r="GAN6" s="199"/>
      <c r="GAO6" s="199"/>
      <c r="GAP6" s="199"/>
      <c r="GAQ6" s="199"/>
      <c r="GAR6" s="189"/>
      <c r="GAS6" s="209"/>
      <c r="GAT6" s="179"/>
      <c r="GAU6" s="179"/>
      <c r="GAV6" s="179"/>
      <c r="GAW6" s="179"/>
      <c r="GAX6" s="179"/>
      <c r="GAY6" s="179"/>
      <c r="GAZ6" s="199"/>
      <c r="GBA6" s="199"/>
      <c r="GBB6" s="199"/>
      <c r="GBC6" s="199"/>
      <c r="GBD6" s="199"/>
      <c r="GBE6" s="199"/>
      <c r="GBF6" s="199"/>
      <c r="GBG6" s="199"/>
      <c r="GBH6" s="189"/>
      <c r="GBI6" s="209"/>
      <c r="GBJ6" s="179"/>
      <c r="GBK6" s="179"/>
      <c r="GBL6" s="179"/>
      <c r="GBM6" s="179"/>
      <c r="GBN6" s="179"/>
      <c r="GBO6" s="179"/>
      <c r="GBP6" s="199"/>
      <c r="GBQ6" s="199"/>
      <c r="GBR6" s="199"/>
      <c r="GBS6" s="199"/>
      <c r="GBT6" s="199"/>
      <c r="GBU6" s="199"/>
      <c r="GBV6" s="199"/>
      <c r="GBW6" s="199"/>
      <c r="GBX6" s="189"/>
      <c r="GBY6" s="209"/>
      <c r="GBZ6" s="179"/>
      <c r="GCA6" s="179"/>
      <c r="GCB6" s="179"/>
      <c r="GCC6" s="179"/>
      <c r="GCD6" s="179"/>
      <c r="GCE6" s="179"/>
      <c r="GCF6" s="199"/>
      <c r="GCG6" s="199"/>
      <c r="GCH6" s="199"/>
      <c r="GCI6" s="199"/>
      <c r="GCJ6" s="199"/>
      <c r="GCK6" s="199"/>
      <c r="GCL6" s="199"/>
      <c r="GCM6" s="199"/>
      <c r="GCN6" s="189"/>
      <c r="GCO6" s="209"/>
      <c r="GCP6" s="179"/>
      <c r="GCQ6" s="179"/>
      <c r="GCR6" s="179"/>
      <c r="GCS6" s="179"/>
      <c r="GCT6" s="179"/>
      <c r="GCU6" s="179"/>
      <c r="GCV6" s="199"/>
      <c r="GCW6" s="199"/>
      <c r="GCX6" s="199"/>
      <c r="GCY6" s="199"/>
      <c r="GCZ6" s="199"/>
      <c r="GDA6" s="199"/>
      <c r="GDB6" s="199"/>
      <c r="GDC6" s="199"/>
      <c r="GDD6" s="189"/>
      <c r="GDE6" s="209"/>
      <c r="GDF6" s="179"/>
      <c r="GDG6" s="179"/>
      <c r="GDH6" s="179"/>
      <c r="GDI6" s="179"/>
      <c r="GDJ6" s="179"/>
      <c r="GDK6" s="179"/>
      <c r="GDL6" s="199"/>
      <c r="GDM6" s="199"/>
      <c r="GDN6" s="199"/>
      <c r="GDO6" s="199"/>
      <c r="GDP6" s="199"/>
      <c r="GDQ6" s="199"/>
      <c r="GDR6" s="199"/>
      <c r="GDS6" s="199"/>
      <c r="GDT6" s="189"/>
      <c r="GDU6" s="209"/>
      <c r="GDV6" s="179"/>
      <c r="GDW6" s="179"/>
      <c r="GDX6" s="179"/>
      <c r="GDY6" s="179"/>
      <c r="GDZ6" s="179"/>
      <c r="GEA6" s="179"/>
      <c r="GEB6" s="199"/>
      <c r="GEC6" s="199"/>
      <c r="GED6" s="199"/>
      <c r="GEE6" s="199"/>
      <c r="GEF6" s="199"/>
      <c r="GEG6" s="199"/>
      <c r="GEH6" s="199"/>
      <c r="GEI6" s="199"/>
      <c r="GEJ6" s="189"/>
      <c r="GEK6" s="209"/>
      <c r="GEL6" s="179"/>
      <c r="GEM6" s="179"/>
      <c r="GEN6" s="179"/>
      <c r="GEO6" s="179"/>
      <c r="GEP6" s="179"/>
      <c r="GEQ6" s="179"/>
      <c r="GER6" s="199"/>
      <c r="GES6" s="199"/>
      <c r="GET6" s="199"/>
      <c r="GEU6" s="199"/>
      <c r="GEV6" s="199"/>
      <c r="GEW6" s="199"/>
      <c r="GEX6" s="199"/>
      <c r="GEY6" s="199"/>
      <c r="GEZ6" s="189"/>
      <c r="GFA6" s="209"/>
      <c r="GFB6" s="179"/>
      <c r="GFC6" s="179"/>
      <c r="GFD6" s="179"/>
      <c r="GFE6" s="179"/>
      <c r="GFF6" s="179"/>
      <c r="GFG6" s="179"/>
      <c r="GFH6" s="199"/>
      <c r="GFI6" s="199"/>
      <c r="GFJ6" s="199"/>
      <c r="GFK6" s="199"/>
      <c r="GFL6" s="199"/>
      <c r="GFM6" s="199"/>
      <c r="GFN6" s="199"/>
      <c r="GFO6" s="199"/>
      <c r="GFP6" s="189"/>
      <c r="GFQ6" s="209"/>
      <c r="GFR6" s="179"/>
      <c r="GFS6" s="179"/>
      <c r="GFT6" s="179"/>
      <c r="GFU6" s="179"/>
      <c r="GFV6" s="179"/>
      <c r="GFW6" s="179"/>
      <c r="GFX6" s="199"/>
      <c r="GFY6" s="199"/>
      <c r="GFZ6" s="199"/>
      <c r="GGA6" s="199"/>
      <c r="GGB6" s="199"/>
      <c r="GGC6" s="199"/>
      <c r="GGD6" s="199"/>
      <c r="GGE6" s="199"/>
      <c r="GGF6" s="189"/>
      <c r="GGG6" s="209"/>
      <c r="GGH6" s="179"/>
      <c r="GGI6" s="179"/>
      <c r="GGJ6" s="179"/>
      <c r="GGK6" s="179"/>
      <c r="GGL6" s="179"/>
      <c r="GGM6" s="179"/>
      <c r="GGN6" s="199"/>
      <c r="GGO6" s="199"/>
      <c r="GGP6" s="199"/>
      <c r="GGQ6" s="199"/>
      <c r="GGR6" s="199"/>
      <c r="GGS6" s="199"/>
      <c r="GGT6" s="199"/>
      <c r="GGU6" s="199"/>
      <c r="GGV6" s="189"/>
      <c r="GGW6" s="209"/>
      <c r="GGX6" s="179"/>
      <c r="GGY6" s="179"/>
      <c r="GGZ6" s="179"/>
      <c r="GHA6" s="179"/>
      <c r="GHB6" s="179"/>
      <c r="GHC6" s="179"/>
      <c r="GHD6" s="199"/>
      <c r="GHE6" s="199"/>
      <c r="GHF6" s="199"/>
      <c r="GHG6" s="199"/>
      <c r="GHH6" s="199"/>
      <c r="GHI6" s="199"/>
      <c r="GHJ6" s="199"/>
      <c r="GHK6" s="199"/>
      <c r="GHL6" s="189"/>
      <c r="GHM6" s="209"/>
      <c r="GHN6" s="179"/>
      <c r="GHO6" s="179"/>
      <c r="GHP6" s="179"/>
      <c r="GHQ6" s="179"/>
      <c r="GHR6" s="179"/>
      <c r="GHS6" s="179"/>
      <c r="GHT6" s="199"/>
      <c r="GHU6" s="199"/>
      <c r="GHV6" s="199"/>
      <c r="GHW6" s="199"/>
      <c r="GHX6" s="199"/>
      <c r="GHY6" s="199"/>
      <c r="GHZ6" s="199"/>
      <c r="GIA6" s="199"/>
      <c r="GIB6" s="189"/>
      <c r="GIC6" s="209"/>
      <c r="GID6" s="179"/>
      <c r="GIE6" s="179"/>
      <c r="GIF6" s="179"/>
      <c r="GIG6" s="179"/>
      <c r="GIH6" s="179"/>
      <c r="GII6" s="179"/>
      <c r="GIJ6" s="199"/>
      <c r="GIK6" s="199"/>
      <c r="GIL6" s="199"/>
      <c r="GIM6" s="199"/>
      <c r="GIN6" s="199"/>
      <c r="GIO6" s="199"/>
      <c r="GIP6" s="199"/>
      <c r="GIQ6" s="199"/>
      <c r="GIR6" s="189"/>
      <c r="GIS6" s="209"/>
      <c r="GIT6" s="179"/>
      <c r="GIU6" s="179"/>
      <c r="GIV6" s="179"/>
      <c r="GIW6" s="179"/>
      <c r="GIX6" s="179"/>
      <c r="GIY6" s="179"/>
      <c r="GIZ6" s="199"/>
      <c r="GJA6" s="199"/>
      <c r="GJB6" s="199"/>
      <c r="GJC6" s="199"/>
      <c r="GJD6" s="199"/>
      <c r="GJE6" s="199"/>
      <c r="GJF6" s="199"/>
      <c r="GJG6" s="199"/>
      <c r="GJH6" s="189"/>
      <c r="GJI6" s="209"/>
      <c r="GJJ6" s="179"/>
      <c r="GJK6" s="179"/>
      <c r="GJL6" s="179"/>
      <c r="GJM6" s="179"/>
      <c r="GJN6" s="179"/>
      <c r="GJO6" s="179"/>
      <c r="GJP6" s="199"/>
      <c r="GJQ6" s="199"/>
      <c r="GJR6" s="199"/>
      <c r="GJS6" s="199"/>
      <c r="GJT6" s="199"/>
      <c r="GJU6" s="199"/>
      <c r="GJV6" s="199"/>
      <c r="GJW6" s="199"/>
      <c r="GJX6" s="189"/>
      <c r="GJY6" s="209"/>
      <c r="GJZ6" s="179"/>
      <c r="GKA6" s="179"/>
      <c r="GKB6" s="179"/>
      <c r="GKC6" s="179"/>
      <c r="GKD6" s="179"/>
      <c r="GKE6" s="179"/>
      <c r="GKF6" s="199"/>
      <c r="GKG6" s="199"/>
      <c r="GKH6" s="199"/>
      <c r="GKI6" s="199"/>
      <c r="GKJ6" s="199"/>
      <c r="GKK6" s="199"/>
      <c r="GKL6" s="199"/>
      <c r="GKM6" s="199"/>
      <c r="GKN6" s="189"/>
      <c r="GKO6" s="209"/>
      <c r="GKP6" s="179"/>
      <c r="GKQ6" s="179"/>
      <c r="GKR6" s="179"/>
      <c r="GKS6" s="179"/>
      <c r="GKT6" s="179"/>
      <c r="GKU6" s="179"/>
      <c r="GKV6" s="199"/>
      <c r="GKW6" s="199"/>
      <c r="GKX6" s="199"/>
      <c r="GKY6" s="199"/>
      <c r="GKZ6" s="199"/>
      <c r="GLA6" s="199"/>
      <c r="GLB6" s="199"/>
      <c r="GLC6" s="199"/>
      <c r="GLD6" s="189"/>
      <c r="GLE6" s="209"/>
      <c r="GLF6" s="179"/>
      <c r="GLG6" s="179"/>
      <c r="GLH6" s="179"/>
      <c r="GLI6" s="179"/>
      <c r="GLJ6" s="179"/>
      <c r="GLK6" s="179"/>
      <c r="GLL6" s="199"/>
      <c r="GLM6" s="199"/>
      <c r="GLN6" s="199"/>
      <c r="GLO6" s="199"/>
      <c r="GLP6" s="199"/>
      <c r="GLQ6" s="199"/>
      <c r="GLR6" s="199"/>
      <c r="GLS6" s="199"/>
      <c r="GLT6" s="189"/>
      <c r="GLU6" s="209"/>
      <c r="GLV6" s="179"/>
      <c r="GLW6" s="179"/>
      <c r="GLX6" s="179"/>
      <c r="GLY6" s="179"/>
      <c r="GLZ6" s="179"/>
      <c r="GMA6" s="179"/>
      <c r="GMB6" s="199"/>
      <c r="GMC6" s="199"/>
      <c r="GMD6" s="199"/>
      <c r="GME6" s="199"/>
      <c r="GMF6" s="199"/>
      <c r="GMG6" s="199"/>
      <c r="GMH6" s="199"/>
      <c r="GMI6" s="199"/>
      <c r="GMJ6" s="189"/>
      <c r="GMK6" s="209"/>
      <c r="GML6" s="179"/>
      <c r="GMM6" s="179"/>
      <c r="GMN6" s="179"/>
      <c r="GMO6" s="179"/>
      <c r="GMP6" s="179"/>
      <c r="GMQ6" s="179"/>
      <c r="GMR6" s="199"/>
      <c r="GMS6" s="199"/>
      <c r="GMT6" s="199"/>
      <c r="GMU6" s="199"/>
      <c r="GMV6" s="199"/>
      <c r="GMW6" s="199"/>
      <c r="GMX6" s="199"/>
      <c r="GMY6" s="199"/>
      <c r="GMZ6" s="189"/>
      <c r="GNA6" s="209"/>
      <c r="GNB6" s="179"/>
      <c r="GNC6" s="179"/>
      <c r="GND6" s="179"/>
      <c r="GNE6" s="179"/>
      <c r="GNF6" s="179"/>
      <c r="GNG6" s="179"/>
      <c r="GNH6" s="199"/>
      <c r="GNI6" s="199"/>
      <c r="GNJ6" s="199"/>
      <c r="GNK6" s="199"/>
      <c r="GNL6" s="199"/>
      <c r="GNM6" s="199"/>
      <c r="GNN6" s="199"/>
      <c r="GNO6" s="199"/>
      <c r="GNP6" s="189"/>
      <c r="GNQ6" s="209"/>
      <c r="GNR6" s="179"/>
      <c r="GNS6" s="179"/>
      <c r="GNT6" s="179"/>
      <c r="GNU6" s="179"/>
      <c r="GNV6" s="179"/>
      <c r="GNW6" s="179"/>
      <c r="GNX6" s="199"/>
      <c r="GNY6" s="199"/>
      <c r="GNZ6" s="199"/>
      <c r="GOA6" s="199"/>
      <c r="GOB6" s="199"/>
      <c r="GOC6" s="199"/>
      <c r="GOD6" s="199"/>
      <c r="GOE6" s="199"/>
      <c r="GOF6" s="189"/>
      <c r="GOG6" s="209"/>
      <c r="GOH6" s="179"/>
      <c r="GOI6" s="179"/>
      <c r="GOJ6" s="179"/>
      <c r="GOK6" s="179"/>
      <c r="GOL6" s="179"/>
      <c r="GOM6" s="179"/>
      <c r="GON6" s="199"/>
      <c r="GOO6" s="199"/>
      <c r="GOP6" s="199"/>
      <c r="GOQ6" s="199"/>
      <c r="GOR6" s="199"/>
      <c r="GOS6" s="199"/>
      <c r="GOT6" s="199"/>
      <c r="GOU6" s="199"/>
      <c r="GOV6" s="189"/>
      <c r="GOW6" s="209"/>
      <c r="GOX6" s="179"/>
      <c r="GOY6" s="179"/>
      <c r="GOZ6" s="179"/>
      <c r="GPA6" s="179"/>
      <c r="GPB6" s="179"/>
      <c r="GPC6" s="179"/>
      <c r="GPD6" s="199"/>
      <c r="GPE6" s="199"/>
      <c r="GPF6" s="199"/>
      <c r="GPG6" s="199"/>
      <c r="GPH6" s="199"/>
      <c r="GPI6" s="199"/>
      <c r="GPJ6" s="199"/>
      <c r="GPK6" s="199"/>
      <c r="GPL6" s="189"/>
      <c r="GPM6" s="209"/>
      <c r="GPN6" s="179"/>
      <c r="GPO6" s="179"/>
      <c r="GPP6" s="179"/>
      <c r="GPQ6" s="179"/>
      <c r="GPR6" s="179"/>
      <c r="GPS6" s="179"/>
      <c r="GPT6" s="199"/>
      <c r="GPU6" s="199"/>
      <c r="GPV6" s="199"/>
      <c r="GPW6" s="199"/>
      <c r="GPX6" s="199"/>
      <c r="GPY6" s="199"/>
      <c r="GPZ6" s="199"/>
      <c r="GQA6" s="199"/>
      <c r="GQB6" s="189"/>
      <c r="GQC6" s="209"/>
      <c r="GQD6" s="179"/>
      <c r="GQE6" s="179"/>
      <c r="GQF6" s="179"/>
      <c r="GQG6" s="179"/>
      <c r="GQH6" s="179"/>
      <c r="GQI6" s="179"/>
      <c r="GQJ6" s="199"/>
      <c r="GQK6" s="199"/>
      <c r="GQL6" s="199"/>
      <c r="GQM6" s="199"/>
      <c r="GQN6" s="199"/>
      <c r="GQO6" s="199"/>
      <c r="GQP6" s="199"/>
      <c r="GQQ6" s="199"/>
      <c r="GQR6" s="189"/>
      <c r="GQS6" s="209"/>
      <c r="GQT6" s="179"/>
      <c r="GQU6" s="179"/>
      <c r="GQV6" s="179"/>
      <c r="GQW6" s="179"/>
      <c r="GQX6" s="179"/>
      <c r="GQY6" s="179"/>
      <c r="GQZ6" s="199"/>
      <c r="GRA6" s="199"/>
      <c r="GRB6" s="199"/>
      <c r="GRC6" s="199"/>
      <c r="GRD6" s="199"/>
      <c r="GRE6" s="199"/>
      <c r="GRF6" s="199"/>
      <c r="GRG6" s="199"/>
      <c r="GRH6" s="189"/>
      <c r="GRI6" s="209"/>
      <c r="GRJ6" s="179"/>
      <c r="GRK6" s="179"/>
      <c r="GRL6" s="179"/>
      <c r="GRM6" s="179"/>
      <c r="GRN6" s="179"/>
      <c r="GRO6" s="179"/>
      <c r="GRP6" s="199"/>
      <c r="GRQ6" s="199"/>
      <c r="GRR6" s="199"/>
      <c r="GRS6" s="199"/>
      <c r="GRT6" s="199"/>
      <c r="GRU6" s="199"/>
      <c r="GRV6" s="199"/>
      <c r="GRW6" s="199"/>
      <c r="GRX6" s="189"/>
      <c r="GRY6" s="209"/>
      <c r="GRZ6" s="179"/>
      <c r="GSA6" s="179"/>
      <c r="GSB6" s="179"/>
      <c r="GSC6" s="179"/>
      <c r="GSD6" s="179"/>
      <c r="GSE6" s="179"/>
      <c r="GSF6" s="199"/>
      <c r="GSG6" s="199"/>
      <c r="GSH6" s="199"/>
      <c r="GSI6" s="199"/>
      <c r="GSJ6" s="199"/>
      <c r="GSK6" s="199"/>
      <c r="GSL6" s="199"/>
      <c r="GSM6" s="199"/>
      <c r="GSN6" s="189"/>
      <c r="GSO6" s="209"/>
      <c r="GSP6" s="179"/>
      <c r="GSQ6" s="179"/>
      <c r="GSR6" s="179"/>
      <c r="GSS6" s="179"/>
      <c r="GST6" s="179"/>
      <c r="GSU6" s="179"/>
      <c r="GSV6" s="199"/>
      <c r="GSW6" s="199"/>
      <c r="GSX6" s="199"/>
      <c r="GSY6" s="199"/>
      <c r="GSZ6" s="199"/>
      <c r="GTA6" s="199"/>
      <c r="GTB6" s="199"/>
      <c r="GTC6" s="199"/>
      <c r="GTD6" s="189"/>
      <c r="GTE6" s="209"/>
      <c r="GTF6" s="179"/>
      <c r="GTG6" s="179"/>
      <c r="GTH6" s="179"/>
      <c r="GTI6" s="179"/>
      <c r="GTJ6" s="179"/>
      <c r="GTK6" s="179"/>
      <c r="GTL6" s="199"/>
      <c r="GTM6" s="199"/>
      <c r="GTN6" s="199"/>
      <c r="GTO6" s="199"/>
      <c r="GTP6" s="199"/>
      <c r="GTQ6" s="199"/>
      <c r="GTR6" s="199"/>
      <c r="GTS6" s="199"/>
      <c r="GTT6" s="189"/>
      <c r="GTU6" s="209"/>
      <c r="GTV6" s="179"/>
      <c r="GTW6" s="179"/>
      <c r="GTX6" s="179"/>
      <c r="GTY6" s="179"/>
      <c r="GTZ6" s="179"/>
      <c r="GUA6" s="179"/>
      <c r="GUB6" s="199"/>
      <c r="GUC6" s="199"/>
      <c r="GUD6" s="199"/>
      <c r="GUE6" s="199"/>
      <c r="GUF6" s="199"/>
      <c r="GUG6" s="199"/>
      <c r="GUH6" s="199"/>
      <c r="GUI6" s="199"/>
      <c r="GUJ6" s="189"/>
      <c r="GUK6" s="209"/>
      <c r="GUL6" s="179"/>
      <c r="GUM6" s="179"/>
      <c r="GUN6" s="179"/>
      <c r="GUO6" s="179"/>
      <c r="GUP6" s="179"/>
      <c r="GUQ6" s="179"/>
      <c r="GUR6" s="199"/>
      <c r="GUS6" s="199"/>
      <c r="GUT6" s="199"/>
      <c r="GUU6" s="199"/>
      <c r="GUV6" s="199"/>
      <c r="GUW6" s="199"/>
      <c r="GUX6" s="199"/>
      <c r="GUY6" s="199"/>
      <c r="GUZ6" s="189"/>
      <c r="GVA6" s="209"/>
      <c r="GVB6" s="179"/>
      <c r="GVC6" s="179"/>
      <c r="GVD6" s="179"/>
      <c r="GVE6" s="179"/>
      <c r="GVF6" s="179"/>
      <c r="GVG6" s="179"/>
      <c r="GVH6" s="199"/>
      <c r="GVI6" s="199"/>
      <c r="GVJ6" s="199"/>
      <c r="GVK6" s="199"/>
      <c r="GVL6" s="199"/>
      <c r="GVM6" s="199"/>
      <c r="GVN6" s="199"/>
      <c r="GVO6" s="199"/>
      <c r="GVP6" s="189"/>
      <c r="GVQ6" s="209"/>
      <c r="GVR6" s="179"/>
      <c r="GVS6" s="179"/>
      <c r="GVT6" s="179"/>
      <c r="GVU6" s="179"/>
      <c r="GVV6" s="179"/>
      <c r="GVW6" s="179"/>
      <c r="GVX6" s="199"/>
      <c r="GVY6" s="199"/>
      <c r="GVZ6" s="199"/>
      <c r="GWA6" s="199"/>
      <c r="GWB6" s="199"/>
      <c r="GWC6" s="199"/>
      <c r="GWD6" s="199"/>
      <c r="GWE6" s="199"/>
      <c r="GWF6" s="189"/>
      <c r="GWG6" s="209"/>
      <c r="GWH6" s="179"/>
      <c r="GWI6" s="179"/>
      <c r="GWJ6" s="179"/>
      <c r="GWK6" s="179"/>
      <c r="GWL6" s="179"/>
      <c r="GWM6" s="179"/>
      <c r="GWN6" s="199"/>
      <c r="GWO6" s="199"/>
      <c r="GWP6" s="199"/>
      <c r="GWQ6" s="199"/>
      <c r="GWR6" s="199"/>
      <c r="GWS6" s="199"/>
      <c r="GWT6" s="199"/>
      <c r="GWU6" s="199"/>
      <c r="GWV6" s="189"/>
      <c r="GWW6" s="209"/>
      <c r="GWX6" s="179"/>
      <c r="GWY6" s="179"/>
      <c r="GWZ6" s="179"/>
      <c r="GXA6" s="179"/>
      <c r="GXB6" s="179"/>
      <c r="GXC6" s="179"/>
      <c r="GXD6" s="199"/>
      <c r="GXE6" s="199"/>
      <c r="GXF6" s="199"/>
      <c r="GXG6" s="199"/>
      <c r="GXH6" s="199"/>
      <c r="GXI6" s="199"/>
      <c r="GXJ6" s="199"/>
      <c r="GXK6" s="199"/>
      <c r="GXL6" s="189"/>
      <c r="GXM6" s="209"/>
      <c r="GXN6" s="179"/>
      <c r="GXO6" s="179"/>
      <c r="GXP6" s="179"/>
      <c r="GXQ6" s="179"/>
      <c r="GXR6" s="179"/>
      <c r="GXS6" s="179"/>
      <c r="GXT6" s="199"/>
      <c r="GXU6" s="199"/>
      <c r="GXV6" s="199"/>
      <c r="GXW6" s="199"/>
      <c r="GXX6" s="199"/>
      <c r="GXY6" s="199"/>
      <c r="GXZ6" s="199"/>
      <c r="GYA6" s="199"/>
      <c r="GYB6" s="189"/>
      <c r="GYC6" s="209"/>
      <c r="GYD6" s="179"/>
      <c r="GYE6" s="179"/>
      <c r="GYF6" s="179"/>
      <c r="GYG6" s="179"/>
      <c r="GYH6" s="179"/>
      <c r="GYI6" s="179"/>
      <c r="GYJ6" s="199"/>
      <c r="GYK6" s="199"/>
      <c r="GYL6" s="199"/>
      <c r="GYM6" s="199"/>
      <c r="GYN6" s="199"/>
      <c r="GYO6" s="199"/>
      <c r="GYP6" s="199"/>
      <c r="GYQ6" s="199"/>
      <c r="GYR6" s="189"/>
      <c r="GYS6" s="209"/>
      <c r="GYT6" s="179"/>
      <c r="GYU6" s="179"/>
      <c r="GYV6" s="179"/>
      <c r="GYW6" s="179"/>
      <c r="GYX6" s="179"/>
      <c r="GYY6" s="179"/>
      <c r="GYZ6" s="199"/>
      <c r="GZA6" s="199"/>
      <c r="GZB6" s="199"/>
      <c r="GZC6" s="199"/>
      <c r="GZD6" s="199"/>
      <c r="GZE6" s="199"/>
      <c r="GZF6" s="199"/>
      <c r="GZG6" s="199"/>
      <c r="GZH6" s="189"/>
      <c r="GZI6" s="209"/>
      <c r="GZJ6" s="179"/>
      <c r="GZK6" s="179"/>
      <c r="GZL6" s="179"/>
      <c r="GZM6" s="179"/>
      <c r="GZN6" s="179"/>
      <c r="GZO6" s="179"/>
      <c r="GZP6" s="199"/>
      <c r="GZQ6" s="199"/>
      <c r="GZR6" s="199"/>
      <c r="GZS6" s="199"/>
      <c r="GZT6" s="199"/>
      <c r="GZU6" s="199"/>
      <c r="GZV6" s="199"/>
      <c r="GZW6" s="199"/>
      <c r="GZX6" s="189"/>
      <c r="GZY6" s="209"/>
      <c r="GZZ6" s="179"/>
      <c r="HAA6" s="179"/>
      <c r="HAB6" s="179"/>
      <c r="HAC6" s="179"/>
      <c r="HAD6" s="179"/>
      <c r="HAE6" s="179"/>
      <c r="HAF6" s="199"/>
      <c r="HAG6" s="199"/>
      <c r="HAH6" s="199"/>
      <c r="HAI6" s="199"/>
      <c r="HAJ6" s="199"/>
      <c r="HAK6" s="199"/>
      <c r="HAL6" s="199"/>
      <c r="HAM6" s="199"/>
      <c r="HAN6" s="189"/>
      <c r="HAO6" s="209"/>
      <c r="HAP6" s="179"/>
      <c r="HAQ6" s="179"/>
      <c r="HAR6" s="179"/>
      <c r="HAS6" s="179"/>
      <c r="HAT6" s="179"/>
      <c r="HAU6" s="179"/>
      <c r="HAV6" s="199"/>
      <c r="HAW6" s="199"/>
      <c r="HAX6" s="199"/>
      <c r="HAY6" s="199"/>
      <c r="HAZ6" s="199"/>
      <c r="HBA6" s="199"/>
      <c r="HBB6" s="199"/>
      <c r="HBC6" s="199"/>
      <c r="HBD6" s="189"/>
      <c r="HBE6" s="209"/>
      <c r="HBF6" s="179"/>
      <c r="HBG6" s="179"/>
      <c r="HBH6" s="179"/>
      <c r="HBI6" s="179"/>
      <c r="HBJ6" s="179"/>
      <c r="HBK6" s="179"/>
      <c r="HBL6" s="199"/>
      <c r="HBM6" s="199"/>
      <c r="HBN6" s="199"/>
      <c r="HBO6" s="199"/>
      <c r="HBP6" s="199"/>
      <c r="HBQ6" s="199"/>
      <c r="HBR6" s="199"/>
      <c r="HBS6" s="199"/>
      <c r="HBT6" s="189"/>
      <c r="HBU6" s="209"/>
      <c r="HBV6" s="179"/>
      <c r="HBW6" s="179"/>
      <c r="HBX6" s="179"/>
      <c r="HBY6" s="179"/>
      <c r="HBZ6" s="179"/>
      <c r="HCA6" s="179"/>
      <c r="HCB6" s="199"/>
      <c r="HCC6" s="199"/>
      <c r="HCD6" s="199"/>
      <c r="HCE6" s="199"/>
      <c r="HCF6" s="199"/>
      <c r="HCG6" s="199"/>
      <c r="HCH6" s="199"/>
      <c r="HCI6" s="199"/>
      <c r="HCJ6" s="189"/>
      <c r="HCK6" s="209"/>
      <c r="HCL6" s="179"/>
      <c r="HCM6" s="179"/>
      <c r="HCN6" s="179"/>
      <c r="HCO6" s="179"/>
      <c r="HCP6" s="179"/>
      <c r="HCQ6" s="179"/>
      <c r="HCR6" s="199"/>
      <c r="HCS6" s="199"/>
      <c r="HCT6" s="199"/>
      <c r="HCU6" s="199"/>
      <c r="HCV6" s="199"/>
      <c r="HCW6" s="199"/>
      <c r="HCX6" s="199"/>
      <c r="HCY6" s="199"/>
      <c r="HCZ6" s="189"/>
      <c r="HDA6" s="209"/>
      <c r="HDB6" s="179"/>
      <c r="HDC6" s="179"/>
      <c r="HDD6" s="179"/>
      <c r="HDE6" s="179"/>
      <c r="HDF6" s="179"/>
      <c r="HDG6" s="179"/>
      <c r="HDH6" s="199"/>
      <c r="HDI6" s="199"/>
      <c r="HDJ6" s="199"/>
      <c r="HDK6" s="199"/>
      <c r="HDL6" s="199"/>
      <c r="HDM6" s="199"/>
      <c r="HDN6" s="199"/>
      <c r="HDO6" s="199"/>
      <c r="HDP6" s="189"/>
      <c r="HDQ6" s="209"/>
      <c r="HDR6" s="179"/>
      <c r="HDS6" s="179"/>
      <c r="HDT6" s="179"/>
      <c r="HDU6" s="179"/>
      <c r="HDV6" s="179"/>
      <c r="HDW6" s="179"/>
      <c r="HDX6" s="199"/>
      <c r="HDY6" s="199"/>
      <c r="HDZ6" s="199"/>
      <c r="HEA6" s="199"/>
      <c r="HEB6" s="199"/>
      <c r="HEC6" s="199"/>
      <c r="HED6" s="199"/>
      <c r="HEE6" s="199"/>
      <c r="HEF6" s="189"/>
      <c r="HEG6" s="209"/>
      <c r="HEH6" s="179"/>
      <c r="HEI6" s="179"/>
      <c r="HEJ6" s="179"/>
      <c r="HEK6" s="179"/>
      <c r="HEL6" s="179"/>
      <c r="HEM6" s="179"/>
      <c r="HEN6" s="199"/>
      <c r="HEO6" s="199"/>
      <c r="HEP6" s="199"/>
      <c r="HEQ6" s="199"/>
      <c r="HER6" s="199"/>
      <c r="HES6" s="199"/>
      <c r="HET6" s="199"/>
      <c r="HEU6" s="199"/>
      <c r="HEV6" s="189"/>
      <c r="HEW6" s="209"/>
      <c r="HEX6" s="179"/>
      <c r="HEY6" s="179"/>
      <c r="HEZ6" s="179"/>
      <c r="HFA6" s="179"/>
      <c r="HFB6" s="179"/>
      <c r="HFC6" s="179"/>
      <c r="HFD6" s="199"/>
      <c r="HFE6" s="199"/>
      <c r="HFF6" s="199"/>
      <c r="HFG6" s="199"/>
      <c r="HFH6" s="199"/>
      <c r="HFI6" s="199"/>
      <c r="HFJ6" s="199"/>
      <c r="HFK6" s="199"/>
      <c r="HFL6" s="189"/>
      <c r="HFM6" s="209"/>
      <c r="HFN6" s="179"/>
      <c r="HFO6" s="179"/>
      <c r="HFP6" s="179"/>
      <c r="HFQ6" s="179"/>
      <c r="HFR6" s="179"/>
      <c r="HFS6" s="179"/>
      <c r="HFT6" s="199"/>
      <c r="HFU6" s="199"/>
      <c r="HFV6" s="199"/>
      <c r="HFW6" s="199"/>
      <c r="HFX6" s="199"/>
      <c r="HFY6" s="199"/>
      <c r="HFZ6" s="199"/>
      <c r="HGA6" s="199"/>
      <c r="HGB6" s="189"/>
      <c r="HGC6" s="209"/>
      <c r="HGD6" s="179"/>
      <c r="HGE6" s="179"/>
      <c r="HGF6" s="179"/>
      <c r="HGG6" s="179"/>
      <c r="HGH6" s="179"/>
      <c r="HGI6" s="179"/>
      <c r="HGJ6" s="199"/>
      <c r="HGK6" s="199"/>
      <c r="HGL6" s="199"/>
      <c r="HGM6" s="199"/>
      <c r="HGN6" s="199"/>
      <c r="HGO6" s="199"/>
      <c r="HGP6" s="199"/>
      <c r="HGQ6" s="199"/>
      <c r="HGR6" s="189"/>
      <c r="HGS6" s="209"/>
      <c r="HGT6" s="179"/>
      <c r="HGU6" s="179"/>
      <c r="HGV6" s="179"/>
      <c r="HGW6" s="179"/>
      <c r="HGX6" s="179"/>
      <c r="HGY6" s="179"/>
      <c r="HGZ6" s="199"/>
      <c r="HHA6" s="199"/>
      <c r="HHB6" s="199"/>
      <c r="HHC6" s="199"/>
      <c r="HHD6" s="199"/>
      <c r="HHE6" s="199"/>
      <c r="HHF6" s="199"/>
      <c r="HHG6" s="199"/>
      <c r="HHH6" s="189"/>
      <c r="HHI6" s="209"/>
      <c r="HHJ6" s="179"/>
      <c r="HHK6" s="179"/>
      <c r="HHL6" s="179"/>
      <c r="HHM6" s="179"/>
      <c r="HHN6" s="179"/>
      <c r="HHO6" s="179"/>
      <c r="HHP6" s="199"/>
      <c r="HHQ6" s="199"/>
      <c r="HHR6" s="199"/>
      <c r="HHS6" s="199"/>
      <c r="HHT6" s="199"/>
      <c r="HHU6" s="199"/>
      <c r="HHV6" s="199"/>
      <c r="HHW6" s="199"/>
      <c r="HHX6" s="189"/>
      <c r="HHY6" s="209"/>
      <c r="HHZ6" s="179"/>
      <c r="HIA6" s="179"/>
      <c r="HIB6" s="179"/>
      <c r="HIC6" s="179"/>
      <c r="HID6" s="179"/>
      <c r="HIE6" s="179"/>
      <c r="HIF6" s="199"/>
      <c r="HIG6" s="199"/>
      <c r="HIH6" s="199"/>
      <c r="HII6" s="199"/>
      <c r="HIJ6" s="199"/>
      <c r="HIK6" s="199"/>
      <c r="HIL6" s="199"/>
      <c r="HIM6" s="199"/>
      <c r="HIN6" s="189"/>
      <c r="HIO6" s="209"/>
      <c r="HIP6" s="179"/>
      <c r="HIQ6" s="179"/>
      <c r="HIR6" s="179"/>
      <c r="HIS6" s="179"/>
      <c r="HIT6" s="179"/>
      <c r="HIU6" s="179"/>
      <c r="HIV6" s="199"/>
      <c r="HIW6" s="199"/>
      <c r="HIX6" s="199"/>
      <c r="HIY6" s="199"/>
      <c r="HIZ6" s="199"/>
      <c r="HJA6" s="199"/>
      <c r="HJB6" s="199"/>
      <c r="HJC6" s="199"/>
      <c r="HJD6" s="189"/>
      <c r="HJE6" s="209"/>
      <c r="HJF6" s="179"/>
      <c r="HJG6" s="179"/>
      <c r="HJH6" s="179"/>
      <c r="HJI6" s="179"/>
      <c r="HJJ6" s="179"/>
      <c r="HJK6" s="179"/>
      <c r="HJL6" s="199"/>
      <c r="HJM6" s="199"/>
      <c r="HJN6" s="199"/>
      <c r="HJO6" s="199"/>
      <c r="HJP6" s="199"/>
      <c r="HJQ6" s="199"/>
      <c r="HJR6" s="199"/>
      <c r="HJS6" s="199"/>
      <c r="HJT6" s="189"/>
      <c r="HJU6" s="209"/>
      <c r="HJV6" s="179"/>
      <c r="HJW6" s="179"/>
      <c r="HJX6" s="179"/>
      <c r="HJY6" s="179"/>
      <c r="HJZ6" s="179"/>
      <c r="HKA6" s="179"/>
      <c r="HKB6" s="199"/>
      <c r="HKC6" s="199"/>
      <c r="HKD6" s="199"/>
      <c r="HKE6" s="199"/>
      <c r="HKF6" s="199"/>
      <c r="HKG6" s="199"/>
      <c r="HKH6" s="199"/>
      <c r="HKI6" s="199"/>
      <c r="HKJ6" s="189"/>
      <c r="HKK6" s="209"/>
      <c r="HKL6" s="179"/>
      <c r="HKM6" s="179"/>
      <c r="HKN6" s="179"/>
      <c r="HKO6" s="179"/>
      <c r="HKP6" s="179"/>
      <c r="HKQ6" s="179"/>
      <c r="HKR6" s="199"/>
      <c r="HKS6" s="199"/>
      <c r="HKT6" s="199"/>
      <c r="HKU6" s="199"/>
      <c r="HKV6" s="199"/>
      <c r="HKW6" s="199"/>
      <c r="HKX6" s="199"/>
      <c r="HKY6" s="199"/>
      <c r="HKZ6" s="189"/>
      <c r="HLA6" s="209"/>
      <c r="HLB6" s="179"/>
      <c r="HLC6" s="179"/>
      <c r="HLD6" s="179"/>
      <c r="HLE6" s="179"/>
      <c r="HLF6" s="179"/>
      <c r="HLG6" s="179"/>
      <c r="HLH6" s="199"/>
      <c r="HLI6" s="199"/>
      <c r="HLJ6" s="199"/>
      <c r="HLK6" s="199"/>
      <c r="HLL6" s="199"/>
      <c r="HLM6" s="199"/>
      <c r="HLN6" s="199"/>
      <c r="HLO6" s="199"/>
      <c r="HLP6" s="189"/>
      <c r="HLQ6" s="209"/>
      <c r="HLR6" s="179"/>
      <c r="HLS6" s="179"/>
      <c r="HLT6" s="179"/>
      <c r="HLU6" s="179"/>
      <c r="HLV6" s="179"/>
      <c r="HLW6" s="179"/>
      <c r="HLX6" s="199"/>
      <c r="HLY6" s="199"/>
      <c r="HLZ6" s="199"/>
      <c r="HMA6" s="199"/>
      <c r="HMB6" s="199"/>
      <c r="HMC6" s="199"/>
      <c r="HMD6" s="199"/>
      <c r="HME6" s="199"/>
      <c r="HMF6" s="189"/>
      <c r="HMG6" s="209"/>
      <c r="HMH6" s="179"/>
      <c r="HMI6" s="179"/>
      <c r="HMJ6" s="179"/>
      <c r="HMK6" s="179"/>
      <c r="HML6" s="179"/>
      <c r="HMM6" s="179"/>
      <c r="HMN6" s="199"/>
      <c r="HMO6" s="199"/>
      <c r="HMP6" s="199"/>
      <c r="HMQ6" s="199"/>
      <c r="HMR6" s="199"/>
      <c r="HMS6" s="199"/>
      <c r="HMT6" s="199"/>
      <c r="HMU6" s="199"/>
      <c r="HMV6" s="189"/>
      <c r="HMW6" s="209"/>
      <c r="HMX6" s="179"/>
      <c r="HMY6" s="179"/>
      <c r="HMZ6" s="179"/>
      <c r="HNA6" s="179"/>
      <c r="HNB6" s="179"/>
      <c r="HNC6" s="179"/>
      <c r="HND6" s="199"/>
      <c r="HNE6" s="199"/>
      <c r="HNF6" s="199"/>
      <c r="HNG6" s="199"/>
      <c r="HNH6" s="199"/>
      <c r="HNI6" s="199"/>
      <c r="HNJ6" s="199"/>
      <c r="HNK6" s="199"/>
      <c r="HNL6" s="189"/>
      <c r="HNM6" s="209"/>
      <c r="HNN6" s="179"/>
      <c r="HNO6" s="179"/>
      <c r="HNP6" s="179"/>
      <c r="HNQ6" s="179"/>
      <c r="HNR6" s="179"/>
      <c r="HNS6" s="179"/>
      <c r="HNT6" s="199"/>
      <c r="HNU6" s="199"/>
      <c r="HNV6" s="199"/>
      <c r="HNW6" s="199"/>
      <c r="HNX6" s="199"/>
      <c r="HNY6" s="199"/>
      <c r="HNZ6" s="199"/>
      <c r="HOA6" s="199"/>
      <c r="HOB6" s="189"/>
      <c r="HOC6" s="209"/>
      <c r="HOD6" s="179"/>
      <c r="HOE6" s="179"/>
      <c r="HOF6" s="179"/>
      <c r="HOG6" s="179"/>
      <c r="HOH6" s="179"/>
      <c r="HOI6" s="179"/>
      <c r="HOJ6" s="199"/>
      <c r="HOK6" s="199"/>
      <c r="HOL6" s="199"/>
      <c r="HOM6" s="199"/>
      <c r="HON6" s="199"/>
      <c r="HOO6" s="199"/>
      <c r="HOP6" s="199"/>
      <c r="HOQ6" s="199"/>
      <c r="HOR6" s="189"/>
      <c r="HOS6" s="209"/>
      <c r="HOT6" s="179"/>
      <c r="HOU6" s="179"/>
      <c r="HOV6" s="179"/>
      <c r="HOW6" s="179"/>
      <c r="HOX6" s="179"/>
      <c r="HOY6" s="179"/>
      <c r="HOZ6" s="199"/>
      <c r="HPA6" s="199"/>
      <c r="HPB6" s="199"/>
      <c r="HPC6" s="199"/>
      <c r="HPD6" s="199"/>
      <c r="HPE6" s="199"/>
      <c r="HPF6" s="199"/>
      <c r="HPG6" s="199"/>
      <c r="HPH6" s="189"/>
      <c r="HPI6" s="209"/>
      <c r="HPJ6" s="179"/>
      <c r="HPK6" s="179"/>
      <c r="HPL6" s="179"/>
      <c r="HPM6" s="179"/>
      <c r="HPN6" s="179"/>
      <c r="HPO6" s="179"/>
      <c r="HPP6" s="199"/>
      <c r="HPQ6" s="199"/>
      <c r="HPR6" s="199"/>
      <c r="HPS6" s="199"/>
      <c r="HPT6" s="199"/>
      <c r="HPU6" s="199"/>
      <c r="HPV6" s="199"/>
      <c r="HPW6" s="199"/>
      <c r="HPX6" s="189"/>
      <c r="HPY6" s="209"/>
      <c r="HPZ6" s="179"/>
      <c r="HQA6" s="179"/>
      <c r="HQB6" s="179"/>
      <c r="HQC6" s="179"/>
      <c r="HQD6" s="179"/>
      <c r="HQE6" s="179"/>
      <c r="HQF6" s="199"/>
      <c r="HQG6" s="199"/>
      <c r="HQH6" s="199"/>
      <c r="HQI6" s="199"/>
      <c r="HQJ6" s="199"/>
      <c r="HQK6" s="199"/>
      <c r="HQL6" s="199"/>
      <c r="HQM6" s="199"/>
      <c r="HQN6" s="189"/>
      <c r="HQO6" s="209"/>
      <c r="HQP6" s="179"/>
      <c r="HQQ6" s="179"/>
      <c r="HQR6" s="179"/>
      <c r="HQS6" s="179"/>
      <c r="HQT6" s="179"/>
      <c r="HQU6" s="179"/>
      <c r="HQV6" s="199"/>
      <c r="HQW6" s="199"/>
      <c r="HQX6" s="199"/>
      <c r="HQY6" s="199"/>
      <c r="HQZ6" s="199"/>
      <c r="HRA6" s="199"/>
      <c r="HRB6" s="199"/>
      <c r="HRC6" s="199"/>
      <c r="HRD6" s="189"/>
      <c r="HRE6" s="209"/>
      <c r="HRF6" s="179"/>
      <c r="HRG6" s="179"/>
      <c r="HRH6" s="179"/>
      <c r="HRI6" s="179"/>
      <c r="HRJ6" s="179"/>
      <c r="HRK6" s="179"/>
      <c r="HRL6" s="199"/>
      <c r="HRM6" s="199"/>
      <c r="HRN6" s="199"/>
      <c r="HRO6" s="199"/>
      <c r="HRP6" s="199"/>
      <c r="HRQ6" s="199"/>
      <c r="HRR6" s="199"/>
      <c r="HRS6" s="199"/>
      <c r="HRT6" s="189"/>
      <c r="HRU6" s="209"/>
      <c r="HRV6" s="179"/>
      <c r="HRW6" s="179"/>
      <c r="HRX6" s="179"/>
      <c r="HRY6" s="179"/>
      <c r="HRZ6" s="179"/>
      <c r="HSA6" s="179"/>
      <c r="HSB6" s="199"/>
      <c r="HSC6" s="199"/>
      <c r="HSD6" s="199"/>
      <c r="HSE6" s="199"/>
      <c r="HSF6" s="199"/>
      <c r="HSG6" s="199"/>
      <c r="HSH6" s="199"/>
      <c r="HSI6" s="199"/>
      <c r="HSJ6" s="189"/>
      <c r="HSK6" s="209"/>
      <c r="HSL6" s="179"/>
      <c r="HSM6" s="179"/>
      <c r="HSN6" s="179"/>
      <c r="HSO6" s="179"/>
      <c r="HSP6" s="179"/>
      <c r="HSQ6" s="179"/>
      <c r="HSR6" s="199"/>
      <c r="HSS6" s="199"/>
      <c r="HST6" s="199"/>
      <c r="HSU6" s="199"/>
      <c r="HSV6" s="199"/>
      <c r="HSW6" s="199"/>
      <c r="HSX6" s="199"/>
      <c r="HSY6" s="199"/>
      <c r="HSZ6" s="189"/>
      <c r="HTA6" s="209"/>
      <c r="HTB6" s="179"/>
      <c r="HTC6" s="179"/>
      <c r="HTD6" s="179"/>
      <c r="HTE6" s="179"/>
      <c r="HTF6" s="179"/>
      <c r="HTG6" s="179"/>
      <c r="HTH6" s="199"/>
      <c r="HTI6" s="199"/>
      <c r="HTJ6" s="199"/>
      <c r="HTK6" s="199"/>
      <c r="HTL6" s="199"/>
      <c r="HTM6" s="199"/>
      <c r="HTN6" s="199"/>
      <c r="HTO6" s="199"/>
      <c r="HTP6" s="189"/>
      <c r="HTQ6" s="209"/>
      <c r="HTR6" s="179"/>
      <c r="HTS6" s="179"/>
      <c r="HTT6" s="179"/>
      <c r="HTU6" s="179"/>
      <c r="HTV6" s="179"/>
      <c r="HTW6" s="179"/>
      <c r="HTX6" s="199"/>
      <c r="HTY6" s="199"/>
      <c r="HTZ6" s="199"/>
      <c r="HUA6" s="199"/>
      <c r="HUB6" s="199"/>
      <c r="HUC6" s="199"/>
      <c r="HUD6" s="199"/>
      <c r="HUE6" s="199"/>
      <c r="HUF6" s="189"/>
      <c r="HUG6" s="209"/>
      <c r="HUH6" s="179"/>
      <c r="HUI6" s="179"/>
      <c r="HUJ6" s="179"/>
      <c r="HUK6" s="179"/>
      <c r="HUL6" s="179"/>
      <c r="HUM6" s="179"/>
      <c r="HUN6" s="199"/>
      <c r="HUO6" s="199"/>
      <c r="HUP6" s="199"/>
      <c r="HUQ6" s="199"/>
      <c r="HUR6" s="199"/>
      <c r="HUS6" s="199"/>
      <c r="HUT6" s="199"/>
      <c r="HUU6" s="199"/>
      <c r="HUV6" s="189"/>
      <c r="HUW6" s="209"/>
      <c r="HUX6" s="179"/>
      <c r="HUY6" s="179"/>
      <c r="HUZ6" s="179"/>
      <c r="HVA6" s="179"/>
      <c r="HVB6" s="179"/>
      <c r="HVC6" s="179"/>
      <c r="HVD6" s="199"/>
      <c r="HVE6" s="199"/>
      <c r="HVF6" s="199"/>
      <c r="HVG6" s="199"/>
      <c r="HVH6" s="199"/>
      <c r="HVI6" s="199"/>
      <c r="HVJ6" s="199"/>
      <c r="HVK6" s="199"/>
      <c r="HVL6" s="189"/>
      <c r="HVM6" s="209"/>
      <c r="HVN6" s="179"/>
      <c r="HVO6" s="179"/>
      <c r="HVP6" s="179"/>
      <c r="HVQ6" s="179"/>
      <c r="HVR6" s="179"/>
      <c r="HVS6" s="179"/>
      <c r="HVT6" s="199"/>
      <c r="HVU6" s="199"/>
      <c r="HVV6" s="199"/>
      <c r="HVW6" s="199"/>
      <c r="HVX6" s="199"/>
      <c r="HVY6" s="199"/>
      <c r="HVZ6" s="199"/>
      <c r="HWA6" s="199"/>
      <c r="HWB6" s="189"/>
      <c r="HWC6" s="209"/>
      <c r="HWD6" s="179"/>
      <c r="HWE6" s="179"/>
      <c r="HWF6" s="179"/>
      <c r="HWG6" s="179"/>
      <c r="HWH6" s="179"/>
      <c r="HWI6" s="179"/>
      <c r="HWJ6" s="199"/>
      <c r="HWK6" s="199"/>
      <c r="HWL6" s="199"/>
      <c r="HWM6" s="199"/>
      <c r="HWN6" s="199"/>
      <c r="HWO6" s="199"/>
      <c r="HWP6" s="199"/>
      <c r="HWQ6" s="199"/>
      <c r="HWR6" s="189"/>
      <c r="HWS6" s="209"/>
      <c r="HWT6" s="179"/>
      <c r="HWU6" s="179"/>
      <c r="HWV6" s="179"/>
      <c r="HWW6" s="179"/>
      <c r="HWX6" s="179"/>
      <c r="HWY6" s="179"/>
      <c r="HWZ6" s="199"/>
      <c r="HXA6" s="199"/>
      <c r="HXB6" s="199"/>
      <c r="HXC6" s="199"/>
      <c r="HXD6" s="199"/>
      <c r="HXE6" s="199"/>
      <c r="HXF6" s="199"/>
      <c r="HXG6" s="199"/>
      <c r="HXH6" s="189"/>
      <c r="HXI6" s="209"/>
      <c r="HXJ6" s="179"/>
      <c r="HXK6" s="179"/>
      <c r="HXL6" s="179"/>
      <c r="HXM6" s="179"/>
      <c r="HXN6" s="179"/>
      <c r="HXO6" s="179"/>
      <c r="HXP6" s="199"/>
      <c r="HXQ6" s="199"/>
      <c r="HXR6" s="199"/>
      <c r="HXS6" s="199"/>
      <c r="HXT6" s="199"/>
      <c r="HXU6" s="199"/>
      <c r="HXV6" s="199"/>
      <c r="HXW6" s="199"/>
      <c r="HXX6" s="189"/>
      <c r="HXY6" s="209"/>
      <c r="HXZ6" s="179"/>
      <c r="HYA6" s="179"/>
      <c r="HYB6" s="179"/>
      <c r="HYC6" s="179"/>
      <c r="HYD6" s="179"/>
      <c r="HYE6" s="179"/>
      <c r="HYF6" s="199"/>
      <c r="HYG6" s="199"/>
      <c r="HYH6" s="199"/>
      <c r="HYI6" s="199"/>
      <c r="HYJ6" s="199"/>
      <c r="HYK6" s="199"/>
      <c r="HYL6" s="199"/>
      <c r="HYM6" s="199"/>
      <c r="HYN6" s="189"/>
      <c r="HYO6" s="209"/>
      <c r="HYP6" s="179"/>
      <c r="HYQ6" s="179"/>
      <c r="HYR6" s="179"/>
      <c r="HYS6" s="179"/>
      <c r="HYT6" s="179"/>
      <c r="HYU6" s="179"/>
      <c r="HYV6" s="199"/>
      <c r="HYW6" s="199"/>
      <c r="HYX6" s="199"/>
      <c r="HYY6" s="199"/>
      <c r="HYZ6" s="199"/>
      <c r="HZA6" s="199"/>
      <c r="HZB6" s="199"/>
      <c r="HZC6" s="199"/>
      <c r="HZD6" s="189"/>
      <c r="HZE6" s="209"/>
      <c r="HZF6" s="179"/>
      <c r="HZG6" s="179"/>
      <c r="HZH6" s="179"/>
      <c r="HZI6" s="179"/>
      <c r="HZJ6" s="179"/>
      <c r="HZK6" s="179"/>
      <c r="HZL6" s="199"/>
      <c r="HZM6" s="199"/>
      <c r="HZN6" s="199"/>
      <c r="HZO6" s="199"/>
      <c r="HZP6" s="199"/>
      <c r="HZQ6" s="199"/>
      <c r="HZR6" s="199"/>
      <c r="HZS6" s="199"/>
      <c r="HZT6" s="189"/>
      <c r="HZU6" s="209"/>
      <c r="HZV6" s="179"/>
      <c r="HZW6" s="179"/>
      <c r="HZX6" s="179"/>
      <c r="HZY6" s="179"/>
      <c r="HZZ6" s="179"/>
      <c r="IAA6" s="179"/>
      <c r="IAB6" s="199"/>
      <c r="IAC6" s="199"/>
      <c r="IAD6" s="199"/>
      <c r="IAE6" s="199"/>
      <c r="IAF6" s="199"/>
      <c r="IAG6" s="199"/>
      <c r="IAH6" s="199"/>
      <c r="IAI6" s="199"/>
      <c r="IAJ6" s="189"/>
      <c r="IAK6" s="209"/>
      <c r="IAL6" s="179"/>
      <c r="IAM6" s="179"/>
      <c r="IAN6" s="179"/>
      <c r="IAO6" s="179"/>
      <c r="IAP6" s="179"/>
      <c r="IAQ6" s="179"/>
      <c r="IAR6" s="199"/>
      <c r="IAS6" s="199"/>
      <c r="IAT6" s="199"/>
      <c r="IAU6" s="199"/>
      <c r="IAV6" s="199"/>
      <c r="IAW6" s="199"/>
      <c r="IAX6" s="199"/>
      <c r="IAY6" s="199"/>
      <c r="IAZ6" s="189"/>
      <c r="IBA6" s="209"/>
      <c r="IBB6" s="179"/>
      <c r="IBC6" s="179"/>
      <c r="IBD6" s="179"/>
      <c r="IBE6" s="179"/>
      <c r="IBF6" s="179"/>
      <c r="IBG6" s="179"/>
      <c r="IBH6" s="199"/>
      <c r="IBI6" s="199"/>
      <c r="IBJ6" s="199"/>
      <c r="IBK6" s="199"/>
      <c r="IBL6" s="199"/>
      <c r="IBM6" s="199"/>
      <c r="IBN6" s="199"/>
      <c r="IBO6" s="199"/>
      <c r="IBP6" s="189"/>
      <c r="IBQ6" s="209"/>
      <c r="IBR6" s="179"/>
      <c r="IBS6" s="179"/>
      <c r="IBT6" s="179"/>
      <c r="IBU6" s="179"/>
      <c r="IBV6" s="179"/>
      <c r="IBW6" s="179"/>
      <c r="IBX6" s="199"/>
      <c r="IBY6" s="199"/>
      <c r="IBZ6" s="199"/>
      <c r="ICA6" s="199"/>
      <c r="ICB6" s="199"/>
      <c r="ICC6" s="199"/>
      <c r="ICD6" s="199"/>
      <c r="ICE6" s="199"/>
      <c r="ICF6" s="189"/>
      <c r="ICG6" s="209"/>
      <c r="ICH6" s="179"/>
      <c r="ICI6" s="179"/>
      <c r="ICJ6" s="179"/>
      <c r="ICK6" s="179"/>
      <c r="ICL6" s="179"/>
      <c r="ICM6" s="179"/>
      <c r="ICN6" s="199"/>
      <c r="ICO6" s="199"/>
      <c r="ICP6" s="199"/>
      <c r="ICQ6" s="199"/>
      <c r="ICR6" s="199"/>
      <c r="ICS6" s="199"/>
      <c r="ICT6" s="199"/>
      <c r="ICU6" s="199"/>
      <c r="ICV6" s="189"/>
      <c r="ICW6" s="209"/>
      <c r="ICX6" s="179"/>
      <c r="ICY6" s="179"/>
      <c r="ICZ6" s="179"/>
      <c r="IDA6" s="179"/>
      <c r="IDB6" s="179"/>
      <c r="IDC6" s="179"/>
      <c r="IDD6" s="199"/>
      <c r="IDE6" s="199"/>
      <c r="IDF6" s="199"/>
      <c r="IDG6" s="199"/>
      <c r="IDH6" s="199"/>
      <c r="IDI6" s="199"/>
      <c r="IDJ6" s="199"/>
      <c r="IDK6" s="199"/>
      <c r="IDL6" s="189"/>
      <c r="IDM6" s="209"/>
      <c r="IDN6" s="179"/>
      <c r="IDO6" s="179"/>
      <c r="IDP6" s="179"/>
      <c r="IDQ6" s="179"/>
      <c r="IDR6" s="179"/>
      <c r="IDS6" s="179"/>
      <c r="IDT6" s="199"/>
      <c r="IDU6" s="199"/>
      <c r="IDV6" s="199"/>
      <c r="IDW6" s="199"/>
      <c r="IDX6" s="199"/>
      <c r="IDY6" s="199"/>
      <c r="IDZ6" s="199"/>
      <c r="IEA6" s="199"/>
      <c r="IEB6" s="189"/>
      <c r="IEC6" s="209"/>
      <c r="IED6" s="179"/>
      <c r="IEE6" s="179"/>
      <c r="IEF6" s="179"/>
      <c r="IEG6" s="179"/>
      <c r="IEH6" s="179"/>
      <c r="IEI6" s="179"/>
      <c r="IEJ6" s="199"/>
      <c r="IEK6" s="199"/>
      <c r="IEL6" s="199"/>
      <c r="IEM6" s="199"/>
      <c r="IEN6" s="199"/>
      <c r="IEO6" s="199"/>
      <c r="IEP6" s="199"/>
      <c r="IEQ6" s="199"/>
      <c r="IER6" s="189"/>
      <c r="IES6" s="209"/>
      <c r="IET6" s="179"/>
      <c r="IEU6" s="179"/>
      <c r="IEV6" s="179"/>
      <c r="IEW6" s="179"/>
      <c r="IEX6" s="179"/>
      <c r="IEY6" s="179"/>
      <c r="IEZ6" s="199"/>
      <c r="IFA6" s="199"/>
      <c r="IFB6" s="199"/>
      <c r="IFC6" s="199"/>
      <c r="IFD6" s="199"/>
      <c r="IFE6" s="199"/>
      <c r="IFF6" s="199"/>
      <c r="IFG6" s="199"/>
      <c r="IFH6" s="189"/>
      <c r="IFI6" s="209"/>
      <c r="IFJ6" s="179"/>
      <c r="IFK6" s="179"/>
      <c r="IFL6" s="179"/>
      <c r="IFM6" s="179"/>
      <c r="IFN6" s="179"/>
      <c r="IFO6" s="179"/>
      <c r="IFP6" s="199"/>
      <c r="IFQ6" s="199"/>
      <c r="IFR6" s="199"/>
      <c r="IFS6" s="199"/>
      <c r="IFT6" s="199"/>
      <c r="IFU6" s="199"/>
      <c r="IFV6" s="199"/>
      <c r="IFW6" s="199"/>
      <c r="IFX6" s="189"/>
      <c r="IFY6" s="209"/>
      <c r="IFZ6" s="179"/>
      <c r="IGA6" s="179"/>
      <c r="IGB6" s="179"/>
      <c r="IGC6" s="179"/>
      <c r="IGD6" s="179"/>
      <c r="IGE6" s="179"/>
      <c r="IGF6" s="199"/>
      <c r="IGG6" s="199"/>
      <c r="IGH6" s="199"/>
      <c r="IGI6" s="199"/>
      <c r="IGJ6" s="199"/>
      <c r="IGK6" s="199"/>
      <c r="IGL6" s="199"/>
      <c r="IGM6" s="199"/>
      <c r="IGN6" s="189"/>
      <c r="IGO6" s="209"/>
      <c r="IGP6" s="179"/>
      <c r="IGQ6" s="179"/>
      <c r="IGR6" s="179"/>
      <c r="IGS6" s="179"/>
      <c r="IGT6" s="179"/>
      <c r="IGU6" s="179"/>
      <c r="IGV6" s="199"/>
      <c r="IGW6" s="199"/>
      <c r="IGX6" s="199"/>
      <c r="IGY6" s="199"/>
      <c r="IGZ6" s="199"/>
      <c r="IHA6" s="199"/>
      <c r="IHB6" s="199"/>
      <c r="IHC6" s="199"/>
      <c r="IHD6" s="189"/>
      <c r="IHE6" s="209"/>
      <c r="IHF6" s="179"/>
      <c r="IHG6" s="179"/>
      <c r="IHH6" s="179"/>
      <c r="IHI6" s="179"/>
      <c r="IHJ6" s="179"/>
      <c r="IHK6" s="179"/>
      <c r="IHL6" s="199"/>
      <c r="IHM6" s="199"/>
      <c r="IHN6" s="199"/>
      <c r="IHO6" s="199"/>
      <c r="IHP6" s="199"/>
      <c r="IHQ6" s="199"/>
      <c r="IHR6" s="199"/>
      <c r="IHS6" s="199"/>
      <c r="IHT6" s="189"/>
      <c r="IHU6" s="209"/>
      <c r="IHV6" s="179"/>
      <c r="IHW6" s="179"/>
      <c r="IHX6" s="179"/>
      <c r="IHY6" s="179"/>
      <c r="IHZ6" s="179"/>
      <c r="IIA6" s="179"/>
      <c r="IIB6" s="199"/>
      <c r="IIC6" s="199"/>
      <c r="IID6" s="199"/>
      <c r="IIE6" s="199"/>
      <c r="IIF6" s="199"/>
      <c r="IIG6" s="199"/>
      <c r="IIH6" s="199"/>
      <c r="III6" s="199"/>
      <c r="IIJ6" s="189"/>
      <c r="IIK6" s="209"/>
      <c r="IIL6" s="179"/>
      <c r="IIM6" s="179"/>
      <c r="IIN6" s="179"/>
      <c r="IIO6" s="179"/>
      <c r="IIP6" s="179"/>
      <c r="IIQ6" s="179"/>
      <c r="IIR6" s="199"/>
      <c r="IIS6" s="199"/>
      <c r="IIT6" s="199"/>
      <c r="IIU6" s="199"/>
      <c r="IIV6" s="199"/>
      <c r="IIW6" s="199"/>
      <c r="IIX6" s="199"/>
      <c r="IIY6" s="199"/>
      <c r="IIZ6" s="189"/>
      <c r="IJA6" s="209"/>
      <c r="IJB6" s="179"/>
      <c r="IJC6" s="179"/>
      <c r="IJD6" s="179"/>
      <c r="IJE6" s="179"/>
      <c r="IJF6" s="179"/>
      <c r="IJG6" s="179"/>
      <c r="IJH6" s="199"/>
      <c r="IJI6" s="199"/>
      <c r="IJJ6" s="199"/>
      <c r="IJK6" s="199"/>
      <c r="IJL6" s="199"/>
      <c r="IJM6" s="199"/>
      <c r="IJN6" s="199"/>
      <c r="IJO6" s="199"/>
      <c r="IJP6" s="189"/>
      <c r="IJQ6" s="209"/>
      <c r="IJR6" s="179"/>
      <c r="IJS6" s="179"/>
      <c r="IJT6" s="179"/>
      <c r="IJU6" s="179"/>
      <c r="IJV6" s="179"/>
      <c r="IJW6" s="179"/>
      <c r="IJX6" s="199"/>
      <c r="IJY6" s="199"/>
      <c r="IJZ6" s="199"/>
      <c r="IKA6" s="199"/>
      <c r="IKB6" s="199"/>
      <c r="IKC6" s="199"/>
      <c r="IKD6" s="199"/>
      <c r="IKE6" s="199"/>
      <c r="IKF6" s="189"/>
      <c r="IKG6" s="209"/>
      <c r="IKH6" s="179"/>
      <c r="IKI6" s="179"/>
      <c r="IKJ6" s="179"/>
      <c r="IKK6" s="179"/>
      <c r="IKL6" s="179"/>
      <c r="IKM6" s="179"/>
      <c r="IKN6" s="199"/>
      <c r="IKO6" s="199"/>
      <c r="IKP6" s="199"/>
      <c r="IKQ6" s="199"/>
      <c r="IKR6" s="199"/>
      <c r="IKS6" s="199"/>
      <c r="IKT6" s="199"/>
      <c r="IKU6" s="199"/>
      <c r="IKV6" s="189"/>
      <c r="IKW6" s="209"/>
      <c r="IKX6" s="179"/>
      <c r="IKY6" s="179"/>
      <c r="IKZ6" s="179"/>
      <c r="ILA6" s="179"/>
      <c r="ILB6" s="179"/>
      <c r="ILC6" s="179"/>
      <c r="ILD6" s="199"/>
      <c r="ILE6" s="199"/>
      <c r="ILF6" s="199"/>
      <c r="ILG6" s="199"/>
      <c r="ILH6" s="199"/>
      <c r="ILI6" s="199"/>
      <c r="ILJ6" s="199"/>
      <c r="ILK6" s="199"/>
      <c r="ILL6" s="189"/>
      <c r="ILM6" s="209"/>
      <c r="ILN6" s="179"/>
      <c r="ILO6" s="179"/>
      <c r="ILP6" s="179"/>
      <c r="ILQ6" s="179"/>
      <c r="ILR6" s="179"/>
      <c r="ILS6" s="179"/>
      <c r="ILT6" s="199"/>
      <c r="ILU6" s="199"/>
      <c r="ILV6" s="199"/>
      <c r="ILW6" s="199"/>
      <c r="ILX6" s="199"/>
      <c r="ILY6" s="199"/>
      <c r="ILZ6" s="199"/>
      <c r="IMA6" s="199"/>
      <c r="IMB6" s="189"/>
      <c r="IMC6" s="209"/>
      <c r="IMD6" s="179"/>
      <c r="IME6" s="179"/>
      <c r="IMF6" s="179"/>
      <c r="IMG6" s="179"/>
      <c r="IMH6" s="179"/>
      <c r="IMI6" s="179"/>
      <c r="IMJ6" s="199"/>
      <c r="IMK6" s="199"/>
      <c r="IML6" s="199"/>
      <c r="IMM6" s="199"/>
      <c r="IMN6" s="199"/>
      <c r="IMO6" s="199"/>
      <c r="IMP6" s="199"/>
      <c r="IMQ6" s="199"/>
      <c r="IMR6" s="189"/>
      <c r="IMS6" s="209"/>
      <c r="IMT6" s="179"/>
      <c r="IMU6" s="179"/>
      <c r="IMV6" s="179"/>
      <c r="IMW6" s="179"/>
      <c r="IMX6" s="179"/>
      <c r="IMY6" s="179"/>
      <c r="IMZ6" s="199"/>
      <c r="INA6" s="199"/>
      <c r="INB6" s="199"/>
      <c r="INC6" s="199"/>
      <c r="IND6" s="199"/>
      <c r="INE6" s="199"/>
      <c r="INF6" s="199"/>
      <c r="ING6" s="199"/>
      <c r="INH6" s="189"/>
      <c r="INI6" s="209"/>
      <c r="INJ6" s="179"/>
      <c r="INK6" s="179"/>
      <c r="INL6" s="179"/>
      <c r="INM6" s="179"/>
      <c r="INN6" s="179"/>
      <c r="INO6" s="179"/>
      <c r="INP6" s="199"/>
      <c r="INQ6" s="199"/>
      <c r="INR6" s="199"/>
      <c r="INS6" s="199"/>
      <c r="INT6" s="199"/>
      <c r="INU6" s="199"/>
      <c r="INV6" s="199"/>
      <c r="INW6" s="199"/>
      <c r="INX6" s="189"/>
      <c r="INY6" s="209"/>
      <c r="INZ6" s="179"/>
      <c r="IOA6" s="179"/>
      <c r="IOB6" s="179"/>
      <c r="IOC6" s="179"/>
      <c r="IOD6" s="179"/>
      <c r="IOE6" s="179"/>
      <c r="IOF6" s="199"/>
      <c r="IOG6" s="199"/>
      <c r="IOH6" s="199"/>
      <c r="IOI6" s="199"/>
      <c r="IOJ6" s="199"/>
      <c r="IOK6" s="199"/>
      <c r="IOL6" s="199"/>
      <c r="IOM6" s="199"/>
      <c r="ION6" s="189"/>
      <c r="IOO6" s="209"/>
      <c r="IOP6" s="179"/>
      <c r="IOQ6" s="179"/>
      <c r="IOR6" s="179"/>
      <c r="IOS6" s="179"/>
      <c r="IOT6" s="179"/>
      <c r="IOU6" s="179"/>
      <c r="IOV6" s="199"/>
      <c r="IOW6" s="199"/>
      <c r="IOX6" s="199"/>
      <c r="IOY6" s="199"/>
      <c r="IOZ6" s="199"/>
      <c r="IPA6" s="199"/>
      <c r="IPB6" s="199"/>
      <c r="IPC6" s="199"/>
      <c r="IPD6" s="189"/>
      <c r="IPE6" s="209"/>
      <c r="IPF6" s="179"/>
      <c r="IPG6" s="179"/>
      <c r="IPH6" s="179"/>
      <c r="IPI6" s="179"/>
      <c r="IPJ6" s="179"/>
      <c r="IPK6" s="179"/>
      <c r="IPL6" s="199"/>
      <c r="IPM6" s="199"/>
      <c r="IPN6" s="199"/>
      <c r="IPO6" s="199"/>
      <c r="IPP6" s="199"/>
      <c r="IPQ6" s="199"/>
      <c r="IPR6" s="199"/>
      <c r="IPS6" s="199"/>
      <c r="IPT6" s="189"/>
      <c r="IPU6" s="209"/>
      <c r="IPV6" s="179"/>
      <c r="IPW6" s="179"/>
      <c r="IPX6" s="179"/>
      <c r="IPY6" s="179"/>
      <c r="IPZ6" s="179"/>
      <c r="IQA6" s="179"/>
      <c r="IQB6" s="199"/>
      <c r="IQC6" s="199"/>
      <c r="IQD6" s="199"/>
      <c r="IQE6" s="199"/>
      <c r="IQF6" s="199"/>
      <c r="IQG6" s="199"/>
      <c r="IQH6" s="199"/>
      <c r="IQI6" s="199"/>
      <c r="IQJ6" s="189"/>
      <c r="IQK6" s="209"/>
      <c r="IQL6" s="179"/>
      <c r="IQM6" s="179"/>
      <c r="IQN6" s="179"/>
      <c r="IQO6" s="179"/>
      <c r="IQP6" s="179"/>
      <c r="IQQ6" s="179"/>
      <c r="IQR6" s="199"/>
      <c r="IQS6" s="199"/>
      <c r="IQT6" s="199"/>
      <c r="IQU6" s="199"/>
      <c r="IQV6" s="199"/>
      <c r="IQW6" s="199"/>
      <c r="IQX6" s="199"/>
      <c r="IQY6" s="199"/>
      <c r="IQZ6" s="189"/>
      <c r="IRA6" s="209"/>
      <c r="IRB6" s="179"/>
      <c r="IRC6" s="179"/>
      <c r="IRD6" s="179"/>
      <c r="IRE6" s="179"/>
      <c r="IRF6" s="179"/>
      <c r="IRG6" s="179"/>
      <c r="IRH6" s="199"/>
      <c r="IRI6" s="199"/>
      <c r="IRJ6" s="199"/>
      <c r="IRK6" s="199"/>
      <c r="IRL6" s="199"/>
      <c r="IRM6" s="199"/>
      <c r="IRN6" s="199"/>
      <c r="IRO6" s="199"/>
      <c r="IRP6" s="189"/>
      <c r="IRQ6" s="209"/>
      <c r="IRR6" s="179"/>
      <c r="IRS6" s="179"/>
      <c r="IRT6" s="179"/>
      <c r="IRU6" s="179"/>
      <c r="IRV6" s="179"/>
      <c r="IRW6" s="179"/>
      <c r="IRX6" s="199"/>
      <c r="IRY6" s="199"/>
      <c r="IRZ6" s="199"/>
      <c r="ISA6" s="199"/>
      <c r="ISB6" s="199"/>
      <c r="ISC6" s="199"/>
      <c r="ISD6" s="199"/>
      <c r="ISE6" s="199"/>
      <c r="ISF6" s="189"/>
      <c r="ISG6" s="209"/>
      <c r="ISH6" s="179"/>
      <c r="ISI6" s="179"/>
      <c r="ISJ6" s="179"/>
      <c r="ISK6" s="179"/>
      <c r="ISL6" s="179"/>
      <c r="ISM6" s="179"/>
      <c r="ISN6" s="199"/>
      <c r="ISO6" s="199"/>
      <c r="ISP6" s="199"/>
      <c r="ISQ6" s="199"/>
      <c r="ISR6" s="199"/>
      <c r="ISS6" s="199"/>
      <c r="IST6" s="199"/>
      <c r="ISU6" s="199"/>
      <c r="ISV6" s="189"/>
      <c r="ISW6" s="209"/>
      <c r="ISX6" s="179"/>
      <c r="ISY6" s="179"/>
      <c r="ISZ6" s="179"/>
      <c r="ITA6" s="179"/>
      <c r="ITB6" s="179"/>
      <c r="ITC6" s="179"/>
      <c r="ITD6" s="199"/>
      <c r="ITE6" s="199"/>
      <c r="ITF6" s="199"/>
      <c r="ITG6" s="199"/>
      <c r="ITH6" s="199"/>
      <c r="ITI6" s="199"/>
      <c r="ITJ6" s="199"/>
      <c r="ITK6" s="199"/>
      <c r="ITL6" s="189"/>
      <c r="ITM6" s="209"/>
      <c r="ITN6" s="179"/>
      <c r="ITO6" s="179"/>
      <c r="ITP6" s="179"/>
      <c r="ITQ6" s="179"/>
      <c r="ITR6" s="179"/>
      <c r="ITS6" s="179"/>
      <c r="ITT6" s="199"/>
      <c r="ITU6" s="199"/>
      <c r="ITV6" s="199"/>
      <c r="ITW6" s="199"/>
      <c r="ITX6" s="199"/>
      <c r="ITY6" s="199"/>
      <c r="ITZ6" s="199"/>
      <c r="IUA6" s="199"/>
      <c r="IUB6" s="189"/>
      <c r="IUC6" s="209"/>
      <c r="IUD6" s="179"/>
      <c r="IUE6" s="179"/>
      <c r="IUF6" s="179"/>
      <c r="IUG6" s="179"/>
      <c r="IUH6" s="179"/>
      <c r="IUI6" s="179"/>
      <c r="IUJ6" s="199"/>
      <c r="IUK6" s="199"/>
      <c r="IUL6" s="199"/>
      <c r="IUM6" s="199"/>
      <c r="IUN6" s="199"/>
      <c r="IUO6" s="199"/>
      <c r="IUP6" s="199"/>
      <c r="IUQ6" s="199"/>
      <c r="IUR6" s="189"/>
      <c r="IUS6" s="209"/>
      <c r="IUT6" s="179"/>
      <c r="IUU6" s="179"/>
      <c r="IUV6" s="179"/>
      <c r="IUW6" s="179"/>
      <c r="IUX6" s="179"/>
      <c r="IUY6" s="179"/>
      <c r="IUZ6" s="199"/>
      <c r="IVA6" s="199"/>
      <c r="IVB6" s="199"/>
      <c r="IVC6" s="199"/>
      <c r="IVD6" s="199"/>
      <c r="IVE6" s="199"/>
      <c r="IVF6" s="199"/>
      <c r="IVG6" s="199"/>
      <c r="IVH6" s="189"/>
      <c r="IVI6" s="209"/>
      <c r="IVJ6" s="179"/>
      <c r="IVK6" s="179"/>
      <c r="IVL6" s="179"/>
      <c r="IVM6" s="179"/>
      <c r="IVN6" s="179"/>
      <c r="IVO6" s="179"/>
      <c r="IVP6" s="199"/>
      <c r="IVQ6" s="199"/>
      <c r="IVR6" s="199"/>
      <c r="IVS6" s="199"/>
      <c r="IVT6" s="199"/>
      <c r="IVU6" s="199"/>
      <c r="IVV6" s="199"/>
      <c r="IVW6" s="199"/>
      <c r="IVX6" s="189"/>
      <c r="IVY6" s="209"/>
      <c r="IVZ6" s="179"/>
      <c r="IWA6" s="179"/>
      <c r="IWB6" s="179"/>
      <c r="IWC6" s="179"/>
      <c r="IWD6" s="179"/>
      <c r="IWE6" s="179"/>
      <c r="IWF6" s="199"/>
      <c r="IWG6" s="199"/>
      <c r="IWH6" s="199"/>
      <c r="IWI6" s="199"/>
      <c r="IWJ6" s="199"/>
      <c r="IWK6" s="199"/>
      <c r="IWL6" s="199"/>
      <c r="IWM6" s="199"/>
      <c r="IWN6" s="189"/>
      <c r="IWO6" s="209"/>
      <c r="IWP6" s="179"/>
      <c r="IWQ6" s="179"/>
      <c r="IWR6" s="179"/>
      <c r="IWS6" s="179"/>
      <c r="IWT6" s="179"/>
      <c r="IWU6" s="179"/>
      <c r="IWV6" s="199"/>
      <c r="IWW6" s="199"/>
      <c r="IWX6" s="199"/>
      <c r="IWY6" s="199"/>
      <c r="IWZ6" s="199"/>
      <c r="IXA6" s="199"/>
      <c r="IXB6" s="199"/>
      <c r="IXC6" s="199"/>
      <c r="IXD6" s="189"/>
      <c r="IXE6" s="209"/>
      <c r="IXF6" s="179"/>
      <c r="IXG6" s="179"/>
      <c r="IXH6" s="179"/>
      <c r="IXI6" s="179"/>
      <c r="IXJ6" s="179"/>
      <c r="IXK6" s="179"/>
      <c r="IXL6" s="199"/>
      <c r="IXM6" s="199"/>
      <c r="IXN6" s="199"/>
      <c r="IXO6" s="199"/>
      <c r="IXP6" s="199"/>
      <c r="IXQ6" s="199"/>
      <c r="IXR6" s="199"/>
      <c r="IXS6" s="199"/>
      <c r="IXT6" s="189"/>
      <c r="IXU6" s="209"/>
      <c r="IXV6" s="179"/>
      <c r="IXW6" s="179"/>
      <c r="IXX6" s="179"/>
      <c r="IXY6" s="179"/>
      <c r="IXZ6" s="179"/>
      <c r="IYA6" s="179"/>
      <c r="IYB6" s="199"/>
      <c r="IYC6" s="199"/>
      <c r="IYD6" s="199"/>
      <c r="IYE6" s="199"/>
      <c r="IYF6" s="199"/>
      <c r="IYG6" s="199"/>
      <c r="IYH6" s="199"/>
      <c r="IYI6" s="199"/>
      <c r="IYJ6" s="189"/>
      <c r="IYK6" s="209"/>
      <c r="IYL6" s="179"/>
      <c r="IYM6" s="179"/>
      <c r="IYN6" s="179"/>
      <c r="IYO6" s="179"/>
      <c r="IYP6" s="179"/>
      <c r="IYQ6" s="179"/>
      <c r="IYR6" s="199"/>
      <c r="IYS6" s="199"/>
      <c r="IYT6" s="199"/>
      <c r="IYU6" s="199"/>
      <c r="IYV6" s="199"/>
      <c r="IYW6" s="199"/>
      <c r="IYX6" s="199"/>
      <c r="IYY6" s="199"/>
      <c r="IYZ6" s="189"/>
      <c r="IZA6" s="209"/>
      <c r="IZB6" s="179"/>
      <c r="IZC6" s="179"/>
      <c r="IZD6" s="179"/>
      <c r="IZE6" s="179"/>
      <c r="IZF6" s="179"/>
      <c r="IZG6" s="179"/>
      <c r="IZH6" s="199"/>
      <c r="IZI6" s="199"/>
      <c r="IZJ6" s="199"/>
      <c r="IZK6" s="199"/>
      <c r="IZL6" s="199"/>
      <c r="IZM6" s="199"/>
      <c r="IZN6" s="199"/>
      <c r="IZO6" s="199"/>
      <c r="IZP6" s="189"/>
      <c r="IZQ6" s="209"/>
      <c r="IZR6" s="179"/>
      <c r="IZS6" s="179"/>
      <c r="IZT6" s="179"/>
      <c r="IZU6" s="179"/>
      <c r="IZV6" s="179"/>
      <c r="IZW6" s="179"/>
      <c r="IZX6" s="199"/>
      <c r="IZY6" s="199"/>
      <c r="IZZ6" s="199"/>
      <c r="JAA6" s="199"/>
      <c r="JAB6" s="199"/>
      <c r="JAC6" s="199"/>
      <c r="JAD6" s="199"/>
      <c r="JAE6" s="199"/>
      <c r="JAF6" s="189"/>
      <c r="JAG6" s="209"/>
      <c r="JAH6" s="179"/>
      <c r="JAI6" s="179"/>
      <c r="JAJ6" s="179"/>
      <c r="JAK6" s="179"/>
      <c r="JAL6" s="179"/>
      <c r="JAM6" s="179"/>
      <c r="JAN6" s="199"/>
      <c r="JAO6" s="199"/>
      <c r="JAP6" s="199"/>
      <c r="JAQ6" s="199"/>
      <c r="JAR6" s="199"/>
      <c r="JAS6" s="199"/>
      <c r="JAT6" s="199"/>
      <c r="JAU6" s="199"/>
      <c r="JAV6" s="189"/>
      <c r="JAW6" s="209"/>
      <c r="JAX6" s="179"/>
      <c r="JAY6" s="179"/>
      <c r="JAZ6" s="179"/>
      <c r="JBA6" s="179"/>
      <c r="JBB6" s="179"/>
      <c r="JBC6" s="179"/>
      <c r="JBD6" s="199"/>
      <c r="JBE6" s="199"/>
      <c r="JBF6" s="199"/>
      <c r="JBG6" s="199"/>
      <c r="JBH6" s="199"/>
      <c r="JBI6" s="199"/>
      <c r="JBJ6" s="199"/>
      <c r="JBK6" s="199"/>
      <c r="JBL6" s="189"/>
      <c r="JBM6" s="209"/>
      <c r="JBN6" s="179"/>
      <c r="JBO6" s="179"/>
      <c r="JBP6" s="179"/>
      <c r="JBQ6" s="179"/>
      <c r="JBR6" s="179"/>
      <c r="JBS6" s="179"/>
      <c r="JBT6" s="199"/>
      <c r="JBU6" s="199"/>
      <c r="JBV6" s="199"/>
      <c r="JBW6" s="199"/>
      <c r="JBX6" s="199"/>
      <c r="JBY6" s="199"/>
      <c r="JBZ6" s="199"/>
      <c r="JCA6" s="199"/>
      <c r="JCB6" s="189"/>
      <c r="JCC6" s="209"/>
      <c r="JCD6" s="179"/>
      <c r="JCE6" s="179"/>
      <c r="JCF6" s="179"/>
      <c r="JCG6" s="179"/>
      <c r="JCH6" s="179"/>
      <c r="JCI6" s="179"/>
      <c r="JCJ6" s="199"/>
      <c r="JCK6" s="199"/>
      <c r="JCL6" s="199"/>
      <c r="JCM6" s="199"/>
      <c r="JCN6" s="199"/>
      <c r="JCO6" s="199"/>
      <c r="JCP6" s="199"/>
      <c r="JCQ6" s="199"/>
      <c r="JCR6" s="189"/>
      <c r="JCS6" s="209"/>
      <c r="JCT6" s="179"/>
      <c r="JCU6" s="179"/>
      <c r="JCV6" s="179"/>
      <c r="JCW6" s="179"/>
      <c r="JCX6" s="179"/>
      <c r="JCY6" s="179"/>
      <c r="JCZ6" s="199"/>
      <c r="JDA6" s="199"/>
      <c r="JDB6" s="199"/>
      <c r="JDC6" s="199"/>
      <c r="JDD6" s="199"/>
      <c r="JDE6" s="199"/>
      <c r="JDF6" s="199"/>
      <c r="JDG6" s="199"/>
      <c r="JDH6" s="189"/>
      <c r="JDI6" s="209"/>
      <c r="JDJ6" s="179"/>
      <c r="JDK6" s="179"/>
      <c r="JDL6" s="179"/>
      <c r="JDM6" s="179"/>
      <c r="JDN6" s="179"/>
      <c r="JDO6" s="179"/>
      <c r="JDP6" s="199"/>
      <c r="JDQ6" s="199"/>
      <c r="JDR6" s="199"/>
      <c r="JDS6" s="199"/>
      <c r="JDT6" s="199"/>
      <c r="JDU6" s="199"/>
      <c r="JDV6" s="199"/>
      <c r="JDW6" s="199"/>
      <c r="JDX6" s="189"/>
      <c r="JDY6" s="209"/>
      <c r="JDZ6" s="179"/>
      <c r="JEA6" s="179"/>
      <c r="JEB6" s="179"/>
      <c r="JEC6" s="179"/>
      <c r="JED6" s="179"/>
      <c r="JEE6" s="179"/>
      <c r="JEF6" s="199"/>
      <c r="JEG6" s="199"/>
      <c r="JEH6" s="199"/>
      <c r="JEI6" s="199"/>
      <c r="JEJ6" s="199"/>
      <c r="JEK6" s="199"/>
      <c r="JEL6" s="199"/>
      <c r="JEM6" s="199"/>
      <c r="JEN6" s="189"/>
      <c r="JEO6" s="209"/>
      <c r="JEP6" s="179"/>
      <c r="JEQ6" s="179"/>
      <c r="JER6" s="179"/>
      <c r="JES6" s="179"/>
      <c r="JET6" s="179"/>
      <c r="JEU6" s="179"/>
      <c r="JEV6" s="199"/>
      <c r="JEW6" s="199"/>
      <c r="JEX6" s="199"/>
      <c r="JEY6" s="199"/>
      <c r="JEZ6" s="199"/>
      <c r="JFA6" s="199"/>
      <c r="JFB6" s="199"/>
      <c r="JFC6" s="199"/>
      <c r="JFD6" s="189"/>
      <c r="JFE6" s="209"/>
      <c r="JFF6" s="179"/>
      <c r="JFG6" s="179"/>
      <c r="JFH6" s="179"/>
      <c r="JFI6" s="179"/>
      <c r="JFJ6" s="179"/>
      <c r="JFK6" s="179"/>
      <c r="JFL6" s="199"/>
      <c r="JFM6" s="199"/>
      <c r="JFN6" s="199"/>
      <c r="JFO6" s="199"/>
      <c r="JFP6" s="199"/>
      <c r="JFQ6" s="199"/>
      <c r="JFR6" s="199"/>
      <c r="JFS6" s="199"/>
      <c r="JFT6" s="189"/>
      <c r="JFU6" s="209"/>
      <c r="JFV6" s="179"/>
      <c r="JFW6" s="179"/>
      <c r="JFX6" s="179"/>
      <c r="JFY6" s="179"/>
      <c r="JFZ6" s="179"/>
      <c r="JGA6" s="179"/>
      <c r="JGB6" s="199"/>
      <c r="JGC6" s="199"/>
      <c r="JGD6" s="199"/>
      <c r="JGE6" s="199"/>
      <c r="JGF6" s="199"/>
      <c r="JGG6" s="199"/>
      <c r="JGH6" s="199"/>
      <c r="JGI6" s="199"/>
      <c r="JGJ6" s="189"/>
      <c r="JGK6" s="209"/>
      <c r="JGL6" s="179"/>
      <c r="JGM6" s="179"/>
      <c r="JGN6" s="179"/>
      <c r="JGO6" s="179"/>
      <c r="JGP6" s="179"/>
      <c r="JGQ6" s="179"/>
      <c r="JGR6" s="199"/>
      <c r="JGS6" s="199"/>
      <c r="JGT6" s="199"/>
      <c r="JGU6" s="199"/>
      <c r="JGV6" s="199"/>
      <c r="JGW6" s="199"/>
      <c r="JGX6" s="199"/>
      <c r="JGY6" s="199"/>
      <c r="JGZ6" s="189"/>
      <c r="JHA6" s="209"/>
      <c r="JHB6" s="179"/>
      <c r="JHC6" s="179"/>
      <c r="JHD6" s="179"/>
      <c r="JHE6" s="179"/>
      <c r="JHF6" s="179"/>
      <c r="JHG6" s="179"/>
      <c r="JHH6" s="199"/>
      <c r="JHI6" s="199"/>
      <c r="JHJ6" s="199"/>
      <c r="JHK6" s="199"/>
      <c r="JHL6" s="199"/>
      <c r="JHM6" s="199"/>
      <c r="JHN6" s="199"/>
      <c r="JHO6" s="199"/>
      <c r="JHP6" s="189"/>
      <c r="JHQ6" s="209"/>
      <c r="JHR6" s="179"/>
      <c r="JHS6" s="179"/>
      <c r="JHT6" s="179"/>
      <c r="JHU6" s="179"/>
      <c r="JHV6" s="179"/>
      <c r="JHW6" s="179"/>
      <c r="JHX6" s="199"/>
      <c r="JHY6" s="199"/>
      <c r="JHZ6" s="199"/>
      <c r="JIA6" s="199"/>
      <c r="JIB6" s="199"/>
      <c r="JIC6" s="199"/>
      <c r="JID6" s="199"/>
      <c r="JIE6" s="199"/>
      <c r="JIF6" s="189"/>
      <c r="JIG6" s="209"/>
      <c r="JIH6" s="179"/>
      <c r="JII6" s="179"/>
      <c r="JIJ6" s="179"/>
      <c r="JIK6" s="179"/>
      <c r="JIL6" s="179"/>
      <c r="JIM6" s="179"/>
      <c r="JIN6" s="199"/>
      <c r="JIO6" s="199"/>
      <c r="JIP6" s="199"/>
      <c r="JIQ6" s="199"/>
      <c r="JIR6" s="199"/>
      <c r="JIS6" s="199"/>
      <c r="JIT6" s="199"/>
      <c r="JIU6" s="199"/>
      <c r="JIV6" s="189"/>
      <c r="JIW6" s="209"/>
      <c r="JIX6" s="179"/>
      <c r="JIY6" s="179"/>
      <c r="JIZ6" s="179"/>
      <c r="JJA6" s="179"/>
      <c r="JJB6" s="179"/>
      <c r="JJC6" s="179"/>
      <c r="JJD6" s="199"/>
      <c r="JJE6" s="199"/>
      <c r="JJF6" s="199"/>
      <c r="JJG6" s="199"/>
      <c r="JJH6" s="199"/>
      <c r="JJI6" s="199"/>
      <c r="JJJ6" s="199"/>
      <c r="JJK6" s="199"/>
      <c r="JJL6" s="189"/>
      <c r="JJM6" s="209"/>
      <c r="JJN6" s="179"/>
      <c r="JJO6" s="179"/>
      <c r="JJP6" s="179"/>
      <c r="JJQ6" s="179"/>
      <c r="JJR6" s="179"/>
      <c r="JJS6" s="179"/>
      <c r="JJT6" s="199"/>
      <c r="JJU6" s="199"/>
      <c r="JJV6" s="199"/>
      <c r="JJW6" s="199"/>
      <c r="JJX6" s="199"/>
      <c r="JJY6" s="199"/>
      <c r="JJZ6" s="199"/>
      <c r="JKA6" s="199"/>
      <c r="JKB6" s="189"/>
      <c r="JKC6" s="209"/>
      <c r="JKD6" s="179"/>
      <c r="JKE6" s="179"/>
      <c r="JKF6" s="179"/>
      <c r="JKG6" s="179"/>
      <c r="JKH6" s="179"/>
      <c r="JKI6" s="179"/>
      <c r="JKJ6" s="199"/>
      <c r="JKK6" s="199"/>
      <c r="JKL6" s="199"/>
      <c r="JKM6" s="199"/>
      <c r="JKN6" s="199"/>
      <c r="JKO6" s="199"/>
      <c r="JKP6" s="199"/>
      <c r="JKQ6" s="199"/>
      <c r="JKR6" s="189"/>
      <c r="JKS6" s="209"/>
      <c r="JKT6" s="179"/>
      <c r="JKU6" s="179"/>
      <c r="JKV6" s="179"/>
      <c r="JKW6" s="179"/>
      <c r="JKX6" s="179"/>
      <c r="JKY6" s="179"/>
      <c r="JKZ6" s="199"/>
      <c r="JLA6" s="199"/>
      <c r="JLB6" s="199"/>
      <c r="JLC6" s="199"/>
      <c r="JLD6" s="199"/>
      <c r="JLE6" s="199"/>
      <c r="JLF6" s="199"/>
      <c r="JLG6" s="199"/>
      <c r="JLH6" s="189"/>
      <c r="JLI6" s="209"/>
      <c r="JLJ6" s="179"/>
      <c r="JLK6" s="179"/>
      <c r="JLL6" s="179"/>
      <c r="JLM6" s="179"/>
      <c r="JLN6" s="179"/>
      <c r="JLO6" s="179"/>
      <c r="JLP6" s="199"/>
      <c r="JLQ6" s="199"/>
      <c r="JLR6" s="199"/>
      <c r="JLS6" s="199"/>
      <c r="JLT6" s="199"/>
      <c r="JLU6" s="199"/>
      <c r="JLV6" s="199"/>
      <c r="JLW6" s="199"/>
      <c r="JLX6" s="189"/>
      <c r="JLY6" s="209"/>
      <c r="JLZ6" s="179"/>
      <c r="JMA6" s="179"/>
      <c r="JMB6" s="179"/>
      <c r="JMC6" s="179"/>
      <c r="JMD6" s="179"/>
      <c r="JME6" s="179"/>
      <c r="JMF6" s="199"/>
      <c r="JMG6" s="199"/>
      <c r="JMH6" s="199"/>
      <c r="JMI6" s="199"/>
      <c r="JMJ6" s="199"/>
      <c r="JMK6" s="199"/>
      <c r="JML6" s="199"/>
      <c r="JMM6" s="199"/>
      <c r="JMN6" s="189"/>
      <c r="JMO6" s="209"/>
      <c r="JMP6" s="179"/>
      <c r="JMQ6" s="179"/>
      <c r="JMR6" s="179"/>
      <c r="JMS6" s="179"/>
      <c r="JMT6" s="179"/>
      <c r="JMU6" s="179"/>
      <c r="JMV6" s="199"/>
      <c r="JMW6" s="199"/>
      <c r="JMX6" s="199"/>
      <c r="JMY6" s="199"/>
      <c r="JMZ6" s="199"/>
      <c r="JNA6" s="199"/>
      <c r="JNB6" s="199"/>
      <c r="JNC6" s="199"/>
      <c r="JND6" s="189"/>
      <c r="JNE6" s="209"/>
      <c r="JNF6" s="179"/>
      <c r="JNG6" s="179"/>
      <c r="JNH6" s="179"/>
      <c r="JNI6" s="179"/>
      <c r="JNJ6" s="179"/>
      <c r="JNK6" s="179"/>
      <c r="JNL6" s="199"/>
      <c r="JNM6" s="199"/>
      <c r="JNN6" s="199"/>
      <c r="JNO6" s="199"/>
      <c r="JNP6" s="199"/>
      <c r="JNQ6" s="199"/>
      <c r="JNR6" s="199"/>
      <c r="JNS6" s="199"/>
      <c r="JNT6" s="189"/>
      <c r="JNU6" s="209"/>
      <c r="JNV6" s="179"/>
      <c r="JNW6" s="179"/>
      <c r="JNX6" s="179"/>
      <c r="JNY6" s="179"/>
      <c r="JNZ6" s="179"/>
      <c r="JOA6" s="179"/>
      <c r="JOB6" s="199"/>
      <c r="JOC6" s="199"/>
      <c r="JOD6" s="199"/>
      <c r="JOE6" s="199"/>
      <c r="JOF6" s="199"/>
      <c r="JOG6" s="199"/>
      <c r="JOH6" s="199"/>
      <c r="JOI6" s="199"/>
      <c r="JOJ6" s="189"/>
      <c r="JOK6" s="209"/>
      <c r="JOL6" s="179"/>
      <c r="JOM6" s="179"/>
      <c r="JON6" s="179"/>
      <c r="JOO6" s="179"/>
      <c r="JOP6" s="179"/>
      <c r="JOQ6" s="179"/>
      <c r="JOR6" s="199"/>
      <c r="JOS6" s="199"/>
      <c r="JOT6" s="199"/>
      <c r="JOU6" s="199"/>
      <c r="JOV6" s="199"/>
      <c r="JOW6" s="199"/>
      <c r="JOX6" s="199"/>
      <c r="JOY6" s="199"/>
      <c r="JOZ6" s="189"/>
      <c r="JPA6" s="209"/>
      <c r="JPB6" s="179"/>
      <c r="JPC6" s="179"/>
      <c r="JPD6" s="179"/>
      <c r="JPE6" s="179"/>
      <c r="JPF6" s="179"/>
      <c r="JPG6" s="179"/>
      <c r="JPH6" s="199"/>
      <c r="JPI6" s="199"/>
      <c r="JPJ6" s="199"/>
      <c r="JPK6" s="199"/>
      <c r="JPL6" s="199"/>
      <c r="JPM6" s="199"/>
      <c r="JPN6" s="199"/>
      <c r="JPO6" s="199"/>
      <c r="JPP6" s="189"/>
      <c r="JPQ6" s="209"/>
      <c r="JPR6" s="179"/>
      <c r="JPS6" s="179"/>
      <c r="JPT6" s="179"/>
      <c r="JPU6" s="179"/>
      <c r="JPV6" s="179"/>
      <c r="JPW6" s="179"/>
      <c r="JPX6" s="199"/>
      <c r="JPY6" s="199"/>
      <c r="JPZ6" s="199"/>
      <c r="JQA6" s="199"/>
      <c r="JQB6" s="199"/>
      <c r="JQC6" s="199"/>
      <c r="JQD6" s="199"/>
      <c r="JQE6" s="199"/>
      <c r="JQF6" s="189"/>
      <c r="JQG6" s="209"/>
      <c r="JQH6" s="179"/>
      <c r="JQI6" s="179"/>
      <c r="JQJ6" s="179"/>
      <c r="JQK6" s="179"/>
      <c r="JQL6" s="179"/>
      <c r="JQM6" s="179"/>
      <c r="JQN6" s="199"/>
      <c r="JQO6" s="199"/>
      <c r="JQP6" s="199"/>
      <c r="JQQ6" s="199"/>
      <c r="JQR6" s="199"/>
      <c r="JQS6" s="199"/>
      <c r="JQT6" s="199"/>
      <c r="JQU6" s="199"/>
      <c r="JQV6" s="189"/>
      <c r="JQW6" s="209"/>
      <c r="JQX6" s="179"/>
      <c r="JQY6" s="179"/>
      <c r="JQZ6" s="179"/>
      <c r="JRA6" s="179"/>
      <c r="JRB6" s="179"/>
      <c r="JRC6" s="179"/>
      <c r="JRD6" s="199"/>
      <c r="JRE6" s="199"/>
      <c r="JRF6" s="199"/>
      <c r="JRG6" s="199"/>
      <c r="JRH6" s="199"/>
      <c r="JRI6" s="199"/>
      <c r="JRJ6" s="199"/>
      <c r="JRK6" s="199"/>
      <c r="JRL6" s="189"/>
      <c r="JRM6" s="209"/>
      <c r="JRN6" s="179"/>
      <c r="JRO6" s="179"/>
      <c r="JRP6" s="179"/>
      <c r="JRQ6" s="179"/>
      <c r="JRR6" s="179"/>
      <c r="JRS6" s="179"/>
      <c r="JRT6" s="199"/>
      <c r="JRU6" s="199"/>
      <c r="JRV6" s="199"/>
      <c r="JRW6" s="199"/>
      <c r="JRX6" s="199"/>
      <c r="JRY6" s="199"/>
      <c r="JRZ6" s="199"/>
      <c r="JSA6" s="199"/>
      <c r="JSB6" s="189"/>
      <c r="JSC6" s="209"/>
      <c r="JSD6" s="179"/>
      <c r="JSE6" s="179"/>
      <c r="JSF6" s="179"/>
      <c r="JSG6" s="179"/>
      <c r="JSH6" s="179"/>
      <c r="JSI6" s="179"/>
      <c r="JSJ6" s="199"/>
      <c r="JSK6" s="199"/>
      <c r="JSL6" s="199"/>
      <c r="JSM6" s="199"/>
      <c r="JSN6" s="199"/>
      <c r="JSO6" s="199"/>
      <c r="JSP6" s="199"/>
      <c r="JSQ6" s="199"/>
      <c r="JSR6" s="189"/>
      <c r="JSS6" s="209"/>
      <c r="JST6" s="179"/>
      <c r="JSU6" s="179"/>
      <c r="JSV6" s="179"/>
      <c r="JSW6" s="179"/>
      <c r="JSX6" s="179"/>
      <c r="JSY6" s="179"/>
      <c r="JSZ6" s="199"/>
      <c r="JTA6" s="199"/>
      <c r="JTB6" s="199"/>
      <c r="JTC6" s="199"/>
      <c r="JTD6" s="199"/>
      <c r="JTE6" s="199"/>
      <c r="JTF6" s="199"/>
      <c r="JTG6" s="199"/>
      <c r="JTH6" s="189"/>
      <c r="JTI6" s="209"/>
      <c r="JTJ6" s="179"/>
      <c r="JTK6" s="179"/>
      <c r="JTL6" s="179"/>
      <c r="JTM6" s="179"/>
      <c r="JTN6" s="179"/>
      <c r="JTO6" s="179"/>
      <c r="JTP6" s="199"/>
      <c r="JTQ6" s="199"/>
      <c r="JTR6" s="199"/>
      <c r="JTS6" s="199"/>
      <c r="JTT6" s="199"/>
      <c r="JTU6" s="199"/>
      <c r="JTV6" s="199"/>
      <c r="JTW6" s="199"/>
      <c r="JTX6" s="189"/>
      <c r="JTY6" s="209"/>
      <c r="JTZ6" s="179"/>
      <c r="JUA6" s="179"/>
      <c r="JUB6" s="179"/>
      <c r="JUC6" s="179"/>
      <c r="JUD6" s="179"/>
      <c r="JUE6" s="179"/>
      <c r="JUF6" s="199"/>
      <c r="JUG6" s="199"/>
      <c r="JUH6" s="199"/>
      <c r="JUI6" s="199"/>
      <c r="JUJ6" s="199"/>
      <c r="JUK6" s="199"/>
      <c r="JUL6" s="199"/>
      <c r="JUM6" s="199"/>
      <c r="JUN6" s="189"/>
      <c r="JUO6" s="209"/>
      <c r="JUP6" s="179"/>
      <c r="JUQ6" s="179"/>
      <c r="JUR6" s="179"/>
      <c r="JUS6" s="179"/>
      <c r="JUT6" s="179"/>
      <c r="JUU6" s="179"/>
      <c r="JUV6" s="199"/>
      <c r="JUW6" s="199"/>
      <c r="JUX6" s="199"/>
      <c r="JUY6" s="199"/>
      <c r="JUZ6" s="199"/>
      <c r="JVA6" s="199"/>
      <c r="JVB6" s="199"/>
      <c r="JVC6" s="199"/>
      <c r="JVD6" s="189"/>
      <c r="JVE6" s="209"/>
      <c r="JVF6" s="179"/>
      <c r="JVG6" s="179"/>
      <c r="JVH6" s="179"/>
      <c r="JVI6" s="179"/>
      <c r="JVJ6" s="179"/>
      <c r="JVK6" s="179"/>
      <c r="JVL6" s="199"/>
      <c r="JVM6" s="199"/>
      <c r="JVN6" s="199"/>
      <c r="JVO6" s="199"/>
      <c r="JVP6" s="199"/>
      <c r="JVQ6" s="199"/>
      <c r="JVR6" s="199"/>
      <c r="JVS6" s="199"/>
      <c r="JVT6" s="189"/>
      <c r="JVU6" s="209"/>
      <c r="JVV6" s="179"/>
      <c r="JVW6" s="179"/>
      <c r="JVX6" s="179"/>
      <c r="JVY6" s="179"/>
      <c r="JVZ6" s="179"/>
      <c r="JWA6" s="179"/>
      <c r="JWB6" s="199"/>
      <c r="JWC6" s="199"/>
      <c r="JWD6" s="199"/>
      <c r="JWE6" s="199"/>
      <c r="JWF6" s="199"/>
      <c r="JWG6" s="199"/>
      <c r="JWH6" s="199"/>
      <c r="JWI6" s="199"/>
      <c r="JWJ6" s="189"/>
      <c r="JWK6" s="209"/>
      <c r="JWL6" s="179"/>
      <c r="JWM6" s="179"/>
      <c r="JWN6" s="179"/>
      <c r="JWO6" s="179"/>
      <c r="JWP6" s="179"/>
      <c r="JWQ6" s="179"/>
      <c r="JWR6" s="199"/>
      <c r="JWS6" s="199"/>
      <c r="JWT6" s="199"/>
      <c r="JWU6" s="199"/>
      <c r="JWV6" s="199"/>
      <c r="JWW6" s="199"/>
      <c r="JWX6" s="199"/>
      <c r="JWY6" s="199"/>
      <c r="JWZ6" s="189"/>
      <c r="JXA6" s="209"/>
      <c r="JXB6" s="179"/>
      <c r="JXC6" s="179"/>
      <c r="JXD6" s="179"/>
      <c r="JXE6" s="179"/>
      <c r="JXF6" s="179"/>
      <c r="JXG6" s="179"/>
      <c r="JXH6" s="199"/>
      <c r="JXI6" s="199"/>
      <c r="JXJ6" s="199"/>
      <c r="JXK6" s="199"/>
      <c r="JXL6" s="199"/>
      <c r="JXM6" s="199"/>
      <c r="JXN6" s="199"/>
      <c r="JXO6" s="199"/>
      <c r="JXP6" s="189"/>
      <c r="JXQ6" s="209"/>
      <c r="JXR6" s="179"/>
      <c r="JXS6" s="179"/>
      <c r="JXT6" s="179"/>
      <c r="JXU6" s="179"/>
      <c r="JXV6" s="179"/>
      <c r="JXW6" s="179"/>
      <c r="JXX6" s="199"/>
      <c r="JXY6" s="199"/>
      <c r="JXZ6" s="199"/>
      <c r="JYA6" s="199"/>
      <c r="JYB6" s="199"/>
      <c r="JYC6" s="199"/>
      <c r="JYD6" s="199"/>
      <c r="JYE6" s="199"/>
      <c r="JYF6" s="189"/>
      <c r="JYG6" s="209"/>
      <c r="JYH6" s="179"/>
      <c r="JYI6" s="179"/>
      <c r="JYJ6" s="179"/>
      <c r="JYK6" s="179"/>
      <c r="JYL6" s="179"/>
      <c r="JYM6" s="179"/>
      <c r="JYN6" s="199"/>
      <c r="JYO6" s="199"/>
      <c r="JYP6" s="199"/>
      <c r="JYQ6" s="199"/>
      <c r="JYR6" s="199"/>
      <c r="JYS6" s="199"/>
      <c r="JYT6" s="199"/>
      <c r="JYU6" s="199"/>
      <c r="JYV6" s="189"/>
      <c r="JYW6" s="209"/>
      <c r="JYX6" s="179"/>
      <c r="JYY6" s="179"/>
      <c r="JYZ6" s="179"/>
      <c r="JZA6" s="179"/>
      <c r="JZB6" s="179"/>
      <c r="JZC6" s="179"/>
      <c r="JZD6" s="199"/>
      <c r="JZE6" s="199"/>
      <c r="JZF6" s="199"/>
      <c r="JZG6" s="199"/>
      <c r="JZH6" s="199"/>
      <c r="JZI6" s="199"/>
      <c r="JZJ6" s="199"/>
      <c r="JZK6" s="199"/>
      <c r="JZL6" s="189"/>
      <c r="JZM6" s="209"/>
      <c r="JZN6" s="179"/>
      <c r="JZO6" s="179"/>
      <c r="JZP6" s="179"/>
      <c r="JZQ6" s="179"/>
      <c r="JZR6" s="179"/>
      <c r="JZS6" s="179"/>
      <c r="JZT6" s="199"/>
      <c r="JZU6" s="199"/>
      <c r="JZV6" s="199"/>
      <c r="JZW6" s="199"/>
      <c r="JZX6" s="199"/>
      <c r="JZY6" s="199"/>
      <c r="JZZ6" s="199"/>
      <c r="KAA6" s="199"/>
      <c r="KAB6" s="189"/>
      <c r="KAC6" s="209"/>
      <c r="KAD6" s="179"/>
      <c r="KAE6" s="179"/>
      <c r="KAF6" s="179"/>
      <c r="KAG6" s="179"/>
      <c r="KAH6" s="179"/>
      <c r="KAI6" s="179"/>
      <c r="KAJ6" s="199"/>
      <c r="KAK6" s="199"/>
      <c r="KAL6" s="199"/>
      <c r="KAM6" s="199"/>
      <c r="KAN6" s="199"/>
      <c r="KAO6" s="199"/>
      <c r="KAP6" s="199"/>
      <c r="KAQ6" s="199"/>
      <c r="KAR6" s="189"/>
      <c r="KAS6" s="209"/>
      <c r="KAT6" s="179"/>
      <c r="KAU6" s="179"/>
      <c r="KAV6" s="179"/>
      <c r="KAW6" s="179"/>
      <c r="KAX6" s="179"/>
      <c r="KAY6" s="179"/>
      <c r="KAZ6" s="199"/>
      <c r="KBA6" s="199"/>
      <c r="KBB6" s="199"/>
      <c r="KBC6" s="199"/>
      <c r="KBD6" s="199"/>
      <c r="KBE6" s="199"/>
      <c r="KBF6" s="199"/>
      <c r="KBG6" s="199"/>
      <c r="KBH6" s="189"/>
      <c r="KBI6" s="209"/>
      <c r="KBJ6" s="179"/>
      <c r="KBK6" s="179"/>
      <c r="KBL6" s="179"/>
      <c r="KBM6" s="179"/>
      <c r="KBN6" s="179"/>
      <c r="KBO6" s="179"/>
      <c r="KBP6" s="199"/>
      <c r="KBQ6" s="199"/>
      <c r="KBR6" s="199"/>
      <c r="KBS6" s="199"/>
      <c r="KBT6" s="199"/>
      <c r="KBU6" s="199"/>
      <c r="KBV6" s="199"/>
      <c r="KBW6" s="199"/>
      <c r="KBX6" s="189"/>
      <c r="KBY6" s="209"/>
      <c r="KBZ6" s="179"/>
      <c r="KCA6" s="179"/>
      <c r="KCB6" s="179"/>
      <c r="KCC6" s="179"/>
      <c r="KCD6" s="179"/>
      <c r="KCE6" s="179"/>
      <c r="KCF6" s="199"/>
      <c r="KCG6" s="199"/>
      <c r="KCH6" s="199"/>
      <c r="KCI6" s="199"/>
      <c r="KCJ6" s="199"/>
      <c r="KCK6" s="199"/>
      <c r="KCL6" s="199"/>
      <c r="KCM6" s="199"/>
      <c r="KCN6" s="189"/>
      <c r="KCO6" s="209"/>
      <c r="KCP6" s="179"/>
      <c r="KCQ6" s="179"/>
      <c r="KCR6" s="179"/>
      <c r="KCS6" s="179"/>
      <c r="KCT6" s="179"/>
      <c r="KCU6" s="179"/>
      <c r="KCV6" s="199"/>
      <c r="KCW6" s="199"/>
      <c r="KCX6" s="199"/>
      <c r="KCY6" s="199"/>
      <c r="KCZ6" s="199"/>
      <c r="KDA6" s="199"/>
      <c r="KDB6" s="199"/>
      <c r="KDC6" s="199"/>
      <c r="KDD6" s="189"/>
      <c r="KDE6" s="209"/>
      <c r="KDF6" s="179"/>
      <c r="KDG6" s="179"/>
      <c r="KDH6" s="179"/>
      <c r="KDI6" s="179"/>
      <c r="KDJ6" s="179"/>
      <c r="KDK6" s="179"/>
      <c r="KDL6" s="199"/>
      <c r="KDM6" s="199"/>
      <c r="KDN6" s="199"/>
      <c r="KDO6" s="199"/>
      <c r="KDP6" s="199"/>
      <c r="KDQ6" s="199"/>
      <c r="KDR6" s="199"/>
      <c r="KDS6" s="199"/>
      <c r="KDT6" s="189"/>
      <c r="KDU6" s="209"/>
      <c r="KDV6" s="179"/>
      <c r="KDW6" s="179"/>
      <c r="KDX6" s="179"/>
      <c r="KDY6" s="179"/>
      <c r="KDZ6" s="179"/>
      <c r="KEA6" s="179"/>
      <c r="KEB6" s="199"/>
      <c r="KEC6" s="199"/>
      <c r="KED6" s="199"/>
      <c r="KEE6" s="199"/>
      <c r="KEF6" s="199"/>
      <c r="KEG6" s="199"/>
      <c r="KEH6" s="199"/>
      <c r="KEI6" s="199"/>
      <c r="KEJ6" s="189"/>
      <c r="KEK6" s="209"/>
      <c r="KEL6" s="179"/>
      <c r="KEM6" s="179"/>
      <c r="KEN6" s="179"/>
      <c r="KEO6" s="179"/>
      <c r="KEP6" s="179"/>
      <c r="KEQ6" s="179"/>
      <c r="KER6" s="199"/>
      <c r="KES6" s="199"/>
      <c r="KET6" s="199"/>
      <c r="KEU6" s="199"/>
      <c r="KEV6" s="199"/>
      <c r="KEW6" s="199"/>
      <c r="KEX6" s="199"/>
      <c r="KEY6" s="199"/>
      <c r="KEZ6" s="189"/>
      <c r="KFA6" s="209"/>
      <c r="KFB6" s="179"/>
      <c r="KFC6" s="179"/>
      <c r="KFD6" s="179"/>
      <c r="KFE6" s="179"/>
      <c r="KFF6" s="179"/>
      <c r="KFG6" s="179"/>
      <c r="KFH6" s="199"/>
      <c r="KFI6" s="199"/>
      <c r="KFJ6" s="199"/>
      <c r="KFK6" s="199"/>
      <c r="KFL6" s="199"/>
      <c r="KFM6" s="199"/>
      <c r="KFN6" s="199"/>
      <c r="KFO6" s="199"/>
      <c r="KFP6" s="189"/>
      <c r="KFQ6" s="209"/>
      <c r="KFR6" s="179"/>
      <c r="KFS6" s="179"/>
      <c r="KFT6" s="179"/>
      <c r="KFU6" s="179"/>
      <c r="KFV6" s="179"/>
      <c r="KFW6" s="179"/>
      <c r="KFX6" s="199"/>
      <c r="KFY6" s="199"/>
      <c r="KFZ6" s="199"/>
      <c r="KGA6" s="199"/>
      <c r="KGB6" s="199"/>
      <c r="KGC6" s="199"/>
      <c r="KGD6" s="199"/>
      <c r="KGE6" s="199"/>
      <c r="KGF6" s="189"/>
      <c r="KGG6" s="209"/>
      <c r="KGH6" s="179"/>
      <c r="KGI6" s="179"/>
      <c r="KGJ6" s="179"/>
      <c r="KGK6" s="179"/>
      <c r="KGL6" s="179"/>
      <c r="KGM6" s="179"/>
      <c r="KGN6" s="199"/>
      <c r="KGO6" s="199"/>
      <c r="KGP6" s="199"/>
      <c r="KGQ6" s="199"/>
      <c r="KGR6" s="199"/>
      <c r="KGS6" s="199"/>
      <c r="KGT6" s="199"/>
      <c r="KGU6" s="199"/>
      <c r="KGV6" s="189"/>
      <c r="KGW6" s="209"/>
      <c r="KGX6" s="179"/>
      <c r="KGY6" s="179"/>
      <c r="KGZ6" s="179"/>
      <c r="KHA6" s="179"/>
      <c r="KHB6" s="179"/>
      <c r="KHC6" s="179"/>
      <c r="KHD6" s="199"/>
      <c r="KHE6" s="199"/>
      <c r="KHF6" s="199"/>
      <c r="KHG6" s="199"/>
      <c r="KHH6" s="199"/>
      <c r="KHI6" s="199"/>
      <c r="KHJ6" s="199"/>
      <c r="KHK6" s="199"/>
      <c r="KHL6" s="189"/>
      <c r="KHM6" s="209"/>
      <c r="KHN6" s="179"/>
      <c r="KHO6" s="179"/>
      <c r="KHP6" s="179"/>
      <c r="KHQ6" s="179"/>
      <c r="KHR6" s="179"/>
      <c r="KHS6" s="179"/>
      <c r="KHT6" s="199"/>
      <c r="KHU6" s="199"/>
      <c r="KHV6" s="199"/>
      <c r="KHW6" s="199"/>
      <c r="KHX6" s="199"/>
      <c r="KHY6" s="199"/>
      <c r="KHZ6" s="199"/>
      <c r="KIA6" s="199"/>
      <c r="KIB6" s="189"/>
      <c r="KIC6" s="209"/>
      <c r="KID6" s="179"/>
      <c r="KIE6" s="179"/>
      <c r="KIF6" s="179"/>
      <c r="KIG6" s="179"/>
      <c r="KIH6" s="179"/>
      <c r="KII6" s="179"/>
      <c r="KIJ6" s="199"/>
      <c r="KIK6" s="199"/>
      <c r="KIL6" s="199"/>
      <c r="KIM6" s="199"/>
      <c r="KIN6" s="199"/>
      <c r="KIO6" s="199"/>
      <c r="KIP6" s="199"/>
      <c r="KIQ6" s="199"/>
      <c r="KIR6" s="189"/>
      <c r="KIS6" s="209"/>
      <c r="KIT6" s="179"/>
      <c r="KIU6" s="179"/>
      <c r="KIV6" s="179"/>
      <c r="KIW6" s="179"/>
      <c r="KIX6" s="179"/>
      <c r="KIY6" s="179"/>
      <c r="KIZ6" s="199"/>
      <c r="KJA6" s="199"/>
      <c r="KJB6" s="199"/>
      <c r="KJC6" s="199"/>
      <c r="KJD6" s="199"/>
      <c r="KJE6" s="199"/>
      <c r="KJF6" s="199"/>
      <c r="KJG6" s="199"/>
      <c r="KJH6" s="189"/>
      <c r="KJI6" s="209"/>
      <c r="KJJ6" s="179"/>
      <c r="KJK6" s="179"/>
      <c r="KJL6" s="179"/>
      <c r="KJM6" s="179"/>
      <c r="KJN6" s="179"/>
      <c r="KJO6" s="179"/>
      <c r="KJP6" s="199"/>
      <c r="KJQ6" s="199"/>
      <c r="KJR6" s="199"/>
      <c r="KJS6" s="199"/>
      <c r="KJT6" s="199"/>
      <c r="KJU6" s="199"/>
      <c r="KJV6" s="199"/>
      <c r="KJW6" s="199"/>
      <c r="KJX6" s="189"/>
      <c r="KJY6" s="209"/>
      <c r="KJZ6" s="179"/>
      <c r="KKA6" s="179"/>
      <c r="KKB6" s="179"/>
      <c r="KKC6" s="179"/>
      <c r="KKD6" s="179"/>
      <c r="KKE6" s="179"/>
      <c r="KKF6" s="199"/>
      <c r="KKG6" s="199"/>
      <c r="KKH6" s="199"/>
      <c r="KKI6" s="199"/>
      <c r="KKJ6" s="199"/>
      <c r="KKK6" s="199"/>
      <c r="KKL6" s="199"/>
      <c r="KKM6" s="199"/>
      <c r="KKN6" s="189"/>
      <c r="KKO6" s="209"/>
      <c r="KKP6" s="179"/>
      <c r="KKQ6" s="179"/>
      <c r="KKR6" s="179"/>
      <c r="KKS6" s="179"/>
      <c r="KKT6" s="179"/>
      <c r="KKU6" s="179"/>
      <c r="KKV6" s="199"/>
      <c r="KKW6" s="199"/>
      <c r="KKX6" s="199"/>
      <c r="KKY6" s="199"/>
      <c r="KKZ6" s="199"/>
      <c r="KLA6" s="199"/>
      <c r="KLB6" s="199"/>
      <c r="KLC6" s="199"/>
      <c r="KLD6" s="189"/>
      <c r="KLE6" s="209"/>
      <c r="KLF6" s="179"/>
      <c r="KLG6" s="179"/>
      <c r="KLH6" s="179"/>
      <c r="KLI6" s="179"/>
      <c r="KLJ6" s="179"/>
      <c r="KLK6" s="179"/>
      <c r="KLL6" s="199"/>
      <c r="KLM6" s="199"/>
      <c r="KLN6" s="199"/>
      <c r="KLO6" s="199"/>
      <c r="KLP6" s="199"/>
      <c r="KLQ6" s="199"/>
      <c r="KLR6" s="199"/>
      <c r="KLS6" s="199"/>
      <c r="KLT6" s="189"/>
      <c r="KLU6" s="209"/>
      <c r="KLV6" s="179"/>
      <c r="KLW6" s="179"/>
      <c r="KLX6" s="179"/>
      <c r="KLY6" s="179"/>
      <c r="KLZ6" s="179"/>
      <c r="KMA6" s="179"/>
      <c r="KMB6" s="199"/>
      <c r="KMC6" s="199"/>
      <c r="KMD6" s="199"/>
      <c r="KME6" s="199"/>
      <c r="KMF6" s="199"/>
      <c r="KMG6" s="199"/>
      <c r="KMH6" s="199"/>
      <c r="KMI6" s="199"/>
      <c r="KMJ6" s="189"/>
      <c r="KMK6" s="209"/>
      <c r="KML6" s="179"/>
      <c r="KMM6" s="179"/>
      <c r="KMN6" s="179"/>
      <c r="KMO6" s="179"/>
      <c r="KMP6" s="179"/>
      <c r="KMQ6" s="179"/>
      <c r="KMR6" s="199"/>
      <c r="KMS6" s="199"/>
      <c r="KMT6" s="199"/>
      <c r="KMU6" s="199"/>
      <c r="KMV6" s="199"/>
      <c r="KMW6" s="199"/>
      <c r="KMX6" s="199"/>
      <c r="KMY6" s="199"/>
      <c r="KMZ6" s="189"/>
      <c r="KNA6" s="209"/>
      <c r="KNB6" s="179"/>
      <c r="KNC6" s="179"/>
      <c r="KND6" s="179"/>
      <c r="KNE6" s="179"/>
      <c r="KNF6" s="179"/>
      <c r="KNG6" s="179"/>
      <c r="KNH6" s="199"/>
      <c r="KNI6" s="199"/>
      <c r="KNJ6" s="199"/>
      <c r="KNK6" s="199"/>
      <c r="KNL6" s="199"/>
      <c r="KNM6" s="199"/>
      <c r="KNN6" s="199"/>
      <c r="KNO6" s="199"/>
      <c r="KNP6" s="189"/>
      <c r="KNQ6" s="209"/>
      <c r="KNR6" s="179"/>
      <c r="KNS6" s="179"/>
      <c r="KNT6" s="179"/>
      <c r="KNU6" s="179"/>
      <c r="KNV6" s="179"/>
      <c r="KNW6" s="179"/>
      <c r="KNX6" s="199"/>
      <c r="KNY6" s="199"/>
      <c r="KNZ6" s="199"/>
      <c r="KOA6" s="199"/>
      <c r="KOB6" s="199"/>
      <c r="KOC6" s="199"/>
      <c r="KOD6" s="199"/>
      <c r="KOE6" s="199"/>
      <c r="KOF6" s="189"/>
      <c r="KOG6" s="209"/>
      <c r="KOH6" s="179"/>
      <c r="KOI6" s="179"/>
      <c r="KOJ6" s="179"/>
      <c r="KOK6" s="179"/>
      <c r="KOL6" s="179"/>
      <c r="KOM6" s="179"/>
      <c r="KON6" s="199"/>
      <c r="KOO6" s="199"/>
      <c r="KOP6" s="199"/>
      <c r="KOQ6" s="199"/>
      <c r="KOR6" s="199"/>
      <c r="KOS6" s="199"/>
      <c r="KOT6" s="199"/>
      <c r="KOU6" s="199"/>
      <c r="KOV6" s="189"/>
      <c r="KOW6" s="209"/>
      <c r="KOX6" s="179"/>
      <c r="KOY6" s="179"/>
      <c r="KOZ6" s="179"/>
      <c r="KPA6" s="179"/>
      <c r="KPB6" s="179"/>
      <c r="KPC6" s="179"/>
      <c r="KPD6" s="199"/>
      <c r="KPE6" s="199"/>
      <c r="KPF6" s="199"/>
      <c r="KPG6" s="199"/>
      <c r="KPH6" s="199"/>
      <c r="KPI6" s="199"/>
      <c r="KPJ6" s="199"/>
      <c r="KPK6" s="199"/>
      <c r="KPL6" s="189"/>
      <c r="KPM6" s="209"/>
      <c r="KPN6" s="179"/>
      <c r="KPO6" s="179"/>
      <c r="KPP6" s="179"/>
      <c r="KPQ6" s="179"/>
      <c r="KPR6" s="179"/>
      <c r="KPS6" s="179"/>
      <c r="KPT6" s="199"/>
      <c r="KPU6" s="199"/>
      <c r="KPV6" s="199"/>
      <c r="KPW6" s="199"/>
      <c r="KPX6" s="199"/>
      <c r="KPY6" s="199"/>
      <c r="KPZ6" s="199"/>
      <c r="KQA6" s="199"/>
      <c r="KQB6" s="189"/>
      <c r="KQC6" s="209"/>
      <c r="KQD6" s="179"/>
      <c r="KQE6" s="179"/>
      <c r="KQF6" s="179"/>
      <c r="KQG6" s="179"/>
      <c r="KQH6" s="179"/>
      <c r="KQI6" s="179"/>
      <c r="KQJ6" s="199"/>
      <c r="KQK6" s="199"/>
      <c r="KQL6" s="199"/>
      <c r="KQM6" s="199"/>
      <c r="KQN6" s="199"/>
      <c r="KQO6" s="199"/>
      <c r="KQP6" s="199"/>
      <c r="KQQ6" s="199"/>
      <c r="KQR6" s="189"/>
      <c r="KQS6" s="209"/>
      <c r="KQT6" s="179"/>
      <c r="KQU6" s="179"/>
      <c r="KQV6" s="179"/>
      <c r="KQW6" s="179"/>
      <c r="KQX6" s="179"/>
      <c r="KQY6" s="179"/>
      <c r="KQZ6" s="199"/>
      <c r="KRA6" s="199"/>
      <c r="KRB6" s="199"/>
      <c r="KRC6" s="199"/>
      <c r="KRD6" s="199"/>
      <c r="KRE6" s="199"/>
      <c r="KRF6" s="199"/>
      <c r="KRG6" s="199"/>
      <c r="KRH6" s="189"/>
      <c r="KRI6" s="209"/>
      <c r="KRJ6" s="179"/>
      <c r="KRK6" s="179"/>
      <c r="KRL6" s="179"/>
      <c r="KRM6" s="179"/>
      <c r="KRN6" s="179"/>
      <c r="KRO6" s="179"/>
      <c r="KRP6" s="199"/>
      <c r="KRQ6" s="199"/>
      <c r="KRR6" s="199"/>
      <c r="KRS6" s="199"/>
      <c r="KRT6" s="199"/>
      <c r="KRU6" s="199"/>
      <c r="KRV6" s="199"/>
      <c r="KRW6" s="199"/>
      <c r="KRX6" s="189"/>
      <c r="KRY6" s="209"/>
      <c r="KRZ6" s="179"/>
      <c r="KSA6" s="179"/>
      <c r="KSB6" s="179"/>
      <c r="KSC6" s="179"/>
      <c r="KSD6" s="179"/>
      <c r="KSE6" s="179"/>
      <c r="KSF6" s="199"/>
      <c r="KSG6" s="199"/>
      <c r="KSH6" s="199"/>
      <c r="KSI6" s="199"/>
      <c r="KSJ6" s="199"/>
      <c r="KSK6" s="199"/>
      <c r="KSL6" s="199"/>
      <c r="KSM6" s="199"/>
      <c r="KSN6" s="189"/>
      <c r="KSO6" s="209"/>
      <c r="KSP6" s="179"/>
      <c r="KSQ6" s="179"/>
      <c r="KSR6" s="179"/>
      <c r="KSS6" s="179"/>
      <c r="KST6" s="179"/>
      <c r="KSU6" s="179"/>
      <c r="KSV6" s="199"/>
      <c r="KSW6" s="199"/>
      <c r="KSX6" s="199"/>
      <c r="KSY6" s="199"/>
      <c r="KSZ6" s="199"/>
      <c r="KTA6" s="199"/>
      <c r="KTB6" s="199"/>
      <c r="KTC6" s="199"/>
      <c r="KTD6" s="189"/>
      <c r="KTE6" s="209"/>
      <c r="KTF6" s="179"/>
      <c r="KTG6" s="179"/>
      <c r="KTH6" s="179"/>
      <c r="KTI6" s="179"/>
      <c r="KTJ6" s="179"/>
      <c r="KTK6" s="179"/>
      <c r="KTL6" s="199"/>
      <c r="KTM6" s="199"/>
      <c r="KTN6" s="199"/>
      <c r="KTO6" s="199"/>
      <c r="KTP6" s="199"/>
      <c r="KTQ6" s="199"/>
      <c r="KTR6" s="199"/>
      <c r="KTS6" s="199"/>
      <c r="KTT6" s="189"/>
      <c r="KTU6" s="209"/>
      <c r="KTV6" s="179"/>
      <c r="KTW6" s="179"/>
      <c r="KTX6" s="179"/>
      <c r="KTY6" s="179"/>
      <c r="KTZ6" s="179"/>
      <c r="KUA6" s="179"/>
      <c r="KUB6" s="199"/>
      <c r="KUC6" s="199"/>
      <c r="KUD6" s="199"/>
      <c r="KUE6" s="199"/>
      <c r="KUF6" s="199"/>
      <c r="KUG6" s="199"/>
      <c r="KUH6" s="199"/>
      <c r="KUI6" s="199"/>
      <c r="KUJ6" s="189"/>
      <c r="KUK6" s="209"/>
      <c r="KUL6" s="179"/>
      <c r="KUM6" s="179"/>
      <c r="KUN6" s="179"/>
      <c r="KUO6" s="179"/>
      <c r="KUP6" s="179"/>
      <c r="KUQ6" s="179"/>
      <c r="KUR6" s="199"/>
      <c r="KUS6" s="199"/>
      <c r="KUT6" s="199"/>
      <c r="KUU6" s="199"/>
      <c r="KUV6" s="199"/>
      <c r="KUW6" s="199"/>
      <c r="KUX6" s="199"/>
      <c r="KUY6" s="199"/>
      <c r="KUZ6" s="189"/>
      <c r="KVA6" s="209"/>
      <c r="KVB6" s="179"/>
      <c r="KVC6" s="179"/>
      <c r="KVD6" s="179"/>
      <c r="KVE6" s="179"/>
      <c r="KVF6" s="179"/>
      <c r="KVG6" s="179"/>
      <c r="KVH6" s="199"/>
      <c r="KVI6" s="199"/>
      <c r="KVJ6" s="199"/>
      <c r="KVK6" s="199"/>
      <c r="KVL6" s="199"/>
      <c r="KVM6" s="199"/>
      <c r="KVN6" s="199"/>
      <c r="KVO6" s="199"/>
      <c r="KVP6" s="189"/>
      <c r="KVQ6" s="209"/>
      <c r="KVR6" s="179"/>
      <c r="KVS6" s="179"/>
      <c r="KVT6" s="179"/>
      <c r="KVU6" s="179"/>
      <c r="KVV6" s="179"/>
      <c r="KVW6" s="179"/>
      <c r="KVX6" s="199"/>
      <c r="KVY6" s="199"/>
      <c r="KVZ6" s="199"/>
      <c r="KWA6" s="199"/>
      <c r="KWB6" s="199"/>
      <c r="KWC6" s="199"/>
      <c r="KWD6" s="199"/>
      <c r="KWE6" s="199"/>
      <c r="KWF6" s="189"/>
      <c r="KWG6" s="209"/>
      <c r="KWH6" s="179"/>
      <c r="KWI6" s="179"/>
      <c r="KWJ6" s="179"/>
      <c r="KWK6" s="179"/>
      <c r="KWL6" s="179"/>
      <c r="KWM6" s="179"/>
      <c r="KWN6" s="199"/>
      <c r="KWO6" s="199"/>
      <c r="KWP6" s="199"/>
      <c r="KWQ6" s="199"/>
      <c r="KWR6" s="199"/>
      <c r="KWS6" s="199"/>
      <c r="KWT6" s="199"/>
      <c r="KWU6" s="199"/>
      <c r="KWV6" s="189"/>
      <c r="KWW6" s="209"/>
      <c r="KWX6" s="179"/>
      <c r="KWY6" s="179"/>
      <c r="KWZ6" s="179"/>
      <c r="KXA6" s="179"/>
      <c r="KXB6" s="179"/>
      <c r="KXC6" s="179"/>
      <c r="KXD6" s="199"/>
      <c r="KXE6" s="199"/>
      <c r="KXF6" s="199"/>
      <c r="KXG6" s="199"/>
      <c r="KXH6" s="199"/>
      <c r="KXI6" s="199"/>
      <c r="KXJ6" s="199"/>
      <c r="KXK6" s="199"/>
      <c r="KXL6" s="189"/>
      <c r="KXM6" s="209"/>
      <c r="KXN6" s="179"/>
      <c r="KXO6" s="179"/>
      <c r="KXP6" s="179"/>
      <c r="KXQ6" s="179"/>
      <c r="KXR6" s="179"/>
      <c r="KXS6" s="179"/>
      <c r="KXT6" s="199"/>
      <c r="KXU6" s="199"/>
      <c r="KXV6" s="199"/>
      <c r="KXW6" s="199"/>
      <c r="KXX6" s="199"/>
      <c r="KXY6" s="199"/>
      <c r="KXZ6" s="199"/>
      <c r="KYA6" s="199"/>
      <c r="KYB6" s="189"/>
      <c r="KYC6" s="209"/>
      <c r="KYD6" s="179"/>
      <c r="KYE6" s="179"/>
      <c r="KYF6" s="179"/>
      <c r="KYG6" s="179"/>
      <c r="KYH6" s="179"/>
      <c r="KYI6" s="179"/>
      <c r="KYJ6" s="199"/>
      <c r="KYK6" s="199"/>
      <c r="KYL6" s="199"/>
      <c r="KYM6" s="199"/>
      <c r="KYN6" s="199"/>
      <c r="KYO6" s="199"/>
      <c r="KYP6" s="199"/>
      <c r="KYQ6" s="199"/>
      <c r="KYR6" s="189"/>
      <c r="KYS6" s="209"/>
      <c r="KYT6" s="179"/>
      <c r="KYU6" s="179"/>
      <c r="KYV6" s="179"/>
      <c r="KYW6" s="179"/>
      <c r="KYX6" s="179"/>
      <c r="KYY6" s="179"/>
      <c r="KYZ6" s="199"/>
      <c r="KZA6" s="199"/>
      <c r="KZB6" s="199"/>
      <c r="KZC6" s="199"/>
      <c r="KZD6" s="199"/>
      <c r="KZE6" s="199"/>
      <c r="KZF6" s="199"/>
      <c r="KZG6" s="199"/>
      <c r="KZH6" s="189"/>
      <c r="KZI6" s="209"/>
      <c r="KZJ6" s="179"/>
      <c r="KZK6" s="179"/>
      <c r="KZL6" s="179"/>
      <c r="KZM6" s="179"/>
      <c r="KZN6" s="179"/>
      <c r="KZO6" s="179"/>
      <c r="KZP6" s="199"/>
      <c r="KZQ6" s="199"/>
      <c r="KZR6" s="199"/>
      <c r="KZS6" s="199"/>
      <c r="KZT6" s="199"/>
      <c r="KZU6" s="199"/>
      <c r="KZV6" s="199"/>
      <c r="KZW6" s="199"/>
      <c r="KZX6" s="189"/>
      <c r="KZY6" s="209"/>
      <c r="KZZ6" s="179"/>
      <c r="LAA6" s="179"/>
      <c r="LAB6" s="179"/>
      <c r="LAC6" s="179"/>
      <c r="LAD6" s="179"/>
      <c r="LAE6" s="179"/>
      <c r="LAF6" s="199"/>
      <c r="LAG6" s="199"/>
      <c r="LAH6" s="199"/>
      <c r="LAI6" s="199"/>
      <c r="LAJ6" s="199"/>
      <c r="LAK6" s="199"/>
      <c r="LAL6" s="199"/>
      <c r="LAM6" s="199"/>
      <c r="LAN6" s="189"/>
      <c r="LAO6" s="209"/>
      <c r="LAP6" s="179"/>
      <c r="LAQ6" s="179"/>
      <c r="LAR6" s="179"/>
      <c r="LAS6" s="179"/>
      <c r="LAT6" s="179"/>
      <c r="LAU6" s="179"/>
      <c r="LAV6" s="199"/>
      <c r="LAW6" s="199"/>
      <c r="LAX6" s="199"/>
      <c r="LAY6" s="199"/>
      <c r="LAZ6" s="199"/>
      <c r="LBA6" s="199"/>
      <c r="LBB6" s="199"/>
      <c r="LBC6" s="199"/>
      <c r="LBD6" s="189"/>
      <c r="LBE6" s="209"/>
      <c r="LBF6" s="179"/>
      <c r="LBG6" s="179"/>
      <c r="LBH6" s="179"/>
      <c r="LBI6" s="179"/>
      <c r="LBJ6" s="179"/>
      <c r="LBK6" s="179"/>
      <c r="LBL6" s="199"/>
      <c r="LBM6" s="199"/>
      <c r="LBN6" s="199"/>
      <c r="LBO6" s="199"/>
      <c r="LBP6" s="199"/>
      <c r="LBQ6" s="199"/>
      <c r="LBR6" s="199"/>
      <c r="LBS6" s="199"/>
      <c r="LBT6" s="189"/>
      <c r="LBU6" s="209"/>
      <c r="LBV6" s="179"/>
      <c r="LBW6" s="179"/>
      <c r="LBX6" s="179"/>
      <c r="LBY6" s="179"/>
      <c r="LBZ6" s="179"/>
      <c r="LCA6" s="179"/>
      <c r="LCB6" s="199"/>
      <c r="LCC6" s="199"/>
      <c r="LCD6" s="199"/>
      <c r="LCE6" s="199"/>
      <c r="LCF6" s="199"/>
      <c r="LCG6" s="199"/>
      <c r="LCH6" s="199"/>
      <c r="LCI6" s="199"/>
      <c r="LCJ6" s="189"/>
      <c r="LCK6" s="209"/>
      <c r="LCL6" s="179"/>
      <c r="LCM6" s="179"/>
      <c r="LCN6" s="179"/>
      <c r="LCO6" s="179"/>
      <c r="LCP6" s="179"/>
      <c r="LCQ6" s="179"/>
      <c r="LCR6" s="199"/>
      <c r="LCS6" s="199"/>
      <c r="LCT6" s="199"/>
      <c r="LCU6" s="199"/>
      <c r="LCV6" s="199"/>
      <c r="LCW6" s="199"/>
      <c r="LCX6" s="199"/>
      <c r="LCY6" s="199"/>
      <c r="LCZ6" s="189"/>
      <c r="LDA6" s="209"/>
      <c r="LDB6" s="179"/>
      <c r="LDC6" s="179"/>
      <c r="LDD6" s="179"/>
      <c r="LDE6" s="179"/>
      <c r="LDF6" s="179"/>
      <c r="LDG6" s="179"/>
      <c r="LDH6" s="199"/>
      <c r="LDI6" s="199"/>
      <c r="LDJ6" s="199"/>
      <c r="LDK6" s="199"/>
      <c r="LDL6" s="199"/>
      <c r="LDM6" s="199"/>
      <c r="LDN6" s="199"/>
      <c r="LDO6" s="199"/>
      <c r="LDP6" s="189"/>
      <c r="LDQ6" s="209"/>
      <c r="LDR6" s="179"/>
      <c r="LDS6" s="179"/>
      <c r="LDT6" s="179"/>
      <c r="LDU6" s="179"/>
      <c r="LDV6" s="179"/>
      <c r="LDW6" s="179"/>
      <c r="LDX6" s="199"/>
      <c r="LDY6" s="199"/>
      <c r="LDZ6" s="199"/>
      <c r="LEA6" s="199"/>
      <c r="LEB6" s="199"/>
      <c r="LEC6" s="199"/>
      <c r="LED6" s="199"/>
      <c r="LEE6" s="199"/>
      <c r="LEF6" s="189"/>
      <c r="LEG6" s="209"/>
      <c r="LEH6" s="179"/>
      <c r="LEI6" s="179"/>
      <c r="LEJ6" s="179"/>
      <c r="LEK6" s="179"/>
      <c r="LEL6" s="179"/>
      <c r="LEM6" s="179"/>
      <c r="LEN6" s="199"/>
      <c r="LEO6" s="199"/>
      <c r="LEP6" s="199"/>
      <c r="LEQ6" s="199"/>
      <c r="LER6" s="199"/>
      <c r="LES6" s="199"/>
      <c r="LET6" s="199"/>
      <c r="LEU6" s="199"/>
      <c r="LEV6" s="189"/>
      <c r="LEW6" s="209"/>
      <c r="LEX6" s="179"/>
      <c r="LEY6" s="179"/>
      <c r="LEZ6" s="179"/>
      <c r="LFA6" s="179"/>
      <c r="LFB6" s="179"/>
      <c r="LFC6" s="179"/>
      <c r="LFD6" s="199"/>
      <c r="LFE6" s="199"/>
      <c r="LFF6" s="199"/>
      <c r="LFG6" s="199"/>
      <c r="LFH6" s="199"/>
      <c r="LFI6" s="199"/>
      <c r="LFJ6" s="199"/>
      <c r="LFK6" s="199"/>
      <c r="LFL6" s="189"/>
      <c r="LFM6" s="209"/>
      <c r="LFN6" s="179"/>
      <c r="LFO6" s="179"/>
      <c r="LFP6" s="179"/>
      <c r="LFQ6" s="179"/>
      <c r="LFR6" s="179"/>
      <c r="LFS6" s="179"/>
      <c r="LFT6" s="199"/>
      <c r="LFU6" s="199"/>
      <c r="LFV6" s="199"/>
      <c r="LFW6" s="199"/>
      <c r="LFX6" s="199"/>
      <c r="LFY6" s="199"/>
      <c r="LFZ6" s="199"/>
      <c r="LGA6" s="199"/>
      <c r="LGB6" s="189"/>
      <c r="LGC6" s="209"/>
      <c r="LGD6" s="179"/>
      <c r="LGE6" s="179"/>
      <c r="LGF6" s="179"/>
      <c r="LGG6" s="179"/>
      <c r="LGH6" s="179"/>
      <c r="LGI6" s="179"/>
      <c r="LGJ6" s="199"/>
      <c r="LGK6" s="199"/>
      <c r="LGL6" s="199"/>
      <c r="LGM6" s="199"/>
      <c r="LGN6" s="199"/>
      <c r="LGO6" s="199"/>
      <c r="LGP6" s="199"/>
      <c r="LGQ6" s="199"/>
      <c r="LGR6" s="189"/>
      <c r="LGS6" s="209"/>
      <c r="LGT6" s="179"/>
      <c r="LGU6" s="179"/>
      <c r="LGV6" s="179"/>
      <c r="LGW6" s="179"/>
      <c r="LGX6" s="179"/>
      <c r="LGY6" s="179"/>
      <c r="LGZ6" s="199"/>
      <c r="LHA6" s="199"/>
      <c r="LHB6" s="199"/>
      <c r="LHC6" s="199"/>
      <c r="LHD6" s="199"/>
      <c r="LHE6" s="199"/>
      <c r="LHF6" s="199"/>
      <c r="LHG6" s="199"/>
      <c r="LHH6" s="189"/>
      <c r="LHI6" s="209"/>
      <c r="LHJ6" s="179"/>
      <c r="LHK6" s="179"/>
      <c r="LHL6" s="179"/>
      <c r="LHM6" s="179"/>
      <c r="LHN6" s="179"/>
      <c r="LHO6" s="179"/>
      <c r="LHP6" s="199"/>
      <c r="LHQ6" s="199"/>
      <c r="LHR6" s="199"/>
      <c r="LHS6" s="199"/>
      <c r="LHT6" s="199"/>
      <c r="LHU6" s="199"/>
      <c r="LHV6" s="199"/>
      <c r="LHW6" s="199"/>
      <c r="LHX6" s="189"/>
      <c r="LHY6" s="209"/>
      <c r="LHZ6" s="179"/>
      <c r="LIA6" s="179"/>
      <c r="LIB6" s="179"/>
      <c r="LIC6" s="179"/>
      <c r="LID6" s="179"/>
      <c r="LIE6" s="179"/>
      <c r="LIF6" s="199"/>
      <c r="LIG6" s="199"/>
      <c r="LIH6" s="199"/>
      <c r="LII6" s="199"/>
      <c r="LIJ6" s="199"/>
      <c r="LIK6" s="199"/>
      <c r="LIL6" s="199"/>
      <c r="LIM6" s="199"/>
      <c r="LIN6" s="189"/>
      <c r="LIO6" s="209"/>
      <c r="LIP6" s="179"/>
      <c r="LIQ6" s="179"/>
      <c r="LIR6" s="179"/>
      <c r="LIS6" s="179"/>
      <c r="LIT6" s="179"/>
      <c r="LIU6" s="179"/>
      <c r="LIV6" s="199"/>
      <c r="LIW6" s="199"/>
      <c r="LIX6" s="199"/>
      <c r="LIY6" s="199"/>
      <c r="LIZ6" s="199"/>
      <c r="LJA6" s="199"/>
      <c r="LJB6" s="199"/>
      <c r="LJC6" s="199"/>
      <c r="LJD6" s="189"/>
      <c r="LJE6" s="209"/>
      <c r="LJF6" s="179"/>
      <c r="LJG6" s="179"/>
      <c r="LJH6" s="179"/>
      <c r="LJI6" s="179"/>
      <c r="LJJ6" s="179"/>
      <c r="LJK6" s="179"/>
      <c r="LJL6" s="199"/>
      <c r="LJM6" s="199"/>
      <c r="LJN6" s="199"/>
      <c r="LJO6" s="199"/>
      <c r="LJP6" s="199"/>
      <c r="LJQ6" s="199"/>
      <c r="LJR6" s="199"/>
      <c r="LJS6" s="199"/>
      <c r="LJT6" s="189"/>
      <c r="LJU6" s="209"/>
      <c r="LJV6" s="179"/>
      <c r="LJW6" s="179"/>
      <c r="LJX6" s="179"/>
      <c r="LJY6" s="179"/>
      <c r="LJZ6" s="179"/>
      <c r="LKA6" s="179"/>
      <c r="LKB6" s="199"/>
      <c r="LKC6" s="199"/>
      <c r="LKD6" s="199"/>
      <c r="LKE6" s="199"/>
      <c r="LKF6" s="199"/>
      <c r="LKG6" s="199"/>
      <c r="LKH6" s="199"/>
      <c r="LKI6" s="199"/>
      <c r="LKJ6" s="189"/>
      <c r="LKK6" s="209"/>
      <c r="LKL6" s="179"/>
      <c r="LKM6" s="179"/>
      <c r="LKN6" s="179"/>
      <c r="LKO6" s="179"/>
      <c r="LKP6" s="179"/>
      <c r="LKQ6" s="179"/>
      <c r="LKR6" s="199"/>
      <c r="LKS6" s="199"/>
      <c r="LKT6" s="199"/>
      <c r="LKU6" s="199"/>
      <c r="LKV6" s="199"/>
      <c r="LKW6" s="199"/>
      <c r="LKX6" s="199"/>
      <c r="LKY6" s="199"/>
      <c r="LKZ6" s="189"/>
      <c r="LLA6" s="209"/>
      <c r="LLB6" s="179"/>
      <c r="LLC6" s="179"/>
      <c r="LLD6" s="179"/>
      <c r="LLE6" s="179"/>
      <c r="LLF6" s="179"/>
      <c r="LLG6" s="179"/>
      <c r="LLH6" s="199"/>
      <c r="LLI6" s="199"/>
      <c r="LLJ6" s="199"/>
      <c r="LLK6" s="199"/>
      <c r="LLL6" s="199"/>
      <c r="LLM6" s="199"/>
      <c r="LLN6" s="199"/>
      <c r="LLO6" s="199"/>
      <c r="LLP6" s="189"/>
      <c r="LLQ6" s="209"/>
      <c r="LLR6" s="179"/>
      <c r="LLS6" s="179"/>
      <c r="LLT6" s="179"/>
      <c r="LLU6" s="179"/>
      <c r="LLV6" s="179"/>
      <c r="LLW6" s="179"/>
      <c r="LLX6" s="199"/>
      <c r="LLY6" s="199"/>
      <c r="LLZ6" s="199"/>
      <c r="LMA6" s="199"/>
      <c r="LMB6" s="199"/>
      <c r="LMC6" s="199"/>
      <c r="LMD6" s="199"/>
      <c r="LME6" s="199"/>
      <c r="LMF6" s="189"/>
      <c r="LMG6" s="209"/>
      <c r="LMH6" s="179"/>
      <c r="LMI6" s="179"/>
      <c r="LMJ6" s="179"/>
      <c r="LMK6" s="179"/>
      <c r="LML6" s="179"/>
      <c r="LMM6" s="179"/>
      <c r="LMN6" s="199"/>
      <c r="LMO6" s="199"/>
      <c r="LMP6" s="199"/>
      <c r="LMQ6" s="199"/>
      <c r="LMR6" s="199"/>
      <c r="LMS6" s="199"/>
      <c r="LMT6" s="199"/>
      <c r="LMU6" s="199"/>
      <c r="LMV6" s="189"/>
      <c r="LMW6" s="209"/>
      <c r="LMX6" s="179"/>
      <c r="LMY6" s="179"/>
      <c r="LMZ6" s="179"/>
      <c r="LNA6" s="179"/>
      <c r="LNB6" s="179"/>
      <c r="LNC6" s="179"/>
      <c r="LND6" s="199"/>
      <c r="LNE6" s="199"/>
      <c r="LNF6" s="199"/>
      <c r="LNG6" s="199"/>
      <c r="LNH6" s="199"/>
      <c r="LNI6" s="199"/>
      <c r="LNJ6" s="199"/>
      <c r="LNK6" s="199"/>
      <c r="LNL6" s="189"/>
      <c r="LNM6" s="209"/>
      <c r="LNN6" s="179"/>
      <c r="LNO6" s="179"/>
      <c r="LNP6" s="179"/>
      <c r="LNQ6" s="179"/>
      <c r="LNR6" s="179"/>
      <c r="LNS6" s="179"/>
      <c r="LNT6" s="199"/>
      <c r="LNU6" s="199"/>
      <c r="LNV6" s="199"/>
      <c r="LNW6" s="199"/>
      <c r="LNX6" s="199"/>
      <c r="LNY6" s="199"/>
      <c r="LNZ6" s="199"/>
      <c r="LOA6" s="199"/>
      <c r="LOB6" s="189"/>
      <c r="LOC6" s="209"/>
      <c r="LOD6" s="179"/>
      <c r="LOE6" s="179"/>
      <c r="LOF6" s="179"/>
      <c r="LOG6" s="179"/>
      <c r="LOH6" s="179"/>
      <c r="LOI6" s="179"/>
      <c r="LOJ6" s="199"/>
      <c r="LOK6" s="199"/>
      <c r="LOL6" s="199"/>
      <c r="LOM6" s="199"/>
      <c r="LON6" s="199"/>
      <c r="LOO6" s="199"/>
      <c r="LOP6" s="199"/>
      <c r="LOQ6" s="199"/>
      <c r="LOR6" s="189"/>
      <c r="LOS6" s="209"/>
      <c r="LOT6" s="179"/>
      <c r="LOU6" s="179"/>
      <c r="LOV6" s="179"/>
      <c r="LOW6" s="179"/>
      <c r="LOX6" s="179"/>
      <c r="LOY6" s="179"/>
      <c r="LOZ6" s="199"/>
      <c r="LPA6" s="199"/>
      <c r="LPB6" s="199"/>
      <c r="LPC6" s="199"/>
      <c r="LPD6" s="199"/>
      <c r="LPE6" s="199"/>
      <c r="LPF6" s="199"/>
      <c r="LPG6" s="199"/>
      <c r="LPH6" s="189"/>
      <c r="LPI6" s="209"/>
      <c r="LPJ6" s="179"/>
      <c r="LPK6" s="179"/>
      <c r="LPL6" s="179"/>
      <c r="LPM6" s="179"/>
      <c r="LPN6" s="179"/>
      <c r="LPO6" s="179"/>
      <c r="LPP6" s="199"/>
      <c r="LPQ6" s="199"/>
      <c r="LPR6" s="199"/>
      <c r="LPS6" s="199"/>
      <c r="LPT6" s="199"/>
      <c r="LPU6" s="199"/>
      <c r="LPV6" s="199"/>
      <c r="LPW6" s="199"/>
      <c r="LPX6" s="189"/>
      <c r="LPY6" s="209"/>
      <c r="LPZ6" s="179"/>
      <c r="LQA6" s="179"/>
      <c r="LQB6" s="179"/>
      <c r="LQC6" s="179"/>
      <c r="LQD6" s="179"/>
      <c r="LQE6" s="179"/>
      <c r="LQF6" s="199"/>
      <c r="LQG6" s="199"/>
      <c r="LQH6" s="199"/>
      <c r="LQI6" s="199"/>
      <c r="LQJ6" s="199"/>
      <c r="LQK6" s="199"/>
      <c r="LQL6" s="199"/>
      <c r="LQM6" s="199"/>
      <c r="LQN6" s="189"/>
      <c r="LQO6" s="209"/>
      <c r="LQP6" s="179"/>
      <c r="LQQ6" s="179"/>
      <c r="LQR6" s="179"/>
      <c r="LQS6" s="179"/>
      <c r="LQT6" s="179"/>
      <c r="LQU6" s="179"/>
      <c r="LQV6" s="199"/>
      <c r="LQW6" s="199"/>
      <c r="LQX6" s="199"/>
      <c r="LQY6" s="199"/>
      <c r="LQZ6" s="199"/>
      <c r="LRA6" s="199"/>
      <c r="LRB6" s="199"/>
      <c r="LRC6" s="199"/>
      <c r="LRD6" s="189"/>
      <c r="LRE6" s="209"/>
      <c r="LRF6" s="179"/>
      <c r="LRG6" s="179"/>
      <c r="LRH6" s="179"/>
      <c r="LRI6" s="179"/>
      <c r="LRJ6" s="179"/>
      <c r="LRK6" s="179"/>
      <c r="LRL6" s="199"/>
      <c r="LRM6" s="199"/>
      <c r="LRN6" s="199"/>
      <c r="LRO6" s="199"/>
      <c r="LRP6" s="199"/>
      <c r="LRQ6" s="199"/>
      <c r="LRR6" s="199"/>
      <c r="LRS6" s="199"/>
      <c r="LRT6" s="189"/>
      <c r="LRU6" s="209"/>
      <c r="LRV6" s="179"/>
      <c r="LRW6" s="179"/>
      <c r="LRX6" s="179"/>
      <c r="LRY6" s="179"/>
      <c r="LRZ6" s="179"/>
      <c r="LSA6" s="179"/>
      <c r="LSB6" s="199"/>
      <c r="LSC6" s="199"/>
      <c r="LSD6" s="199"/>
      <c r="LSE6" s="199"/>
      <c r="LSF6" s="199"/>
      <c r="LSG6" s="199"/>
      <c r="LSH6" s="199"/>
      <c r="LSI6" s="199"/>
      <c r="LSJ6" s="189"/>
      <c r="LSK6" s="209"/>
      <c r="LSL6" s="179"/>
      <c r="LSM6" s="179"/>
      <c r="LSN6" s="179"/>
      <c r="LSO6" s="179"/>
      <c r="LSP6" s="179"/>
      <c r="LSQ6" s="179"/>
      <c r="LSR6" s="199"/>
      <c r="LSS6" s="199"/>
      <c r="LST6" s="199"/>
      <c r="LSU6" s="199"/>
      <c r="LSV6" s="199"/>
      <c r="LSW6" s="199"/>
      <c r="LSX6" s="199"/>
      <c r="LSY6" s="199"/>
      <c r="LSZ6" s="189"/>
      <c r="LTA6" s="209"/>
      <c r="LTB6" s="179"/>
      <c r="LTC6" s="179"/>
      <c r="LTD6" s="179"/>
      <c r="LTE6" s="179"/>
      <c r="LTF6" s="179"/>
      <c r="LTG6" s="179"/>
      <c r="LTH6" s="199"/>
      <c r="LTI6" s="199"/>
      <c r="LTJ6" s="199"/>
      <c r="LTK6" s="199"/>
      <c r="LTL6" s="199"/>
      <c r="LTM6" s="199"/>
      <c r="LTN6" s="199"/>
      <c r="LTO6" s="199"/>
      <c r="LTP6" s="189"/>
      <c r="LTQ6" s="209"/>
      <c r="LTR6" s="179"/>
      <c r="LTS6" s="179"/>
      <c r="LTT6" s="179"/>
      <c r="LTU6" s="179"/>
      <c r="LTV6" s="179"/>
      <c r="LTW6" s="179"/>
      <c r="LTX6" s="199"/>
      <c r="LTY6" s="199"/>
      <c r="LTZ6" s="199"/>
      <c r="LUA6" s="199"/>
      <c r="LUB6" s="199"/>
      <c r="LUC6" s="199"/>
      <c r="LUD6" s="199"/>
      <c r="LUE6" s="199"/>
      <c r="LUF6" s="189"/>
      <c r="LUG6" s="209"/>
      <c r="LUH6" s="179"/>
      <c r="LUI6" s="179"/>
      <c r="LUJ6" s="179"/>
      <c r="LUK6" s="179"/>
      <c r="LUL6" s="179"/>
      <c r="LUM6" s="179"/>
      <c r="LUN6" s="199"/>
      <c r="LUO6" s="199"/>
      <c r="LUP6" s="199"/>
      <c r="LUQ6" s="199"/>
      <c r="LUR6" s="199"/>
      <c r="LUS6" s="199"/>
      <c r="LUT6" s="199"/>
      <c r="LUU6" s="199"/>
      <c r="LUV6" s="189"/>
      <c r="LUW6" s="209"/>
      <c r="LUX6" s="179"/>
      <c r="LUY6" s="179"/>
      <c r="LUZ6" s="179"/>
      <c r="LVA6" s="179"/>
      <c r="LVB6" s="179"/>
      <c r="LVC6" s="179"/>
      <c r="LVD6" s="199"/>
      <c r="LVE6" s="199"/>
      <c r="LVF6" s="199"/>
      <c r="LVG6" s="199"/>
      <c r="LVH6" s="199"/>
      <c r="LVI6" s="199"/>
      <c r="LVJ6" s="199"/>
      <c r="LVK6" s="199"/>
      <c r="LVL6" s="189"/>
      <c r="LVM6" s="209"/>
      <c r="LVN6" s="179"/>
      <c r="LVO6" s="179"/>
      <c r="LVP6" s="179"/>
      <c r="LVQ6" s="179"/>
      <c r="LVR6" s="179"/>
      <c r="LVS6" s="179"/>
      <c r="LVT6" s="199"/>
      <c r="LVU6" s="199"/>
      <c r="LVV6" s="199"/>
      <c r="LVW6" s="199"/>
      <c r="LVX6" s="199"/>
      <c r="LVY6" s="199"/>
      <c r="LVZ6" s="199"/>
      <c r="LWA6" s="199"/>
      <c r="LWB6" s="189"/>
      <c r="LWC6" s="209"/>
      <c r="LWD6" s="179"/>
      <c r="LWE6" s="179"/>
      <c r="LWF6" s="179"/>
      <c r="LWG6" s="179"/>
      <c r="LWH6" s="179"/>
      <c r="LWI6" s="179"/>
      <c r="LWJ6" s="199"/>
      <c r="LWK6" s="199"/>
      <c r="LWL6" s="199"/>
      <c r="LWM6" s="199"/>
      <c r="LWN6" s="199"/>
      <c r="LWO6" s="199"/>
      <c r="LWP6" s="199"/>
      <c r="LWQ6" s="199"/>
      <c r="LWR6" s="189"/>
      <c r="LWS6" s="209"/>
      <c r="LWT6" s="179"/>
      <c r="LWU6" s="179"/>
      <c r="LWV6" s="179"/>
      <c r="LWW6" s="179"/>
      <c r="LWX6" s="179"/>
      <c r="LWY6" s="179"/>
      <c r="LWZ6" s="199"/>
      <c r="LXA6" s="199"/>
      <c r="LXB6" s="199"/>
      <c r="LXC6" s="199"/>
      <c r="LXD6" s="199"/>
      <c r="LXE6" s="199"/>
      <c r="LXF6" s="199"/>
      <c r="LXG6" s="199"/>
      <c r="LXH6" s="189"/>
      <c r="LXI6" s="209"/>
      <c r="LXJ6" s="179"/>
      <c r="LXK6" s="179"/>
      <c r="LXL6" s="179"/>
      <c r="LXM6" s="179"/>
      <c r="LXN6" s="179"/>
      <c r="LXO6" s="179"/>
      <c r="LXP6" s="199"/>
      <c r="LXQ6" s="199"/>
      <c r="LXR6" s="199"/>
      <c r="LXS6" s="199"/>
      <c r="LXT6" s="199"/>
      <c r="LXU6" s="199"/>
      <c r="LXV6" s="199"/>
      <c r="LXW6" s="199"/>
      <c r="LXX6" s="189"/>
      <c r="LXY6" s="209"/>
      <c r="LXZ6" s="179"/>
      <c r="LYA6" s="179"/>
      <c r="LYB6" s="179"/>
      <c r="LYC6" s="179"/>
      <c r="LYD6" s="179"/>
      <c r="LYE6" s="179"/>
      <c r="LYF6" s="199"/>
      <c r="LYG6" s="199"/>
      <c r="LYH6" s="199"/>
      <c r="LYI6" s="199"/>
      <c r="LYJ6" s="199"/>
      <c r="LYK6" s="199"/>
      <c r="LYL6" s="199"/>
      <c r="LYM6" s="199"/>
      <c r="LYN6" s="189"/>
      <c r="LYO6" s="209"/>
      <c r="LYP6" s="179"/>
      <c r="LYQ6" s="179"/>
      <c r="LYR6" s="179"/>
      <c r="LYS6" s="179"/>
      <c r="LYT6" s="179"/>
      <c r="LYU6" s="179"/>
      <c r="LYV6" s="199"/>
      <c r="LYW6" s="199"/>
      <c r="LYX6" s="199"/>
      <c r="LYY6" s="199"/>
      <c r="LYZ6" s="199"/>
      <c r="LZA6" s="199"/>
      <c r="LZB6" s="199"/>
      <c r="LZC6" s="199"/>
      <c r="LZD6" s="189"/>
      <c r="LZE6" s="209"/>
      <c r="LZF6" s="179"/>
      <c r="LZG6" s="179"/>
      <c r="LZH6" s="179"/>
      <c r="LZI6" s="179"/>
      <c r="LZJ6" s="179"/>
      <c r="LZK6" s="179"/>
      <c r="LZL6" s="199"/>
      <c r="LZM6" s="199"/>
      <c r="LZN6" s="199"/>
      <c r="LZO6" s="199"/>
      <c r="LZP6" s="199"/>
      <c r="LZQ6" s="199"/>
      <c r="LZR6" s="199"/>
      <c r="LZS6" s="199"/>
      <c r="LZT6" s="189"/>
      <c r="LZU6" s="209"/>
      <c r="LZV6" s="179"/>
      <c r="LZW6" s="179"/>
      <c r="LZX6" s="179"/>
      <c r="LZY6" s="179"/>
      <c r="LZZ6" s="179"/>
      <c r="MAA6" s="179"/>
      <c r="MAB6" s="199"/>
      <c r="MAC6" s="199"/>
      <c r="MAD6" s="199"/>
      <c r="MAE6" s="199"/>
      <c r="MAF6" s="199"/>
      <c r="MAG6" s="199"/>
      <c r="MAH6" s="199"/>
      <c r="MAI6" s="199"/>
      <c r="MAJ6" s="189"/>
      <c r="MAK6" s="209"/>
      <c r="MAL6" s="179"/>
      <c r="MAM6" s="179"/>
      <c r="MAN6" s="179"/>
      <c r="MAO6" s="179"/>
      <c r="MAP6" s="179"/>
      <c r="MAQ6" s="179"/>
      <c r="MAR6" s="199"/>
      <c r="MAS6" s="199"/>
      <c r="MAT6" s="199"/>
      <c r="MAU6" s="199"/>
      <c r="MAV6" s="199"/>
      <c r="MAW6" s="199"/>
      <c r="MAX6" s="199"/>
      <c r="MAY6" s="199"/>
      <c r="MAZ6" s="189"/>
      <c r="MBA6" s="209"/>
      <c r="MBB6" s="179"/>
      <c r="MBC6" s="179"/>
      <c r="MBD6" s="179"/>
      <c r="MBE6" s="179"/>
      <c r="MBF6" s="179"/>
      <c r="MBG6" s="179"/>
      <c r="MBH6" s="199"/>
      <c r="MBI6" s="199"/>
      <c r="MBJ6" s="199"/>
      <c r="MBK6" s="199"/>
      <c r="MBL6" s="199"/>
      <c r="MBM6" s="199"/>
      <c r="MBN6" s="199"/>
      <c r="MBO6" s="199"/>
      <c r="MBP6" s="189"/>
      <c r="MBQ6" s="209"/>
      <c r="MBR6" s="179"/>
      <c r="MBS6" s="179"/>
      <c r="MBT6" s="179"/>
      <c r="MBU6" s="179"/>
      <c r="MBV6" s="179"/>
      <c r="MBW6" s="179"/>
      <c r="MBX6" s="199"/>
      <c r="MBY6" s="199"/>
      <c r="MBZ6" s="199"/>
      <c r="MCA6" s="199"/>
      <c r="MCB6" s="199"/>
      <c r="MCC6" s="199"/>
      <c r="MCD6" s="199"/>
      <c r="MCE6" s="199"/>
      <c r="MCF6" s="189"/>
      <c r="MCG6" s="209"/>
      <c r="MCH6" s="179"/>
      <c r="MCI6" s="179"/>
      <c r="MCJ6" s="179"/>
      <c r="MCK6" s="179"/>
      <c r="MCL6" s="179"/>
      <c r="MCM6" s="179"/>
      <c r="MCN6" s="199"/>
      <c r="MCO6" s="199"/>
      <c r="MCP6" s="199"/>
      <c r="MCQ6" s="199"/>
      <c r="MCR6" s="199"/>
      <c r="MCS6" s="199"/>
      <c r="MCT6" s="199"/>
      <c r="MCU6" s="199"/>
      <c r="MCV6" s="189"/>
      <c r="MCW6" s="209"/>
      <c r="MCX6" s="179"/>
      <c r="MCY6" s="179"/>
      <c r="MCZ6" s="179"/>
      <c r="MDA6" s="179"/>
      <c r="MDB6" s="179"/>
      <c r="MDC6" s="179"/>
      <c r="MDD6" s="199"/>
      <c r="MDE6" s="199"/>
      <c r="MDF6" s="199"/>
      <c r="MDG6" s="199"/>
      <c r="MDH6" s="199"/>
      <c r="MDI6" s="199"/>
      <c r="MDJ6" s="199"/>
      <c r="MDK6" s="199"/>
      <c r="MDL6" s="189"/>
      <c r="MDM6" s="209"/>
      <c r="MDN6" s="179"/>
      <c r="MDO6" s="179"/>
      <c r="MDP6" s="179"/>
      <c r="MDQ6" s="179"/>
      <c r="MDR6" s="179"/>
      <c r="MDS6" s="179"/>
      <c r="MDT6" s="199"/>
      <c r="MDU6" s="199"/>
      <c r="MDV6" s="199"/>
      <c r="MDW6" s="199"/>
      <c r="MDX6" s="199"/>
      <c r="MDY6" s="199"/>
      <c r="MDZ6" s="199"/>
      <c r="MEA6" s="199"/>
      <c r="MEB6" s="189"/>
      <c r="MEC6" s="209"/>
      <c r="MED6" s="179"/>
      <c r="MEE6" s="179"/>
      <c r="MEF6" s="179"/>
      <c r="MEG6" s="179"/>
      <c r="MEH6" s="179"/>
      <c r="MEI6" s="179"/>
      <c r="MEJ6" s="199"/>
      <c r="MEK6" s="199"/>
      <c r="MEL6" s="199"/>
      <c r="MEM6" s="199"/>
      <c r="MEN6" s="199"/>
      <c r="MEO6" s="199"/>
      <c r="MEP6" s="199"/>
      <c r="MEQ6" s="199"/>
      <c r="MER6" s="189"/>
      <c r="MES6" s="209"/>
      <c r="MET6" s="179"/>
      <c r="MEU6" s="179"/>
      <c r="MEV6" s="179"/>
      <c r="MEW6" s="179"/>
      <c r="MEX6" s="179"/>
      <c r="MEY6" s="179"/>
      <c r="MEZ6" s="199"/>
      <c r="MFA6" s="199"/>
      <c r="MFB6" s="199"/>
      <c r="MFC6" s="199"/>
      <c r="MFD6" s="199"/>
      <c r="MFE6" s="199"/>
      <c r="MFF6" s="199"/>
      <c r="MFG6" s="199"/>
      <c r="MFH6" s="189"/>
      <c r="MFI6" s="209"/>
      <c r="MFJ6" s="179"/>
      <c r="MFK6" s="179"/>
      <c r="MFL6" s="179"/>
      <c r="MFM6" s="179"/>
      <c r="MFN6" s="179"/>
      <c r="MFO6" s="179"/>
      <c r="MFP6" s="199"/>
      <c r="MFQ6" s="199"/>
      <c r="MFR6" s="199"/>
      <c r="MFS6" s="199"/>
      <c r="MFT6" s="199"/>
      <c r="MFU6" s="199"/>
      <c r="MFV6" s="199"/>
      <c r="MFW6" s="199"/>
      <c r="MFX6" s="189"/>
      <c r="MFY6" s="209"/>
      <c r="MFZ6" s="179"/>
      <c r="MGA6" s="179"/>
      <c r="MGB6" s="179"/>
      <c r="MGC6" s="179"/>
      <c r="MGD6" s="179"/>
      <c r="MGE6" s="179"/>
      <c r="MGF6" s="199"/>
      <c r="MGG6" s="199"/>
      <c r="MGH6" s="199"/>
      <c r="MGI6" s="199"/>
      <c r="MGJ6" s="199"/>
      <c r="MGK6" s="199"/>
      <c r="MGL6" s="199"/>
      <c r="MGM6" s="199"/>
      <c r="MGN6" s="189"/>
      <c r="MGO6" s="209"/>
      <c r="MGP6" s="179"/>
      <c r="MGQ6" s="179"/>
      <c r="MGR6" s="179"/>
      <c r="MGS6" s="179"/>
      <c r="MGT6" s="179"/>
      <c r="MGU6" s="179"/>
      <c r="MGV6" s="199"/>
      <c r="MGW6" s="199"/>
      <c r="MGX6" s="199"/>
      <c r="MGY6" s="199"/>
      <c r="MGZ6" s="199"/>
      <c r="MHA6" s="199"/>
      <c r="MHB6" s="199"/>
      <c r="MHC6" s="199"/>
      <c r="MHD6" s="189"/>
      <c r="MHE6" s="209"/>
      <c r="MHF6" s="179"/>
      <c r="MHG6" s="179"/>
      <c r="MHH6" s="179"/>
      <c r="MHI6" s="179"/>
      <c r="MHJ6" s="179"/>
      <c r="MHK6" s="179"/>
      <c r="MHL6" s="199"/>
      <c r="MHM6" s="199"/>
      <c r="MHN6" s="199"/>
      <c r="MHO6" s="199"/>
      <c r="MHP6" s="199"/>
      <c r="MHQ6" s="199"/>
      <c r="MHR6" s="199"/>
      <c r="MHS6" s="199"/>
      <c r="MHT6" s="189"/>
      <c r="MHU6" s="209"/>
      <c r="MHV6" s="179"/>
      <c r="MHW6" s="179"/>
      <c r="MHX6" s="179"/>
      <c r="MHY6" s="179"/>
      <c r="MHZ6" s="179"/>
      <c r="MIA6" s="179"/>
      <c r="MIB6" s="199"/>
      <c r="MIC6" s="199"/>
      <c r="MID6" s="199"/>
      <c r="MIE6" s="199"/>
      <c r="MIF6" s="199"/>
      <c r="MIG6" s="199"/>
      <c r="MIH6" s="199"/>
      <c r="MII6" s="199"/>
      <c r="MIJ6" s="189"/>
      <c r="MIK6" s="209"/>
      <c r="MIL6" s="179"/>
      <c r="MIM6" s="179"/>
      <c r="MIN6" s="179"/>
      <c r="MIO6" s="179"/>
      <c r="MIP6" s="179"/>
      <c r="MIQ6" s="179"/>
      <c r="MIR6" s="199"/>
      <c r="MIS6" s="199"/>
      <c r="MIT6" s="199"/>
      <c r="MIU6" s="199"/>
      <c r="MIV6" s="199"/>
      <c r="MIW6" s="199"/>
      <c r="MIX6" s="199"/>
      <c r="MIY6" s="199"/>
      <c r="MIZ6" s="189"/>
      <c r="MJA6" s="209"/>
      <c r="MJB6" s="179"/>
      <c r="MJC6" s="179"/>
      <c r="MJD6" s="179"/>
      <c r="MJE6" s="179"/>
      <c r="MJF6" s="179"/>
      <c r="MJG6" s="179"/>
      <c r="MJH6" s="199"/>
      <c r="MJI6" s="199"/>
      <c r="MJJ6" s="199"/>
      <c r="MJK6" s="199"/>
      <c r="MJL6" s="199"/>
      <c r="MJM6" s="199"/>
      <c r="MJN6" s="199"/>
      <c r="MJO6" s="199"/>
      <c r="MJP6" s="189"/>
      <c r="MJQ6" s="209"/>
      <c r="MJR6" s="179"/>
      <c r="MJS6" s="179"/>
      <c r="MJT6" s="179"/>
      <c r="MJU6" s="179"/>
      <c r="MJV6" s="179"/>
      <c r="MJW6" s="179"/>
      <c r="MJX6" s="199"/>
      <c r="MJY6" s="199"/>
      <c r="MJZ6" s="199"/>
      <c r="MKA6" s="199"/>
      <c r="MKB6" s="199"/>
      <c r="MKC6" s="199"/>
      <c r="MKD6" s="199"/>
      <c r="MKE6" s="199"/>
      <c r="MKF6" s="189"/>
      <c r="MKG6" s="209"/>
      <c r="MKH6" s="179"/>
      <c r="MKI6" s="179"/>
      <c r="MKJ6" s="179"/>
      <c r="MKK6" s="179"/>
      <c r="MKL6" s="179"/>
      <c r="MKM6" s="179"/>
      <c r="MKN6" s="199"/>
      <c r="MKO6" s="199"/>
      <c r="MKP6" s="199"/>
      <c r="MKQ6" s="199"/>
      <c r="MKR6" s="199"/>
      <c r="MKS6" s="199"/>
      <c r="MKT6" s="199"/>
      <c r="MKU6" s="199"/>
      <c r="MKV6" s="189"/>
      <c r="MKW6" s="209"/>
      <c r="MKX6" s="179"/>
      <c r="MKY6" s="179"/>
      <c r="MKZ6" s="179"/>
      <c r="MLA6" s="179"/>
      <c r="MLB6" s="179"/>
      <c r="MLC6" s="179"/>
      <c r="MLD6" s="199"/>
      <c r="MLE6" s="199"/>
      <c r="MLF6" s="199"/>
      <c r="MLG6" s="199"/>
      <c r="MLH6" s="199"/>
      <c r="MLI6" s="199"/>
      <c r="MLJ6" s="199"/>
      <c r="MLK6" s="199"/>
      <c r="MLL6" s="189"/>
      <c r="MLM6" s="209"/>
      <c r="MLN6" s="179"/>
      <c r="MLO6" s="179"/>
      <c r="MLP6" s="179"/>
      <c r="MLQ6" s="179"/>
      <c r="MLR6" s="179"/>
      <c r="MLS6" s="179"/>
      <c r="MLT6" s="199"/>
      <c r="MLU6" s="199"/>
      <c r="MLV6" s="199"/>
      <c r="MLW6" s="199"/>
      <c r="MLX6" s="199"/>
      <c r="MLY6" s="199"/>
      <c r="MLZ6" s="199"/>
      <c r="MMA6" s="199"/>
      <c r="MMB6" s="189"/>
      <c r="MMC6" s="209"/>
      <c r="MMD6" s="179"/>
      <c r="MME6" s="179"/>
      <c r="MMF6" s="179"/>
      <c r="MMG6" s="179"/>
      <c r="MMH6" s="179"/>
      <c r="MMI6" s="179"/>
      <c r="MMJ6" s="199"/>
      <c r="MMK6" s="199"/>
      <c r="MML6" s="199"/>
      <c r="MMM6" s="199"/>
      <c r="MMN6" s="199"/>
      <c r="MMO6" s="199"/>
      <c r="MMP6" s="199"/>
      <c r="MMQ6" s="199"/>
      <c r="MMR6" s="189"/>
      <c r="MMS6" s="209"/>
      <c r="MMT6" s="179"/>
      <c r="MMU6" s="179"/>
      <c r="MMV6" s="179"/>
      <c r="MMW6" s="179"/>
      <c r="MMX6" s="179"/>
      <c r="MMY6" s="179"/>
      <c r="MMZ6" s="199"/>
      <c r="MNA6" s="199"/>
      <c r="MNB6" s="199"/>
      <c r="MNC6" s="199"/>
      <c r="MND6" s="199"/>
      <c r="MNE6" s="199"/>
      <c r="MNF6" s="199"/>
      <c r="MNG6" s="199"/>
      <c r="MNH6" s="189"/>
      <c r="MNI6" s="209"/>
      <c r="MNJ6" s="179"/>
      <c r="MNK6" s="179"/>
      <c r="MNL6" s="179"/>
      <c r="MNM6" s="179"/>
      <c r="MNN6" s="179"/>
      <c r="MNO6" s="179"/>
      <c r="MNP6" s="199"/>
      <c r="MNQ6" s="199"/>
      <c r="MNR6" s="199"/>
      <c r="MNS6" s="199"/>
      <c r="MNT6" s="199"/>
      <c r="MNU6" s="199"/>
      <c r="MNV6" s="199"/>
      <c r="MNW6" s="199"/>
      <c r="MNX6" s="189"/>
      <c r="MNY6" s="209"/>
      <c r="MNZ6" s="179"/>
      <c r="MOA6" s="179"/>
      <c r="MOB6" s="179"/>
      <c r="MOC6" s="179"/>
      <c r="MOD6" s="179"/>
      <c r="MOE6" s="179"/>
      <c r="MOF6" s="199"/>
      <c r="MOG6" s="199"/>
      <c r="MOH6" s="199"/>
      <c r="MOI6" s="199"/>
      <c r="MOJ6" s="199"/>
      <c r="MOK6" s="199"/>
      <c r="MOL6" s="199"/>
      <c r="MOM6" s="199"/>
      <c r="MON6" s="189"/>
      <c r="MOO6" s="209"/>
      <c r="MOP6" s="179"/>
      <c r="MOQ6" s="179"/>
      <c r="MOR6" s="179"/>
      <c r="MOS6" s="179"/>
      <c r="MOT6" s="179"/>
      <c r="MOU6" s="179"/>
      <c r="MOV6" s="199"/>
      <c r="MOW6" s="199"/>
      <c r="MOX6" s="199"/>
      <c r="MOY6" s="199"/>
      <c r="MOZ6" s="199"/>
      <c r="MPA6" s="199"/>
      <c r="MPB6" s="199"/>
      <c r="MPC6" s="199"/>
      <c r="MPD6" s="189"/>
      <c r="MPE6" s="209"/>
      <c r="MPF6" s="179"/>
      <c r="MPG6" s="179"/>
      <c r="MPH6" s="179"/>
      <c r="MPI6" s="179"/>
      <c r="MPJ6" s="179"/>
      <c r="MPK6" s="179"/>
      <c r="MPL6" s="199"/>
      <c r="MPM6" s="199"/>
      <c r="MPN6" s="199"/>
      <c r="MPO6" s="199"/>
      <c r="MPP6" s="199"/>
      <c r="MPQ6" s="199"/>
      <c r="MPR6" s="199"/>
      <c r="MPS6" s="199"/>
      <c r="MPT6" s="189"/>
      <c r="MPU6" s="209"/>
      <c r="MPV6" s="179"/>
      <c r="MPW6" s="179"/>
      <c r="MPX6" s="179"/>
      <c r="MPY6" s="179"/>
      <c r="MPZ6" s="179"/>
      <c r="MQA6" s="179"/>
      <c r="MQB6" s="199"/>
      <c r="MQC6" s="199"/>
      <c r="MQD6" s="199"/>
      <c r="MQE6" s="199"/>
      <c r="MQF6" s="199"/>
      <c r="MQG6" s="199"/>
      <c r="MQH6" s="199"/>
      <c r="MQI6" s="199"/>
      <c r="MQJ6" s="189"/>
      <c r="MQK6" s="209"/>
      <c r="MQL6" s="179"/>
      <c r="MQM6" s="179"/>
      <c r="MQN6" s="179"/>
      <c r="MQO6" s="179"/>
      <c r="MQP6" s="179"/>
      <c r="MQQ6" s="179"/>
      <c r="MQR6" s="199"/>
      <c r="MQS6" s="199"/>
      <c r="MQT6" s="199"/>
      <c r="MQU6" s="199"/>
      <c r="MQV6" s="199"/>
      <c r="MQW6" s="199"/>
      <c r="MQX6" s="199"/>
      <c r="MQY6" s="199"/>
      <c r="MQZ6" s="189"/>
      <c r="MRA6" s="209"/>
      <c r="MRB6" s="179"/>
      <c r="MRC6" s="179"/>
      <c r="MRD6" s="179"/>
      <c r="MRE6" s="179"/>
      <c r="MRF6" s="179"/>
      <c r="MRG6" s="179"/>
      <c r="MRH6" s="199"/>
      <c r="MRI6" s="199"/>
      <c r="MRJ6" s="199"/>
      <c r="MRK6" s="199"/>
      <c r="MRL6" s="199"/>
      <c r="MRM6" s="199"/>
      <c r="MRN6" s="199"/>
      <c r="MRO6" s="199"/>
      <c r="MRP6" s="189"/>
      <c r="MRQ6" s="209"/>
      <c r="MRR6" s="179"/>
      <c r="MRS6" s="179"/>
      <c r="MRT6" s="179"/>
      <c r="MRU6" s="179"/>
      <c r="MRV6" s="179"/>
      <c r="MRW6" s="179"/>
      <c r="MRX6" s="199"/>
      <c r="MRY6" s="199"/>
      <c r="MRZ6" s="199"/>
      <c r="MSA6" s="199"/>
      <c r="MSB6" s="199"/>
      <c r="MSC6" s="199"/>
      <c r="MSD6" s="199"/>
      <c r="MSE6" s="199"/>
      <c r="MSF6" s="189"/>
      <c r="MSG6" s="209"/>
      <c r="MSH6" s="179"/>
      <c r="MSI6" s="179"/>
      <c r="MSJ6" s="179"/>
      <c r="MSK6" s="179"/>
      <c r="MSL6" s="179"/>
      <c r="MSM6" s="179"/>
      <c r="MSN6" s="199"/>
      <c r="MSO6" s="199"/>
      <c r="MSP6" s="199"/>
      <c r="MSQ6" s="199"/>
      <c r="MSR6" s="199"/>
      <c r="MSS6" s="199"/>
      <c r="MST6" s="199"/>
      <c r="MSU6" s="199"/>
      <c r="MSV6" s="189"/>
      <c r="MSW6" s="209"/>
      <c r="MSX6" s="179"/>
      <c r="MSY6" s="179"/>
      <c r="MSZ6" s="179"/>
      <c r="MTA6" s="179"/>
      <c r="MTB6" s="179"/>
      <c r="MTC6" s="179"/>
      <c r="MTD6" s="199"/>
      <c r="MTE6" s="199"/>
      <c r="MTF6" s="199"/>
      <c r="MTG6" s="199"/>
      <c r="MTH6" s="199"/>
      <c r="MTI6" s="199"/>
      <c r="MTJ6" s="199"/>
      <c r="MTK6" s="199"/>
      <c r="MTL6" s="189"/>
      <c r="MTM6" s="209"/>
      <c r="MTN6" s="179"/>
      <c r="MTO6" s="179"/>
      <c r="MTP6" s="179"/>
      <c r="MTQ6" s="179"/>
      <c r="MTR6" s="179"/>
      <c r="MTS6" s="179"/>
      <c r="MTT6" s="199"/>
      <c r="MTU6" s="199"/>
      <c r="MTV6" s="199"/>
      <c r="MTW6" s="199"/>
      <c r="MTX6" s="199"/>
      <c r="MTY6" s="199"/>
      <c r="MTZ6" s="199"/>
      <c r="MUA6" s="199"/>
      <c r="MUB6" s="189"/>
      <c r="MUC6" s="209"/>
      <c r="MUD6" s="179"/>
      <c r="MUE6" s="179"/>
      <c r="MUF6" s="179"/>
      <c r="MUG6" s="179"/>
      <c r="MUH6" s="179"/>
      <c r="MUI6" s="179"/>
      <c r="MUJ6" s="199"/>
      <c r="MUK6" s="199"/>
      <c r="MUL6" s="199"/>
      <c r="MUM6" s="199"/>
      <c r="MUN6" s="199"/>
      <c r="MUO6" s="199"/>
      <c r="MUP6" s="199"/>
      <c r="MUQ6" s="199"/>
      <c r="MUR6" s="189"/>
      <c r="MUS6" s="209"/>
      <c r="MUT6" s="179"/>
      <c r="MUU6" s="179"/>
      <c r="MUV6" s="179"/>
      <c r="MUW6" s="179"/>
      <c r="MUX6" s="179"/>
      <c r="MUY6" s="179"/>
      <c r="MUZ6" s="199"/>
      <c r="MVA6" s="199"/>
      <c r="MVB6" s="199"/>
      <c r="MVC6" s="199"/>
      <c r="MVD6" s="199"/>
      <c r="MVE6" s="199"/>
      <c r="MVF6" s="199"/>
      <c r="MVG6" s="199"/>
      <c r="MVH6" s="189"/>
      <c r="MVI6" s="209"/>
      <c r="MVJ6" s="179"/>
      <c r="MVK6" s="179"/>
      <c r="MVL6" s="179"/>
      <c r="MVM6" s="179"/>
      <c r="MVN6" s="179"/>
      <c r="MVO6" s="179"/>
      <c r="MVP6" s="199"/>
      <c r="MVQ6" s="199"/>
      <c r="MVR6" s="199"/>
      <c r="MVS6" s="199"/>
      <c r="MVT6" s="199"/>
      <c r="MVU6" s="199"/>
      <c r="MVV6" s="199"/>
      <c r="MVW6" s="199"/>
      <c r="MVX6" s="189"/>
      <c r="MVY6" s="209"/>
      <c r="MVZ6" s="179"/>
      <c r="MWA6" s="179"/>
      <c r="MWB6" s="179"/>
      <c r="MWC6" s="179"/>
      <c r="MWD6" s="179"/>
      <c r="MWE6" s="179"/>
      <c r="MWF6" s="199"/>
      <c r="MWG6" s="199"/>
      <c r="MWH6" s="199"/>
      <c r="MWI6" s="199"/>
      <c r="MWJ6" s="199"/>
      <c r="MWK6" s="199"/>
      <c r="MWL6" s="199"/>
      <c r="MWM6" s="199"/>
      <c r="MWN6" s="189"/>
      <c r="MWO6" s="209"/>
      <c r="MWP6" s="179"/>
      <c r="MWQ6" s="179"/>
      <c r="MWR6" s="179"/>
      <c r="MWS6" s="179"/>
      <c r="MWT6" s="179"/>
      <c r="MWU6" s="179"/>
      <c r="MWV6" s="199"/>
      <c r="MWW6" s="199"/>
      <c r="MWX6" s="199"/>
      <c r="MWY6" s="199"/>
      <c r="MWZ6" s="199"/>
      <c r="MXA6" s="199"/>
      <c r="MXB6" s="199"/>
      <c r="MXC6" s="199"/>
      <c r="MXD6" s="189"/>
      <c r="MXE6" s="209"/>
      <c r="MXF6" s="179"/>
      <c r="MXG6" s="179"/>
      <c r="MXH6" s="179"/>
      <c r="MXI6" s="179"/>
      <c r="MXJ6" s="179"/>
      <c r="MXK6" s="179"/>
      <c r="MXL6" s="199"/>
      <c r="MXM6" s="199"/>
      <c r="MXN6" s="199"/>
      <c r="MXO6" s="199"/>
      <c r="MXP6" s="199"/>
      <c r="MXQ6" s="199"/>
      <c r="MXR6" s="199"/>
      <c r="MXS6" s="199"/>
      <c r="MXT6" s="189"/>
      <c r="MXU6" s="209"/>
      <c r="MXV6" s="179"/>
      <c r="MXW6" s="179"/>
      <c r="MXX6" s="179"/>
      <c r="MXY6" s="179"/>
      <c r="MXZ6" s="179"/>
      <c r="MYA6" s="179"/>
      <c r="MYB6" s="199"/>
      <c r="MYC6" s="199"/>
      <c r="MYD6" s="199"/>
      <c r="MYE6" s="199"/>
      <c r="MYF6" s="199"/>
      <c r="MYG6" s="199"/>
      <c r="MYH6" s="199"/>
      <c r="MYI6" s="199"/>
      <c r="MYJ6" s="189"/>
      <c r="MYK6" s="209"/>
      <c r="MYL6" s="179"/>
      <c r="MYM6" s="179"/>
      <c r="MYN6" s="179"/>
      <c r="MYO6" s="179"/>
      <c r="MYP6" s="179"/>
      <c r="MYQ6" s="179"/>
      <c r="MYR6" s="199"/>
      <c r="MYS6" s="199"/>
      <c r="MYT6" s="199"/>
      <c r="MYU6" s="199"/>
      <c r="MYV6" s="199"/>
      <c r="MYW6" s="199"/>
      <c r="MYX6" s="199"/>
      <c r="MYY6" s="199"/>
      <c r="MYZ6" s="189"/>
      <c r="MZA6" s="209"/>
      <c r="MZB6" s="179"/>
      <c r="MZC6" s="179"/>
      <c r="MZD6" s="179"/>
      <c r="MZE6" s="179"/>
      <c r="MZF6" s="179"/>
      <c r="MZG6" s="179"/>
      <c r="MZH6" s="199"/>
      <c r="MZI6" s="199"/>
      <c r="MZJ6" s="199"/>
      <c r="MZK6" s="199"/>
      <c r="MZL6" s="199"/>
      <c r="MZM6" s="199"/>
      <c r="MZN6" s="199"/>
      <c r="MZO6" s="199"/>
      <c r="MZP6" s="189"/>
      <c r="MZQ6" s="209"/>
      <c r="MZR6" s="179"/>
      <c r="MZS6" s="179"/>
      <c r="MZT6" s="179"/>
      <c r="MZU6" s="179"/>
      <c r="MZV6" s="179"/>
      <c r="MZW6" s="179"/>
      <c r="MZX6" s="199"/>
      <c r="MZY6" s="199"/>
      <c r="MZZ6" s="199"/>
      <c r="NAA6" s="199"/>
      <c r="NAB6" s="199"/>
      <c r="NAC6" s="199"/>
      <c r="NAD6" s="199"/>
      <c r="NAE6" s="199"/>
      <c r="NAF6" s="189"/>
      <c r="NAG6" s="209"/>
      <c r="NAH6" s="179"/>
      <c r="NAI6" s="179"/>
      <c r="NAJ6" s="179"/>
      <c r="NAK6" s="179"/>
      <c r="NAL6" s="179"/>
      <c r="NAM6" s="179"/>
      <c r="NAN6" s="199"/>
      <c r="NAO6" s="199"/>
      <c r="NAP6" s="199"/>
      <c r="NAQ6" s="199"/>
      <c r="NAR6" s="199"/>
      <c r="NAS6" s="199"/>
      <c r="NAT6" s="199"/>
      <c r="NAU6" s="199"/>
      <c r="NAV6" s="189"/>
      <c r="NAW6" s="209"/>
      <c r="NAX6" s="179"/>
      <c r="NAY6" s="179"/>
      <c r="NAZ6" s="179"/>
      <c r="NBA6" s="179"/>
      <c r="NBB6" s="179"/>
      <c r="NBC6" s="179"/>
      <c r="NBD6" s="199"/>
      <c r="NBE6" s="199"/>
      <c r="NBF6" s="199"/>
      <c r="NBG6" s="199"/>
      <c r="NBH6" s="199"/>
      <c r="NBI6" s="199"/>
      <c r="NBJ6" s="199"/>
      <c r="NBK6" s="199"/>
      <c r="NBL6" s="189"/>
      <c r="NBM6" s="209"/>
      <c r="NBN6" s="179"/>
      <c r="NBO6" s="179"/>
      <c r="NBP6" s="179"/>
      <c r="NBQ6" s="179"/>
      <c r="NBR6" s="179"/>
      <c r="NBS6" s="179"/>
      <c r="NBT6" s="199"/>
      <c r="NBU6" s="199"/>
      <c r="NBV6" s="199"/>
      <c r="NBW6" s="199"/>
      <c r="NBX6" s="199"/>
      <c r="NBY6" s="199"/>
      <c r="NBZ6" s="199"/>
      <c r="NCA6" s="199"/>
      <c r="NCB6" s="189"/>
      <c r="NCC6" s="209"/>
      <c r="NCD6" s="179"/>
      <c r="NCE6" s="179"/>
      <c r="NCF6" s="179"/>
      <c r="NCG6" s="179"/>
      <c r="NCH6" s="179"/>
      <c r="NCI6" s="179"/>
      <c r="NCJ6" s="199"/>
      <c r="NCK6" s="199"/>
      <c r="NCL6" s="199"/>
      <c r="NCM6" s="199"/>
      <c r="NCN6" s="199"/>
      <c r="NCO6" s="199"/>
      <c r="NCP6" s="199"/>
      <c r="NCQ6" s="199"/>
      <c r="NCR6" s="189"/>
      <c r="NCS6" s="209"/>
      <c r="NCT6" s="179"/>
      <c r="NCU6" s="179"/>
      <c r="NCV6" s="179"/>
      <c r="NCW6" s="179"/>
      <c r="NCX6" s="179"/>
      <c r="NCY6" s="179"/>
      <c r="NCZ6" s="199"/>
      <c r="NDA6" s="199"/>
      <c r="NDB6" s="199"/>
      <c r="NDC6" s="199"/>
      <c r="NDD6" s="199"/>
      <c r="NDE6" s="199"/>
      <c r="NDF6" s="199"/>
      <c r="NDG6" s="199"/>
      <c r="NDH6" s="189"/>
      <c r="NDI6" s="209"/>
      <c r="NDJ6" s="179"/>
      <c r="NDK6" s="179"/>
      <c r="NDL6" s="179"/>
      <c r="NDM6" s="179"/>
      <c r="NDN6" s="179"/>
      <c r="NDO6" s="179"/>
      <c r="NDP6" s="199"/>
      <c r="NDQ6" s="199"/>
      <c r="NDR6" s="199"/>
      <c r="NDS6" s="199"/>
      <c r="NDT6" s="199"/>
      <c r="NDU6" s="199"/>
      <c r="NDV6" s="199"/>
      <c r="NDW6" s="199"/>
      <c r="NDX6" s="189"/>
      <c r="NDY6" s="209"/>
      <c r="NDZ6" s="179"/>
      <c r="NEA6" s="179"/>
      <c r="NEB6" s="179"/>
      <c r="NEC6" s="179"/>
      <c r="NED6" s="179"/>
      <c r="NEE6" s="179"/>
      <c r="NEF6" s="199"/>
      <c r="NEG6" s="199"/>
      <c r="NEH6" s="199"/>
      <c r="NEI6" s="199"/>
      <c r="NEJ6" s="199"/>
      <c r="NEK6" s="199"/>
      <c r="NEL6" s="199"/>
      <c r="NEM6" s="199"/>
      <c r="NEN6" s="189"/>
      <c r="NEO6" s="209"/>
      <c r="NEP6" s="179"/>
      <c r="NEQ6" s="179"/>
      <c r="NER6" s="179"/>
      <c r="NES6" s="179"/>
      <c r="NET6" s="179"/>
      <c r="NEU6" s="179"/>
      <c r="NEV6" s="199"/>
      <c r="NEW6" s="199"/>
      <c r="NEX6" s="199"/>
      <c r="NEY6" s="199"/>
      <c r="NEZ6" s="199"/>
      <c r="NFA6" s="199"/>
      <c r="NFB6" s="199"/>
      <c r="NFC6" s="199"/>
      <c r="NFD6" s="189"/>
      <c r="NFE6" s="209"/>
      <c r="NFF6" s="179"/>
      <c r="NFG6" s="179"/>
      <c r="NFH6" s="179"/>
      <c r="NFI6" s="179"/>
      <c r="NFJ6" s="179"/>
      <c r="NFK6" s="179"/>
      <c r="NFL6" s="199"/>
      <c r="NFM6" s="199"/>
      <c r="NFN6" s="199"/>
      <c r="NFO6" s="199"/>
      <c r="NFP6" s="199"/>
      <c r="NFQ6" s="199"/>
      <c r="NFR6" s="199"/>
      <c r="NFS6" s="199"/>
      <c r="NFT6" s="189"/>
      <c r="NFU6" s="209"/>
      <c r="NFV6" s="179"/>
      <c r="NFW6" s="179"/>
      <c r="NFX6" s="179"/>
      <c r="NFY6" s="179"/>
      <c r="NFZ6" s="179"/>
      <c r="NGA6" s="179"/>
      <c r="NGB6" s="199"/>
      <c r="NGC6" s="199"/>
      <c r="NGD6" s="199"/>
      <c r="NGE6" s="199"/>
      <c r="NGF6" s="199"/>
      <c r="NGG6" s="199"/>
      <c r="NGH6" s="199"/>
      <c r="NGI6" s="199"/>
      <c r="NGJ6" s="189"/>
      <c r="NGK6" s="209"/>
      <c r="NGL6" s="179"/>
      <c r="NGM6" s="179"/>
      <c r="NGN6" s="179"/>
      <c r="NGO6" s="179"/>
      <c r="NGP6" s="179"/>
      <c r="NGQ6" s="179"/>
      <c r="NGR6" s="199"/>
      <c r="NGS6" s="199"/>
      <c r="NGT6" s="199"/>
      <c r="NGU6" s="199"/>
      <c r="NGV6" s="199"/>
      <c r="NGW6" s="199"/>
      <c r="NGX6" s="199"/>
      <c r="NGY6" s="199"/>
      <c r="NGZ6" s="189"/>
      <c r="NHA6" s="209"/>
      <c r="NHB6" s="179"/>
      <c r="NHC6" s="179"/>
      <c r="NHD6" s="179"/>
      <c r="NHE6" s="179"/>
      <c r="NHF6" s="179"/>
      <c r="NHG6" s="179"/>
      <c r="NHH6" s="199"/>
      <c r="NHI6" s="199"/>
      <c r="NHJ6" s="199"/>
      <c r="NHK6" s="199"/>
      <c r="NHL6" s="199"/>
      <c r="NHM6" s="199"/>
      <c r="NHN6" s="199"/>
      <c r="NHO6" s="199"/>
      <c r="NHP6" s="189"/>
      <c r="NHQ6" s="209"/>
      <c r="NHR6" s="179"/>
      <c r="NHS6" s="179"/>
      <c r="NHT6" s="179"/>
      <c r="NHU6" s="179"/>
      <c r="NHV6" s="179"/>
      <c r="NHW6" s="179"/>
      <c r="NHX6" s="199"/>
      <c r="NHY6" s="199"/>
      <c r="NHZ6" s="199"/>
      <c r="NIA6" s="199"/>
      <c r="NIB6" s="199"/>
      <c r="NIC6" s="199"/>
      <c r="NID6" s="199"/>
      <c r="NIE6" s="199"/>
      <c r="NIF6" s="189"/>
      <c r="NIG6" s="209"/>
      <c r="NIH6" s="179"/>
      <c r="NII6" s="179"/>
      <c r="NIJ6" s="179"/>
      <c r="NIK6" s="179"/>
      <c r="NIL6" s="179"/>
      <c r="NIM6" s="179"/>
      <c r="NIN6" s="199"/>
      <c r="NIO6" s="199"/>
      <c r="NIP6" s="199"/>
      <c r="NIQ6" s="199"/>
      <c r="NIR6" s="199"/>
      <c r="NIS6" s="199"/>
      <c r="NIT6" s="199"/>
      <c r="NIU6" s="199"/>
      <c r="NIV6" s="189"/>
      <c r="NIW6" s="209"/>
      <c r="NIX6" s="179"/>
      <c r="NIY6" s="179"/>
      <c r="NIZ6" s="179"/>
      <c r="NJA6" s="179"/>
      <c r="NJB6" s="179"/>
      <c r="NJC6" s="179"/>
      <c r="NJD6" s="199"/>
      <c r="NJE6" s="199"/>
      <c r="NJF6" s="199"/>
      <c r="NJG6" s="199"/>
      <c r="NJH6" s="199"/>
      <c r="NJI6" s="199"/>
      <c r="NJJ6" s="199"/>
      <c r="NJK6" s="199"/>
      <c r="NJL6" s="189"/>
      <c r="NJM6" s="209"/>
      <c r="NJN6" s="179"/>
      <c r="NJO6" s="179"/>
      <c r="NJP6" s="179"/>
      <c r="NJQ6" s="179"/>
      <c r="NJR6" s="179"/>
      <c r="NJS6" s="179"/>
      <c r="NJT6" s="199"/>
      <c r="NJU6" s="199"/>
      <c r="NJV6" s="199"/>
      <c r="NJW6" s="199"/>
      <c r="NJX6" s="199"/>
      <c r="NJY6" s="199"/>
      <c r="NJZ6" s="199"/>
      <c r="NKA6" s="199"/>
      <c r="NKB6" s="189"/>
      <c r="NKC6" s="209"/>
      <c r="NKD6" s="179"/>
      <c r="NKE6" s="179"/>
      <c r="NKF6" s="179"/>
      <c r="NKG6" s="179"/>
      <c r="NKH6" s="179"/>
      <c r="NKI6" s="179"/>
      <c r="NKJ6" s="199"/>
      <c r="NKK6" s="199"/>
      <c r="NKL6" s="199"/>
      <c r="NKM6" s="199"/>
      <c r="NKN6" s="199"/>
      <c r="NKO6" s="199"/>
      <c r="NKP6" s="199"/>
      <c r="NKQ6" s="199"/>
      <c r="NKR6" s="189"/>
      <c r="NKS6" s="209"/>
      <c r="NKT6" s="179"/>
      <c r="NKU6" s="179"/>
      <c r="NKV6" s="179"/>
      <c r="NKW6" s="179"/>
      <c r="NKX6" s="179"/>
      <c r="NKY6" s="179"/>
      <c r="NKZ6" s="199"/>
      <c r="NLA6" s="199"/>
      <c r="NLB6" s="199"/>
      <c r="NLC6" s="199"/>
      <c r="NLD6" s="199"/>
      <c r="NLE6" s="199"/>
      <c r="NLF6" s="199"/>
      <c r="NLG6" s="199"/>
      <c r="NLH6" s="189"/>
      <c r="NLI6" s="209"/>
      <c r="NLJ6" s="179"/>
      <c r="NLK6" s="179"/>
      <c r="NLL6" s="179"/>
      <c r="NLM6" s="179"/>
      <c r="NLN6" s="179"/>
      <c r="NLO6" s="179"/>
      <c r="NLP6" s="199"/>
      <c r="NLQ6" s="199"/>
      <c r="NLR6" s="199"/>
      <c r="NLS6" s="199"/>
      <c r="NLT6" s="199"/>
      <c r="NLU6" s="199"/>
      <c r="NLV6" s="199"/>
      <c r="NLW6" s="199"/>
      <c r="NLX6" s="189"/>
      <c r="NLY6" s="209"/>
      <c r="NLZ6" s="179"/>
      <c r="NMA6" s="179"/>
      <c r="NMB6" s="179"/>
      <c r="NMC6" s="179"/>
      <c r="NMD6" s="179"/>
      <c r="NME6" s="179"/>
      <c r="NMF6" s="199"/>
      <c r="NMG6" s="199"/>
      <c r="NMH6" s="199"/>
      <c r="NMI6" s="199"/>
      <c r="NMJ6" s="199"/>
      <c r="NMK6" s="199"/>
      <c r="NML6" s="199"/>
      <c r="NMM6" s="199"/>
      <c r="NMN6" s="189"/>
      <c r="NMO6" s="209"/>
      <c r="NMP6" s="179"/>
      <c r="NMQ6" s="179"/>
      <c r="NMR6" s="179"/>
      <c r="NMS6" s="179"/>
      <c r="NMT6" s="179"/>
      <c r="NMU6" s="179"/>
      <c r="NMV6" s="199"/>
      <c r="NMW6" s="199"/>
      <c r="NMX6" s="199"/>
      <c r="NMY6" s="199"/>
      <c r="NMZ6" s="199"/>
      <c r="NNA6" s="199"/>
      <c r="NNB6" s="199"/>
      <c r="NNC6" s="199"/>
      <c r="NND6" s="189"/>
      <c r="NNE6" s="209"/>
      <c r="NNF6" s="179"/>
      <c r="NNG6" s="179"/>
      <c r="NNH6" s="179"/>
      <c r="NNI6" s="179"/>
      <c r="NNJ6" s="179"/>
      <c r="NNK6" s="179"/>
      <c r="NNL6" s="199"/>
      <c r="NNM6" s="199"/>
      <c r="NNN6" s="199"/>
      <c r="NNO6" s="199"/>
      <c r="NNP6" s="199"/>
      <c r="NNQ6" s="199"/>
      <c r="NNR6" s="199"/>
      <c r="NNS6" s="199"/>
      <c r="NNT6" s="189"/>
      <c r="NNU6" s="209"/>
      <c r="NNV6" s="179"/>
      <c r="NNW6" s="179"/>
      <c r="NNX6" s="179"/>
      <c r="NNY6" s="179"/>
      <c r="NNZ6" s="179"/>
      <c r="NOA6" s="179"/>
      <c r="NOB6" s="199"/>
      <c r="NOC6" s="199"/>
      <c r="NOD6" s="199"/>
      <c r="NOE6" s="199"/>
      <c r="NOF6" s="199"/>
      <c r="NOG6" s="199"/>
      <c r="NOH6" s="199"/>
      <c r="NOI6" s="199"/>
      <c r="NOJ6" s="189"/>
      <c r="NOK6" s="209"/>
      <c r="NOL6" s="179"/>
      <c r="NOM6" s="179"/>
      <c r="NON6" s="179"/>
      <c r="NOO6" s="179"/>
      <c r="NOP6" s="179"/>
      <c r="NOQ6" s="179"/>
      <c r="NOR6" s="199"/>
      <c r="NOS6" s="199"/>
      <c r="NOT6" s="199"/>
      <c r="NOU6" s="199"/>
      <c r="NOV6" s="199"/>
      <c r="NOW6" s="199"/>
      <c r="NOX6" s="199"/>
      <c r="NOY6" s="199"/>
      <c r="NOZ6" s="189"/>
      <c r="NPA6" s="209"/>
      <c r="NPB6" s="179"/>
      <c r="NPC6" s="179"/>
      <c r="NPD6" s="179"/>
      <c r="NPE6" s="179"/>
      <c r="NPF6" s="179"/>
      <c r="NPG6" s="179"/>
      <c r="NPH6" s="199"/>
      <c r="NPI6" s="199"/>
      <c r="NPJ6" s="199"/>
      <c r="NPK6" s="199"/>
      <c r="NPL6" s="199"/>
      <c r="NPM6" s="199"/>
      <c r="NPN6" s="199"/>
      <c r="NPO6" s="199"/>
      <c r="NPP6" s="189"/>
      <c r="NPQ6" s="209"/>
      <c r="NPR6" s="179"/>
      <c r="NPS6" s="179"/>
      <c r="NPT6" s="179"/>
      <c r="NPU6" s="179"/>
      <c r="NPV6" s="179"/>
      <c r="NPW6" s="179"/>
      <c r="NPX6" s="199"/>
      <c r="NPY6" s="199"/>
      <c r="NPZ6" s="199"/>
      <c r="NQA6" s="199"/>
      <c r="NQB6" s="199"/>
      <c r="NQC6" s="199"/>
      <c r="NQD6" s="199"/>
      <c r="NQE6" s="199"/>
      <c r="NQF6" s="189"/>
      <c r="NQG6" s="209"/>
      <c r="NQH6" s="179"/>
      <c r="NQI6" s="179"/>
      <c r="NQJ6" s="179"/>
      <c r="NQK6" s="179"/>
      <c r="NQL6" s="179"/>
      <c r="NQM6" s="179"/>
      <c r="NQN6" s="199"/>
      <c r="NQO6" s="199"/>
      <c r="NQP6" s="199"/>
      <c r="NQQ6" s="199"/>
      <c r="NQR6" s="199"/>
      <c r="NQS6" s="199"/>
      <c r="NQT6" s="199"/>
      <c r="NQU6" s="199"/>
      <c r="NQV6" s="189"/>
      <c r="NQW6" s="209"/>
      <c r="NQX6" s="179"/>
      <c r="NQY6" s="179"/>
      <c r="NQZ6" s="179"/>
      <c r="NRA6" s="179"/>
      <c r="NRB6" s="179"/>
      <c r="NRC6" s="179"/>
      <c r="NRD6" s="199"/>
      <c r="NRE6" s="199"/>
      <c r="NRF6" s="199"/>
      <c r="NRG6" s="199"/>
      <c r="NRH6" s="199"/>
      <c r="NRI6" s="199"/>
      <c r="NRJ6" s="199"/>
      <c r="NRK6" s="199"/>
      <c r="NRL6" s="189"/>
      <c r="NRM6" s="209"/>
      <c r="NRN6" s="179"/>
      <c r="NRO6" s="179"/>
      <c r="NRP6" s="179"/>
      <c r="NRQ6" s="179"/>
      <c r="NRR6" s="179"/>
      <c r="NRS6" s="179"/>
      <c r="NRT6" s="199"/>
      <c r="NRU6" s="199"/>
      <c r="NRV6" s="199"/>
      <c r="NRW6" s="199"/>
      <c r="NRX6" s="199"/>
      <c r="NRY6" s="199"/>
      <c r="NRZ6" s="199"/>
      <c r="NSA6" s="199"/>
      <c r="NSB6" s="189"/>
      <c r="NSC6" s="209"/>
      <c r="NSD6" s="179"/>
      <c r="NSE6" s="179"/>
      <c r="NSF6" s="179"/>
      <c r="NSG6" s="179"/>
      <c r="NSH6" s="179"/>
      <c r="NSI6" s="179"/>
      <c r="NSJ6" s="199"/>
      <c r="NSK6" s="199"/>
      <c r="NSL6" s="199"/>
      <c r="NSM6" s="199"/>
      <c r="NSN6" s="199"/>
      <c r="NSO6" s="199"/>
      <c r="NSP6" s="199"/>
      <c r="NSQ6" s="199"/>
      <c r="NSR6" s="189"/>
      <c r="NSS6" s="209"/>
      <c r="NST6" s="179"/>
      <c r="NSU6" s="179"/>
      <c r="NSV6" s="179"/>
      <c r="NSW6" s="179"/>
      <c r="NSX6" s="179"/>
      <c r="NSY6" s="179"/>
      <c r="NSZ6" s="199"/>
      <c r="NTA6" s="199"/>
      <c r="NTB6" s="199"/>
      <c r="NTC6" s="199"/>
      <c r="NTD6" s="199"/>
      <c r="NTE6" s="199"/>
      <c r="NTF6" s="199"/>
      <c r="NTG6" s="199"/>
      <c r="NTH6" s="189"/>
      <c r="NTI6" s="209"/>
      <c r="NTJ6" s="179"/>
      <c r="NTK6" s="179"/>
      <c r="NTL6" s="179"/>
      <c r="NTM6" s="179"/>
      <c r="NTN6" s="179"/>
      <c r="NTO6" s="179"/>
      <c r="NTP6" s="199"/>
      <c r="NTQ6" s="199"/>
      <c r="NTR6" s="199"/>
      <c r="NTS6" s="199"/>
      <c r="NTT6" s="199"/>
      <c r="NTU6" s="199"/>
      <c r="NTV6" s="199"/>
      <c r="NTW6" s="199"/>
      <c r="NTX6" s="189"/>
      <c r="NTY6" s="209"/>
      <c r="NTZ6" s="179"/>
      <c r="NUA6" s="179"/>
      <c r="NUB6" s="179"/>
      <c r="NUC6" s="179"/>
      <c r="NUD6" s="179"/>
      <c r="NUE6" s="179"/>
      <c r="NUF6" s="199"/>
      <c r="NUG6" s="199"/>
      <c r="NUH6" s="199"/>
      <c r="NUI6" s="199"/>
      <c r="NUJ6" s="199"/>
      <c r="NUK6" s="199"/>
      <c r="NUL6" s="199"/>
      <c r="NUM6" s="199"/>
      <c r="NUN6" s="189"/>
      <c r="NUO6" s="209"/>
      <c r="NUP6" s="179"/>
      <c r="NUQ6" s="179"/>
      <c r="NUR6" s="179"/>
      <c r="NUS6" s="179"/>
      <c r="NUT6" s="179"/>
      <c r="NUU6" s="179"/>
      <c r="NUV6" s="199"/>
      <c r="NUW6" s="199"/>
      <c r="NUX6" s="199"/>
      <c r="NUY6" s="199"/>
      <c r="NUZ6" s="199"/>
      <c r="NVA6" s="199"/>
      <c r="NVB6" s="199"/>
      <c r="NVC6" s="199"/>
      <c r="NVD6" s="189"/>
      <c r="NVE6" s="209"/>
      <c r="NVF6" s="179"/>
      <c r="NVG6" s="179"/>
      <c r="NVH6" s="179"/>
      <c r="NVI6" s="179"/>
      <c r="NVJ6" s="179"/>
      <c r="NVK6" s="179"/>
      <c r="NVL6" s="199"/>
      <c r="NVM6" s="199"/>
      <c r="NVN6" s="199"/>
      <c r="NVO6" s="199"/>
      <c r="NVP6" s="199"/>
      <c r="NVQ6" s="199"/>
      <c r="NVR6" s="199"/>
      <c r="NVS6" s="199"/>
      <c r="NVT6" s="189"/>
      <c r="NVU6" s="209"/>
      <c r="NVV6" s="179"/>
      <c r="NVW6" s="179"/>
      <c r="NVX6" s="179"/>
      <c r="NVY6" s="179"/>
      <c r="NVZ6" s="179"/>
      <c r="NWA6" s="179"/>
      <c r="NWB6" s="199"/>
      <c r="NWC6" s="199"/>
      <c r="NWD6" s="199"/>
      <c r="NWE6" s="199"/>
      <c r="NWF6" s="199"/>
      <c r="NWG6" s="199"/>
      <c r="NWH6" s="199"/>
      <c r="NWI6" s="199"/>
      <c r="NWJ6" s="189"/>
      <c r="NWK6" s="209"/>
      <c r="NWL6" s="179"/>
      <c r="NWM6" s="179"/>
      <c r="NWN6" s="179"/>
      <c r="NWO6" s="179"/>
      <c r="NWP6" s="179"/>
      <c r="NWQ6" s="179"/>
      <c r="NWR6" s="199"/>
      <c r="NWS6" s="199"/>
      <c r="NWT6" s="199"/>
      <c r="NWU6" s="199"/>
      <c r="NWV6" s="199"/>
      <c r="NWW6" s="199"/>
      <c r="NWX6" s="199"/>
      <c r="NWY6" s="199"/>
      <c r="NWZ6" s="189"/>
      <c r="NXA6" s="209"/>
      <c r="NXB6" s="179"/>
      <c r="NXC6" s="179"/>
      <c r="NXD6" s="179"/>
      <c r="NXE6" s="179"/>
      <c r="NXF6" s="179"/>
      <c r="NXG6" s="179"/>
      <c r="NXH6" s="199"/>
      <c r="NXI6" s="199"/>
      <c r="NXJ6" s="199"/>
      <c r="NXK6" s="199"/>
      <c r="NXL6" s="199"/>
      <c r="NXM6" s="199"/>
      <c r="NXN6" s="199"/>
      <c r="NXO6" s="199"/>
      <c r="NXP6" s="189"/>
      <c r="NXQ6" s="209"/>
      <c r="NXR6" s="179"/>
      <c r="NXS6" s="179"/>
      <c r="NXT6" s="179"/>
      <c r="NXU6" s="179"/>
      <c r="NXV6" s="179"/>
      <c r="NXW6" s="179"/>
      <c r="NXX6" s="199"/>
      <c r="NXY6" s="199"/>
      <c r="NXZ6" s="199"/>
      <c r="NYA6" s="199"/>
      <c r="NYB6" s="199"/>
      <c r="NYC6" s="199"/>
      <c r="NYD6" s="199"/>
      <c r="NYE6" s="199"/>
      <c r="NYF6" s="189"/>
      <c r="NYG6" s="209"/>
      <c r="NYH6" s="179"/>
      <c r="NYI6" s="179"/>
      <c r="NYJ6" s="179"/>
      <c r="NYK6" s="179"/>
      <c r="NYL6" s="179"/>
      <c r="NYM6" s="179"/>
      <c r="NYN6" s="199"/>
      <c r="NYO6" s="199"/>
      <c r="NYP6" s="199"/>
      <c r="NYQ6" s="199"/>
      <c r="NYR6" s="199"/>
      <c r="NYS6" s="199"/>
      <c r="NYT6" s="199"/>
      <c r="NYU6" s="199"/>
      <c r="NYV6" s="189"/>
      <c r="NYW6" s="209"/>
      <c r="NYX6" s="179"/>
      <c r="NYY6" s="179"/>
      <c r="NYZ6" s="179"/>
      <c r="NZA6" s="179"/>
      <c r="NZB6" s="179"/>
      <c r="NZC6" s="179"/>
      <c r="NZD6" s="199"/>
      <c r="NZE6" s="199"/>
      <c r="NZF6" s="199"/>
      <c r="NZG6" s="199"/>
      <c r="NZH6" s="199"/>
      <c r="NZI6" s="199"/>
      <c r="NZJ6" s="199"/>
      <c r="NZK6" s="199"/>
      <c r="NZL6" s="189"/>
      <c r="NZM6" s="209"/>
      <c r="NZN6" s="179"/>
      <c r="NZO6" s="179"/>
      <c r="NZP6" s="179"/>
      <c r="NZQ6" s="179"/>
      <c r="NZR6" s="179"/>
      <c r="NZS6" s="179"/>
      <c r="NZT6" s="199"/>
      <c r="NZU6" s="199"/>
      <c r="NZV6" s="199"/>
      <c r="NZW6" s="199"/>
      <c r="NZX6" s="199"/>
      <c r="NZY6" s="199"/>
      <c r="NZZ6" s="199"/>
      <c r="OAA6" s="199"/>
      <c r="OAB6" s="189"/>
      <c r="OAC6" s="209"/>
      <c r="OAD6" s="179"/>
      <c r="OAE6" s="179"/>
      <c r="OAF6" s="179"/>
      <c r="OAG6" s="179"/>
      <c r="OAH6" s="179"/>
      <c r="OAI6" s="179"/>
      <c r="OAJ6" s="199"/>
      <c r="OAK6" s="199"/>
      <c r="OAL6" s="199"/>
      <c r="OAM6" s="199"/>
      <c r="OAN6" s="199"/>
      <c r="OAO6" s="199"/>
      <c r="OAP6" s="199"/>
      <c r="OAQ6" s="199"/>
      <c r="OAR6" s="189"/>
      <c r="OAS6" s="209"/>
      <c r="OAT6" s="179"/>
      <c r="OAU6" s="179"/>
      <c r="OAV6" s="179"/>
      <c r="OAW6" s="179"/>
      <c r="OAX6" s="179"/>
      <c r="OAY6" s="179"/>
      <c r="OAZ6" s="199"/>
      <c r="OBA6" s="199"/>
      <c r="OBB6" s="199"/>
      <c r="OBC6" s="199"/>
      <c r="OBD6" s="199"/>
      <c r="OBE6" s="199"/>
      <c r="OBF6" s="199"/>
      <c r="OBG6" s="199"/>
      <c r="OBH6" s="189"/>
      <c r="OBI6" s="209"/>
      <c r="OBJ6" s="179"/>
      <c r="OBK6" s="179"/>
      <c r="OBL6" s="179"/>
      <c r="OBM6" s="179"/>
      <c r="OBN6" s="179"/>
      <c r="OBO6" s="179"/>
      <c r="OBP6" s="199"/>
      <c r="OBQ6" s="199"/>
      <c r="OBR6" s="199"/>
      <c r="OBS6" s="199"/>
      <c r="OBT6" s="199"/>
      <c r="OBU6" s="199"/>
      <c r="OBV6" s="199"/>
      <c r="OBW6" s="199"/>
      <c r="OBX6" s="189"/>
      <c r="OBY6" s="209"/>
      <c r="OBZ6" s="179"/>
      <c r="OCA6" s="179"/>
      <c r="OCB6" s="179"/>
      <c r="OCC6" s="179"/>
      <c r="OCD6" s="179"/>
      <c r="OCE6" s="179"/>
      <c r="OCF6" s="199"/>
      <c r="OCG6" s="199"/>
      <c r="OCH6" s="199"/>
      <c r="OCI6" s="199"/>
      <c r="OCJ6" s="199"/>
      <c r="OCK6" s="199"/>
      <c r="OCL6" s="199"/>
      <c r="OCM6" s="199"/>
      <c r="OCN6" s="189"/>
      <c r="OCO6" s="209"/>
      <c r="OCP6" s="179"/>
      <c r="OCQ6" s="179"/>
      <c r="OCR6" s="179"/>
      <c r="OCS6" s="179"/>
      <c r="OCT6" s="179"/>
      <c r="OCU6" s="179"/>
      <c r="OCV6" s="199"/>
      <c r="OCW6" s="199"/>
      <c r="OCX6" s="199"/>
      <c r="OCY6" s="199"/>
      <c r="OCZ6" s="199"/>
      <c r="ODA6" s="199"/>
      <c r="ODB6" s="199"/>
      <c r="ODC6" s="199"/>
      <c r="ODD6" s="189"/>
      <c r="ODE6" s="209"/>
      <c r="ODF6" s="179"/>
      <c r="ODG6" s="179"/>
      <c r="ODH6" s="179"/>
      <c r="ODI6" s="179"/>
      <c r="ODJ6" s="179"/>
      <c r="ODK6" s="179"/>
      <c r="ODL6" s="199"/>
      <c r="ODM6" s="199"/>
      <c r="ODN6" s="199"/>
      <c r="ODO6" s="199"/>
      <c r="ODP6" s="199"/>
      <c r="ODQ6" s="199"/>
      <c r="ODR6" s="199"/>
      <c r="ODS6" s="199"/>
      <c r="ODT6" s="189"/>
      <c r="ODU6" s="209"/>
      <c r="ODV6" s="179"/>
      <c r="ODW6" s="179"/>
      <c r="ODX6" s="179"/>
      <c r="ODY6" s="179"/>
      <c r="ODZ6" s="179"/>
      <c r="OEA6" s="179"/>
      <c r="OEB6" s="199"/>
      <c r="OEC6" s="199"/>
      <c r="OED6" s="199"/>
      <c r="OEE6" s="199"/>
      <c r="OEF6" s="199"/>
      <c r="OEG6" s="199"/>
      <c r="OEH6" s="199"/>
      <c r="OEI6" s="199"/>
      <c r="OEJ6" s="189"/>
      <c r="OEK6" s="209"/>
      <c r="OEL6" s="179"/>
      <c r="OEM6" s="179"/>
      <c r="OEN6" s="179"/>
      <c r="OEO6" s="179"/>
      <c r="OEP6" s="179"/>
      <c r="OEQ6" s="179"/>
      <c r="OER6" s="199"/>
      <c r="OES6" s="199"/>
      <c r="OET6" s="199"/>
      <c r="OEU6" s="199"/>
      <c r="OEV6" s="199"/>
      <c r="OEW6" s="199"/>
      <c r="OEX6" s="199"/>
      <c r="OEY6" s="199"/>
      <c r="OEZ6" s="189"/>
      <c r="OFA6" s="209"/>
      <c r="OFB6" s="179"/>
      <c r="OFC6" s="179"/>
      <c r="OFD6" s="179"/>
      <c r="OFE6" s="179"/>
      <c r="OFF6" s="179"/>
      <c r="OFG6" s="179"/>
      <c r="OFH6" s="199"/>
      <c r="OFI6" s="199"/>
      <c r="OFJ6" s="199"/>
      <c r="OFK6" s="199"/>
      <c r="OFL6" s="199"/>
      <c r="OFM6" s="199"/>
      <c r="OFN6" s="199"/>
      <c r="OFO6" s="199"/>
      <c r="OFP6" s="189"/>
      <c r="OFQ6" s="209"/>
      <c r="OFR6" s="179"/>
      <c r="OFS6" s="179"/>
      <c r="OFT6" s="179"/>
      <c r="OFU6" s="179"/>
      <c r="OFV6" s="179"/>
      <c r="OFW6" s="179"/>
      <c r="OFX6" s="199"/>
      <c r="OFY6" s="199"/>
      <c r="OFZ6" s="199"/>
      <c r="OGA6" s="199"/>
      <c r="OGB6" s="199"/>
      <c r="OGC6" s="199"/>
      <c r="OGD6" s="199"/>
      <c r="OGE6" s="199"/>
      <c r="OGF6" s="189"/>
      <c r="OGG6" s="209"/>
      <c r="OGH6" s="179"/>
      <c r="OGI6" s="179"/>
      <c r="OGJ6" s="179"/>
      <c r="OGK6" s="179"/>
      <c r="OGL6" s="179"/>
      <c r="OGM6" s="179"/>
      <c r="OGN6" s="199"/>
      <c r="OGO6" s="199"/>
      <c r="OGP6" s="199"/>
      <c r="OGQ6" s="199"/>
      <c r="OGR6" s="199"/>
      <c r="OGS6" s="199"/>
      <c r="OGT6" s="199"/>
      <c r="OGU6" s="199"/>
      <c r="OGV6" s="189"/>
      <c r="OGW6" s="209"/>
      <c r="OGX6" s="179"/>
      <c r="OGY6" s="179"/>
      <c r="OGZ6" s="179"/>
      <c r="OHA6" s="179"/>
      <c r="OHB6" s="179"/>
      <c r="OHC6" s="179"/>
      <c r="OHD6" s="199"/>
      <c r="OHE6" s="199"/>
      <c r="OHF6" s="199"/>
      <c r="OHG6" s="199"/>
      <c r="OHH6" s="199"/>
      <c r="OHI6" s="199"/>
      <c r="OHJ6" s="199"/>
      <c r="OHK6" s="199"/>
      <c r="OHL6" s="189"/>
      <c r="OHM6" s="209"/>
      <c r="OHN6" s="179"/>
      <c r="OHO6" s="179"/>
      <c r="OHP6" s="179"/>
      <c r="OHQ6" s="179"/>
      <c r="OHR6" s="179"/>
      <c r="OHS6" s="179"/>
      <c r="OHT6" s="199"/>
      <c r="OHU6" s="199"/>
      <c r="OHV6" s="199"/>
      <c r="OHW6" s="199"/>
      <c r="OHX6" s="199"/>
      <c r="OHY6" s="199"/>
      <c r="OHZ6" s="199"/>
      <c r="OIA6" s="199"/>
      <c r="OIB6" s="189"/>
      <c r="OIC6" s="209"/>
      <c r="OID6" s="179"/>
      <c r="OIE6" s="179"/>
      <c r="OIF6" s="179"/>
      <c r="OIG6" s="179"/>
      <c r="OIH6" s="179"/>
      <c r="OII6" s="179"/>
      <c r="OIJ6" s="199"/>
      <c r="OIK6" s="199"/>
      <c r="OIL6" s="199"/>
      <c r="OIM6" s="199"/>
      <c r="OIN6" s="199"/>
      <c r="OIO6" s="199"/>
      <c r="OIP6" s="199"/>
      <c r="OIQ6" s="199"/>
      <c r="OIR6" s="189"/>
      <c r="OIS6" s="209"/>
      <c r="OIT6" s="179"/>
      <c r="OIU6" s="179"/>
      <c r="OIV6" s="179"/>
      <c r="OIW6" s="179"/>
      <c r="OIX6" s="179"/>
      <c r="OIY6" s="179"/>
      <c r="OIZ6" s="199"/>
      <c r="OJA6" s="199"/>
      <c r="OJB6" s="199"/>
      <c r="OJC6" s="199"/>
      <c r="OJD6" s="199"/>
      <c r="OJE6" s="199"/>
      <c r="OJF6" s="199"/>
      <c r="OJG6" s="199"/>
      <c r="OJH6" s="189"/>
      <c r="OJI6" s="209"/>
      <c r="OJJ6" s="179"/>
      <c r="OJK6" s="179"/>
      <c r="OJL6" s="179"/>
      <c r="OJM6" s="179"/>
      <c r="OJN6" s="179"/>
      <c r="OJO6" s="179"/>
      <c r="OJP6" s="199"/>
      <c r="OJQ6" s="199"/>
      <c r="OJR6" s="199"/>
      <c r="OJS6" s="199"/>
      <c r="OJT6" s="199"/>
      <c r="OJU6" s="199"/>
      <c r="OJV6" s="199"/>
      <c r="OJW6" s="199"/>
      <c r="OJX6" s="189"/>
      <c r="OJY6" s="209"/>
      <c r="OJZ6" s="179"/>
      <c r="OKA6" s="179"/>
      <c r="OKB6" s="179"/>
      <c r="OKC6" s="179"/>
      <c r="OKD6" s="179"/>
      <c r="OKE6" s="179"/>
      <c r="OKF6" s="199"/>
      <c r="OKG6" s="199"/>
      <c r="OKH6" s="199"/>
      <c r="OKI6" s="199"/>
      <c r="OKJ6" s="199"/>
      <c r="OKK6" s="199"/>
      <c r="OKL6" s="199"/>
      <c r="OKM6" s="199"/>
      <c r="OKN6" s="189"/>
      <c r="OKO6" s="209"/>
      <c r="OKP6" s="179"/>
      <c r="OKQ6" s="179"/>
      <c r="OKR6" s="179"/>
      <c r="OKS6" s="179"/>
      <c r="OKT6" s="179"/>
      <c r="OKU6" s="179"/>
      <c r="OKV6" s="199"/>
      <c r="OKW6" s="199"/>
      <c r="OKX6" s="199"/>
      <c r="OKY6" s="199"/>
      <c r="OKZ6" s="199"/>
      <c r="OLA6" s="199"/>
      <c r="OLB6" s="199"/>
      <c r="OLC6" s="199"/>
      <c r="OLD6" s="189"/>
      <c r="OLE6" s="209"/>
      <c r="OLF6" s="179"/>
      <c r="OLG6" s="179"/>
      <c r="OLH6" s="179"/>
      <c r="OLI6" s="179"/>
      <c r="OLJ6" s="179"/>
      <c r="OLK6" s="179"/>
      <c r="OLL6" s="199"/>
      <c r="OLM6" s="199"/>
      <c r="OLN6" s="199"/>
      <c r="OLO6" s="199"/>
      <c r="OLP6" s="199"/>
      <c r="OLQ6" s="199"/>
      <c r="OLR6" s="199"/>
      <c r="OLS6" s="199"/>
      <c r="OLT6" s="189"/>
      <c r="OLU6" s="209"/>
      <c r="OLV6" s="179"/>
      <c r="OLW6" s="179"/>
      <c r="OLX6" s="179"/>
      <c r="OLY6" s="179"/>
      <c r="OLZ6" s="179"/>
      <c r="OMA6" s="179"/>
      <c r="OMB6" s="199"/>
      <c r="OMC6" s="199"/>
      <c r="OMD6" s="199"/>
      <c r="OME6" s="199"/>
      <c r="OMF6" s="199"/>
      <c r="OMG6" s="199"/>
      <c r="OMH6" s="199"/>
      <c r="OMI6" s="199"/>
      <c r="OMJ6" s="189"/>
      <c r="OMK6" s="209"/>
      <c r="OML6" s="179"/>
      <c r="OMM6" s="179"/>
      <c r="OMN6" s="179"/>
      <c r="OMO6" s="179"/>
      <c r="OMP6" s="179"/>
      <c r="OMQ6" s="179"/>
      <c r="OMR6" s="199"/>
      <c r="OMS6" s="199"/>
      <c r="OMT6" s="199"/>
      <c r="OMU6" s="199"/>
      <c r="OMV6" s="199"/>
      <c r="OMW6" s="199"/>
      <c r="OMX6" s="199"/>
      <c r="OMY6" s="199"/>
      <c r="OMZ6" s="189"/>
      <c r="ONA6" s="209"/>
      <c r="ONB6" s="179"/>
      <c r="ONC6" s="179"/>
      <c r="OND6" s="179"/>
      <c r="ONE6" s="179"/>
      <c r="ONF6" s="179"/>
      <c r="ONG6" s="179"/>
      <c r="ONH6" s="199"/>
      <c r="ONI6" s="199"/>
      <c r="ONJ6" s="199"/>
      <c r="ONK6" s="199"/>
      <c r="ONL6" s="199"/>
      <c r="ONM6" s="199"/>
      <c r="ONN6" s="199"/>
      <c r="ONO6" s="199"/>
      <c r="ONP6" s="189"/>
      <c r="ONQ6" s="209"/>
      <c r="ONR6" s="179"/>
      <c r="ONS6" s="179"/>
      <c r="ONT6" s="179"/>
      <c r="ONU6" s="179"/>
      <c r="ONV6" s="179"/>
      <c r="ONW6" s="179"/>
      <c r="ONX6" s="199"/>
      <c r="ONY6" s="199"/>
      <c r="ONZ6" s="199"/>
      <c r="OOA6" s="199"/>
      <c r="OOB6" s="199"/>
      <c r="OOC6" s="199"/>
      <c r="OOD6" s="199"/>
      <c r="OOE6" s="199"/>
      <c r="OOF6" s="189"/>
      <c r="OOG6" s="209"/>
      <c r="OOH6" s="179"/>
      <c r="OOI6" s="179"/>
      <c r="OOJ6" s="179"/>
      <c r="OOK6" s="179"/>
      <c r="OOL6" s="179"/>
      <c r="OOM6" s="179"/>
      <c r="OON6" s="199"/>
      <c r="OOO6" s="199"/>
      <c r="OOP6" s="199"/>
      <c r="OOQ6" s="199"/>
      <c r="OOR6" s="199"/>
      <c r="OOS6" s="199"/>
      <c r="OOT6" s="199"/>
      <c r="OOU6" s="199"/>
      <c r="OOV6" s="189"/>
      <c r="OOW6" s="209"/>
      <c r="OOX6" s="179"/>
      <c r="OOY6" s="179"/>
      <c r="OOZ6" s="179"/>
      <c r="OPA6" s="179"/>
      <c r="OPB6" s="179"/>
      <c r="OPC6" s="179"/>
      <c r="OPD6" s="199"/>
      <c r="OPE6" s="199"/>
      <c r="OPF6" s="199"/>
      <c r="OPG6" s="199"/>
      <c r="OPH6" s="199"/>
      <c r="OPI6" s="199"/>
      <c r="OPJ6" s="199"/>
      <c r="OPK6" s="199"/>
      <c r="OPL6" s="189"/>
      <c r="OPM6" s="209"/>
      <c r="OPN6" s="179"/>
      <c r="OPO6" s="179"/>
      <c r="OPP6" s="179"/>
      <c r="OPQ6" s="179"/>
      <c r="OPR6" s="179"/>
      <c r="OPS6" s="179"/>
      <c r="OPT6" s="199"/>
      <c r="OPU6" s="199"/>
      <c r="OPV6" s="199"/>
      <c r="OPW6" s="199"/>
      <c r="OPX6" s="199"/>
      <c r="OPY6" s="199"/>
      <c r="OPZ6" s="199"/>
      <c r="OQA6" s="199"/>
      <c r="OQB6" s="189"/>
      <c r="OQC6" s="209"/>
      <c r="OQD6" s="179"/>
      <c r="OQE6" s="179"/>
      <c r="OQF6" s="179"/>
      <c r="OQG6" s="179"/>
      <c r="OQH6" s="179"/>
      <c r="OQI6" s="179"/>
      <c r="OQJ6" s="199"/>
      <c r="OQK6" s="199"/>
      <c r="OQL6" s="199"/>
      <c r="OQM6" s="199"/>
      <c r="OQN6" s="199"/>
      <c r="OQO6" s="199"/>
      <c r="OQP6" s="199"/>
      <c r="OQQ6" s="199"/>
      <c r="OQR6" s="189"/>
      <c r="OQS6" s="209"/>
      <c r="OQT6" s="179"/>
      <c r="OQU6" s="179"/>
      <c r="OQV6" s="179"/>
      <c r="OQW6" s="179"/>
      <c r="OQX6" s="179"/>
      <c r="OQY6" s="179"/>
      <c r="OQZ6" s="199"/>
      <c r="ORA6" s="199"/>
      <c r="ORB6" s="199"/>
      <c r="ORC6" s="199"/>
      <c r="ORD6" s="199"/>
      <c r="ORE6" s="199"/>
      <c r="ORF6" s="199"/>
      <c r="ORG6" s="199"/>
      <c r="ORH6" s="189"/>
      <c r="ORI6" s="209"/>
      <c r="ORJ6" s="179"/>
      <c r="ORK6" s="179"/>
      <c r="ORL6" s="179"/>
      <c r="ORM6" s="179"/>
      <c r="ORN6" s="179"/>
      <c r="ORO6" s="179"/>
      <c r="ORP6" s="199"/>
      <c r="ORQ6" s="199"/>
      <c r="ORR6" s="199"/>
      <c r="ORS6" s="199"/>
      <c r="ORT6" s="199"/>
      <c r="ORU6" s="199"/>
      <c r="ORV6" s="199"/>
      <c r="ORW6" s="199"/>
      <c r="ORX6" s="189"/>
      <c r="ORY6" s="209"/>
      <c r="ORZ6" s="179"/>
      <c r="OSA6" s="179"/>
      <c r="OSB6" s="179"/>
      <c r="OSC6" s="179"/>
      <c r="OSD6" s="179"/>
      <c r="OSE6" s="179"/>
      <c r="OSF6" s="199"/>
      <c r="OSG6" s="199"/>
      <c r="OSH6" s="199"/>
      <c r="OSI6" s="199"/>
      <c r="OSJ6" s="199"/>
      <c r="OSK6" s="199"/>
      <c r="OSL6" s="199"/>
      <c r="OSM6" s="199"/>
      <c r="OSN6" s="189"/>
      <c r="OSO6" s="209"/>
      <c r="OSP6" s="179"/>
      <c r="OSQ6" s="179"/>
      <c r="OSR6" s="179"/>
      <c r="OSS6" s="179"/>
      <c r="OST6" s="179"/>
      <c r="OSU6" s="179"/>
      <c r="OSV6" s="199"/>
      <c r="OSW6" s="199"/>
      <c r="OSX6" s="199"/>
      <c r="OSY6" s="199"/>
      <c r="OSZ6" s="199"/>
      <c r="OTA6" s="199"/>
      <c r="OTB6" s="199"/>
      <c r="OTC6" s="199"/>
      <c r="OTD6" s="189"/>
      <c r="OTE6" s="209"/>
      <c r="OTF6" s="179"/>
      <c r="OTG6" s="179"/>
      <c r="OTH6" s="179"/>
      <c r="OTI6" s="179"/>
      <c r="OTJ6" s="179"/>
      <c r="OTK6" s="179"/>
      <c r="OTL6" s="199"/>
      <c r="OTM6" s="199"/>
      <c r="OTN6" s="199"/>
      <c r="OTO6" s="199"/>
      <c r="OTP6" s="199"/>
      <c r="OTQ6" s="199"/>
      <c r="OTR6" s="199"/>
      <c r="OTS6" s="199"/>
      <c r="OTT6" s="189"/>
      <c r="OTU6" s="209"/>
      <c r="OTV6" s="179"/>
      <c r="OTW6" s="179"/>
      <c r="OTX6" s="179"/>
      <c r="OTY6" s="179"/>
      <c r="OTZ6" s="179"/>
      <c r="OUA6" s="179"/>
      <c r="OUB6" s="199"/>
      <c r="OUC6" s="199"/>
      <c r="OUD6" s="199"/>
      <c r="OUE6" s="199"/>
      <c r="OUF6" s="199"/>
      <c r="OUG6" s="199"/>
      <c r="OUH6" s="199"/>
      <c r="OUI6" s="199"/>
      <c r="OUJ6" s="189"/>
      <c r="OUK6" s="209"/>
      <c r="OUL6" s="179"/>
      <c r="OUM6" s="179"/>
      <c r="OUN6" s="179"/>
      <c r="OUO6" s="179"/>
      <c r="OUP6" s="179"/>
      <c r="OUQ6" s="179"/>
      <c r="OUR6" s="199"/>
      <c r="OUS6" s="199"/>
      <c r="OUT6" s="199"/>
      <c r="OUU6" s="199"/>
      <c r="OUV6" s="199"/>
      <c r="OUW6" s="199"/>
      <c r="OUX6" s="199"/>
      <c r="OUY6" s="199"/>
      <c r="OUZ6" s="189"/>
      <c r="OVA6" s="209"/>
      <c r="OVB6" s="179"/>
      <c r="OVC6" s="179"/>
      <c r="OVD6" s="179"/>
      <c r="OVE6" s="179"/>
      <c r="OVF6" s="179"/>
      <c r="OVG6" s="179"/>
      <c r="OVH6" s="199"/>
      <c r="OVI6" s="199"/>
      <c r="OVJ6" s="199"/>
      <c r="OVK6" s="199"/>
      <c r="OVL6" s="199"/>
      <c r="OVM6" s="199"/>
      <c r="OVN6" s="199"/>
      <c r="OVO6" s="199"/>
      <c r="OVP6" s="189"/>
      <c r="OVQ6" s="209"/>
      <c r="OVR6" s="179"/>
      <c r="OVS6" s="179"/>
      <c r="OVT6" s="179"/>
      <c r="OVU6" s="179"/>
      <c r="OVV6" s="179"/>
      <c r="OVW6" s="179"/>
      <c r="OVX6" s="199"/>
      <c r="OVY6" s="199"/>
      <c r="OVZ6" s="199"/>
      <c r="OWA6" s="199"/>
      <c r="OWB6" s="199"/>
      <c r="OWC6" s="199"/>
      <c r="OWD6" s="199"/>
      <c r="OWE6" s="199"/>
      <c r="OWF6" s="189"/>
      <c r="OWG6" s="209"/>
      <c r="OWH6" s="179"/>
      <c r="OWI6" s="179"/>
      <c r="OWJ6" s="179"/>
      <c r="OWK6" s="179"/>
      <c r="OWL6" s="179"/>
      <c r="OWM6" s="179"/>
      <c r="OWN6" s="199"/>
      <c r="OWO6" s="199"/>
      <c r="OWP6" s="199"/>
      <c r="OWQ6" s="199"/>
      <c r="OWR6" s="199"/>
      <c r="OWS6" s="199"/>
      <c r="OWT6" s="199"/>
      <c r="OWU6" s="199"/>
      <c r="OWV6" s="189"/>
      <c r="OWW6" s="209"/>
      <c r="OWX6" s="179"/>
      <c r="OWY6" s="179"/>
      <c r="OWZ6" s="179"/>
      <c r="OXA6" s="179"/>
      <c r="OXB6" s="179"/>
      <c r="OXC6" s="179"/>
      <c r="OXD6" s="199"/>
      <c r="OXE6" s="199"/>
      <c r="OXF6" s="199"/>
      <c r="OXG6" s="199"/>
      <c r="OXH6" s="199"/>
      <c r="OXI6" s="199"/>
      <c r="OXJ6" s="199"/>
      <c r="OXK6" s="199"/>
      <c r="OXL6" s="189"/>
      <c r="OXM6" s="209"/>
      <c r="OXN6" s="179"/>
      <c r="OXO6" s="179"/>
      <c r="OXP6" s="179"/>
      <c r="OXQ6" s="179"/>
      <c r="OXR6" s="179"/>
      <c r="OXS6" s="179"/>
      <c r="OXT6" s="199"/>
      <c r="OXU6" s="199"/>
      <c r="OXV6" s="199"/>
      <c r="OXW6" s="199"/>
      <c r="OXX6" s="199"/>
      <c r="OXY6" s="199"/>
      <c r="OXZ6" s="199"/>
      <c r="OYA6" s="199"/>
      <c r="OYB6" s="189"/>
      <c r="OYC6" s="209"/>
      <c r="OYD6" s="179"/>
      <c r="OYE6" s="179"/>
      <c r="OYF6" s="179"/>
      <c r="OYG6" s="179"/>
      <c r="OYH6" s="179"/>
      <c r="OYI6" s="179"/>
      <c r="OYJ6" s="199"/>
      <c r="OYK6" s="199"/>
      <c r="OYL6" s="199"/>
      <c r="OYM6" s="199"/>
      <c r="OYN6" s="199"/>
      <c r="OYO6" s="199"/>
      <c r="OYP6" s="199"/>
      <c r="OYQ6" s="199"/>
      <c r="OYR6" s="189"/>
      <c r="OYS6" s="209"/>
      <c r="OYT6" s="179"/>
      <c r="OYU6" s="179"/>
      <c r="OYV6" s="179"/>
      <c r="OYW6" s="179"/>
      <c r="OYX6" s="179"/>
      <c r="OYY6" s="179"/>
      <c r="OYZ6" s="199"/>
      <c r="OZA6" s="199"/>
      <c r="OZB6" s="199"/>
      <c r="OZC6" s="199"/>
      <c r="OZD6" s="199"/>
      <c r="OZE6" s="199"/>
      <c r="OZF6" s="199"/>
      <c r="OZG6" s="199"/>
      <c r="OZH6" s="189"/>
      <c r="OZI6" s="209"/>
      <c r="OZJ6" s="179"/>
      <c r="OZK6" s="179"/>
      <c r="OZL6" s="179"/>
      <c r="OZM6" s="179"/>
      <c r="OZN6" s="179"/>
      <c r="OZO6" s="179"/>
      <c r="OZP6" s="199"/>
      <c r="OZQ6" s="199"/>
      <c r="OZR6" s="199"/>
      <c r="OZS6" s="199"/>
      <c r="OZT6" s="199"/>
      <c r="OZU6" s="199"/>
      <c r="OZV6" s="199"/>
      <c r="OZW6" s="199"/>
      <c r="OZX6" s="189"/>
      <c r="OZY6" s="209"/>
      <c r="OZZ6" s="179"/>
      <c r="PAA6" s="179"/>
      <c r="PAB6" s="179"/>
      <c r="PAC6" s="179"/>
      <c r="PAD6" s="179"/>
      <c r="PAE6" s="179"/>
      <c r="PAF6" s="199"/>
      <c r="PAG6" s="199"/>
      <c r="PAH6" s="199"/>
      <c r="PAI6" s="199"/>
      <c r="PAJ6" s="199"/>
      <c r="PAK6" s="199"/>
      <c r="PAL6" s="199"/>
      <c r="PAM6" s="199"/>
      <c r="PAN6" s="189"/>
      <c r="PAO6" s="209"/>
      <c r="PAP6" s="179"/>
      <c r="PAQ6" s="179"/>
      <c r="PAR6" s="179"/>
      <c r="PAS6" s="179"/>
      <c r="PAT6" s="179"/>
      <c r="PAU6" s="179"/>
      <c r="PAV6" s="199"/>
      <c r="PAW6" s="199"/>
      <c r="PAX6" s="199"/>
      <c r="PAY6" s="199"/>
      <c r="PAZ6" s="199"/>
      <c r="PBA6" s="199"/>
      <c r="PBB6" s="199"/>
      <c r="PBC6" s="199"/>
      <c r="PBD6" s="189"/>
      <c r="PBE6" s="209"/>
      <c r="PBF6" s="179"/>
      <c r="PBG6" s="179"/>
      <c r="PBH6" s="179"/>
      <c r="PBI6" s="179"/>
      <c r="PBJ6" s="179"/>
      <c r="PBK6" s="179"/>
      <c r="PBL6" s="199"/>
      <c r="PBM6" s="199"/>
      <c r="PBN6" s="199"/>
      <c r="PBO6" s="199"/>
      <c r="PBP6" s="199"/>
      <c r="PBQ6" s="199"/>
      <c r="PBR6" s="199"/>
      <c r="PBS6" s="199"/>
      <c r="PBT6" s="189"/>
      <c r="PBU6" s="209"/>
      <c r="PBV6" s="179"/>
      <c r="PBW6" s="179"/>
      <c r="PBX6" s="179"/>
      <c r="PBY6" s="179"/>
      <c r="PBZ6" s="179"/>
      <c r="PCA6" s="179"/>
      <c r="PCB6" s="199"/>
      <c r="PCC6" s="199"/>
      <c r="PCD6" s="199"/>
      <c r="PCE6" s="199"/>
      <c r="PCF6" s="199"/>
      <c r="PCG6" s="199"/>
      <c r="PCH6" s="199"/>
      <c r="PCI6" s="199"/>
      <c r="PCJ6" s="189"/>
      <c r="PCK6" s="209"/>
      <c r="PCL6" s="179"/>
      <c r="PCM6" s="179"/>
      <c r="PCN6" s="179"/>
      <c r="PCO6" s="179"/>
      <c r="PCP6" s="179"/>
      <c r="PCQ6" s="179"/>
      <c r="PCR6" s="199"/>
      <c r="PCS6" s="199"/>
      <c r="PCT6" s="199"/>
      <c r="PCU6" s="199"/>
      <c r="PCV6" s="199"/>
      <c r="PCW6" s="199"/>
      <c r="PCX6" s="199"/>
      <c r="PCY6" s="199"/>
      <c r="PCZ6" s="189"/>
      <c r="PDA6" s="209"/>
      <c r="PDB6" s="179"/>
      <c r="PDC6" s="179"/>
      <c r="PDD6" s="179"/>
      <c r="PDE6" s="179"/>
      <c r="PDF6" s="179"/>
      <c r="PDG6" s="179"/>
      <c r="PDH6" s="199"/>
      <c r="PDI6" s="199"/>
      <c r="PDJ6" s="199"/>
      <c r="PDK6" s="199"/>
      <c r="PDL6" s="199"/>
      <c r="PDM6" s="199"/>
      <c r="PDN6" s="199"/>
      <c r="PDO6" s="199"/>
      <c r="PDP6" s="189"/>
      <c r="PDQ6" s="209"/>
      <c r="PDR6" s="179"/>
      <c r="PDS6" s="179"/>
      <c r="PDT6" s="179"/>
      <c r="PDU6" s="179"/>
      <c r="PDV6" s="179"/>
      <c r="PDW6" s="179"/>
      <c r="PDX6" s="199"/>
      <c r="PDY6" s="199"/>
      <c r="PDZ6" s="199"/>
      <c r="PEA6" s="199"/>
      <c r="PEB6" s="199"/>
      <c r="PEC6" s="199"/>
      <c r="PED6" s="199"/>
      <c r="PEE6" s="199"/>
      <c r="PEF6" s="189"/>
      <c r="PEG6" s="209"/>
      <c r="PEH6" s="179"/>
      <c r="PEI6" s="179"/>
      <c r="PEJ6" s="179"/>
      <c r="PEK6" s="179"/>
      <c r="PEL6" s="179"/>
      <c r="PEM6" s="179"/>
      <c r="PEN6" s="199"/>
      <c r="PEO6" s="199"/>
      <c r="PEP6" s="199"/>
      <c r="PEQ6" s="199"/>
      <c r="PER6" s="199"/>
      <c r="PES6" s="199"/>
      <c r="PET6" s="199"/>
      <c r="PEU6" s="199"/>
      <c r="PEV6" s="189"/>
      <c r="PEW6" s="209"/>
      <c r="PEX6" s="179"/>
      <c r="PEY6" s="179"/>
      <c r="PEZ6" s="179"/>
      <c r="PFA6" s="179"/>
      <c r="PFB6" s="179"/>
      <c r="PFC6" s="179"/>
      <c r="PFD6" s="199"/>
      <c r="PFE6" s="199"/>
      <c r="PFF6" s="199"/>
      <c r="PFG6" s="199"/>
      <c r="PFH6" s="199"/>
      <c r="PFI6" s="199"/>
      <c r="PFJ6" s="199"/>
      <c r="PFK6" s="199"/>
      <c r="PFL6" s="189"/>
      <c r="PFM6" s="209"/>
      <c r="PFN6" s="179"/>
      <c r="PFO6" s="179"/>
      <c r="PFP6" s="179"/>
      <c r="PFQ6" s="179"/>
      <c r="PFR6" s="179"/>
      <c r="PFS6" s="179"/>
      <c r="PFT6" s="199"/>
      <c r="PFU6" s="199"/>
      <c r="PFV6" s="199"/>
      <c r="PFW6" s="199"/>
      <c r="PFX6" s="199"/>
      <c r="PFY6" s="199"/>
      <c r="PFZ6" s="199"/>
      <c r="PGA6" s="199"/>
      <c r="PGB6" s="189"/>
      <c r="PGC6" s="209"/>
      <c r="PGD6" s="179"/>
      <c r="PGE6" s="179"/>
      <c r="PGF6" s="179"/>
      <c r="PGG6" s="179"/>
      <c r="PGH6" s="179"/>
      <c r="PGI6" s="179"/>
      <c r="PGJ6" s="199"/>
      <c r="PGK6" s="199"/>
      <c r="PGL6" s="199"/>
      <c r="PGM6" s="199"/>
      <c r="PGN6" s="199"/>
      <c r="PGO6" s="199"/>
      <c r="PGP6" s="199"/>
      <c r="PGQ6" s="199"/>
      <c r="PGR6" s="189"/>
      <c r="PGS6" s="209"/>
      <c r="PGT6" s="179"/>
      <c r="PGU6" s="179"/>
      <c r="PGV6" s="179"/>
      <c r="PGW6" s="179"/>
      <c r="PGX6" s="179"/>
      <c r="PGY6" s="179"/>
      <c r="PGZ6" s="199"/>
      <c r="PHA6" s="199"/>
      <c r="PHB6" s="199"/>
      <c r="PHC6" s="199"/>
      <c r="PHD6" s="199"/>
      <c r="PHE6" s="199"/>
      <c r="PHF6" s="199"/>
      <c r="PHG6" s="199"/>
      <c r="PHH6" s="189"/>
      <c r="PHI6" s="209"/>
      <c r="PHJ6" s="179"/>
      <c r="PHK6" s="179"/>
      <c r="PHL6" s="179"/>
      <c r="PHM6" s="179"/>
      <c r="PHN6" s="179"/>
      <c r="PHO6" s="179"/>
      <c r="PHP6" s="199"/>
      <c r="PHQ6" s="199"/>
      <c r="PHR6" s="199"/>
      <c r="PHS6" s="199"/>
      <c r="PHT6" s="199"/>
      <c r="PHU6" s="199"/>
      <c r="PHV6" s="199"/>
      <c r="PHW6" s="199"/>
      <c r="PHX6" s="189"/>
      <c r="PHY6" s="209"/>
      <c r="PHZ6" s="179"/>
      <c r="PIA6" s="179"/>
      <c r="PIB6" s="179"/>
      <c r="PIC6" s="179"/>
      <c r="PID6" s="179"/>
      <c r="PIE6" s="179"/>
      <c r="PIF6" s="199"/>
      <c r="PIG6" s="199"/>
      <c r="PIH6" s="199"/>
      <c r="PII6" s="199"/>
      <c r="PIJ6" s="199"/>
      <c r="PIK6" s="199"/>
      <c r="PIL6" s="199"/>
      <c r="PIM6" s="199"/>
      <c r="PIN6" s="189"/>
      <c r="PIO6" s="209"/>
      <c r="PIP6" s="179"/>
      <c r="PIQ6" s="179"/>
      <c r="PIR6" s="179"/>
      <c r="PIS6" s="179"/>
      <c r="PIT6" s="179"/>
      <c r="PIU6" s="179"/>
      <c r="PIV6" s="199"/>
      <c r="PIW6" s="199"/>
      <c r="PIX6" s="199"/>
      <c r="PIY6" s="199"/>
      <c r="PIZ6" s="199"/>
      <c r="PJA6" s="199"/>
      <c r="PJB6" s="199"/>
      <c r="PJC6" s="199"/>
      <c r="PJD6" s="189"/>
      <c r="PJE6" s="209"/>
      <c r="PJF6" s="179"/>
      <c r="PJG6" s="179"/>
      <c r="PJH6" s="179"/>
      <c r="PJI6" s="179"/>
      <c r="PJJ6" s="179"/>
      <c r="PJK6" s="179"/>
      <c r="PJL6" s="199"/>
      <c r="PJM6" s="199"/>
      <c r="PJN6" s="199"/>
      <c r="PJO6" s="199"/>
      <c r="PJP6" s="199"/>
      <c r="PJQ6" s="199"/>
      <c r="PJR6" s="199"/>
      <c r="PJS6" s="199"/>
      <c r="PJT6" s="189"/>
      <c r="PJU6" s="209"/>
      <c r="PJV6" s="179"/>
      <c r="PJW6" s="179"/>
      <c r="PJX6" s="179"/>
      <c r="PJY6" s="179"/>
      <c r="PJZ6" s="179"/>
      <c r="PKA6" s="179"/>
      <c r="PKB6" s="199"/>
      <c r="PKC6" s="199"/>
      <c r="PKD6" s="199"/>
      <c r="PKE6" s="199"/>
      <c r="PKF6" s="199"/>
      <c r="PKG6" s="199"/>
      <c r="PKH6" s="199"/>
      <c r="PKI6" s="199"/>
      <c r="PKJ6" s="189"/>
      <c r="PKK6" s="209"/>
      <c r="PKL6" s="179"/>
      <c r="PKM6" s="179"/>
      <c r="PKN6" s="179"/>
      <c r="PKO6" s="179"/>
      <c r="PKP6" s="179"/>
      <c r="PKQ6" s="179"/>
      <c r="PKR6" s="199"/>
      <c r="PKS6" s="199"/>
      <c r="PKT6" s="199"/>
      <c r="PKU6" s="199"/>
      <c r="PKV6" s="199"/>
      <c r="PKW6" s="199"/>
      <c r="PKX6" s="199"/>
      <c r="PKY6" s="199"/>
      <c r="PKZ6" s="189"/>
      <c r="PLA6" s="209"/>
      <c r="PLB6" s="179"/>
      <c r="PLC6" s="179"/>
      <c r="PLD6" s="179"/>
      <c r="PLE6" s="179"/>
      <c r="PLF6" s="179"/>
      <c r="PLG6" s="179"/>
      <c r="PLH6" s="199"/>
      <c r="PLI6" s="199"/>
      <c r="PLJ6" s="199"/>
      <c r="PLK6" s="199"/>
      <c r="PLL6" s="199"/>
      <c r="PLM6" s="199"/>
      <c r="PLN6" s="199"/>
      <c r="PLO6" s="199"/>
      <c r="PLP6" s="189"/>
      <c r="PLQ6" s="209"/>
      <c r="PLR6" s="179"/>
      <c r="PLS6" s="179"/>
      <c r="PLT6" s="179"/>
      <c r="PLU6" s="179"/>
      <c r="PLV6" s="179"/>
      <c r="PLW6" s="179"/>
      <c r="PLX6" s="199"/>
      <c r="PLY6" s="199"/>
      <c r="PLZ6" s="199"/>
      <c r="PMA6" s="199"/>
      <c r="PMB6" s="199"/>
      <c r="PMC6" s="199"/>
      <c r="PMD6" s="199"/>
      <c r="PME6" s="199"/>
      <c r="PMF6" s="189"/>
      <c r="PMG6" s="209"/>
      <c r="PMH6" s="179"/>
      <c r="PMI6" s="179"/>
      <c r="PMJ6" s="179"/>
      <c r="PMK6" s="179"/>
      <c r="PML6" s="179"/>
      <c r="PMM6" s="179"/>
      <c r="PMN6" s="199"/>
      <c r="PMO6" s="199"/>
      <c r="PMP6" s="199"/>
      <c r="PMQ6" s="199"/>
      <c r="PMR6" s="199"/>
      <c r="PMS6" s="199"/>
      <c r="PMT6" s="199"/>
      <c r="PMU6" s="199"/>
      <c r="PMV6" s="189"/>
      <c r="PMW6" s="209"/>
      <c r="PMX6" s="179"/>
      <c r="PMY6" s="179"/>
      <c r="PMZ6" s="179"/>
      <c r="PNA6" s="179"/>
      <c r="PNB6" s="179"/>
      <c r="PNC6" s="179"/>
      <c r="PND6" s="199"/>
      <c r="PNE6" s="199"/>
      <c r="PNF6" s="199"/>
      <c r="PNG6" s="199"/>
      <c r="PNH6" s="199"/>
      <c r="PNI6" s="199"/>
      <c r="PNJ6" s="199"/>
      <c r="PNK6" s="199"/>
      <c r="PNL6" s="189"/>
      <c r="PNM6" s="209"/>
      <c r="PNN6" s="179"/>
      <c r="PNO6" s="179"/>
      <c r="PNP6" s="179"/>
      <c r="PNQ6" s="179"/>
      <c r="PNR6" s="179"/>
      <c r="PNS6" s="179"/>
      <c r="PNT6" s="199"/>
      <c r="PNU6" s="199"/>
      <c r="PNV6" s="199"/>
      <c r="PNW6" s="199"/>
      <c r="PNX6" s="199"/>
      <c r="PNY6" s="199"/>
      <c r="PNZ6" s="199"/>
      <c r="POA6" s="199"/>
      <c r="POB6" s="189"/>
      <c r="POC6" s="209"/>
      <c r="POD6" s="179"/>
      <c r="POE6" s="179"/>
      <c r="POF6" s="179"/>
      <c r="POG6" s="179"/>
      <c r="POH6" s="179"/>
      <c r="POI6" s="179"/>
      <c r="POJ6" s="199"/>
      <c r="POK6" s="199"/>
      <c r="POL6" s="199"/>
      <c r="POM6" s="199"/>
      <c r="PON6" s="199"/>
      <c r="POO6" s="199"/>
      <c r="POP6" s="199"/>
      <c r="POQ6" s="199"/>
      <c r="POR6" s="189"/>
      <c r="POS6" s="209"/>
      <c r="POT6" s="179"/>
      <c r="POU6" s="179"/>
      <c r="POV6" s="179"/>
      <c r="POW6" s="179"/>
      <c r="POX6" s="179"/>
      <c r="POY6" s="179"/>
      <c r="POZ6" s="199"/>
      <c r="PPA6" s="199"/>
      <c r="PPB6" s="199"/>
      <c r="PPC6" s="199"/>
      <c r="PPD6" s="199"/>
      <c r="PPE6" s="199"/>
      <c r="PPF6" s="199"/>
      <c r="PPG6" s="199"/>
      <c r="PPH6" s="189"/>
      <c r="PPI6" s="209"/>
      <c r="PPJ6" s="179"/>
      <c r="PPK6" s="179"/>
      <c r="PPL6" s="179"/>
      <c r="PPM6" s="179"/>
      <c r="PPN6" s="179"/>
      <c r="PPO6" s="179"/>
      <c r="PPP6" s="199"/>
      <c r="PPQ6" s="199"/>
      <c r="PPR6" s="199"/>
      <c r="PPS6" s="199"/>
      <c r="PPT6" s="199"/>
      <c r="PPU6" s="199"/>
      <c r="PPV6" s="199"/>
      <c r="PPW6" s="199"/>
      <c r="PPX6" s="189"/>
      <c r="PPY6" s="209"/>
      <c r="PPZ6" s="179"/>
      <c r="PQA6" s="179"/>
      <c r="PQB6" s="179"/>
      <c r="PQC6" s="179"/>
      <c r="PQD6" s="179"/>
      <c r="PQE6" s="179"/>
      <c r="PQF6" s="199"/>
      <c r="PQG6" s="199"/>
      <c r="PQH6" s="199"/>
      <c r="PQI6" s="199"/>
      <c r="PQJ6" s="199"/>
      <c r="PQK6" s="199"/>
      <c r="PQL6" s="199"/>
      <c r="PQM6" s="199"/>
      <c r="PQN6" s="189"/>
      <c r="PQO6" s="209"/>
      <c r="PQP6" s="179"/>
      <c r="PQQ6" s="179"/>
      <c r="PQR6" s="179"/>
      <c r="PQS6" s="179"/>
      <c r="PQT6" s="179"/>
      <c r="PQU6" s="179"/>
      <c r="PQV6" s="199"/>
      <c r="PQW6" s="199"/>
      <c r="PQX6" s="199"/>
      <c r="PQY6" s="199"/>
      <c r="PQZ6" s="199"/>
      <c r="PRA6" s="199"/>
      <c r="PRB6" s="199"/>
      <c r="PRC6" s="199"/>
      <c r="PRD6" s="189"/>
      <c r="PRE6" s="209"/>
      <c r="PRF6" s="179"/>
      <c r="PRG6" s="179"/>
      <c r="PRH6" s="179"/>
      <c r="PRI6" s="179"/>
      <c r="PRJ6" s="179"/>
      <c r="PRK6" s="179"/>
      <c r="PRL6" s="199"/>
      <c r="PRM6" s="199"/>
      <c r="PRN6" s="199"/>
      <c r="PRO6" s="199"/>
      <c r="PRP6" s="199"/>
      <c r="PRQ6" s="199"/>
      <c r="PRR6" s="199"/>
      <c r="PRS6" s="199"/>
      <c r="PRT6" s="189"/>
      <c r="PRU6" s="209"/>
      <c r="PRV6" s="179"/>
      <c r="PRW6" s="179"/>
      <c r="PRX6" s="179"/>
      <c r="PRY6" s="179"/>
      <c r="PRZ6" s="179"/>
      <c r="PSA6" s="179"/>
      <c r="PSB6" s="199"/>
      <c r="PSC6" s="199"/>
      <c r="PSD6" s="199"/>
      <c r="PSE6" s="199"/>
      <c r="PSF6" s="199"/>
      <c r="PSG6" s="199"/>
      <c r="PSH6" s="199"/>
      <c r="PSI6" s="199"/>
      <c r="PSJ6" s="189"/>
      <c r="PSK6" s="209"/>
      <c r="PSL6" s="179"/>
      <c r="PSM6" s="179"/>
      <c r="PSN6" s="179"/>
      <c r="PSO6" s="179"/>
      <c r="PSP6" s="179"/>
      <c r="PSQ6" s="179"/>
      <c r="PSR6" s="199"/>
      <c r="PSS6" s="199"/>
      <c r="PST6" s="199"/>
      <c r="PSU6" s="199"/>
      <c r="PSV6" s="199"/>
      <c r="PSW6" s="199"/>
      <c r="PSX6" s="199"/>
      <c r="PSY6" s="199"/>
      <c r="PSZ6" s="189"/>
      <c r="PTA6" s="209"/>
      <c r="PTB6" s="179"/>
      <c r="PTC6" s="179"/>
      <c r="PTD6" s="179"/>
      <c r="PTE6" s="179"/>
      <c r="PTF6" s="179"/>
      <c r="PTG6" s="179"/>
      <c r="PTH6" s="199"/>
      <c r="PTI6" s="199"/>
      <c r="PTJ6" s="199"/>
      <c r="PTK6" s="199"/>
      <c r="PTL6" s="199"/>
      <c r="PTM6" s="199"/>
      <c r="PTN6" s="199"/>
      <c r="PTO6" s="199"/>
      <c r="PTP6" s="189"/>
      <c r="PTQ6" s="209"/>
      <c r="PTR6" s="179"/>
      <c r="PTS6" s="179"/>
      <c r="PTT6" s="179"/>
      <c r="PTU6" s="179"/>
      <c r="PTV6" s="179"/>
      <c r="PTW6" s="179"/>
      <c r="PTX6" s="199"/>
      <c r="PTY6" s="199"/>
      <c r="PTZ6" s="199"/>
      <c r="PUA6" s="199"/>
      <c r="PUB6" s="199"/>
      <c r="PUC6" s="199"/>
      <c r="PUD6" s="199"/>
      <c r="PUE6" s="199"/>
      <c r="PUF6" s="189"/>
      <c r="PUG6" s="209"/>
      <c r="PUH6" s="179"/>
      <c r="PUI6" s="179"/>
      <c r="PUJ6" s="179"/>
      <c r="PUK6" s="179"/>
      <c r="PUL6" s="179"/>
      <c r="PUM6" s="179"/>
      <c r="PUN6" s="199"/>
      <c r="PUO6" s="199"/>
      <c r="PUP6" s="199"/>
      <c r="PUQ6" s="199"/>
      <c r="PUR6" s="199"/>
      <c r="PUS6" s="199"/>
      <c r="PUT6" s="199"/>
      <c r="PUU6" s="199"/>
      <c r="PUV6" s="189"/>
      <c r="PUW6" s="209"/>
      <c r="PUX6" s="179"/>
      <c r="PUY6" s="179"/>
      <c r="PUZ6" s="179"/>
      <c r="PVA6" s="179"/>
      <c r="PVB6" s="179"/>
      <c r="PVC6" s="179"/>
      <c r="PVD6" s="199"/>
      <c r="PVE6" s="199"/>
      <c r="PVF6" s="199"/>
      <c r="PVG6" s="199"/>
      <c r="PVH6" s="199"/>
      <c r="PVI6" s="199"/>
      <c r="PVJ6" s="199"/>
      <c r="PVK6" s="199"/>
      <c r="PVL6" s="189"/>
      <c r="PVM6" s="209"/>
      <c r="PVN6" s="179"/>
      <c r="PVO6" s="179"/>
      <c r="PVP6" s="179"/>
      <c r="PVQ6" s="179"/>
      <c r="PVR6" s="179"/>
      <c r="PVS6" s="179"/>
      <c r="PVT6" s="199"/>
      <c r="PVU6" s="199"/>
      <c r="PVV6" s="199"/>
      <c r="PVW6" s="199"/>
      <c r="PVX6" s="199"/>
      <c r="PVY6" s="199"/>
      <c r="PVZ6" s="199"/>
      <c r="PWA6" s="199"/>
      <c r="PWB6" s="189"/>
      <c r="PWC6" s="209"/>
      <c r="PWD6" s="179"/>
      <c r="PWE6" s="179"/>
      <c r="PWF6" s="179"/>
      <c r="PWG6" s="179"/>
      <c r="PWH6" s="179"/>
      <c r="PWI6" s="179"/>
      <c r="PWJ6" s="199"/>
      <c r="PWK6" s="199"/>
      <c r="PWL6" s="199"/>
      <c r="PWM6" s="199"/>
      <c r="PWN6" s="199"/>
      <c r="PWO6" s="199"/>
      <c r="PWP6" s="199"/>
      <c r="PWQ6" s="199"/>
      <c r="PWR6" s="189"/>
      <c r="PWS6" s="209"/>
      <c r="PWT6" s="179"/>
      <c r="PWU6" s="179"/>
      <c r="PWV6" s="179"/>
      <c r="PWW6" s="179"/>
      <c r="PWX6" s="179"/>
      <c r="PWY6" s="179"/>
      <c r="PWZ6" s="199"/>
      <c r="PXA6" s="199"/>
      <c r="PXB6" s="199"/>
      <c r="PXC6" s="199"/>
      <c r="PXD6" s="199"/>
      <c r="PXE6" s="199"/>
      <c r="PXF6" s="199"/>
      <c r="PXG6" s="199"/>
      <c r="PXH6" s="189"/>
      <c r="PXI6" s="209"/>
      <c r="PXJ6" s="179"/>
      <c r="PXK6" s="179"/>
      <c r="PXL6" s="179"/>
      <c r="PXM6" s="179"/>
      <c r="PXN6" s="179"/>
      <c r="PXO6" s="179"/>
      <c r="PXP6" s="199"/>
      <c r="PXQ6" s="199"/>
      <c r="PXR6" s="199"/>
      <c r="PXS6" s="199"/>
      <c r="PXT6" s="199"/>
      <c r="PXU6" s="199"/>
      <c r="PXV6" s="199"/>
      <c r="PXW6" s="199"/>
      <c r="PXX6" s="189"/>
      <c r="PXY6" s="209"/>
      <c r="PXZ6" s="179"/>
      <c r="PYA6" s="179"/>
      <c r="PYB6" s="179"/>
      <c r="PYC6" s="179"/>
      <c r="PYD6" s="179"/>
      <c r="PYE6" s="179"/>
      <c r="PYF6" s="199"/>
      <c r="PYG6" s="199"/>
      <c r="PYH6" s="199"/>
      <c r="PYI6" s="199"/>
      <c r="PYJ6" s="199"/>
      <c r="PYK6" s="199"/>
      <c r="PYL6" s="199"/>
      <c r="PYM6" s="199"/>
      <c r="PYN6" s="189"/>
      <c r="PYO6" s="209"/>
      <c r="PYP6" s="179"/>
      <c r="PYQ6" s="179"/>
      <c r="PYR6" s="179"/>
      <c r="PYS6" s="179"/>
      <c r="PYT6" s="179"/>
      <c r="PYU6" s="179"/>
      <c r="PYV6" s="199"/>
      <c r="PYW6" s="199"/>
      <c r="PYX6" s="199"/>
      <c r="PYY6" s="199"/>
      <c r="PYZ6" s="199"/>
      <c r="PZA6" s="199"/>
      <c r="PZB6" s="199"/>
      <c r="PZC6" s="199"/>
      <c r="PZD6" s="189"/>
      <c r="PZE6" s="209"/>
      <c r="PZF6" s="179"/>
      <c r="PZG6" s="179"/>
      <c r="PZH6" s="179"/>
      <c r="PZI6" s="179"/>
      <c r="PZJ6" s="179"/>
      <c r="PZK6" s="179"/>
      <c r="PZL6" s="199"/>
      <c r="PZM6" s="199"/>
      <c r="PZN6" s="199"/>
      <c r="PZO6" s="199"/>
      <c r="PZP6" s="199"/>
      <c r="PZQ6" s="199"/>
      <c r="PZR6" s="199"/>
      <c r="PZS6" s="199"/>
      <c r="PZT6" s="189"/>
      <c r="PZU6" s="209"/>
      <c r="PZV6" s="179"/>
      <c r="PZW6" s="179"/>
      <c r="PZX6" s="179"/>
      <c r="PZY6" s="179"/>
      <c r="PZZ6" s="179"/>
      <c r="QAA6" s="179"/>
      <c r="QAB6" s="199"/>
      <c r="QAC6" s="199"/>
      <c r="QAD6" s="199"/>
      <c r="QAE6" s="199"/>
      <c r="QAF6" s="199"/>
      <c r="QAG6" s="199"/>
      <c r="QAH6" s="199"/>
      <c r="QAI6" s="199"/>
      <c r="QAJ6" s="189"/>
      <c r="QAK6" s="209"/>
      <c r="QAL6" s="179"/>
      <c r="QAM6" s="179"/>
      <c r="QAN6" s="179"/>
      <c r="QAO6" s="179"/>
      <c r="QAP6" s="179"/>
      <c r="QAQ6" s="179"/>
      <c r="QAR6" s="199"/>
      <c r="QAS6" s="199"/>
      <c r="QAT6" s="199"/>
      <c r="QAU6" s="199"/>
      <c r="QAV6" s="199"/>
      <c r="QAW6" s="199"/>
      <c r="QAX6" s="199"/>
      <c r="QAY6" s="199"/>
      <c r="QAZ6" s="189"/>
      <c r="QBA6" s="209"/>
      <c r="QBB6" s="179"/>
      <c r="QBC6" s="179"/>
      <c r="QBD6" s="179"/>
      <c r="QBE6" s="179"/>
      <c r="QBF6" s="179"/>
      <c r="QBG6" s="179"/>
      <c r="QBH6" s="199"/>
      <c r="QBI6" s="199"/>
      <c r="QBJ6" s="199"/>
      <c r="QBK6" s="199"/>
      <c r="QBL6" s="199"/>
      <c r="QBM6" s="199"/>
      <c r="QBN6" s="199"/>
      <c r="QBO6" s="199"/>
      <c r="QBP6" s="189"/>
      <c r="QBQ6" s="209"/>
      <c r="QBR6" s="179"/>
      <c r="QBS6" s="179"/>
      <c r="QBT6" s="179"/>
      <c r="QBU6" s="179"/>
      <c r="QBV6" s="179"/>
      <c r="QBW6" s="179"/>
      <c r="QBX6" s="199"/>
      <c r="QBY6" s="199"/>
      <c r="QBZ6" s="199"/>
      <c r="QCA6" s="199"/>
      <c r="QCB6" s="199"/>
      <c r="QCC6" s="199"/>
      <c r="QCD6" s="199"/>
      <c r="QCE6" s="199"/>
      <c r="QCF6" s="189"/>
      <c r="QCG6" s="209"/>
      <c r="QCH6" s="179"/>
      <c r="QCI6" s="179"/>
      <c r="QCJ6" s="179"/>
      <c r="QCK6" s="179"/>
      <c r="QCL6" s="179"/>
      <c r="QCM6" s="179"/>
      <c r="QCN6" s="199"/>
      <c r="QCO6" s="199"/>
      <c r="QCP6" s="199"/>
      <c r="QCQ6" s="199"/>
      <c r="QCR6" s="199"/>
      <c r="QCS6" s="199"/>
      <c r="QCT6" s="199"/>
      <c r="QCU6" s="199"/>
      <c r="QCV6" s="189"/>
      <c r="QCW6" s="209"/>
      <c r="QCX6" s="179"/>
      <c r="QCY6" s="179"/>
      <c r="QCZ6" s="179"/>
      <c r="QDA6" s="179"/>
      <c r="QDB6" s="179"/>
      <c r="QDC6" s="179"/>
      <c r="QDD6" s="199"/>
      <c r="QDE6" s="199"/>
      <c r="QDF6" s="199"/>
      <c r="QDG6" s="199"/>
      <c r="QDH6" s="199"/>
      <c r="QDI6" s="199"/>
      <c r="QDJ6" s="199"/>
      <c r="QDK6" s="199"/>
      <c r="QDL6" s="189"/>
      <c r="QDM6" s="209"/>
      <c r="QDN6" s="179"/>
      <c r="QDO6" s="179"/>
      <c r="QDP6" s="179"/>
      <c r="QDQ6" s="179"/>
      <c r="QDR6" s="179"/>
      <c r="QDS6" s="179"/>
      <c r="QDT6" s="199"/>
      <c r="QDU6" s="199"/>
      <c r="QDV6" s="199"/>
      <c r="QDW6" s="199"/>
      <c r="QDX6" s="199"/>
      <c r="QDY6" s="199"/>
      <c r="QDZ6" s="199"/>
      <c r="QEA6" s="199"/>
      <c r="QEB6" s="189"/>
      <c r="QEC6" s="209"/>
      <c r="QED6" s="179"/>
      <c r="QEE6" s="179"/>
      <c r="QEF6" s="179"/>
      <c r="QEG6" s="179"/>
      <c r="QEH6" s="179"/>
      <c r="QEI6" s="179"/>
      <c r="QEJ6" s="199"/>
      <c r="QEK6" s="199"/>
      <c r="QEL6" s="199"/>
      <c r="QEM6" s="199"/>
      <c r="QEN6" s="199"/>
      <c r="QEO6" s="199"/>
      <c r="QEP6" s="199"/>
      <c r="QEQ6" s="199"/>
      <c r="QER6" s="189"/>
      <c r="QES6" s="209"/>
      <c r="QET6" s="179"/>
      <c r="QEU6" s="179"/>
      <c r="QEV6" s="179"/>
      <c r="QEW6" s="179"/>
      <c r="QEX6" s="179"/>
      <c r="QEY6" s="179"/>
      <c r="QEZ6" s="199"/>
      <c r="QFA6" s="199"/>
      <c r="QFB6" s="199"/>
      <c r="QFC6" s="199"/>
      <c r="QFD6" s="199"/>
      <c r="QFE6" s="199"/>
      <c r="QFF6" s="199"/>
      <c r="QFG6" s="199"/>
      <c r="QFH6" s="189"/>
      <c r="QFI6" s="209"/>
      <c r="QFJ6" s="179"/>
      <c r="QFK6" s="179"/>
      <c r="QFL6" s="179"/>
      <c r="QFM6" s="179"/>
      <c r="QFN6" s="179"/>
      <c r="QFO6" s="179"/>
      <c r="QFP6" s="199"/>
      <c r="QFQ6" s="199"/>
      <c r="QFR6" s="199"/>
      <c r="QFS6" s="199"/>
      <c r="QFT6" s="199"/>
      <c r="QFU6" s="199"/>
      <c r="QFV6" s="199"/>
      <c r="QFW6" s="199"/>
      <c r="QFX6" s="189"/>
      <c r="QFY6" s="209"/>
      <c r="QFZ6" s="179"/>
      <c r="QGA6" s="179"/>
      <c r="QGB6" s="179"/>
      <c r="QGC6" s="179"/>
      <c r="QGD6" s="179"/>
      <c r="QGE6" s="179"/>
      <c r="QGF6" s="199"/>
      <c r="QGG6" s="199"/>
      <c r="QGH6" s="199"/>
      <c r="QGI6" s="199"/>
      <c r="QGJ6" s="199"/>
      <c r="QGK6" s="199"/>
      <c r="QGL6" s="199"/>
      <c r="QGM6" s="199"/>
      <c r="QGN6" s="189"/>
      <c r="QGO6" s="209"/>
      <c r="QGP6" s="179"/>
      <c r="QGQ6" s="179"/>
      <c r="QGR6" s="179"/>
      <c r="QGS6" s="179"/>
      <c r="QGT6" s="179"/>
      <c r="QGU6" s="179"/>
      <c r="QGV6" s="199"/>
      <c r="QGW6" s="199"/>
      <c r="QGX6" s="199"/>
      <c r="QGY6" s="199"/>
      <c r="QGZ6" s="199"/>
      <c r="QHA6" s="199"/>
      <c r="QHB6" s="199"/>
      <c r="QHC6" s="199"/>
      <c r="QHD6" s="189"/>
      <c r="QHE6" s="209"/>
      <c r="QHF6" s="179"/>
      <c r="QHG6" s="179"/>
      <c r="QHH6" s="179"/>
      <c r="QHI6" s="179"/>
      <c r="QHJ6" s="179"/>
      <c r="QHK6" s="179"/>
      <c r="QHL6" s="199"/>
      <c r="QHM6" s="199"/>
      <c r="QHN6" s="199"/>
      <c r="QHO6" s="199"/>
      <c r="QHP6" s="199"/>
      <c r="QHQ6" s="199"/>
      <c r="QHR6" s="199"/>
      <c r="QHS6" s="199"/>
      <c r="QHT6" s="189"/>
      <c r="QHU6" s="209"/>
      <c r="QHV6" s="179"/>
      <c r="QHW6" s="179"/>
      <c r="QHX6" s="179"/>
      <c r="QHY6" s="179"/>
      <c r="QHZ6" s="179"/>
      <c r="QIA6" s="179"/>
      <c r="QIB6" s="199"/>
      <c r="QIC6" s="199"/>
      <c r="QID6" s="199"/>
      <c r="QIE6" s="199"/>
      <c r="QIF6" s="199"/>
      <c r="QIG6" s="199"/>
      <c r="QIH6" s="199"/>
      <c r="QII6" s="199"/>
      <c r="QIJ6" s="189"/>
      <c r="QIK6" s="209"/>
      <c r="QIL6" s="179"/>
      <c r="QIM6" s="179"/>
      <c r="QIN6" s="179"/>
      <c r="QIO6" s="179"/>
      <c r="QIP6" s="179"/>
      <c r="QIQ6" s="179"/>
      <c r="QIR6" s="199"/>
      <c r="QIS6" s="199"/>
      <c r="QIT6" s="199"/>
      <c r="QIU6" s="199"/>
      <c r="QIV6" s="199"/>
      <c r="QIW6" s="199"/>
      <c r="QIX6" s="199"/>
      <c r="QIY6" s="199"/>
      <c r="QIZ6" s="189"/>
      <c r="QJA6" s="209"/>
      <c r="QJB6" s="179"/>
      <c r="QJC6" s="179"/>
      <c r="QJD6" s="179"/>
      <c r="QJE6" s="179"/>
      <c r="QJF6" s="179"/>
      <c r="QJG6" s="179"/>
      <c r="QJH6" s="199"/>
      <c r="QJI6" s="199"/>
      <c r="QJJ6" s="199"/>
      <c r="QJK6" s="199"/>
      <c r="QJL6" s="199"/>
      <c r="QJM6" s="199"/>
      <c r="QJN6" s="199"/>
      <c r="QJO6" s="199"/>
      <c r="QJP6" s="189"/>
      <c r="QJQ6" s="209"/>
      <c r="QJR6" s="179"/>
      <c r="QJS6" s="179"/>
      <c r="QJT6" s="179"/>
      <c r="QJU6" s="179"/>
      <c r="QJV6" s="179"/>
      <c r="QJW6" s="179"/>
      <c r="QJX6" s="199"/>
      <c r="QJY6" s="199"/>
      <c r="QJZ6" s="199"/>
      <c r="QKA6" s="199"/>
      <c r="QKB6" s="199"/>
      <c r="QKC6" s="199"/>
      <c r="QKD6" s="199"/>
      <c r="QKE6" s="199"/>
      <c r="QKF6" s="189"/>
      <c r="QKG6" s="209"/>
      <c r="QKH6" s="179"/>
      <c r="QKI6" s="179"/>
      <c r="QKJ6" s="179"/>
      <c r="QKK6" s="179"/>
      <c r="QKL6" s="179"/>
      <c r="QKM6" s="179"/>
      <c r="QKN6" s="199"/>
      <c r="QKO6" s="199"/>
      <c r="QKP6" s="199"/>
      <c r="QKQ6" s="199"/>
      <c r="QKR6" s="199"/>
      <c r="QKS6" s="199"/>
      <c r="QKT6" s="199"/>
      <c r="QKU6" s="199"/>
      <c r="QKV6" s="189"/>
      <c r="QKW6" s="209"/>
      <c r="QKX6" s="179"/>
      <c r="QKY6" s="179"/>
      <c r="QKZ6" s="179"/>
      <c r="QLA6" s="179"/>
      <c r="QLB6" s="179"/>
      <c r="QLC6" s="179"/>
      <c r="QLD6" s="199"/>
      <c r="QLE6" s="199"/>
      <c r="QLF6" s="199"/>
      <c r="QLG6" s="199"/>
      <c r="QLH6" s="199"/>
      <c r="QLI6" s="199"/>
      <c r="QLJ6" s="199"/>
      <c r="QLK6" s="199"/>
      <c r="QLL6" s="189"/>
      <c r="QLM6" s="209"/>
      <c r="QLN6" s="179"/>
      <c r="QLO6" s="179"/>
      <c r="QLP6" s="179"/>
      <c r="QLQ6" s="179"/>
      <c r="QLR6" s="179"/>
      <c r="QLS6" s="179"/>
      <c r="QLT6" s="199"/>
      <c r="QLU6" s="199"/>
      <c r="QLV6" s="199"/>
      <c r="QLW6" s="199"/>
      <c r="QLX6" s="199"/>
      <c r="QLY6" s="199"/>
      <c r="QLZ6" s="199"/>
      <c r="QMA6" s="199"/>
      <c r="QMB6" s="189"/>
      <c r="QMC6" s="209"/>
      <c r="QMD6" s="179"/>
      <c r="QME6" s="179"/>
      <c r="QMF6" s="179"/>
      <c r="QMG6" s="179"/>
      <c r="QMH6" s="179"/>
      <c r="QMI6" s="179"/>
      <c r="QMJ6" s="199"/>
      <c r="QMK6" s="199"/>
      <c r="QML6" s="199"/>
      <c r="QMM6" s="199"/>
      <c r="QMN6" s="199"/>
      <c r="QMO6" s="199"/>
      <c r="QMP6" s="199"/>
      <c r="QMQ6" s="199"/>
      <c r="QMR6" s="189"/>
      <c r="QMS6" s="209"/>
      <c r="QMT6" s="179"/>
      <c r="QMU6" s="179"/>
      <c r="QMV6" s="179"/>
      <c r="QMW6" s="179"/>
      <c r="QMX6" s="179"/>
      <c r="QMY6" s="179"/>
      <c r="QMZ6" s="199"/>
      <c r="QNA6" s="199"/>
      <c r="QNB6" s="199"/>
      <c r="QNC6" s="199"/>
      <c r="QND6" s="199"/>
      <c r="QNE6" s="199"/>
      <c r="QNF6" s="199"/>
      <c r="QNG6" s="199"/>
      <c r="QNH6" s="189"/>
      <c r="QNI6" s="209"/>
      <c r="QNJ6" s="179"/>
      <c r="QNK6" s="179"/>
      <c r="QNL6" s="179"/>
      <c r="QNM6" s="179"/>
      <c r="QNN6" s="179"/>
      <c r="QNO6" s="179"/>
      <c r="QNP6" s="199"/>
      <c r="QNQ6" s="199"/>
      <c r="QNR6" s="199"/>
      <c r="QNS6" s="199"/>
      <c r="QNT6" s="199"/>
      <c r="QNU6" s="199"/>
      <c r="QNV6" s="199"/>
      <c r="QNW6" s="199"/>
      <c r="QNX6" s="189"/>
      <c r="QNY6" s="209"/>
      <c r="QNZ6" s="179"/>
      <c r="QOA6" s="179"/>
      <c r="QOB6" s="179"/>
      <c r="QOC6" s="179"/>
      <c r="QOD6" s="179"/>
      <c r="QOE6" s="179"/>
      <c r="QOF6" s="199"/>
      <c r="QOG6" s="199"/>
      <c r="QOH6" s="199"/>
      <c r="QOI6" s="199"/>
      <c r="QOJ6" s="199"/>
      <c r="QOK6" s="199"/>
      <c r="QOL6" s="199"/>
      <c r="QOM6" s="199"/>
      <c r="QON6" s="189"/>
      <c r="QOO6" s="209"/>
      <c r="QOP6" s="179"/>
      <c r="QOQ6" s="179"/>
      <c r="QOR6" s="179"/>
      <c r="QOS6" s="179"/>
      <c r="QOT6" s="179"/>
      <c r="QOU6" s="179"/>
      <c r="QOV6" s="199"/>
      <c r="QOW6" s="199"/>
      <c r="QOX6" s="199"/>
      <c r="QOY6" s="199"/>
      <c r="QOZ6" s="199"/>
      <c r="QPA6" s="199"/>
      <c r="QPB6" s="199"/>
      <c r="QPC6" s="199"/>
      <c r="QPD6" s="189"/>
      <c r="QPE6" s="209"/>
      <c r="QPF6" s="179"/>
      <c r="QPG6" s="179"/>
      <c r="QPH6" s="179"/>
      <c r="QPI6" s="179"/>
      <c r="QPJ6" s="179"/>
      <c r="QPK6" s="179"/>
      <c r="QPL6" s="199"/>
      <c r="QPM6" s="199"/>
      <c r="QPN6" s="199"/>
      <c r="QPO6" s="199"/>
      <c r="QPP6" s="199"/>
      <c r="QPQ6" s="199"/>
      <c r="QPR6" s="199"/>
      <c r="QPS6" s="199"/>
      <c r="QPT6" s="189"/>
      <c r="QPU6" s="209"/>
      <c r="QPV6" s="179"/>
      <c r="QPW6" s="179"/>
      <c r="QPX6" s="179"/>
      <c r="QPY6" s="179"/>
      <c r="QPZ6" s="179"/>
      <c r="QQA6" s="179"/>
      <c r="QQB6" s="199"/>
      <c r="QQC6" s="199"/>
      <c r="QQD6" s="199"/>
      <c r="QQE6" s="199"/>
      <c r="QQF6" s="199"/>
      <c r="QQG6" s="199"/>
      <c r="QQH6" s="199"/>
      <c r="QQI6" s="199"/>
      <c r="QQJ6" s="189"/>
      <c r="QQK6" s="209"/>
      <c r="QQL6" s="179"/>
      <c r="QQM6" s="179"/>
      <c r="QQN6" s="179"/>
      <c r="QQO6" s="179"/>
      <c r="QQP6" s="179"/>
      <c r="QQQ6" s="179"/>
      <c r="QQR6" s="199"/>
      <c r="QQS6" s="199"/>
      <c r="QQT6" s="199"/>
      <c r="QQU6" s="199"/>
      <c r="QQV6" s="199"/>
      <c r="QQW6" s="199"/>
      <c r="QQX6" s="199"/>
      <c r="QQY6" s="199"/>
      <c r="QQZ6" s="189"/>
      <c r="QRA6" s="209"/>
      <c r="QRB6" s="179"/>
      <c r="QRC6" s="179"/>
      <c r="QRD6" s="179"/>
      <c r="QRE6" s="179"/>
      <c r="QRF6" s="179"/>
      <c r="QRG6" s="179"/>
      <c r="QRH6" s="199"/>
      <c r="QRI6" s="199"/>
      <c r="QRJ6" s="199"/>
      <c r="QRK6" s="199"/>
      <c r="QRL6" s="199"/>
      <c r="QRM6" s="199"/>
      <c r="QRN6" s="199"/>
      <c r="QRO6" s="199"/>
      <c r="QRP6" s="189"/>
      <c r="QRQ6" s="209"/>
      <c r="QRR6" s="179"/>
      <c r="QRS6" s="179"/>
      <c r="QRT6" s="179"/>
      <c r="QRU6" s="179"/>
      <c r="QRV6" s="179"/>
      <c r="QRW6" s="179"/>
      <c r="QRX6" s="199"/>
      <c r="QRY6" s="199"/>
      <c r="QRZ6" s="199"/>
      <c r="QSA6" s="199"/>
      <c r="QSB6" s="199"/>
      <c r="QSC6" s="199"/>
      <c r="QSD6" s="199"/>
      <c r="QSE6" s="199"/>
      <c r="QSF6" s="189"/>
      <c r="QSG6" s="209"/>
      <c r="QSH6" s="179"/>
      <c r="QSI6" s="179"/>
      <c r="QSJ6" s="179"/>
      <c r="QSK6" s="179"/>
      <c r="QSL6" s="179"/>
      <c r="QSM6" s="179"/>
      <c r="QSN6" s="199"/>
      <c r="QSO6" s="199"/>
      <c r="QSP6" s="199"/>
      <c r="QSQ6" s="199"/>
      <c r="QSR6" s="199"/>
      <c r="QSS6" s="199"/>
      <c r="QST6" s="199"/>
      <c r="QSU6" s="199"/>
      <c r="QSV6" s="189"/>
      <c r="QSW6" s="209"/>
      <c r="QSX6" s="179"/>
      <c r="QSY6" s="179"/>
      <c r="QSZ6" s="179"/>
      <c r="QTA6" s="179"/>
      <c r="QTB6" s="179"/>
      <c r="QTC6" s="179"/>
      <c r="QTD6" s="199"/>
      <c r="QTE6" s="199"/>
      <c r="QTF6" s="199"/>
      <c r="QTG6" s="199"/>
      <c r="QTH6" s="199"/>
      <c r="QTI6" s="199"/>
      <c r="QTJ6" s="199"/>
      <c r="QTK6" s="199"/>
      <c r="QTL6" s="189"/>
      <c r="QTM6" s="209"/>
      <c r="QTN6" s="179"/>
      <c r="QTO6" s="179"/>
      <c r="QTP6" s="179"/>
      <c r="QTQ6" s="179"/>
      <c r="QTR6" s="179"/>
      <c r="QTS6" s="179"/>
      <c r="QTT6" s="199"/>
      <c r="QTU6" s="199"/>
      <c r="QTV6" s="199"/>
      <c r="QTW6" s="199"/>
      <c r="QTX6" s="199"/>
      <c r="QTY6" s="199"/>
      <c r="QTZ6" s="199"/>
      <c r="QUA6" s="199"/>
      <c r="QUB6" s="189"/>
      <c r="QUC6" s="209"/>
      <c r="QUD6" s="179"/>
      <c r="QUE6" s="179"/>
      <c r="QUF6" s="179"/>
      <c r="QUG6" s="179"/>
      <c r="QUH6" s="179"/>
      <c r="QUI6" s="179"/>
      <c r="QUJ6" s="199"/>
      <c r="QUK6" s="199"/>
      <c r="QUL6" s="199"/>
      <c r="QUM6" s="199"/>
      <c r="QUN6" s="199"/>
      <c r="QUO6" s="199"/>
      <c r="QUP6" s="199"/>
      <c r="QUQ6" s="199"/>
      <c r="QUR6" s="189"/>
      <c r="QUS6" s="209"/>
      <c r="QUT6" s="179"/>
      <c r="QUU6" s="179"/>
      <c r="QUV6" s="179"/>
      <c r="QUW6" s="179"/>
      <c r="QUX6" s="179"/>
      <c r="QUY6" s="179"/>
      <c r="QUZ6" s="199"/>
      <c r="QVA6" s="199"/>
      <c r="QVB6" s="199"/>
      <c r="QVC6" s="199"/>
      <c r="QVD6" s="199"/>
      <c r="QVE6" s="199"/>
      <c r="QVF6" s="199"/>
      <c r="QVG6" s="199"/>
      <c r="QVH6" s="189"/>
      <c r="QVI6" s="209"/>
      <c r="QVJ6" s="179"/>
      <c r="QVK6" s="179"/>
      <c r="QVL6" s="179"/>
      <c r="QVM6" s="179"/>
      <c r="QVN6" s="179"/>
      <c r="QVO6" s="179"/>
      <c r="QVP6" s="199"/>
      <c r="QVQ6" s="199"/>
      <c r="QVR6" s="199"/>
      <c r="QVS6" s="199"/>
      <c r="QVT6" s="199"/>
      <c r="QVU6" s="199"/>
      <c r="QVV6" s="199"/>
      <c r="QVW6" s="199"/>
      <c r="QVX6" s="189"/>
      <c r="QVY6" s="209"/>
      <c r="QVZ6" s="179"/>
      <c r="QWA6" s="179"/>
      <c r="QWB6" s="179"/>
      <c r="QWC6" s="179"/>
      <c r="QWD6" s="179"/>
      <c r="QWE6" s="179"/>
      <c r="QWF6" s="199"/>
      <c r="QWG6" s="199"/>
      <c r="QWH6" s="199"/>
      <c r="QWI6" s="199"/>
      <c r="QWJ6" s="199"/>
      <c r="QWK6" s="199"/>
      <c r="QWL6" s="199"/>
      <c r="QWM6" s="199"/>
      <c r="QWN6" s="189"/>
      <c r="QWO6" s="209"/>
      <c r="QWP6" s="179"/>
      <c r="QWQ6" s="179"/>
      <c r="QWR6" s="179"/>
      <c r="QWS6" s="179"/>
      <c r="QWT6" s="179"/>
      <c r="QWU6" s="179"/>
      <c r="QWV6" s="199"/>
      <c r="QWW6" s="199"/>
      <c r="QWX6" s="199"/>
      <c r="QWY6" s="199"/>
      <c r="QWZ6" s="199"/>
      <c r="QXA6" s="199"/>
      <c r="QXB6" s="199"/>
      <c r="QXC6" s="199"/>
      <c r="QXD6" s="189"/>
      <c r="QXE6" s="209"/>
      <c r="QXF6" s="179"/>
      <c r="QXG6" s="179"/>
      <c r="QXH6" s="179"/>
      <c r="QXI6" s="179"/>
      <c r="QXJ6" s="179"/>
      <c r="QXK6" s="179"/>
      <c r="QXL6" s="199"/>
      <c r="QXM6" s="199"/>
      <c r="QXN6" s="199"/>
      <c r="QXO6" s="199"/>
      <c r="QXP6" s="199"/>
      <c r="QXQ6" s="199"/>
      <c r="QXR6" s="199"/>
      <c r="QXS6" s="199"/>
      <c r="QXT6" s="189"/>
      <c r="QXU6" s="209"/>
      <c r="QXV6" s="179"/>
      <c r="QXW6" s="179"/>
      <c r="QXX6" s="179"/>
      <c r="QXY6" s="179"/>
      <c r="QXZ6" s="179"/>
      <c r="QYA6" s="179"/>
      <c r="QYB6" s="199"/>
      <c r="QYC6" s="199"/>
      <c r="QYD6" s="199"/>
      <c r="QYE6" s="199"/>
      <c r="QYF6" s="199"/>
      <c r="QYG6" s="199"/>
      <c r="QYH6" s="199"/>
      <c r="QYI6" s="199"/>
      <c r="QYJ6" s="189"/>
      <c r="QYK6" s="209"/>
      <c r="QYL6" s="179"/>
      <c r="QYM6" s="179"/>
      <c r="QYN6" s="179"/>
      <c r="QYO6" s="179"/>
      <c r="QYP6" s="179"/>
      <c r="QYQ6" s="179"/>
      <c r="QYR6" s="199"/>
      <c r="QYS6" s="199"/>
      <c r="QYT6" s="199"/>
      <c r="QYU6" s="199"/>
      <c r="QYV6" s="199"/>
      <c r="QYW6" s="199"/>
      <c r="QYX6" s="199"/>
      <c r="QYY6" s="199"/>
      <c r="QYZ6" s="189"/>
      <c r="QZA6" s="209"/>
      <c r="QZB6" s="179"/>
      <c r="QZC6" s="179"/>
      <c r="QZD6" s="179"/>
      <c r="QZE6" s="179"/>
      <c r="QZF6" s="179"/>
      <c r="QZG6" s="179"/>
      <c r="QZH6" s="199"/>
      <c r="QZI6" s="199"/>
      <c r="QZJ6" s="199"/>
      <c r="QZK6" s="199"/>
      <c r="QZL6" s="199"/>
      <c r="QZM6" s="199"/>
      <c r="QZN6" s="199"/>
      <c r="QZO6" s="199"/>
      <c r="QZP6" s="189"/>
      <c r="QZQ6" s="209"/>
      <c r="QZR6" s="179"/>
      <c r="QZS6" s="179"/>
      <c r="QZT6" s="179"/>
      <c r="QZU6" s="179"/>
      <c r="QZV6" s="179"/>
      <c r="QZW6" s="179"/>
      <c r="QZX6" s="199"/>
      <c r="QZY6" s="199"/>
      <c r="QZZ6" s="199"/>
      <c r="RAA6" s="199"/>
      <c r="RAB6" s="199"/>
      <c r="RAC6" s="199"/>
      <c r="RAD6" s="199"/>
      <c r="RAE6" s="199"/>
      <c r="RAF6" s="189"/>
      <c r="RAG6" s="209"/>
      <c r="RAH6" s="179"/>
      <c r="RAI6" s="179"/>
      <c r="RAJ6" s="179"/>
      <c r="RAK6" s="179"/>
      <c r="RAL6" s="179"/>
      <c r="RAM6" s="179"/>
      <c r="RAN6" s="199"/>
      <c r="RAO6" s="199"/>
      <c r="RAP6" s="199"/>
      <c r="RAQ6" s="199"/>
      <c r="RAR6" s="199"/>
      <c r="RAS6" s="199"/>
      <c r="RAT6" s="199"/>
      <c r="RAU6" s="199"/>
      <c r="RAV6" s="189"/>
      <c r="RAW6" s="209"/>
      <c r="RAX6" s="179"/>
      <c r="RAY6" s="179"/>
      <c r="RAZ6" s="179"/>
      <c r="RBA6" s="179"/>
      <c r="RBB6" s="179"/>
      <c r="RBC6" s="179"/>
      <c r="RBD6" s="199"/>
      <c r="RBE6" s="199"/>
      <c r="RBF6" s="199"/>
      <c r="RBG6" s="199"/>
      <c r="RBH6" s="199"/>
      <c r="RBI6" s="199"/>
      <c r="RBJ6" s="199"/>
      <c r="RBK6" s="199"/>
      <c r="RBL6" s="189"/>
      <c r="RBM6" s="209"/>
      <c r="RBN6" s="179"/>
      <c r="RBO6" s="179"/>
      <c r="RBP6" s="179"/>
      <c r="RBQ6" s="179"/>
      <c r="RBR6" s="179"/>
      <c r="RBS6" s="179"/>
      <c r="RBT6" s="199"/>
      <c r="RBU6" s="199"/>
      <c r="RBV6" s="199"/>
      <c r="RBW6" s="199"/>
      <c r="RBX6" s="199"/>
      <c r="RBY6" s="199"/>
      <c r="RBZ6" s="199"/>
      <c r="RCA6" s="199"/>
      <c r="RCB6" s="189"/>
      <c r="RCC6" s="209"/>
      <c r="RCD6" s="179"/>
      <c r="RCE6" s="179"/>
      <c r="RCF6" s="179"/>
      <c r="RCG6" s="179"/>
      <c r="RCH6" s="179"/>
      <c r="RCI6" s="179"/>
      <c r="RCJ6" s="199"/>
      <c r="RCK6" s="199"/>
      <c r="RCL6" s="199"/>
      <c r="RCM6" s="199"/>
      <c r="RCN6" s="199"/>
      <c r="RCO6" s="199"/>
      <c r="RCP6" s="199"/>
      <c r="RCQ6" s="199"/>
      <c r="RCR6" s="189"/>
      <c r="RCS6" s="209"/>
      <c r="RCT6" s="179"/>
      <c r="RCU6" s="179"/>
      <c r="RCV6" s="179"/>
      <c r="RCW6" s="179"/>
      <c r="RCX6" s="179"/>
      <c r="RCY6" s="179"/>
      <c r="RCZ6" s="199"/>
      <c r="RDA6" s="199"/>
      <c r="RDB6" s="199"/>
      <c r="RDC6" s="199"/>
      <c r="RDD6" s="199"/>
      <c r="RDE6" s="199"/>
      <c r="RDF6" s="199"/>
      <c r="RDG6" s="199"/>
      <c r="RDH6" s="189"/>
      <c r="RDI6" s="209"/>
      <c r="RDJ6" s="179"/>
      <c r="RDK6" s="179"/>
      <c r="RDL6" s="179"/>
      <c r="RDM6" s="179"/>
      <c r="RDN6" s="179"/>
      <c r="RDO6" s="179"/>
      <c r="RDP6" s="199"/>
      <c r="RDQ6" s="199"/>
      <c r="RDR6" s="199"/>
      <c r="RDS6" s="199"/>
      <c r="RDT6" s="199"/>
      <c r="RDU6" s="199"/>
      <c r="RDV6" s="199"/>
      <c r="RDW6" s="199"/>
      <c r="RDX6" s="189"/>
      <c r="RDY6" s="209"/>
      <c r="RDZ6" s="179"/>
      <c r="REA6" s="179"/>
      <c r="REB6" s="179"/>
      <c r="REC6" s="179"/>
      <c r="RED6" s="179"/>
      <c r="REE6" s="179"/>
      <c r="REF6" s="199"/>
      <c r="REG6" s="199"/>
      <c r="REH6" s="199"/>
      <c r="REI6" s="199"/>
      <c r="REJ6" s="199"/>
      <c r="REK6" s="199"/>
      <c r="REL6" s="199"/>
      <c r="REM6" s="199"/>
      <c r="REN6" s="189"/>
      <c r="REO6" s="209"/>
      <c r="REP6" s="179"/>
      <c r="REQ6" s="179"/>
      <c r="RER6" s="179"/>
      <c r="RES6" s="179"/>
      <c r="RET6" s="179"/>
      <c r="REU6" s="179"/>
      <c r="REV6" s="199"/>
      <c r="REW6" s="199"/>
      <c r="REX6" s="199"/>
      <c r="REY6" s="199"/>
      <c r="REZ6" s="199"/>
      <c r="RFA6" s="199"/>
      <c r="RFB6" s="199"/>
      <c r="RFC6" s="199"/>
      <c r="RFD6" s="189"/>
      <c r="RFE6" s="209"/>
      <c r="RFF6" s="179"/>
      <c r="RFG6" s="179"/>
      <c r="RFH6" s="179"/>
      <c r="RFI6" s="179"/>
      <c r="RFJ6" s="179"/>
      <c r="RFK6" s="179"/>
      <c r="RFL6" s="199"/>
      <c r="RFM6" s="199"/>
      <c r="RFN6" s="199"/>
      <c r="RFO6" s="199"/>
      <c r="RFP6" s="199"/>
      <c r="RFQ6" s="199"/>
      <c r="RFR6" s="199"/>
      <c r="RFS6" s="199"/>
      <c r="RFT6" s="189"/>
      <c r="RFU6" s="209"/>
      <c r="RFV6" s="179"/>
      <c r="RFW6" s="179"/>
      <c r="RFX6" s="179"/>
      <c r="RFY6" s="179"/>
      <c r="RFZ6" s="179"/>
      <c r="RGA6" s="179"/>
      <c r="RGB6" s="199"/>
      <c r="RGC6" s="199"/>
      <c r="RGD6" s="199"/>
      <c r="RGE6" s="199"/>
      <c r="RGF6" s="199"/>
      <c r="RGG6" s="199"/>
      <c r="RGH6" s="199"/>
      <c r="RGI6" s="199"/>
      <c r="RGJ6" s="189"/>
      <c r="RGK6" s="209"/>
      <c r="RGL6" s="179"/>
      <c r="RGM6" s="179"/>
      <c r="RGN6" s="179"/>
      <c r="RGO6" s="179"/>
      <c r="RGP6" s="179"/>
      <c r="RGQ6" s="179"/>
      <c r="RGR6" s="199"/>
      <c r="RGS6" s="199"/>
      <c r="RGT6" s="199"/>
      <c r="RGU6" s="199"/>
      <c r="RGV6" s="199"/>
      <c r="RGW6" s="199"/>
      <c r="RGX6" s="199"/>
      <c r="RGY6" s="199"/>
      <c r="RGZ6" s="189"/>
      <c r="RHA6" s="209"/>
      <c r="RHB6" s="179"/>
      <c r="RHC6" s="179"/>
      <c r="RHD6" s="179"/>
      <c r="RHE6" s="179"/>
      <c r="RHF6" s="179"/>
      <c r="RHG6" s="179"/>
      <c r="RHH6" s="199"/>
      <c r="RHI6" s="199"/>
      <c r="RHJ6" s="199"/>
      <c r="RHK6" s="199"/>
      <c r="RHL6" s="199"/>
      <c r="RHM6" s="199"/>
      <c r="RHN6" s="199"/>
      <c r="RHO6" s="199"/>
      <c r="RHP6" s="189"/>
      <c r="RHQ6" s="209"/>
      <c r="RHR6" s="179"/>
      <c r="RHS6" s="179"/>
      <c r="RHT6" s="179"/>
      <c r="RHU6" s="179"/>
      <c r="RHV6" s="179"/>
      <c r="RHW6" s="179"/>
      <c r="RHX6" s="199"/>
      <c r="RHY6" s="199"/>
      <c r="RHZ6" s="199"/>
      <c r="RIA6" s="199"/>
      <c r="RIB6" s="199"/>
      <c r="RIC6" s="199"/>
      <c r="RID6" s="199"/>
      <c r="RIE6" s="199"/>
      <c r="RIF6" s="189"/>
      <c r="RIG6" s="209"/>
      <c r="RIH6" s="179"/>
      <c r="RII6" s="179"/>
      <c r="RIJ6" s="179"/>
      <c r="RIK6" s="179"/>
      <c r="RIL6" s="179"/>
      <c r="RIM6" s="179"/>
      <c r="RIN6" s="199"/>
      <c r="RIO6" s="199"/>
      <c r="RIP6" s="199"/>
      <c r="RIQ6" s="199"/>
      <c r="RIR6" s="199"/>
      <c r="RIS6" s="199"/>
      <c r="RIT6" s="199"/>
      <c r="RIU6" s="199"/>
      <c r="RIV6" s="189"/>
      <c r="RIW6" s="209"/>
      <c r="RIX6" s="179"/>
      <c r="RIY6" s="179"/>
      <c r="RIZ6" s="179"/>
      <c r="RJA6" s="179"/>
      <c r="RJB6" s="179"/>
      <c r="RJC6" s="179"/>
      <c r="RJD6" s="199"/>
      <c r="RJE6" s="199"/>
      <c r="RJF6" s="199"/>
      <c r="RJG6" s="199"/>
      <c r="RJH6" s="199"/>
      <c r="RJI6" s="199"/>
      <c r="RJJ6" s="199"/>
      <c r="RJK6" s="199"/>
      <c r="RJL6" s="189"/>
      <c r="RJM6" s="209"/>
      <c r="RJN6" s="179"/>
      <c r="RJO6" s="179"/>
      <c r="RJP6" s="179"/>
      <c r="RJQ6" s="179"/>
      <c r="RJR6" s="179"/>
      <c r="RJS6" s="179"/>
      <c r="RJT6" s="199"/>
      <c r="RJU6" s="199"/>
      <c r="RJV6" s="199"/>
      <c r="RJW6" s="199"/>
      <c r="RJX6" s="199"/>
      <c r="RJY6" s="199"/>
      <c r="RJZ6" s="199"/>
      <c r="RKA6" s="199"/>
      <c r="RKB6" s="189"/>
      <c r="RKC6" s="209"/>
      <c r="RKD6" s="179"/>
      <c r="RKE6" s="179"/>
      <c r="RKF6" s="179"/>
      <c r="RKG6" s="179"/>
      <c r="RKH6" s="179"/>
      <c r="RKI6" s="179"/>
      <c r="RKJ6" s="199"/>
      <c r="RKK6" s="199"/>
      <c r="RKL6" s="199"/>
      <c r="RKM6" s="199"/>
      <c r="RKN6" s="199"/>
      <c r="RKO6" s="199"/>
      <c r="RKP6" s="199"/>
      <c r="RKQ6" s="199"/>
      <c r="RKR6" s="189"/>
      <c r="RKS6" s="209"/>
      <c r="RKT6" s="179"/>
      <c r="RKU6" s="179"/>
      <c r="RKV6" s="179"/>
      <c r="RKW6" s="179"/>
      <c r="RKX6" s="179"/>
      <c r="RKY6" s="179"/>
      <c r="RKZ6" s="199"/>
      <c r="RLA6" s="199"/>
      <c r="RLB6" s="199"/>
      <c r="RLC6" s="199"/>
      <c r="RLD6" s="199"/>
      <c r="RLE6" s="199"/>
      <c r="RLF6" s="199"/>
      <c r="RLG6" s="199"/>
      <c r="RLH6" s="189"/>
      <c r="RLI6" s="209"/>
      <c r="RLJ6" s="179"/>
      <c r="RLK6" s="179"/>
      <c r="RLL6" s="179"/>
      <c r="RLM6" s="179"/>
      <c r="RLN6" s="179"/>
      <c r="RLO6" s="179"/>
      <c r="RLP6" s="199"/>
      <c r="RLQ6" s="199"/>
      <c r="RLR6" s="199"/>
      <c r="RLS6" s="199"/>
      <c r="RLT6" s="199"/>
      <c r="RLU6" s="199"/>
      <c r="RLV6" s="199"/>
      <c r="RLW6" s="199"/>
      <c r="RLX6" s="189"/>
      <c r="RLY6" s="209"/>
      <c r="RLZ6" s="179"/>
      <c r="RMA6" s="179"/>
      <c r="RMB6" s="179"/>
      <c r="RMC6" s="179"/>
      <c r="RMD6" s="179"/>
      <c r="RME6" s="179"/>
      <c r="RMF6" s="199"/>
      <c r="RMG6" s="199"/>
      <c r="RMH6" s="199"/>
      <c r="RMI6" s="199"/>
      <c r="RMJ6" s="199"/>
      <c r="RMK6" s="199"/>
      <c r="RML6" s="199"/>
      <c r="RMM6" s="199"/>
      <c r="RMN6" s="189"/>
      <c r="RMO6" s="209"/>
      <c r="RMP6" s="179"/>
      <c r="RMQ6" s="179"/>
      <c r="RMR6" s="179"/>
      <c r="RMS6" s="179"/>
      <c r="RMT6" s="179"/>
      <c r="RMU6" s="179"/>
      <c r="RMV6" s="199"/>
      <c r="RMW6" s="199"/>
      <c r="RMX6" s="199"/>
      <c r="RMY6" s="199"/>
      <c r="RMZ6" s="199"/>
      <c r="RNA6" s="199"/>
      <c r="RNB6" s="199"/>
      <c r="RNC6" s="199"/>
      <c r="RND6" s="189"/>
      <c r="RNE6" s="209"/>
      <c r="RNF6" s="179"/>
      <c r="RNG6" s="179"/>
      <c r="RNH6" s="179"/>
      <c r="RNI6" s="179"/>
      <c r="RNJ6" s="179"/>
      <c r="RNK6" s="179"/>
      <c r="RNL6" s="199"/>
      <c r="RNM6" s="199"/>
      <c r="RNN6" s="199"/>
      <c r="RNO6" s="199"/>
      <c r="RNP6" s="199"/>
      <c r="RNQ6" s="199"/>
      <c r="RNR6" s="199"/>
      <c r="RNS6" s="199"/>
      <c r="RNT6" s="189"/>
      <c r="RNU6" s="209"/>
      <c r="RNV6" s="179"/>
      <c r="RNW6" s="179"/>
      <c r="RNX6" s="179"/>
      <c r="RNY6" s="179"/>
      <c r="RNZ6" s="179"/>
      <c r="ROA6" s="179"/>
      <c r="ROB6" s="199"/>
      <c r="ROC6" s="199"/>
      <c r="ROD6" s="199"/>
      <c r="ROE6" s="199"/>
      <c r="ROF6" s="199"/>
      <c r="ROG6" s="199"/>
      <c r="ROH6" s="199"/>
      <c r="ROI6" s="199"/>
      <c r="ROJ6" s="189"/>
      <c r="ROK6" s="209"/>
      <c r="ROL6" s="179"/>
      <c r="ROM6" s="179"/>
      <c r="RON6" s="179"/>
      <c r="ROO6" s="179"/>
      <c r="ROP6" s="179"/>
      <c r="ROQ6" s="179"/>
      <c r="ROR6" s="199"/>
      <c r="ROS6" s="199"/>
      <c r="ROT6" s="199"/>
      <c r="ROU6" s="199"/>
      <c r="ROV6" s="199"/>
      <c r="ROW6" s="199"/>
      <c r="ROX6" s="199"/>
      <c r="ROY6" s="199"/>
      <c r="ROZ6" s="189"/>
      <c r="RPA6" s="209"/>
      <c r="RPB6" s="179"/>
      <c r="RPC6" s="179"/>
      <c r="RPD6" s="179"/>
      <c r="RPE6" s="179"/>
      <c r="RPF6" s="179"/>
      <c r="RPG6" s="179"/>
      <c r="RPH6" s="199"/>
      <c r="RPI6" s="199"/>
      <c r="RPJ6" s="199"/>
      <c r="RPK6" s="199"/>
      <c r="RPL6" s="199"/>
      <c r="RPM6" s="199"/>
      <c r="RPN6" s="199"/>
      <c r="RPO6" s="199"/>
      <c r="RPP6" s="189"/>
      <c r="RPQ6" s="209"/>
      <c r="RPR6" s="179"/>
      <c r="RPS6" s="179"/>
      <c r="RPT6" s="179"/>
      <c r="RPU6" s="179"/>
      <c r="RPV6" s="179"/>
      <c r="RPW6" s="179"/>
      <c r="RPX6" s="199"/>
      <c r="RPY6" s="199"/>
      <c r="RPZ6" s="199"/>
      <c r="RQA6" s="199"/>
      <c r="RQB6" s="199"/>
      <c r="RQC6" s="199"/>
      <c r="RQD6" s="199"/>
      <c r="RQE6" s="199"/>
      <c r="RQF6" s="189"/>
      <c r="RQG6" s="209"/>
      <c r="RQH6" s="179"/>
      <c r="RQI6" s="179"/>
      <c r="RQJ6" s="179"/>
      <c r="RQK6" s="179"/>
      <c r="RQL6" s="179"/>
      <c r="RQM6" s="179"/>
      <c r="RQN6" s="199"/>
      <c r="RQO6" s="199"/>
      <c r="RQP6" s="199"/>
      <c r="RQQ6" s="199"/>
      <c r="RQR6" s="199"/>
      <c r="RQS6" s="199"/>
      <c r="RQT6" s="199"/>
      <c r="RQU6" s="199"/>
      <c r="RQV6" s="189"/>
      <c r="RQW6" s="209"/>
      <c r="RQX6" s="179"/>
      <c r="RQY6" s="179"/>
      <c r="RQZ6" s="179"/>
      <c r="RRA6" s="179"/>
      <c r="RRB6" s="179"/>
      <c r="RRC6" s="179"/>
      <c r="RRD6" s="199"/>
      <c r="RRE6" s="199"/>
      <c r="RRF6" s="199"/>
      <c r="RRG6" s="199"/>
      <c r="RRH6" s="199"/>
      <c r="RRI6" s="199"/>
      <c r="RRJ6" s="199"/>
      <c r="RRK6" s="199"/>
      <c r="RRL6" s="189"/>
      <c r="RRM6" s="209"/>
      <c r="RRN6" s="179"/>
      <c r="RRO6" s="179"/>
      <c r="RRP6" s="179"/>
      <c r="RRQ6" s="179"/>
      <c r="RRR6" s="179"/>
      <c r="RRS6" s="179"/>
      <c r="RRT6" s="199"/>
      <c r="RRU6" s="199"/>
      <c r="RRV6" s="199"/>
      <c r="RRW6" s="199"/>
      <c r="RRX6" s="199"/>
      <c r="RRY6" s="199"/>
      <c r="RRZ6" s="199"/>
      <c r="RSA6" s="199"/>
      <c r="RSB6" s="189"/>
      <c r="RSC6" s="209"/>
      <c r="RSD6" s="179"/>
      <c r="RSE6" s="179"/>
      <c r="RSF6" s="179"/>
      <c r="RSG6" s="179"/>
      <c r="RSH6" s="179"/>
      <c r="RSI6" s="179"/>
      <c r="RSJ6" s="199"/>
      <c r="RSK6" s="199"/>
      <c r="RSL6" s="199"/>
      <c r="RSM6" s="199"/>
      <c r="RSN6" s="199"/>
      <c r="RSO6" s="199"/>
      <c r="RSP6" s="199"/>
      <c r="RSQ6" s="199"/>
      <c r="RSR6" s="189"/>
      <c r="RSS6" s="209"/>
      <c r="RST6" s="179"/>
      <c r="RSU6" s="179"/>
      <c r="RSV6" s="179"/>
      <c r="RSW6" s="179"/>
      <c r="RSX6" s="179"/>
      <c r="RSY6" s="179"/>
      <c r="RSZ6" s="199"/>
      <c r="RTA6" s="199"/>
      <c r="RTB6" s="199"/>
      <c r="RTC6" s="199"/>
      <c r="RTD6" s="199"/>
      <c r="RTE6" s="199"/>
      <c r="RTF6" s="199"/>
      <c r="RTG6" s="199"/>
      <c r="RTH6" s="189"/>
      <c r="RTI6" s="209"/>
      <c r="RTJ6" s="179"/>
      <c r="RTK6" s="179"/>
      <c r="RTL6" s="179"/>
      <c r="RTM6" s="179"/>
      <c r="RTN6" s="179"/>
      <c r="RTO6" s="179"/>
      <c r="RTP6" s="199"/>
      <c r="RTQ6" s="199"/>
      <c r="RTR6" s="199"/>
      <c r="RTS6" s="199"/>
      <c r="RTT6" s="199"/>
      <c r="RTU6" s="199"/>
      <c r="RTV6" s="199"/>
      <c r="RTW6" s="199"/>
      <c r="RTX6" s="189"/>
      <c r="RTY6" s="209"/>
      <c r="RTZ6" s="179"/>
      <c r="RUA6" s="179"/>
      <c r="RUB6" s="179"/>
      <c r="RUC6" s="179"/>
      <c r="RUD6" s="179"/>
      <c r="RUE6" s="179"/>
      <c r="RUF6" s="199"/>
      <c r="RUG6" s="199"/>
      <c r="RUH6" s="199"/>
      <c r="RUI6" s="199"/>
      <c r="RUJ6" s="199"/>
      <c r="RUK6" s="199"/>
      <c r="RUL6" s="199"/>
      <c r="RUM6" s="199"/>
      <c r="RUN6" s="189"/>
      <c r="RUO6" s="209"/>
      <c r="RUP6" s="179"/>
      <c r="RUQ6" s="179"/>
      <c r="RUR6" s="179"/>
      <c r="RUS6" s="179"/>
      <c r="RUT6" s="179"/>
      <c r="RUU6" s="179"/>
      <c r="RUV6" s="199"/>
      <c r="RUW6" s="199"/>
      <c r="RUX6" s="199"/>
      <c r="RUY6" s="199"/>
      <c r="RUZ6" s="199"/>
      <c r="RVA6" s="199"/>
      <c r="RVB6" s="199"/>
      <c r="RVC6" s="199"/>
      <c r="RVD6" s="189"/>
      <c r="RVE6" s="209"/>
      <c r="RVF6" s="179"/>
      <c r="RVG6" s="179"/>
      <c r="RVH6" s="179"/>
      <c r="RVI6" s="179"/>
      <c r="RVJ6" s="179"/>
      <c r="RVK6" s="179"/>
      <c r="RVL6" s="199"/>
      <c r="RVM6" s="199"/>
      <c r="RVN6" s="199"/>
      <c r="RVO6" s="199"/>
      <c r="RVP6" s="199"/>
      <c r="RVQ6" s="199"/>
      <c r="RVR6" s="199"/>
      <c r="RVS6" s="199"/>
      <c r="RVT6" s="189"/>
      <c r="RVU6" s="209"/>
      <c r="RVV6" s="179"/>
      <c r="RVW6" s="179"/>
      <c r="RVX6" s="179"/>
      <c r="RVY6" s="179"/>
      <c r="RVZ6" s="179"/>
      <c r="RWA6" s="179"/>
      <c r="RWB6" s="199"/>
      <c r="RWC6" s="199"/>
      <c r="RWD6" s="199"/>
      <c r="RWE6" s="199"/>
      <c r="RWF6" s="199"/>
      <c r="RWG6" s="199"/>
      <c r="RWH6" s="199"/>
      <c r="RWI6" s="199"/>
      <c r="RWJ6" s="189"/>
      <c r="RWK6" s="209"/>
      <c r="RWL6" s="179"/>
      <c r="RWM6" s="179"/>
      <c r="RWN6" s="179"/>
      <c r="RWO6" s="179"/>
      <c r="RWP6" s="179"/>
      <c r="RWQ6" s="179"/>
      <c r="RWR6" s="199"/>
      <c r="RWS6" s="199"/>
      <c r="RWT6" s="199"/>
      <c r="RWU6" s="199"/>
      <c r="RWV6" s="199"/>
      <c r="RWW6" s="199"/>
      <c r="RWX6" s="199"/>
      <c r="RWY6" s="199"/>
      <c r="RWZ6" s="189"/>
      <c r="RXA6" s="209"/>
      <c r="RXB6" s="179"/>
      <c r="RXC6" s="179"/>
      <c r="RXD6" s="179"/>
      <c r="RXE6" s="179"/>
      <c r="RXF6" s="179"/>
      <c r="RXG6" s="179"/>
      <c r="RXH6" s="199"/>
      <c r="RXI6" s="199"/>
      <c r="RXJ6" s="199"/>
      <c r="RXK6" s="199"/>
      <c r="RXL6" s="199"/>
      <c r="RXM6" s="199"/>
      <c r="RXN6" s="199"/>
      <c r="RXO6" s="199"/>
      <c r="RXP6" s="189"/>
      <c r="RXQ6" s="209"/>
      <c r="RXR6" s="179"/>
      <c r="RXS6" s="179"/>
      <c r="RXT6" s="179"/>
      <c r="RXU6" s="179"/>
      <c r="RXV6" s="179"/>
      <c r="RXW6" s="179"/>
      <c r="RXX6" s="199"/>
      <c r="RXY6" s="199"/>
      <c r="RXZ6" s="199"/>
      <c r="RYA6" s="199"/>
      <c r="RYB6" s="199"/>
      <c r="RYC6" s="199"/>
      <c r="RYD6" s="199"/>
      <c r="RYE6" s="199"/>
      <c r="RYF6" s="189"/>
      <c r="RYG6" s="209"/>
      <c r="RYH6" s="179"/>
      <c r="RYI6" s="179"/>
      <c r="RYJ6" s="179"/>
      <c r="RYK6" s="179"/>
      <c r="RYL6" s="179"/>
      <c r="RYM6" s="179"/>
      <c r="RYN6" s="199"/>
      <c r="RYO6" s="199"/>
      <c r="RYP6" s="199"/>
      <c r="RYQ6" s="199"/>
      <c r="RYR6" s="199"/>
      <c r="RYS6" s="199"/>
      <c r="RYT6" s="199"/>
      <c r="RYU6" s="199"/>
      <c r="RYV6" s="189"/>
      <c r="RYW6" s="209"/>
      <c r="RYX6" s="179"/>
      <c r="RYY6" s="179"/>
      <c r="RYZ6" s="179"/>
      <c r="RZA6" s="179"/>
      <c r="RZB6" s="179"/>
      <c r="RZC6" s="179"/>
      <c r="RZD6" s="199"/>
      <c r="RZE6" s="199"/>
      <c r="RZF6" s="199"/>
      <c r="RZG6" s="199"/>
      <c r="RZH6" s="199"/>
      <c r="RZI6" s="199"/>
      <c r="RZJ6" s="199"/>
      <c r="RZK6" s="199"/>
      <c r="RZL6" s="189"/>
      <c r="RZM6" s="209"/>
      <c r="RZN6" s="179"/>
      <c r="RZO6" s="179"/>
      <c r="RZP6" s="179"/>
      <c r="RZQ6" s="179"/>
      <c r="RZR6" s="179"/>
      <c r="RZS6" s="179"/>
      <c r="RZT6" s="199"/>
      <c r="RZU6" s="199"/>
      <c r="RZV6" s="199"/>
      <c r="RZW6" s="199"/>
      <c r="RZX6" s="199"/>
      <c r="RZY6" s="199"/>
      <c r="RZZ6" s="199"/>
      <c r="SAA6" s="199"/>
      <c r="SAB6" s="189"/>
      <c r="SAC6" s="209"/>
      <c r="SAD6" s="179"/>
      <c r="SAE6" s="179"/>
      <c r="SAF6" s="179"/>
      <c r="SAG6" s="179"/>
      <c r="SAH6" s="179"/>
      <c r="SAI6" s="179"/>
      <c r="SAJ6" s="199"/>
      <c r="SAK6" s="199"/>
      <c r="SAL6" s="199"/>
      <c r="SAM6" s="199"/>
      <c r="SAN6" s="199"/>
      <c r="SAO6" s="199"/>
      <c r="SAP6" s="199"/>
      <c r="SAQ6" s="199"/>
      <c r="SAR6" s="189"/>
      <c r="SAS6" s="209"/>
      <c r="SAT6" s="179"/>
      <c r="SAU6" s="179"/>
      <c r="SAV6" s="179"/>
      <c r="SAW6" s="179"/>
      <c r="SAX6" s="179"/>
      <c r="SAY6" s="179"/>
      <c r="SAZ6" s="199"/>
      <c r="SBA6" s="199"/>
      <c r="SBB6" s="199"/>
      <c r="SBC6" s="199"/>
      <c r="SBD6" s="199"/>
      <c r="SBE6" s="199"/>
      <c r="SBF6" s="199"/>
      <c r="SBG6" s="199"/>
      <c r="SBH6" s="189"/>
      <c r="SBI6" s="209"/>
      <c r="SBJ6" s="179"/>
      <c r="SBK6" s="179"/>
      <c r="SBL6" s="179"/>
      <c r="SBM6" s="179"/>
      <c r="SBN6" s="179"/>
      <c r="SBO6" s="179"/>
      <c r="SBP6" s="199"/>
      <c r="SBQ6" s="199"/>
      <c r="SBR6" s="199"/>
      <c r="SBS6" s="199"/>
      <c r="SBT6" s="199"/>
      <c r="SBU6" s="199"/>
      <c r="SBV6" s="199"/>
      <c r="SBW6" s="199"/>
      <c r="SBX6" s="189"/>
      <c r="SBY6" s="209"/>
      <c r="SBZ6" s="179"/>
      <c r="SCA6" s="179"/>
      <c r="SCB6" s="179"/>
      <c r="SCC6" s="179"/>
      <c r="SCD6" s="179"/>
      <c r="SCE6" s="179"/>
      <c r="SCF6" s="199"/>
      <c r="SCG6" s="199"/>
      <c r="SCH6" s="199"/>
      <c r="SCI6" s="199"/>
      <c r="SCJ6" s="199"/>
      <c r="SCK6" s="199"/>
      <c r="SCL6" s="199"/>
      <c r="SCM6" s="199"/>
      <c r="SCN6" s="189"/>
      <c r="SCO6" s="209"/>
      <c r="SCP6" s="179"/>
      <c r="SCQ6" s="179"/>
      <c r="SCR6" s="179"/>
      <c r="SCS6" s="179"/>
      <c r="SCT6" s="179"/>
      <c r="SCU6" s="179"/>
      <c r="SCV6" s="199"/>
      <c r="SCW6" s="199"/>
      <c r="SCX6" s="199"/>
      <c r="SCY6" s="199"/>
      <c r="SCZ6" s="199"/>
      <c r="SDA6" s="199"/>
      <c r="SDB6" s="199"/>
      <c r="SDC6" s="199"/>
      <c r="SDD6" s="189"/>
      <c r="SDE6" s="209"/>
      <c r="SDF6" s="179"/>
      <c r="SDG6" s="179"/>
      <c r="SDH6" s="179"/>
      <c r="SDI6" s="179"/>
      <c r="SDJ6" s="179"/>
      <c r="SDK6" s="179"/>
      <c r="SDL6" s="199"/>
      <c r="SDM6" s="199"/>
      <c r="SDN6" s="199"/>
      <c r="SDO6" s="199"/>
      <c r="SDP6" s="199"/>
      <c r="SDQ6" s="199"/>
      <c r="SDR6" s="199"/>
      <c r="SDS6" s="199"/>
      <c r="SDT6" s="189"/>
      <c r="SDU6" s="209"/>
      <c r="SDV6" s="179"/>
      <c r="SDW6" s="179"/>
      <c r="SDX6" s="179"/>
      <c r="SDY6" s="179"/>
      <c r="SDZ6" s="179"/>
      <c r="SEA6" s="179"/>
      <c r="SEB6" s="199"/>
      <c r="SEC6" s="199"/>
      <c r="SED6" s="199"/>
      <c r="SEE6" s="199"/>
      <c r="SEF6" s="199"/>
      <c r="SEG6" s="199"/>
      <c r="SEH6" s="199"/>
      <c r="SEI6" s="199"/>
      <c r="SEJ6" s="189"/>
      <c r="SEK6" s="209"/>
      <c r="SEL6" s="179"/>
      <c r="SEM6" s="179"/>
      <c r="SEN6" s="179"/>
      <c r="SEO6" s="179"/>
      <c r="SEP6" s="179"/>
      <c r="SEQ6" s="179"/>
      <c r="SER6" s="199"/>
      <c r="SES6" s="199"/>
      <c r="SET6" s="199"/>
      <c r="SEU6" s="199"/>
      <c r="SEV6" s="199"/>
      <c r="SEW6" s="199"/>
      <c r="SEX6" s="199"/>
      <c r="SEY6" s="199"/>
      <c r="SEZ6" s="189"/>
      <c r="SFA6" s="209"/>
      <c r="SFB6" s="179"/>
      <c r="SFC6" s="179"/>
      <c r="SFD6" s="179"/>
      <c r="SFE6" s="179"/>
      <c r="SFF6" s="179"/>
      <c r="SFG6" s="179"/>
      <c r="SFH6" s="199"/>
      <c r="SFI6" s="199"/>
      <c r="SFJ6" s="199"/>
      <c r="SFK6" s="199"/>
      <c r="SFL6" s="199"/>
      <c r="SFM6" s="199"/>
      <c r="SFN6" s="199"/>
      <c r="SFO6" s="199"/>
      <c r="SFP6" s="189"/>
      <c r="SFQ6" s="209"/>
      <c r="SFR6" s="179"/>
      <c r="SFS6" s="179"/>
      <c r="SFT6" s="179"/>
      <c r="SFU6" s="179"/>
      <c r="SFV6" s="179"/>
      <c r="SFW6" s="179"/>
      <c r="SFX6" s="199"/>
      <c r="SFY6" s="199"/>
      <c r="SFZ6" s="199"/>
      <c r="SGA6" s="199"/>
      <c r="SGB6" s="199"/>
      <c r="SGC6" s="199"/>
      <c r="SGD6" s="199"/>
      <c r="SGE6" s="199"/>
      <c r="SGF6" s="189"/>
      <c r="SGG6" s="209"/>
      <c r="SGH6" s="179"/>
      <c r="SGI6" s="179"/>
      <c r="SGJ6" s="179"/>
      <c r="SGK6" s="179"/>
      <c r="SGL6" s="179"/>
      <c r="SGM6" s="179"/>
      <c r="SGN6" s="199"/>
      <c r="SGO6" s="199"/>
      <c r="SGP6" s="199"/>
      <c r="SGQ6" s="199"/>
      <c r="SGR6" s="199"/>
      <c r="SGS6" s="199"/>
      <c r="SGT6" s="199"/>
      <c r="SGU6" s="199"/>
      <c r="SGV6" s="189"/>
      <c r="SGW6" s="209"/>
      <c r="SGX6" s="179"/>
      <c r="SGY6" s="179"/>
      <c r="SGZ6" s="179"/>
      <c r="SHA6" s="179"/>
      <c r="SHB6" s="179"/>
      <c r="SHC6" s="179"/>
      <c r="SHD6" s="199"/>
      <c r="SHE6" s="199"/>
      <c r="SHF6" s="199"/>
      <c r="SHG6" s="199"/>
      <c r="SHH6" s="199"/>
      <c r="SHI6" s="199"/>
      <c r="SHJ6" s="199"/>
      <c r="SHK6" s="199"/>
      <c r="SHL6" s="189"/>
      <c r="SHM6" s="209"/>
      <c r="SHN6" s="179"/>
      <c r="SHO6" s="179"/>
      <c r="SHP6" s="179"/>
      <c r="SHQ6" s="179"/>
      <c r="SHR6" s="179"/>
      <c r="SHS6" s="179"/>
      <c r="SHT6" s="199"/>
      <c r="SHU6" s="199"/>
      <c r="SHV6" s="199"/>
      <c r="SHW6" s="199"/>
      <c r="SHX6" s="199"/>
      <c r="SHY6" s="199"/>
      <c r="SHZ6" s="199"/>
      <c r="SIA6" s="199"/>
      <c r="SIB6" s="189"/>
      <c r="SIC6" s="209"/>
      <c r="SID6" s="179"/>
      <c r="SIE6" s="179"/>
      <c r="SIF6" s="179"/>
      <c r="SIG6" s="179"/>
      <c r="SIH6" s="179"/>
      <c r="SII6" s="179"/>
      <c r="SIJ6" s="199"/>
      <c r="SIK6" s="199"/>
      <c r="SIL6" s="199"/>
      <c r="SIM6" s="199"/>
      <c r="SIN6" s="199"/>
      <c r="SIO6" s="199"/>
      <c r="SIP6" s="199"/>
      <c r="SIQ6" s="199"/>
      <c r="SIR6" s="189"/>
      <c r="SIS6" s="209"/>
      <c r="SIT6" s="179"/>
      <c r="SIU6" s="179"/>
      <c r="SIV6" s="179"/>
      <c r="SIW6" s="179"/>
      <c r="SIX6" s="179"/>
      <c r="SIY6" s="179"/>
      <c r="SIZ6" s="199"/>
      <c r="SJA6" s="199"/>
      <c r="SJB6" s="199"/>
      <c r="SJC6" s="199"/>
      <c r="SJD6" s="199"/>
      <c r="SJE6" s="199"/>
      <c r="SJF6" s="199"/>
      <c r="SJG6" s="199"/>
      <c r="SJH6" s="189"/>
      <c r="SJI6" s="209"/>
      <c r="SJJ6" s="179"/>
      <c r="SJK6" s="179"/>
      <c r="SJL6" s="179"/>
      <c r="SJM6" s="179"/>
      <c r="SJN6" s="179"/>
      <c r="SJO6" s="179"/>
      <c r="SJP6" s="199"/>
      <c r="SJQ6" s="199"/>
      <c r="SJR6" s="199"/>
      <c r="SJS6" s="199"/>
      <c r="SJT6" s="199"/>
      <c r="SJU6" s="199"/>
      <c r="SJV6" s="199"/>
      <c r="SJW6" s="199"/>
      <c r="SJX6" s="189"/>
      <c r="SJY6" s="209"/>
      <c r="SJZ6" s="179"/>
      <c r="SKA6" s="179"/>
      <c r="SKB6" s="179"/>
      <c r="SKC6" s="179"/>
      <c r="SKD6" s="179"/>
      <c r="SKE6" s="179"/>
      <c r="SKF6" s="199"/>
      <c r="SKG6" s="199"/>
      <c r="SKH6" s="199"/>
      <c r="SKI6" s="199"/>
      <c r="SKJ6" s="199"/>
      <c r="SKK6" s="199"/>
      <c r="SKL6" s="199"/>
      <c r="SKM6" s="199"/>
      <c r="SKN6" s="189"/>
      <c r="SKO6" s="209"/>
      <c r="SKP6" s="179"/>
      <c r="SKQ6" s="179"/>
      <c r="SKR6" s="179"/>
      <c r="SKS6" s="179"/>
      <c r="SKT6" s="179"/>
      <c r="SKU6" s="179"/>
      <c r="SKV6" s="199"/>
      <c r="SKW6" s="199"/>
      <c r="SKX6" s="199"/>
      <c r="SKY6" s="199"/>
      <c r="SKZ6" s="199"/>
      <c r="SLA6" s="199"/>
      <c r="SLB6" s="199"/>
      <c r="SLC6" s="199"/>
      <c r="SLD6" s="189"/>
      <c r="SLE6" s="209"/>
      <c r="SLF6" s="179"/>
      <c r="SLG6" s="179"/>
      <c r="SLH6" s="179"/>
      <c r="SLI6" s="179"/>
      <c r="SLJ6" s="179"/>
      <c r="SLK6" s="179"/>
      <c r="SLL6" s="199"/>
      <c r="SLM6" s="199"/>
      <c r="SLN6" s="199"/>
      <c r="SLO6" s="199"/>
      <c r="SLP6" s="199"/>
      <c r="SLQ6" s="199"/>
      <c r="SLR6" s="199"/>
      <c r="SLS6" s="199"/>
      <c r="SLT6" s="189"/>
      <c r="SLU6" s="209"/>
      <c r="SLV6" s="179"/>
      <c r="SLW6" s="179"/>
      <c r="SLX6" s="179"/>
      <c r="SLY6" s="179"/>
      <c r="SLZ6" s="179"/>
      <c r="SMA6" s="179"/>
      <c r="SMB6" s="199"/>
      <c r="SMC6" s="199"/>
      <c r="SMD6" s="199"/>
      <c r="SME6" s="199"/>
      <c r="SMF6" s="199"/>
      <c r="SMG6" s="199"/>
      <c r="SMH6" s="199"/>
      <c r="SMI6" s="199"/>
      <c r="SMJ6" s="189"/>
      <c r="SMK6" s="209"/>
      <c r="SML6" s="179"/>
      <c r="SMM6" s="179"/>
      <c r="SMN6" s="179"/>
      <c r="SMO6" s="179"/>
      <c r="SMP6" s="179"/>
      <c r="SMQ6" s="179"/>
      <c r="SMR6" s="199"/>
      <c r="SMS6" s="199"/>
      <c r="SMT6" s="199"/>
      <c r="SMU6" s="199"/>
      <c r="SMV6" s="199"/>
      <c r="SMW6" s="199"/>
      <c r="SMX6" s="199"/>
      <c r="SMY6" s="199"/>
      <c r="SMZ6" s="189"/>
      <c r="SNA6" s="209"/>
      <c r="SNB6" s="179"/>
      <c r="SNC6" s="179"/>
      <c r="SND6" s="179"/>
      <c r="SNE6" s="179"/>
      <c r="SNF6" s="179"/>
      <c r="SNG6" s="179"/>
      <c r="SNH6" s="199"/>
      <c r="SNI6" s="199"/>
      <c r="SNJ6" s="199"/>
      <c r="SNK6" s="199"/>
      <c r="SNL6" s="199"/>
      <c r="SNM6" s="199"/>
      <c r="SNN6" s="199"/>
      <c r="SNO6" s="199"/>
      <c r="SNP6" s="189"/>
      <c r="SNQ6" s="209"/>
      <c r="SNR6" s="179"/>
      <c r="SNS6" s="179"/>
      <c r="SNT6" s="179"/>
      <c r="SNU6" s="179"/>
      <c r="SNV6" s="179"/>
      <c r="SNW6" s="179"/>
      <c r="SNX6" s="199"/>
      <c r="SNY6" s="199"/>
      <c r="SNZ6" s="199"/>
      <c r="SOA6" s="199"/>
      <c r="SOB6" s="199"/>
      <c r="SOC6" s="199"/>
      <c r="SOD6" s="199"/>
      <c r="SOE6" s="199"/>
      <c r="SOF6" s="189"/>
      <c r="SOG6" s="209"/>
      <c r="SOH6" s="179"/>
      <c r="SOI6" s="179"/>
      <c r="SOJ6" s="179"/>
      <c r="SOK6" s="179"/>
      <c r="SOL6" s="179"/>
      <c r="SOM6" s="179"/>
      <c r="SON6" s="199"/>
      <c r="SOO6" s="199"/>
      <c r="SOP6" s="199"/>
      <c r="SOQ6" s="199"/>
      <c r="SOR6" s="199"/>
      <c r="SOS6" s="199"/>
      <c r="SOT6" s="199"/>
      <c r="SOU6" s="199"/>
      <c r="SOV6" s="189"/>
      <c r="SOW6" s="209"/>
      <c r="SOX6" s="179"/>
      <c r="SOY6" s="179"/>
      <c r="SOZ6" s="179"/>
      <c r="SPA6" s="179"/>
      <c r="SPB6" s="179"/>
      <c r="SPC6" s="179"/>
      <c r="SPD6" s="199"/>
      <c r="SPE6" s="199"/>
      <c r="SPF6" s="199"/>
      <c r="SPG6" s="199"/>
      <c r="SPH6" s="199"/>
      <c r="SPI6" s="199"/>
      <c r="SPJ6" s="199"/>
      <c r="SPK6" s="199"/>
      <c r="SPL6" s="189"/>
      <c r="SPM6" s="209"/>
      <c r="SPN6" s="179"/>
      <c r="SPO6" s="179"/>
      <c r="SPP6" s="179"/>
      <c r="SPQ6" s="179"/>
      <c r="SPR6" s="179"/>
      <c r="SPS6" s="179"/>
      <c r="SPT6" s="199"/>
      <c r="SPU6" s="199"/>
      <c r="SPV6" s="199"/>
      <c r="SPW6" s="199"/>
      <c r="SPX6" s="199"/>
      <c r="SPY6" s="199"/>
      <c r="SPZ6" s="199"/>
      <c r="SQA6" s="199"/>
      <c r="SQB6" s="189"/>
      <c r="SQC6" s="209"/>
      <c r="SQD6" s="179"/>
      <c r="SQE6" s="179"/>
      <c r="SQF6" s="179"/>
      <c r="SQG6" s="179"/>
      <c r="SQH6" s="179"/>
      <c r="SQI6" s="179"/>
      <c r="SQJ6" s="199"/>
      <c r="SQK6" s="199"/>
      <c r="SQL6" s="199"/>
      <c r="SQM6" s="199"/>
      <c r="SQN6" s="199"/>
      <c r="SQO6" s="199"/>
      <c r="SQP6" s="199"/>
      <c r="SQQ6" s="199"/>
      <c r="SQR6" s="189"/>
      <c r="SQS6" s="209"/>
      <c r="SQT6" s="179"/>
      <c r="SQU6" s="179"/>
      <c r="SQV6" s="179"/>
      <c r="SQW6" s="179"/>
      <c r="SQX6" s="179"/>
      <c r="SQY6" s="179"/>
      <c r="SQZ6" s="199"/>
      <c r="SRA6" s="199"/>
      <c r="SRB6" s="199"/>
      <c r="SRC6" s="199"/>
      <c r="SRD6" s="199"/>
      <c r="SRE6" s="199"/>
      <c r="SRF6" s="199"/>
      <c r="SRG6" s="199"/>
      <c r="SRH6" s="189"/>
      <c r="SRI6" s="209"/>
      <c r="SRJ6" s="179"/>
      <c r="SRK6" s="179"/>
      <c r="SRL6" s="179"/>
      <c r="SRM6" s="179"/>
      <c r="SRN6" s="179"/>
      <c r="SRO6" s="179"/>
      <c r="SRP6" s="199"/>
      <c r="SRQ6" s="199"/>
      <c r="SRR6" s="199"/>
      <c r="SRS6" s="199"/>
      <c r="SRT6" s="199"/>
      <c r="SRU6" s="199"/>
      <c r="SRV6" s="199"/>
      <c r="SRW6" s="199"/>
      <c r="SRX6" s="189"/>
      <c r="SRY6" s="209"/>
      <c r="SRZ6" s="179"/>
      <c r="SSA6" s="179"/>
      <c r="SSB6" s="179"/>
      <c r="SSC6" s="179"/>
      <c r="SSD6" s="179"/>
      <c r="SSE6" s="179"/>
      <c r="SSF6" s="199"/>
      <c r="SSG6" s="199"/>
      <c r="SSH6" s="199"/>
      <c r="SSI6" s="199"/>
      <c r="SSJ6" s="199"/>
      <c r="SSK6" s="199"/>
      <c r="SSL6" s="199"/>
      <c r="SSM6" s="199"/>
      <c r="SSN6" s="189"/>
      <c r="SSO6" s="209"/>
      <c r="SSP6" s="179"/>
      <c r="SSQ6" s="179"/>
      <c r="SSR6" s="179"/>
      <c r="SSS6" s="179"/>
      <c r="SST6" s="179"/>
      <c r="SSU6" s="179"/>
      <c r="SSV6" s="199"/>
      <c r="SSW6" s="199"/>
      <c r="SSX6" s="199"/>
      <c r="SSY6" s="199"/>
      <c r="SSZ6" s="199"/>
      <c r="STA6" s="199"/>
      <c r="STB6" s="199"/>
      <c r="STC6" s="199"/>
      <c r="STD6" s="189"/>
      <c r="STE6" s="209"/>
      <c r="STF6" s="179"/>
      <c r="STG6" s="179"/>
      <c r="STH6" s="179"/>
      <c r="STI6" s="179"/>
      <c r="STJ6" s="179"/>
      <c r="STK6" s="179"/>
      <c r="STL6" s="199"/>
      <c r="STM6" s="199"/>
      <c r="STN6" s="199"/>
      <c r="STO6" s="199"/>
      <c r="STP6" s="199"/>
      <c r="STQ6" s="199"/>
      <c r="STR6" s="199"/>
      <c r="STS6" s="199"/>
      <c r="STT6" s="189"/>
      <c r="STU6" s="209"/>
      <c r="STV6" s="179"/>
      <c r="STW6" s="179"/>
      <c r="STX6" s="179"/>
      <c r="STY6" s="179"/>
      <c r="STZ6" s="179"/>
      <c r="SUA6" s="179"/>
      <c r="SUB6" s="199"/>
      <c r="SUC6" s="199"/>
      <c r="SUD6" s="199"/>
      <c r="SUE6" s="199"/>
      <c r="SUF6" s="199"/>
      <c r="SUG6" s="199"/>
      <c r="SUH6" s="199"/>
      <c r="SUI6" s="199"/>
      <c r="SUJ6" s="189"/>
      <c r="SUK6" s="209"/>
      <c r="SUL6" s="179"/>
      <c r="SUM6" s="179"/>
      <c r="SUN6" s="179"/>
      <c r="SUO6" s="179"/>
      <c r="SUP6" s="179"/>
      <c r="SUQ6" s="179"/>
      <c r="SUR6" s="199"/>
      <c r="SUS6" s="199"/>
      <c r="SUT6" s="199"/>
      <c r="SUU6" s="199"/>
      <c r="SUV6" s="199"/>
      <c r="SUW6" s="199"/>
      <c r="SUX6" s="199"/>
      <c r="SUY6" s="199"/>
      <c r="SUZ6" s="189"/>
      <c r="SVA6" s="209"/>
      <c r="SVB6" s="179"/>
      <c r="SVC6" s="179"/>
      <c r="SVD6" s="179"/>
      <c r="SVE6" s="179"/>
      <c r="SVF6" s="179"/>
      <c r="SVG6" s="179"/>
      <c r="SVH6" s="199"/>
      <c r="SVI6" s="199"/>
      <c r="SVJ6" s="199"/>
      <c r="SVK6" s="199"/>
      <c r="SVL6" s="199"/>
      <c r="SVM6" s="199"/>
      <c r="SVN6" s="199"/>
      <c r="SVO6" s="199"/>
      <c r="SVP6" s="189"/>
      <c r="SVQ6" s="209"/>
      <c r="SVR6" s="179"/>
      <c r="SVS6" s="179"/>
      <c r="SVT6" s="179"/>
      <c r="SVU6" s="179"/>
      <c r="SVV6" s="179"/>
      <c r="SVW6" s="179"/>
      <c r="SVX6" s="199"/>
      <c r="SVY6" s="199"/>
      <c r="SVZ6" s="199"/>
      <c r="SWA6" s="199"/>
      <c r="SWB6" s="199"/>
      <c r="SWC6" s="199"/>
      <c r="SWD6" s="199"/>
      <c r="SWE6" s="199"/>
      <c r="SWF6" s="189"/>
      <c r="SWG6" s="209"/>
      <c r="SWH6" s="179"/>
      <c r="SWI6" s="179"/>
      <c r="SWJ6" s="179"/>
      <c r="SWK6" s="179"/>
      <c r="SWL6" s="179"/>
      <c r="SWM6" s="179"/>
      <c r="SWN6" s="199"/>
      <c r="SWO6" s="199"/>
      <c r="SWP6" s="199"/>
      <c r="SWQ6" s="199"/>
      <c r="SWR6" s="199"/>
      <c r="SWS6" s="199"/>
      <c r="SWT6" s="199"/>
      <c r="SWU6" s="199"/>
      <c r="SWV6" s="189"/>
      <c r="SWW6" s="209"/>
      <c r="SWX6" s="179"/>
      <c r="SWY6" s="179"/>
      <c r="SWZ6" s="179"/>
      <c r="SXA6" s="179"/>
      <c r="SXB6" s="179"/>
      <c r="SXC6" s="179"/>
      <c r="SXD6" s="199"/>
      <c r="SXE6" s="199"/>
      <c r="SXF6" s="199"/>
      <c r="SXG6" s="199"/>
      <c r="SXH6" s="199"/>
      <c r="SXI6" s="199"/>
      <c r="SXJ6" s="199"/>
      <c r="SXK6" s="199"/>
      <c r="SXL6" s="189"/>
      <c r="SXM6" s="209"/>
      <c r="SXN6" s="179"/>
      <c r="SXO6" s="179"/>
      <c r="SXP6" s="179"/>
      <c r="SXQ6" s="179"/>
      <c r="SXR6" s="179"/>
      <c r="SXS6" s="179"/>
      <c r="SXT6" s="199"/>
      <c r="SXU6" s="199"/>
      <c r="SXV6" s="199"/>
      <c r="SXW6" s="199"/>
      <c r="SXX6" s="199"/>
      <c r="SXY6" s="199"/>
      <c r="SXZ6" s="199"/>
      <c r="SYA6" s="199"/>
      <c r="SYB6" s="189"/>
      <c r="SYC6" s="209"/>
      <c r="SYD6" s="179"/>
      <c r="SYE6" s="179"/>
      <c r="SYF6" s="179"/>
      <c r="SYG6" s="179"/>
      <c r="SYH6" s="179"/>
      <c r="SYI6" s="179"/>
      <c r="SYJ6" s="199"/>
      <c r="SYK6" s="199"/>
      <c r="SYL6" s="199"/>
      <c r="SYM6" s="199"/>
      <c r="SYN6" s="199"/>
      <c r="SYO6" s="199"/>
      <c r="SYP6" s="199"/>
      <c r="SYQ6" s="199"/>
      <c r="SYR6" s="189"/>
      <c r="SYS6" s="209"/>
      <c r="SYT6" s="179"/>
      <c r="SYU6" s="179"/>
      <c r="SYV6" s="179"/>
      <c r="SYW6" s="179"/>
      <c r="SYX6" s="179"/>
      <c r="SYY6" s="179"/>
      <c r="SYZ6" s="199"/>
      <c r="SZA6" s="199"/>
      <c r="SZB6" s="199"/>
      <c r="SZC6" s="199"/>
      <c r="SZD6" s="199"/>
      <c r="SZE6" s="199"/>
      <c r="SZF6" s="199"/>
      <c r="SZG6" s="199"/>
      <c r="SZH6" s="189"/>
      <c r="SZI6" s="209"/>
      <c r="SZJ6" s="179"/>
      <c r="SZK6" s="179"/>
      <c r="SZL6" s="179"/>
      <c r="SZM6" s="179"/>
      <c r="SZN6" s="179"/>
      <c r="SZO6" s="179"/>
      <c r="SZP6" s="199"/>
      <c r="SZQ6" s="199"/>
      <c r="SZR6" s="199"/>
      <c r="SZS6" s="199"/>
      <c r="SZT6" s="199"/>
      <c r="SZU6" s="199"/>
      <c r="SZV6" s="199"/>
      <c r="SZW6" s="199"/>
      <c r="SZX6" s="189"/>
      <c r="SZY6" s="209"/>
      <c r="SZZ6" s="179"/>
      <c r="TAA6" s="179"/>
      <c r="TAB6" s="179"/>
      <c r="TAC6" s="179"/>
      <c r="TAD6" s="179"/>
      <c r="TAE6" s="179"/>
      <c r="TAF6" s="199"/>
      <c r="TAG6" s="199"/>
      <c r="TAH6" s="199"/>
      <c r="TAI6" s="199"/>
      <c r="TAJ6" s="199"/>
      <c r="TAK6" s="199"/>
      <c r="TAL6" s="199"/>
      <c r="TAM6" s="199"/>
      <c r="TAN6" s="189"/>
      <c r="TAO6" s="209"/>
      <c r="TAP6" s="179"/>
      <c r="TAQ6" s="179"/>
      <c r="TAR6" s="179"/>
      <c r="TAS6" s="179"/>
      <c r="TAT6" s="179"/>
      <c r="TAU6" s="179"/>
      <c r="TAV6" s="199"/>
      <c r="TAW6" s="199"/>
      <c r="TAX6" s="199"/>
      <c r="TAY6" s="199"/>
      <c r="TAZ6" s="199"/>
      <c r="TBA6" s="199"/>
      <c r="TBB6" s="199"/>
      <c r="TBC6" s="199"/>
      <c r="TBD6" s="189"/>
      <c r="TBE6" s="209"/>
      <c r="TBF6" s="179"/>
      <c r="TBG6" s="179"/>
      <c r="TBH6" s="179"/>
      <c r="TBI6" s="179"/>
      <c r="TBJ6" s="179"/>
      <c r="TBK6" s="179"/>
      <c r="TBL6" s="199"/>
      <c r="TBM6" s="199"/>
      <c r="TBN6" s="199"/>
      <c r="TBO6" s="199"/>
      <c r="TBP6" s="199"/>
      <c r="TBQ6" s="199"/>
      <c r="TBR6" s="199"/>
      <c r="TBS6" s="199"/>
      <c r="TBT6" s="189"/>
      <c r="TBU6" s="209"/>
      <c r="TBV6" s="179"/>
      <c r="TBW6" s="179"/>
      <c r="TBX6" s="179"/>
      <c r="TBY6" s="179"/>
      <c r="TBZ6" s="179"/>
      <c r="TCA6" s="179"/>
      <c r="TCB6" s="199"/>
      <c r="TCC6" s="199"/>
      <c r="TCD6" s="199"/>
      <c r="TCE6" s="199"/>
      <c r="TCF6" s="199"/>
      <c r="TCG6" s="199"/>
      <c r="TCH6" s="199"/>
      <c r="TCI6" s="199"/>
      <c r="TCJ6" s="189"/>
      <c r="TCK6" s="209"/>
      <c r="TCL6" s="179"/>
      <c r="TCM6" s="179"/>
      <c r="TCN6" s="179"/>
      <c r="TCO6" s="179"/>
      <c r="TCP6" s="179"/>
      <c r="TCQ6" s="179"/>
      <c r="TCR6" s="199"/>
      <c r="TCS6" s="199"/>
      <c r="TCT6" s="199"/>
      <c r="TCU6" s="199"/>
      <c r="TCV6" s="199"/>
      <c r="TCW6" s="199"/>
      <c r="TCX6" s="199"/>
      <c r="TCY6" s="199"/>
      <c r="TCZ6" s="189"/>
      <c r="TDA6" s="209"/>
      <c r="TDB6" s="179"/>
      <c r="TDC6" s="179"/>
      <c r="TDD6" s="179"/>
      <c r="TDE6" s="179"/>
      <c r="TDF6" s="179"/>
      <c r="TDG6" s="179"/>
      <c r="TDH6" s="199"/>
      <c r="TDI6" s="199"/>
      <c r="TDJ6" s="199"/>
      <c r="TDK6" s="199"/>
      <c r="TDL6" s="199"/>
      <c r="TDM6" s="199"/>
      <c r="TDN6" s="199"/>
      <c r="TDO6" s="199"/>
      <c r="TDP6" s="189"/>
      <c r="TDQ6" s="209"/>
      <c r="TDR6" s="179"/>
      <c r="TDS6" s="179"/>
      <c r="TDT6" s="179"/>
      <c r="TDU6" s="179"/>
      <c r="TDV6" s="179"/>
      <c r="TDW6" s="179"/>
      <c r="TDX6" s="199"/>
      <c r="TDY6" s="199"/>
      <c r="TDZ6" s="199"/>
      <c r="TEA6" s="199"/>
      <c r="TEB6" s="199"/>
      <c r="TEC6" s="199"/>
      <c r="TED6" s="199"/>
      <c r="TEE6" s="199"/>
      <c r="TEF6" s="189"/>
      <c r="TEG6" s="209"/>
      <c r="TEH6" s="179"/>
      <c r="TEI6" s="179"/>
      <c r="TEJ6" s="179"/>
      <c r="TEK6" s="179"/>
      <c r="TEL6" s="179"/>
      <c r="TEM6" s="179"/>
      <c r="TEN6" s="199"/>
      <c r="TEO6" s="199"/>
      <c r="TEP6" s="199"/>
      <c r="TEQ6" s="199"/>
      <c r="TER6" s="199"/>
      <c r="TES6" s="199"/>
      <c r="TET6" s="199"/>
      <c r="TEU6" s="199"/>
      <c r="TEV6" s="189"/>
      <c r="TEW6" s="209"/>
      <c r="TEX6" s="179"/>
      <c r="TEY6" s="179"/>
      <c r="TEZ6" s="179"/>
      <c r="TFA6" s="179"/>
      <c r="TFB6" s="179"/>
      <c r="TFC6" s="179"/>
      <c r="TFD6" s="199"/>
      <c r="TFE6" s="199"/>
      <c r="TFF6" s="199"/>
      <c r="TFG6" s="199"/>
      <c r="TFH6" s="199"/>
      <c r="TFI6" s="199"/>
      <c r="TFJ6" s="199"/>
      <c r="TFK6" s="199"/>
      <c r="TFL6" s="189"/>
      <c r="TFM6" s="209"/>
      <c r="TFN6" s="179"/>
      <c r="TFO6" s="179"/>
      <c r="TFP6" s="179"/>
      <c r="TFQ6" s="179"/>
      <c r="TFR6" s="179"/>
      <c r="TFS6" s="179"/>
      <c r="TFT6" s="199"/>
      <c r="TFU6" s="199"/>
      <c r="TFV6" s="199"/>
      <c r="TFW6" s="199"/>
      <c r="TFX6" s="199"/>
      <c r="TFY6" s="199"/>
      <c r="TFZ6" s="199"/>
      <c r="TGA6" s="199"/>
      <c r="TGB6" s="189"/>
      <c r="TGC6" s="209"/>
      <c r="TGD6" s="179"/>
      <c r="TGE6" s="179"/>
      <c r="TGF6" s="179"/>
      <c r="TGG6" s="179"/>
      <c r="TGH6" s="179"/>
      <c r="TGI6" s="179"/>
      <c r="TGJ6" s="199"/>
      <c r="TGK6" s="199"/>
      <c r="TGL6" s="199"/>
      <c r="TGM6" s="199"/>
      <c r="TGN6" s="199"/>
      <c r="TGO6" s="199"/>
      <c r="TGP6" s="199"/>
      <c r="TGQ6" s="199"/>
      <c r="TGR6" s="189"/>
      <c r="TGS6" s="209"/>
      <c r="TGT6" s="179"/>
      <c r="TGU6" s="179"/>
      <c r="TGV6" s="179"/>
      <c r="TGW6" s="179"/>
      <c r="TGX6" s="179"/>
      <c r="TGY6" s="179"/>
      <c r="TGZ6" s="199"/>
      <c r="THA6" s="199"/>
      <c r="THB6" s="199"/>
      <c r="THC6" s="199"/>
      <c r="THD6" s="199"/>
      <c r="THE6" s="199"/>
      <c r="THF6" s="199"/>
      <c r="THG6" s="199"/>
      <c r="THH6" s="189"/>
      <c r="THI6" s="209"/>
      <c r="THJ6" s="179"/>
      <c r="THK6" s="179"/>
      <c r="THL6" s="179"/>
      <c r="THM6" s="179"/>
      <c r="THN6" s="179"/>
      <c r="THO6" s="179"/>
      <c r="THP6" s="199"/>
      <c r="THQ6" s="199"/>
      <c r="THR6" s="199"/>
      <c r="THS6" s="199"/>
      <c r="THT6" s="199"/>
      <c r="THU6" s="199"/>
      <c r="THV6" s="199"/>
      <c r="THW6" s="199"/>
      <c r="THX6" s="189"/>
      <c r="THY6" s="209"/>
      <c r="THZ6" s="179"/>
      <c r="TIA6" s="179"/>
      <c r="TIB6" s="179"/>
      <c r="TIC6" s="179"/>
      <c r="TID6" s="179"/>
      <c r="TIE6" s="179"/>
      <c r="TIF6" s="199"/>
      <c r="TIG6" s="199"/>
      <c r="TIH6" s="199"/>
      <c r="TII6" s="199"/>
      <c r="TIJ6" s="199"/>
      <c r="TIK6" s="199"/>
      <c r="TIL6" s="199"/>
      <c r="TIM6" s="199"/>
      <c r="TIN6" s="189"/>
      <c r="TIO6" s="209"/>
      <c r="TIP6" s="179"/>
      <c r="TIQ6" s="179"/>
      <c r="TIR6" s="179"/>
      <c r="TIS6" s="179"/>
      <c r="TIT6" s="179"/>
      <c r="TIU6" s="179"/>
      <c r="TIV6" s="199"/>
      <c r="TIW6" s="199"/>
      <c r="TIX6" s="199"/>
      <c r="TIY6" s="199"/>
      <c r="TIZ6" s="199"/>
      <c r="TJA6" s="199"/>
      <c r="TJB6" s="199"/>
      <c r="TJC6" s="199"/>
      <c r="TJD6" s="189"/>
      <c r="TJE6" s="209"/>
      <c r="TJF6" s="179"/>
      <c r="TJG6" s="179"/>
      <c r="TJH6" s="179"/>
      <c r="TJI6" s="179"/>
      <c r="TJJ6" s="179"/>
      <c r="TJK6" s="179"/>
      <c r="TJL6" s="199"/>
      <c r="TJM6" s="199"/>
      <c r="TJN6" s="199"/>
      <c r="TJO6" s="199"/>
      <c r="TJP6" s="199"/>
      <c r="TJQ6" s="199"/>
      <c r="TJR6" s="199"/>
      <c r="TJS6" s="199"/>
      <c r="TJT6" s="189"/>
      <c r="TJU6" s="209"/>
      <c r="TJV6" s="179"/>
      <c r="TJW6" s="179"/>
      <c r="TJX6" s="179"/>
      <c r="TJY6" s="179"/>
      <c r="TJZ6" s="179"/>
      <c r="TKA6" s="179"/>
      <c r="TKB6" s="199"/>
      <c r="TKC6" s="199"/>
      <c r="TKD6" s="199"/>
      <c r="TKE6" s="199"/>
      <c r="TKF6" s="199"/>
      <c r="TKG6" s="199"/>
      <c r="TKH6" s="199"/>
      <c r="TKI6" s="199"/>
      <c r="TKJ6" s="189"/>
      <c r="TKK6" s="209"/>
      <c r="TKL6" s="179"/>
      <c r="TKM6" s="179"/>
      <c r="TKN6" s="179"/>
      <c r="TKO6" s="179"/>
      <c r="TKP6" s="179"/>
      <c r="TKQ6" s="179"/>
      <c r="TKR6" s="199"/>
      <c r="TKS6" s="199"/>
      <c r="TKT6" s="199"/>
      <c r="TKU6" s="199"/>
      <c r="TKV6" s="199"/>
      <c r="TKW6" s="199"/>
      <c r="TKX6" s="199"/>
      <c r="TKY6" s="199"/>
      <c r="TKZ6" s="189"/>
      <c r="TLA6" s="209"/>
      <c r="TLB6" s="179"/>
      <c r="TLC6" s="179"/>
      <c r="TLD6" s="179"/>
      <c r="TLE6" s="179"/>
      <c r="TLF6" s="179"/>
      <c r="TLG6" s="179"/>
      <c r="TLH6" s="199"/>
      <c r="TLI6" s="199"/>
      <c r="TLJ6" s="199"/>
      <c r="TLK6" s="199"/>
      <c r="TLL6" s="199"/>
      <c r="TLM6" s="199"/>
      <c r="TLN6" s="199"/>
      <c r="TLO6" s="199"/>
      <c r="TLP6" s="189"/>
      <c r="TLQ6" s="209"/>
      <c r="TLR6" s="179"/>
      <c r="TLS6" s="179"/>
      <c r="TLT6" s="179"/>
      <c r="TLU6" s="179"/>
      <c r="TLV6" s="179"/>
      <c r="TLW6" s="179"/>
      <c r="TLX6" s="199"/>
      <c r="TLY6" s="199"/>
      <c r="TLZ6" s="199"/>
      <c r="TMA6" s="199"/>
      <c r="TMB6" s="199"/>
      <c r="TMC6" s="199"/>
      <c r="TMD6" s="199"/>
      <c r="TME6" s="199"/>
      <c r="TMF6" s="189"/>
      <c r="TMG6" s="209"/>
      <c r="TMH6" s="179"/>
      <c r="TMI6" s="179"/>
      <c r="TMJ6" s="179"/>
      <c r="TMK6" s="179"/>
      <c r="TML6" s="179"/>
      <c r="TMM6" s="179"/>
      <c r="TMN6" s="199"/>
      <c r="TMO6" s="199"/>
      <c r="TMP6" s="199"/>
      <c r="TMQ6" s="199"/>
      <c r="TMR6" s="199"/>
      <c r="TMS6" s="199"/>
      <c r="TMT6" s="199"/>
      <c r="TMU6" s="199"/>
      <c r="TMV6" s="189"/>
      <c r="TMW6" s="209"/>
      <c r="TMX6" s="179"/>
      <c r="TMY6" s="179"/>
      <c r="TMZ6" s="179"/>
      <c r="TNA6" s="179"/>
      <c r="TNB6" s="179"/>
      <c r="TNC6" s="179"/>
      <c r="TND6" s="199"/>
      <c r="TNE6" s="199"/>
      <c r="TNF6" s="199"/>
      <c r="TNG6" s="199"/>
      <c r="TNH6" s="199"/>
      <c r="TNI6" s="199"/>
      <c r="TNJ6" s="199"/>
      <c r="TNK6" s="199"/>
      <c r="TNL6" s="189"/>
      <c r="TNM6" s="209"/>
      <c r="TNN6" s="179"/>
      <c r="TNO6" s="179"/>
      <c r="TNP6" s="179"/>
      <c r="TNQ6" s="179"/>
      <c r="TNR6" s="179"/>
      <c r="TNS6" s="179"/>
      <c r="TNT6" s="199"/>
      <c r="TNU6" s="199"/>
      <c r="TNV6" s="199"/>
      <c r="TNW6" s="199"/>
      <c r="TNX6" s="199"/>
      <c r="TNY6" s="199"/>
      <c r="TNZ6" s="199"/>
      <c r="TOA6" s="199"/>
      <c r="TOB6" s="189"/>
      <c r="TOC6" s="209"/>
      <c r="TOD6" s="179"/>
      <c r="TOE6" s="179"/>
      <c r="TOF6" s="179"/>
      <c r="TOG6" s="179"/>
      <c r="TOH6" s="179"/>
      <c r="TOI6" s="179"/>
      <c r="TOJ6" s="199"/>
      <c r="TOK6" s="199"/>
      <c r="TOL6" s="199"/>
      <c r="TOM6" s="199"/>
      <c r="TON6" s="199"/>
      <c r="TOO6" s="199"/>
      <c r="TOP6" s="199"/>
      <c r="TOQ6" s="199"/>
      <c r="TOR6" s="189"/>
      <c r="TOS6" s="209"/>
      <c r="TOT6" s="179"/>
      <c r="TOU6" s="179"/>
      <c r="TOV6" s="179"/>
      <c r="TOW6" s="179"/>
      <c r="TOX6" s="179"/>
      <c r="TOY6" s="179"/>
      <c r="TOZ6" s="199"/>
      <c r="TPA6" s="199"/>
      <c r="TPB6" s="199"/>
      <c r="TPC6" s="199"/>
      <c r="TPD6" s="199"/>
      <c r="TPE6" s="199"/>
      <c r="TPF6" s="199"/>
      <c r="TPG6" s="199"/>
      <c r="TPH6" s="189"/>
      <c r="TPI6" s="209"/>
      <c r="TPJ6" s="179"/>
      <c r="TPK6" s="179"/>
      <c r="TPL6" s="179"/>
      <c r="TPM6" s="179"/>
      <c r="TPN6" s="179"/>
      <c r="TPO6" s="179"/>
      <c r="TPP6" s="199"/>
      <c r="TPQ6" s="199"/>
      <c r="TPR6" s="199"/>
      <c r="TPS6" s="199"/>
      <c r="TPT6" s="199"/>
      <c r="TPU6" s="199"/>
      <c r="TPV6" s="199"/>
      <c r="TPW6" s="199"/>
      <c r="TPX6" s="189"/>
      <c r="TPY6" s="209"/>
      <c r="TPZ6" s="179"/>
      <c r="TQA6" s="179"/>
      <c r="TQB6" s="179"/>
      <c r="TQC6" s="179"/>
      <c r="TQD6" s="179"/>
      <c r="TQE6" s="179"/>
      <c r="TQF6" s="199"/>
      <c r="TQG6" s="199"/>
      <c r="TQH6" s="199"/>
      <c r="TQI6" s="199"/>
      <c r="TQJ6" s="199"/>
      <c r="TQK6" s="199"/>
      <c r="TQL6" s="199"/>
      <c r="TQM6" s="199"/>
      <c r="TQN6" s="189"/>
      <c r="TQO6" s="209"/>
      <c r="TQP6" s="179"/>
      <c r="TQQ6" s="179"/>
      <c r="TQR6" s="179"/>
      <c r="TQS6" s="179"/>
      <c r="TQT6" s="179"/>
      <c r="TQU6" s="179"/>
      <c r="TQV6" s="199"/>
      <c r="TQW6" s="199"/>
      <c r="TQX6" s="199"/>
      <c r="TQY6" s="199"/>
      <c r="TQZ6" s="199"/>
      <c r="TRA6" s="199"/>
      <c r="TRB6" s="199"/>
      <c r="TRC6" s="199"/>
      <c r="TRD6" s="189"/>
      <c r="TRE6" s="209"/>
      <c r="TRF6" s="179"/>
      <c r="TRG6" s="179"/>
      <c r="TRH6" s="179"/>
      <c r="TRI6" s="179"/>
      <c r="TRJ6" s="179"/>
      <c r="TRK6" s="179"/>
      <c r="TRL6" s="199"/>
      <c r="TRM6" s="199"/>
      <c r="TRN6" s="199"/>
      <c r="TRO6" s="199"/>
      <c r="TRP6" s="199"/>
      <c r="TRQ6" s="199"/>
      <c r="TRR6" s="199"/>
      <c r="TRS6" s="199"/>
      <c r="TRT6" s="189"/>
      <c r="TRU6" s="209"/>
      <c r="TRV6" s="179"/>
      <c r="TRW6" s="179"/>
      <c r="TRX6" s="179"/>
      <c r="TRY6" s="179"/>
      <c r="TRZ6" s="179"/>
      <c r="TSA6" s="179"/>
      <c r="TSB6" s="199"/>
      <c r="TSC6" s="199"/>
      <c r="TSD6" s="199"/>
      <c r="TSE6" s="199"/>
      <c r="TSF6" s="199"/>
      <c r="TSG6" s="199"/>
      <c r="TSH6" s="199"/>
      <c r="TSI6" s="199"/>
      <c r="TSJ6" s="189"/>
      <c r="TSK6" s="209"/>
      <c r="TSL6" s="179"/>
      <c r="TSM6" s="179"/>
      <c r="TSN6" s="179"/>
      <c r="TSO6" s="179"/>
      <c r="TSP6" s="179"/>
      <c r="TSQ6" s="179"/>
      <c r="TSR6" s="199"/>
      <c r="TSS6" s="199"/>
      <c r="TST6" s="199"/>
      <c r="TSU6" s="199"/>
      <c r="TSV6" s="199"/>
      <c r="TSW6" s="199"/>
      <c r="TSX6" s="199"/>
      <c r="TSY6" s="199"/>
      <c r="TSZ6" s="189"/>
      <c r="TTA6" s="209"/>
      <c r="TTB6" s="179"/>
      <c r="TTC6" s="179"/>
      <c r="TTD6" s="179"/>
      <c r="TTE6" s="179"/>
      <c r="TTF6" s="179"/>
      <c r="TTG6" s="179"/>
      <c r="TTH6" s="199"/>
      <c r="TTI6" s="199"/>
      <c r="TTJ6" s="199"/>
      <c r="TTK6" s="199"/>
      <c r="TTL6" s="199"/>
      <c r="TTM6" s="199"/>
      <c r="TTN6" s="199"/>
      <c r="TTO6" s="199"/>
      <c r="TTP6" s="189"/>
      <c r="TTQ6" s="209"/>
      <c r="TTR6" s="179"/>
      <c r="TTS6" s="179"/>
      <c r="TTT6" s="179"/>
      <c r="TTU6" s="179"/>
      <c r="TTV6" s="179"/>
      <c r="TTW6" s="179"/>
      <c r="TTX6" s="199"/>
      <c r="TTY6" s="199"/>
      <c r="TTZ6" s="199"/>
      <c r="TUA6" s="199"/>
      <c r="TUB6" s="199"/>
      <c r="TUC6" s="199"/>
      <c r="TUD6" s="199"/>
      <c r="TUE6" s="199"/>
      <c r="TUF6" s="189"/>
      <c r="TUG6" s="209"/>
      <c r="TUH6" s="179"/>
      <c r="TUI6" s="179"/>
      <c r="TUJ6" s="179"/>
      <c r="TUK6" s="179"/>
      <c r="TUL6" s="179"/>
      <c r="TUM6" s="179"/>
      <c r="TUN6" s="199"/>
      <c r="TUO6" s="199"/>
      <c r="TUP6" s="199"/>
      <c r="TUQ6" s="199"/>
      <c r="TUR6" s="199"/>
      <c r="TUS6" s="199"/>
      <c r="TUT6" s="199"/>
      <c r="TUU6" s="199"/>
      <c r="TUV6" s="189"/>
      <c r="TUW6" s="209"/>
      <c r="TUX6" s="179"/>
      <c r="TUY6" s="179"/>
      <c r="TUZ6" s="179"/>
      <c r="TVA6" s="179"/>
      <c r="TVB6" s="179"/>
      <c r="TVC6" s="179"/>
      <c r="TVD6" s="199"/>
      <c r="TVE6" s="199"/>
      <c r="TVF6" s="199"/>
      <c r="TVG6" s="199"/>
      <c r="TVH6" s="199"/>
      <c r="TVI6" s="199"/>
      <c r="TVJ6" s="199"/>
      <c r="TVK6" s="199"/>
      <c r="TVL6" s="189"/>
      <c r="TVM6" s="209"/>
      <c r="TVN6" s="179"/>
      <c r="TVO6" s="179"/>
      <c r="TVP6" s="179"/>
      <c r="TVQ6" s="179"/>
      <c r="TVR6" s="179"/>
      <c r="TVS6" s="179"/>
      <c r="TVT6" s="199"/>
      <c r="TVU6" s="199"/>
      <c r="TVV6" s="199"/>
      <c r="TVW6" s="199"/>
      <c r="TVX6" s="199"/>
      <c r="TVY6" s="199"/>
      <c r="TVZ6" s="199"/>
      <c r="TWA6" s="199"/>
      <c r="TWB6" s="189"/>
      <c r="TWC6" s="209"/>
      <c r="TWD6" s="179"/>
      <c r="TWE6" s="179"/>
      <c r="TWF6" s="179"/>
      <c r="TWG6" s="179"/>
      <c r="TWH6" s="179"/>
      <c r="TWI6" s="179"/>
      <c r="TWJ6" s="199"/>
      <c r="TWK6" s="199"/>
      <c r="TWL6" s="199"/>
      <c r="TWM6" s="199"/>
      <c r="TWN6" s="199"/>
      <c r="TWO6" s="199"/>
      <c r="TWP6" s="199"/>
      <c r="TWQ6" s="199"/>
      <c r="TWR6" s="189"/>
      <c r="TWS6" s="209"/>
      <c r="TWT6" s="179"/>
      <c r="TWU6" s="179"/>
      <c r="TWV6" s="179"/>
      <c r="TWW6" s="179"/>
      <c r="TWX6" s="179"/>
      <c r="TWY6" s="179"/>
      <c r="TWZ6" s="199"/>
      <c r="TXA6" s="199"/>
      <c r="TXB6" s="199"/>
      <c r="TXC6" s="199"/>
      <c r="TXD6" s="199"/>
      <c r="TXE6" s="199"/>
      <c r="TXF6" s="199"/>
      <c r="TXG6" s="199"/>
      <c r="TXH6" s="189"/>
      <c r="TXI6" s="209"/>
      <c r="TXJ6" s="179"/>
      <c r="TXK6" s="179"/>
      <c r="TXL6" s="179"/>
      <c r="TXM6" s="179"/>
      <c r="TXN6" s="179"/>
      <c r="TXO6" s="179"/>
      <c r="TXP6" s="199"/>
      <c r="TXQ6" s="199"/>
      <c r="TXR6" s="199"/>
      <c r="TXS6" s="199"/>
      <c r="TXT6" s="199"/>
      <c r="TXU6" s="199"/>
      <c r="TXV6" s="199"/>
      <c r="TXW6" s="199"/>
      <c r="TXX6" s="189"/>
      <c r="TXY6" s="209"/>
      <c r="TXZ6" s="179"/>
      <c r="TYA6" s="179"/>
      <c r="TYB6" s="179"/>
      <c r="TYC6" s="179"/>
      <c r="TYD6" s="179"/>
      <c r="TYE6" s="179"/>
      <c r="TYF6" s="199"/>
      <c r="TYG6" s="199"/>
      <c r="TYH6" s="199"/>
      <c r="TYI6" s="199"/>
      <c r="TYJ6" s="199"/>
      <c r="TYK6" s="199"/>
      <c r="TYL6" s="199"/>
      <c r="TYM6" s="199"/>
      <c r="TYN6" s="189"/>
      <c r="TYO6" s="209"/>
      <c r="TYP6" s="179"/>
      <c r="TYQ6" s="179"/>
      <c r="TYR6" s="179"/>
      <c r="TYS6" s="179"/>
      <c r="TYT6" s="179"/>
      <c r="TYU6" s="179"/>
      <c r="TYV6" s="199"/>
      <c r="TYW6" s="199"/>
      <c r="TYX6" s="199"/>
      <c r="TYY6" s="199"/>
      <c r="TYZ6" s="199"/>
      <c r="TZA6" s="199"/>
      <c r="TZB6" s="199"/>
      <c r="TZC6" s="199"/>
      <c r="TZD6" s="189"/>
      <c r="TZE6" s="209"/>
      <c r="TZF6" s="179"/>
      <c r="TZG6" s="179"/>
      <c r="TZH6" s="179"/>
      <c r="TZI6" s="179"/>
      <c r="TZJ6" s="179"/>
      <c r="TZK6" s="179"/>
      <c r="TZL6" s="199"/>
      <c r="TZM6" s="199"/>
      <c r="TZN6" s="199"/>
      <c r="TZO6" s="199"/>
      <c r="TZP6" s="199"/>
      <c r="TZQ6" s="199"/>
      <c r="TZR6" s="199"/>
      <c r="TZS6" s="199"/>
      <c r="TZT6" s="189"/>
      <c r="TZU6" s="209"/>
      <c r="TZV6" s="179"/>
      <c r="TZW6" s="179"/>
      <c r="TZX6" s="179"/>
      <c r="TZY6" s="179"/>
      <c r="TZZ6" s="179"/>
      <c r="UAA6" s="179"/>
      <c r="UAB6" s="199"/>
      <c r="UAC6" s="199"/>
      <c r="UAD6" s="199"/>
      <c r="UAE6" s="199"/>
      <c r="UAF6" s="199"/>
      <c r="UAG6" s="199"/>
      <c r="UAH6" s="199"/>
      <c r="UAI6" s="199"/>
      <c r="UAJ6" s="189"/>
      <c r="UAK6" s="209"/>
      <c r="UAL6" s="179"/>
      <c r="UAM6" s="179"/>
      <c r="UAN6" s="179"/>
      <c r="UAO6" s="179"/>
      <c r="UAP6" s="179"/>
      <c r="UAQ6" s="179"/>
      <c r="UAR6" s="199"/>
      <c r="UAS6" s="199"/>
      <c r="UAT6" s="199"/>
      <c r="UAU6" s="199"/>
      <c r="UAV6" s="199"/>
      <c r="UAW6" s="199"/>
      <c r="UAX6" s="199"/>
      <c r="UAY6" s="199"/>
      <c r="UAZ6" s="189"/>
      <c r="UBA6" s="209"/>
      <c r="UBB6" s="179"/>
      <c r="UBC6" s="179"/>
      <c r="UBD6" s="179"/>
      <c r="UBE6" s="179"/>
      <c r="UBF6" s="179"/>
      <c r="UBG6" s="179"/>
      <c r="UBH6" s="199"/>
      <c r="UBI6" s="199"/>
      <c r="UBJ6" s="199"/>
      <c r="UBK6" s="199"/>
      <c r="UBL6" s="199"/>
      <c r="UBM6" s="199"/>
      <c r="UBN6" s="199"/>
      <c r="UBO6" s="199"/>
      <c r="UBP6" s="189"/>
      <c r="UBQ6" s="209"/>
      <c r="UBR6" s="179"/>
      <c r="UBS6" s="179"/>
      <c r="UBT6" s="179"/>
      <c r="UBU6" s="179"/>
      <c r="UBV6" s="179"/>
      <c r="UBW6" s="179"/>
      <c r="UBX6" s="199"/>
      <c r="UBY6" s="199"/>
      <c r="UBZ6" s="199"/>
      <c r="UCA6" s="199"/>
      <c r="UCB6" s="199"/>
      <c r="UCC6" s="199"/>
      <c r="UCD6" s="199"/>
      <c r="UCE6" s="199"/>
      <c r="UCF6" s="189"/>
      <c r="UCG6" s="209"/>
      <c r="UCH6" s="179"/>
      <c r="UCI6" s="179"/>
      <c r="UCJ6" s="179"/>
      <c r="UCK6" s="179"/>
      <c r="UCL6" s="179"/>
      <c r="UCM6" s="179"/>
      <c r="UCN6" s="199"/>
      <c r="UCO6" s="199"/>
      <c r="UCP6" s="199"/>
      <c r="UCQ6" s="199"/>
      <c r="UCR6" s="199"/>
      <c r="UCS6" s="199"/>
      <c r="UCT6" s="199"/>
      <c r="UCU6" s="199"/>
      <c r="UCV6" s="189"/>
      <c r="UCW6" s="209"/>
      <c r="UCX6" s="179"/>
      <c r="UCY6" s="179"/>
      <c r="UCZ6" s="179"/>
      <c r="UDA6" s="179"/>
      <c r="UDB6" s="179"/>
      <c r="UDC6" s="179"/>
      <c r="UDD6" s="199"/>
      <c r="UDE6" s="199"/>
      <c r="UDF6" s="199"/>
      <c r="UDG6" s="199"/>
      <c r="UDH6" s="199"/>
      <c r="UDI6" s="199"/>
      <c r="UDJ6" s="199"/>
      <c r="UDK6" s="199"/>
      <c r="UDL6" s="189"/>
      <c r="UDM6" s="209"/>
      <c r="UDN6" s="179"/>
      <c r="UDO6" s="179"/>
      <c r="UDP6" s="179"/>
      <c r="UDQ6" s="179"/>
      <c r="UDR6" s="179"/>
      <c r="UDS6" s="179"/>
      <c r="UDT6" s="199"/>
      <c r="UDU6" s="199"/>
      <c r="UDV6" s="199"/>
      <c r="UDW6" s="199"/>
      <c r="UDX6" s="199"/>
      <c r="UDY6" s="199"/>
      <c r="UDZ6" s="199"/>
      <c r="UEA6" s="199"/>
      <c r="UEB6" s="189"/>
      <c r="UEC6" s="209"/>
      <c r="UED6" s="179"/>
      <c r="UEE6" s="179"/>
      <c r="UEF6" s="179"/>
      <c r="UEG6" s="179"/>
      <c r="UEH6" s="179"/>
      <c r="UEI6" s="179"/>
      <c r="UEJ6" s="199"/>
      <c r="UEK6" s="199"/>
      <c r="UEL6" s="199"/>
      <c r="UEM6" s="199"/>
      <c r="UEN6" s="199"/>
      <c r="UEO6" s="199"/>
      <c r="UEP6" s="199"/>
      <c r="UEQ6" s="199"/>
      <c r="UER6" s="189"/>
      <c r="UES6" s="209"/>
      <c r="UET6" s="179"/>
      <c r="UEU6" s="179"/>
      <c r="UEV6" s="179"/>
      <c r="UEW6" s="179"/>
      <c r="UEX6" s="179"/>
      <c r="UEY6" s="179"/>
      <c r="UEZ6" s="199"/>
      <c r="UFA6" s="199"/>
      <c r="UFB6" s="199"/>
      <c r="UFC6" s="199"/>
      <c r="UFD6" s="199"/>
      <c r="UFE6" s="199"/>
      <c r="UFF6" s="199"/>
      <c r="UFG6" s="199"/>
      <c r="UFH6" s="189"/>
      <c r="UFI6" s="209"/>
      <c r="UFJ6" s="179"/>
      <c r="UFK6" s="179"/>
      <c r="UFL6" s="179"/>
      <c r="UFM6" s="179"/>
      <c r="UFN6" s="179"/>
      <c r="UFO6" s="179"/>
      <c r="UFP6" s="199"/>
      <c r="UFQ6" s="199"/>
      <c r="UFR6" s="199"/>
      <c r="UFS6" s="199"/>
      <c r="UFT6" s="199"/>
      <c r="UFU6" s="199"/>
      <c r="UFV6" s="199"/>
      <c r="UFW6" s="199"/>
      <c r="UFX6" s="189"/>
      <c r="UFY6" s="209"/>
      <c r="UFZ6" s="179"/>
      <c r="UGA6" s="179"/>
      <c r="UGB6" s="179"/>
      <c r="UGC6" s="179"/>
      <c r="UGD6" s="179"/>
      <c r="UGE6" s="179"/>
      <c r="UGF6" s="199"/>
      <c r="UGG6" s="199"/>
      <c r="UGH6" s="199"/>
      <c r="UGI6" s="199"/>
      <c r="UGJ6" s="199"/>
      <c r="UGK6" s="199"/>
      <c r="UGL6" s="199"/>
      <c r="UGM6" s="199"/>
      <c r="UGN6" s="189"/>
      <c r="UGO6" s="209"/>
      <c r="UGP6" s="179"/>
      <c r="UGQ6" s="179"/>
      <c r="UGR6" s="179"/>
      <c r="UGS6" s="179"/>
      <c r="UGT6" s="179"/>
      <c r="UGU6" s="179"/>
      <c r="UGV6" s="199"/>
      <c r="UGW6" s="199"/>
      <c r="UGX6" s="199"/>
      <c r="UGY6" s="199"/>
      <c r="UGZ6" s="199"/>
      <c r="UHA6" s="199"/>
      <c r="UHB6" s="199"/>
      <c r="UHC6" s="199"/>
      <c r="UHD6" s="189"/>
      <c r="UHE6" s="209"/>
      <c r="UHF6" s="179"/>
      <c r="UHG6" s="179"/>
      <c r="UHH6" s="179"/>
      <c r="UHI6" s="179"/>
      <c r="UHJ6" s="179"/>
      <c r="UHK6" s="179"/>
      <c r="UHL6" s="199"/>
      <c r="UHM6" s="199"/>
      <c r="UHN6" s="199"/>
      <c r="UHO6" s="199"/>
      <c r="UHP6" s="199"/>
      <c r="UHQ6" s="199"/>
      <c r="UHR6" s="199"/>
      <c r="UHS6" s="199"/>
      <c r="UHT6" s="189"/>
      <c r="UHU6" s="209"/>
      <c r="UHV6" s="179"/>
      <c r="UHW6" s="179"/>
      <c r="UHX6" s="179"/>
      <c r="UHY6" s="179"/>
      <c r="UHZ6" s="179"/>
      <c r="UIA6" s="179"/>
      <c r="UIB6" s="199"/>
      <c r="UIC6" s="199"/>
      <c r="UID6" s="199"/>
      <c r="UIE6" s="199"/>
      <c r="UIF6" s="199"/>
      <c r="UIG6" s="199"/>
      <c r="UIH6" s="199"/>
      <c r="UII6" s="199"/>
      <c r="UIJ6" s="189"/>
      <c r="UIK6" s="209"/>
      <c r="UIL6" s="179"/>
      <c r="UIM6" s="179"/>
      <c r="UIN6" s="179"/>
      <c r="UIO6" s="179"/>
      <c r="UIP6" s="179"/>
      <c r="UIQ6" s="179"/>
      <c r="UIR6" s="199"/>
      <c r="UIS6" s="199"/>
      <c r="UIT6" s="199"/>
      <c r="UIU6" s="199"/>
      <c r="UIV6" s="199"/>
      <c r="UIW6" s="199"/>
      <c r="UIX6" s="199"/>
      <c r="UIY6" s="199"/>
      <c r="UIZ6" s="189"/>
      <c r="UJA6" s="209"/>
      <c r="UJB6" s="179"/>
      <c r="UJC6" s="179"/>
      <c r="UJD6" s="179"/>
      <c r="UJE6" s="179"/>
      <c r="UJF6" s="179"/>
      <c r="UJG6" s="179"/>
      <c r="UJH6" s="199"/>
      <c r="UJI6" s="199"/>
      <c r="UJJ6" s="199"/>
      <c r="UJK6" s="199"/>
      <c r="UJL6" s="199"/>
      <c r="UJM6" s="199"/>
      <c r="UJN6" s="199"/>
      <c r="UJO6" s="199"/>
      <c r="UJP6" s="189"/>
      <c r="UJQ6" s="209"/>
      <c r="UJR6" s="179"/>
      <c r="UJS6" s="179"/>
      <c r="UJT6" s="179"/>
      <c r="UJU6" s="179"/>
      <c r="UJV6" s="179"/>
      <c r="UJW6" s="179"/>
      <c r="UJX6" s="199"/>
      <c r="UJY6" s="199"/>
      <c r="UJZ6" s="199"/>
      <c r="UKA6" s="199"/>
      <c r="UKB6" s="199"/>
      <c r="UKC6" s="199"/>
      <c r="UKD6" s="199"/>
      <c r="UKE6" s="199"/>
      <c r="UKF6" s="189"/>
      <c r="UKG6" s="209"/>
      <c r="UKH6" s="179"/>
      <c r="UKI6" s="179"/>
      <c r="UKJ6" s="179"/>
      <c r="UKK6" s="179"/>
      <c r="UKL6" s="179"/>
      <c r="UKM6" s="179"/>
      <c r="UKN6" s="199"/>
      <c r="UKO6" s="199"/>
      <c r="UKP6" s="199"/>
      <c r="UKQ6" s="199"/>
      <c r="UKR6" s="199"/>
      <c r="UKS6" s="199"/>
      <c r="UKT6" s="199"/>
      <c r="UKU6" s="199"/>
      <c r="UKV6" s="189"/>
      <c r="UKW6" s="209"/>
      <c r="UKX6" s="179"/>
      <c r="UKY6" s="179"/>
      <c r="UKZ6" s="179"/>
      <c r="ULA6" s="179"/>
      <c r="ULB6" s="179"/>
      <c r="ULC6" s="179"/>
      <c r="ULD6" s="199"/>
      <c r="ULE6" s="199"/>
      <c r="ULF6" s="199"/>
      <c r="ULG6" s="199"/>
      <c r="ULH6" s="199"/>
      <c r="ULI6" s="199"/>
      <c r="ULJ6" s="199"/>
      <c r="ULK6" s="199"/>
      <c r="ULL6" s="189"/>
      <c r="ULM6" s="209"/>
      <c r="ULN6" s="179"/>
      <c r="ULO6" s="179"/>
      <c r="ULP6" s="179"/>
      <c r="ULQ6" s="179"/>
      <c r="ULR6" s="179"/>
      <c r="ULS6" s="179"/>
      <c r="ULT6" s="199"/>
      <c r="ULU6" s="199"/>
      <c r="ULV6" s="199"/>
      <c r="ULW6" s="199"/>
      <c r="ULX6" s="199"/>
      <c r="ULY6" s="199"/>
      <c r="ULZ6" s="199"/>
      <c r="UMA6" s="199"/>
      <c r="UMB6" s="189"/>
      <c r="UMC6" s="209"/>
      <c r="UMD6" s="179"/>
      <c r="UME6" s="179"/>
      <c r="UMF6" s="179"/>
      <c r="UMG6" s="179"/>
      <c r="UMH6" s="179"/>
      <c r="UMI6" s="179"/>
      <c r="UMJ6" s="199"/>
      <c r="UMK6" s="199"/>
      <c r="UML6" s="199"/>
      <c r="UMM6" s="199"/>
      <c r="UMN6" s="199"/>
      <c r="UMO6" s="199"/>
      <c r="UMP6" s="199"/>
      <c r="UMQ6" s="199"/>
      <c r="UMR6" s="189"/>
      <c r="UMS6" s="209"/>
      <c r="UMT6" s="179"/>
      <c r="UMU6" s="179"/>
      <c r="UMV6" s="179"/>
      <c r="UMW6" s="179"/>
      <c r="UMX6" s="179"/>
      <c r="UMY6" s="179"/>
      <c r="UMZ6" s="199"/>
      <c r="UNA6" s="199"/>
      <c r="UNB6" s="199"/>
      <c r="UNC6" s="199"/>
      <c r="UND6" s="199"/>
      <c r="UNE6" s="199"/>
      <c r="UNF6" s="199"/>
      <c r="UNG6" s="199"/>
      <c r="UNH6" s="189"/>
      <c r="UNI6" s="209"/>
      <c r="UNJ6" s="179"/>
      <c r="UNK6" s="179"/>
      <c r="UNL6" s="179"/>
      <c r="UNM6" s="179"/>
      <c r="UNN6" s="179"/>
      <c r="UNO6" s="179"/>
      <c r="UNP6" s="199"/>
      <c r="UNQ6" s="199"/>
      <c r="UNR6" s="199"/>
      <c r="UNS6" s="199"/>
      <c r="UNT6" s="199"/>
      <c r="UNU6" s="199"/>
      <c r="UNV6" s="199"/>
      <c r="UNW6" s="199"/>
      <c r="UNX6" s="189"/>
      <c r="UNY6" s="209"/>
      <c r="UNZ6" s="179"/>
      <c r="UOA6" s="179"/>
      <c r="UOB6" s="179"/>
      <c r="UOC6" s="179"/>
      <c r="UOD6" s="179"/>
      <c r="UOE6" s="179"/>
      <c r="UOF6" s="199"/>
      <c r="UOG6" s="199"/>
      <c r="UOH6" s="199"/>
      <c r="UOI6" s="199"/>
      <c r="UOJ6" s="199"/>
      <c r="UOK6" s="199"/>
      <c r="UOL6" s="199"/>
      <c r="UOM6" s="199"/>
      <c r="UON6" s="189"/>
      <c r="UOO6" s="209"/>
      <c r="UOP6" s="179"/>
      <c r="UOQ6" s="179"/>
      <c r="UOR6" s="179"/>
      <c r="UOS6" s="179"/>
      <c r="UOT6" s="179"/>
      <c r="UOU6" s="179"/>
      <c r="UOV6" s="199"/>
      <c r="UOW6" s="199"/>
      <c r="UOX6" s="199"/>
      <c r="UOY6" s="199"/>
      <c r="UOZ6" s="199"/>
      <c r="UPA6" s="199"/>
      <c r="UPB6" s="199"/>
      <c r="UPC6" s="199"/>
      <c r="UPD6" s="189"/>
      <c r="UPE6" s="209"/>
      <c r="UPF6" s="179"/>
      <c r="UPG6" s="179"/>
      <c r="UPH6" s="179"/>
      <c r="UPI6" s="179"/>
      <c r="UPJ6" s="179"/>
      <c r="UPK6" s="179"/>
      <c r="UPL6" s="199"/>
      <c r="UPM6" s="199"/>
      <c r="UPN6" s="199"/>
      <c r="UPO6" s="199"/>
      <c r="UPP6" s="199"/>
      <c r="UPQ6" s="199"/>
      <c r="UPR6" s="199"/>
      <c r="UPS6" s="199"/>
      <c r="UPT6" s="189"/>
      <c r="UPU6" s="209"/>
      <c r="UPV6" s="179"/>
      <c r="UPW6" s="179"/>
      <c r="UPX6" s="179"/>
      <c r="UPY6" s="179"/>
      <c r="UPZ6" s="179"/>
      <c r="UQA6" s="179"/>
      <c r="UQB6" s="199"/>
      <c r="UQC6" s="199"/>
      <c r="UQD6" s="199"/>
      <c r="UQE6" s="199"/>
      <c r="UQF6" s="199"/>
      <c r="UQG6" s="199"/>
      <c r="UQH6" s="199"/>
      <c r="UQI6" s="199"/>
      <c r="UQJ6" s="189"/>
      <c r="UQK6" s="209"/>
      <c r="UQL6" s="179"/>
      <c r="UQM6" s="179"/>
      <c r="UQN6" s="179"/>
      <c r="UQO6" s="179"/>
      <c r="UQP6" s="179"/>
      <c r="UQQ6" s="179"/>
      <c r="UQR6" s="199"/>
      <c r="UQS6" s="199"/>
      <c r="UQT6" s="199"/>
      <c r="UQU6" s="199"/>
      <c r="UQV6" s="199"/>
      <c r="UQW6" s="199"/>
      <c r="UQX6" s="199"/>
      <c r="UQY6" s="199"/>
      <c r="UQZ6" s="189"/>
      <c r="URA6" s="209"/>
      <c r="URB6" s="179"/>
      <c r="URC6" s="179"/>
      <c r="URD6" s="179"/>
      <c r="URE6" s="179"/>
      <c r="URF6" s="179"/>
      <c r="URG6" s="179"/>
      <c r="URH6" s="199"/>
      <c r="URI6" s="199"/>
      <c r="URJ6" s="199"/>
      <c r="URK6" s="199"/>
      <c r="URL6" s="199"/>
      <c r="URM6" s="199"/>
      <c r="URN6" s="199"/>
      <c r="URO6" s="199"/>
      <c r="URP6" s="189"/>
      <c r="URQ6" s="209"/>
      <c r="URR6" s="179"/>
      <c r="URS6" s="179"/>
      <c r="URT6" s="179"/>
      <c r="URU6" s="179"/>
      <c r="URV6" s="179"/>
      <c r="URW6" s="179"/>
      <c r="URX6" s="199"/>
      <c r="URY6" s="199"/>
      <c r="URZ6" s="199"/>
      <c r="USA6" s="199"/>
      <c r="USB6" s="199"/>
      <c r="USC6" s="199"/>
      <c r="USD6" s="199"/>
      <c r="USE6" s="199"/>
      <c r="USF6" s="189"/>
      <c r="USG6" s="209"/>
      <c r="USH6" s="179"/>
      <c r="USI6" s="179"/>
      <c r="USJ6" s="179"/>
      <c r="USK6" s="179"/>
      <c r="USL6" s="179"/>
      <c r="USM6" s="179"/>
      <c r="USN6" s="199"/>
      <c r="USO6" s="199"/>
      <c r="USP6" s="199"/>
      <c r="USQ6" s="199"/>
      <c r="USR6" s="199"/>
      <c r="USS6" s="199"/>
      <c r="UST6" s="199"/>
      <c r="USU6" s="199"/>
      <c r="USV6" s="189"/>
      <c r="USW6" s="209"/>
      <c r="USX6" s="179"/>
      <c r="USY6" s="179"/>
      <c r="USZ6" s="179"/>
      <c r="UTA6" s="179"/>
      <c r="UTB6" s="179"/>
      <c r="UTC6" s="179"/>
      <c r="UTD6" s="199"/>
      <c r="UTE6" s="199"/>
      <c r="UTF6" s="199"/>
      <c r="UTG6" s="199"/>
      <c r="UTH6" s="199"/>
      <c r="UTI6" s="199"/>
      <c r="UTJ6" s="199"/>
      <c r="UTK6" s="199"/>
      <c r="UTL6" s="189"/>
      <c r="UTM6" s="209"/>
      <c r="UTN6" s="179"/>
      <c r="UTO6" s="179"/>
      <c r="UTP6" s="179"/>
      <c r="UTQ6" s="179"/>
      <c r="UTR6" s="179"/>
      <c r="UTS6" s="179"/>
      <c r="UTT6" s="199"/>
      <c r="UTU6" s="199"/>
      <c r="UTV6" s="199"/>
      <c r="UTW6" s="199"/>
      <c r="UTX6" s="199"/>
      <c r="UTY6" s="199"/>
      <c r="UTZ6" s="199"/>
      <c r="UUA6" s="199"/>
      <c r="UUB6" s="189"/>
      <c r="UUC6" s="209"/>
      <c r="UUD6" s="179"/>
      <c r="UUE6" s="179"/>
      <c r="UUF6" s="179"/>
      <c r="UUG6" s="179"/>
      <c r="UUH6" s="179"/>
      <c r="UUI6" s="179"/>
      <c r="UUJ6" s="199"/>
      <c r="UUK6" s="199"/>
      <c r="UUL6" s="199"/>
      <c r="UUM6" s="199"/>
      <c r="UUN6" s="199"/>
      <c r="UUO6" s="199"/>
      <c r="UUP6" s="199"/>
      <c r="UUQ6" s="199"/>
      <c r="UUR6" s="189"/>
      <c r="UUS6" s="209"/>
      <c r="UUT6" s="179"/>
      <c r="UUU6" s="179"/>
      <c r="UUV6" s="179"/>
      <c r="UUW6" s="179"/>
      <c r="UUX6" s="179"/>
      <c r="UUY6" s="179"/>
      <c r="UUZ6" s="199"/>
      <c r="UVA6" s="199"/>
      <c r="UVB6" s="199"/>
      <c r="UVC6" s="199"/>
      <c r="UVD6" s="199"/>
      <c r="UVE6" s="199"/>
      <c r="UVF6" s="199"/>
      <c r="UVG6" s="199"/>
      <c r="UVH6" s="189"/>
      <c r="UVI6" s="209"/>
      <c r="UVJ6" s="179"/>
      <c r="UVK6" s="179"/>
      <c r="UVL6" s="179"/>
      <c r="UVM6" s="179"/>
      <c r="UVN6" s="179"/>
      <c r="UVO6" s="179"/>
      <c r="UVP6" s="199"/>
      <c r="UVQ6" s="199"/>
      <c r="UVR6" s="199"/>
      <c r="UVS6" s="199"/>
      <c r="UVT6" s="199"/>
      <c r="UVU6" s="199"/>
      <c r="UVV6" s="199"/>
      <c r="UVW6" s="199"/>
      <c r="UVX6" s="189"/>
      <c r="UVY6" s="209"/>
      <c r="UVZ6" s="179"/>
      <c r="UWA6" s="179"/>
      <c r="UWB6" s="179"/>
      <c r="UWC6" s="179"/>
      <c r="UWD6" s="179"/>
      <c r="UWE6" s="179"/>
      <c r="UWF6" s="199"/>
      <c r="UWG6" s="199"/>
      <c r="UWH6" s="199"/>
      <c r="UWI6" s="199"/>
      <c r="UWJ6" s="199"/>
      <c r="UWK6" s="199"/>
      <c r="UWL6" s="199"/>
      <c r="UWM6" s="199"/>
      <c r="UWN6" s="189"/>
      <c r="UWO6" s="209"/>
      <c r="UWP6" s="179"/>
      <c r="UWQ6" s="179"/>
      <c r="UWR6" s="179"/>
      <c r="UWS6" s="179"/>
      <c r="UWT6" s="179"/>
      <c r="UWU6" s="179"/>
      <c r="UWV6" s="199"/>
      <c r="UWW6" s="199"/>
      <c r="UWX6" s="199"/>
      <c r="UWY6" s="199"/>
      <c r="UWZ6" s="199"/>
      <c r="UXA6" s="199"/>
      <c r="UXB6" s="199"/>
      <c r="UXC6" s="199"/>
      <c r="UXD6" s="189"/>
      <c r="UXE6" s="209"/>
      <c r="UXF6" s="179"/>
      <c r="UXG6" s="179"/>
      <c r="UXH6" s="179"/>
      <c r="UXI6" s="179"/>
      <c r="UXJ6" s="179"/>
      <c r="UXK6" s="179"/>
      <c r="UXL6" s="199"/>
      <c r="UXM6" s="199"/>
      <c r="UXN6" s="199"/>
      <c r="UXO6" s="199"/>
      <c r="UXP6" s="199"/>
      <c r="UXQ6" s="199"/>
      <c r="UXR6" s="199"/>
      <c r="UXS6" s="199"/>
      <c r="UXT6" s="189"/>
      <c r="UXU6" s="209"/>
      <c r="UXV6" s="179"/>
      <c r="UXW6" s="179"/>
      <c r="UXX6" s="179"/>
      <c r="UXY6" s="179"/>
      <c r="UXZ6" s="179"/>
      <c r="UYA6" s="179"/>
      <c r="UYB6" s="199"/>
      <c r="UYC6" s="199"/>
      <c r="UYD6" s="199"/>
      <c r="UYE6" s="199"/>
      <c r="UYF6" s="199"/>
      <c r="UYG6" s="199"/>
      <c r="UYH6" s="199"/>
      <c r="UYI6" s="199"/>
      <c r="UYJ6" s="189"/>
      <c r="UYK6" s="209"/>
      <c r="UYL6" s="179"/>
      <c r="UYM6" s="179"/>
      <c r="UYN6" s="179"/>
      <c r="UYO6" s="179"/>
      <c r="UYP6" s="179"/>
      <c r="UYQ6" s="179"/>
      <c r="UYR6" s="199"/>
      <c r="UYS6" s="199"/>
      <c r="UYT6" s="199"/>
      <c r="UYU6" s="199"/>
      <c r="UYV6" s="199"/>
      <c r="UYW6" s="199"/>
      <c r="UYX6" s="199"/>
      <c r="UYY6" s="199"/>
      <c r="UYZ6" s="189"/>
      <c r="UZA6" s="209"/>
      <c r="UZB6" s="179"/>
      <c r="UZC6" s="179"/>
      <c r="UZD6" s="179"/>
      <c r="UZE6" s="179"/>
      <c r="UZF6" s="179"/>
      <c r="UZG6" s="179"/>
      <c r="UZH6" s="199"/>
      <c r="UZI6" s="199"/>
      <c r="UZJ6" s="199"/>
      <c r="UZK6" s="199"/>
      <c r="UZL6" s="199"/>
      <c r="UZM6" s="199"/>
      <c r="UZN6" s="199"/>
      <c r="UZO6" s="199"/>
      <c r="UZP6" s="189"/>
      <c r="UZQ6" s="209"/>
      <c r="UZR6" s="179"/>
      <c r="UZS6" s="179"/>
      <c r="UZT6" s="179"/>
      <c r="UZU6" s="179"/>
      <c r="UZV6" s="179"/>
      <c r="UZW6" s="179"/>
      <c r="UZX6" s="199"/>
      <c r="UZY6" s="199"/>
      <c r="UZZ6" s="199"/>
      <c r="VAA6" s="199"/>
      <c r="VAB6" s="199"/>
      <c r="VAC6" s="199"/>
      <c r="VAD6" s="199"/>
      <c r="VAE6" s="199"/>
      <c r="VAF6" s="189"/>
      <c r="VAG6" s="209"/>
      <c r="VAH6" s="179"/>
      <c r="VAI6" s="179"/>
      <c r="VAJ6" s="179"/>
      <c r="VAK6" s="179"/>
      <c r="VAL6" s="179"/>
      <c r="VAM6" s="179"/>
      <c r="VAN6" s="199"/>
      <c r="VAO6" s="199"/>
      <c r="VAP6" s="199"/>
      <c r="VAQ6" s="199"/>
      <c r="VAR6" s="199"/>
      <c r="VAS6" s="199"/>
      <c r="VAT6" s="199"/>
      <c r="VAU6" s="199"/>
      <c r="VAV6" s="189"/>
      <c r="VAW6" s="209"/>
      <c r="VAX6" s="179"/>
      <c r="VAY6" s="179"/>
      <c r="VAZ6" s="179"/>
      <c r="VBA6" s="179"/>
      <c r="VBB6" s="179"/>
      <c r="VBC6" s="179"/>
      <c r="VBD6" s="199"/>
      <c r="VBE6" s="199"/>
      <c r="VBF6" s="199"/>
      <c r="VBG6" s="199"/>
      <c r="VBH6" s="199"/>
      <c r="VBI6" s="199"/>
      <c r="VBJ6" s="199"/>
      <c r="VBK6" s="199"/>
      <c r="VBL6" s="189"/>
      <c r="VBM6" s="209"/>
      <c r="VBN6" s="179"/>
      <c r="VBO6" s="179"/>
      <c r="VBP6" s="179"/>
      <c r="VBQ6" s="179"/>
      <c r="VBR6" s="179"/>
      <c r="VBS6" s="179"/>
      <c r="VBT6" s="199"/>
      <c r="VBU6" s="199"/>
      <c r="VBV6" s="199"/>
      <c r="VBW6" s="199"/>
      <c r="VBX6" s="199"/>
      <c r="VBY6" s="199"/>
      <c r="VBZ6" s="199"/>
      <c r="VCA6" s="199"/>
      <c r="VCB6" s="189"/>
      <c r="VCC6" s="209"/>
      <c r="VCD6" s="179"/>
      <c r="VCE6" s="179"/>
      <c r="VCF6" s="179"/>
      <c r="VCG6" s="179"/>
      <c r="VCH6" s="179"/>
      <c r="VCI6" s="179"/>
      <c r="VCJ6" s="199"/>
      <c r="VCK6" s="199"/>
      <c r="VCL6" s="199"/>
      <c r="VCM6" s="199"/>
      <c r="VCN6" s="199"/>
      <c r="VCO6" s="199"/>
      <c r="VCP6" s="199"/>
      <c r="VCQ6" s="199"/>
      <c r="VCR6" s="189"/>
      <c r="VCS6" s="209"/>
      <c r="VCT6" s="179"/>
      <c r="VCU6" s="179"/>
      <c r="VCV6" s="179"/>
      <c r="VCW6" s="179"/>
      <c r="VCX6" s="179"/>
      <c r="VCY6" s="179"/>
      <c r="VCZ6" s="199"/>
      <c r="VDA6" s="199"/>
      <c r="VDB6" s="199"/>
      <c r="VDC6" s="199"/>
      <c r="VDD6" s="199"/>
      <c r="VDE6" s="199"/>
      <c r="VDF6" s="199"/>
      <c r="VDG6" s="199"/>
      <c r="VDH6" s="189"/>
      <c r="VDI6" s="209"/>
      <c r="VDJ6" s="179"/>
      <c r="VDK6" s="179"/>
      <c r="VDL6" s="179"/>
      <c r="VDM6" s="179"/>
      <c r="VDN6" s="179"/>
      <c r="VDO6" s="179"/>
      <c r="VDP6" s="199"/>
      <c r="VDQ6" s="199"/>
      <c r="VDR6" s="199"/>
      <c r="VDS6" s="199"/>
      <c r="VDT6" s="199"/>
      <c r="VDU6" s="199"/>
      <c r="VDV6" s="199"/>
      <c r="VDW6" s="199"/>
      <c r="VDX6" s="189"/>
      <c r="VDY6" s="209"/>
      <c r="VDZ6" s="179"/>
      <c r="VEA6" s="179"/>
      <c r="VEB6" s="179"/>
      <c r="VEC6" s="179"/>
      <c r="VED6" s="179"/>
      <c r="VEE6" s="179"/>
      <c r="VEF6" s="199"/>
      <c r="VEG6" s="199"/>
      <c r="VEH6" s="199"/>
      <c r="VEI6" s="199"/>
      <c r="VEJ6" s="199"/>
      <c r="VEK6" s="199"/>
      <c r="VEL6" s="199"/>
      <c r="VEM6" s="199"/>
      <c r="VEN6" s="189"/>
      <c r="VEO6" s="209"/>
      <c r="VEP6" s="179"/>
      <c r="VEQ6" s="179"/>
      <c r="VER6" s="179"/>
      <c r="VES6" s="179"/>
      <c r="VET6" s="179"/>
      <c r="VEU6" s="179"/>
      <c r="VEV6" s="199"/>
      <c r="VEW6" s="199"/>
      <c r="VEX6" s="199"/>
      <c r="VEY6" s="199"/>
      <c r="VEZ6" s="199"/>
      <c r="VFA6" s="199"/>
      <c r="VFB6" s="199"/>
      <c r="VFC6" s="199"/>
      <c r="VFD6" s="189"/>
      <c r="VFE6" s="209"/>
      <c r="VFF6" s="179"/>
      <c r="VFG6" s="179"/>
      <c r="VFH6" s="179"/>
      <c r="VFI6" s="179"/>
      <c r="VFJ6" s="179"/>
      <c r="VFK6" s="179"/>
      <c r="VFL6" s="199"/>
      <c r="VFM6" s="199"/>
      <c r="VFN6" s="199"/>
      <c r="VFO6" s="199"/>
      <c r="VFP6" s="199"/>
      <c r="VFQ6" s="199"/>
      <c r="VFR6" s="199"/>
      <c r="VFS6" s="199"/>
      <c r="VFT6" s="189"/>
      <c r="VFU6" s="209"/>
      <c r="VFV6" s="179"/>
      <c r="VFW6" s="179"/>
      <c r="VFX6" s="179"/>
      <c r="VFY6" s="179"/>
      <c r="VFZ6" s="179"/>
      <c r="VGA6" s="179"/>
      <c r="VGB6" s="199"/>
      <c r="VGC6" s="199"/>
      <c r="VGD6" s="199"/>
      <c r="VGE6" s="199"/>
      <c r="VGF6" s="199"/>
      <c r="VGG6" s="199"/>
      <c r="VGH6" s="199"/>
      <c r="VGI6" s="199"/>
      <c r="VGJ6" s="189"/>
      <c r="VGK6" s="209"/>
      <c r="VGL6" s="179"/>
      <c r="VGM6" s="179"/>
      <c r="VGN6" s="179"/>
      <c r="VGO6" s="179"/>
      <c r="VGP6" s="179"/>
      <c r="VGQ6" s="179"/>
      <c r="VGR6" s="199"/>
      <c r="VGS6" s="199"/>
      <c r="VGT6" s="199"/>
      <c r="VGU6" s="199"/>
      <c r="VGV6" s="199"/>
      <c r="VGW6" s="199"/>
      <c r="VGX6" s="199"/>
      <c r="VGY6" s="199"/>
      <c r="VGZ6" s="189"/>
      <c r="VHA6" s="209"/>
      <c r="VHB6" s="179"/>
      <c r="VHC6" s="179"/>
      <c r="VHD6" s="179"/>
      <c r="VHE6" s="179"/>
      <c r="VHF6" s="179"/>
      <c r="VHG6" s="179"/>
      <c r="VHH6" s="199"/>
      <c r="VHI6" s="199"/>
      <c r="VHJ6" s="199"/>
      <c r="VHK6" s="199"/>
      <c r="VHL6" s="199"/>
      <c r="VHM6" s="199"/>
      <c r="VHN6" s="199"/>
      <c r="VHO6" s="199"/>
      <c r="VHP6" s="189"/>
      <c r="VHQ6" s="209"/>
      <c r="VHR6" s="179"/>
      <c r="VHS6" s="179"/>
      <c r="VHT6" s="179"/>
      <c r="VHU6" s="179"/>
      <c r="VHV6" s="179"/>
      <c r="VHW6" s="179"/>
      <c r="VHX6" s="199"/>
      <c r="VHY6" s="199"/>
      <c r="VHZ6" s="199"/>
      <c r="VIA6" s="199"/>
      <c r="VIB6" s="199"/>
      <c r="VIC6" s="199"/>
      <c r="VID6" s="199"/>
      <c r="VIE6" s="199"/>
      <c r="VIF6" s="189"/>
      <c r="VIG6" s="209"/>
      <c r="VIH6" s="179"/>
      <c r="VII6" s="179"/>
      <c r="VIJ6" s="179"/>
      <c r="VIK6" s="179"/>
      <c r="VIL6" s="179"/>
      <c r="VIM6" s="179"/>
      <c r="VIN6" s="199"/>
      <c r="VIO6" s="199"/>
      <c r="VIP6" s="199"/>
      <c r="VIQ6" s="199"/>
      <c r="VIR6" s="199"/>
      <c r="VIS6" s="199"/>
      <c r="VIT6" s="199"/>
      <c r="VIU6" s="199"/>
      <c r="VIV6" s="189"/>
      <c r="VIW6" s="209"/>
      <c r="VIX6" s="179"/>
      <c r="VIY6" s="179"/>
      <c r="VIZ6" s="179"/>
      <c r="VJA6" s="179"/>
      <c r="VJB6" s="179"/>
      <c r="VJC6" s="179"/>
      <c r="VJD6" s="199"/>
      <c r="VJE6" s="199"/>
      <c r="VJF6" s="199"/>
      <c r="VJG6" s="199"/>
      <c r="VJH6" s="199"/>
      <c r="VJI6" s="199"/>
      <c r="VJJ6" s="199"/>
      <c r="VJK6" s="199"/>
      <c r="VJL6" s="189"/>
      <c r="VJM6" s="209"/>
      <c r="VJN6" s="179"/>
      <c r="VJO6" s="179"/>
      <c r="VJP6" s="179"/>
      <c r="VJQ6" s="179"/>
      <c r="VJR6" s="179"/>
      <c r="VJS6" s="179"/>
      <c r="VJT6" s="199"/>
      <c r="VJU6" s="199"/>
      <c r="VJV6" s="199"/>
      <c r="VJW6" s="199"/>
      <c r="VJX6" s="199"/>
      <c r="VJY6" s="199"/>
      <c r="VJZ6" s="199"/>
      <c r="VKA6" s="199"/>
      <c r="VKB6" s="189"/>
      <c r="VKC6" s="209"/>
      <c r="VKD6" s="179"/>
      <c r="VKE6" s="179"/>
      <c r="VKF6" s="179"/>
      <c r="VKG6" s="179"/>
      <c r="VKH6" s="179"/>
      <c r="VKI6" s="179"/>
      <c r="VKJ6" s="199"/>
      <c r="VKK6" s="199"/>
      <c r="VKL6" s="199"/>
      <c r="VKM6" s="199"/>
      <c r="VKN6" s="199"/>
      <c r="VKO6" s="199"/>
      <c r="VKP6" s="199"/>
      <c r="VKQ6" s="199"/>
      <c r="VKR6" s="189"/>
      <c r="VKS6" s="209"/>
      <c r="VKT6" s="179"/>
      <c r="VKU6" s="179"/>
      <c r="VKV6" s="179"/>
      <c r="VKW6" s="179"/>
      <c r="VKX6" s="179"/>
      <c r="VKY6" s="179"/>
      <c r="VKZ6" s="199"/>
      <c r="VLA6" s="199"/>
      <c r="VLB6" s="199"/>
      <c r="VLC6" s="199"/>
      <c r="VLD6" s="199"/>
      <c r="VLE6" s="199"/>
      <c r="VLF6" s="199"/>
      <c r="VLG6" s="199"/>
      <c r="VLH6" s="189"/>
      <c r="VLI6" s="209"/>
      <c r="VLJ6" s="179"/>
      <c r="VLK6" s="179"/>
      <c r="VLL6" s="179"/>
      <c r="VLM6" s="179"/>
      <c r="VLN6" s="179"/>
      <c r="VLO6" s="179"/>
      <c r="VLP6" s="199"/>
      <c r="VLQ6" s="199"/>
      <c r="VLR6" s="199"/>
      <c r="VLS6" s="199"/>
      <c r="VLT6" s="199"/>
      <c r="VLU6" s="199"/>
      <c r="VLV6" s="199"/>
      <c r="VLW6" s="199"/>
      <c r="VLX6" s="189"/>
      <c r="VLY6" s="209"/>
      <c r="VLZ6" s="179"/>
      <c r="VMA6" s="179"/>
      <c r="VMB6" s="179"/>
      <c r="VMC6" s="179"/>
      <c r="VMD6" s="179"/>
      <c r="VME6" s="179"/>
      <c r="VMF6" s="199"/>
      <c r="VMG6" s="199"/>
      <c r="VMH6" s="199"/>
      <c r="VMI6" s="199"/>
      <c r="VMJ6" s="199"/>
      <c r="VMK6" s="199"/>
      <c r="VML6" s="199"/>
      <c r="VMM6" s="199"/>
      <c r="VMN6" s="189"/>
      <c r="VMO6" s="209"/>
      <c r="VMP6" s="179"/>
      <c r="VMQ6" s="179"/>
      <c r="VMR6" s="179"/>
      <c r="VMS6" s="179"/>
      <c r="VMT6" s="179"/>
      <c r="VMU6" s="179"/>
      <c r="VMV6" s="199"/>
      <c r="VMW6" s="199"/>
      <c r="VMX6" s="199"/>
      <c r="VMY6" s="199"/>
      <c r="VMZ6" s="199"/>
      <c r="VNA6" s="199"/>
      <c r="VNB6" s="199"/>
      <c r="VNC6" s="199"/>
      <c r="VND6" s="189"/>
      <c r="VNE6" s="209"/>
      <c r="VNF6" s="179"/>
      <c r="VNG6" s="179"/>
      <c r="VNH6" s="179"/>
      <c r="VNI6" s="179"/>
      <c r="VNJ6" s="179"/>
      <c r="VNK6" s="179"/>
      <c r="VNL6" s="199"/>
      <c r="VNM6" s="199"/>
      <c r="VNN6" s="199"/>
      <c r="VNO6" s="199"/>
      <c r="VNP6" s="199"/>
      <c r="VNQ6" s="199"/>
      <c r="VNR6" s="199"/>
      <c r="VNS6" s="199"/>
      <c r="VNT6" s="189"/>
      <c r="VNU6" s="209"/>
      <c r="VNV6" s="179"/>
      <c r="VNW6" s="179"/>
      <c r="VNX6" s="179"/>
      <c r="VNY6" s="179"/>
      <c r="VNZ6" s="179"/>
      <c r="VOA6" s="179"/>
      <c r="VOB6" s="199"/>
      <c r="VOC6" s="199"/>
      <c r="VOD6" s="199"/>
      <c r="VOE6" s="199"/>
      <c r="VOF6" s="199"/>
      <c r="VOG6" s="199"/>
      <c r="VOH6" s="199"/>
      <c r="VOI6" s="199"/>
      <c r="VOJ6" s="189"/>
      <c r="VOK6" s="209"/>
      <c r="VOL6" s="179"/>
      <c r="VOM6" s="179"/>
      <c r="VON6" s="179"/>
      <c r="VOO6" s="179"/>
      <c r="VOP6" s="179"/>
      <c r="VOQ6" s="179"/>
      <c r="VOR6" s="199"/>
      <c r="VOS6" s="199"/>
      <c r="VOT6" s="199"/>
      <c r="VOU6" s="199"/>
      <c r="VOV6" s="199"/>
      <c r="VOW6" s="199"/>
      <c r="VOX6" s="199"/>
      <c r="VOY6" s="199"/>
      <c r="VOZ6" s="189"/>
      <c r="VPA6" s="209"/>
      <c r="VPB6" s="179"/>
      <c r="VPC6" s="179"/>
      <c r="VPD6" s="179"/>
      <c r="VPE6" s="179"/>
      <c r="VPF6" s="179"/>
      <c r="VPG6" s="179"/>
      <c r="VPH6" s="199"/>
      <c r="VPI6" s="199"/>
      <c r="VPJ6" s="199"/>
      <c r="VPK6" s="199"/>
      <c r="VPL6" s="199"/>
      <c r="VPM6" s="199"/>
      <c r="VPN6" s="199"/>
      <c r="VPO6" s="199"/>
      <c r="VPP6" s="189"/>
      <c r="VPQ6" s="209"/>
      <c r="VPR6" s="179"/>
      <c r="VPS6" s="179"/>
      <c r="VPT6" s="179"/>
      <c r="VPU6" s="179"/>
      <c r="VPV6" s="179"/>
      <c r="VPW6" s="179"/>
      <c r="VPX6" s="199"/>
      <c r="VPY6" s="199"/>
      <c r="VPZ6" s="199"/>
      <c r="VQA6" s="199"/>
      <c r="VQB6" s="199"/>
      <c r="VQC6" s="199"/>
      <c r="VQD6" s="199"/>
      <c r="VQE6" s="199"/>
      <c r="VQF6" s="189"/>
      <c r="VQG6" s="209"/>
      <c r="VQH6" s="179"/>
      <c r="VQI6" s="179"/>
      <c r="VQJ6" s="179"/>
      <c r="VQK6" s="179"/>
      <c r="VQL6" s="179"/>
      <c r="VQM6" s="179"/>
      <c r="VQN6" s="199"/>
      <c r="VQO6" s="199"/>
      <c r="VQP6" s="199"/>
      <c r="VQQ6" s="199"/>
      <c r="VQR6" s="199"/>
      <c r="VQS6" s="199"/>
      <c r="VQT6" s="199"/>
      <c r="VQU6" s="199"/>
      <c r="VQV6" s="189"/>
      <c r="VQW6" s="209"/>
      <c r="VQX6" s="179"/>
      <c r="VQY6" s="179"/>
      <c r="VQZ6" s="179"/>
      <c r="VRA6" s="179"/>
      <c r="VRB6" s="179"/>
      <c r="VRC6" s="179"/>
      <c r="VRD6" s="199"/>
      <c r="VRE6" s="199"/>
      <c r="VRF6" s="199"/>
      <c r="VRG6" s="199"/>
      <c r="VRH6" s="199"/>
      <c r="VRI6" s="199"/>
      <c r="VRJ6" s="199"/>
      <c r="VRK6" s="199"/>
      <c r="VRL6" s="189"/>
      <c r="VRM6" s="209"/>
      <c r="VRN6" s="179"/>
      <c r="VRO6" s="179"/>
      <c r="VRP6" s="179"/>
      <c r="VRQ6" s="179"/>
      <c r="VRR6" s="179"/>
      <c r="VRS6" s="179"/>
      <c r="VRT6" s="199"/>
      <c r="VRU6" s="199"/>
      <c r="VRV6" s="199"/>
      <c r="VRW6" s="199"/>
      <c r="VRX6" s="199"/>
      <c r="VRY6" s="199"/>
      <c r="VRZ6" s="199"/>
      <c r="VSA6" s="199"/>
      <c r="VSB6" s="189"/>
      <c r="VSC6" s="209"/>
      <c r="VSD6" s="179"/>
      <c r="VSE6" s="179"/>
      <c r="VSF6" s="179"/>
      <c r="VSG6" s="179"/>
      <c r="VSH6" s="179"/>
      <c r="VSI6" s="179"/>
      <c r="VSJ6" s="199"/>
      <c r="VSK6" s="199"/>
      <c r="VSL6" s="199"/>
      <c r="VSM6" s="199"/>
      <c r="VSN6" s="199"/>
      <c r="VSO6" s="199"/>
      <c r="VSP6" s="199"/>
      <c r="VSQ6" s="199"/>
      <c r="VSR6" s="189"/>
      <c r="VSS6" s="209"/>
      <c r="VST6" s="179"/>
      <c r="VSU6" s="179"/>
      <c r="VSV6" s="179"/>
      <c r="VSW6" s="179"/>
      <c r="VSX6" s="179"/>
      <c r="VSY6" s="179"/>
      <c r="VSZ6" s="199"/>
      <c r="VTA6" s="199"/>
      <c r="VTB6" s="199"/>
      <c r="VTC6" s="199"/>
      <c r="VTD6" s="199"/>
      <c r="VTE6" s="199"/>
      <c r="VTF6" s="199"/>
      <c r="VTG6" s="199"/>
      <c r="VTH6" s="189"/>
      <c r="VTI6" s="209"/>
      <c r="VTJ6" s="179"/>
      <c r="VTK6" s="179"/>
      <c r="VTL6" s="179"/>
      <c r="VTM6" s="179"/>
      <c r="VTN6" s="179"/>
      <c r="VTO6" s="179"/>
      <c r="VTP6" s="199"/>
      <c r="VTQ6" s="199"/>
      <c r="VTR6" s="199"/>
      <c r="VTS6" s="199"/>
      <c r="VTT6" s="199"/>
      <c r="VTU6" s="199"/>
      <c r="VTV6" s="199"/>
      <c r="VTW6" s="199"/>
      <c r="VTX6" s="189"/>
      <c r="VTY6" s="209"/>
      <c r="VTZ6" s="179"/>
      <c r="VUA6" s="179"/>
      <c r="VUB6" s="179"/>
      <c r="VUC6" s="179"/>
      <c r="VUD6" s="179"/>
      <c r="VUE6" s="179"/>
      <c r="VUF6" s="199"/>
      <c r="VUG6" s="199"/>
      <c r="VUH6" s="199"/>
      <c r="VUI6" s="199"/>
      <c r="VUJ6" s="199"/>
      <c r="VUK6" s="199"/>
      <c r="VUL6" s="199"/>
      <c r="VUM6" s="199"/>
      <c r="VUN6" s="189"/>
      <c r="VUO6" s="209"/>
      <c r="VUP6" s="179"/>
      <c r="VUQ6" s="179"/>
      <c r="VUR6" s="179"/>
      <c r="VUS6" s="179"/>
      <c r="VUT6" s="179"/>
      <c r="VUU6" s="179"/>
      <c r="VUV6" s="199"/>
      <c r="VUW6" s="199"/>
      <c r="VUX6" s="199"/>
      <c r="VUY6" s="199"/>
      <c r="VUZ6" s="199"/>
      <c r="VVA6" s="199"/>
      <c r="VVB6" s="199"/>
      <c r="VVC6" s="199"/>
      <c r="VVD6" s="189"/>
      <c r="VVE6" s="209"/>
      <c r="VVF6" s="179"/>
      <c r="VVG6" s="179"/>
      <c r="VVH6" s="179"/>
      <c r="VVI6" s="179"/>
      <c r="VVJ6" s="179"/>
      <c r="VVK6" s="179"/>
      <c r="VVL6" s="199"/>
      <c r="VVM6" s="199"/>
      <c r="VVN6" s="199"/>
      <c r="VVO6" s="199"/>
      <c r="VVP6" s="199"/>
      <c r="VVQ6" s="199"/>
      <c r="VVR6" s="199"/>
      <c r="VVS6" s="199"/>
      <c r="VVT6" s="189"/>
      <c r="VVU6" s="209"/>
      <c r="VVV6" s="179"/>
      <c r="VVW6" s="179"/>
      <c r="VVX6" s="179"/>
      <c r="VVY6" s="179"/>
      <c r="VVZ6" s="179"/>
      <c r="VWA6" s="179"/>
      <c r="VWB6" s="199"/>
      <c r="VWC6" s="199"/>
      <c r="VWD6" s="199"/>
      <c r="VWE6" s="199"/>
      <c r="VWF6" s="199"/>
      <c r="VWG6" s="199"/>
      <c r="VWH6" s="199"/>
      <c r="VWI6" s="199"/>
      <c r="VWJ6" s="189"/>
      <c r="VWK6" s="209"/>
      <c r="VWL6" s="179"/>
      <c r="VWM6" s="179"/>
      <c r="VWN6" s="179"/>
      <c r="VWO6" s="179"/>
      <c r="VWP6" s="179"/>
      <c r="VWQ6" s="179"/>
      <c r="VWR6" s="199"/>
      <c r="VWS6" s="199"/>
      <c r="VWT6" s="199"/>
      <c r="VWU6" s="199"/>
      <c r="VWV6" s="199"/>
      <c r="VWW6" s="199"/>
      <c r="VWX6" s="199"/>
      <c r="VWY6" s="199"/>
      <c r="VWZ6" s="189"/>
      <c r="VXA6" s="209"/>
      <c r="VXB6" s="179"/>
      <c r="VXC6" s="179"/>
      <c r="VXD6" s="179"/>
      <c r="VXE6" s="179"/>
      <c r="VXF6" s="179"/>
      <c r="VXG6" s="179"/>
      <c r="VXH6" s="199"/>
      <c r="VXI6" s="199"/>
      <c r="VXJ6" s="199"/>
      <c r="VXK6" s="199"/>
      <c r="VXL6" s="199"/>
      <c r="VXM6" s="199"/>
      <c r="VXN6" s="199"/>
      <c r="VXO6" s="199"/>
      <c r="VXP6" s="189"/>
      <c r="VXQ6" s="209"/>
      <c r="VXR6" s="179"/>
      <c r="VXS6" s="179"/>
      <c r="VXT6" s="179"/>
      <c r="VXU6" s="179"/>
      <c r="VXV6" s="179"/>
      <c r="VXW6" s="179"/>
      <c r="VXX6" s="199"/>
      <c r="VXY6" s="199"/>
      <c r="VXZ6" s="199"/>
      <c r="VYA6" s="199"/>
      <c r="VYB6" s="199"/>
      <c r="VYC6" s="199"/>
      <c r="VYD6" s="199"/>
      <c r="VYE6" s="199"/>
      <c r="VYF6" s="189"/>
      <c r="VYG6" s="209"/>
      <c r="VYH6" s="179"/>
      <c r="VYI6" s="179"/>
      <c r="VYJ6" s="179"/>
      <c r="VYK6" s="179"/>
      <c r="VYL6" s="179"/>
      <c r="VYM6" s="179"/>
      <c r="VYN6" s="199"/>
      <c r="VYO6" s="199"/>
      <c r="VYP6" s="199"/>
      <c r="VYQ6" s="199"/>
      <c r="VYR6" s="199"/>
      <c r="VYS6" s="199"/>
      <c r="VYT6" s="199"/>
      <c r="VYU6" s="199"/>
      <c r="VYV6" s="189"/>
      <c r="VYW6" s="209"/>
      <c r="VYX6" s="179"/>
      <c r="VYY6" s="179"/>
      <c r="VYZ6" s="179"/>
      <c r="VZA6" s="179"/>
      <c r="VZB6" s="179"/>
      <c r="VZC6" s="179"/>
      <c r="VZD6" s="199"/>
      <c r="VZE6" s="199"/>
      <c r="VZF6" s="199"/>
      <c r="VZG6" s="199"/>
      <c r="VZH6" s="199"/>
      <c r="VZI6" s="199"/>
      <c r="VZJ6" s="199"/>
      <c r="VZK6" s="199"/>
      <c r="VZL6" s="189"/>
      <c r="VZM6" s="209"/>
      <c r="VZN6" s="179"/>
      <c r="VZO6" s="179"/>
      <c r="VZP6" s="179"/>
      <c r="VZQ6" s="179"/>
      <c r="VZR6" s="179"/>
      <c r="VZS6" s="179"/>
      <c r="VZT6" s="199"/>
      <c r="VZU6" s="199"/>
      <c r="VZV6" s="199"/>
      <c r="VZW6" s="199"/>
      <c r="VZX6" s="199"/>
      <c r="VZY6" s="199"/>
      <c r="VZZ6" s="199"/>
      <c r="WAA6" s="199"/>
      <c r="WAB6" s="189"/>
      <c r="WAC6" s="209"/>
      <c r="WAD6" s="179"/>
      <c r="WAE6" s="179"/>
      <c r="WAF6" s="179"/>
      <c r="WAG6" s="179"/>
      <c r="WAH6" s="179"/>
      <c r="WAI6" s="179"/>
      <c r="WAJ6" s="199"/>
      <c r="WAK6" s="199"/>
      <c r="WAL6" s="199"/>
      <c r="WAM6" s="199"/>
      <c r="WAN6" s="199"/>
      <c r="WAO6" s="199"/>
      <c r="WAP6" s="199"/>
      <c r="WAQ6" s="199"/>
      <c r="WAR6" s="189"/>
      <c r="WAS6" s="209"/>
      <c r="WAT6" s="179"/>
      <c r="WAU6" s="179"/>
      <c r="WAV6" s="179"/>
      <c r="WAW6" s="179"/>
      <c r="WAX6" s="179"/>
      <c r="WAY6" s="179"/>
      <c r="WAZ6" s="199"/>
      <c r="WBA6" s="199"/>
      <c r="WBB6" s="199"/>
      <c r="WBC6" s="199"/>
      <c r="WBD6" s="199"/>
      <c r="WBE6" s="199"/>
      <c r="WBF6" s="199"/>
      <c r="WBG6" s="199"/>
      <c r="WBH6" s="189"/>
      <c r="WBI6" s="209"/>
      <c r="WBJ6" s="179"/>
      <c r="WBK6" s="179"/>
      <c r="WBL6" s="179"/>
      <c r="WBM6" s="179"/>
      <c r="WBN6" s="179"/>
      <c r="WBO6" s="179"/>
      <c r="WBP6" s="199"/>
      <c r="WBQ6" s="199"/>
      <c r="WBR6" s="199"/>
      <c r="WBS6" s="199"/>
      <c r="WBT6" s="199"/>
      <c r="WBU6" s="199"/>
      <c r="WBV6" s="199"/>
      <c r="WBW6" s="199"/>
      <c r="WBX6" s="189"/>
      <c r="WBY6" s="209"/>
      <c r="WBZ6" s="179"/>
      <c r="WCA6" s="179"/>
      <c r="WCB6" s="179"/>
      <c r="WCC6" s="179"/>
      <c r="WCD6" s="179"/>
      <c r="WCE6" s="179"/>
      <c r="WCF6" s="199"/>
      <c r="WCG6" s="199"/>
      <c r="WCH6" s="199"/>
      <c r="WCI6" s="199"/>
      <c r="WCJ6" s="199"/>
      <c r="WCK6" s="199"/>
      <c r="WCL6" s="199"/>
      <c r="WCM6" s="199"/>
      <c r="WCN6" s="189"/>
      <c r="WCO6" s="209"/>
      <c r="WCP6" s="179"/>
      <c r="WCQ6" s="179"/>
      <c r="WCR6" s="179"/>
      <c r="WCS6" s="179"/>
      <c r="WCT6" s="179"/>
      <c r="WCU6" s="179"/>
      <c r="WCV6" s="199"/>
      <c r="WCW6" s="199"/>
      <c r="WCX6" s="199"/>
      <c r="WCY6" s="199"/>
      <c r="WCZ6" s="199"/>
      <c r="WDA6" s="199"/>
      <c r="WDB6" s="199"/>
      <c r="WDC6" s="199"/>
      <c r="WDD6" s="189"/>
      <c r="WDE6" s="209"/>
      <c r="WDF6" s="179"/>
      <c r="WDG6" s="179"/>
      <c r="WDH6" s="179"/>
      <c r="WDI6" s="179"/>
      <c r="WDJ6" s="179"/>
      <c r="WDK6" s="179"/>
      <c r="WDL6" s="199"/>
      <c r="WDM6" s="199"/>
      <c r="WDN6" s="199"/>
      <c r="WDO6" s="199"/>
      <c r="WDP6" s="199"/>
      <c r="WDQ6" s="199"/>
      <c r="WDR6" s="199"/>
      <c r="WDS6" s="199"/>
      <c r="WDT6" s="189"/>
      <c r="WDU6" s="209"/>
      <c r="WDV6" s="179"/>
      <c r="WDW6" s="179"/>
      <c r="WDX6" s="179"/>
      <c r="WDY6" s="179"/>
      <c r="WDZ6" s="179"/>
      <c r="WEA6" s="179"/>
      <c r="WEB6" s="199"/>
      <c r="WEC6" s="199"/>
      <c r="WED6" s="199"/>
      <c r="WEE6" s="199"/>
      <c r="WEF6" s="199"/>
      <c r="WEG6" s="199"/>
      <c r="WEH6" s="199"/>
      <c r="WEI6" s="199"/>
      <c r="WEJ6" s="189"/>
      <c r="WEK6" s="209"/>
      <c r="WEL6" s="179"/>
      <c r="WEM6" s="179"/>
      <c r="WEN6" s="179"/>
      <c r="WEO6" s="179"/>
      <c r="WEP6" s="179"/>
      <c r="WEQ6" s="179"/>
      <c r="WER6" s="199"/>
      <c r="WES6" s="199"/>
      <c r="WET6" s="199"/>
      <c r="WEU6" s="199"/>
      <c r="WEV6" s="199"/>
      <c r="WEW6" s="199"/>
      <c r="WEX6" s="199"/>
      <c r="WEY6" s="199"/>
      <c r="WEZ6" s="189"/>
      <c r="WFA6" s="209"/>
      <c r="WFB6" s="179"/>
      <c r="WFC6" s="179"/>
      <c r="WFD6" s="179"/>
      <c r="WFE6" s="179"/>
      <c r="WFF6" s="179"/>
      <c r="WFG6" s="179"/>
      <c r="WFH6" s="199"/>
      <c r="WFI6" s="199"/>
      <c r="WFJ6" s="199"/>
      <c r="WFK6" s="199"/>
      <c r="WFL6" s="199"/>
      <c r="WFM6" s="199"/>
      <c r="WFN6" s="199"/>
      <c r="WFO6" s="199"/>
      <c r="WFP6" s="189"/>
      <c r="WFQ6" s="209"/>
      <c r="WFR6" s="179"/>
      <c r="WFS6" s="179"/>
      <c r="WFT6" s="179"/>
      <c r="WFU6" s="179"/>
      <c r="WFV6" s="179"/>
      <c r="WFW6" s="179"/>
      <c r="WFX6" s="199"/>
      <c r="WFY6" s="199"/>
      <c r="WFZ6" s="199"/>
      <c r="WGA6" s="199"/>
      <c r="WGB6" s="199"/>
      <c r="WGC6" s="199"/>
      <c r="WGD6" s="199"/>
      <c r="WGE6" s="199"/>
      <c r="WGF6" s="189"/>
      <c r="WGG6" s="209"/>
      <c r="WGH6" s="179"/>
      <c r="WGI6" s="179"/>
      <c r="WGJ6" s="179"/>
      <c r="WGK6" s="179"/>
      <c r="WGL6" s="179"/>
      <c r="WGM6" s="179"/>
      <c r="WGN6" s="199"/>
      <c r="WGO6" s="199"/>
      <c r="WGP6" s="199"/>
      <c r="WGQ6" s="199"/>
      <c r="WGR6" s="199"/>
      <c r="WGS6" s="199"/>
      <c r="WGT6" s="199"/>
      <c r="WGU6" s="199"/>
      <c r="WGV6" s="189"/>
      <c r="WGW6" s="209"/>
      <c r="WGX6" s="179"/>
      <c r="WGY6" s="179"/>
      <c r="WGZ6" s="179"/>
      <c r="WHA6" s="179"/>
      <c r="WHB6" s="179"/>
      <c r="WHC6" s="179"/>
      <c r="WHD6" s="199"/>
      <c r="WHE6" s="199"/>
      <c r="WHF6" s="199"/>
      <c r="WHG6" s="199"/>
      <c r="WHH6" s="199"/>
      <c r="WHI6" s="199"/>
      <c r="WHJ6" s="199"/>
      <c r="WHK6" s="199"/>
      <c r="WHL6" s="189"/>
      <c r="WHM6" s="209"/>
      <c r="WHN6" s="179"/>
      <c r="WHO6" s="179"/>
      <c r="WHP6" s="179"/>
      <c r="WHQ6" s="179"/>
      <c r="WHR6" s="179"/>
      <c r="WHS6" s="179"/>
      <c r="WHT6" s="199"/>
      <c r="WHU6" s="199"/>
      <c r="WHV6" s="199"/>
      <c r="WHW6" s="199"/>
      <c r="WHX6" s="199"/>
      <c r="WHY6" s="199"/>
      <c r="WHZ6" s="199"/>
      <c r="WIA6" s="199"/>
      <c r="WIB6" s="189"/>
      <c r="WIC6" s="209"/>
      <c r="WID6" s="179"/>
      <c r="WIE6" s="179"/>
      <c r="WIF6" s="179"/>
      <c r="WIG6" s="179"/>
      <c r="WIH6" s="179"/>
      <c r="WII6" s="179"/>
      <c r="WIJ6" s="199"/>
      <c r="WIK6" s="199"/>
      <c r="WIL6" s="199"/>
      <c r="WIM6" s="199"/>
      <c r="WIN6" s="199"/>
      <c r="WIO6" s="199"/>
      <c r="WIP6" s="199"/>
      <c r="WIQ6" s="199"/>
      <c r="WIR6" s="189"/>
      <c r="WIS6" s="209"/>
      <c r="WIT6" s="179"/>
      <c r="WIU6" s="179"/>
      <c r="WIV6" s="179"/>
      <c r="WIW6" s="179"/>
      <c r="WIX6" s="179"/>
      <c r="WIY6" s="179"/>
      <c r="WIZ6" s="199"/>
      <c r="WJA6" s="199"/>
      <c r="WJB6" s="199"/>
      <c r="WJC6" s="199"/>
      <c r="WJD6" s="199"/>
      <c r="WJE6" s="199"/>
      <c r="WJF6" s="199"/>
      <c r="WJG6" s="199"/>
      <c r="WJH6" s="189"/>
      <c r="WJI6" s="209"/>
      <c r="WJJ6" s="179"/>
      <c r="WJK6" s="179"/>
      <c r="WJL6" s="179"/>
      <c r="WJM6" s="179"/>
      <c r="WJN6" s="179"/>
      <c r="WJO6" s="179"/>
      <c r="WJP6" s="199"/>
      <c r="WJQ6" s="199"/>
      <c r="WJR6" s="199"/>
      <c r="WJS6" s="199"/>
      <c r="WJT6" s="199"/>
      <c r="WJU6" s="199"/>
      <c r="WJV6" s="199"/>
      <c r="WJW6" s="199"/>
      <c r="WJX6" s="189"/>
      <c r="WJY6" s="209"/>
      <c r="WJZ6" s="179"/>
      <c r="WKA6" s="179"/>
      <c r="WKB6" s="179"/>
      <c r="WKC6" s="179"/>
      <c r="WKD6" s="179"/>
      <c r="WKE6" s="179"/>
      <c r="WKF6" s="199"/>
      <c r="WKG6" s="199"/>
      <c r="WKH6" s="199"/>
      <c r="WKI6" s="199"/>
      <c r="WKJ6" s="199"/>
      <c r="WKK6" s="199"/>
      <c r="WKL6" s="199"/>
      <c r="WKM6" s="199"/>
      <c r="WKN6" s="189"/>
      <c r="WKO6" s="209"/>
      <c r="WKP6" s="179"/>
      <c r="WKQ6" s="179"/>
      <c r="WKR6" s="179"/>
      <c r="WKS6" s="179"/>
      <c r="WKT6" s="179"/>
      <c r="WKU6" s="179"/>
      <c r="WKV6" s="199"/>
      <c r="WKW6" s="199"/>
      <c r="WKX6" s="199"/>
      <c r="WKY6" s="199"/>
      <c r="WKZ6" s="199"/>
      <c r="WLA6" s="199"/>
      <c r="WLB6" s="199"/>
      <c r="WLC6" s="199"/>
      <c r="WLD6" s="189"/>
      <c r="WLE6" s="209"/>
      <c r="WLF6" s="179"/>
      <c r="WLG6" s="179"/>
      <c r="WLH6" s="179"/>
      <c r="WLI6" s="179"/>
      <c r="WLJ6" s="179"/>
      <c r="WLK6" s="179"/>
      <c r="WLL6" s="199"/>
      <c r="WLM6" s="199"/>
      <c r="WLN6" s="199"/>
      <c r="WLO6" s="199"/>
      <c r="WLP6" s="199"/>
      <c r="WLQ6" s="199"/>
      <c r="WLR6" s="199"/>
      <c r="WLS6" s="199"/>
      <c r="WLT6" s="189"/>
      <c r="WLU6" s="209"/>
      <c r="WLV6" s="179"/>
      <c r="WLW6" s="179"/>
      <c r="WLX6" s="179"/>
      <c r="WLY6" s="179"/>
      <c r="WLZ6" s="179"/>
      <c r="WMA6" s="179"/>
      <c r="WMB6" s="199"/>
      <c r="WMC6" s="199"/>
      <c r="WMD6" s="199"/>
      <c r="WME6" s="199"/>
      <c r="WMF6" s="199"/>
      <c r="WMG6" s="199"/>
      <c r="WMH6" s="199"/>
      <c r="WMI6" s="199"/>
      <c r="WMJ6" s="189"/>
      <c r="WMK6" s="209"/>
      <c r="WML6" s="179"/>
      <c r="WMM6" s="179"/>
      <c r="WMN6" s="179"/>
      <c r="WMO6" s="179"/>
      <c r="WMP6" s="179"/>
      <c r="WMQ6" s="179"/>
      <c r="WMR6" s="199"/>
      <c r="WMS6" s="199"/>
      <c r="WMT6" s="199"/>
      <c r="WMU6" s="199"/>
      <c r="WMV6" s="199"/>
      <c r="WMW6" s="199"/>
      <c r="WMX6" s="199"/>
      <c r="WMY6" s="199"/>
      <c r="WMZ6" s="189"/>
      <c r="WNA6" s="209"/>
      <c r="WNB6" s="179"/>
      <c r="WNC6" s="179"/>
      <c r="WND6" s="179"/>
      <c r="WNE6" s="179"/>
      <c r="WNF6" s="179"/>
      <c r="WNG6" s="179"/>
      <c r="WNH6" s="199"/>
      <c r="WNI6" s="199"/>
      <c r="WNJ6" s="199"/>
      <c r="WNK6" s="199"/>
      <c r="WNL6" s="199"/>
      <c r="WNM6" s="199"/>
      <c r="WNN6" s="199"/>
      <c r="WNO6" s="199"/>
      <c r="WNP6" s="189"/>
      <c r="WNQ6" s="209"/>
      <c r="WNR6" s="179"/>
      <c r="WNS6" s="179"/>
      <c r="WNT6" s="179"/>
      <c r="WNU6" s="179"/>
      <c r="WNV6" s="179"/>
      <c r="WNW6" s="179"/>
      <c r="WNX6" s="199"/>
      <c r="WNY6" s="199"/>
      <c r="WNZ6" s="199"/>
      <c r="WOA6" s="199"/>
      <c r="WOB6" s="199"/>
      <c r="WOC6" s="199"/>
      <c r="WOD6" s="199"/>
      <c r="WOE6" s="199"/>
      <c r="WOF6" s="189"/>
      <c r="WOG6" s="209"/>
      <c r="WOH6" s="179"/>
      <c r="WOI6" s="179"/>
      <c r="WOJ6" s="179"/>
      <c r="WOK6" s="179"/>
      <c r="WOL6" s="179"/>
      <c r="WOM6" s="179"/>
      <c r="WON6" s="199"/>
      <c r="WOO6" s="199"/>
      <c r="WOP6" s="199"/>
      <c r="WOQ6" s="199"/>
      <c r="WOR6" s="199"/>
      <c r="WOS6" s="199"/>
      <c r="WOT6" s="199"/>
      <c r="WOU6" s="199"/>
      <c r="WOV6" s="189"/>
      <c r="WOW6" s="209"/>
      <c r="WOX6" s="179"/>
      <c r="WOY6" s="179"/>
      <c r="WOZ6" s="179"/>
      <c r="WPA6" s="179"/>
      <c r="WPB6" s="179"/>
      <c r="WPC6" s="179"/>
      <c r="WPD6" s="199"/>
      <c r="WPE6" s="199"/>
      <c r="WPF6" s="199"/>
      <c r="WPG6" s="199"/>
      <c r="WPH6" s="199"/>
      <c r="WPI6" s="199"/>
      <c r="WPJ6" s="199"/>
      <c r="WPK6" s="199"/>
      <c r="WPL6" s="189"/>
      <c r="WPM6" s="209"/>
      <c r="WPN6" s="179"/>
      <c r="WPO6" s="179"/>
      <c r="WPP6" s="179"/>
      <c r="WPQ6" s="179"/>
      <c r="WPR6" s="179"/>
      <c r="WPS6" s="179"/>
      <c r="WPT6" s="199"/>
      <c r="WPU6" s="199"/>
      <c r="WPV6" s="199"/>
      <c r="WPW6" s="199"/>
      <c r="WPX6" s="199"/>
      <c r="WPY6" s="199"/>
      <c r="WPZ6" s="199"/>
      <c r="WQA6" s="199"/>
      <c r="WQB6" s="189"/>
      <c r="WQC6" s="209"/>
      <c r="WQD6" s="179"/>
      <c r="WQE6" s="179"/>
      <c r="WQF6" s="179"/>
      <c r="WQG6" s="179"/>
      <c r="WQH6" s="179"/>
      <c r="WQI6" s="179"/>
      <c r="WQJ6" s="199"/>
      <c r="WQK6" s="199"/>
      <c r="WQL6" s="199"/>
      <c r="WQM6" s="199"/>
      <c r="WQN6" s="199"/>
      <c r="WQO6" s="199"/>
      <c r="WQP6" s="199"/>
      <c r="WQQ6" s="199"/>
      <c r="WQR6" s="189"/>
      <c r="WQS6" s="209"/>
      <c r="WQT6" s="179"/>
      <c r="WQU6" s="179"/>
      <c r="WQV6" s="179"/>
      <c r="WQW6" s="179"/>
      <c r="WQX6" s="179"/>
      <c r="WQY6" s="179"/>
      <c r="WQZ6" s="199"/>
      <c r="WRA6" s="199"/>
      <c r="WRB6" s="199"/>
      <c r="WRC6" s="199"/>
      <c r="WRD6" s="199"/>
      <c r="WRE6" s="199"/>
      <c r="WRF6" s="199"/>
      <c r="WRG6" s="199"/>
      <c r="WRH6" s="189"/>
      <c r="WRI6" s="209"/>
      <c r="WRJ6" s="179"/>
      <c r="WRK6" s="179"/>
      <c r="WRL6" s="179"/>
      <c r="WRM6" s="179"/>
      <c r="WRN6" s="179"/>
      <c r="WRO6" s="179"/>
      <c r="WRP6" s="199"/>
      <c r="WRQ6" s="199"/>
      <c r="WRR6" s="199"/>
      <c r="WRS6" s="199"/>
      <c r="WRT6" s="199"/>
      <c r="WRU6" s="199"/>
      <c r="WRV6" s="199"/>
      <c r="WRW6" s="199"/>
      <c r="WRX6" s="189"/>
      <c r="WRY6" s="209"/>
      <c r="WRZ6" s="179"/>
      <c r="WSA6" s="179"/>
      <c r="WSB6" s="179"/>
      <c r="WSC6" s="179"/>
      <c r="WSD6" s="179"/>
      <c r="WSE6" s="179"/>
      <c r="WSF6" s="199"/>
      <c r="WSG6" s="199"/>
      <c r="WSH6" s="199"/>
      <c r="WSI6" s="199"/>
      <c r="WSJ6" s="199"/>
      <c r="WSK6" s="199"/>
      <c r="WSL6" s="199"/>
      <c r="WSM6" s="199"/>
      <c r="WSN6" s="189"/>
      <c r="WSO6" s="209"/>
      <c r="WSP6" s="179"/>
      <c r="WSQ6" s="179"/>
      <c r="WSR6" s="179"/>
      <c r="WSS6" s="179"/>
      <c r="WST6" s="179"/>
      <c r="WSU6" s="179"/>
      <c r="WSV6" s="199"/>
      <c r="WSW6" s="199"/>
      <c r="WSX6" s="199"/>
      <c r="WSY6" s="199"/>
      <c r="WSZ6" s="199"/>
      <c r="WTA6" s="199"/>
      <c r="WTB6" s="199"/>
      <c r="WTC6" s="199"/>
      <c r="WTD6" s="189"/>
      <c r="WTE6" s="209"/>
      <c r="WTF6" s="179"/>
      <c r="WTG6" s="179"/>
      <c r="WTH6" s="179"/>
      <c r="WTI6" s="179"/>
      <c r="WTJ6" s="179"/>
      <c r="WTK6" s="179"/>
      <c r="WTL6" s="199"/>
      <c r="WTM6" s="199"/>
      <c r="WTN6" s="199"/>
      <c r="WTO6" s="199"/>
      <c r="WTP6" s="199"/>
      <c r="WTQ6" s="199"/>
      <c r="WTR6" s="199"/>
      <c r="WTS6" s="199"/>
      <c r="WTT6" s="189"/>
      <c r="WTU6" s="209"/>
      <c r="WTV6" s="179"/>
      <c r="WTW6" s="179"/>
      <c r="WTX6" s="179"/>
      <c r="WTY6" s="179"/>
      <c r="WTZ6" s="179"/>
      <c r="WUA6" s="179"/>
      <c r="WUB6" s="199"/>
      <c r="WUC6" s="199"/>
      <c r="WUD6" s="199"/>
      <c r="WUE6" s="199"/>
      <c r="WUF6" s="199"/>
      <c r="WUG6" s="199"/>
      <c r="WUH6" s="199"/>
      <c r="WUI6" s="199"/>
      <c r="WUJ6" s="189"/>
      <c r="WUK6" s="209"/>
      <c r="WUL6" s="179"/>
      <c r="WUM6" s="179"/>
      <c r="WUN6" s="179"/>
      <c r="WUO6" s="179"/>
      <c r="WUP6" s="179"/>
      <c r="WUQ6" s="179"/>
      <c r="WUR6" s="199"/>
      <c r="WUS6" s="199"/>
      <c r="WUT6" s="199"/>
      <c r="WUU6" s="199"/>
      <c r="WUV6" s="199"/>
      <c r="WUW6" s="199"/>
      <c r="WUX6" s="199"/>
      <c r="WUY6" s="199"/>
      <c r="WUZ6" s="189"/>
      <c r="WVA6" s="209"/>
      <c r="WVB6" s="179"/>
      <c r="WVC6" s="179"/>
      <c r="WVD6" s="179"/>
      <c r="WVE6" s="179"/>
      <c r="WVF6" s="179"/>
      <c r="WVG6" s="179"/>
      <c r="WVH6" s="199"/>
      <c r="WVI6" s="199"/>
      <c r="WVJ6" s="199"/>
      <c r="WVK6" s="199"/>
      <c r="WVL6" s="199"/>
      <c r="WVM6" s="199"/>
      <c r="WVN6" s="199"/>
      <c r="WVO6" s="199"/>
      <c r="WVP6" s="189"/>
      <c r="WVQ6" s="209"/>
      <c r="WVR6" s="179"/>
      <c r="WVS6" s="179"/>
      <c r="WVT6" s="179"/>
      <c r="WVU6" s="179"/>
      <c r="WVV6" s="179"/>
      <c r="WVW6" s="179"/>
      <c r="WVX6" s="199"/>
      <c r="WVY6" s="199"/>
      <c r="WVZ6" s="199"/>
      <c r="WWA6" s="199"/>
      <c r="WWB6" s="199"/>
      <c r="WWC6" s="199"/>
      <c r="WWD6" s="199"/>
      <c r="WWE6" s="199"/>
      <c r="WWF6" s="189"/>
      <c r="WWG6" s="209"/>
      <c r="WWH6" s="179"/>
      <c r="WWI6" s="179"/>
      <c r="WWJ6" s="179"/>
      <c r="WWK6" s="179"/>
      <c r="WWL6" s="179"/>
      <c r="WWM6" s="179"/>
      <c r="WWN6" s="199"/>
      <c r="WWO6" s="199"/>
      <c r="WWP6" s="199"/>
      <c r="WWQ6" s="199"/>
      <c r="WWR6" s="199"/>
      <c r="WWS6" s="199"/>
      <c r="WWT6" s="199"/>
      <c r="WWU6" s="199"/>
      <c r="WWV6" s="189"/>
      <c r="WWW6" s="209"/>
      <c r="WWX6" s="179"/>
      <c r="WWY6" s="179"/>
      <c r="WWZ6" s="179"/>
      <c r="WXA6" s="179"/>
      <c r="WXB6" s="179"/>
      <c r="WXC6" s="179"/>
      <c r="WXD6" s="199"/>
      <c r="WXE6" s="199"/>
      <c r="WXF6" s="199"/>
      <c r="WXG6" s="199"/>
      <c r="WXH6" s="199"/>
      <c r="WXI6" s="199"/>
      <c r="WXJ6" s="199"/>
      <c r="WXK6" s="199"/>
      <c r="WXL6" s="189"/>
      <c r="WXM6" s="209"/>
      <c r="WXN6" s="179"/>
      <c r="WXO6" s="179"/>
      <c r="WXP6" s="179"/>
      <c r="WXQ6" s="179"/>
      <c r="WXR6" s="179"/>
      <c r="WXS6" s="179"/>
      <c r="WXT6" s="199"/>
      <c r="WXU6" s="199"/>
      <c r="WXV6" s="199"/>
      <c r="WXW6" s="199"/>
      <c r="WXX6" s="199"/>
      <c r="WXY6" s="199"/>
      <c r="WXZ6" s="199"/>
      <c r="WYA6" s="199"/>
      <c r="WYB6" s="189"/>
      <c r="WYC6" s="209"/>
      <c r="WYD6" s="179"/>
      <c r="WYE6" s="179"/>
      <c r="WYF6" s="179"/>
      <c r="WYG6" s="179"/>
      <c r="WYH6" s="179"/>
      <c r="WYI6" s="179"/>
      <c r="WYJ6" s="199"/>
      <c r="WYK6" s="199"/>
      <c r="WYL6" s="199"/>
      <c r="WYM6" s="199"/>
      <c r="WYN6" s="199"/>
      <c r="WYO6" s="199"/>
      <c r="WYP6" s="199"/>
      <c r="WYQ6" s="199"/>
      <c r="WYR6" s="189"/>
      <c r="WYS6" s="209"/>
      <c r="WYT6" s="179"/>
      <c r="WYU6" s="179"/>
      <c r="WYV6" s="179"/>
      <c r="WYW6" s="179"/>
      <c r="WYX6" s="179"/>
      <c r="WYY6" s="179"/>
      <c r="WYZ6" s="199"/>
      <c r="WZA6" s="199"/>
      <c r="WZB6" s="199"/>
      <c r="WZC6" s="199"/>
      <c r="WZD6" s="199"/>
      <c r="WZE6" s="199"/>
      <c r="WZF6" s="199"/>
      <c r="WZG6" s="199"/>
      <c r="WZH6" s="189"/>
      <c r="WZI6" s="209"/>
      <c r="WZJ6" s="179"/>
      <c r="WZK6" s="179"/>
      <c r="WZL6" s="179"/>
      <c r="WZM6" s="179"/>
      <c r="WZN6" s="179"/>
      <c r="WZO6" s="179"/>
      <c r="WZP6" s="199"/>
      <c r="WZQ6" s="199"/>
      <c r="WZR6" s="199"/>
      <c r="WZS6" s="199"/>
      <c r="WZT6" s="199"/>
      <c r="WZU6" s="199"/>
      <c r="WZV6" s="199"/>
      <c r="WZW6" s="199"/>
      <c r="WZX6" s="189"/>
      <c r="WZY6" s="209"/>
      <c r="WZZ6" s="179"/>
      <c r="XAA6" s="179"/>
      <c r="XAB6" s="179"/>
      <c r="XAC6" s="179"/>
      <c r="XAD6" s="179"/>
      <c r="XAE6" s="179"/>
      <c r="XAF6" s="199"/>
      <c r="XAG6" s="199"/>
      <c r="XAH6" s="199"/>
      <c r="XAI6" s="199"/>
      <c r="XAJ6" s="199"/>
      <c r="XAK6" s="199"/>
      <c r="XAL6" s="199"/>
      <c r="XAM6" s="199"/>
      <c r="XAN6" s="189"/>
      <c r="XAO6" s="209"/>
      <c r="XAP6" s="179"/>
      <c r="XAQ6" s="179"/>
      <c r="XAR6" s="179"/>
      <c r="XAS6" s="179"/>
      <c r="XAT6" s="179"/>
      <c r="XAU6" s="179"/>
      <c r="XAV6" s="199"/>
      <c r="XAW6" s="199"/>
      <c r="XAX6" s="199"/>
      <c r="XAY6" s="199"/>
      <c r="XAZ6" s="199"/>
      <c r="XBA6" s="199"/>
      <c r="XBB6" s="199"/>
      <c r="XBC6" s="199"/>
      <c r="XBD6" s="189"/>
      <c r="XBE6" s="209"/>
      <c r="XBF6" s="179"/>
      <c r="XBG6" s="179"/>
      <c r="XBH6" s="179"/>
      <c r="XBI6" s="179"/>
      <c r="XBJ6" s="179"/>
      <c r="XBK6" s="179"/>
      <c r="XBL6" s="199"/>
      <c r="XBM6" s="199"/>
      <c r="XBN6" s="199"/>
      <c r="XBO6" s="199"/>
      <c r="XBP6" s="199"/>
      <c r="XBQ6" s="199"/>
      <c r="XBR6" s="199"/>
      <c r="XBS6" s="199"/>
      <c r="XBT6" s="189"/>
      <c r="XBU6" s="209"/>
      <c r="XBV6" s="179"/>
      <c r="XBW6" s="179"/>
      <c r="XBX6" s="179"/>
      <c r="XBY6" s="179"/>
      <c r="XBZ6" s="179"/>
      <c r="XCA6" s="179"/>
      <c r="XCB6" s="199"/>
      <c r="XCC6" s="199"/>
      <c r="XCD6" s="199"/>
      <c r="XCE6" s="199"/>
      <c r="XCF6" s="199"/>
      <c r="XCG6" s="199"/>
      <c r="XCH6" s="199"/>
      <c r="XCI6" s="199"/>
      <c r="XCJ6" s="189"/>
      <c r="XCK6" s="209"/>
      <c r="XCL6" s="179"/>
      <c r="XCM6" s="179"/>
      <c r="XCN6" s="179"/>
      <c r="XCO6" s="179"/>
      <c r="XCP6" s="179"/>
      <c r="XCQ6" s="179"/>
      <c r="XCR6" s="199"/>
      <c r="XCS6" s="199"/>
      <c r="XCT6" s="199"/>
      <c r="XCU6" s="199"/>
      <c r="XCV6" s="199"/>
      <c r="XCW6" s="199"/>
      <c r="XCX6" s="199"/>
      <c r="XCY6" s="199"/>
      <c r="XCZ6" s="189"/>
      <c r="XDA6" s="209"/>
      <c r="XDB6" s="179"/>
      <c r="XDC6" s="179"/>
      <c r="XDD6" s="179"/>
      <c r="XDE6" s="179"/>
      <c r="XDF6" s="179"/>
      <c r="XDG6" s="179"/>
      <c r="XDH6" s="199"/>
      <c r="XDI6" s="199"/>
      <c r="XDJ6" s="199"/>
      <c r="XDK6" s="199"/>
      <c r="XDL6" s="199"/>
      <c r="XDM6" s="199"/>
      <c r="XDN6" s="199"/>
      <c r="XDO6" s="199"/>
      <c r="XDP6" s="189"/>
      <c r="XDQ6" s="209"/>
      <c r="XDR6" s="179"/>
      <c r="XDS6" s="179"/>
      <c r="XDT6" s="179"/>
      <c r="XDU6" s="179"/>
      <c r="XDV6" s="179"/>
      <c r="XDW6" s="179"/>
      <c r="XDX6" s="199"/>
      <c r="XDY6" s="199"/>
      <c r="XDZ6" s="199"/>
      <c r="XEA6" s="199"/>
      <c r="XEB6" s="199"/>
      <c r="XEC6" s="199"/>
      <c r="XED6" s="199"/>
      <c r="XEE6" s="199"/>
      <c r="XEF6" s="189"/>
      <c r="XEG6" s="209"/>
      <c r="XEH6" s="179"/>
      <c r="XEI6" s="179"/>
      <c r="XEJ6" s="179"/>
      <c r="XEK6" s="179"/>
      <c r="XEL6" s="179"/>
      <c r="XEM6" s="179"/>
      <c r="XEN6" s="199"/>
      <c r="XEO6" s="199"/>
      <c r="XEP6" s="199"/>
      <c r="XEQ6" s="199"/>
      <c r="XER6" s="199"/>
      <c r="XES6" s="199"/>
      <c r="XET6" s="199"/>
      <c r="XEU6" s="199"/>
      <c r="XEV6" s="189"/>
      <c r="XEW6" s="209"/>
      <c r="XEX6" s="179"/>
      <c r="XEY6" s="179"/>
      <c r="XEZ6" s="179"/>
      <c r="XFA6" s="179"/>
      <c r="XFB6" s="179"/>
      <c r="XFC6" s="179"/>
      <c r="XFD6" s="199"/>
    </row>
    <row r="7" spans="1:16384" ht="21" customHeight="1">
      <c r="A7" s="147" t="s">
        <v>17</v>
      </c>
      <c r="B7" s="152">
        <v>96.5</v>
      </c>
      <c r="C7" s="152">
        <f>B7-97.72</f>
        <v>-1.2199999999999989</v>
      </c>
      <c r="D7" s="152">
        <v>134.35</v>
      </c>
      <c r="E7" s="153">
        <f t="shared" si="0"/>
        <v>37.849999999999994</v>
      </c>
      <c r="F7" s="152">
        <v>136.21</v>
      </c>
      <c r="G7" s="153">
        <f t="shared" si="0"/>
        <v>1.8600000000000136</v>
      </c>
      <c r="H7" s="152">
        <v>150.02000000000001</v>
      </c>
      <c r="I7" s="153">
        <f t="shared" si="0"/>
        <v>13.810000000000002</v>
      </c>
      <c r="J7" s="152">
        <v>166</v>
      </c>
      <c r="K7" s="153">
        <f>J7-H7</f>
        <v>15.97999999999999</v>
      </c>
      <c r="L7" s="152">
        <v>186.48</v>
      </c>
      <c r="M7" s="153">
        <f>L7-J7</f>
        <v>20.47999999999999</v>
      </c>
      <c r="N7" s="153">
        <f>L7+O7</f>
        <v>196.04645825724131</v>
      </c>
      <c r="O7" s="153">
        <f>O8+O9</f>
        <v>9.5664582572413259</v>
      </c>
      <c r="P7" s="153">
        <f>N7+Q7</f>
        <v>258.45027873599491</v>
      </c>
      <c r="Q7" s="153">
        <f>Q8+Q9</f>
        <v>62.403820478753602</v>
      </c>
      <c r="R7" s="153">
        <f>P7+S7</f>
        <v>281.11396863957248</v>
      </c>
      <c r="S7" s="153">
        <f>S8+S9</f>
        <v>22.663689903577534</v>
      </c>
      <c r="T7" s="153">
        <f>R7+U7</f>
        <v>308.79375931447476</v>
      </c>
      <c r="U7" s="153">
        <f>U8+U9</f>
        <v>27.679790674902254</v>
      </c>
      <c r="V7" s="153">
        <f>T7+W7</f>
        <v>336.95593967930512</v>
      </c>
      <c r="W7" s="153">
        <f>W8+W9</f>
        <v>28.162180364830348</v>
      </c>
      <c r="X7" s="189"/>
      <c r="Y7" s="198"/>
      <c r="Z7" s="179"/>
      <c r="AA7" s="179"/>
      <c r="AB7" s="179"/>
      <c r="AC7" s="179"/>
      <c r="AD7" s="179"/>
      <c r="AE7" s="179"/>
      <c r="AF7" s="199"/>
      <c r="AG7" s="199"/>
      <c r="AH7" s="199"/>
      <c r="AI7" s="199"/>
      <c r="AJ7" s="199"/>
      <c r="AK7" s="199"/>
      <c r="AL7" s="199"/>
      <c r="AM7" s="199"/>
      <c r="AN7" s="189"/>
      <c r="AO7" s="209"/>
      <c r="AP7" s="179"/>
      <c r="AQ7" s="179"/>
      <c r="AR7" s="179"/>
      <c r="AS7" s="179"/>
      <c r="AT7" s="179"/>
      <c r="AU7" s="179"/>
      <c r="AV7" s="199"/>
      <c r="AW7" s="199"/>
      <c r="AX7" s="199"/>
      <c r="AY7" s="199"/>
      <c r="AZ7" s="199"/>
      <c r="BA7" s="199"/>
      <c r="BB7" s="199"/>
      <c r="BC7" s="199"/>
      <c r="BD7" s="189"/>
      <c r="BE7" s="209"/>
      <c r="BF7" s="179"/>
      <c r="BG7" s="179"/>
      <c r="BH7" s="179"/>
      <c r="BI7" s="179"/>
      <c r="BJ7" s="179"/>
      <c r="BK7" s="179"/>
      <c r="BL7" s="199"/>
      <c r="BM7" s="199"/>
      <c r="BN7" s="199"/>
      <c r="BO7" s="199"/>
      <c r="BP7" s="199"/>
      <c r="BQ7" s="199"/>
      <c r="BR7" s="199"/>
      <c r="BS7" s="199"/>
      <c r="BT7" s="189"/>
      <c r="BU7" s="209"/>
      <c r="BV7" s="179"/>
      <c r="BW7" s="179"/>
      <c r="BX7" s="179"/>
      <c r="BY7" s="179"/>
      <c r="BZ7" s="179"/>
      <c r="CA7" s="179"/>
      <c r="CB7" s="199"/>
      <c r="CC7" s="199"/>
      <c r="CD7" s="199"/>
      <c r="CE7" s="199"/>
      <c r="CF7" s="199"/>
      <c r="CG7" s="199"/>
      <c r="CH7" s="199"/>
      <c r="CI7" s="199"/>
      <c r="CJ7" s="189"/>
      <c r="CK7" s="209"/>
      <c r="CL7" s="179"/>
      <c r="CM7" s="179"/>
      <c r="CN7" s="179"/>
      <c r="CO7" s="179"/>
      <c r="CP7" s="179"/>
      <c r="CQ7" s="179"/>
      <c r="CR7" s="199"/>
      <c r="CS7" s="199"/>
      <c r="CT7" s="199"/>
      <c r="CU7" s="199"/>
      <c r="CV7" s="199"/>
      <c r="CW7" s="199"/>
      <c r="CX7" s="199"/>
      <c r="CY7" s="199"/>
      <c r="CZ7" s="189"/>
      <c r="DA7" s="209"/>
      <c r="DB7" s="179"/>
      <c r="DC7" s="179"/>
      <c r="DD7" s="179"/>
      <c r="DE7" s="179"/>
      <c r="DF7" s="179"/>
      <c r="DG7" s="179"/>
      <c r="DH7" s="199"/>
      <c r="DI7" s="199"/>
      <c r="DJ7" s="199"/>
      <c r="DK7" s="199"/>
      <c r="DL7" s="199"/>
      <c r="DM7" s="199"/>
      <c r="DN7" s="199"/>
      <c r="DO7" s="199"/>
      <c r="DP7" s="189"/>
      <c r="DQ7" s="209"/>
      <c r="DR7" s="179"/>
      <c r="DS7" s="179"/>
      <c r="DT7" s="179"/>
      <c r="DU7" s="179"/>
      <c r="DV7" s="179"/>
      <c r="DW7" s="179"/>
      <c r="DX7" s="199"/>
      <c r="DY7" s="199"/>
      <c r="DZ7" s="199"/>
      <c r="EA7" s="199"/>
      <c r="EB7" s="199"/>
      <c r="EC7" s="199"/>
      <c r="ED7" s="199"/>
      <c r="EE7" s="199"/>
      <c r="EF7" s="189"/>
      <c r="EG7" s="209"/>
      <c r="EH7" s="179"/>
      <c r="EI7" s="179"/>
      <c r="EJ7" s="179"/>
      <c r="EK7" s="179"/>
      <c r="EL7" s="179"/>
      <c r="EM7" s="179"/>
      <c r="EN7" s="199"/>
      <c r="EO7" s="199"/>
      <c r="EP7" s="199"/>
      <c r="EQ7" s="199"/>
      <c r="ER7" s="199"/>
      <c r="ES7" s="199"/>
      <c r="ET7" s="199"/>
      <c r="EU7" s="199"/>
      <c r="EV7" s="189"/>
      <c r="EW7" s="209"/>
      <c r="EX7" s="179"/>
      <c r="EY7" s="179"/>
      <c r="EZ7" s="179"/>
      <c r="FA7" s="179"/>
      <c r="FB7" s="179"/>
      <c r="FC7" s="179"/>
      <c r="FD7" s="199"/>
      <c r="FE7" s="199"/>
      <c r="FF7" s="199"/>
      <c r="FG7" s="199"/>
      <c r="FH7" s="199"/>
      <c r="FI7" s="199"/>
      <c r="FJ7" s="199"/>
      <c r="FK7" s="199"/>
      <c r="FL7" s="189"/>
      <c r="FM7" s="209"/>
      <c r="FN7" s="179"/>
      <c r="FO7" s="179"/>
      <c r="FP7" s="179"/>
      <c r="FQ7" s="179"/>
      <c r="FR7" s="179"/>
      <c r="FS7" s="179"/>
      <c r="FT7" s="199"/>
      <c r="FU7" s="199"/>
      <c r="FV7" s="199"/>
      <c r="FW7" s="199"/>
      <c r="FX7" s="199"/>
      <c r="FY7" s="199"/>
      <c r="FZ7" s="199"/>
      <c r="GA7" s="199"/>
      <c r="GB7" s="189"/>
      <c r="GC7" s="209"/>
      <c r="GD7" s="179"/>
      <c r="GE7" s="179"/>
      <c r="GF7" s="179"/>
      <c r="GG7" s="179"/>
      <c r="GH7" s="179"/>
      <c r="GI7" s="179"/>
      <c r="GJ7" s="199"/>
      <c r="GK7" s="199"/>
      <c r="GL7" s="199"/>
      <c r="GM7" s="199"/>
      <c r="GN7" s="199"/>
      <c r="GO7" s="199"/>
      <c r="GP7" s="199"/>
      <c r="GQ7" s="199"/>
      <c r="GR7" s="189"/>
      <c r="GS7" s="209"/>
      <c r="GT7" s="179"/>
      <c r="GU7" s="179"/>
      <c r="GV7" s="179"/>
      <c r="GW7" s="179"/>
      <c r="GX7" s="179"/>
      <c r="GY7" s="179"/>
      <c r="GZ7" s="199"/>
      <c r="HA7" s="199"/>
      <c r="HB7" s="199"/>
      <c r="HC7" s="199"/>
      <c r="HD7" s="199"/>
      <c r="HE7" s="199"/>
      <c r="HF7" s="199"/>
      <c r="HG7" s="199"/>
      <c r="HH7" s="189"/>
      <c r="HI7" s="209"/>
      <c r="HJ7" s="179"/>
      <c r="HK7" s="179"/>
      <c r="HL7" s="179"/>
      <c r="HM7" s="179"/>
      <c r="HN7" s="179"/>
      <c r="HO7" s="179"/>
      <c r="HP7" s="199"/>
      <c r="HQ7" s="199"/>
      <c r="HR7" s="199"/>
      <c r="HS7" s="199"/>
      <c r="HT7" s="199"/>
      <c r="HU7" s="199"/>
      <c r="HV7" s="199"/>
      <c r="HW7" s="199"/>
      <c r="HX7" s="189"/>
      <c r="HY7" s="209"/>
      <c r="HZ7" s="179"/>
      <c r="IA7" s="179"/>
      <c r="IB7" s="179"/>
      <c r="IC7" s="179"/>
      <c r="ID7" s="179"/>
      <c r="IE7" s="179"/>
      <c r="IF7" s="199"/>
      <c r="IG7" s="199"/>
      <c r="IH7" s="199"/>
      <c r="II7" s="199"/>
      <c r="IJ7" s="199"/>
      <c r="IK7" s="199"/>
      <c r="IL7" s="199"/>
      <c r="IM7" s="199"/>
      <c r="IN7" s="189"/>
      <c r="IO7" s="209"/>
      <c r="IP7" s="179"/>
      <c r="IQ7" s="179"/>
      <c r="IR7" s="179"/>
      <c r="IS7" s="179"/>
      <c r="IT7" s="179"/>
      <c r="IU7" s="179"/>
      <c r="IV7" s="199"/>
      <c r="IW7" s="199"/>
      <c r="IX7" s="199"/>
      <c r="IY7" s="199"/>
      <c r="IZ7" s="199"/>
      <c r="JA7" s="199"/>
      <c r="JB7" s="199"/>
      <c r="JC7" s="199"/>
      <c r="JD7" s="189"/>
      <c r="JE7" s="209"/>
      <c r="JF7" s="179"/>
      <c r="JG7" s="179"/>
      <c r="JH7" s="179"/>
      <c r="JI7" s="179"/>
      <c r="JJ7" s="179"/>
      <c r="JK7" s="179"/>
      <c r="JL7" s="199"/>
      <c r="JM7" s="199"/>
      <c r="JN7" s="199"/>
      <c r="JO7" s="199"/>
      <c r="JP7" s="199"/>
      <c r="JQ7" s="199"/>
      <c r="JR7" s="199"/>
      <c r="JS7" s="199"/>
      <c r="JT7" s="189"/>
      <c r="JU7" s="209"/>
      <c r="JV7" s="179"/>
      <c r="JW7" s="179"/>
      <c r="JX7" s="179"/>
      <c r="JY7" s="179"/>
      <c r="JZ7" s="179"/>
      <c r="KA7" s="179"/>
      <c r="KB7" s="199"/>
      <c r="KC7" s="199"/>
      <c r="KD7" s="199"/>
      <c r="KE7" s="199"/>
      <c r="KF7" s="199"/>
      <c r="KG7" s="199"/>
      <c r="KH7" s="199"/>
      <c r="KI7" s="199"/>
      <c r="KJ7" s="189"/>
      <c r="KK7" s="209"/>
      <c r="KL7" s="179"/>
      <c r="KM7" s="179"/>
      <c r="KN7" s="179"/>
      <c r="KO7" s="179"/>
      <c r="KP7" s="179"/>
      <c r="KQ7" s="179"/>
      <c r="KR7" s="199"/>
      <c r="KS7" s="199"/>
      <c r="KT7" s="199"/>
      <c r="KU7" s="199"/>
      <c r="KV7" s="199"/>
      <c r="KW7" s="199"/>
      <c r="KX7" s="199"/>
      <c r="KY7" s="199"/>
      <c r="KZ7" s="189"/>
      <c r="LA7" s="209"/>
      <c r="LB7" s="179"/>
      <c r="LC7" s="179"/>
      <c r="LD7" s="179"/>
      <c r="LE7" s="179"/>
      <c r="LF7" s="179"/>
      <c r="LG7" s="179"/>
      <c r="LH7" s="199"/>
      <c r="LI7" s="199"/>
      <c r="LJ7" s="199"/>
      <c r="LK7" s="199"/>
      <c r="LL7" s="199"/>
      <c r="LM7" s="199"/>
      <c r="LN7" s="199"/>
      <c r="LO7" s="199"/>
      <c r="LP7" s="189"/>
      <c r="LQ7" s="209"/>
      <c r="LR7" s="179"/>
      <c r="LS7" s="179"/>
      <c r="LT7" s="179"/>
      <c r="LU7" s="179"/>
      <c r="LV7" s="179"/>
      <c r="LW7" s="179"/>
      <c r="LX7" s="199"/>
      <c r="LY7" s="199"/>
      <c r="LZ7" s="199"/>
      <c r="MA7" s="199"/>
      <c r="MB7" s="199"/>
      <c r="MC7" s="199"/>
      <c r="MD7" s="199"/>
      <c r="ME7" s="199"/>
      <c r="MF7" s="189"/>
      <c r="MG7" s="209"/>
      <c r="MH7" s="179"/>
      <c r="MI7" s="179"/>
      <c r="MJ7" s="179"/>
      <c r="MK7" s="179"/>
      <c r="ML7" s="179"/>
      <c r="MM7" s="179"/>
      <c r="MN7" s="199"/>
      <c r="MO7" s="199"/>
      <c r="MP7" s="199"/>
      <c r="MQ7" s="199"/>
      <c r="MR7" s="199"/>
      <c r="MS7" s="199"/>
      <c r="MT7" s="199"/>
      <c r="MU7" s="199"/>
      <c r="MV7" s="189"/>
      <c r="MW7" s="209"/>
      <c r="MX7" s="179"/>
      <c r="MY7" s="179"/>
      <c r="MZ7" s="179"/>
      <c r="NA7" s="179"/>
      <c r="NB7" s="179"/>
      <c r="NC7" s="179"/>
      <c r="ND7" s="199"/>
      <c r="NE7" s="199"/>
      <c r="NF7" s="199"/>
      <c r="NG7" s="199"/>
      <c r="NH7" s="199"/>
      <c r="NI7" s="199"/>
      <c r="NJ7" s="199"/>
      <c r="NK7" s="199"/>
      <c r="NL7" s="189"/>
      <c r="NM7" s="209"/>
      <c r="NN7" s="179"/>
      <c r="NO7" s="179"/>
      <c r="NP7" s="179"/>
      <c r="NQ7" s="179"/>
      <c r="NR7" s="179"/>
      <c r="NS7" s="179"/>
      <c r="NT7" s="199"/>
      <c r="NU7" s="199"/>
      <c r="NV7" s="199"/>
      <c r="NW7" s="199"/>
      <c r="NX7" s="199"/>
      <c r="NY7" s="199"/>
      <c r="NZ7" s="199"/>
      <c r="OA7" s="199"/>
      <c r="OB7" s="189"/>
      <c r="OC7" s="209"/>
      <c r="OD7" s="179"/>
      <c r="OE7" s="179"/>
      <c r="OF7" s="179"/>
      <c r="OG7" s="179"/>
      <c r="OH7" s="179"/>
      <c r="OI7" s="179"/>
      <c r="OJ7" s="199"/>
      <c r="OK7" s="199"/>
      <c r="OL7" s="199"/>
      <c r="OM7" s="199"/>
      <c r="ON7" s="199"/>
      <c r="OO7" s="199"/>
      <c r="OP7" s="199"/>
      <c r="OQ7" s="199"/>
      <c r="OR7" s="189"/>
      <c r="OS7" s="209"/>
      <c r="OT7" s="179"/>
      <c r="OU7" s="179"/>
      <c r="OV7" s="179"/>
      <c r="OW7" s="179"/>
      <c r="OX7" s="179"/>
      <c r="OY7" s="179"/>
      <c r="OZ7" s="199"/>
      <c r="PA7" s="199"/>
      <c r="PB7" s="199"/>
      <c r="PC7" s="199"/>
      <c r="PD7" s="199"/>
      <c r="PE7" s="199"/>
      <c r="PF7" s="199"/>
      <c r="PG7" s="199"/>
      <c r="PH7" s="189"/>
      <c r="PI7" s="209"/>
      <c r="PJ7" s="179"/>
      <c r="PK7" s="179"/>
      <c r="PL7" s="179"/>
      <c r="PM7" s="179"/>
      <c r="PN7" s="179"/>
      <c r="PO7" s="179"/>
      <c r="PP7" s="199"/>
      <c r="PQ7" s="199"/>
      <c r="PR7" s="199"/>
      <c r="PS7" s="199"/>
      <c r="PT7" s="199"/>
      <c r="PU7" s="199"/>
      <c r="PV7" s="199"/>
      <c r="PW7" s="199"/>
      <c r="PX7" s="189"/>
      <c r="PY7" s="209"/>
      <c r="PZ7" s="179"/>
      <c r="QA7" s="179"/>
      <c r="QB7" s="179"/>
      <c r="QC7" s="179"/>
      <c r="QD7" s="179"/>
      <c r="QE7" s="179"/>
      <c r="QF7" s="199"/>
      <c r="QG7" s="199"/>
      <c r="QH7" s="199"/>
      <c r="QI7" s="199"/>
      <c r="QJ7" s="199"/>
      <c r="QK7" s="199"/>
      <c r="QL7" s="199"/>
      <c r="QM7" s="199"/>
      <c r="QN7" s="189"/>
      <c r="QO7" s="209"/>
      <c r="QP7" s="179"/>
      <c r="QQ7" s="179"/>
      <c r="QR7" s="179"/>
      <c r="QS7" s="179"/>
      <c r="QT7" s="179"/>
      <c r="QU7" s="179"/>
      <c r="QV7" s="199"/>
      <c r="QW7" s="199"/>
      <c r="QX7" s="199"/>
      <c r="QY7" s="199"/>
      <c r="QZ7" s="199"/>
      <c r="RA7" s="199"/>
      <c r="RB7" s="199"/>
      <c r="RC7" s="199"/>
      <c r="RD7" s="189"/>
      <c r="RE7" s="209"/>
      <c r="RF7" s="179"/>
      <c r="RG7" s="179"/>
      <c r="RH7" s="179"/>
      <c r="RI7" s="179"/>
      <c r="RJ7" s="179"/>
      <c r="RK7" s="179"/>
      <c r="RL7" s="199"/>
      <c r="RM7" s="199"/>
      <c r="RN7" s="199"/>
      <c r="RO7" s="199"/>
      <c r="RP7" s="199"/>
      <c r="RQ7" s="199"/>
      <c r="RR7" s="199"/>
      <c r="RS7" s="199"/>
      <c r="RT7" s="189"/>
      <c r="RU7" s="209"/>
      <c r="RV7" s="179"/>
      <c r="RW7" s="179"/>
      <c r="RX7" s="179"/>
      <c r="RY7" s="179"/>
      <c r="RZ7" s="179"/>
      <c r="SA7" s="179"/>
      <c r="SB7" s="199"/>
      <c r="SC7" s="199"/>
      <c r="SD7" s="199"/>
      <c r="SE7" s="199"/>
      <c r="SF7" s="199"/>
      <c r="SG7" s="199"/>
      <c r="SH7" s="199"/>
      <c r="SI7" s="199"/>
      <c r="SJ7" s="189"/>
      <c r="SK7" s="209"/>
      <c r="SL7" s="179"/>
      <c r="SM7" s="179"/>
      <c r="SN7" s="179"/>
      <c r="SO7" s="179"/>
      <c r="SP7" s="179"/>
      <c r="SQ7" s="179"/>
      <c r="SR7" s="199"/>
      <c r="SS7" s="199"/>
      <c r="ST7" s="199"/>
      <c r="SU7" s="199"/>
      <c r="SV7" s="199"/>
      <c r="SW7" s="199"/>
      <c r="SX7" s="199"/>
      <c r="SY7" s="199"/>
      <c r="SZ7" s="189"/>
      <c r="TA7" s="209"/>
      <c r="TB7" s="179"/>
      <c r="TC7" s="179"/>
      <c r="TD7" s="179"/>
      <c r="TE7" s="179"/>
      <c r="TF7" s="179"/>
      <c r="TG7" s="179"/>
      <c r="TH7" s="199"/>
      <c r="TI7" s="199"/>
      <c r="TJ7" s="199"/>
      <c r="TK7" s="199"/>
      <c r="TL7" s="199"/>
      <c r="TM7" s="199"/>
      <c r="TN7" s="199"/>
      <c r="TO7" s="199"/>
      <c r="TP7" s="189"/>
      <c r="TQ7" s="209"/>
      <c r="TR7" s="179"/>
      <c r="TS7" s="179"/>
      <c r="TT7" s="179"/>
      <c r="TU7" s="179"/>
      <c r="TV7" s="179"/>
      <c r="TW7" s="179"/>
      <c r="TX7" s="199"/>
      <c r="TY7" s="199"/>
      <c r="TZ7" s="199"/>
      <c r="UA7" s="199"/>
      <c r="UB7" s="199"/>
      <c r="UC7" s="199"/>
      <c r="UD7" s="199"/>
      <c r="UE7" s="199"/>
      <c r="UF7" s="189"/>
      <c r="UG7" s="209"/>
      <c r="UH7" s="179"/>
      <c r="UI7" s="179"/>
      <c r="UJ7" s="179"/>
      <c r="UK7" s="179"/>
      <c r="UL7" s="179"/>
      <c r="UM7" s="179"/>
      <c r="UN7" s="199"/>
      <c r="UO7" s="199"/>
      <c r="UP7" s="199"/>
      <c r="UQ7" s="199"/>
      <c r="UR7" s="199"/>
      <c r="US7" s="199"/>
      <c r="UT7" s="199"/>
      <c r="UU7" s="199"/>
      <c r="UV7" s="189"/>
      <c r="UW7" s="209"/>
      <c r="UX7" s="179"/>
      <c r="UY7" s="179"/>
      <c r="UZ7" s="179"/>
      <c r="VA7" s="179"/>
      <c r="VB7" s="179"/>
      <c r="VC7" s="179"/>
      <c r="VD7" s="199"/>
      <c r="VE7" s="199"/>
      <c r="VF7" s="199"/>
      <c r="VG7" s="199"/>
      <c r="VH7" s="199"/>
      <c r="VI7" s="199"/>
      <c r="VJ7" s="199"/>
      <c r="VK7" s="199"/>
      <c r="VL7" s="189"/>
      <c r="VM7" s="209"/>
      <c r="VN7" s="179"/>
      <c r="VO7" s="179"/>
      <c r="VP7" s="179"/>
      <c r="VQ7" s="179"/>
      <c r="VR7" s="179"/>
      <c r="VS7" s="179"/>
      <c r="VT7" s="199"/>
      <c r="VU7" s="199"/>
      <c r="VV7" s="199"/>
      <c r="VW7" s="199"/>
      <c r="VX7" s="199"/>
      <c r="VY7" s="199"/>
      <c r="VZ7" s="199"/>
      <c r="WA7" s="199"/>
      <c r="WB7" s="189"/>
      <c r="WC7" s="209"/>
      <c r="WD7" s="179"/>
      <c r="WE7" s="179"/>
      <c r="WF7" s="179"/>
      <c r="WG7" s="179"/>
      <c r="WH7" s="179"/>
      <c r="WI7" s="179"/>
      <c r="WJ7" s="199"/>
      <c r="WK7" s="199"/>
      <c r="WL7" s="199"/>
      <c r="WM7" s="199"/>
      <c r="WN7" s="199"/>
      <c r="WO7" s="199"/>
      <c r="WP7" s="199"/>
      <c r="WQ7" s="199"/>
      <c r="WR7" s="189"/>
      <c r="WS7" s="209"/>
      <c r="WT7" s="179"/>
      <c r="WU7" s="179"/>
      <c r="WV7" s="179"/>
      <c r="WW7" s="179"/>
      <c r="WX7" s="179"/>
      <c r="WY7" s="179"/>
      <c r="WZ7" s="199"/>
      <c r="XA7" s="199"/>
      <c r="XB7" s="199"/>
      <c r="XC7" s="199"/>
      <c r="XD7" s="199"/>
      <c r="XE7" s="199"/>
      <c r="XF7" s="199"/>
      <c r="XG7" s="199"/>
      <c r="XH7" s="189"/>
      <c r="XI7" s="209"/>
      <c r="XJ7" s="179"/>
      <c r="XK7" s="179"/>
      <c r="XL7" s="179"/>
      <c r="XM7" s="179"/>
      <c r="XN7" s="179"/>
      <c r="XO7" s="179"/>
      <c r="XP7" s="199"/>
      <c r="XQ7" s="199"/>
      <c r="XR7" s="199"/>
      <c r="XS7" s="199"/>
      <c r="XT7" s="199"/>
      <c r="XU7" s="199"/>
      <c r="XV7" s="199"/>
      <c r="XW7" s="199"/>
      <c r="XX7" s="189"/>
      <c r="XY7" s="209"/>
      <c r="XZ7" s="179"/>
      <c r="YA7" s="179"/>
      <c r="YB7" s="179"/>
      <c r="YC7" s="179"/>
      <c r="YD7" s="179"/>
      <c r="YE7" s="179"/>
      <c r="YF7" s="199"/>
      <c r="YG7" s="199"/>
      <c r="YH7" s="199"/>
      <c r="YI7" s="199"/>
      <c r="YJ7" s="199"/>
      <c r="YK7" s="199"/>
      <c r="YL7" s="199"/>
      <c r="YM7" s="199"/>
      <c r="YN7" s="189"/>
      <c r="YO7" s="209"/>
      <c r="YP7" s="179"/>
      <c r="YQ7" s="179"/>
      <c r="YR7" s="179"/>
      <c r="YS7" s="179"/>
      <c r="YT7" s="179"/>
      <c r="YU7" s="179"/>
      <c r="YV7" s="199"/>
      <c r="YW7" s="199"/>
      <c r="YX7" s="199"/>
      <c r="YY7" s="199"/>
      <c r="YZ7" s="199"/>
      <c r="ZA7" s="199"/>
      <c r="ZB7" s="199"/>
      <c r="ZC7" s="199"/>
      <c r="ZD7" s="189"/>
      <c r="ZE7" s="209"/>
      <c r="ZF7" s="179"/>
      <c r="ZG7" s="179"/>
      <c r="ZH7" s="179"/>
      <c r="ZI7" s="179"/>
      <c r="ZJ7" s="179"/>
      <c r="ZK7" s="179"/>
      <c r="ZL7" s="199"/>
      <c r="ZM7" s="199"/>
      <c r="ZN7" s="199"/>
      <c r="ZO7" s="199"/>
      <c r="ZP7" s="199"/>
      <c r="ZQ7" s="199"/>
      <c r="ZR7" s="199"/>
      <c r="ZS7" s="199"/>
      <c r="ZT7" s="189"/>
      <c r="ZU7" s="209"/>
      <c r="ZV7" s="179"/>
      <c r="ZW7" s="179"/>
      <c r="ZX7" s="179"/>
      <c r="ZY7" s="179"/>
      <c r="ZZ7" s="179"/>
      <c r="AAA7" s="179"/>
      <c r="AAB7" s="199"/>
      <c r="AAC7" s="199"/>
      <c r="AAD7" s="199"/>
      <c r="AAE7" s="199"/>
      <c r="AAF7" s="199"/>
      <c r="AAG7" s="199"/>
      <c r="AAH7" s="199"/>
      <c r="AAI7" s="199"/>
      <c r="AAJ7" s="189"/>
      <c r="AAK7" s="209"/>
      <c r="AAL7" s="179"/>
      <c r="AAM7" s="179"/>
      <c r="AAN7" s="179"/>
      <c r="AAO7" s="179"/>
      <c r="AAP7" s="179"/>
      <c r="AAQ7" s="179"/>
      <c r="AAR7" s="199"/>
      <c r="AAS7" s="199"/>
      <c r="AAT7" s="199"/>
      <c r="AAU7" s="199"/>
      <c r="AAV7" s="199"/>
      <c r="AAW7" s="199"/>
      <c r="AAX7" s="199"/>
      <c r="AAY7" s="199"/>
      <c r="AAZ7" s="189"/>
      <c r="ABA7" s="209"/>
      <c r="ABB7" s="179"/>
      <c r="ABC7" s="179"/>
      <c r="ABD7" s="179"/>
      <c r="ABE7" s="179"/>
      <c r="ABF7" s="179"/>
      <c r="ABG7" s="179"/>
      <c r="ABH7" s="199"/>
      <c r="ABI7" s="199"/>
      <c r="ABJ7" s="199"/>
      <c r="ABK7" s="199"/>
      <c r="ABL7" s="199"/>
      <c r="ABM7" s="199"/>
      <c r="ABN7" s="199"/>
      <c r="ABO7" s="199"/>
      <c r="ABP7" s="189"/>
      <c r="ABQ7" s="209"/>
      <c r="ABR7" s="179"/>
      <c r="ABS7" s="179"/>
      <c r="ABT7" s="179"/>
      <c r="ABU7" s="179"/>
      <c r="ABV7" s="179"/>
      <c r="ABW7" s="179"/>
      <c r="ABX7" s="199"/>
      <c r="ABY7" s="199"/>
      <c r="ABZ7" s="199"/>
      <c r="ACA7" s="199"/>
      <c r="ACB7" s="199"/>
      <c r="ACC7" s="199"/>
      <c r="ACD7" s="199"/>
      <c r="ACE7" s="199"/>
      <c r="ACF7" s="189"/>
      <c r="ACG7" s="209"/>
      <c r="ACH7" s="179"/>
      <c r="ACI7" s="179"/>
      <c r="ACJ7" s="179"/>
      <c r="ACK7" s="179"/>
      <c r="ACL7" s="179"/>
      <c r="ACM7" s="179"/>
      <c r="ACN7" s="199"/>
      <c r="ACO7" s="199"/>
      <c r="ACP7" s="199"/>
      <c r="ACQ7" s="199"/>
      <c r="ACR7" s="199"/>
      <c r="ACS7" s="199"/>
      <c r="ACT7" s="199"/>
      <c r="ACU7" s="199"/>
      <c r="ACV7" s="189"/>
      <c r="ACW7" s="209"/>
      <c r="ACX7" s="179"/>
      <c r="ACY7" s="179"/>
      <c r="ACZ7" s="179"/>
      <c r="ADA7" s="179"/>
      <c r="ADB7" s="179"/>
      <c r="ADC7" s="179"/>
      <c r="ADD7" s="199"/>
      <c r="ADE7" s="199"/>
      <c r="ADF7" s="199"/>
      <c r="ADG7" s="199"/>
      <c r="ADH7" s="199"/>
      <c r="ADI7" s="199"/>
      <c r="ADJ7" s="199"/>
      <c r="ADK7" s="199"/>
      <c r="ADL7" s="189"/>
      <c r="ADM7" s="209"/>
      <c r="ADN7" s="179"/>
      <c r="ADO7" s="179"/>
      <c r="ADP7" s="179"/>
      <c r="ADQ7" s="179"/>
      <c r="ADR7" s="179"/>
      <c r="ADS7" s="179"/>
      <c r="ADT7" s="199"/>
      <c r="ADU7" s="199"/>
      <c r="ADV7" s="199"/>
      <c r="ADW7" s="199"/>
      <c r="ADX7" s="199"/>
      <c r="ADY7" s="199"/>
      <c r="ADZ7" s="199"/>
      <c r="AEA7" s="199"/>
      <c r="AEB7" s="189"/>
      <c r="AEC7" s="209"/>
      <c r="AED7" s="179"/>
      <c r="AEE7" s="179"/>
      <c r="AEF7" s="179"/>
      <c r="AEG7" s="179"/>
      <c r="AEH7" s="179"/>
      <c r="AEI7" s="179"/>
      <c r="AEJ7" s="199"/>
      <c r="AEK7" s="199"/>
      <c r="AEL7" s="199"/>
      <c r="AEM7" s="199"/>
      <c r="AEN7" s="199"/>
      <c r="AEO7" s="199"/>
      <c r="AEP7" s="199"/>
      <c r="AEQ7" s="199"/>
      <c r="AER7" s="189"/>
      <c r="AES7" s="209"/>
      <c r="AET7" s="179"/>
      <c r="AEU7" s="179"/>
      <c r="AEV7" s="179"/>
      <c r="AEW7" s="179"/>
      <c r="AEX7" s="179"/>
      <c r="AEY7" s="179"/>
      <c r="AEZ7" s="199"/>
      <c r="AFA7" s="199"/>
      <c r="AFB7" s="199"/>
      <c r="AFC7" s="199"/>
      <c r="AFD7" s="199"/>
      <c r="AFE7" s="199"/>
      <c r="AFF7" s="199"/>
      <c r="AFG7" s="199"/>
      <c r="AFH7" s="189"/>
      <c r="AFI7" s="209"/>
      <c r="AFJ7" s="179"/>
      <c r="AFK7" s="179"/>
      <c r="AFL7" s="179"/>
      <c r="AFM7" s="179"/>
      <c r="AFN7" s="179"/>
      <c r="AFO7" s="179"/>
      <c r="AFP7" s="199"/>
      <c r="AFQ7" s="199"/>
      <c r="AFR7" s="199"/>
      <c r="AFS7" s="199"/>
      <c r="AFT7" s="199"/>
      <c r="AFU7" s="199"/>
      <c r="AFV7" s="199"/>
      <c r="AFW7" s="199"/>
      <c r="AFX7" s="189"/>
      <c r="AFY7" s="209"/>
      <c r="AFZ7" s="179"/>
      <c r="AGA7" s="179"/>
      <c r="AGB7" s="179"/>
      <c r="AGC7" s="179"/>
      <c r="AGD7" s="179"/>
      <c r="AGE7" s="179"/>
      <c r="AGF7" s="199"/>
      <c r="AGG7" s="199"/>
      <c r="AGH7" s="199"/>
      <c r="AGI7" s="199"/>
      <c r="AGJ7" s="199"/>
      <c r="AGK7" s="199"/>
      <c r="AGL7" s="199"/>
      <c r="AGM7" s="199"/>
      <c r="AGN7" s="189"/>
      <c r="AGO7" s="209"/>
      <c r="AGP7" s="179"/>
      <c r="AGQ7" s="179"/>
      <c r="AGR7" s="179"/>
      <c r="AGS7" s="179"/>
      <c r="AGT7" s="179"/>
      <c r="AGU7" s="179"/>
      <c r="AGV7" s="199"/>
      <c r="AGW7" s="199"/>
      <c r="AGX7" s="199"/>
      <c r="AGY7" s="199"/>
      <c r="AGZ7" s="199"/>
      <c r="AHA7" s="199"/>
      <c r="AHB7" s="199"/>
      <c r="AHC7" s="199"/>
      <c r="AHD7" s="189"/>
      <c r="AHE7" s="209"/>
      <c r="AHF7" s="179"/>
      <c r="AHG7" s="179"/>
      <c r="AHH7" s="179"/>
      <c r="AHI7" s="179"/>
      <c r="AHJ7" s="179"/>
      <c r="AHK7" s="179"/>
      <c r="AHL7" s="199"/>
      <c r="AHM7" s="199"/>
      <c r="AHN7" s="199"/>
      <c r="AHO7" s="199"/>
      <c r="AHP7" s="199"/>
      <c r="AHQ7" s="199"/>
      <c r="AHR7" s="199"/>
      <c r="AHS7" s="199"/>
      <c r="AHT7" s="189"/>
      <c r="AHU7" s="209"/>
      <c r="AHV7" s="179"/>
      <c r="AHW7" s="179"/>
      <c r="AHX7" s="179"/>
      <c r="AHY7" s="179"/>
      <c r="AHZ7" s="179"/>
      <c r="AIA7" s="179"/>
      <c r="AIB7" s="199"/>
      <c r="AIC7" s="199"/>
      <c r="AID7" s="199"/>
      <c r="AIE7" s="199"/>
      <c r="AIF7" s="199"/>
      <c r="AIG7" s="199"/>
      <c r="AIH7" s="199"/>
      <c r="AII7" s="199"/>
      <c r="AIJ7" s="189"/>
      <c r="AIK7" s="209"/>
      <c r="AIL7" s="179"/>
      <c r="AIM7" s="179"/>
      <c r="AIN7" s="179"/>
      <c r="AIO7" s="179"/>
      <c r="AIP7" s="179"/>
      <c r="AIQ7" s="179"/>
      <c r="AIR7" s="199"/>
      <c r="AIS7" s="199"/>
      <c r="AIT7" s="199"/>
      <c r="AIU7" s="199"/>
      <c r="AIV7" s="199"/>
      <c r="AIW7" s="199"/>
      <c r="AIX7" s="199"/>
      <c r="AIY7" s="199"/>
      <c r="AIZ7" s="189"/>
      <c r="AJA7" s="209"/>
      <c r="AJB7" s="179"/>
      <c r="AJC7" s="179"/>
      <c r="AJD7" s="179"/>
      <c r="AJE7" s="179"/>
      <c r="AJF7" s="179"/>
      <c r="AJG7" s="179"/>
      <c r="AJH7" s="199"/>
      <c r="AJI7" s="199"/>
      <c r="AJJ7" s="199"/>
      <c r="AJK7" s="199"/>
      <c r="AJL7" s="199"/>
      <c r="AJM7" s="199"/>
      <c r="AJN7" s="199"/>
      <c r="AJO7" s="199"/>
      <c r="AJP7" s="189"/>
      <c r="AJQ7" s="209"/>
      <c r="AJR7" s="179"/>
      <c r="AJS7" s="179"/>
      <c r="AJT7" s="179"/>
      <c r="AJU7" s="179"/>
      <c r="AJV7" s="179"/>
      <c r="AJW7" s="179"/>
      <c r="AJX7" s="199"/>
      <c r="AJY7" s="199"/>
      <c r="AJZ7" s="199"/>
      <c r="AKA7" s="199"/>
      <c r="AKB7" s="199"/>
      <c r="AKC7" s="199"/>
      <c r="AKD7" s="199"/>
      <c r="AKE7" s="199"/>
      <c r="AKF7" s="189"/>
      <c r="AKG7" s="209"/>
      <c r="AKH7" s="179"/>
      <c r="AKI7" s="179"/>
      <c r="AKJ7" s="179"/>
      <c r="AKK7" s="179"/>
      <c r="AKL7" s="179"/>
      <c r="AKM7" s="179"/>
      <c r="AKN7" s="199"/>
      <c r="AKO7" s="199"/>
      <c r="AKP7" s="199"/>
      <c r="AKQ7" s="199"/>
      <c r="AKR7" s="199"/>
      <c r="AKS7" s="199"/>
      <c r="AKT7" s="199"/>
      <c r="AKU7" s="199"/>
      <c r="AKV7" s="189"/>
      <c r="AKW7" s="209"/>
      <c r="AKX7" s="179"/>
      <c r="AKY7" s="179"/>
      <c r="AKZ7" s="179"/>
      <c r="ALA7" s="179"/>
      <c r="ALB7" s="179"/>
      <c r="ALC7" s="179"/>
      <c r="ALD7" s="199"/>
      <c r="ALE7" s="199"/>
      <c r="ALF7" s="199"/>
      <c r="ALG7" s="199"/>
      <c r="ALH7" s="199"/>
      <c r="ALI7" s="199"/>
      <c r="ALJ7" s="199"/>
      <c r="ALK7" s="199"/>
      <c r="ALL7" s="189"/>
      <c r="ALM7" s="209"/>
      <c r="ALN7" s="179"/>
      <c r="ALO7" s="179"/>
      <c r="ALP7" s="179"/>
      <c r="ALQ7" s="179"/>
      <c r="ALR7" s="179"/>
      <c r="ALS7" s="179"/>
      <c r="ALT7" s="199"/>
      <c r="ALU7" s="199"/>
      <c r="ALV7" s="199"/>
      <c r="ALW7" s="199"/>
      <c r="ALX7" s="199"/>
      <c r="ALY7" s="199"/>
      <c r="ALZ7" s="199"/>
      <c r="AMA7" s="199"/>
      <c r="AMB7" s="189"/>
      <c r="AMC7" s="209"/>
      <c r="AMD7" s="179"/>
      <c r="AME7" s="179"/>
      <c r="AMF7" s="179"/>
      <c r="AMG7" s="179"/>
      <c r="AMH7" s="179"/>
      <c r="AMI7" s="179"/>
      <c r="AMJ7" s="199"/>
      <c r="AMK7" s="199"/>
      <c r="AML7" s="199"/>
      <c r="AMM7" s="199"/>
      <c r="AMN7" s="199"/>
      <c r="AMO7" s="199"/>
      <c r="AMP7" s="199"/>
      <c r="AMQ7" s="199"/>
      <c r="AMR7" s="189"/>
      <c r="AMS7" s="209"/>
      <c r="AMT7" s="179"/>
      <c r="AMU7" s="179"/>
      <c r="AMV7" s="179"/>
      <c r="AMW7" s="179"/>
      <c r="AMX7" s="179"/>
      <c r="AMY7" s="179"/>
      <c r="AMZ7" s="199"/>
      <c r="ANA7" s="199"/>
      <c r="ANB7" s="199"/>
      <c r="ANC7" s="199"/>
      <c r="AND7" s="199"/>
      <c r="ANE7" s="199"/>
      <c r="ANF7" s="199"/>
      <c r="ANG7" s="199"/>
      <c r="ANH7" s="189"/>
      <c r="ANI7" s="209"/>
      <c r="ANJ7" s="179"/>
      <c r="ANK7" s="179"/>
      <c r="ANL7" s="179"/>
      <c r="ANM7" s="179"/>
      <c r="ANN7" s="179"/>
      <c r="ANO7" s="179"/>
      <c r="ANP7" s="199"/>
      <c r="ANQ7" s="199"/>
      <c r="ANR7" s="199"/>
      <c r="ANS7" s="199"/>
      <c r="ANT7" s="199"/>
      <c r="ANU7" s="199"/>
      <c r="ANV7" s="199"/>
      <c r="ANW7" s="199"/>
      <c r="ANX7" s="189"/>
      <c r="ANY7" s="209"/>
      <c r="ANZ7" s="179"/>
      <c r="AOA7" s="179"/>
      <c r="AOB7" s="179"/>
      <c r="AOC7" s="179"/>
      <c r="AOD7" s="179"/>
      <c r="AOE7" s="179"/>
      <c r="AOF7" s="199"/>
      <c r="AOG7" s="199"/>
      <c r="AOH7" s="199"/>
      <c r="AOI7" s="199"/>
      <c r="AOJ7" s="199"/>
      <c r="AOK7" s="199"/>
      <c r="AOL7" s="199"/>
      <c r="AOM7" s="199"/>
      <c r="AON7" s="189"/>
      <c r="AOO7" s="209"/>
      <c r="AOP7" s="179"/>
      <c r="AOQ7" s="179"/>
      <c r="AOR7" s="179"/>
      <c r="AOS7" s="179"/>
      <c r="AOT7" s="179"/>
      <c r="AOU7" s="179"/>
      <c r="AOV7" s="199"/>
      <c r="AOW7" s="199"/>
      <c r="AOX7" s="199"/>
      <c r="AOY7" s="199"/>
      <c r="AOZ7" s="199"/>
      <c r="APA7" s="199"/>
      <c r="APB7" s="199"/>
      <c r="APC7" s="199"/>
      <c r="APD7" s="189"/>
      <c r="APE7" s="209"/>
      <c r="APF7" s="179"/>
      <c r="APG7" s="179"/>
      <c r="APH7" s="179"/>
      <c r="API7" s="179"/>
      <c r="APJ7" s="179"/>
      <c r="APK7" s="179"/>
      <c r="APL7" s="199"/>
      <c r="APM7" s="199"/>
      <c r="APN7" s="199"/>
      <c r="APO7" s="199"/>
      <c r="APP7" s="199"/>
      <c r="APQ7" s="199"/>
      <c r="APR7" s="199"/>
      <c r="APS7" s="199"/>
      <c r="APT7" s="189"/>
      <c r="APU7" s="209"/>
      <c r="APV7" s="179"/>
      <c r="APW7" s="179"/>
      <c r="APX7" s="179"/>
      <c r="APY7" s="179"/>
      <c r="APZ7" s="179"/>
      <c r="AQA7" s="179"/>
      <c r="AQB7" s="199"/>
      <c r="AQC7" s="199"/>
      <c r="AQD7" s="199"/>
      <c r="AQE7" s="199"/>
      <c r="AQF7" s="199"/>
      <c r="AQG7" s="199"/>
      <c r="AQH7" s="199"/>
      <c r="AQI7" s="199"/>
      <c r="AQJ7" s="189"/>
      <c r="AQK7" s="209"/>
      <c r="AQL7" s="179"/>
      <c r="AQM7" s="179"/>
      <c r="AQN7" s="179"/>
      <c r="AQO7" s="179"/>
      <c r="AQP7" s="179"/>
      <c r="AQQ7" s="179"/>
      <c r="AQR7" s="199"/>
      <c r="AQS7" s="199"/>
      <c r="AQT7" s="199"/>
      <c r="AQU7" s="199"/>
      <c r="AQV7" s="199"/>
      <c r="AQW7" s="199"/>
      <c r="AQX7" s="199"/>
      <c r="AQY7" s="199"/>
      <c r="AQZ7" s="189"/>
      <c r="ARA7" s="209"/>
      <c r="ARB7" s="179"/>
      <c r="ARC7" s="179"/>
      <c r="ARD7" s="179"/>
      <c r="ARE7" s="179"/>
      <c r="ARF7" s="179"/>
      <c r="ARG7" s="179"/>
      <c r="ARH7" s="199"/>
      <c r="ARI7" s="199"/>
      <c r="ARJ7" s="199"/>
      <c r="ARK7" s="199"/>
      <c r="ARL7" s="199"/>
      <c r="ARM7" s="199"/>
      <c r="ARN7" s="199"/>
      <c r="ARO7" s="199"/>
      <c r="ARP7" s="189"/>
      <c r="ARQ7" s="209"/>
      <c r="ARR7" s="179"/>
      <c r="ARS7" s="179"/>
      <c r="ART7" s="179"/>
      <c r="ARU7" s="179"/>
      <c r="ARV7" s="179"/>
      <c r="ARW7" s="179"/>
      <c r="ARX7" s="199"/>
      <c r="ARY7" s="199"/>
      <c r="ARZ7" s="199"/>
      <c r="ASA7" s="199"/>
      <c r="ASB7" s="199"/>
      <c r="ASC7" s="199"/>
      <c r="ASD7" s="199"/>
      <c r="ASE7" s="199"/>
      <c r="ASF7" s="189"/>
      <c r="ASG7" s="209"/>
      <c r="ASH7" s="179"/>
      <c r="ASI7" s="179"/>
      <c r="ASJ7" s="179"/>
      <c r="ASK7" s="179"/>
      <c r="ASL7" s="179"/>
      <c r="ASM7" s="179"/>
      <c r="ASN7" s="199"/>
      <c r="ASO7" s="199"/>
      <c r="ASP7" s="199"/>
      <c r="ASQ7" s="199"/>
      <c r="ASR7" s="199"/>
      <c r="ASS7" s="199"/>
      <c r="AST7" s="199"/>
      <c r="ASU7" s="199"/>
      <c r="ASV7" s="189"/>
      <c r="ASW7" s="209"/>
      <c r="ASX7" s="179"/>
      <c r="ASY7" s="179"/>
      <c r="ASZ7" s="179"/>
      <c r="ATA7" s="179"/>
      <c r="ATB7" s="179"/>
      <c r="ATC7" s="179"/>
      <c r="ATD7" s="199"/>
      <c r="ATE7" s="199"/>
      <c r="ATF7" s="199"/>
      <c r="ATG7" s="199"/>
      <c r="ATH7" s="199"/>
      <c r="ATI7" s="199"/>
      <c r="ATJ7" s="199"/>
      <c r="ATK7" s="199"/>
      <c r="ATL7" s="189"/>
      <c r="ATM7" s="209"/>
      <c r="ATN7" s="179"/>
      <c r="ATO7" s="179"/>
      <c r="ATP7" s="179"/>
      <c r="ATQ7" s="179"/>
      <c r="ATR7" s="179"/>
      <c r="ATS7" s="179"/>
      <c r="ATT7" s="199"/>
      <c r="ATU7" s="199"/>
      <c r="ATV7" s="199"/>
      <c r="ATW7" s="199"/>
      <c r="ATX7" s="199"/>
      <c r="ATY7" s="199"/>
      <c r="ATZ7" s="199"/>
      <c r="AUA7" s="199"/>
      <c r="AUB7" s="189"/>
      <c r="AUC7" s="209"/>
      <c r="AUD7" s="179"/>
      <c r="AUE7" s="179"/>
      <c r="AUF7" s="179"/>
      <c r="AUG7" s="179"/>
      <c r="AUH7" s="179"/>
      <c r="AUI7" s="179"/>
      <c r="AUJ7" s="199"/>
      <c r="AUK7" s="199"/>
      <c r="AUL7" s="199"/>
      <c r="AUM7" s="199"/>
      <c r="AUN7" s="199"/>
      <c r="AUO7" s="199"/>
      <c r="AUP7" s="199"/>
      <c r="AUQ7" s="199"/>
      <c r="AUR7" s="189"/>
      <c r="AUS7" s="209"/>
      <c r="AUT7" s="179"/>
      <c r="AUU7" s="179"/>
      <c r="AUV7" s="179"/>
      <c r="AUW7" s="179"/>
      <c r="AUX7" s="179"/>
      <c r="AUY7" s="179"/>
      <c r="AUZ7" s="199"/>
      <c r="AVA7" s="199"/>
      <c r="AVB7" s="199"/>
      <c r="AVC7" s="199"/>
      <c r="AVD7" s="199"/>
      <c r="AVE7" s="199"/>
      <c r="AVF7" s="199"/>
      <c r="AVG7" s="199"/>
      <c r="AVH7" s="189"/>
      <c r="AVI7" s="209"/>
      <c r="AVJ7" s="179"/>
      <c r="AVK7" s="179"/>
      <c r="AVL7" s="179"/>
      <c r="AVM7" s="179"/>
      <c r="AVN7" s="179"/>
      <c r="AVO7" s="179"/>
      <c r="AVP7" s="199"/>
      <c r="AVQ7" s="199"/>
      <c r="AVR7" s="199"/>
      <c r="AVS7" s="199"/>
      <c r="AVT7" s="199"/>
      <c r="AVU7" s="199"/>
      <c r="AVV7" s="199"/>
      <c r="AVW7" s="199"/>
      <c r="AVX7" s="189"/>
      <c r="AVY7" s="209"/>
      <c r="AVZ7" s="179"/>
      <c r="AWA7" s="179"/>
      <c r="AWB7" s="179"/>
      <c r="AWC7" s="179"/>
      <c r="AWD7" s="179"/>
      <c r="AWE7" s="179"/>
      <c r="AWF7" s="199"/>
      <c r="AWG7" s="199"/>
      <c r="AWH7" s="199"/>
      <c r="AWI7" s="199"/>
      <c r="AWJ7" s="199"/>
      <c r="AWK7" s="199"/>
      <c r="AWL7" s="199"/>
      <c r="AWM7" s="199"/>
      <c r="AWN7" s="189"/>
      <c r="AWO7" s="209"/>
      <c r="AWP7" s="179"/>
      <c r="AWQ7" s="179"/>
      <c r="AWR7" s="179"/>
      <c r="AWS7" s="179"/>
      <c r="AWT7" s="179"/>
      <c r="AWU7" s="179"/>
      <c r="AWV7" s="199"/>
      <c r="AWW7" s="199"/>
      <c r="AWX7" s="199"/>
      <c r="AWY7" s="199"/>
      <c r="AWZ7" s="199"/>
      <c r="AXA7" s="199"/>
      <c r="AXB7" s="199"/>
      <c r="AXC7" s="199"/>
      <c r="AXD7" s="189"/>
      <c r="AXE7" s="209"/>
      <c r="AXF7" s="179"/>
      <c r="AXG7" s="179"/>
      <c r="AXH7" s="179"/>
      <c r="AXI7" s="179"/>
      <c r="AXJ7" s="179"/>
      <c r="AXK7" s="179"/>
      <c r="AXL7" s="199"/>
      <c r="AXM7" s="199"/>
      <c r="AXN7" s="199"/>
      <c r="AXO7" s="199"/>
      <c r="AXP7" s="199"/>
      <c r="AXQ7" s="199"/>
      <c r="AXR7" s="199"/>
      <c r="AXS7" s="199"/>
      <c r="AXT7" s="189"/>
      <c r="AXU7" s="209"/>
      <c r="AXV7" s="179"/>
      <c r="AXW7" s="179"/>
      <c r="AXX7" s="179"/>
      <c r="AXY7" s="179"/>
      <c r="AXZ7" s="179"/>
      <c r="AYA7" s="179"/>
      <c r="AYB7" s="199"/>
      <c r="AYC7" s="199"/>
      <c r="AYD7" s="199"/>
      <c r="AYE7" s="199"/>
      <c r="AYF7" s="199"/>
      <c r="AYG7" s="199"/>
      <c r="AYH7" s="199"/>
      <c r="AYI7" s="199"/>
      <c r="AYJ7" s="189"/>
      <c r="AYK7" s="209"/>
      <c r="AYL7" s="179"/>
      <c r="AYM7" s="179"/>
      <c r="AYN7" s="179"/>
      <c r="AYO7" s="179"/>
      <c r="AYP7" s="179"/>
      <c r="AYQ7" s="179"/>
      <c r="AYR7" s="199"/>
      <c r="AYS7" s="199"/>
      <c r="AYT7" s="199"/>
      <c r="AYU7" s="199"/>
      <c r="AYV7" s="199"/>
      <c r="AYW7" s="199"/>
      <c r="AYX7" s="199"/>
      <c r="AYY7" s="199"/>
      <c r="AYZ7" s="189"/>
      <c r="AZA7" s="209"/>
      <c r="AZB7" s="179"/>
      <c r="AZC7" s="179"/>
      <c r="AZD7" s="179"/>
      <c r="AZE7" s="179"/>
      <c r="AZF7" s="179"/>
      <c r="AZG7" s="179"/>
      <c r="AZH7" s="199"/>
      <c r="AZI7" s="199"/>
      <c r="AZJ7" s="199"/>
      <c r="AZK7" s="199"/>
      <c r="AZL7" s="199"/>
      <c r="AZM7" s="199"/>
      <c r="AZN7" s="199"/>
      <c r="AZO7" s="199"/>
      <c r="AZP7" s="189"/>
      <c r="AZQ7" s="209"/>
      <c r="AZR7" s="179"/>
      <c r="AZS7" s="179"/>
      <c r="AZT7" s="179"/>
      <c r="AZU7" s="179"/>
      <c r="AZV7" s="179"/>
      <c r="AZW7" s="179"/>
      <c r="AZX7" s="199"/>
      <c r="AZY7" s="199"/>
      <c r="AZZ7" s="199"/>
      <c r="BAA7" s="199"/>
      <c r="BAB7" s="199"/>
      <c r="BAC7" s="199"/>
      <c r="BAD7" s="199"/>
      <c r="BAE7" s="199"/>
      <c r="BAF7" s="189"/>
      <c r="BAG7" s="209"/>
      <c r="BAH7" s="179"/>
      <c r="BAI7" s="179"/>
      <c r="BAJ7" s="179"/>
      <c r="BAK7" s="179"/>
      <c r="BAL7" s="179"/>
      <c r="BAM7" s="179"/>
      <c r="BAN7" s="199"/>
      <c r="BAO7" s="199"/>
      <c r="BAP7" s="199"/>
      <c r="BAQ7" s="199"/>
      <c r="BAR7" s="199"/>
      <c r="BAS7" s="199"/>
      <c r="BAT7" s="199"/>
      <c r="BAU7" s="199"/>
      <c r="BAV7" s="189"/>
      <c r="BAW7" s="209"/>
      <c r="BAX7" s="179"/>
      <c r="BAY7" s="179"/>
      <c r="BAZ7" s="179"/>
      <c r="BBA7" s="179"/>
      <c r="BBB7" s="179"/>
      <c r="BBC7" s="179"/>
      <c r="BBD7" s="199"/>
      <c r="BBE7" s="199"/>
      <c r="BBF7" s="199"/>
      <c r="BBG7" s="199"/>
      <c r="BBH7" s="199"/>
      <c r="BBI7" s="199"/>
      <c r="BBJ7" s="199"/>
      <c r="BBK7" s="199"/>
      <c r="BBL7" s="189"/>
      <c r="BBM7" s="209"/>
      <c r="BBN7" s="179"/>
      <c r="BBO7" s="179"/>
      <c r="BBP7" s="179"/>
      <c r="BBQ7" s="179"/>
      <c r="BBR7" s="179"/>
      <c r="BBS7" s="179"/>
      <c r="BBT7" s="199"/>
      <c r="BBU7" s="199"/>
      <c r="BBV7" s="199"/>
      <c r="BBW7" s="199"/>
      <c r="BBX7" s="199"/>
      <c r="BBY7" s="199"/>
      <c r="BBZ7" s="199"/>
      <c r="BCA7" s="199"/>
      <c r="BCB7" s="189"/>
      <c r="BCC7" s="209"/>
      <c r="BCD7" s="179"/>
      <c r="BCE7" s="179"/>
      <c r="BCF7" s="179"/>
      <c r="BCG7" s="179"/>
      <c r="BCH7" s="179"/>
      <c r="BCI7" s="179"/>
      <c r="BCJ7" s="199"/>
      <c r="BCK7" s="199"/>
      <c r="BCL7" s="199"/>
      <c r="BCM7" s="199"/>
      <c r="BCN7" s="199"/>
      <c r="BCO7" s="199"/>
      <c r="BCP7" s="199"/>
      <c r="BCQ7" s="199"/>
      <c r="BCR7" s="189"/>
      <c r="BCS7" s="209"/>
      <c r="BCT7" s="179"/>
      <c r="BCU7" s="179"/>
      <c r="BCV7" s="179"/>
      <c r="BCW7" s="179"/>
      <c r="BCX7" s="179"/>
      <c r="BCY7" s="179"/>
      <c r="BCZ7" s="199"/>
      <c r="BDA7" s="199"/>
      <c r="BDB7" s="199"/>
      <c r="BDC7" s="199"/>
      <c r="BDD7" s="199"/>
      <c r="BDE7" s="199"/>
      <c r="BDF7" s="199"/>
      <c r="BDG7" s="199"/>
      <c r="BDH7" s="189"/>
      <c r="BDI7" s="209"/>
      <c r="BDJ7" s="179"/>
      <c r="BDK7" s="179"/>
      <c r="BDL7" s="179"/>
      <c r="BDM7" s="179"/>
      <c r="BDN7" s="179"/>
      <c r="BDO7" s="179"/>
      <c r="BDP7" s="199"/>
      <c r="BDQ7" s="199"/>
      <c r="BDR7" s="199"/>
      <c r="BDS7" s="199"/>
      <c r="BDT7" s="199"/>
      <c r="BDU7" s="199"/>
      <c r="BDV7" s="199"/>
      <c r="BDW7" s="199"/>
      <c r="BDX7" s="189"/>
      <c r="BDY7" s="209"/>
      <c r="BDZ7" s="179"/>
      <c r="BEA7" s="179"/>
      <c r="BEB7" s="179"/>
      <c r="BEC7" s="179"/>
      <c r="BED7" s="179"/>
      <c r="BEE7" s="179"/>
      <c r="BEF7" s="199"/>
      <c r="BEG7" s="199"/>
      <c r="BEH7" s="199"/>
      <c r="BEI7" s="199"/>
      <c r="BEJ7" s="199"/>
      <c r="BEK7" s="199"/>
      <c r="BEL7" s="199"/>
      <c r="BEM7" s="199"/>
      <c r="BEN7" s="189"/>
      <c r="BEO7" s="209"/>
      <c r="BEP7" s="179"/>
      <c r="BEQ7" s="179"/>
      <c r="BER7" s="179"/>
      <c r="BES7" s="179"/>
      <c r="BET7" s="179"/>
      <c r="BEU7" s="179"/>
      <c r="BEV7" s="199"/>
      <c r="BEW7" s="199"/>
      <c r="BEX7" s="199"/>
      <c r="BEY7" s="199"/>
      <c r="BEZ7" s="199"/>
      <c r="BFA7" s="199"/>
      <c r="BFB7" s="199"/>
      <c r="BFC7" s="199"/>
      <c r="BFD7" s="189"/>
      <c r="BFE7" s="209"/>
      <c r="BFF7" s="179"/>
      <c r="BFG7" s="179"/>
      <c r="BFH7" s="179"/>
      <c r="BFI7" s="179"/>
      <c r="BFJ7" s="179"/>
      <c r="BFK7" s="179"/>
      <c r="BFL7" s="199"/>
      <c r="BFM7" s="199"/>
      <c r="BFN7" s="199"/>
      <c r="BFO7" s="199"/>
      <c r="BFP7" s="199"/>
      <c r="BFQ7" s="199"/>
      <c r="BFR7" s="199"/>
      <c r="BFS7" s="199"/>
      <c r="BFT7" s="189"/>
      <c r="BFU7" s="209"/>
      <c r="BFV7" s="179"/>
      <c r="BFW7" s="179"/>
      <c r="BFX7" s="179"/>
      <c r="BFY7" s="179"/>
      <c r="BFZ7" s="179"/>
      <c r="BGA7" s="179"/>
      <c r="BGB7" s="199"/>
      <c r="BGC7" s="199"/>
      <c r="BGD7" s="199"/>
      <c r="BGE7" s="199"/>
      <c r="BGF7" s="199"/>
      <c r="BGG7" s="199"/>
      <c r="BGH7" s="199"/>
      <c r="BGI7" s="199"/>
      <c r="BGJ7" s="189"/>
      <c r="BGK7" s="209"/>
      <c r="BGL7" s="179"/>
      <c r="BGM7" s="179"/>
      <c r="BGN7" s="179"/>
      <c r="BGO7" s="179"/>
      <c r="BGP7" s="179"/>
      <c r="BGQ7" s="179"/>
      <c r="BGR7" s="199"/>
      <c r="BGS7" s="199"/>
      <c r="BGT7" s="199"/>
      <c r="BGU7" s="199"/>
      <c r="BGV7" s="199"/>
      <c r="BGW7" s="199"/>
      <c r="BGX7" s="199"/>
      <c r="BGY7" s="199"/>
      <c r="BGZ7" s="189"/>
      <c r="BHA7" s="209"/>
      <c r="BHB7" s="179"/>
      <c r="BHC7" s="179"/>
      <c r="BHD7" s="179"/>
      <c r="BHE7" s="179"/>
      <c r="BHF7" s="179"/>
      <c r="BHG7" s="179"/>
      <c r="BHH7" s="199"/>
      <c r="BHI7" s="199"/>
      <c r="BHJ7" s="199"/>
      <c r="BHK7" s="199"/>
      <c r="BHL7" s="199"/>
      <c r="BHM7" s="199"/>
      <c r="BHN7" s="199"/>
      <c r="BHO7" s="199"/>
      <c r="BHP7" s="189"/>
      <c r="BHQ7" s="209"/>
      <c r="BHR7" s="179"/>
      <c r="BHS7" s="179"/>
      <c r="BHT7" s="179"/>
      <c r="BHU7" s="179"/>
      <c r="BHV7" s="179"/>
      <c r="BHW7" s="179"/>
      <c r="BHX7" s="199"/>
      <c r="BHY7" s="199"/>
      <c r="BHZ7" s="199"/>
      <c r="BIA7" s="199"/>
      <c r="BIB7" s="199"/>
      <c r="BIC7" s="199"/>
      <c r="BID7" s="199"/>
      <c r="BIE7" s="199"/>
      <c r="BIF7" s="189"/>
      <c r="BIG7" s="209"/>
      <c r="BIH7" s="179"/>
      <c r="BII7" s="179"/>
      <c r="BIJ7" s="179"/>
      <c r="BIK7" s="179"/>
      <c r="BIL7" s="179"/>
      <c r="BIM7" s="179"/>
      <c r="BIN7" s="199"/>
      <c r="BIO7" s="199"/>
      <c r="BIP7" s="199"/>
      <c r="BIQ7" s="199"/>
      <c r="BIR7" s="199"/>
      <c r="BIS7" s="199"/>
      <c r="BIT7" s="199"/>
      <c r="BIU7" s="199"/>
      <c r="BIV7" s="189"/>
      <c r="BIW7" s="209"/>
      <c r="BIX7" s="179"/>
      <c r="BIY7" s="179"/>
      <c r="BIZ7" s="179"/>
      <c r="BJA7" s="179"/>
      <c r="BJB7" s="179"/>
      <c r="BJC7" s="179"/>
      <c r="BJD7" s="199"/>
      <c r="BJE7" s="199"/>
      <c r="BJF7" s="199"/>
      <c r="BJG7" s="199"/>
      <c r="BJH7" s="199"/>
      <c r="BJI7" s="199"/>
      <c r="BJJ7" s="199"/>
      <c r="BJK7" s="199"/>
      <c r="BJL7" s="189"/>
      <c r="BJM7" s="209"/>
      <c r="BJN7" s="179"/>
      <c r="BJO7" s="179"/>
      <c r="BJP7" s="179"/>
      <c r="BJQ7" s="179"/>
      <c r="BJR7" s="179"/>
      <c r="BJS7" s="179"/>
      <c r="BJT7" s="199"/>
      <c r="BJU7" s="199"/>
      <c r="BJV7" s="199"/>
      <c r="BJW7" s="199"/>
      <c r="BJX7" s="199"/>
      <c r="BJY7" s="199"/>
      <c r="BJZ7" s="199"/>
      <c r="BKA7" s="199"/>
      <c r="BKB7" s="189"/>
      <c r="BKC7" s="209"/>
      <c r="BKD7" s="179"/>
      <c r="BKE7" s="179"/>
      <c r="BKF7" s="179"/>
      <c r="BKG7" s="179"/>
      <c r="BKH7" s="179"/>
      <c r="BKI7" s="179"/>
      <c r="BKJ7" s="199"/>
      <c r="BKK7" s="199"/>
      <c r="BKL7" s="199"/>
      <c r="BKM7" s="199"/>
      <c r="BKN7" s="199"/>
      <c r="BKO7" s="199"/>
      <c r="BKP7" s="199"/>
      <c r="BKQ7" s="199"/>
      <c r="BKR7" s="189"/>
      <c r="BKS7" s="209"/>
      <c r="BKT7" s="179"/>
      <c r="BKU7" s="179"/>
      <c r="BKV7" s="179"/>
      <c r="BKW7" s="179"/>
      <c r="BKX7" s="179"/>
      <c r="BKY7" s="179"/>
      <c r="BKZ7" s="199"/>
      <c r="BLA7" s="199"/>
      <c r="BLB7" s="199"/>
      <c r="BLC7" s="199"/>
      <c r="BLD7" s="199"/>
      <c r="BLE7" s="199"/>
      <c r="BLF7" s="199"/>
      <c r="BLG7" s="199"/>
      <c r="BLH7" s="189"/>
      <c r="BLI7" s="209"/>
      <c r="BLJ7" s="179"/>
      <c r="BLK7" s="179"/>
      <c r="BLL7" s="179"/>
      <c r="BLM7" s="179"/>
      <c r="BLN7" s="179"/>
      <c r="BLO7" s="179"/>
      <c r="BLP7" s="199"/>
      <c r="BLQ7" s="199"/>
      <c r="BLR7" s="199"/>
      <c r="BLS7" s="199"/>
      <c r="BLT7" s="199"/>
      <c r="BLU7" s="199"/>
      <c r="BLV7" s="199"/>
      <c r="BLW7" s="199"/>
      <c r="BLX7" s="189"/>
      <c r="BLY7" s="209"/>
      <c r="BLZ7" s="179"/>
      <c r="BMA7" s="179"/>
      <c r="BMB7" s="179"/>
      <c r="BMC7" s="179"/>
      <c r="BMD7" s="179"/>
      <c r="BME7" s="179"/>
      <c r="BMF7" s="199"/>
      <c r="BMG7" s="199"/>
      <c r="BMH7" s="199"/>
      <c r="BMI7" s="199"/>
      <c r="BMJ7" s="199"/>
      <c r="BMK7" s="199"/>
      <c r="BML7" s="199"/>
      <c r="BMM7" s="199"/>
      <c r="BMN7" s="189"/>
      <c r="BMO7" s="209"/>
      <c r="BMP7" s="179"/>
      <c r="BMQ7" s="179"/>
      <c r="BMR7" s="179"/>
      <c r="BMS7" s="179"/>
      <c r="BMT7" s="179"/>
      <c r="BMU7" s="179"/>
      <c r="BMV7" s="199"/>
      <c r="BMW7" s="199"/>
      <c r="BMX7" s="199"/>
      <c r="BMY7" s="199"/>
      <c r="BMZ7" s="199"/>
      <c r="BNA7" s="199"/>
      <c r="BNB7" s="199"/>
      <c r="BNC7" s="199"/>
      <c r="BND7" s="189"/>
      <c r="BNE7" s="209"/>
      <c r="BNF7" s="179"/>
      <c r="BNG7" s="179"/>
      <c r="BNH7" s="179"/>
      <c r="BNI7" s="179"/>
      <c r="BNJ7" s="179"/>
      <c r="BNK7" s="179"/>
      <c r="BNL7" s="199"/>
      <c r="BNM7" s="199"/>
      <c r="BNN7" s="199"/>
      <c r="BNO7" s="199"/>
      <c r="BNP7" s="199"/>
      <c r="BNQ7" s="199"/>
      <c r="BNR7" s="199"/>
      <c r="BNS7" s="199"/>
      <c r="BNT7" s="189"/>
      <c r="BNU7" s="209"/>
      <c r="BNV7" s="179"/>
      <c r="BNW7" s="179"/>
      <c r="BNX7" s="179"/>
      <c r="BNY7" s="179"/>
      <c r="BNZ7" s="179"/>
      <c r="BOA7" s="179"/>
      <c r="BOB7" s="199"/>
      <c r="BOC7" s="199"/>
      <c r="BOD7" s="199"/>
      <c r="BOE7" s="199"/>
      <c r="BOF7" s="199"/>
      <c r="BOG7" s="199"/>
      <c r="BOH7" s="199"/>
      <c r="BOI7" s="199"/>
      <c r="BOJ7" s="189"/>
      <c r="BOK7" s="209"/>
      <c r="BOL7" s="179"/>
      <c r="BOM7" s="179"/>
      <c r="BON7" s="179"/>
      <c r="BOO7" s="179"/>
      <c r="BOP7" s="179"/>
      <c r="BOQ7" s="179"/>
      <c r="BOR7" s="199"/>
      <c r="BOS7" s="199"/>
      <c r="BOT7" s="199"/>
      <c r="BOU7" s="199"/>
      <c r="BOV7" s="199"/>
      <c r="BOW7" s="199"/>
      <c r="BOX7" s="199"/>
      <c r="BOY7" s="199"/>
      <c r="BOZ7" s="189"/>
      <c r="BPA7" s="209"/>
      <c r="BPB7" s="179"/>
      <c r="BPC7" s="179"/>
      <c r="BPD7" s="179"/>
      <c r="BPE7" s="179"/>
      <c r="BPF7" s="179"/>
      <c r="BPG7" s="179"/>
      <c r="BPH7" s="199"/>
      <c r="BPI7" s="199"/>
      <c r="BPJ7" s="199"/>
      <c r="BPK7" s="199"/>
      <c r="BPL7" s="199"/>
      <c r="BPM7" s="199"/>
      <c r="BPN7" s="199"/>
      <c r="BPO7" s="199"/>
      <c r="BPP7" s="189"/>
      <c r="BPQ7" s="209"/>
      <c r="BPR7" s="179"/>
      <c r="BPS7" s="179"/>
      <c r="BPT7" s="179"/>
      <c r="BPU7" s="179"/>
      <c r="BPV7" s="179"/>
      <c r="BPW7" s="179"/>
      <c r="BPX7" s="199"/>
      <c r="BPY7" s="199"/>
      <c r="BPZ7" s="199"/>
      <c r="BQA7" s="199"/>
      <c r="BQB7" s="199"/>
      <c r="BQC7" s="199"/>
      <c r="BQD7" s="199"/>
      <c r="BQE7" s="199"/>
      <c r="BQF7" s="189"/>
      <c r="BQG7" s="209"/>
      <c r="BQH7" s="179"/>
      <c r="BQI7" s="179"/>
      <c r="BQJ7" s="179"/>
      <c r="BQK7" s="179"/>
      <c r="BQL7" s="179"/>
      <c r="BQM7" s="179"/>
      <c r="BQN7" s="199"/>
      <c r="BQO7" s="199"/>
      <c r="BQP7" s="199"/>
      <c r="BQQ7" s="199"/>
      <c r="BQR7" s="199"/>
      <c r="BQS7" s="199"/>
      <c r="BQT7" s="199"/>
      <c r="BQU7" s="199"/>
      <c r="BQV7" s="189"/>
      <c r="BQW7" s="209"/>
      <c r="BQX7" s="179"/>
      <c r="BQY7" s="179"/>
      <c r="BQZ7" s="179"/>
      <c r="BRA7" s="179"/>
      <c r="BRB7" s="179"/>
      <c r="BRC7" s="179"/>
      <c r="BRD7" s="199"/>
      <c r="BRE7" s="199"/>
      <c r="BRF7" s="199"/>
      <c r="BRG7" s="199"/>
      <c r="BRH7" s="199"/>
      <c r="BRI7" s="199"/>
      <c r="BRJ7" s="199"/>
      <c r="BRK7" s="199"/>
      <c r="BRL7" s="189"/>
      <c r="BRM7" s="209"/>
      <c r="BRN7" s="179"/>
      <c r="BRO7" s="179"/>
      <c r="BRP7" s="179"/>
      <c r="BRQ7" s="179"/>
      <c r="BRR7" s="179"/>
      <c r="BRS7" s="179"/>
      <c r="BRT7" s="199"/>
      <c r="BRU7" s="199"/>
      <c r="BRV7" s="199"/>
      <c r="BRW7" s="199"/>
      <c r="BRX7" s="199"/>
      <c r="BRY7" s="199"/>
      <c r="BRZ7" s="199"/>
      <c r="BSA7" s="199"/>
      <c r="BSB7" s="189"/>
      <c r="BSC7" s="209"/>
      <c r="BSD7" s="179"/>
      <c r="BSE7" s="179"/>
      <c r="BSF7" s="179"/>
      <c r="BSG7" s="179"/>
      <c r="BSH7" s="179"/>
      <c r="BSI7" s="179"/>
      <c r="BSJ7" s="199"/>
      <c r="BSK7" s="199"/>
      <c r="BSL7" s="199"/>
      <c r="BSM7" s="199"/>
      <c r="BSN7" s="199"/>
      <c r="BSO7" s="199"/>
      <c r="BSP7" s="199"/>
      <c r="BSQ7" s="199"/>
      <c r="BSR7" s="189"/>
      <c r="BSS7" s="209"/>
      <c r="BST7" s="179"/>
      <c r="BSU7" s="179"/>
      <c r="BSV7" s="179"/>
      <c r="BSW7" s="179"/>
      <c r="BSX7" s="179"/>
      <c r="BSY7" s="179"/>
      <c r="BSZ7" s="199"/>
      <c r="BTA7" s="199"/>
      <c r="BTB7" s="199"/>
      <c r="BTC7" s="199"/>
      <c r="BTD7" s="199"/>
      <c r="BTE7" s="199"/>
      <c r="BTF7" s="199"/>
      <c r="BTG7" s="199"/>
      <c r="BTH7" s="189"/>
      <c r="BTI7" s="209"/>
      <c r="BTJ7" s="179"/>
      <c r="BTK7" s="179"/>
      <c r="BTL7" s="179"/>
      <c r="BTM7" s="179"/>
      <c r="BTN7" s="179"/>
      <c r="BTO7" s="179"/>
      <c r="BTP7" s="199"/>
      <c r="BTQ7" s="199"/>
      <c r="BTR7" s="199"/>
      <c r="BTS7" s="199"/>
      <c r="BTT7" s="199"/>
      <c r="BTU7" s="199"/>
      <c r="BTV7" s="199"/>
      <c r="BTW7" s="199"/>
      <c r="BTX7" s="189"/>
      <c r="BTY7" s="209"/>
      <c r="BTZ7" s="179"/>
      <c r="BUA7" s="179"/>
      <c r="BUB7" s="179"/>
      <c r="BUC7" s="179"/>
      <c r="BUD7" s="179"/>
      <c r="BUE7" s="179"/>
      <c r="BUF7" s="199"/>
      <c r="BUG7" s="199"/>
      <c r="BUH7" s="199"/>
      <c r="BUI7" s="199"/>
      <c r="BUJ7" s="199"/>
      <c r="BUK7" s="199"/>
      <c r="BUL7" s="199"/>
      <c r="BUM7" s="199"/>
      <c r="BUN7" s="189"/>
      <c r="BUO7" s="209"/>
      <c r="BUP7" s="179"/>
      <c r="BUQ7" s="179"/>
      <c r="BUR7" s="179"/>
      <c r="BUS7" s="179"/>
      <c r="BUT7" s="179"/>
      <c r="BUU7" s="179"/>
      <c r="BUV7" s="199"/>
      <c r="BUW7" s="199"/>
      <c r="BUX7" s="199"/>
      <c r="BUY7" s="199"/>
      <c r="BUZ7" s="199"/>
      <c r="BVA7" s="199"/>
      <c r="BVB7" s="199"/>
      <c r="BVC7" s="199"/>
      <c r="BVD7" s="189"/>
      <c r="BVE7" s="209"/>
      <c r="BVF7" s="179"/>
      <c r="BVG7" s="179"/>
      <c r="BVH7" s="179"/>
      <c r="BVI7" s="179"/>
      <c r="BVJ7" s="179"/>
      <c r="BVK7" s="179"/>
      <c r="BVL7" s="199"/>
      <c r="BVM7" s="199"/>
      <c r="BVN7" s="199"/>
      <c r="BVO7" s="199"/>
      <c r="BVP7" s="199"/>
      <c r="BVQ7" s="199"/>
      <c r="BVR7" s="199"/>
      <c r="BVS7" s="199"/>
      <c r="BVT7" s="189"/>
      <c r="BVU7" s="209"/>
      <c r="BVV7" s="179"/>
      <c r="BVW7" s="179"/>
      <c r="BVX7" s="179"/>
      <c r="BVY7" s="179"/>
      <c r="BVZ7" s="179"/>
      <c r="BWA7" s="179"/>
      <c r="BWB7" s="199"/>
      <c r="BWC7" s="199"/>
      <c r="BWD7" s="199"/>
      <c r="BWE7" s="199"/>
      <c r="BWF7" s="199"/>
      <c r="BWG7" s="199"/>
      <c r="BWH7" s="199"/>
      <c r="BWI7" s="199"/>
      <c r="BWJ7" s="189"/>
      <c r="BWK7" s="209"/>
      <c r="BWL7" s="179"/>
      <c r="BWM7" s="179"/>
      <c r="BWN7" s="179"/>
      <c r="BWO7" s="179"/>
      <c r="BWP7" s="179"/>
      <c r="BWQ7" s="179"/>
      <c r="BWR7" s="199"/>
      <c r="BWS7" s="199"/>
      <c r="BWT7" s="199"/>
      <c r="BWU7" s="199"/>
      <c r="BWV7" s="199"/>
      <c r="BWW7" s="199"/>
      <c r="BWX7" s="199"/>
      <c r="BWY7" s="199"/>
      <c r="BWZ7" s="189"/>
      <c r="BXA7" s="209"/>
      <c r="BXB7" s="179"/>
      <c r="BXC7" s="179"/>
      <c r="BXD7" s="179"/>
      <c r="BXE7" s="179"/>
      <c r="BXF7" s="179"/>
      <c r="BXG7" s="179"/>
      <c r="BXH7" s="199"/>
      <c r="BXI7" s="199"/>
      <c r="BXJ7" s="199"/>
      <c r="BXK7" s="199"/>
      <c r="BXL7" s="199"/>
      <c r="BXM7" s="199"/>
      <c r="BXN7" s="199"/>
      <c r="BXO7" s="199"/>
      <c r="BXP7" s="189"/>
      <c r="BXQ7" s="209"/>
      <c r="BXR7" s="179"/>
      <c r="BXS7" s="179"/>
      <c r="BXT7" s="179"/>
      <c r="BXU7" s="179"/>
      <c r="BXV7" s="179"/>
      <c r="BXW7" s="179"/>
      <c r="BXX7" s="199"/>
      <c r="BXY7" s="199"/>
      <c r="BXZ7" s="199"/>
      <c r="BYA7" s="199"/>
      <c r="BYB7" s="199"/>
      <c r="BYC7" s="199"/>
      <c r="BYD7" s="199"/>
      <c r="BYE7" s="199"/>
      <c r="BYF7" s="189"/>
      <c r="BYG7" s="209"/>
      <c r="BYH7" s="179"/>
      <c r="BYI7" s="179"/>
      <c r="BYJ7" s="179"/>
      <c r="BYK7" s="179"/>
      <c r="BYL7" s="179"/>
      <c r="BYM7" s="179"/>
      <c r="BYN7" s="199"/>
      <c r="BYO7" s="199"/>
      <c r="BYP7" s="199"/>
      <c r="BYQ7" s="199"/>
      <c r="BYR7" s="199"/>
      <c r="BYS7" s="199"/>
      <c r="BYT7" s="199"/>
      <c r="BYU7" s="199"/>
      <c r="BYV7" s="189"/>
      <c r="BYW7" s="209"/>
      <c r="BYX7" s="179"/>
      <c r="BYY7" s="179"/>
      <c r="BYZ7" s="179"/>
      <c r="BZA7" s="179"/>
      <c r="BZB7" s="179"/>
      <c r="BZC7" s="179"/>
      <c r="BZD7" s="199"/>
      <c r="BZE7" s="199"/>
      <c r="BZF7" s="199"/>
      <c r="BZG7" s="199"/>
      <c r="BZH7" s="199"/>
      <c r="BZI7" s="199"/>
      <c r="BZJ7" s="199"/>
      <c r="BZK7" s="199"/>
      <c r="BZL7" s="189"/>
      <c r="BZM7" s="209"/>
      <c r="BZN7" s="179"/>
      <c r="BZO7" s="179"/>
      <c r="BZP7" s="179"/>
      <c r="BZQ7" s="179"/>
      <c r="BZR7" s="179"/>
      <c r="BZS7" s="179"/>
      <c r="BZT7" s="199"/>
      <c r="BZU7" s="199"/>
      <c r="BZV7" s="199"/>
      <c r="BZW7" s="199"/>
      <c r="BZX7" s="199"/>
      <c r="BZY7" s="199"/>
      <c r="BZZ7" s="199"/>
      <c r="CAA7" s="199"/>
      <c r="CAB7" s="189"/>
      <c r="CAC7" s="209"/>
      <c r="CAD7" s="179"/>
      <c r="CAE7" s="179"/>
      <c r="CAF7" s="179"/>
      <c r="CAG7" s="179"/>
      <c r="CAH7" s="179"/>
      <c r="CAI7" s="179"/>
      <c r="CAJ7" s="199"/>
      <c r="CAK7" s="199"/>
      <c r="CAL7" s="199"/>
      <c r="CAM7" s="199"/>
      <c r="CAN7" s="199"/>
      <c r="CAO7" s="199"/>
      <c r="CAP7" s="199"/>
      <c r="CAQ7" s="199"/>
      <c r="CAR7" s="189"/>
      <c r="CAS7" s="209"/>
      <c r="CAT7" s="179"/>
      <c r="CAU7" s="179"/>
      <c r="CAV7" s="179"/>
      <c r="CAW7" s="179"/>
      <c r="CAX7" s="179"/>
      <c r="CAY7" s="179"/>
      <c r="CAZ7" s="199"/>
      <c r="CBA7" s="199"/>
      <c r="CBB7" s="199"/>
      <c r="CBC7" s="199"/>
      <c r="CBD7" s="199"/>
      <c r="CBE7" s="199"/>
      <c r="CBF7" s="199"/>
      <c r="CBG7" s="199"/>
      <c r="CBH7" s="189"/>
      <c r="CBI7" s="209"/>
      <c r="CBJ7" s="179"/>
      <c r="CBK7" s="179"/>
      <c r="CBL7" s="179"/>
      <c r="CBM7" s="179"/>
      <c r="CBN7" s="179"/>
      <c r="CBO7" s="179"/>
      <c r="CBP7" s="199"/>
      <c r="CBQ7" s="199"/>
      <c r="CBR7" s="199"/>
      <c r="CBS7" s="199"/>
      <c r="CBT7" s="199"/>
      <c r="CBU7" s="199"/>
      <c r="CBV7" s="199"/>
      <c r="CBW7" s="199"/>
      <c r="CBX7" s="189"/>
      <c r="CBY7" s="209"/>
      <c r="CBZ7" s="179"/>
      <c r="CCA7" s="179"/>
      <c r="CCB7" s="179"/>
      <c r="CCC7" s="179"/>
      <c r="CCD7" s="179"/>
      <c r="CCE7" s="179"/>
      <c r="CCF7" s="199"/>
      <c r="CCG7" s="199"/>
      <c r="CCH7" s="199"/>
      <c r="CCI7" s="199"/>
      <c r="CCJ7" s="199"/>
      <c r="CCK7" s="199"/>
      <c r="CCL7" s="199"/>
      <c r="CCM7" s="199"/>
      <c r="CCN7" s="189"/>
      <c r="CCO7" s="209"/>
      <c r="CCP7" s="179"/>
      <c r="CCQ7" s="179"/>
      <c r="CCR7" s="179"/>
      <c r="CCS7" s="179"/>
      <c r="CCT7" s="179"/>
      <c r="CCU7" s="179"/>
      <c r="CCV7" s="199"/>
      <c r="CCW7" s="199"/>
      <c r="CCX7" s="199"/>
      <c r="CCY7" s="199"/>
      <c r="CCZ7" s="199"/>
      <c r="CDA7" s="199"/>
      <c r="CDB7" s="199"/>
      <c r="CDC7" s="199"/>
      <c r="CDD7" s="189"/>
      <c r="CDE7" s="209"/>
      <c r="CDF7" s="179"/>
      <c r="CDG7" s="179"/>
      <c r="CDH7" s="179"/>
      <c r="CDI7" s="179"/>
      <c r="CDJ7" s="179"/>
      <c r="CDK7" s="179"/>
      <c r="CDL7" s="199"/>
      <c r="CDM7" s="199"/>
      <c r="CDN7" s="199"/>
      <c r="CDO7" s="199"/>
      <c r="CDP7" s="199"/>
      <c r="CDQ7" s="199"/>
      <c r="CDR7" s="199"/>
      <c r="CDS7" s="199"/>
      <c r="CDT7" s="189"/>
      <c r="CDU7" s="209"/>
      <c r="CDV7" s="179"/>
      <c r="CDW7" s="179"/>
      <c r="CDX7" s="179"/>
      <c r="CDY7" s="179"/>
      <c r="CDZ7" s="179"/>
      <c r="CEA7" s="179"/>
      <c r="CEB7" s="199"/>
      <c r="CEC7" s="199"/>
      <c r="CED7" s="199"/>
      <c r="CEE7" s="199"/>
      <c r="CEF7" s="199"/>
      <c r="CEG7" s="199"/>
      <c r="CEH7" s="199"/>
      <c r="CEI7" s="199"/>
      <c r="CEJ7" s="189"/>
      <c r="CEK7" s="209"/>
      <c r="CEL7" s="179"/>
      <c r="CEM7" s="179"/>
      <c r="CEN7" s="179"/>
      <c r="CEO7" s="179"/>
      <c r="CEP7" s="179"/>
      <c r="CEQ7" s="179"/>
      <c r="CER7" s="199"/>
      <c r="CES7" s="199"/>
      <c r="CET7" s="199"/>
      <c r="CEU7" s="199"/>
      <c r="CEV7" s="199"/>
      <c r="CEW7" s="199"/>
      <c r="CEX7" s="199"/>
      <c r="CEY7" s="199"/>
      <c r="CEZ7" s="189"/>
      <c r="CFA7" s="209"/>
      <c r="CFB7" s="179"/>
      <c r="CFC7" s="179"/>
      <c r="CFD7" s="179"/>
      <c r="CFE7" s="179"/>
      <c r="CFF7" s="179"/>
      <c r="CFG7" s="179"/>
      <c r="CFH7" s="199"/>
      <c r="CFI7" s="199"/>
      <c r="CFJ7" s="199"/>
      <c r="CFK7" s="199"/>
      <c r="CFL7" s="199"/>
      <c r="CFM7" s="199"/>
      <c r="CFN7" s="199"/>
      <c r="CFO7" s="199"/>
      <c r="CFP7" s="189"/>
      <c r="CFQ7" s="209"/>
      <c r="CFR7" s="179"/>
      <c r="CFS7" s="179"/>
      <c r="CFT7" s="179"/>
      <c r="CFU7" s="179"/>
      <c r="CFV7" s="179"/>
      <c r="CFW7" s="179"/>
      <c r="CFX7" s="199"/>
      <c r="CFY7" s="199"/>
      <c r="CFZ7" s="199"/>
      <c r="CGA7" s="199"/>
      <c r="CGB7" s="199"/>
      <c r="CGC7" s="199"/>
      <c r="CGD7" s="199"/>
      <c r="CGE7" s="199"/>
      <c r="CGF7" s="189"/>
      <c r="CGG7" s="209"/>
      <c r="CGH7" s="179"/>
      <c r="CGI7" s="179"/>
      <c r="CGJ7" s="179"/>
      <c r="CGK7" s="179"/>
      <c r="CGL7" s="179"/>
      <c r="CGM7" s="179"/>
      <c r="CGN7" s="199"/>
      <c r="CGO7" s="199"/>
      <c r="CGP7" s="199"/>
      <c r="CGQ7" s="199"/>
      <c r="CGR7" s="199"/>
      <c r="CGS7" s="199"/>
      <c r="CGT7" s="199"/>
      <c r="CGU7" s="199"/>
      <c r="CGV7" s="189"/>
      <c r="CGW7" s="209"/>
      <c r="CGX7" s="179"/>
      <c r="CGY7" s="179"/>
      <c r="CGZ7" s="179"/>
      <c r="CHA7" s="179"/>
      <c r="CHB7" s="179"/>
      <c r="CHC7" s="179"/>
      <c r="CHD7" s="199"/>
      <c r="CHE7" s="199"/>
      <c r="CHF7" s="199"/>
      <c r="CHG7" s="199"/>
      <c r="CHH7" s="199"/>
      <c r="CHI7" s="199"/>
      <c r="CHJ7" s="199"/>
      <c r="CHK7" s="199"/>
      <c r="CHL7" s="189"/>
      <c r="CHM7" s="209"/>
      <c r="CHN7" s="179"/>
      <c r="CHO7" s="179"/>
      <c r="CHP7" s="179"/>
      <c r="CHQ7" s="179"/>
      <c r="CHR7" s="179"/>
      <c r="CHS7" s="179"/>
      <c r="CHT7" s="199"/>
      <c r="CHU7" s="199"/>
      <c r="CHV7" s="199"/>
      <c r="CHW7" s="199"/>
      <c r="CHX7" s="199"/>
      <c r="CHY7" s="199"/>
      <c r="CHZ7" s="199"/>
      <c r="CIA7" s="199"/>
      <c r="CIB7" s="189"/>
      <c r="CIC7" s="209"/>
      <c r="CID7" s="179"/>
      <c r="CIE7" s="179"/>
      <c r="CIF7" s="179"/>
      <c r="CIG7" s="179"/>
      <c r="CIH7" s="179"/>
      <c r="CII7" s="179"/>
      <c r="CIJ7" s="199"/>
      <c r="CIK7" s="199"/>
      <c r="CIL7" s="199"/>
      <c r="CIM7" s="199"/>
      <c r="CIN7" s="199"/>
      <c r="CIO7" s="199"/>
      <c r="CIP7" s="199"/>
      <c r="CIQ7" s="199"/>
      <c r="CIR7" s="189"/>
      <c r="CIS7" s="209"/>
      <c r="CIT7" s="179"/>
      <c r="CIU7" s="179"/>
      <c r="CIV7" s="179"/>
      <c r="CIW7" s="179"/>
      <c r="CIX7" s="179"/>
      <c r="CIY7" s="179"/>
      <c r="CIZ7" s="199"/>
      <c r="CJA7" s="199"/>
      <c r="CJB7" s="199"/>
      <c r="CJC7" s="199"/>
      <c r="CJD7" s="199"/>
      <c r="CJE7" s="199"/>
      <c r="CJF7" s="199"/>
      <c r="CJG7" s="199"/>
      <c r="CJH7" s="189"/>
      <c r="CJI7" s="209"/>
      <c r="CJJ7" s="179"/>
      <c r="CJK7" s="179"/>
      <c r="CJL7" s="179"/>
      <c r="CJM7" s="179"/>
      <c r="CJN7" s="179"/>
      <c r="CJO7" s="179"/>
      <c r="CJP7" s="199"/>
      <c r="CJQ7" s="199"/>
      <c r="CJR7" s="199"/>
      <c r="CJS7" s="199"/>
      <c r="CJT7" s="199"/>
      <c r="CJU7" s="199"/>
      <c r="CJV7" s="199"/>
      <c r="CJW7" s="199"/>
      <c r="CJX7" s="189"/>
      <c r="CJY7" s="209"/>
      <c r="CJZ7" s="179"/>
      <c r="CKA7" s="179"/>
      <c r="CKB7" s="179"/>
      <c r="CKC7" s="179"/>
      <c r="CKD7" s="179"/>
      <c r="CKE7" s="179"/>
      <c r="CKF7" s="199"/>
      <c r="CKG7" s="199"/>
      <c r="CKH7" s="199"/>
      <c r="CKI7" s="199"/>
      <c r="CKJ7" s="199"/>
      <c r="CKK7" s="199"/>
      <c r="CKL7" s="199"/>
      <c r="CKM7" s="199"/>
      <c r="CKN7" s="189"/>
      <c r="CKO7" s="209"/>
      <c r="CKP7" s="179"/>
      <c r="CKQ7" s="179"/>
      <c r="CKR7" s="179"/>
      <c r="CKS7" s="179"/>
      <c r="CKT7" s="179"/>
      <c r="CKU7" s="179"/>
      <c r="CKV7" s="199"/>
      <c r="CKW7" s="199"/>
      <c r="CKX7" s="199"/>
      <c r="CKY7" s="199"/>
      <c r="CKZ7" s="199"/>
      <c r="CLA7" s="199"/>
      <c r="CLB7" s="199"/>
      <c r="CLC7" s="199"/>
      <c r="CLD7" s="189"/>
      <c r="CLE7" s="209"/>
      <c r="CLF7" s="179"/>
      <c r="CLG7" s="179"/>
      <c r="CLH7" s="179"/>
      <c r="CLI7" s="179"/>
      <c r="CLJ7" s="179"/>
      <c r="CLK7" s="179"/>
      <c r="CLL7" s="199"/>
      <c r="CLM7" s="199"/>
      <c r="CLN7" s="199"/>
      <c r="CLO7" s="199"/>
      <c r="CLP7" s="199"/>
      <c r="CLQ7" s="199"/>
      <c r="CLR7" s="199"/>
      <c r="CLS7" s="199"/>
      <c r="CLT7" s="189"/>
      <c r="CLU7" s="209"/>
      <c r="CLV7" s="179"/>
      <c r="CLW7" s="179"/>
      <c r="CLX7" s="179"/>
      <c r="CLY7" s="179"/>
      <c r="CLZ7" s="179"/>
      <c r="CMA7" s="179"/>
      <c r="CMB7" s="199"/>
      <c r="CMC7" s="199"/>
      <c r="CMD7" s="199"/>
      <c r="CME7" s="199"/>
      <c r="CMF7" s="199"/>
      <c r="CMG7" s="199"/>
      <c r="CMH7" s="199"/>
      <c r="CMI7" s="199"/>
      <c r="CMJ7" s="189"/>
      <c r="CMK7" s="209"/>
      <c r="CML7" s="179"/>
      <c r="CMM7" s="179"/>
      <c r="CMN7" s="179"/>
      <c r="CMO7" s="179"/>
      <c r="CMP7" s="179"/>
      <c r="CMQ7" s="179"/>
      <c r="CMR7" s="199"/>
      <c r="CMS7" s="199"/>
      <c r="CMT7" s="199"/>
      <c r="CMU7" s="199"/>
      <c r="CMV7" s="199"/>
      <c r="CMW7" s="199"/>
      <c r="CMX7" s="199"/>
      <c r="CMY7" s="199"/>
      <c r="CMZ7" s="189"/>
      <c r="CNA7" s="209"/>
      <c r="CNB7" s="179"/>
      <c r="CNC7" s="179"/>
      <c r="CND7" s="179"/>
      <c r="CNE7" s="179"/>
      <c r="CNF7" s="179"/>
      <c r="CNG7" s="179"/>
      <c r="CNH7" s="199"/>
      <c r="CNI7" s="199"/>
      <c r="CNJ7" s="199"/>
      <c r="CNK7" s="199"/>
      <c r="CNL7" s="199"/>
      <c r="CNM7" s="199"/>
      <c r="CNN7" s="199"/>
      <c r="CNO7" s="199"/>
      <c r="CNP7" s="189"/>
      <c r="CNQ7" s="209"/>
      <c r="CNR7" s="179"/>
      <c r="CNS7" s="179"/>
      <c r="CNT7" s="179"/>
      <c r="CNU7" s="179"/>
      <c r="CNV7" s="179"/>
      <c r="CNW7" s="179"/>
      <c r="CNX7" s="199"/>
      <c r="CNY7" s="199"/>
      <c r="CNZ7" s="199"/>
      <c r="COA7" s="199"/>
      <c r="COB7" s="199"/>
      <c r="COC7" s="199"/>
      <c r="COD7" s="199"/>
      <c r="COE7" s="199"/>
      <c r="COF7" s="189"/>
      <c r="COG7" s="209"/>
      <c r="COH7" s="179"/>
      <c r="COI7" s="179"/>
      <c r="COJ7" s="179"/>
      <c r="COK7" s="179"/>
      <c r="COL7" s="179"/>
      <c r="COM7" s="179"/>
      <c r="CON7" s="199"/>
      <c r="COO7" s="199"/>
      <c r="COP7" s="199"/>
      <c r="COQ7" s="199"/>
      <c r="COR7" s="199"/>
      <c r="COS7" s="199"/>
      <c r="COT7" s="199"/>
      <c r="COU7" s="199"/>
      <c r="COV7" s="189"/>
      <c r="COW7" s="209"/>
      <c r="COX7" s="179"/>
      <c r="COY7" s="179"/>
      <c r="COZ7" s="179"/>
      <c r="CPA7" s="179"/>
      <c r="CPB7" s="179"/>
      <c r="CPC7" s="179"/>
      <c r="CPD7" s="199"/>
      <c r="CPE7" s="199"/>
      <c r="CPF7" s="199"/>
      <c r="CPG7" s="199"/>
      <c r="CPH7" s="199"/>
      <c r="CPI7" s="199"/>
      <c r="CPJ7" s="199"/>
      <c r="CPK7" s="199"/>
      <c r="CPL7" s="189"/>
      <c r="CPM7" s="209"/>
      <c r="CPN7" s="179"/>
      <c r="CPO7" s="179"/>
      <c r="CPP7" s="179"/>
      <c r="CPQ7" s="179"/>
      <c r="CPR7" s="179"/>
      <c r="CPS7" s="179"/>
      <c r="CPT7" s="199"/>
      <c r="CPU7" s="199"/>
      <c r="CPV7" s="199"/>
      <c r="CPW7" s="199"/>
      <c r="CPX7" s="199"/>
      <c r="CPY7" s="199"/>
      <c r="CPZ7" s="199"/>
      <c r="CQA7" s="199"/>
      <c r="CQB7" s="189"/>
      <c r="CQC7" s="209"/>
      <c r="CQD7" s="179"/>
      <c r="CQE7" s="179"/>
      <c r="CQF7" s="179"/>
      <c r="CQG7" s="179"/>
      <c r="CQH7" s="179"/>
      <c r="CQI7" s="179"/>
      <c r="CQJ7" s="199"/>
      <c r="CQK7" s="199"/>
      <c r="CQL7" s="199"/>
      <c r="CQM7" s="199"/>
      <c r="CQN7" s="199"/>
      <c r="CQO7" s="199"/>
      <c r="CQP7" s="199"/>
      <c r="CQQ7" s="199"/>
      <c r="CQR7" s="189"/>
      <c r="CQS7" s="209"/>
      <c r="CQT7" s="179"/>
      <c r="CQU7" s="179"/>
      <c r="CQV7" s="179"/>
      <c r="CQW7" s="179"/>
      <c r="CQX7" s="179"/>
      <c r="CQY7" s="179"/>
      <c r="CQZ7" s="199"/>
      <c r="CRA7" s="199"/>
      <c r="CRB7" s="199"/>
      <c r="CRC7" s="199"/>
      <c r="CRD7" s="199"/>
      <c r="CRE7" s="199"/>
      <c r="CRF7" s="199"/>
      <c r="CRG7" s="199"/>
      <c r="CRH7" s="189"/>
      <c r="CRI7" s="209"/>
      <c r="CRJ7" s="179"/>
      <c r="CRK7" s="179"/>
      <c r="CRL7" s="179"/>
      <c r="CRM7" s="179"/>
      <c r="CRN7" s="179"/>
      <c r="CRO7" s="179"/>
      <c r="CRP7" s="199"/>
      <c r="CRQ7" s="199"/>
      <c r="CRR7" s="199"/>
      <c r="CRS7" s="199"/>
      <c r="CRT7" s="199"/>
      <c r="CRU7" s="199"/>
      <c r="CRV7" s="199"/>
      <c r="CRW7" s="199"/>
      <c r="CRX7" s="189"/>
      <c r="CRY7" s="209"/>
      <c r="CRZ7" s="179"/>
      <c r="CSA7" s="179"/>
      <c r="CSB7" s="179"/>
      <c r="CSC7" s="179"/>
      <c r="CSD7" s="179"/>
      <c r="CSE7" s="179"/>
      <c r="CSF7" s="199"/>
      <c r="CSG7" s="199"/>
      <c r="CSH7" s="199"/>
      <c r="CSI7" s="199"/>
      <c r="CSJ7" s="199"/>
      <c r="CSK7" s="199"/>
      <c r="CSL7" s="199"/>
      <c r="CSM7" s="199"/>
      <c r="CSN7" s="189"/>
      <c r="CSO7" s="209"/>
      <c r="CSP7" s="179"/>
      <c r="CSQ7" s="179"/>
      <c r="CSR7" s="179"/>
      <c r="CSS7" s="179"/>
      <c r="CST7" s="179"/>
      <c r="CSU7" s="179"/>
      <c r="CSV7" s="199"/>
      <c r="CSW7" s="199"/>
      <c r="CSX7" s="199"/>
      <c r="CSY7" s="199"/>
      <c r="CSZ7" s="199"/>
      <c r="CTA7" s="199"/>
      <c r="CTB7" s="199"/>
      <c r="CTC7" s="199"/>
      <c r="CTD7" s="189"/>
      <c r="CTE7" s="209"/>
      <c r="CTF7" s="179"/>
      <c r="CTG7" s="179"/>
      <c r="CTH7" s="179"/>
      <c r="CTI7" s="179"/>
      <c r="CTJ7" s="179"/>
      <c r="CTK7" s="179"/>
      <c r="CTL7" s="199"/>
      <c r="CTM7" s="199"/>
      <c r="CTN7" s="199"/>
      <c r="CTO7" s="199"/>
      <c r="CTP7" s="199"/>
      <c r="CTQ7" s="199"/>
      <c r="CTR7" s="199"/>
      <c r="CTS7" s="199"/>
      <c r="CTT7" s="189"/>
      <c r="CTU7" s="209"/>
      <c r="CTV7" s="179"/>
      <c r="CTW7" s="179"/>
      <c r="CTX7" s="179"/>
      <c r="CTY7" s="179"/>
      <c r="CTZ7" s="179"/>
      <c r="CUA7" s="179"/>
      <c r="CUB7" s="199"/>
      <c r="CUC7" s="199"/>
      <c r="CUD7" s="199"/>
      <c r="CUE7" s="199"/>
      <c r="CUF7" s="199"/>
      <c r="CUG7" s="199"/>
      <c r="CUH7" s="199"/>
      <c r="CUI7" s="199"/>
      <c r="CUJ7" s="189"/>
      <c r="CUK7" s="209"/>
      <c r="CUL7" s="179"/>
      <c r="CUM7" s="179"/>
      <c r="CUN7" s="179"/>
      <c r="CUO7" s="179"/>
      <c r="CUP7" s="179"/>
      <c r="CUQ7" s="179"/>
      <c r="CUR7" s="199"/>
      <c r="CUS7" s="199"/>
      <c r="CUT7" s="199"/>
      <c r="CUU7" s="199"/>
      <c r="CUV7" s="199"/>
      <c r="CUW7" s="199"/>
      <c r="CUX7" s="199"/>
      <c r="CUY7" s="199"/>
      <c r="CUZ7" s="189"/>
      <c r="CVA7" s="209"/>
      <c r="CVB7" s="179"/>
      <c r="CVC7" s="179"/>
      <c r="CVD7" s="179"/>
      <c r="CVE7" s="179"/>
      <c r="CVF7" s="179"/>
      <c r="CVG7" s="179"/>
      <c r="CVH7" s="199"/>
      <c r="CVI7" s="199"/>
      <c r="CVJ7" s="199"/>
      <c r="CVK7" s="199"/>
      <c r="CVL7" s="199"/>
      <c r="CVM7" s="199"/>
      <c r="CVN7" s="199"/>
      <c r="CVO7" s="199"/>
      <c r="CVP7" s="189"/>
      <c r="CVQ7" s="209"/>
      <c r="CVR7" s="179"/>
      <c r="CVS7" s="179"/>
      <c r="CVT7" s="179"/>
      <c r="CVU7" s="179"/>
      <c r="CVV7" s="179"/>
      <c r="CVW7" s="179"/>
      <c r="CVX7" s="199"/>
      <c r="CVY7" s="199"/>
      <c r="CVZ7" s="199"/>
      <c r="CWA7" s="199"/>
      <c r="CWB7" s="199"/>
      <c r="CWC7" s="199"/>
      <c r="CWD7" s="199"/>
      <c r="CWE7" s="199"/>
      <c r="CWF7" s="189"/>
      <c r="CWG7" s="209"/>
      <c r="CWH7" s="179"/>
      <c r="CWI7" s="179"/>
      <c r="CWJ7" s="179"/>
      <c r="CWK7" s="179"/>
      <c r="CWL7" s="179"/>
      <c r="CWM7" s="179"/>
      <c r="CWN7" s="199"/>
      <c r="CWO7" s="199"/>
      <c r="CWP7" s="199"/>
      <c r="CWQ7" s="199"/>
      <c r="CWR7" s="199"/>
      <c r="CWS7" s="199"/>
      <c r="CWT7" s="199"/>
      <c r="CWU7" s="199"/>
      <c r="CWV7" s="189"/>
      <c r="CWW7" s="209"/>
      <c r="CWX7" s="179"/>
      <c r="CWY7" s="179"/>
      <c r="CWZ7" s="179"/>
      <c r="CXA7" s="179"/>
      <c r="CXB7" s="179"/>
      <c r="CXC7" s="179"/>
      <c r="CXD7" s="199"/>
      <c r="CXE7" s="199"/>
      <c r="CXF7" s="199"/>
      <c r="CXG7" s="199"/>
      <c r="CXH7" s="199"/>
      <c r="CXI7" s="199"/>
      <c r="CXJ7" s="199"/>
      <c r="CXK7" s="199"/>
      <c r="CXL7" s="189"/>
      <c r="CXM7" s="209"/>
      <c r="CXN7" s="179"/>
      <c r="CXO7" s="179"/>
      <c r="CXP7" s="179"/>
      <c r="CXQ7" s="179"/>
      <c r="CXR7" s="179"/>
      <c r="CXS7" s="179"/>
      <c r="CXT7" s="199"/>
      <c r="CXU7" s="199"/>
      <c r="CXV7" s="199"/>
      <c r="CXW7" s="199"/>
      <c r="CXX7" s="199"/>
      <c r="CXY7" s="199"/>
      <c r="CXZ7" s="199"/>
      <c r="CYA7" s="199"/>
      <c r="CYB7" s="189"/>
      <c r="CYC7" s="209"/>
      <c r="CYD7" s="179"/>
      <c r="CYE7" s="179"/>
      <c r="CYF7" s="179"/>
      <c r="CYG7" s="179"/>
      <c r="CYH7" s="179"/>
      <c r="CYI7" s="179"/>
      <c r="CYJ7" s="199"/>
      <c r="CYK7" s="199"/>
      <c r="CYL7" s="199"/>
      <c r="CYM7" s="199"/>
      <c r="CYN7" s="199"/>
      <c r="CYO7" s="199"/>
      <c r="CYP7" s="199"/>
      <c r="CYQ7" s="199"/>
      <c r="CYR7" s="189"/>
      <c r="CYS7" s="209"/>
      <c r="CYT7" s="179"/>
      <c r="CYU7" s="179"/>
      <c r="CYV7" s="179"/>
      <c r="CYW7" s="179"/>
      <c r="CYX7" s="179"/>
      <c r="CYY7" s="179"/>
      <c r="CYZ7" s="199"/>
      <c r="CZA7" s="199"/>
      <c r="CZB7" s="199"/>
      <c r="CZC7" s="199"/>
      <c r="CZD7" s="199"/>
      <c r="CZE7" s="199"/>
      <c r="CZF7" s="199"/>
      <c r="CZG7" s="199"/>
      <c r="CZH7" s="189"/>
      <c r="CZI7" s="209"/>
      <c r="CZJ7" s="179"/>
      <c r="CZK7" s="179"/>
      <c r="CZL7" s="179"/>
      <c r="CZM7" s="179"/>
      <c r="CZN7" s="179"/>
      <c r="CZO7" s="179"/>
      <c r="CZP7" s="199"/>
      <c r="CZQ7" s="199"/>
      <c r="CZR7" s="199"/>
      <c r="CZS7" s="199"/>
      <c r="CZT7" s="199"/>
      <c r="CZU7" s="199"/>
      <c r="CZV7" s="199"/>
      <c r="CZW7" s="199"/>
      <c r="CZX7" s="189"/>
      <c r="CZY7" s="209"/>
      <c r="CZZ7" s="179"/>
      <c r="DAA7" s="179"/>
      <c r="DAB7" s="179"/>
      <c r="DAC7" s="179"/>
      <c r="DAD7" s="179"/>
      <c r="DAE7" s="179"/>
      <c r="DAF7" s="199"/>
      <c r="DAG7" s="199"/>
      <c r="DAH7" s="199"/>
      <c r="DAI7" s="199"/>
      <c r="DAJ7" s="199"/>
      <c r="DAK7" s="199"/>
      <c r="DAL7" s="199"/>
      <c r="DAM7" s="199"/>
      <c r="DAN7" s="189"/>
      <c r="DAO7" s="209"/>
      <c r="DAP7" s="179"/>
      <c r="DAQ7" s="179"/>
      <c r="DAR7" s="179"/>
      <c r="DAS7" s="179"/>
      <c r="DAT7" s="179"/>
      <c r="DAU7" s="179"/>
      <c r="DAV7" s="199"/>
      <c r="DAW7" s="199"/>
      <c r="DAX7" s="199"/>
      <c r="DAY7" s="199"/>
      <c r="DAZ7" s="199"/>
      <c r="DBA7" s="199"/>
      <c r="DBB7" s="199"/>
      <c r="DBC7" s="199"/>
      <c r="DBD7" s="189"/>
      <c r="DBE7" s="209"/>
      <c r="DBF7" s="179"/>
      <c r="DBG7" s="179"/>
      <c r="DBH7" s="179"/>
      <c r="DBI7" s="179"/>
      <c r="DBJ7" s="179"/>
      <c r="DBK7" s="179"/>
      <c r="DBL7" s="199"/>
      <c r="DBM7" s="199"/>
      <c r="DBN7" s="199"/>
      <c r="DBO7" s="199"/>
      <c r="DBP7" s="199"/>
      <c r="DBQ7" s="199"/>
      <c r="DBR7" s="199"/>
      <c r="DBS7" s="199"/>
      <c r="DBT7" s="189"/>
      <c r="DBU7" s="209"/>
      <c r="DBV7" s="179"/>
      <c r="DBW7" s="179"/>
      <c r="DBX7" s="179"/>
      <c r="DBY7" s="179"/>
      <c r="DBZ7" s="179"/>
      <c r="DCA7" s="179"/>
      <c r="DCB7" s="199"/>
      <c r="DCC7" s="199"/>
      <c r="DCD7" s="199"/>
      <c r="DCE7" s="199"/>
      <c r="DCF7" s="199"/>
      <c r="DCG7" s="199"/>
      <c r="DCH7" s="199"/>
      <c r="DCI7" s="199"/>
      <c r="DCJ7" s="189"/>
      <c r="DCK7" s="209"/>
      <c r="DCL7" s="179"/>
      <c r="DCM7" s="179"/>
      <c r="DCN7" s="179"/>
      <c r="DCO7" s="179"/>
      <c r="DCP7" s="179"/>
      <c r="DCQ7" s="179"/>
      <c r="DCR7" s="199"/>
      <c r="DCS7" s="199"/>
      <c r="DCT7" s="199"/>
      <c r="DCU7" s="199"/>
      <c r="DCV7" s="199"/>
      <c r="DCW7" s="199"/>
      <c r="DCX7" s="199"/>
      <c r="DCY7" s="199"/>
      <c r="DCZ7" s="189"/>
      <c r="DDA7" s="209"/>
      <c r="DDB7" s="179"/>
      <c r="DDC7" s="179"/>
      <c r="DDD7" s="179"/>
      <c r="DDE7" s="179"/>
      <c r="DDF7" s="179"/>
      <c r="DDG7" s="179"/>
      <c r="DDH7" s="199"/>
      <c r="DDI7" s="199"/>
      <c r="DDJ7" s="199"/>
      <c r="DDK7" s="199"/>
      <c r="DDL7" s="199"/>
      <c r="DDM7" s="199"/>
      <c r="DDN7" s="199"/>
      <c r="DDO7" s="199"/>
      <c r="DDP7" s="189"/>
      <c r="DDQ7" s="209"/>
      <c r="DDR7" s="179"/>
      <c r="DDS7" s="179"/>
      <c r="DDT7" s="179"/>
      <c r="DDU7" s="179"/>
      <c r="DDV7" s="179"/>
      <c r="DDW7" s="179"/>
      <c r="DDX7" s="199"/>
      <c r="DDY7" s="199"/>
      <c r="DDZ7" s="199"/>
      <c r="DEA7" s="199"/>
      <c r="DEB7" s="199"/>
      <c r="DEC7" s="199"/>
      <c r="DED7" s="199"/>
      <c r="DEE7" s="199"/>
      <c r="DEF7" s="189"/>
      <c r="DEG7" s="209"/>
      <c r="DEH7" s="179"/>
      <c r="DEI7" s="179"/>
      <c r="DEJ7" s="179"/>
      <c r="DEK7" s="179"/>
      <c r="DEL7" s="179"/>
      <c r="DEM7" s="179"/>
      <c r="DEN7" s="199"/>
      <c r="DEO7" s="199"/>
      <c r="DEP7" s="199"/>
      <c r="DEQ7" s="199"/>
      <c r="DER7" s="199"/>
      <c r="DES7" s="199"/>
      <c r="DET7" s="199"/>
      <c r="DEU7" s="199"/>
      <c r="DEV7" s="189"/>
      <c r="DEW7" s="209"/>
      <c r="DEX7" s="179"/>
      <c r="DEY7" s="179"/>
      <c r="DEZ7" s="179"/>
      <c r="DFA7" s="179"/>
      <c r="DFB7" s="179"/>
      <c r="DFC7" s="179"/>
      <c r="DFD7" s="199"/>
      <c r="DFE7" s="199"/>
      <c r="DFF7" s="199"/>
      <c r="DFG7" s="199"/>
      <c r="DFH7" s="199"/>
      <c r="DFI7" s="199"/>
      <c r="DFJ7" s="199"/>
      <c r="DFK7" s="199"/>
      <c r="DFL7" s="189"/>
      <c r="DFM7" s="209"/>
      <c r="DFN7" s="179"/>
      <c r="DFO7" s="179"/>
      <c r="DFP7" s="179"/>
      <c r="DFQ7" s="179"/>
      <c r="DFR7" s="179"/>
      <c r="DFS7" s="179"/>
      <c r="DFT7" s="199"/>
      <c r="DFU7" s="199"/>
      <c r="DFV7" s="199"/>
      <c r="DFW7" s="199"/>
      <c r="DFX7" s="199"/>
      <c r="DFY7" s="199"/>
      <c r="DFZ7" s="199"/>
      <c r="DGA7" s="199"/>
      <c r="DGB7" s="189"/>
      <c r="DGC7" s="209"/>
      <c r="DGD7" s="179"/>
      <c r="DGE7" s="179"/>
      <c r="DGF7" s="179"/>
      <c r="DGG7" s="179"/>
      <c r="DGH7" s="179"/>
      <c r="DGI7" s="179"/>
      <c r="DGJ7" s="199"/>
      <c r="DGK7" s="199"/>
      <c r="DGL7" s="199"/>
      <c r="DGM7" s="199"/>
      <c r="DGN7" s="199"/>
      <c r="DGO7" s="199"/>
      <c r="DGP7" s="199"/>
      <c r="DGQ7" s="199"/>
      <c r="DGR7" s="189"/>
      <c r="DGS7" s="209"/>
      <c r="DGT7" s="179"/>
      <c r="DGU7" s="179"/>
      <c r="DGV7" s="179"/>
      <c r="DGW7" s="179"/>
      <c r="DGX7" s="179"/>
      <c r="DGY7" s="179"/>
      <c r="DGZ7" s="199"/>
      <c r="DHA7" s="199"/>
      <c r="DHB7" s="199"/>
      <c r="DHC7" s="199"/>
      <c r="DHD7" s="199"/>
      <c r="DHE7" s="199"/>
      <c r="DHF7" s="199"/>
      <c r="DHG7" s="199"/>
      <c r="DHH7" s="189"/>
      <c r="DHI7" s="209"/>
      <c r="DHJ7" s="179"/>
      <c r="DHK7" s="179"/>
      <c r="DHL7" s="179"/>
      <c r="DHM7" s="179"/>
      <c r="DHN7" s="179"/>
      <c r="DHO7" s="179"/>
      <c r="DHP7" s="199"/>
      <c r="DHQ7" s="199"/>
      <c r="DHR7" s="199"/>
      <c r="DHS7" s="199"/>
      <c r="DHT7" s="199"/>
      <c r="DHU7" s="199"/>
      <c r="DHV7" s="199"/>
      <c r="DHW7" s="199"/>
      <c r="DHX7" s="189"/>
      <c r="DHY7" s="209"/>
      <c r="DHZ7" s="179"/>
      <c r="DIA7" s="179"/>
      <c r="DIB7" s="179"/>
      <c r="DIC7" s="179"/>
      <c r="DID7" s="179"/>
      <c r="DIE7" s="179"/>
      <c r="DIF7" s="199"/>
      <c r="DIG7" s="199"/>
      <c r="DIH7" s="199"/>
      <c r="DII7" s="199"/>
      <c r="DIJ7" s="199"/>
      <c r="DIK7" s="199"/>
      <c r="DIL7" s="199"/>
      <c r="DIM7" s="199"/>
      <c r="DIN7" s="189"/>
      <c r="DIO7" s="209"/>
      <c r="DIP7" s="179"/>
      <c r="DIQ7" s="179"/>
      <c r="DIR7" s="179"/>
      <c r="DIS7" s="179"/>
      <c r="DIT7" s="179"/>
      <c r="DIU7" s="179"/>
      <c r="DIV7" s="199"/>
      <c r="DIW7" s="199"/>
      <c r="DIX7" s="199"/>
      <c r="DIY7" s="199"/>
      <c r="DIZ7" s="199"/>
      <c r="DJA7" s="199"/>
      <c r="DJB7" s="199"/>
      <c r="DJC7" s="199"/>
      <c r="DJD7" s="189"/>
      <c r="DJE7" s="209"/>
      <c r="DJF7" s="179"/>
      <c r="DJG7" s="179"/>
      <c r="DJH7" s="179"/>
      <c r="DJI7" s="179"/>
      <c r="DJJ7" s="179"/>
      <c r="DJK7" s="179"/>
      <c r="DJL7" s="199"/>
      <c r="DJM7" s="199"/>
      <c r="DJN7" s="199"/>
      <c r="DJO7" s="199"/>
      <c r="DJP7" s="199"/>
      <c r="DJQ7" s="199"/>
      <c r="DJR7" s="199"/>
      <c r="DJS7" s="199"/>
      <c r="DJT7" s="189"/>
      <c r="DJU7" s="209"/>
      <c r="DJV7" s="179"/>
      <c r="DJW7" s="179"/>
      <c r="DJX7" s="179"/>
      <c r="DJY7" s="179"/>
      <c r="DJZ7" s="179"/>
      <c r="DKA7" s="179"/>
      <c r="DKB7" s="199"/>
      <c r="DKC7" s="199"/>
      <c r="DKD7" s="199"/>
      <c r="DKE7" s="199"/>
      <c r="DKF7" s="199"/>
      <c r="DKG7" s="199"/>
      <c r="DKH7" s="199"/>
      <c r="DKI7" s="199"/>
      <c r="DKJ7" s="189"/>
      <c r="DKK7" s="209"/>
      <c r="DKL7" s="179"/>
      <c r="DKM7" s="179"/>
      <c r="DKN7" s="179"/>
      <c r="DKO7" s="179"/>
      <c r="DKP7" s="179"/>
      <c r="DKQ7" s="179"/>
      <c r="DKR7" s="199"/>
      <c r="DKS7" s="199"/>
      <c r="DKT7" s="199"/>
      <c r="DKU7" s="199"/>
      <c r="DKV7" s="199"/>
      <c r="DKW7" s="199"/>
      <c r="DKX7" s="199"/>
      <c r="DKY7" s="199"/>
      <c r="DKZ7" s="189"/>
      <c r="DLA7" s="209"/>
      <c r="DLB7" s="179"/>
      <c r="DLC7" s="179"/>
      <c r="DLD7" s="179"/>
      <c r="DLE7" s="179"/>
      <c r="DLF7" s="179"/>
      <c r="DLG7" s="179"/>
      <c r="DLH7" s="199"/>
      <c r="DLI7" s="199"/>
      <c r="DLJ7" s="199"/>
      <c r="DLK7" s="199"/>
      <c r="DLL7" s="199"/>
      <c r="DLM7" s="199"/>
      <c r="DLN7" s="199"/>
      <c r="DLO7" s="199"/>
      <c r="DLP7" s="189"/>
      <c r="DLQ7" s="209"/>
      <c r="DLR7" s="179"/>
      <c r="DLS7" s="179"/>
      <c r="DLT7" s="179"/>
      <c r="DLU7" s="179"/>
      <c r="DLV7" s="179"/>
      <c r="DLW7" s="179"/>
      <c r="DLX7" s="199"/>
      <c r="DLY7" s="199"/>
      <c r="DLZ7" s="199"/>
      <c r="DMA7" s="199"/>
      <c r="DMB7" s="199"/>
      <c r="DMC7" s="199"/>
      <c r="DMD7" s="199"/>
      <c r="DME7" s="199"/>
      <c r="DMF7" s="189"/>
      <c r="DMG7" s="209"/>
      <c r="DMH7" s="179"/>
      <c r="DMI7" s="179"/>
      <c r="DMJ7" s="179"/>
      <c r="DMK7" s="179"/>
      <c r="DML7" s="179"/>
      <c r="DMM7" s="179"/>
      <c r="DMN7" s="199"/>
      <c r="DMO7" s="199"/>
      <c r="DMP7" s="199"/>
      <c r="DMQ7" s="199"/>
      <c r="DMR7" s="199"/>
      <c r="DMS7" s="199"/>
      <c r="DMT7" s="199"/>
      <c r="DMU7" s="199"/>
      <c r="DMV7" s="189"/>
      <c r="DMW7" s="209"/>
      <c r="DMX7" s="179"/>
      <c r="DMY7" s="179"/>
      <c r="DMZ7" s="179"/>
      <c r="DNA7" s="179"/>
      <c r="DNB7" s="179"/>
      <c r="DNC7" s="179"/>
      <c r="DND7" s="199"/>
      <c r="DNE7" s="199"/>
      <c r="DNF7" s="199"/>
      <c r="DNG7" s="199"/>
      <c r="DNH7" s="199"/>
      <c r="DNI7" s="199"/>
      <c r="DNJ7" s="199"/>
      <c r="DNK7" s="199"/>
      <c r="DNL7" s="189"/>
      <c r="DNM7" s="209"/>
      <c r="DNN7" s="179"/>
      <c r="DNO7" s="179"/>
      <c r="DNP7" s="179"/>
      <c r="DNQ7" s="179"/>
      <c r="DNR7" s="179"/>
      <c r="DNS7" s="179"/>
      <c r="DNT7" s="199"/>
      <c r="DNU7" s="199"/>
      <c r="DNV7" s="199"/>
      <c r="DNW7" s="199"/>
      <c r="DNX7" s="199"/>
      <c r="DNY7" s="199"/>
      <c r="DNZ7" s="199"/>
      <c r="DOA7" s="199"/>
      <c r="DOB7" s="189"/>
      <c r="DOC7" s="209"/>
      <c r="DOD7" s="179"/>
      <c r="DOE7" s="179"/>
      <c r="DOF7" s="179"/>
      <c r="DOG7" s="179"/>
      <c r="DOH7" s="179"/>
      <c r="DOI7" s="179"/>
      <c r="DOJ7" s="199"/>
      <c r="DOK7" s="199"/>
      <c r="DOL7" s="199"/>
      <c r="DOM7" s="199"/>
      <c r="DON7" s="199"/>
      <c r="DOO7" s="199"/>
      <c r="DOP7" s="199"/>
      <c r="DOQ7" s="199"/>
      <c r="DOR7" s="189"/>
      <c r="DOS7" s="209"/>
      <c r="DOT7" s="179"/>
      <c r="DOU7" s="179"/>
      <c r="DOV7" s="179"/>
      <c r="DOW7" s="179"/>
      <c r="DOX7" s="179"/>
      <c r="DOY7" s="179"/>
      <c r="DOZ7" s="199"/>
      <c r="DPA7" s="199"/>
      <c r="DPB7" s="199"/>
      <c r="DPC7" s="199"/>
      <c r="DPD7" s="199"/>
      <c r="DPE7" s="199"/>
      <c r="DPF7" s="199"/>
      <c r="DPG7" s="199"/>
      <c r="DPH7" s="189"/>
      <c r="DPI7" s="209"/>
      <c r="DPJ7" s="179"/>
      <c r="DPK7" s="179"/>
      <c r="DPL7" s="179"/>
      <c r="DPM7" s="179"/>
      <c r="DPN7" s="179"/>
      <c r="DPO7" s="179"/>
      <c r="DPP7" s="199"/>
      <c r="DPQ7" s="199"/>
      <c r="DPR7" s="199"/>
      <c r="DPS7" s="199"/>
      <c r="DPT7" s="199"/>
      <c r="DPU7" s="199"/>
      <c r="DPV7" s="199"/>
      <c r="DPW7" s="199"/>
      <c r="DPX7" s="189"/>
      <c r="DPY7" s="209"/>
      <c r="DPZ7" s="179"/>
      <c r="DQA7" s="179"/>
      <c r="DQB7" s="179"/>
      <c r="DQC7" s="179"/>
      <c r="DQD7" s="179"/>
      <c r="DQE7" s="179"/>
      <c r="DQF7" s="199"/>
      <c r="DQG7" s="199"/>
      <c r="DQH7" s="199"/>
      <c r="DQI7" s="199"/>
      <c r="DQJ7" s="199"/>
      <c r="DQK7" s="199"/>
      <c r="DQL7" s="199"/>
      <c r="DQM7" s="199"/>
      <c r="DQN7" s="189"/>
      <c r="DQO7" s="209"/>
      <c r="DQP7" s="179"/>
      <c r="DQQ7" s="179"/>
      <c r="DQR7" s="179"/>
      <c r="DQS7" s="179"/>
      <c r="DQT7" s="179"/>
      <c r="DQU7" s="179"/>
      <c r="DQV7" s="199"/>
      <c r="DQW7" s="199"/>
      <c r="DQX7" s="199"/>
      <c r="DQY7" s="199"/>
      <c r="DQZ7" s="199"/>
      <c r="DRA7" s="199"/>
      <c r="DRB7" s="199"/>
      <c r="DRC7" s="199"/>
      <c r="DRD7" s="189"/>
      <c r="DRE7" s="209"/>
      <c r="DRF7" s="179"/>
      <c r="DRG7" s="179"/>
      <c r="DRH7" s="179"/>
      <c r="DRI7" s="179"/>
      <c r="DRJ7" s="179"/>
      <c r="DRK7" s="179"/>
      <c r="DRL7" s="199"/>
      <c r="DRM7" s="199"/>
      <c r="DRN7" s="199"/>
      <c r="DRO7" s="199"/>
      <c r="DRP7" s="199"/>
      <c r="DRQ7" s="199"/>
      <c r="DRR7" s="199"/>
      <c r="DRS7" s="199"/>
      <c r="DRT7" s="189"/>
      <c r="DRU7" s="209"/>
      <c r="DRV7" s="179"/>
      <c r="DRW7" s="179"/>
      <c r="DRX7" s="179"/>
      <c r="DRY7" s="179"/>
      <c r="DRZ7" s="179"/>
      <c r="DSA7" s="179"/>
      <c r="DSB7" s="199"/>
      <c r="DSC7" s="199"/>
      <c r="DSD7" s="199"/>
      <c r="DSE7" s="199"/>
      <c r="DSF7" s="199"/>
      <c r="DSG7" s="199"/>
      <c r="DSH7" s="199"/>
      <c r="DSI7" s="199"/>
      <c r="DSJ7" s="189"/>
      <c r="DSK7" s="209"/>
      <c r="DSL7" s="179"/>
      <c r="DSM7" s="179"/>
      <c r="DSN7" s="179"/>
      <c r="DSO7" s="179"/>
      <c r="DSP7" s="179"/>
      <c r="DSQ7" s="179"/>
      <c r="DSR7" s="199"/>
      <c r="DSS7" s="199"/>
      <c r="DST7" s="199"/>
      <c r="DSU7" s="199"/>
      <c r="DSV7" s="199"/>
      <c r="DSW7" s="199"/>
      <c r="DSX7" s="199"/>
      <c r="DSY7" s="199"/>
      <c r="DSZ7" s="189"/>
      <c r="DTA7" s="209"/>
      <c r="DTB7" s="179"/>
      <c r="DTC7" s="179"/>
      <c r="DTD7" s="179"/>
      <c r="DTE7" s="179"/>
      <c r="DTF7" s="179"/>
      <c r="DTG7" s="179"/>
      <c r="DTH7" s="199"/>
      <c r="DTI7" s="199"/>
      <c r="DTJ7" s="199"/>
      <c r="DTK7" s="199"/>
      <c r="DTL7" s="199"/>
      <c r="DTM7" s="199"/>
      <c r="DTN7" s="199"/>
      <c r="DTO7" s="199"/>
      <c r="DTP7" s="189"/>
      <c r="DTQ7" s="209"/>
      <c r="DTR7" s="179"/>
      <c r="DTS7" s="179"/>
      <c r="DTT7" s="179"/>
      <c r="DTU7" s="179"/>
      <c r="DTV7" s="179"/>
      <c r="DTW7" s="179"/>
      <c r="DTX7" s="199"/>
      <c r="DTY7" s="199"/>
      <c r="DTZ7" s="199"/>
      <c r="DUA7" s="199"/>
      <c r="DUB7" s="199"/>
      <c r="DUC7" s="199"/>
      <c r="DUD7" s="199"/>
      <c r="DUE7" s="199"/>
      <c r="DUF7" s="189"/>
      <c r="DUG7" s="209"/>
      <c r="DUH7" s="179"/>
      <c r="DUI7" s="179"/>
      <c r="DUJ7" s="179"/>
      <c r="DUK7" s="179"/>
      <c r="DUL7" s="179"/>
      <c r="DUM7" s="179"/>
      <c r="DUN7" s="199"/>
      <c r="DUO7" s="199"/>
      <c r="DUP7" s="199"/>
      <c r="DUQ7" s="199"/>
      <c r="DUR7" s="199"/>
      <c r="DUS7" s="199"/>
      <c r="DUT7" s="199"/>
      <c r="DUU7" s="199"/>
      <c r="DUV7" s="189"/>
      <c r="DUW7" s="209"/>
      <c r="DUX7" s="179"/>
      <c r="DUY7" s="179"/>
      <c r="DUZ7" s="179"/>
      <c r="DVA7" s="179"/>
      <c r="DVB7" s="179"/>
      <c r="DVC7" s="179"/>
      <c r="DVD7" s="199"/>
      <c r="DVE7" s="199"/>
      <c r="DVF7" s="199"/>
      <c r="DVG7" s="199"/>
      <c r="DVH7" s="199"/>
      <c r="DVI7" s="199"/>
      <c r="DVJ7" s="199"/>
      <c r="DVK7" s="199"/>
      <c r="DVL7" s="189"/>
      <c r="DVM7" s="209"/>
      <c r="DVN7" s="179"/>
      <c r="DVO7" s="179"/>
      <c r="DVP7" s="179"/>
      <c r="DVQ7" s="179"/>
      <c r="DVR7" s="179"/>
      <c r="DVS7" s="179"/>
      <c r="DVT7" s="199"/>
      <c r="DVU7" s="199"/>
      <c r="DVV7" s="199"/>
      <c r="DVW7" s="199"/>
      <c r="DVX7" s="199"/>
      <c r="DVY7" s="199"/>
      <c r="DVZ7" s="199"/>
      <c r="DWA7" s="199"/>
      <c r="DWB7" s="189"/>
      <c r="DWC7" s="209"/>
      <c r="DWD7" s="179"/>
      <c r="DWE7" s="179"/>
      <c r="DWF7" s="179"/>
      <c r="DWG7" s="179"/>
      <c r="DWH7" s="179"/>
      <c r="DWI7" s="179"/>
      <c r="DWJ7" s="199"/>
      <c r="DWK7" s="199"/>
      <c r="DWL7" s="199"/>
      <c r="DWM7" s="199"/>
      <c r="DWN7" s="199"/>
      <c r="DWO7" s="199"/>
      <c r="DWP7" s="199"/>
      <c r="DWQ7" s="199"/>
      <c r="DWR7" s="189"/>
      <c r="DWS7" s="209"/>
      <c r="DWT7" s="179"/>
      <c r="DWU7" s="179"/>
      <c r="DWV7" s="179"/>
      <c r="DWW7" s="179"/>
      <c r="DWX7" s="179"/>
      <c r="DWY7" s="179"/>
      <c r="DWZ7" s="199"/>
      <c r="DXA7" s="199"/>
      <c r="DXB7" s="199"/>
      <c r="DXC7" s="199"/>
      <c r="DXD7" s="199"/>
      <c r="DXE7" s="199"/>
      <c r="DXF7" s="199"/>
      <c r="DXG7" s="199"/>
      <c r="DXH7" s="189"/>
      <c r="DXI7" s="209"/>
      <c r="DXJ7" s="179"/>
      <c r="DXK7" s="179"/>
      <c r="DXL7" s="179"/>
      <c r="DXM7" s="179"/>
      <c r="DXN7" s="179"/>
      <c r="DXO7" s="179"/>
      <c r="DXP7" s="199"/>
      <c r="DXQ7" s="199"/>
      <c r="DXR7" s="199"/>
      <c r="DXS7" s="199"/>
      <c r="DXT7" s="199"/>
      <c r="DXU7" s="199"/>
      <c r="DXV7" s="199"/>
      <c r="DXW7" s="199"/>
      <c r="DXX7" s="189"/>
      <c r="DXY7" s="209"/>
      <c r="DXZ7" s="179"/>
      <c r="DYA7" s="179"/>
      <c r="DYB7" s="179"/>
      <c r="DYC7" s="179"/>
      <c r="DYD7" s="179"/>
      <c r="DYE7" s="179"/>
      <c r="DYF7" s="199"/>
      <c r="DYG7" s="199"/>
      <c r="DYH7" s="199"/>
      <c r="DYI7" s="199"/>
      <c r="DYJ7" s="199"/>
      <c r="DYK7" s="199"/>
      <c r="DYL7" s="199"/>
      <c r="DYM7" s="199"/>
      <c r="DYN7" s="189"/>
      <c r="DYO7" s="209"/>
      <c r="DYP7" s="179"/>
      <c r="DYQ7" s="179"/>
      <c r="DYR7" s="179"/>
      <c r="DYS7" s="179"/>
      <c r="DYT7" s="179"/>
      <c r="DYU7" s="179"/>
      <c r="DYV7" s="199"/>
      <c r="DYW7" s="199"/>
      <c r="DYX7" s="199"/>
      <c r="DYY7" s="199"/>
      <c r="DYZ7" s="199"/>
      <c r="DZA7" s="199"/>
      <c r="DZB7" s="199"/>
      <c r="DZC7" s="199"/>
      <c r="DZD7" s="189"/>
      <c r="DZE7" s="209"/>
      <c r="DZF7" s="179"/>
      <c r="DZG7" s="179"/>
      <c r="DZH7" s="179"/>
      <c r="DZI7" s="179"/>
      <c r="DZJ7" s="179"/>
      <c r="DZK7" s="179"/>
      <c r="DZL7" s="199"/>
      <c r="DZM7" s="199"/>
      <c r="DZN7" s="199"/>
      <c r="DZO7" s="199"/>
      <c r="DZP7" s="199"/>
      <c r="DZQ7" s="199"/>
      <c r="DZR7" s="199"/>
      <c r="DZS7" s="199"/>
      <c r="DZT7" s="189"/>
      <c r="DZU7" s="209"/>
      <c r="DZV7" s="179"/>
      <c r="DZW7" s="179"/>
      <c r="DZX7" s="179"/>
      <c r="DZY7" s="179"/>
      <c r="DZZ7" s="179"/>
      <c r="EAA7" s="179"/>
      <c r="EAB7" s="199"/>
      <c r="EAC7" s="199"/>
      <c r="EAD7" s="199"/>
      <c r="EAE7" s="199"/>
      <c r="EAF7" s="199"/>
      <c r="EAG7" s="199"/>
      <c r="EAH7" s="199"/>
      <c r="EAI7" s="199"/>
      <c r="EAJ7" s="189"/>
      <c r="EAK7" s="209"/>
      <c r="EAL7" s="179"/>
      <c r="EAM7" s="179"/>
      <c r="EAN7" s="179"/>
      <c r="EAO7" s="179"/>
      <c r="EAP7" s="179"/>
      <c r="EAQ7" s="179"/>
      <c r="EAR7" s="199"/>
      <c r="EAS7" s="199"/>
      <c r="EAT7" s="199"/>
      <c r="EAU7" s="199"/>
      <c r="EAV7" s="199"/>
      <c r="EAW7" s="199"/>
      <c r="EAX7" s="199"/>
      <c r="EAY7" s="199"/>
      <c r="EAZ7" s="189"/>
      <c r="EBA7" s="209"/>
      <c r="EBB7" s="179"/>
      <c r="EBC7" s="179"/>
      <c r="EBD7" s="179"/>
      <c r="EBE7" s="179"/>
      <c r="EBF7" s="179"/>
      <c r="EBG7" s="179"/>
      <c r="EBH7" s="199"/>
      <c r="EBI7" s="199"/>
      <c r="EBJ7" s="199"/>
      <c r="EBK7" s="199"/>
      <c r="EBL7" s="199"/>
      <c r="EBM7" s="199"/>
      <c r="EBN7" s="199"/>
      <c r="EBO7" s="199"/>
      <c r="EBP7" s="189"/>
      <c r="EBQ7" s="209"/>
      <c r="EBR7" s="179"/>
      <c r="EBS7" s="179"/>
      <c r="EBT7" s="179"/>
      <c r="EBU7" s="179"/>
      <c r="EBV7" s="179"/>
      <c r="EBW7" s="179"/>
      <c r="EBX7" s="199"/>
      <c r="EBY7" s="199"/>
      <c r="EBZ7" s="199"/>
      <c r="ECA7" s="199"/>
      <c r="ECB7" s="199"/>
      <c r="ECC7" s="199"/>
      <c r="ECD7" s="199"/>
      <c r="ECE7" s="199"/>
      <c r="ECF7" s="189"/>
      <c r="ECG7" s="209"/>
      <c r="ECH7" s="179"/>
      <c r="ECI7" s="179"/>
      <c r="ECJ7" s="179"/>
      <c r="ECK7" s="179"/>
      <c r="ECL7" s="179"/>
      <c r="ECM7" s="179"/>
      <c r="ECN7" s="199"/>
      <c r="ECO7" s="199"/>
      <c r="ECP7" s="199"/>
      <c r="ECQ7" s="199"/>
      <c r="ECR7" s="199"/>
      <c r="ECS7" s="199"/>
      <c r="ECT7" s="199"/>
      <c r="ECU7" s="199"/>
      <c r="ECV7" s="189"/>
      <c r="ECW7" s="209"/>
      <c r="ECX7" s="179"/>
      <c r="ECY7" s="179"/>
      <c r="ECZ7" s="179"/>
      <c r="EDA7" s="179"/>
      <c r="EDB7" s="179"/>
      <c r="EDC7" s="179"/>
      <c r="EDD7" s="199"/>
      <c r="EDE7" s="199"/>
      <c r="EDF7" s="199"/>
      <c r="EDG7" s="199"/>
      <c r="EDH7" s="199"/>
      <c r="EDI7" s="199"/>
      <c r="EDJ7" s="199"/>
      <c r="EDK7" s="199"/>
      <c r="EDL7" s="189"/>
      <c r="EDM7" s="209"/>
      <c r="EDN7" s="179"/>
      <c r="EDO7" s="179"/>
      <c r="EDP7" s="179"/>
      <c r="EDQ7" s="179"/>
      <c r="EDR7" s="179"/>
      <c r="EDS7" s="179"/>
      <c r="EDT7" s="199"/>
      <c r="EDU7" s="199"/>
      <c r="EDV7" s="199"/>
      <c r="EDW7" s="199"/>
      <c r="EDX7" s="199"/>
      <c r="EDY7" s="199"/>
      <c r="EDZ7" s="199"/>
      <c r="EEA7" s="199"/>
      <c r="EEB7" s="189"/>
      <c r="EEC7" s="209"/>
      <c r="EED7" s="179"/>
      <c r="EEE7" s="179"/>
      <c r="EEF7" s="179"/>
      <c r="EEG7" s="179"/>
      <c r="EEH7" s="179"/>
      <c r="EEI7" s="179"/>
      <c r="EEJ7" s="199"/>
      <c r="EEK7" s="199"/>
      <c r="EEL7" s="199"/>
      <c r="EEM7" s="199"/>
      <c r="EEN7" s="199"/>
      <c r="EEO7" s="199"/>
      <c r="EEP7" s="199"/>
      <c r="EEQ7" s="199"/>
      <c r="EER7" s="189"/>
      <c r="EES7" s="209"/>
      <c r="EET7" s="179"/>
      <c r="EEU7" s="179"/>
      <c r="EEV7" s="179"/>
      <c r="EEW7" s="179"/>
      <c r="EEX7" s="179"/>
      <c r="EEY7" s="179"/>
      <c r="EEZ7" s="199"/>
      <c r="EFA7" s="199"/>
      <c r="EFB7" s="199"/>
      <c r="EFC7" s="199"/>
      <c r="EFD7" s="199"/>
      <c r="EFE7" s="199"/>
      <c r="EFF7" s="199"/>
      <c r="EFG7" s="199"/>
      <c r="EFH7" s="189"/>
      <c r="EFI7" s="209"/>
      <c r="EFJ7" s="179"/>
      <c r="EFK7" s="179"/>
      <c r="EFL7" s="179"/>
      <c r="EFM7" s="179"/>
      <c r="EFN7" s="179"/>
      <c r="EFO7" s="179"/>
      <c r="EFP7" s="199"/>
      <c r="EFQ7" s="199"/>
      <c r="EFR7" s="199"/>
      <c r="EFS7" s="199"/>
      <c r="EFT7" s="199"/>
      <c r="EFU7" s="199"/>
      <c r="EFV7" s="199"/>
      <c r="EFW7" s="199"/>
      <c r="EFX7" s="189"/>
      <c r="EFY7" s="209"/>
      <c r="EFZ7" s="179"/>
      <c r="EGA7" s="179"/>
      <c r="EGB7" s="179"/>
      <c r="EGC7" s="179"/>
      <c r="EGD7" s="179"/>
      <c r="EGE7" s="179"/>
      <c r="EGF7" s="199"/>
      <c r="EGG7" s="199"/>
      <c r="EGH7" s="199"/>
      <c r="EGI7" s="199"/>
      <c r="EGJ7" s="199"/>
      <c r="EGK7" s="199"/>
      <c r="EGL7" s="199"/>
      <c r="EGM7" s="199"/>
      <c r="EGN7" s="189"/>
      <c r="EGO7" s="209"/>
      <c r="EGP7" s="179"/>
      <c r="EGQ7" s="179"/>
      <c r="EGR7" s="179"/>
      <c r="EGS7" s="179"/>
      <c r="EGT7" s="179"/>
      <c r="EGU7" s="179"/>
      <c r="EGV7" s="199"/>
      <c r="EGW7" s="199"/>
      <c r="EGX7" s="199"/>
      <c r="EGY7" s="199"/>
      <c r="EGZ7" s="199"/>
      <c r="EHA7" s="199"/>
      <c r="EHB7" s="199"/>
      <c r="EHC7" s="199"/>
      <c r="EHD7" s="189"/>
      <c r="EHE7" s="209"/>
      <c r="EHF7" s="179"/>
      <c r="EHG7" s="179"/>
      <c r="EHH7" s="179"/>
      <c r="EHI7" s="179"/>
      <c r="EHJ7" s="179"/>
      <c r="EHK7" s="179"/>
      <c r="EHL7" s="199"/>
      <c r="EHM7" s="199"/>
      <c r="EHN7" s="199"/>
      <c r="EHO7" s="199"/>
      <c r="EHP7" s="199"/>
      <c r="EHQ7" s="199"/>
      <c r="EHR7" s="199"/>
      <c r="EHS7" s="199"/>
      <c r="EHT7" s="189"/>
      <c r="EHU7" s="209"/>
      <c r="EHV7" s="179"/>
      <c r="EHW7" s="179"/>
      <c r="EHX7" s="179"/>
      <c r="EHY7" s="179"/>
      <c r="EHZ7" s="179"/>
      <c r="EIA7" s="179"/>
      <c r="EIB7" s="199"/>
      <c r="EIC7" s="199"/>
      <c r="EID7" s="199"/>
      <c r="EIE7" s="199"/>
      <c r="EIF7" s="199"/>
      <c r="EIG7" s="199"/>
      <c r="EIH7" s="199"/>
      <c r="EII7" s="199"/>
      <c r="EIJ7" s="189"/>
      <c r="EIK7" s="209"/>
      <c r="EIL7" s="179"/>
      <c r="EIM7" s="179"/>
      <c r="EIN7" s="179"/>
      <c r="EIO7" s="179"/>
      <c r="EIP7" s="179"/>
      <c r="EIQ7" s="179"/>
      <c r="EIR7" s="199"/>
      <c r="EIS7" s="199"/>
      <c r="EIT7" s="199"/>
      <c r="EIU7" s="199"/>
      <c r="EIV7" s="199"/>
      <c r="EIW7" s="199"/>
      <c r="EIX7" s="199"/>
      <c r="EIY7" s="199"/>
      <c r="EIZ7" s="189"/>
      <c r="EJA7" s="209"/>
      <c r="EJB7" s="179"/>
      <c r="EJC7" s="179"/>
      <c r="EJD7" s="179"/>
      <c r="EJE7" s="179"/>
      <c r="EJF7" s="179"/>
      <c r="EJG7" s="179"/>
      <c r="EJH7" s="199"/>
      <c r="EJI7" s="199"/>
      <c r="EJJ7" s="199"/>
      <c r="EJK7" s="199"/>
      <c r="EJL7" s="199"/>
      <c r="EJM7" s="199"/>
      <c r="EJN7" s="199"/>
      <c r="EJO7" s="199"/>
      <c r="EJP7" s="189"/>
      <c r="EJQ7" s="209"/>
      <c r="EJR7" s="179"/>
      <c r="EJS7" s="179"/>
      <c r="EJT7" s="179"/>
      <c r="EJU7" s="179"/>
      <c r="EJV7" s="179"/>
      <c r="EJW7" s="179"/>
      <c r="EJX7" s="199"/>
      <c r="EJY7" s="199"/>
      <c r="EJZ7" s="199"/>
      <c r="EKA7" s="199"/>
      <c r="EKB7" s="199"/>
      <c r="EKC7" s="199"/>
      <c r="EKD7" s="199"/>
      <c r="EKE7" s="199"/>
      <c r="EKF7" s="189"/>
      <c r="EKG7" s="209"/>
      <c r="EKH7" s="179"/>
      <c r="EKI7" s="179"/>
      <c r="EKJ7" s="179"/>
      <c r="EKK7" s="179"/>
      <c r="EKL7" s="179"/>
      <c r="EKM7" s="179"/>
      <c r="EKN7" s="199"/>
      <c r="EKO7" s="199"/>
      <c r="EKP7" s="199"/>
      <c r="EKQ7" s="199"/>
      <c r="EKR7" s="199"/>
      <c r="EKS7" s="199"/>
      <c r="EKT7" s="199"/>
      <c r="EKU7" s="199"/>
      <c r="EKV7" s="189"/>
      <c r="EKW7" s="209"/>
      <c r="EKX7" s="179"/>
      <c r="EKY7" s="179"/>
      <c r="EKZ7" s="179"/>
      <c r="ELA7" s="179"/>
      <c r="ELB7" s="179"/>
      <c r="ELC7" s="179"/>
      <c r="ELD7" s="199"/>
      <c r="ELE7" s="199"/>
      <c r="ELF7" s="199"/>
      <c r="ELG7" s="199"/>
      <c r="ELH7" s="199"/>
      <c r="ELI7" s="199"/>
      <c r="ELJ7" s="199"/>
      <c r="ELK7" s="199"/>
      <c r="ELL7" s="189"/>
      <c r="ELM7" s="209"/>
      <c r="ELN7" s="179"/>
      <c r="ELO7" s="179"/>
      <c r="ELP7" s="179"/>
      <c r="ELQ7" s="179"/>
      <c r="ELR7" s="179"/>
      <c r="ELS7" s="179"/>
      <c r="ELT7" s="199"/>
      <c r="ELU7" s="199"/>
      <c r="ELV7" s="199"/>
      <c r="ELW7" s="199"/>
      <c r="ELX7" s="199"/>
      <c r="ELY7" s="199"/>
      <c r="ELZ7" s="199"/>
      <c r="EMA7" s="199"/>
      <c r="EMB7" s="189"/>
      <c r="EMC7" s="209"/>
      <c r="EMD7" s="179"/>
      <c r="EME7" s="179"/>
      <c r="EMF7" s="179"/>
      <c r="EMG7" s="179"/>
      <c r="EMH7" s="179"/>
      <c r="EMI7" s="179"/>
      <c r="EMJ7" s="199"/>
      <c r="EMK7" s="199"/>
      <c r="EML7" s="199"/>
      <c r="EMM7" s="199"/>
      <c r="EMN7" s="199"/>
      <c r="EMO7" s="199"/>
      <c r="EMP7" s="199"/>
      <c r="EMQ7" s="199"/>
      <c r="EMR7" s="189"/>
      <c r="EMS7" s="209"/>
      <c r="EMT7" s="179"/>
      <c r="EMU7" s="179"/>
      <c r="EMV7" s="179"/>
      <c r="EMW7" s="179"/>
      <c r="EMX7" s="179"/>
      <c r="EMY7" s="179"/>
      <c r="EMZ7" s="199"/>
      <c r="ENA7" s="199"/>
      <c r="ENB7" s="199"/>
      <c r="ENC7" s="199"/>
      <c r="END7" s="199"/>
      <c r="ENE7" s="199"/>
      <c r="ENF7" s="199"/>
      <c r="ENG7" s="199"/>
      <c r="ENH7" s="189"/>
      <c r="ENI7" s="209"/>
      <c r="ENJ7" s="179"/>
      <c r="ENK7" s="179"/>
      <c r="ENL7" s="179"/>
      <c r="ENM7" s="179"/>
      <c r="ENN7" s="179"/>
      <c r="ENO7" s="179"/>
      <c r="ENP7" s="199"/>
      <c r="ENQ7" s="199"/>
      <c r="ENR7" s="199"/>
      <c r="ENS7" s="199"/>
      <c r="ENT7" s="199"/>
      <c r="ENU7" s="199"/>
      <c r="ENV7" s="199"/>
      <c r="ENW7" s="199"/>
      <c r="ENX7" s="189"/>
      <c r="ENY7" s="209"/>
      <c r="ENZ7" s="179"/>
      <c r="EOA7" s="179"/>
      <c r="EOB7" s="179"/>
      <c r="EOC7" s="179"/>
      <c r="EOD7" s="179"/>
      <c r="EOE7" s="179"/>
      <c r="EOF7" s="199"/>
      <c r="EOG7" s="199"/>
      <c r="EOH7" s="199"/>
      <c r="EOI7" s="199"/>
      <c r="EOJ7" s="199"/>
      <c r="EOK7" s="199"/>
      <c r="EOL7" s="199"/>
      <c r="EOM7" s="199"/>
      <c r="EON7" s="189"/>
      <c r="EOO7" s="209"/>
      <c r="EOP7" s="179"/>
      <c r="EOQ7" s="179"/>
      <c r="EOR7" s="179"/>
      <c r="EOS7" s="179"/>
      <c r="EOT7" s="179"/>
      <c r="EOU7" s="179"/>
      <c r="EOV7" s="199"/>
      <c r="EOW7" s="199"/>
      <c r="EOX7" s="199"/>
      <c r="EOY7" s="199"/>
      <c r="EOZ7" s="199"/>
      <c r="EPA7" s="199"/>
      <c r="EPB7" s="199"/>
      <c r="EPC7" s="199"/>
      <c r="EPD7" s="189"/>
      <c r="EPE7" s="209"/>
      <c r="EPF7" s="179"/>
      <c r="EPG7" s="179"/>
      <c r="EPH7" s="179"/>
      <c r="EPI7" s="179"/>
      <c r="EPJ7" s="179"/>
      <c r="EPK7" s="179"/>
      <c r="EPL7" s="199"/>
      <c r="EPM7" s="199"/>
      <c r="EPN7" s="199"/>
      <c r="EPO7" s="199"/>
      <c r="EPP7" s="199"/>
      <c r="EPQ7" s="199"/>
      <c r="EPR7" s="199"/>
      <c r="EPS7" s="199"/>
      <c r="EPT7" s="189"/>
      <c r="EPU7" s="209"/>
      <c r="EPV7" s="179"/>
      <c r="EPW7" s="179"/>
      <c r="EPX7" s="179"/>
      <c r="EPY7" s="179"/>
      <c r="EPZ7" s="179"/>
      <c r="EQA7" s="179"/>
      <c r="EQB7" s="199"/>
      <c r="EQC7" s="199"/>
      <c r="EQD7" s="199"/>
      <c r="EQE7" s="199"/>
      <c r="EQF7" s="199"/>
      <c r="EQG7" s="199"/>
      <c r="EQH7" s="199"/>
      <c r="EQI7" s="199"/>
      <c r="EQJ7" s="189"/>
      <c r="EQK7" s="209"/>
      <c r="EQL7" s="179"/>
      <c r="EQM7" s="179"/>
      <c r="EQN7" s="179"/>
      <c r="EQO7" s="179"/>
      <c r="EQP7" s="179"/>
      <c r="EQQ7" s="179"/>
      <c r="EQR7" s="199"/>
      <c r="EQS7" s="199"/>
      <c r="EQT7" s="199"/>
      <c r="EQU7" s="199"/>
      <c r="EQV7" s="199"/>
      <c r="EQW7" s="199"/>
      <c r="EQX7" s="199"/>
      <c r="EQY7" s="199"/>
      <c r="EQZ7" s="189"/>
      <c r="ERA7" s="209"/>
      <c r="ERB7" s="179"/>
      <c r="ERC7" s="179"/>
      <c r="ERD7" s="179"/>
      <c r="ERE7" s="179"/>
      <c r="ERF7" s="179"/>
      <c r="ERG7" s="179"/>
      <c r="ERH7" s="199"/>
      <c r="ERI7" s="199"/>
      <c r="ERJ7" s="199"/>
      <c r="ERK7" s="199"/>
      <c r="ERL7" s="199"/>
      <c r="ERM7" s="199"/>
      <c r="ERN7" s="199"/>
      <c r="ERO7" s="199"/>
      <c r="ERP7" s="189"/>
      <c r="ERQ7" s="209"/>
      <c r="ERR7" s="179"/>
      <c r="ERS7" s="179"/>
      <c r="ERT7" s="179"/>
      <c r="ERU7" s="179"/>
      <c r="ERV7" s="179"/>
      <c r="ERW7" s="179"/>
      <c r="ERX7" s="199"/>
      <c r="ERY7" s="199"/>
      <c r="ERZ7" s="199"/>
      <c r="ESA7" s="199"/>
      <c r="ESB7" s="199"/>
      <c r="ESC7" s="199"/>
      <c r="ESD7" s="199"/>
      <c r="ESE7" s="199"/>
      <c r="ESF7" s="189"/>
      <c r="ESG7" s="209"/>
      <c r="ESH7" s="179"/>
      <c r="ESI7" s="179"/>
      <c r="ESJ7" s="179"/>
      <c r="ESK7" s="179"/>
      <c r="ESL7" s="179"/>
      <c r="ESM7" s="179"/>
      <c r="ESN7" s="199"/>
      <c r="ESO7" s="199"/>
      <c r="ESP7" s="199"/>
      <c r="ESQ7" s="199"/>
      <c r="ESR7" s="199"/>
      <c r="ESS7" s="199"/>
      <c r="EST7" s="199"/>
      <c r="ESU7" s="199"/>
      <c r="ESV7" s="189"/>
      <c r="ESW7" s="209"/>
      <c r="ESX7" s="179"/>
      <c r="ESY7" s="179"/>
      <c r="ESZ7" s="179"/>
      <c r="ETA7" s="179"/>
      <c r="ETB7" s="179"/>
      <c r="ETC7" s="179"/>
      <c r="ETD7" s="199"/>
      <c r="ETE7" s="199"/>
      <c r="ETF7" s="199"/>
      <c r="ETG7" s="199"/>
      <c r="ETH7" s="199"/>
      <c r="ETI7" s="199"/>
      <c r="ETJ7" s="199"/>
      <c r="ETK7" s="199"/>
      <c r="ETL7" s="189"/>
      <c r="ETM7" s="209"/>
      <c r="ETN7" s="179"/>
      <c r="ETO7" s="179"/>
      <c r="ETP7" s="179"/>
      <c r="ETQ7" s="179"/>
      <c r="ETR7" s="179"/>
      <c r="ETS7" s="179"/>
      <c r="ETT7" s="199"/>
      <c r="ETU7" s="199"/>
      <c r="ETV7" s="199"/>
      <c r="ETW7" s="199"/>
      <c r="ETX7" s="199"/>
      <c r="ETY7" s="199"/>
      <c r="ETZ7" s="199"/>
      <c r="EUA7" s="199"/>
      <c r="EUB7" s="189"/>
      <c r="EUC7" s="209"/>
      <c r="EUD7" s="179"/>
      <c r="EUE7" s="179"/>
      <c r="EUF7" s="179"/>
      <c r="EUG7" s="179"/>
      <c r="EUH7" s="179"/>
      <c r="EUI7" s="179"/>
      <c r="EUJ7" s="199"/>
      <c r="EUK7" s="199"/>
      <c r="EUL7" s="199"/>
      <c r="EUM7" s="199"/>
      <c r="EUN7" s="199"/>
      <c r="EUO7" s="199"/>
      <c r="EUP7" s="199"/>
      <c r="EUQ7" s="199"/>
      <c r="EUR7" s="189"/>
      <c r="EUS7" s="209"/>
      <c r="EUT7" s="179"/>
      <c r="EUU7" s="179"/>
      <c r="EUV7" s="179"/>
      <c r="EUW7" s="179"/>
      <c r="EUX7" s="179"/>
      <c r="EUY7" s="179"/>
      <c r="EUZ7" s="199"/>
      <c r="EVA7" s="199"/>
      <c r="EVB7" s="199"/>
      <c r="EVC7" s="199"/>
      <c r="EVD7" s="199"/>
      <c r="EVE7" s="199"/>
      <c r="EVF7" s="199"/>
      <c r="EVG7" s="199"/>
      <c r="EVH7" s="189"/>
      <c r="EVI7" s="209"/>
      <c r="EVJ7" s="179"/>
      <c r="EVK7" s="179"/>
      <c r="EVL7" s="179"/>
      <c r="EVM7" s="179"/>
      <c r="EVN7" s="179"/>
      <c r="EVO7" s="179"/>
      <c r="EVP7" s="199"/>
      <c r="EVQ7" s="199"/>
      <c r="EVR7" s="199"/>
      <c r="EVS7" s="199"/>
      <c r="EVT7" s="199"/>
      <c r="EVU7" s="199"/>
      <c r="EVV7" s="199"/>
      <c r="EVW7" s="199"/>
      <c r="EVX7" s="189"/>
      <c r="EVY7" s="209"/>
      <c r="EVZ7" s="179"/>
      <c r="EWA7" s="179"/>
      <c r="EWB7" s="179"/>
      <c r="EWC7" s="179"/>
      <c r="EWD7" s="179"/>
      <c r="EWE7" s="179"/>
      <c r="EWF7" s="199"/>
      <c r="EWG7" s="199"/>
      <c r="EWH7" s="199"/>
      <c r="EWI7" s="199"/>
      <c r="EWJ7" s="199"/>
      <c r="EWK7" s="199"/>
      <c r="EWL7" s="199"/>
      <c r="EWM7" s="199"/>
      <c r="EWN7" s="189"/>
      <c r="EWO7" s="209"/>
      <c r="EWP7" s="179"/>
      <c r="EWQ7" s="179"/>
      <c r="EWR7" s="179"/>
      <c r="EWS7" s="179"/>
      <c r="EWT7" s="179"/>
      <c r="EWU7" s="179"/>
      <c r="EWV7" s="199"/>
      <c r="EWW7" s="199"/>
      <c r="EWX7" s="199"/>
      <c r="EWY7" s="199"/>
      <c r="EWZ7" s="199"/>
      <c r="EXA7" s="199"/>
      <c r="EXB7" s="199"/>
      <c r="EXC7" s="199"/>
      <c r="EXD7" s="189"/>
      <c r="EXE7" s="209"/>
      <c r="EXF7" s="179"/>
      <c r="EXG7" s="179"/>
      <c r="EXH7" s="179"/>
      <c r="EXI7" s="179"/>
      <c r="EXJ7" s="179"/>
      <c r="EXK7" s="179"/>
      <c r="EXL7" s="199"/>
      <c r="EXM7" s="199"/>
      <c r="EXN7" s="199"/>
      <c r="EXO7" s="199"/>
      <c r="EXP7" s="199"/>
      <c r="EXQ7" s="199"/>
      <c r="EXR7" s="199"/>
      <c r="EXS7" s="199"/>
      <c r="EXT7" s="189"/>
      <c r="EXU7" s="209"/>
      <c r="EXV7" s="179"/>
      <c r="EXW7" s="179"/>
      <c r="EXX7" s="179"/>
      <c r="EXY7" s="179"/>
      <c r="EXZ7" s="179"/>
      <c r="EYA7" s="179"/>
      <c r="EYB7" s="199"/>
      <c r="EYC7" s="199"/>
      <c r="EYD7" s="199"/>
      <c r="EYE7" s="199"/>
      <c r="EYF7" s="199"/>
      <c r="EYG7" s="199"/>
      <c r="EYH7" s="199"/>
      <c r="EYI7" s="199"/>
      <c r="EYJ7" s="189"/>
      <c r="EYK7" s="209"/>
      <c r="EYL7" s="179"/>
      <c r="EYM7" s="179"/>
      <c r="EYN7" s="179"/>
      <c r="EYO7" s="179"/>
      <c r="EYP7" s="179"/>
      <c r="EYQ7" s="179"/>
      <c r="EYR7" s="199"/>
      <c r="EYS7" s="199"/>
      <c r="EYT7" s="199"/>
      <c r="EYU7" s="199"/>
      <c r="EYV7" s="199"/>
      <c r="EYW7" s="199"/>
      <c r="EYX7" s="199"/>
      <c r="EYY7" s="199"/>
      <c r="EYZ7" s="189"/>
      <c r="EZA7" s="209"/>
      <c r="EZB7" s="179"/>
      <c r="EZC7" s="179"/>
      <c r="EZD7" s="179"/>
      <c r="EZE7" s="179"/>
      <c r="EZF7" s="179"/>
      <c r="EZG7" s="179"/>
      <c r="EZH7" s="199"/>
      <c r="EZI7" s="199"/>
      <c r="EZJ7" s="199"/>
      <c r="EZK7" s="199"/>
      <c r="EZL7" s="199"/>
      <c r="EZM7" s="199"/>
      <c r="EZN7" s="199"/>
      <c r="EZO7" s="199"/>
      <c r="EZP7" s="189"/>
      <c r="EZQ7" s="209"/>
      <c r="EZR7" s="179"/>
      <c r="EZS7" s="179"/>
      <c r="EZT7" s="179"/>
      <c r="EZU7" s="179"/>
      <c r="EZV7" s="179"/>
      <c r="EZW7" s="179"/>
      <c r="EZX7" s="199"/>
      <c r="EZY7" s="199"/>
      <c r="EZZ7" s="199"/>
      <c r="FAA7" s="199"/>
      <c r="FAB7" s="199"/>
      <c r="FAC7" s="199"/>
      <c r="FAD7" s="199"/>
      <c r="FAE7" s="199"/>
      <c r="FAF7" s="189"/>
      <c r="FAG7" s="209"/>
      <c r="FAH7" s="179"/>
      <c r="FAI7" s="179"/>
      <c r="FAJ7" s="179"/>
      <c r="FAK7" s="179"/>
      <c r="FAL7" s="179"/>
      <c r="FAM7" s="179"/>
      <c r="FAN7" s="199"/>
      <c r="FAO7" s="199"/>
      <c r="FAP7" s="199"/>
      <c r="FAQ7" s="199"/>
      <c r="FAR7" s="199"/>
      <c r="FAS7" s="199"/>
      <c r="FAT7" s="199"/>
      <c r="FAU7" s="199"/>
      <c r="FAV7" s="189"/>
      <c r="FAW7" s="209"/>
      <c r="FAX7" s="179"/>
      <c r="FAY7" s="179"/>
      <c r="FAZ7" s="179"/>
      <c r="FBA7" s="179"/>
      <c r="FBB7" s="179"/>
      <c r="FBC7" s="179"/>
      <c r="FBD7" s="199"/>
      <c r="FBE7" s="199"/>
      <c r="FBF7" s="199"/>
      <c r="FBG7" s="199"/>
      <c r="FBH7" s="199"/>
      <c r="FBI7" s="199"/>
      <c r="FBJ7" s="199"/>
      <c r="FBK7" s="199"/>
      <c r="FBL7" s="189"/>
      <c r="FBM7" s="209"/>
      <c r="FBN7" s="179"/>
      <c r="FBO7" s="179"/>
      <c r="FBP7" s="179"/>
      <c r="FBQ7" s="179"/>
      <c r="FBR7" s="179"/>
      <c r="FBS7" s="179"/>
      <c r="FBT7" s="199"/>
      <c r="FBU7" s="199"/>
      <c r="FBV7" s="199"/>
      <c r="FBW7" s="199"/>
      <c r="FBX7" s="199"/>
      <c r="FBY7" s="199"/>
      <c r="FBZ7" s="199"/>
      <c r="FCA7" s="199"/>
      <c r="FCB7" s="189"/>
      <c r="FCC7" s="209"/>
      <c r="FCD7" s="179"/>
      <c r="FCE7" s="179"/>
      <c r="FCF7" s="179"/>
      <c r="FCG7" s="179"/>
      <c r="FCH7" s="179"/>
      <c r="FCI7" s="179"/>
      <c r="FCJ7" s="199"/>
      <c r="FCK7" s="199"/>
      <c r="FCL7" s="199"/>
      <c r="FCM7" s="199"/>
      <c r="FCN7" s="199"/>
      <c r="FCO7" s="199"/>
      <c r="FCP7" s="199"/>
      <c r="FCQ7" s="199"/>
      <c r="FCR7" s="189"/>
      <c r="FCS7" s="209"/>
      <c r="FCT7" s="179"/>
      <c r="FCU7" s="179"/>
      <c r="FCV7" s="179"/>
      <c r="FCW7" s="179"/>
      <c r="FCX7" s="179"/>
      <c r="FCY7" s="179"/>
      <c r="FCZ7" s="199"/>
      <c r="FDA7" s="199"/>
      <c r="FDB7" s="199"/>
      <c r="FDC7" s="199"/>
      <c r="FDD7" s="199"/>
      <c r="FDE7" s="199"/>
      <c r="FDF7" s="199"/>
      <c r="FDG7" s="199"/>
      <c r="FDH7" s="189"/>
      <c r="FDI7" s="209"/>
      <c r="FDJ7" s="179"/>
      <c r="FDK7" s="179"/>
      <c r="FDL7" s="179"/>
      <c r="FDM7" s="179"/>
      <c r="FDN7" s="179"/>
      <c r="FDO7" s="179"/>
      <c r="FDP7" s="199"/>
      <c r="FDQ7" s="199"/>
      <c r="FDR7" s="199"/>
      <c r="FDS7" s="199"/>
      <c r="FDT7" s="199"/>
      <c r="FDU7" s="199"/>
      <c r="FDV7" s="199"/>
      <c r="FDW7" s="199"/>
      <c r="FDX7" s="189"/>
      <c r="FDY7" s="209"/>
      <c r="FDZ7" s="179"/>
      <c r="FEA7" s="179"/>
      <c r="FEB7" s="179"/>
      <c r="FEC7" s="179"/>
      <c r="FED7" s="179"/>
      <c r="FEE7" s="179"/>
      <c r="FEF7" s="199"/>
      <c r="FEG7" s="199"/>
      <c r="FEH7" s="199"/>
      <c r="FEI7" s="199"/>
      <c r="FEJ7" s="199"/>
      <c r="FEK7" s="199"/>
      <c r="FEL7" s="199"/>
      <c r="FEM7" s="199"/>
      <c r="FEN7" s="189"/>
      <c r="FEO7" s="209"/>
      <c r="FEP7" s="179"/>
      <c r="FEQ7" s="179"/>
      <c r="FER7" s="179"/>
      <c r="FES7" s="179"/>
      <c r="FET7" s="179"/>
      <c r="FEU7" s="179"/>
      <c r="FEV7" s="199"/>
      <c r="FEW7" s="199"/>
      <c r="FEX7" s="199"/>
      <c r="FEY7" s="199"/>
      <c r="FEZ7" s="199"/>
      <c r="FFA7" s="199"/>
      <c r="FFB7" s="199"/>
      <c r="FFC7" s="199"/>
      <c r="FFD7" s="189"/>
      <c r="FFE7" s="209"/>
      <c r="FFF7" s="179"/>
      <c r="FFG7" s="179"/>
      <c r="FFH7" s="179"/>
      <c r="FFI7" s="179"/>
      <c r="FFJ7" s="179"/>
      <c r="FFK7" s="179"/>
      <c r="FFL7" s="199"/>
      <c r="FFM7" s="199"/>
      <c r="FFN7" s="199"/>
      <c r="FFO7" s="199"/>
      <c r="FFP7" s="199"/>
      <c r="FFQ7" s="199"/>
      <c r="FFR7" s="199"/>
      <c r="FFS7" s="199"/>
      <c r="FFT7" s="189"/>
      <c r="FFU7" s="209"/>
      <c r="FFV7" s="179"/>
      <c r="FFW7" s="179"/>
      <c r="FFX7" s="179"/>
      <c r="FFY7" s="179"/>
      <c r="FFZ7" s="179"/>
      <c r="FGA7" s="179"/>
      <c r="FGB7" s="199"/>
      <c r="FGC7" s="199"/>
      <c r="FGD7" s="199"/>
      <c r="FGE7" s="199"/>
      <c r="FGF7" s="199"/>
      <c r="FGG7" s="199"/>
      <c r="FGH7" s="199"/>
      <c r="FGI7" s="199"/>
      <c r="FGJ7" s="189"/>
      <c r="FGK7" s="209"/>
      <c r="FGL7" s="179"/>
      <c r="FGM7" s="179"/>
      <c r="FGN7" s="179"/>
      <c r="FGO7" s="179"/>
      <c r="FGP7" s="179"/>
      <c r="FGQ7" s="179"/>
      <c r="FGR7" s="199"/>
      <c r="FGS7" s="199"/>
      <c r="FGT7" s="199"/>
      <c r="FGU7" s="199"/>
      <c r="FGV7" s="199"/>
      <c r="FGW7" s="199"/>
      <c r="FGX7" s="199"/>
      <c r="FGY7" s="199"/>
      <c r="FGZ7" s="189"/>
      <c r="FHA7" s="209"/>
      <c r="FHB7" s="179"/>
      <c r="FHC7" s="179"/>
      <c r="FHD7" s="179"/>
      <c r="FHE7" s="179"/>
      <c r="FHF7" s="179"/>
      <c r="FHG7" s="179"/>
      <c r="FHH7" s="199"/>
      <c r="FHI7" s="199"/>
      <c r="FHJ7" s="199"/>
      <c r="FHK7" s="199"/>
      <c r="FHL7" s="199"/>
      <c r="FHM7" s="199"/>
      <c r="FHN7" s="199"/>
      <c r="FHO7" s="199"/>
      <c r="FHP7" s="189"/>
      <c r="FHQ7" s="209"/>
      <c r="FHR7" s="179"/>
      <c r="FHS7" s="179"/>
      <c r="FHT7" s="179"/>
      <c r="FHU7" s="179"/>
      <c r="FHV7" s="179"/>
      <c r="FHW7" s="179"/>
      <c r="FHX7" s="199"/>
      <c r="FHY7" s="199"/>
      <c r="FHZ7" s="199"/>
      <c r="FIA7" s="199"/>
      <c r="FIB7" s="199"/>
      <c r="FIC7" s="199"/>
      <c r="FID7" s="199"/>
      <c r="FIE7" s="199"/>
      <c r="FIF7" s="189"/>
      <c r="FIG7" s="209"/>
      <c r="FIH7" s="179"/>
      <c r="FII7" s="179"/>
      <c r="FIJ7" s="179"/>
      <c r="FIK7" s="179"/>
      <c r="FIL7" s="179"/>
      <c r="FIM7" s="179"/>
      <c r="FIN7" s="199"/>
      <c r="FIO7" s="199"/>
      <c r="FIP7" s="199"/>
      <c r="FIQ7" s="199"/>
      <c r="FIR7" s="199"/>
      <c r="FIS7" s="199"/>
      <c r="FIT7" s="199"/>
      <c r="FIU7" s="199"/>
      <c r="FIV7" s="189"/>
      <c r="FIW7" s="209"/>
      <c r="FIX7" s="179"/>
      <c r="FIY7" s="179"/>
      <c r="FIZ7" s="179"/>
      <c r="FJA7" s="179"/>
      <c r="FJB7" s="179"/>
      <c r="FJC7" s="179"/>
      <c r="FJD7" s="199"/>
      <c r="FJE7" s="199"/>
      <c r="FJF7" s="199"/>
      <c r="FJG7" s="199"/>
      <c r="FJH7" s="199"/>
      <c r="FJI7" s="199"/>
      <c r="FJJ7" s="199"/>
      <c r="FJK7" s="199"/>
      <c r="FJL7" s="189"/>
      <c r="FJM7" s="209"/>
      <c r="FJN7" s="179"/>
      <c r="FJO7" s="179"/>
      <c r="FJP7" s="179"/>
      <c r="FJQ7" s="179"/>
      <c r="FJR7" s="179"/>
      <c r="FJS7" s="179"/>
      <c r="FJT7" s="199"/>
      <c r="FJU7" s="199"/>
      <c r="FJV7" s="199"/>
      <c r="FJW7" s="199"/>
      <c r="FJX7" s="199"/>
      <c r="FJY7" s="199"/>
      <c r="FJZ7" s="199"/>
      <c r="FKA7" s="199"/>
      <c r="FKB7" s="189"/>
      <c r="FKC7" s="209"/>
      <c r="FKD7" s="179"/>
      <c r="FKE7" s="179"/>
      <c r="FKF7" s="179"/>
      <c r="FKG7" s="179"/>
      <c r="FKH7" s="179"/>
      <c r="FKI7" s="179"/>
      <c r="FKJ7" s="199"/>
      <c r="FKK7" s="199"/>
      <c r="FKL7" s="199"/>
      <c r="FKM7" s="199"/>
      <c r="FKN7" s="199"/>
      <c r="FKO7" s="199"/>
      <c r="FKP7" s="199"/>
      <c r="FKQ7" s="199"/>
      <c r="FKR7" s="189"/>
      <c r="FKS7" s="209"/>
      <c r="FKT7" s="179"/>
      <c r="FKU7" s="179"/>
      <c r="FKV7" s="179"/>
      <c r="FKW7" s="179"/>
      <c r="FKX7" s="179"/>
      <c r="FKY7" s="179"/>
      <c r="FKZ7" s="199"/>
      <c r="FLA7" s="199"/>
      <c r="FLB7" s="199"/>
      <c r="FLC7" s="199"/>
      <c r="FLD7" s="199"/>
      <c r="FLE7" s="199"/>
      <c r="FLF7" s="199"/>
      <c r="FLG7" s="199"/>
      <c r="FLH7" s="189"/>
      <c r="FLI7" s="209"/>
      <c r="FLJ7" s="179"/>
      <c r="FLK7" s="179"/>
      <c r="FLL7" s="179"/>
      <c r="FLM7" s="179"/>
      <c r="FLN7" s="179"/>
      <c r="FLO7" s="179"/>
      <c r="FLP7" s="199"/>
      <c r="FLQ7" s="199"/>
      <c r="FLR7" s="199"/>
      <c r="FLS7" s="199"/>
      <c r="FLT7" s="199"/>
      <c r="FLU7" s="199"/>
      <c r="FLV7" s="199"/>
      <c r="FLW7" s="199"/>
      <c r="FLX7" s="189"/>
      <c r="FLY7" s="209"/>
      <c r="FLZ7" s="179"/>
      <c r="FMA7" s="179"/>
      <c r="FMB7" s="179"/>
      <c r="FMC7" s="179"/>
      <c r="FMD7" s="179"/>
      <c r="FME7" s="179"/>
      <c r="FMF7" s="199"/>
      <c r="FMG7" s="199"/>
      <c r="FMH7" s="199"/>
      <c r="FMI7" s="199"/>
      <c r="FMJ7" s="199"/>
      <c r="FMK7" s="199"/>
      <c r="FML7" s="199"/>
      <c r="FMM7" s="199"/>
      <c r="FMN7" s="189"/>
      <c r="FMO7" s="209"/>
      <c r="FMP7" s="179"/>
      <c r="FMQ7" s="179"/>
      <c r="FMR7" s="179"/>
      <c r="FMS7" s="179"/>
      <c r="FMT7" s="179"/>
      <c r="FMU7" s="179"/>
      <c r="FMV7" s="199"/>
      <c r="FMW7" s="199"/>
      <c r="FMX7" s="199"/>
      <c r="FMY7" s="199"/>
      <c r="FMZ7" s="199"/>
      <c r="FNA7" s="199"/>
      <c r="FNB7" s="199"/>
      <c r="FNC7" s="199"/>
      <c r="FND7" s="189"/>
      <c r="FNE7" s="209"/>
      <c r="FNF7" s="179"/>
      <c r="FNG7" s="179"/>
      <c r="FNH7" s="179"/>
      <c r="FNI7" s="179"/>
      <c r="FNJ7" s="179"/>
      <c r="FNK7" s="179"/>
      <c r="FNL7" s="199"/>
      <c r="FNM7" s="199"/>
      <c r="FNN7" s="199"/>
      <c r="FNO7" s="199"/>
      <c r="FNP7" s="199"/>
      <c r="FNQ7" s="199"/>
      <c r="FNR7" s="199"/>
      <c r="FNS7" s="199"/>
      <c r="FNT7" s="189"/>
      <c r="FNU7" s="209"/>
      <c r="FNV7" s="179"/>
      <c r="FNW7" s="179"/>
      <c r="FNX7" s="179"/>
      <c r="FNY7" s="179"/>
      <c r="FNZ7" s="179"/>
      <c r="FOA7" s="179"/>
      <c r="FOB7" s="199"/>
      <c r="FOC7" s="199"/>
      <c r="FOD7" s="199"/>
      <c r="FOE7" s="199"/>
      <c r="FOF7" s="199"/>
      <c r="FOG7" s="199"/>
      <c r="FOH7" s="199"/>
      <c r="FOI7" s="199"/>
      <c r="FOJ7" s="189"/>
      <c r="FOK7" s="209"/>
      <c r="FOL7" s="179"/>
      <c r="FOM7" s="179"/>
      <c r="FON7" s="179"/>
      <c r="FOO7" s="179"/>
      <c r="FOP7" s="179"/>
      <c r="FOQ7" s="179"/>
      <c r="FOR7" s="199"/>
      <c r="FOS7" s="199"/>
      <c r="FOT7" s="199"/>
      <c r="FOU7" s="199"/>
      <c r="FOV7" s="199"/>
      <c r="FOW7" s="199"/>
      <c r="FOX7" s="199"/>
      <c r="FOY7" s="199"/>
      <c r="FOZ7" s="189"/>
      <c r="FPA7" s="209"/>
      <c r="FPB7" s="179"/>
      <c r="FPC7" s="179"/>
      <c r="FPD7" s="179"/>
      <c r="FPE7" s="179"/>
      <c r="FPF7" s="179"/>
      <c r="FPG7" s="179"/>
      <c r="FPH7" s="199"/>
      <c r="FPI7" s="199"/>
      <c r="FPJ7" s="199"/>
      <c r="FPK7" s="199"/>
      <c r="FPL7" s="199"/>
      <c r="FPM7" s="199"/>
      <c r="FPN7" s="199"/>
      <c r="FPO7" s="199"/>
      <c r="FPP7" s="189"/>
      <c r="FPQ7" s="209"/>
      <c r="FPR7" s="179"/>
      <c r="FPS7" s="179"/>
      <c r="FPT7" s="179"/>
      <c r="FPU7" s="179"/>
      <c r="FPV7" s="179"/>
      <c r="FPW7" s="179"/>
      <c r="FPX7" s="199"/>
      <c r="FPY7" s="199"/>
      <c r="FPZ7" s="199"/>
      <c r="FQA7" s="199"/>
      <c r="FQB7" s="199"/>
      <c r="FQC7" s="199"/>
      <c r="FQD7" s="199"/>
      <c r="FQE7" s="199"/>
      <c r="FQF7" s="189"/>
      <c r="FQG7" s="209"/>
      <c r="FQH7" s="179"/>
      <c r="FQI7" s="179"/>
      <c r="FQJ7" s="179"/>
      <c r="FQK7" s="179"/>
      <c r="FQL7" s="179"/>
      <c r="FQM7" s="179"/>
      <c r="FQN7" s="199"/>
      <c r="FQO7" s="199"/>
      <c r="FQP7" s="199"/>
      <c r="FQQ7" s="199"/>
      <c r="FQR7" s="199"/>
      <c r="FQS7" s="199"/>
      <c r="FQT7" s="199"/>
      <c r="FQU7" s="199"/>
      <c r="FQV7" s="189"/>
      <c r="FQW7" s="209"/>
      <c r="FQX7" s="179"/>
      <c r="FQY7" s="179"/>
      <c r="FQZ7" s="179"/>
      <c r="FRA7" s="179"/>
      <c r="FRB7" s="179"/>
      <c r="FRC7" s="179"/>
      <c r="FRD7" s="199"/>
      <c r="FRE7" s="199"/>
      <c r="FRF7" s="199"/>
      <c r="FRG7" s="199"/>
      <c r="FRH7" s="199"/>
      <c r="FRI7" s="199"/>
      <c r="FRJ7" s="199"/>
      <c r="FRK7" s="199"/>
      <c r="FRL7" s="189"/>
      <c r="FRM7" s="209"/>
      <c r="FRN7" s="179"/>
      <c r="FRO7" s="179"/>
      <c r="FRP7" s="179"/>
      <c r="FRQ7" s="179"/>
      <c r="FRR7" s="179"/>
      <c r="FRS7" s="179"/>
      <c r="FRT7" s="199"/>
      <c r="FRU7" s="199"/>
      <c r="FRV7" s="199"/>
      <c r="FRW7" s="199"/>
      <c r="FRX7" s="199"/>
      <c r="FRY7" s="199"/>
      <c r="FRZ7" s="199"/>
      <c r="FSA7" s="199"/>
      <c r="FSB7" s="189"/>
      <c r="FSC7" s="209"/>
      <c r="FSD7" s="179"/>
      <c r="FSE7" s="179"/>
      <c r="FSF7" s="179"/>
      <c r="FSG7" s="179"/>
      <c r="FSH7" s="179"/>
      <c r="FSI7" s="179"/>
      <c r="FSJ7" s="199"/>
      <c r="FSK7" s="199"/>
      <c r="FSL7" s="199"/>
      <c r="FSM7" s="199"/>
      <c r="FSN7" s="199"/>
      <c r="FSO7" s="199"/>
      <c r="FSP7" s="199"/>
      <c r="FSQ7" s="199"/>
      <c r="FSR7" s="189"/>
      <c r="FSS7" s="209"/>
      <c r="FST7" s="179"/>
      <c r="FSU7" s="179"/>
      <c r="FSV7" s="179"/>
      <c r="FSW7" s="179"/>
      <c r="FSX7" s="179"/>
      <c r="FSY7" s="179"/>
      <c r="FSZ7" s="199"/>
      <c r="FTA7" s="199"/>
      <c r="FTB7" s="199"/>
      <c r="FTC7" s="199"/>
      <c r="FTD7" s="199"/>
      <c r="FTE7" s="199"/>
      <c r="FTF7" s="199"/>
      <c r="FTG7" s="199"/>
      <c r="FTH7" s="189"/>
      <c r="FTI7" s="209"/>
      <c r="FTJ7" s="179"/>
      <c r="FTK7" s="179"/>
      <c r="FTL7" s="179"/>
      <c r="FTM7" s="179"/>
      <c r="FTN7" s="179"/>
      <c r="FTO7" s="179"/>
      <c r="FTP7" s="199"/>
      <c r="FTQ7" s="199"/>
      <c r="FTR7" s="199"/>
      <c r="FTS7" s="199"/>
      <c r="FTT7" s="199"/>
      <c r="FTU7" s="199"/>
      <c r="FTV7" s="199"/>
      <c r="FTW7" s="199"/>
      <c r="FTX7" s="189"/>
      <c r="FTY7" s="209"/>
      <c r="FTZ7" s="179"/>
      <c r="FUA7" s="179"/>
      <c r="FUB7" s="179"/>
      <c r="FUC7" s="179"/>
      <c r="FUD7" s="179"/>
      <c r="FUE7" s="179"/>
      <c r="FUF7" s="199"/>
      <c r="FUG7" s="199"/>
      <c r="FUH7" s="199"/>
      <c r="FUI7" s="199"/>
      <c r="FUJ7" s="199"/>
      <c r="FUK7" s="199"/>
      <c r="FUL7" s="199"/>
      <c r="FUM7" s="199"/>
      <c r="FUN7" s="189"/>
      <c r="FUO7" s="209"/>
      <c r="FUP7" s="179"/>
      <c r="FUQ7" s="179"/>
      <c r="FUR7" s="179"/>
      <c r="FUS7" s="179"/>
      <c r="FUT7" s="179"/>
      <c r="FUU7" s="179"/>
      <c r="FUV7" s="199"/>
      <c r="FUW7" s="199"/>
      <c r="FUX7" s="199"/>
      <c r="FUY7" s="199"/>
      <c r="FUZ7" s="199"/>
      <c r="FVA7" s="199"/>
      <c r="FVB7" s="199"/>
      <c r="FVC7" s="199"/>
      <c r="FVD7" s="189"/>
      <c r="FVE7" s="209"/>
      <c r="FVF7" s="179"/>
      <c r="FVG7" s="179"/>
      <c r="FVH7" s="179"/>
      <c r="FVI7" s="179"/>
      <c r="FVJ7" s="179"/>
      <c r="FVK7" s="179"/>
      <c r="FVL7" s="199"/>
      <c r="FVM7" s="199"/>
      <c r="FVN7" s="199"/>
      <c r="FVO7" s="199"/>
      <c r="FVP7" s="199"/>
      <c r="FVQ7" s="199"/>
      <c r="FVR7" s="199"/>
      <c r="FVS7" s="199"/>
      <c r="FVT7" s="189"/>
      <c r="FVU7" s="209"/>
      <c r="FVV7" s="179"/>
      <c r="FVW7" s="179"/>
      <c r="FVX7" s="179"/>
      <c r="FVY7" s="179"/>
      <c r="FVZ7" s="179"/>
      <c r="FWA7" s="179"/>
      <c r="FWB7" s="199"/>
      <c r="FWC7" s="199"/>
      <c r="FWD7" s="199"/>
      <c r="FWE7" s="199"/>
      <c r="FWF7" s="199"/>
      <c r="FWG7" s="199"/>
      <c r="FWH7" s="199"/>
      <c r="FWI7" s="199"/>
      <c r="FWJ7" s="189"/>
      <c r="FWK7" s="209"/>
      <c r="FWL7" s="179"/>
      <c r="FWM7" s="179"/>
      <c r="FWN7" s="179"/>
      <c r="FWO7" s="179"/>
      <c r="FWP7" s="179"/>
      <c r="FWQ7" s="179"/>
      <c r="FWR7" s="199"/>
      <c r="FWS7" s="199"/>
      <c r="FWT7" s="199"/>
      <c r="FWU7" s="199"/>
      <c r="FWV7" s="199"/>
      <c r="FWW7" s="199"/>
      <c r="FWX7" s="199"/>
      <c r="FWY7" s="199"/>
      <c r="FWZ7" s="189"/>
      <c r="FXA7" s="209"/>
      <c r="FXB7" s="179"/>
      <c r="FXC7" s="179"/>
      <c r="FXD7" s="179"/>
      <c r="FXE7" s="179"/>
      <c r="FXF7" s="179"/>
      <c r="FXG7" s="179"/>
      <c r="FXH7" s="199"/>
      <c r="FXI7" s="199"/>
      <c r="FXJ7" s="199"/>
      <c r="FXK7" s="199"/>
      <c r="FXL7" s="199"/>
      <c r="FXM7" s="199"/>
      <c r="FXN7" s="199"/>
      <c r="FXO7" s="199"/>
      <c r="FXP7" s="189"/>
      <c r="FXQ7" s="209"/>
      <c r="FXR7" s="179"/>
      <c r="FXS7" s="179"/>
      <c r="FXT7" s="179"/>
      <c r="FXU7" s="179"/>
      <c r="FXV7" s="179"/>
      <c r="FXW7" s="179"/>
      <c r="FXX7" s="199"/>
      <c r="FXY7" s="199"/>
      <c r="FXZ7" s="199"/>
      <c r="FYA7" s="199"/>
      <c r="FYB7" s="199"/>
      <c r="FYC7" s="199"/>
      <c r="FYD7" s="199"/>
      <c r="FYE7" s="199"/>
      <c r="FYF7" s="189"/>
      <c r="FYG7" s="209"/>
      <c r="FYH7" s="179"/>
      <c r="FYI7" s="179"/>
      <c r="FYJ7" s="179"/>
      <c r="FYK7" s="179"/>
      <c r="FYL7" s="179"/>
      <c r="FYM7" s="179"/>
      <c r="FYN7" s="199"/>
      <c r="FYO7" s="199"/>
      <c r="FYP7" s="199"/>
      <c r="FYQ7" s="199"/>
      <c r="FYR7" s="199"/>
      <c r="FYS7" s="199"/>
      <c r="FYT7" s="199"/>
      <c r="FYU7" s="199"/>
      <c r="FYV7" s="189"/>
      <c r="FYW7" s="209"/>
      <c r="FYX7" s="179"/>
      <c r="FYY7" s="179"/>
      <c r="FYZ7" s="179"/>
      <c r="FZA7" s="179"/>
      <c r="FZB7" s="179"/>
      <c r="FZC7" s="179"/>
      <c r="FZD7" s="199"/>
      <c r="FZE7" s="199"/>
      <c r="FZF7" s="199"/>
      <c r="FZG7" s="199"/>
      <c r="FZH7" s="199"/>
      <c r="FZI7" s="199"/>
      <c r="FZJ7" s="199"/>
      <c r="FZK7" s="199"/>
      <c r="FZL7" s="189"/>
      <c r="FZM7" s="209"/>
      <c r="FZN7" s="179"/>
      <c r="FZO7" s="179"/>
      <c r="FZP7" s="179"/>
      <c r="FZQ7" s="179"/>
      <c r="FZR7" s="179"/>
      <c r="FZS7" s="179"/>
      <c r="FZT7" s="199"/>
      <c r="FZU7" s="199"/>
      <c r="FZV7" s="199"/>
      <c r="FZW7" s="199"/>
      <c r="FZX7" s="199"/>
      <c r="FZY7" s="199"/>
      <c r="FZZ7" s="199"/>
      <c r="GAA7" s="199"/>
      <c r="GAB7" s="189"/>
      <c r="GAC7" s="209"/>
      <c r="GAD7" s="179"/>
      <c r="GAE7" s="179"/>
      <c r="GAF7" s="179"/>
      <c r="GAG7" s="179"/>
      <c r="GAH7" s="179"/>
      <c r="GAI7" s="179"/>
      <c r="GAJ7" s="199"/>
      <c r="GAK7" s="199"/>
      <c r="GAL7" s="199"/>
      <c r="GAM7" s="199"/>
      <c r="GAN7" s="199"/>
      <c r="GAO7" s="199"/>
      <c r="GAP7" s="199"/>
      <c r="GAQ7" s="199"/>
      <c r="GAR7" s="189"/>
      <c r="GAS7" s="209"/>
      <c r="GAT7" s="179"/>
      <c r="GAU7" s="179"/>
      <c r="GAV7" s="179"/>
      <c r="GAW7" s="179"/>
      <c r="GAX7" s="179"/>
      <c r="GAY7" s="179"/>
      <c r="GAZ7" s="199"/>
      <c r="GBA7" s="199"/>
      <c r="GBB7" s="199"/>
      <c r="GBC7" s="199"/>
      <c r="GBD7" s="199"/>
      <c r="GBE7" s="199"/>
      <c r="GBF7" s="199"/>
      <c r="GBG7" s="199"/>
      <c r="GBH7" s="189"/>
      <c r="GBI7" s="209"/>
      <c r="GBJ7" s="179"/>
      <c r="GBK7" s="179"/>
      <c r="GBL7" s="179"/>
      <c r="GBM7" s="179"/>
      <c r="GBN7" s="179"/>
      <c r="GBO7" s="179"/>
      <c r="GBP7" s="199"/>
      <c r="GBQ7" s="199"/>
      <c r="GBR7" s="199"/>
      <c r="GBS7" s="199"/>
      <c r="GBT7" s="199"/>
      <c r="GBU7" s="199"/>
      <c r="GBV7" s="199"/>
      <c r="GBW7" s="199"/>
      <c r="GBX7" s="189"/>
      <c r="GBY7" s="209"/>
      <c r="GBZ7" s="179"/>
      <c r="GCA7" s="179"/>
      <c r="GCB7" s="179"/>
      <c r="GCC7" s="179"/>
      <c r="GCD7" s="179"/>
      <c r="GCE7" s="179"/>
      <c r="GCF7" s="199"/>
      <c r="GCG7" s="199"/>
      <c r="GCH7" s="199"/>
      <c r="GCI7" s="199"/>
      <c r="GCJ7" s="199"/>
      <c r="GCK7" s="199"/>
      <c r="GCL7" s="199"/>
      <c r="GCM7" s="199"/>
      <c r="GCN7" s="189"/>
      <c r="GCO7" s="209"/>
      <c r="GCP7" s="179"/>
      <c r="GCQ7" s="179"/>
      <c r="GCR7" s="179"/>
      <c r="GCS7" s="179"/>
      <c r="GCT7" s="179"/>
      <c r="GCU7" s="179"/>
      <c r="GCV7" s="199"/>
      <c r="GCW7" s="199"/>
      <c r="GCX7" s="199"/>
      <c r="GCY7" s="199"/>
      <c r="GCZ7" s="199"/>
      <c r="GDA7" s="199"/>
      <c r="GDB7" s="199"/>
      <c r="GDC7" s="199"/>
      <c r="GDD7" s="189"/>
      <c r="GDE7" s="209"/>
      <c r="GDF7" s="179"/>
      <c r="GDG7" s="179"/>
      <c r="GDH7" s="179"/>
      <c r="GDI7" s="179"/>
      <c r="GDJ7" s="179"/>
      <c r="GDK7" s="179"/>
      <c r="GDL7" s="199"/>
      <c r="GDM7" s="199"/>
      <c r="GDN7" s="199"/>
      <c r="GDO7" s="199"/>
      <c r="GDP7" s="199"/>
      <c r="GDQ7" s="199"/>
      <c r="GDR7" s="199"/>
      <c r="GDS7" s="199"/>
      <c r="GDT7" s="189"/>
      <c r="GDU7" s="209"/>
      <c r="GDV7" s="179"/>
      <c r="GDW7" s="179"/>
      <c r="GDX7" s="179"/>
      <c r="GDY7" s="179"/>
      <c r="GDZ7" s="179"/>
      <c r="GEA7" s="179"/>
      <c r="GEB7" s="199"/>
      <c r="GEC7" s="199"/>
      <c r="GED7" s="199"/>
      <c r="GEE7" s="199"/>
      <c r="GEF7" s="199"/>
      <c r="GEG7" s="199"/>
      <c r="GEH7" s="199"/>
      <c r="GEI7" s="199"/>
      <c r="GEJ7" s="189"/>
      <c r="GEK7" s="209"/>
      <c r="GEL7" s="179"/>
      <c r="GEM7" s="179"/>
      <c r="GEN7" s="179"/>
      <c r="GEO7" s="179"/>
      <c r="GEP7" s="179"/>
      <c r="GEQ7" s="179"/>
      <c r="GER7" s="199"/>
      <c r="GES7" s="199"/>
      <c r="GET7" s="199"/>
      <c r="GEU7" s="199"/>
      <c r="GEV7" s="199"/>
      <c r="GEW7" s="199"/>
      <c r="GEX7" s="199"/>
      <c r="GEY7" s="199"/>
      <c r="GEZ7" s="189"/>
      <c r="GFA7" s="209"/>
      <c r="GFB7" s="179"/>
      <c r="GFC7" s="179"/>
      <c r="GFD7" s="179"/>
      <c r="GFE7" s="179"/>
      <c r="GFF7" s="179"/>
      <c r="GFG7" s="179"/>
      <c r="GFH7" s="199"/>
      <c r="GFI7" s="199"/>
      <c r="GFJ7" s="199"/>
      <c r="GFK7" s="199"/>
      <c r="GFL7" s="199"/>
      <c r="GFM7" s="199"/>
      <c r="GFN7" s="199"/>
      <c r="GFO7" s="199"/>
      <c r="GFP7" s="189"/>
      <c r="GFQ7" s="209"/>
      <c r="GFR7" s="179"/>
      <c r="GFS7" s="179"/>
      <c r="GFT7" s="179"/>
      <c r="GFU7" s="179"/>
      <c r="GFV7" s="179"/>
      <c r="GFW7" s="179"/>
      <c r="GFX7" s="199"/>
      <c r="GFY7" s="199"/>
      <c r="GFZ7" s="199"/>
      <c r="GGA7" s="199"/>
      <c r="GGB7" s="199"/>
      <c r="GGC7" s="199"/>
      <c r="GGD7" s="199"/>
      <c r="GGE7" s="199"/>
      <c r="GGF7" s="189"/>
      <c r="GGG7" s="209"/>
      <c r="GGH7" s="179"/>
      <c r="GGI7" s="179"/>
      <c r="GGJ7" s="179"/>
      <c r="GGK7" s="179"/>
      <c r="GGL7" s="179"/>
      <c r="GGM7" s="179"/>
      <c r="GGN7" s="199"/>
      <c r="GGO7" s="199"/>
      <c r="GGP7" s="199"/>
      <c r="GGQ7" s="199"/>
      <c r="GGR7" s="199"/>
      <c r="GGS7" s="199"/>
      <c r="GGT7" s="199"/>
      <c r="GGU7" s="199"/>
      <c r="GGV7" s="189"/>
      <c r="GGW7" s="209"/>
      <c r="GGX7" s="179"/>
      <c r="GGY7" s="179"/>
      <c r="GGZ7" s="179"/>
      <c r="GHA7" s="179"/>
      <c r="GHB7" s="179"/>
      <c r="GHC7" s="179"/>
      <c r="GHD7" s="199"/>
      <c r="GHE7" s="199"/>
      <c r="GHF7" s="199"/>
      <c r="GHG7" s="199"/>
      <c r="GHH7" s="199"/>
      <c r="GHI7" s="199"/>
      <c r="GHJ7" s="199"/>
      <c r="GHK7" s="199"/>
      <c r="GHL7" s="189"/>
      <c r="GHM7" s="209"/>
      <c r="GHN7" s="179"/>
      <c r="GHO7" s="179"/>
      <c r="GHP7" s="179"/>
      <c r="GHQ7" s="179"/>
      <c r="GHR7" s="179"/>
      <c r="GHS7" s="179"/>
      <c r="GHT7" s="199"/>
      <c r="GHU7" s="199"/>
      <c r="GHV7" s="199"/>
      <c r="GHW7" s="199"/>
      <c r="GHX7" s="199"/>
      <c r="GHY7" s="199"/>
      <c r="GHZ7" s="199"/>
      <c r="GIA7" s="199"/>
      <c r="GIB7" s="189"/>
      <c r="GIC7" s="209"/>
      <c r="GID7" s="179"/>
      <c r="GIE7" s="179"/>
      <c r="GIF7" s="179"/>
      <c r="GIG7" s="179"/>
      <c r="GIH7" s="179"/>
      <c r="GII7" s="179"/>
      <c r="GIJ7" s="199"/>
      <c r="GIK7" s="199"/>
      <c r="GIL7" s="199"/>
      <c r="GIM7" s="199"/>
      <c r="GIN7" s="199"/>
      <c r="GIO7" s="199"/>
      <c r="GIP7" s="199"/>
      <c r="GIQ7" s="199"/>
      <c r="GIR7" s="189"/>
      <c r="GIS7" s="209"/>
      <c r="GIT7" s="179"/>
      <c r="GIU7" s="179"/>
      <c r="GIV7" s="179"/>
      <c r="GIW7" s="179"/>
      <c r="GIX7" s="179"/>
      <c r="GIY7" s="179"/>
      <c r="GIZ7" s="199"/>
      <c r="GJA7" s="199"/>
      <c r="GJB7" s="199"/>
      <c r="GJC7" s="199"/>
      <c r="GJD7" s="199"/>
      <c r="GJE7" s="199"/>
      <c r="GJF7" s="199"/>
      <c r="GJG7" s="199"/>
      <c r="GJH7" s="189"/>
      <c r="GJI7" s="209"/>
      <c r="GJJ7" s="179"/>
      <c r="GJK7" s="179"/>
      <c r="GJL7" s="179"/>
      <c r="GJM7" s="179"/>
      <c r="GJN7" s="179"/>
      <c r="GJO7" s="179"/>
      <c r="GJP7" s="199"/>
      <c r="GJQ7" s="199"/>
      <c r="GJR7" s="199"/>
      <c r="GJS7" s="199"/>
      <c r="GJT7" s="199"/>
      <c r="GJU7" s="199"/>
      <c r="GJV7" s="199"/>
      <c r="GJW7" s="199"/>
      <c r="GJX7" s="189"/>
      <c r="GJY7" s="209"/>
      <c r="GJZ7" s="179"/>
      <c r="GKA7" s="179"/>
      <c r="GKB7" s="179"/>
      <c r="GKC7" s="179"/>
      <c r="GKD7" s="179"/>
      <c r="GKE7" s="179"/>
      <c r="GKF7" s="199"/>
      <c r="GKG7" s="199"/>
      <c r="GKH7" s="199"/>
      <c r="GKI7" s="199"/>
      <c r="GKJ7" s="199"/>
      <c r="GKK7" s="199"/>
      <c r="GKL7" s="199"/>
      <c r="GKM7" s="199"/>
      <c r="GKN7" s="189"/>
      <c r="GKO7" s="209"/>
      <c r="GKP7" s="179"/>
      <c r="GKQ7" s="179"/>
      <c r="GKR7" s="179"/>
      <c r="GKS7" s="179"/>
      <c r="GKT7" s="179"/>
      <c r="GKU7" s="179"/>
      <c r="GKV7" s="199"/>
      <c r="GKW7" s="199"/>
      <c r="GKX7" s="199"/>
      <c r="GKY7" s="199"/>
      <c r="GKZ7" s="199"/>
      <c r="GLA7" s="199"/>
      <c r="GLB7" s="199"/>
      <c r="GLC7" s="199"/>
      <c r="GLD7" s="189"/>
      <c r="GLE7" s="209"/>
      <c r="GLF7" s="179"/>
      <c r="GLG7" s="179"/>
      <c r="GLH7" s="179"/>
      <c r="GLI7" s="179"/>
      <c r="GLJ7" s="179"/>
      <c r="GLK7" s="179"/>
      <c r="GLL7" s="199"/>
      <c r="GLM7" s="199"/>
      <c r="GLN7" s="199"/>
      <c r="GLO7" s="199"/>
      <c r="GLP7" s="199"/>
      <c r="GLQ7" s="199"/>
      <c r="GLR7" s="199"/>
      <c r="GLS7" s="199"/>
      <c r="GLT7" s="189"/>
      <c r="GLU7" s="209"/>
      <c r="GLV7" s="179"/>
      <c r="GLW7" s="179"/>
      <c r="GLX7" s="179"/>
      <c r="GLY7" s="179"/>
      <c r="GLZ7" s="179"/>
      <c r="GMA7" s="179"/>
      <c r="GMB7" s="199"/>
      <c r="GMC7" s="199"/>
      <c r="GMD7" s="199"/>
      <c r="GME7" s="199"/>
      <c r="GMF7" s="199"/>
      <c r="GMG7" s="199"/>
      <c r="GMH7" s="199"/>
      <c r="GMI7" s="199"/>
      <c r="GMJ7" s="189"/>
      <c r="GMK7" s="209"/>
      <c r="GML7" s="179"/>
      <c r="GMM7" s="179"/>
      <c r="GMN7" s="179"/>
      <c r="GMO7" s="179"/>
      <c r="GMP7" s="179"/>
      <c r="GMQ7" s="179"/>
      <c r="GMR7" s="199"/>
      <c r="GMS7" s="199"/>
      <c r="GMT7" s="199"/>
      <c r="GMU7" s="199"/>
      <c r="GMV7" s="199"/>
      <c r="GMW7" s="199"/>
      <c r="GMX7" s="199"/>
      <c r="GMY7" s="199"/>
      <c r="GMZ7" s="189"/>
      <c r="GNA7" s="209"/>
      <c r="GNB7" s="179"/>
      <c r="GNC7" s="179"/>
      <c r="GND7" s="179"/>
      <c r="GNE7" s="179"/>
      <c r="GNF7" s="179"/>
      <c r="GNG7" s="179"/>
      <c r="GNH7" s="199"/>
      <c r="GNI7" s="199"/>
      <c r="GNJ7" s="199"/>
      <c r="GNK7" s="199"/>
      <c r="GNL7" s="199"/>
      <c r="GNM7" s="199"/>
      <c r="GNN7" s="199"/>
      <c r="GNO7" s="199"/>
      <c r="GNP7" s="189"/>
      <c r="GNQ7" s="209"/>
      <c r="GNR7" s="179"/>
      <c r="GNS7" s="179"/>
      <c r="GNT7" s="179"/>
      <c r="GNU7" s="179"/>
      <c r="GNV7" s="179"/>
      <c r="GNW7" s="179"/>
      <c r="GNX7" s="199"/>
      <c r="GNY7" s="199"/>
      <c r="GNZ7" s="199"/>
      <c r="GOA7" s="199"/>
      <c r="GOB7" s="199"/>
      <c r="GOC7" s="199"/>
      <c r="GOD7" s="199"/>
      <c r="GOE7" s="199"/>
      <c r="GOF7" s="189"/>
      <c r="GOG7" s="209"/>
      <c r="GOH7" s="179"/>
      <c r="GOI7" s="179"/>
      <c r="GOJ7" s="179"/>
      <c r="GOK7" s="179"/>
      <c r="GOL7" s="179"/>
      <c r="GOM7" s="179"/>
      <c r="GON7" s="199"/>
      <c r="GOO7" s="199"/>
      <c r="GOP7" s="199"/>
      <c r="GOQ7" s="199"/>
      <c r="GOR7" s="199"/>
      <c r="GOS7" s="199"/>
      <c r="GOT7" s="199"/>
      <c r="GOU7" s="199"/>
      <c r="GOV7" s="189"/>
      <c r="GOW7" s="209"/>
      <c r="GOX7" s="179"/>
      <c r="GOY7" s="179"/>
      <c r="GOZ7" s="179"/>
      <c r="GPA7" s="179"/>
      <c r="GPB7" s="179"/>
      <c r="GPC7" s="179"/>
      <c r="GPD7" s="199"/>
      <c r="GPE7" s="199"/>
      <c r="GPF7" s="199"/>
      <c r="GPG7" s="199"/>
      <c r="GPH7" s="199"/>
      <c r="GPI7" s="199"/>
      <c r="GPJ7" s="199"/>
      <c r="GPK7" s="199"/>
      <c r="GPL7" s="189"/>
      <c r="GPM7" s="209"/>
      <c r="GPN7" s="179"/>
      <c r="GPO7" s="179"/>
      <c r="GPP7" s="179"/>
      <c r="GPQ7" s="179"/>
      <c r="GPR7" s="179"/>
      <c r="GPS7" s="179"/>
      <c r="GPT7" s="199"/>
      <c r="GPU7" s="199"/>
      <c r="GPV7" s="199"/>
      <c r="GPW7" s="199"/>
      <c r="GPX7" s="199"/>
      <c r="GPY7" s="199"/>
      <c r="GPZ7" s="199"/>
      <c r="GQA7" s="199"/>
      <c r="GQB7" s="189"/>
      <c r="GQC7" s="209"/>
      <c r="GQD7" s="179"/>
      <c r="GQE7" s="179"/>
      <c r="GQF7" s="179"/>
      <c r="GQG7" s="179"/>
      <c r="GQH7" s="179"/>
      <c r="GQI7" s="179"/>
      <c r="GQJ7" s="199"/>
      <c r="GQK7" s="199"/>
      <c r="GQL7" s="199"/>
      <c r="GQM7" s="199"/>
      <c r="GQN7" s="199"/>
      <c r="GQO7" s="199"/>
      <c r="GQP7" s="199"/>
      <c r="GQQ7" s="199"/>
      <c r="GQR7" s="189"/>
      <c r="GQS7" s="209"/>
      <c r="GQT7" s="179"/>
      <c r="GQU7" s="179"/>
      <c r="GQV7" s="179"/>
      <c r="GQW7" s="179"/>
      <c r="GQX7" s="179"/>
      <c r="GQY7" s="179"/>
      <c r="GQZ7" s="199"/>
      <c r="GRA7" s="199"/>
      <c r="GRB7" s="199"/>
      <c r="GRC7" s="199"/>
      <c r="GRD7" s="199"/>
      <c r="GRE7" s="199"/>
      <c r="GRF7" s="199"/>
      <c r="GRG7" s="199"/>
      <c r="GRH7" s="189"/>
      <c r="GRI7" s="209"/>
      <c r="GRJ7" s="179"/>
      <c r="GRK7" s="179"/>
      <c r="GRL7" s="179"/>
      <c r="GRM7" s="179"/>
      <c r="GRN7" s="179"/>
      <c r="GRO7" s="179"/>
      <c r="GRP7" s="199"/>
      <c r="GRQ7" s="199"/>
      <c r="GRR7" s="199"/>
      <c r="GRS7" s="199"/>
      <c r="GRT7" s="199"/>
      <c r="GRU7" s="199"/>
      <c r="GRV7" s="199"/>
      <c r="GRW7" s="199"/>
      <c r="GRX7" s="189"/>
      <c r="GRY7" s="209"/>
      <c r="GRZ7" s="179"/>
      <c r="GSA7" s="179"/>
      <c r="GSB7" s="179"/>
      <c r="GSC7" s="179"/>
      <c r="GSD7" s="179"/>
      <c r="GSE7" s="179"/>
      <c r="GSF7" s="199"/>
      <c r="GSG7" s="199"/>
      <c r="GSH7" s="199"/>
      <c r="GSI7" s="199"/>
      <c r="GSJ7" s="199"/>
      <c r="GSK7" s="199"/>
      <c r="GSL7" s="199"/>
      <c r="GSM7" s="199"/>
      <c r="GSN7" s="189"/>
      <c r="GSO7" s="209"/>
      <c r="GSP7" s="179"/>
      <c r="GSQ7" s="179"/>
      <c r="GSR7" s="179"/>
      <c r="GSS7" s="179"/>
      <c r="GST7" s="179"/>
      <c r="GSU7" s="179"/>
      <c r="GSV7" s="199"/>
      <c r="GSW7" s="199"/>
      <c r="GSX7" s="199"/>
      <c r="GSY7" s="199"/>
      <c r="GSZ7" s="199"/>
      <c r="GTA7" s="199"/>
      <c r="GTB7" s="199"/>
      <c r="GTC7" s="199"/>
      <c r="GTD7" s="189"/>
      <c r="GTE7" s="209"/>
      <c r="GTF7" s="179"/>
      <c r="GTG7" s="179"/>
      <c r="GTH7" s="179"/>
      <c r="GTI7" s="179"/>
      <c r="GTJ7" s="179"/>
      <c r="GTK7" s="179"/>
      <c r="GTL7" s="199"/>
      <c r="GTM7" s="199"/>
      <c r="GTN7" s="199"/>
      <c r="GTO7" s="199"/>
      <c r="GTP7" s="199"/>
      <c r="GTQ7" s="199"/>
      <c r="GTR7" s="199"/>
      <c r="GTS7" s="199"/>
      <c r="GTT7" s="189"/>
      <c r="GTU7" s="209"/>
      <c r="GTV7" s="179"/>
      <c r="GTW7" s="179"/>
      <c r="GTX7" s="179"/>
      <c r="GTY7" s="179"/>
      <c r="GTZ7" s="179"/>
      <c r="GUA7" s="179"/>
      <c r="GUB7" s="199"/>
      <c r="GUC7" s="199"/>
      <c r="GUD7" s="199"/>
      <c r="GUE7" s="199"/>
      <c r="GUF7" s="199"/>
      <c r="GUG7" s="199"/>
      <c r="GUH7" s="199"/>
      <c r="GUI7" s="199"/>
      <c r="GUJ7" s="189"/>
      <c r="GUK7" s="209"/>
      <c r="GUL7" s="179"/>
      <c r="GUM7" s="179"/>
      <c r="GUN7" s="179"/>
      <c r="GUO7" s="179"/>
      <c r="GUP7" s="179"/>
      <c r="GUQ7" s="179"/>
      <c r="GUR7" s="199"/>
      <c r="GUS7" s="199"/>
      <c r="GUT7" s="199"/>
      <c r="GUU7" s="199"/>
      <c r="GUV7" s="199"/>
      <c r="GUW7" s="199"/>
      <c r="GUX7" s="199"/>
      <c r="GUY7" s="199"/>
      <c r="GUZ7" s="189"/>
      <c r="GVA7" s="209"/>
      <c r="GVB7" s="179"/>
      <c r="GVC7" s="179"/>
      <c r="GVD7" s="179"/>
      <c r="GVE7" s="179"/>
      <c r="GVF7" s="179"/>
      <c r="GVG7" s="179"/>
      <c r="GVH7" s="199"/>
      <c r="GVI7" s="199"/>
      <c r="GVJ7" s="199"/>
      <c r="GVK7" s="199"/>
      <c r="GVL7" s="199"/>
      <c r="GVM7" s="199"/>
      <c r="GVN7" s="199"/>
      <c r="GVO7" s="199"/>
      <c r="GVP7" s="189"/>
      <c r="GVQ7" s="209"/>
      <c r="GVR7" s="179"/>
      <c r="GVS7" s="179"/>
      <c r="GVT7" s="179"/>
      <c r="GVU7" s="179"/>
      <c r="GVV7" s="179"/>
      <c r="GVW7" s="179"/>
      <c r="GVX7" s="199"/>
      <c r="GVY7" s="199"/>
      <c r="GVZ7" s="199"/>
      <c r="GWA7" s="199"/>
      <c r="GWB7" s="199"/>
      <c r="GWC7" s="199"/>
      <c r="GWD7" s="199"/>
      <c r="GWE7" s="199"/>
      <c r="GWF7" s="189"/>
      <c r="GWG7" s="209"/>
      <c r="GWH7" s="179"/>
      <c r="GWI7" s="179"/>
      <c r="GWJ7" s="179"/>
      <c r="GWK7" s="179"/>
      <c r="GWL7" s="179"/>
      <c r="GWM7" s="179"/>
      <c r="GWN7" s="199"/>
      <c r="GWO7" s="199"/>
      <c r="GWP7" s="199"/>
      <c r="GWQ7" s="199"/>
      <c r="GWR7" s="199"/>
      <c r="GWS7" s="199"/>
      <c r="GWT7" s="199"/>
      <c r="GWU7" s="199"/>
      <c r="GWV7" s="189"/>
      <c r="GWW7" s="209"/>
      <c r="GWX7" s="179"/>
      <c r="GWY7" s="179"/>
      <c r="GWZ7" s="179"/>
      <c r="GXA7" s="179"/>
      <c r="GXB7" s="179"/>
      <c r="GXC7" s="179"/>
      <c r="GXD7" s="199"/>
      <c r="GXE7" s="199"/>
      <c r="GXF7" s="199"/>
      <c r="GXG7" s="199"/>
      <c r="GXH7" s="199"/>
      <c r="GXI7" s="199"/>
      <c r="GXJ7" s="199"/>
      <c r="GXK7" s="199"/>
      <c r="GXL7" s="189"/>
      <c r="GXM7" s="209"/>
      <c r="GXN7" s="179"/>
      <c r="GXO7" s="179"/>
      <c r="GXP7" s="179"/>
      <c r="GXQ7" s="179"/>
      <c r="GXR7" s="179"/>
      <c r="GXS7" s="179"/>
      <c r="GXT7" s="199"/>
      <c r="GXU7" s="199"/>
      <c r="GXV7" s="199"/>
      <c r="GXW7" s="199"/>
      <c r="GXX7" s="199"/>
      <c r="GXY7" s="199"/>
      <c r="GXZ7" s="199"/>
      <c r="GYA7" s="199"/>
      <c r="GYB7" s="189"/>
      <c r="GYC7" s="209"/>
      <c r="GYD7" s="179"/>
      <c r="GYE7" s="179"/>
      <c r="GYF7" s="179"/>
      <c r="GYG7" s="179"/>
      <c r="GYH7" s="179"/>
      <c r="GYI7" s="179"/>
      <c r="GYJ7" s="199"/>
      <c r="GYK7" s="199"/>
      <c r="GYL7" s="199"/>
      <c r="GYM7" s="199"/>
      <c r="GYN7" s="199"/>
      <c r="GYO7" s="199"/>
      <c r="GYP7" s="199"/>
      <c r="GYQ7" s="199"/>
      <c r="GYR7" s="189"/>
      <c r="GYS7" s="209"/>
      <c r="GYT7" s="179"/>
      <c r="GYU7" s="179"/>
      <c r="GYV7" s="179"/>
      <c r="GYW7" s="179"/>
      <c r="GYX7" s="179"/>
      <c r="GYY7" s="179"/>
      <c r="GYZ7" s="199"/>
      <c r="GZA7" s="199"/>
      <c r="GZB7" s="199"/>
      <c r="GZC7" s="199"/>
      <c r="GZD7" s="199"/>
      <c r="GZE7" s="199"/>
      <c r="GZF7" s="199"/>
      <c r="GZG7" s="199"/>
      <c r="GZH7" s="189"/>
      <c r="GZI7" s="209"/>
      <c r="GZJ7" s="179"/>
      <c r="GZK7" s="179"/>
      <c r="GZL7" s="179"/>
      <c r="GZM7" s="179"/>
      <c r="GZN7" s="179"/>
      <c r="GZO7" s="179"/>
      <c r="GZP7" s="199"/>
      <c r="GZQ7" s="199"/>
      <c r="GZR7" s="199"/>
      <c r="GZS7" s="199"/>
      <c r="GZT7" s="199"/>
      <c r="GZU7" s="199"/>
      <c r="GZV7" s="199"/>
      <c r="GZW7" s="199"/>
      <c r="GZX7" s="189"/>
      <c r="GZY7" s="209"/>
      <c r="GZZ7" s="179"/>
      <c r="HAA7" s="179"/>
      <c r="HAB7" s="179"/>
      <c r="HAC7" s="179"/>
      <c r="HAD7" s="179"/>
      <c r="HAE7" s="179"/>
      <c r="HAF7" s="199"/>
      <c r="HAG7" s="199"/>
      <c r="HAH7" s="199"/>
      <c r="HAI7" s="199"/>
      <c r="HAJ7" s="199"/>
      <c r="HAK7" s="199"/>
      <c r="HAL7" s="199"/>
      <c r="HAM7" s="199"/>
      <c r="HAN7" s="189"/>
      <c r="HAO7" s="209"/>
      <c r="HAP7" s="179"/>
      <c r="HAQ7" s="179"/>
      <c r="HAR7" s="179"/>
      <c r="HAS7" s="179"/>
      <c r="HAT7" s="179"/>
      <c r="HAU7" s="179"/>
      <c r="HAV7" s="199"/>
      <c r="HAW7" s="199"/>
      <c r="HAX7" s="199"/>
      <c r="HAY7" s="199"/>
      <c r="HAZ7" s="199"/>
      <c r="HBA7" s="199"/>
      <c r="HBB7" s="199"/>
      <c r="HBC7" s="199"/>
      <c r="HBD7" s="189"/>
      <c r="HBE7" s="209"/>
      <c r="HBF7" s="179"/>
      <c r="HBG7" s="179"/>
      <c r="HBH7" s="179"/>
      <c r="HBI7" s="179"/>
      <c r="HBJ7" s="179"/>
      <c r="HBK7" s="179"/>
      <c r="HBL7" s="199"/>
      <c r="HBM7" s="199"/>
      <c r="HBN7" s="199"/>
      <c r="HBO7" s="199"/>
      <c r="HBP7" s="199"/>
      <c r="HBQ7" s="199"/>
      <c r="HBR7" s="199"/>
      <c r="HBS7" s="199"/>
      <c r="HBT7" s="189"/>
      <c r="HBU7" s="209"/>
      <c r="HBV7" s="179"/>
      <c r="HBW7" s="179"/>
      <c r="HBX7" s="179"/>
      <c r="HBY7" s="179"/>
      <c r="HBZ7" s="179"/>
      <c r="HCA7" s="179"/>
      <c r="HCB7" s="199"/>
      <c r="HCC7" s="199"/>
      <c r="HCD7" s="199"/>
      <c r="HCE7" s="199"/>
      <c r="HCF7" s="199"/>
      <c r="HCG7" s="199"/>
      <c r="HCH7" s="199"/>
      <c r="HCI7" s="199"/>
      <c r="HCJ7" s="189"/>
      <c r="HCK7" s="209"/>
      <c r="HCL7" s="179"/>
      <c r="HCM7" s="179"/>
      <c r="HCN7" s="179"/>
      <c r="HCO7" s="179"/>
      <c r="HCP7" s="179"/>
      <c r="HCQ7" s="179"/>
      <c r="HCR7" s="199"/>
      <c r="HCS7" s="199"/>
      <c r="HCT7" s="199"/>
      <c r="HCU7" s="199"/>
      <c r="HCV7" s="199"/>
      <c r="HCW7" s="199"/>
      <c r="HCX7" s="199"/>
      <c r="HCY7" s="199"/>
      <c r="HCZ7" s="189"/>
      <c r="HDA7" s="209"/>
      <c r="HDB7" s="179"/>
      <c r="HDC7" s="179"/>
      <c r="HDD7" s="179"/>
      <c r="HDE7" s="179"/>
      <c r="HDF7" s="179"/>
      <c r="HDG7" s="179"/>
      <c r="HDH7" s="199"/>
      <c r="HDI7" s="199"/>
      <c r="HDJ7" s="199"/>
      <c r="HDK7" s="199"/>
      <c r="HDL7" s="199"/>
      <c r="HDM7" s="199"/>
      <c r="HDN7" s="199"/>
      <c r="HDO7" s="199"/>
      <c r="HDP7" s="189"/>
      <c r="HDQ7" s="209"/>
      <c r="HDR7" s="179"/>
      <c r="HDS7" s="179"/>
      <c r="HDT7" s="179"/>
      <c r="HDU7" s="179"/>
      <c r="HDV7" s="179"/>
      <c r="HDW7" s="179"/>
      <c r="HDX7" s="199"/>
      <c r="HDY7" s="199"/>
      <c r="HDZ7" s="199"/>
      <c r="HEA7" s="199"/>
      <c r="HEB7" s="199"/>
      <c r="HEC7" s="199"/>
      <c r="HED7" s="199"/>
      <c r="HEE7" s="199"/>
      <c r="HEF7" s="189"/>
      <c r="HEG7" s="209"/>
      <c r="HEH7" s="179"/>
      <c r="HEI7" s="179"/>
      <c r="HEJ7" s="179"/>
      <c r="HEK7" s="179"/>
      <c r="HEL7" s="179"/>
      <c r="HEM7" s="179"/>
      <c r="HEN7" s="199"/>
      <c r="HEO7" s="199"/>
      <c r="HEP7" s="199"/>
      <c r="HEQ7" s="199"/>
      <c r="HER7" s="199"/>
      <c r="HES7" s="199"/>
      <c r="HET7" s="199"/>
      <c r="HEU7" s="199"/>
      <c r="HEV7" s="189"/>
      <c r="HEW7" s="209"/>
      <c r="HEX7" s="179"/>
      <c r="HEY7" s="179"/>
      <c r="HEZ7" s="179"/>
      <c r="HFA7" s="179"/>
      <c r="HFB7" s="179"/>
      <c r="HFC7" s="179"/>
      <c r="HFD7" s="199"/>
      <c r="HFE7" s="199"/>
      <c r="HFF7" s="199"/>
      <c r="HFG7" s="199"/>
      <c r="HFH7" s="199"/>
      <c r="HFI7" s="199"/>
      <c r="HFJ7" s="199"/>
      <c r="HFK7" s="199"/>
      <c r="HFL7" s="189"/>
      <c r="HFM7" s="209"/>
      <c r="HFN7" s="179"/>
      <c r="HFO7" s="179"/>
      <c r="HFP7" s="179"/>
      <c r="HFQ7" s="179"/>
      <c r="HFR7" s="179"/>
      <c r="HFS7" s="179"/>
      <c r="HFT7" s="199"/>
      <c r="HFU7" s="199"/>
      <c r="HFV7" s="199"/>
      <c r="HFW7" s="199"/>
      <c r="HFX7" s="199"/>
      <c r="HFY7" s="199"/>
      <c r="HFZ7" s="199"/>
      <c r="HGA7" s="199"/>
      <c r="HGB7" s="189"/>
      <c r="HGC7" s="209"/>
      <c r="HGD7" s="179"/>
      <c r="HGE7" s="179"/>
      <c r="HGF7" s="179"/>
      <c r="HGG7" s="179"/>
      <c r="HGH7" s="179"/>
      <c r="HGI7" s="179"/>
      <c r="HGJ7" s="199"/>
      <c r="HGK7" s="199"/>
      <c r="HGL7" s="199"/>
      <c r="HGM7" s="199"/>
      <c r="HGN7" s="199"/>
      <c r="HGO7" s="199"/>
      <c r="HGP7" s="199"/>
      <c r="HGQ7" s="199"/>
      <c r="HGR7" s="189"/>
      <c r="HGS7" s="209"/>
      <c r="HGT7" s="179"/>
      <c r="HGU7" s="179"/>
      <c r="HGV7" s="179"/>
      <c r="HGW7" s="179"/>
      <c r="HGX7" s="179"/>
      <c r="HGY7" s="179"/>
      <c r="HGZ7" s="199"/>
      <c r="HHA7" s="199"/>
      <c r="HHB7" s="199"/>
      <c r="HHC7" s="199"/>
      <c r="HHD7" s="199"/>
      <c r="HHE7" s="199"/>
      <c r="HHF7" s="199"/>
      <c r="HHG7" s="199"/>
      <c r="HHH7" s="189"/>
      <c r="HHI7" s="209"/>
      <c r="HHJ7" s="179"/>
      <c r="HHK7" s="179"/>
      <c r="HHL7" s="179"/>
      <c r="HHM7" s="179"/>
      <c r="HHN7" s="179"/>
      <c r="HHO7" s="179"/>
      <c r="HHP7" s="199"/>
      <c r="HHQ7" s="199"/>
      <c r="HHR7" s="199"/>
      <c r="HHS7" s="199"/>
      <c r="HHT7" s="199"/>
      <c r="HHU7" s="199"/>
      <c r="HHV7" s="199"/>
      <c r="HHW7" s="199"/>
      <c r="HHX7" s="189"/>
      <c r="HHY7" s="209"/>
      <c r="HHZ7" s="179"/>
      <c r="HIA7" s="179"/>
      <c r="HIB7" s="179"/>
      <c r="HIC7" s="179"/>
      <c r="HID7" s="179"/>
      <c r="HIE7" s="179"/>
      <c r="HIF7" s="199"/>
      <c r="HIG7" s="199"/>
      <c r="HIH7" s="199"/>
      <c r="HII7" s="199"/>
      <c r="HIJ7" s="199"/>
      <c r="HIK7" s="199"/>
      <c r="HIL7" s="199"/>
      <c r="HIM7" s="199"/>
      <c r="HIN7" s="189"/>
      <c r="HIO7" s="209"/>
      <c r="HIP7" s="179"/>
      <c r="HIQ7" s="179"/>
      <c r="HIR7" s="179"/>
      <c r="HIS7" s="179"/>
      <c r="HIT7" s="179"/>
      <c r="HIU7" s="179"/>
      <c r="HIV7" s="199"/>
      <c r="HIW7" s="199"/>
      <c r="HIX7" s="199"/>
      <c r="HIY7" s="199"/>
      <c r="HIZ7" s="199"/>
      <c r="HJA7" s="199"/>
      <c r="HJB7" s="199"/>
      <c r="HJC7" s="199"/>
      <c r="HJD7" s="189"/>
      <c r="HJE7" s="209"/>
      <c r="HJF7" s="179"/>
      <c r="HJG7" s="179"/>
      <c r="HJH7" s="179"/>
      <c r="HJI7" s="179"/>
      <c r="HJJ7" s="179"/>
      <c r="HJK7" s="179"/>
      <c r="HJL7" s="199"/>
      <c r="HJM7" s="199"/>
      <c r="HJN7" s="199"/>
      <c r="HJO7" s="199"/>
      <c r="HJP7" s="199"/>
      <c r="HJQ7" s="199"/>
      <c r="HJR7" s="199"/>
      <c r="HJS7" s="199"/>
      <c r="HJT7" s="189"/>
      <c r="HJU7" s="209"/>
      <c r="HJV7" s="179"/>
      <c r="HJW7" s="179"/>
      <c r="HJX7" s="179"/>
      <c r="HJY7" s="179"/>
      <c r="HJZ7" s="179"/>
      <c r="HKA7" s="179"/>
      <c r="HKB7" s="199"/>
      <c r="HKC7" s="199"/>
      <c r="HKD7" s="199"/>
      <c r="HKE7" s="199"/>
      <c r="HKF7" s="199"/>
      <c r="HKG7" s="199"/>
      <c r="HKH7" s="199"/>
      <c r="HKI7" s="199"/>
      <c r="HKJ7" s="189"/>
      <c r="HKK7" s="209"/>
      <c r="HKL7" s="179"/>
      <c r="HKM7" s="179"/>
      <c r="HKN7" s="179"/>
      <c r="HKO7" s="179"/>
      <c r="HKP7" s="179"/>
      <c r="HKQ7" s="179"/>
      <c r="HKR7" s="199"/>
      <c r="HKS7" s="199"/>
      <c r="HKT7" s="199"/>
      <c r="HKU7" s="199"/>
      <c r="HKV7" s="199"/>
      <c r="HKW7" s="199"/>
      <c r="HKX7" s="199"/>
      <c r="HKY7" s="199"/>
      <c r="HKZ7" s="189"/>
      <c r="HLA7" s="209"/>
      <c r="HLB7" s="179"/>
      <c r="HLC7" s="179"/>
      <c r="HLD7" s="179"/>
      <c r="HLE7" s="179"/>
      <c r="HLF7" s="179"/>
      <c r="HLG7" s="179"/>
      <c r="HLH7" s="199"/>
      <c r="HLI7" s="199"/>
      <c r="HLJ7" s="199"/>
      <c r="HLK7" s="199"/>
      <c r="HLL7" s="199"/>
      <c r="HLM7" s="199"/>
      <c r="HLN7" s="199"/>
      <c r="HLO7" s="199"/>
      <c r="HLP7" s="189"/>
      <c r="HLQ7" s="209"/>
      <c r="HLR7" s="179"/>
      <c r="HLS7" s="179"/>
      <c r="HLT7" s="179"/>
      <c r="HLU7" s="179"/>
      <c r="HLV7" s="179"/>
      <c r="HLW7" s="179"/>
      <c r="HLX7" s="199"/>
      <c r="HLY7" s="199"/>
      <c r="HLZ7" s="199"/>
      <c r="HMA7" s="199"/>
      <c r="HMB7" s="199"/>
      <c r="HMC7" s="199"/>
      <c r="HMD7" s="199"/>
      <c r="HME7" s="199"/>
      <c r="HMF7" s="189"/>
      <c r="HMG7" s="209"/>
      <c r="HMH7" s="179"/>
      <c r="HMI7" s="179"/>
      <c r="HMJ7" s="179"/>
      <c r="HMK7" s="179"/>
      <c r="HML7" s="179"/>
      <c r="HMM7" s="179"/>
      <c r="HMN7" s="199"/>
      <c r="HMO7" s="199"/>
      <c r="HMP7" s="199"/>
      <c r="HMQ7" s="199"/>
      <c r="HMR7" s="199"/>
      <c r="HMS7" s="199"/>
      <c r="HMT7" s="199"/>
      <c r="HMU7" s="199"/>
      <c r="HMV7" s="189"/>
      <c r="HMW7" s="209"/>
      <c r="HMX7" s="179"/>
      <c r="HMY7" s="179"/>
      <c r="HMZ7" s="179"/>
      <c r="HNA7" s="179"/>
      <c r="HNB7" s="179"/>
      <c r="HNC7" s="179"/>
      <c r="HND7" s="199"/>
      <c r="HNE7" s="199"/>
      <c r="HNF7" s="199"/>
      <c r="HNG7" s="199"/>
      <c r="HNH7" s="199"/>
      <c r="HNI7" s="199"/>
      <c r="HNJ7" s="199"/>
      <c r="HNK7" s="199"/>
      <c r="HNL7" s="189"/>
      <c r="HNM7" s="209"/>
      <c r="HNN7" s="179"/>
      <c r="HNO7" s="179"/>
      <c r="HNP7" s="179"/>
      <c r="HNQ7" s="179"/>
      <c r="HNR7" s="179"/>
      <c r="HNS7" s="179"/>
      <c r="HNT7" s="199"/>
      <c r="HNU7" s="199"/>
      <c r="HNV7" s="199"/>
      <c r="HNW7" s="199"/>
      <c r="HNX7" s="199"/>
      <c r="HNY7" s="199"/>
      <c r="HNZ7" s="199"/>
      <c r="HOA7" s="199"/>
      <c r="HOB7" s="189"/>
      <c r="HOC7" s="209"/>
      <c r="HOD7" s="179"/>
      <c r="HOE7" s="179"/>
      <c r="HOF7" s="179"/>
      <c r="HOG7" s="179"/>
      <c r="HOH7" s="179"/>
      <c r="HOI7" s="179"/>
      <c r="HOJ7" s="199"/>
      <c r="HOK7" s="199"/>
      <c r="HOL7" s="199"/>
      <c r="HOM7" s="199"/>
      <c r="HON7" s="199"/>
      <c r="HOO7" s="199"/>
      <c r="HOP7" s="199"/>
      <c r="HOQ7" s="199"/>
      <c r="HOR7" s="189"/>
      <c r="HOS7" s="209"/>
      <c r="HOT7" s="179"/>
      <c r="HOU7" s="179"/>
      <c r="HOV7" s="179"/>
      <c r="HOW7" s="179"/>
      <c r="HOX7" s="179"/>
      <c r="HOY7" s="179"/>
      <c r="HOZ7" s="199"/>
      <c r="HPA7" s="199"/>
      <c r="HPB7" s="199"/>
      <c r="HPC7" s="199"/>
      <c r="HPD7" s="199"/>
      <c r="HPE7" s="199"/>
      <c r="HPF7" s="199"/>
      <c r="HPG7" s="199"/>
      <c r="HPH7" s="189"/>
      <c r="HPI7" s="209"/>
      <c r="HPJ7" s="179"/>
      <c r="HPK7" s="179"/>
      <c r="HPL7" s="179"/>
      <c r="HPM7" s="179"/>
      <c r="HPN7" s="179"/>
      <c r="HPO7" s="179"/>
      <c r="HPP7" s="199"/>
      <c r="HPQ7" s="199"/>
      <c r="HPR7" s="199"/>
      <c r="HPS7" s="199"/>
      <c r="HPT7" s="199"/>
      <c r="HPU7" s="199"/>
      <c r="HPV7" s="199"/>
      <c r="HPW7" s="199"/>
      <c r="HPX7" s="189"/>
      <c r="HPY7" s="209"/>
      <c r="HPZ7" s="179"/>
      <c r="HQA7" s="179"/>
      <c r="HQB7" s="179"/>
      <c r="HQC7" s="179"/>
      <c r="HQD7" s="179"/>
      <c r="HQE7" s="179"/>
      <c r="HQF7" s="199"/>
      <c r="HQG7" s="199"/>
      <c r="HQH7" s="199"/>
      <c r="HQI7" s="199"/>
      <c r="HQJ7" s="199"/>
      <c r="HQK7" s="199"/>
      <c r="HQL7" s="199"/>
      <c r="HQM7" s="199"/>
      <c r="HQN7" s="189"/>
      <c r="HQO7" s="209"/>
      <c r="HQP7" s="179"/>
      <c r="HQQ7" s="179"/>
      <c r="HQR7" s="179"/>
      <c r="HQS7" s="179"/>
      <c r="HQT7" s="179"/>
      <c r="HQU7" s="179"/>
      <c r="HQV7" s="199"/>
      <c r="HQW7" s="199"/>
      <c r="HQX7" s="199"/>
      <c r="HQY7" s="199"/>
      <c r="HQZ7" s="199"/>
      <c r="HRA7" s="199"/>
      <c r="HRB7" s="199"/>
      <c r="HRC7" s="199"/>
      <c r="HRD7" s="189"/>
      <c r="HRE7" s="209"/>
      <c r="HRF7" s="179"/>
      <c r="HRG7" s="179"/>
      <c r="HRH7" s="179"/>
      <c r="HRI7" s="179"/>
      <c r="HRJ7" s="179"/>
      <c r="HRK7" s="179"/>
      <c r="HRL7" s="199"/>
      <c r="HRM7" s="199"/>
      <c r="HRN7" s="199"/>
      <c r="HRO7" s="199"/>
      <c r="HRP7" s="199"/>
      <c r="HRQ7" s="199"/>
      <c r="HRR7" s="199"/>
      <c r="HRS7" s="199"/>
      <c r="HRT7" s="189"/>
      <c r="HRU7" s="209"/>
      <c r="HRV7" s="179"/>
      <c r="HRW7" s="179"/>
      <c r="HRX7" s="179"/>
      <c r="HRY7" s="179"/>
      <c r="HRZ7" s="179"/>
      <c r="HSA7" s="179"/>
      <c r="HSB7" s="199"/>
      <c r="HSC7" s="199"/>
      <c r="HSD7" s="199"/>
      <c r="HSE7" s="199"/>
      <c r="HSF7" s="199"/>
      <c r="HSG7" s="199"/>
      <c r="HSH7" s="199"/>
      <c r="HSI7" s="199"/>
      <c r="HSJ7" s="189"/>
      <c r="HSK7" s="209"/>
      <c r="HSL7" s="179"/>
      <c r="HSM7" s="179"/>
      <c r="HSN7" s="179"/>
      <c r="HSO7" s="179"/>
      <c r="HSP7" s="179"/>
      <c r="HSQ7" s="179"/>
      <c r="HSR7" s="199"/>
      <c r="HSS7" s="199"/>
      <c r="HST7" s="199"/>
      <c r="HSU7" s="199"/>
      <c r="HSV7" s="199"/>
      <c r="HSW7" s="199"/>
      <c r="HSX7" s="199"/>
      <c r="HSY7" s="199"/>
      <c r="HSZ7" s="189"/>
      <c r="HTA7" s="209"/>
      <c r="HTB7" s="179"/>
      <c r="HTC7" s="179"/>
      <c r="HTD7" s="179"/>
      <c r="HTE7" s="179"/>
      <c r="HTF7" s="179"/>
      <c r="HTG7" s="179"/>
      <c r="HTH7" s="199"/>
      <c r="HTI7" s="199"/>
      <c r="HTJ7" s="199"/>
      <c r="HTK7" s="199"/>
      <c r="HTL7" s="199"/>
      <c r="HTM7" s="199"/>
      <c r="HTN7" s="199"/>
      <c r="HTO7" s="199"/>
      <c r="HTP7" s="189"/>
      <c r="HTQ7" s="209"/>
      <c r="HTR7" s="179"/>
      <c r="HTS7" s="179"/>
      <c r="HTT7" s="179"/>
      <c r="HTU7" s="179"/>
      <c r="HTV7" s="179"/>
      <c r="HTW7" s="179"/>
      <c r="HTX7" s="199"/>
      <c r="HTY7" s="199"/>
      <c r="HTZ7" s="199"/>
      <c r="HUA7" s="199"/>
      <c r="HUB7" s="199"/>
      <c r="HUC7" s="199"/>
      <c r="HUD7" s="199"/>
      <c r="HUE7" s="199"/>
      <c r="HUF7" s="189"/>
      <c r="HUG7" s="209"/>
      <c r="HUH7" s="179"/>
      <c r="HUI7" s="179"/>
      <c r="HUJ7" s="179"/>
      <c r="HUK7" s="179"/>
      <c r="HUL7" s="179"/>
      <c r="HUM7" s="179"/>
      <c r="HUN7" s="199"/>
      <c r="HUO7" s="199"/>
      <c r="HUP7" s="199"/>
      <c r="HUQ7" s="199"/>
      <c r="HUR7" s="199"/>
      <c r="HUS7" s="199"/>
      <c r="HUT7" s="199"/>
      <c r="HUU7" s="199"/>
      <c r="HUV7" s="189"/>
      <c r="HUW7" s="209"/>
      <c r="HUX7" s="179"/>
      <c r="HUY7" s="179"/>
      <c r="HUZ7" s="179"/>
      <c r="HVA7" s="179"/>
      <c r="HVB7" s="179"/>
      <c r="HVC7" s="179"/>
      <c r="HVD7" s="199"/>
      <c r="HVE7" s="199"/>
      <c r="HVF7" s="199"/>
      <c r="HVG7" s="199"/>
      <c r="HVH7" s="199"/>
      <c r="HVI7" s="199"/>
      <c r="HVJ7" s="199"/>
      <c r="HVK7" s="199"/>
      <c r="HVL7" s="189"/>
      <c r="HVM7" s="209"/>
      <c r="HVN7" s="179"/>
      <c r="HVO7" s="179"/>
      <c r="HVP7" s="179"/>
      <c r="HVQ7" s="179"/>
      <c r="HVR7" s="179"/>
      <c r="HVS7" s="179"/>
      <c r="HVT7" s="199"/>
      <c r="HVU7" s="199"/>
      <c r="HVV7" s="199"/>
      <c r="HVW7" s="199"/>
      <c r="HVX7" s="199"/>
      <c r="HVY7" s="199"/>
      <c r="HVZ7" s="199"/>
      <c r="HWA7" s="199"/>
      <c r="HWB7" s="189"/>
      <c r="HWC7" s="209"/>
      <c r="HWD7" s="179"/>
      <c r="HWE7" s="179"/>
      <c r="HWF7" s="179"/>
      <c r="HWG7" s="179"/>
      <c r="HWH7" s="179"/>
      <c r="HWI7" s="179"/>
      <c r="HWJ7" s="199"/>
      <c r="HWK7" s="199"/>
      <c r="HWL7" s="199"/>
      <c r="HWM7" s="199"/>
      <c r="HWN7" s="199"/>
      <c r="HWO7" s="199"/>
      <c r="HWP7" s="199"/>
      <c r="HWQ7" s="199"/>
      <c r="HWR7" s="189"/>
      <c r="HWS7" s="209"/>
      <c r="HWT7" s="179"/>
      <c r="HWU7" s="179"/>
      <c r="HWV7" s="179"/>
      <c r="HWW7" s="179"/>
      <c r="HWX7" s="179"/>
      <c r="HWY7" s="179"/>
      <c r="HWZ7" s="199"/>
      <c r="HXA7" s="199"/>
      <c r="HXB7" s="199"/>
      <c r="HXC7" s="199"/>
      <c r="HXD7" s="199"/>
      <c r="HXE7" s="199"/>
      <c r="HXF7" s="199"/>
      <c r="HXG7" s="199"/>
      <c r="HXH7" s="189"/>
      <c r="HXI7" s="209"/>
      <c r="HXJ7" s="179"/>
      <c r="HXK7" s="179"/>
      <c r="HXL7" s="179"/>
      <c r="HXM7" s="179"/>
      <c r="HXN7" s="179"/>
      <c r="HXO7" s="179"/>
      <c r="HXP7" s="199"/>
      <c r="HXQ7" s="199"/>
      <c r="HXR7" s="199"/>
      <c r="HXS7" s="199"/>
      <c r="HXT7" s="199"/>
      <c r="HXU7" s="199"/>
      <c r="HXV7" s="199"/>
      <c r="HXW7" s="199"/>
      <c r="HXX7" s="189"/>
      <c r="HXY7" s="209"/>
      <c r="HXZ7" s="179"/>
      <c r="HYA7" s="179"/>
      <c r="HYB7" s="179"/>
      <c r="HYC7" s="179"/>
      <c r="HYD7" s="179"/>
      <c r="HYE7" s="179"/>
      <c r="HYF7" s="199"/>
      <c r="HYG7" s="199"/>
      <c r="HYH7" s="199"/>
      <c r="HYI7" s="199"/>
      <c r="HYJ7" s="199"/>
      <c r="HYK7" s="199"/>
      <c r="HYL7" s="199"/>
      <c r="HYM7" s="199"/>
      <c r="HYN7" s="189"/>
      <c r="HYO7" s="209"/>
      <c r="HYP7" s="179"/>
      <c r="HYQ7" s="179"/>
      <c r="HYR7" s="179"/>
      <c r="HYS7" s="179"/>
      <c r="HYT7" s="179"/>
      <c r="HYU7" s="179"/>
      <c r="HYV7" s="199"/>
      <c r="HYW7" s="199"/>
      <c r="HYX7" s="199"/>
      <c r="HYY7" s="199"/>
      <c r="HYZ7" s="199"/>
      <c r="HZA7" s="199"/>
      <c r="HZB7" s="199"/>
      <c r="HZC7" s="199"/>
      <c r="HZD7" s="189"/>
      <c r="HZE7" s="209"/>
      <c r="HZF7" s="179"/>
      <c r="HZG7" s="179"/>
      <c r="HZH7" s="179"/>
      <c r="HZI7" s="179"/>
      <c r="HZJ7" s="179"/>
      <c r="HZK7" s="179"/>
      <c r="HZL7" s="199"/>
      <c r="HZM7" s="199"/>
      <c r="HZN7" s="199"/>
      <c r="HZO7" s="199"/>
      <c r="HZP7" s="199"/>
      <c r="HZQ7" s="199"/>
      <c r="HZR7" s="199"/>
      <c r="HZS7" s="199"/>
      <c r="HZT7" s="189"/>
      <c r="HZU7" s="209"/>
      <c r="HZV7" s="179"/>
      <c r="HZW7" s="179"/>
      <c r="HZX7" s="179"/>
      <c r="HZY7" s="179"/>
      <c r="HZZ7" s="179"/>
      <c r="IAA7" s="179"/>
      <c r="IAB7" s="199"/>
      <c r="IAC7" s="199"/>
      <c r="IAD7" s="199"/>
      <c r="IAE7" s="199"/>
      <c r="IAF7" s="199"/>
      <c r="IAG7" s="199"/>
      <c r="IAH7" s="199"/>
      <c r="IAI7" s="199"/>
      <c r="IAJ7" s="189"/>
      <c r="IAK7" s="209"/>
      <c r="IAL7" s="179"/>
      <c r="IAM7" s="179"/>
      <c r="IAN7" s="179"/>
      <c r="IAO7" s="179"/>
      <c r="IAP7" s="179"/>
      <c r="IAQ7" s="179"/>
      <c r="IAR7" s="199"/>
      <c r="IAS7" s="199"/>
      <c r="IAT7" s="199"/>
      <c r="IAU7" s="199"/>
      <c r="IAV7" s="199"/>
      <c r="IAW7" s="199"/>
      <c r="IAX7" s="199"/>
      <c r="IAY7" s="199"/>
      <c r="IAZ7" s="189"/>
      <c r="IBA7" s="209"/>
      <c r="IBB7" s="179"/>
      <c r="IBC7" s="179"/>
      <c r="IBD7" s="179"/>
      <c r="IBE7" s="179"/>
      <c r="IBF7" s="179"/>
      <c r="IBG7" s="179"/>
      <c r="IBH7" s="199"/>
      <c r="IBI7" s="199"/>
      <c r="IBJ7" s="199"/>
      <c r="IBK7" s="199"/>
      <c r="IBL7" s="199"/>
      <c r="IBM7" s="199"/>
      <c r="IBN7" s="199"/>
      <c r="IBO7" s="199"/>
      <c r="IBP7" s="189"/>
      <c r="IBQ7" s="209"/>
      <c r="IBR7" s="179"/>
      <c r="IBS7" s="179"/>
      <c r="IBT7" s="179"/>
      <c r="IBU7" s="179"/>
      <c r="IBV7" s="179"/>
      <c r="IBW7" s="179"/>
      <c r="IBX7" s="199"/>
      <c r="IBY7" s="199"/>
      <c r="IBZ7" s="199"/>
      <c r="ICA7" s="199"/>
      <c r="ICB7" s="199"/>
      <c r="ICC7" s="199"/>
      <c r="ICD7" s="199"/>
      <c r="ICE7" s="199"/>
      <c r="ICF7" s="189"/>
      <c r="ICG7" s="209"/>
      <c r="ICH7" s="179"/>
      <c r="ICI7" s="179"/>
      <c r="ICJ7" s="179"/>
      <c r="ICK7" s="179"/>
      <c r="ICL7" s="179"/>
      <c r="ICM7" s="179"/>
      <c r="ICN7" s="199"/>
      <c r="ICO7" s="199"/>
      <c r="ICP7" s="199"/>
      <c r="ICQ7" s="199"/>
      <c r="ICR7" s="199"/>
      <c r="ICS7" s="199"/>
      <c r="ICT7" s="199"/>
      <c r="ICU7" s="199"/>
      <c r="ICV7" s="189"/>
      <c r="ICW7" s="209"/>
      <c r="ICX7" s="179"/>
      <c r="ICY7" s="179"/>
      <c r="ICZ7" s="179"/>
      <c r="IDA7" s="179"/>
      <c r="IDB7" s="179"/>
      <c r="IDC7" s="179"/>
      <c r="IDD7" s="199"/>
      <c r="IDE7" s="199"/>
      <c r="IDF7" s="199"/>
      <c r="IDG7" s="199"/>
      <c r="IDH7" s="199"/>
      <c r="IDI7" s="199"/>
      <c r="IDJ7" s="199"/>
      <c r="IDK7" s="199"/>
      <c r="IDL7" s="189"/>
      <c r="IDM7" s="209"/>
      <c r="IDN7" s="179"/>
      <c r="IDO7" s="179"/>
      <c r="IDP7" s="179"/>
      <c r="IDQ7" s="179"/>
      <c r="IDR7" s="179"/>
      <c r="IDS7" s="179"/>
      <c r="IDT7" s="199"/>
      <c r="IDU7" s="199"/>
      <c r="IDV7" s="199"/>
      <c r="IDW7" s="199"/>
      <c r="IDX7" s="199"/>
      <c r="IDY7" s="199"/>
      <c r="IDZ7" s="199"/>
      <c r="IEA7" s="199"/>
      <c r="IEB7" s="189"/>
      <c r="IEC7" s="209"/>
      <c r="IED7" s="179"/>
      <c r="IEE7" s="179"/>
      <c r="IEF7" s="179"/>
      <c r="IEG7" s="179"/>
      <c r="IEH7" s="179"/>
      <c r="IEI7" s="179"/>
      <c r="IEJ7" s="199"/>
      <c r="IEK7" s="199"/>
      <c r="IEL7" s="199"/>
      <c r="IEM7" s="199"/>
      <c r="IEN7" s="199"/>
      <c r="IEO7" s="199"/>
      <c r="IEP7" s="199"/>
      <c r="IEQ7" s="199"/>
      <c r="IER7" s="189"/>
      <c r="IES7" s="209"/>
      <c r="IET7" s="179"/>
      <c r="IEU7" s="179"/>
      <c r="IEV7" s="179"/>
      <c r="IEW7" s="179"/>
      <c r="IEX7" s="179"/>
      <c r="IEY7" s="179"/>
      <c r="IEZ7" s="199"/>
      <c r="IFA7" s="199"/>
      <c r="IFB7" s="199"/>
      <c r="IFC7" s="199"/>
      <c r="IFD7" s="199"/>
      <c r="IFE7" s="199"/>
      <c r="IFF7" s="199"/>
      <c r="IFG7" s="199"/>
      <c r="IFH7" s="189"/>
      <c r="IFI7" s="209"/>
      <c r="IFJ7" s="179"/>
      <c r="IFK7" s="179"/>
      <c r="IFL7" s="179"/>
      <c r="IFM7" s="179"/>
      <c r="IFN7" s="179"/>
      <c r="IFO7" s="179"/>
      <c r="IFP7" s="199"/>
      <c r="IFQ7" s="199"/>
      <c r="IFR7" s="199"/>
      <c r="IFS7" s="199"/>
      <c r="IFT7" s="199"/>
      <c r="IFU7" s="199"/>
      <c r="IFV7" s="199"/>
      <c r="IFW7" s="199"/>
      <c r="IFX7" s="189"/>
      <c r="IFY7" s="209"/>
      <c r="IFZ7" s="179"/>
      <c r="IGA7" s="179"/>
      <c r="IGB7" s="179"/>
      <c r="IGC7" s="179"/>
      <c r="IGD7" s="179"/>
      <c r="IGE7" s="179"/>
      <c r="IGF7" s="199"/>
      <c r="IGG7" s="199"/>
      <c r="IGH7" s="199"/>
      <c r="IGI7" s="199"/>
      <c r="IGJ7" s="199"/>
      <c r="IGK7" s="199"/>
      <c r="IGL7" s="199"/>
      <c r="IGM7" s="199"/>
      <c r="IGN7" s="189"/>
      <c r="IGO7" s="209"/>
      <c r="IGP7" s="179"/>
      <c r="IGQ7" s="179"/>
      <c r="IGR7" s="179"/>
      <c r="IGS7" s="179"/>
      <c r="IGT7" s="179"/>
      <c r="IGU7" s="179"/>
      <c r="IGV7" s="199"/>
      <c r="IGW7" s="199"/>
      <c r="IGX7" s="199"/>
      <c r="IGY7" s="199"/>
      <c r="IGZ7" s="199"/>
      <c r="IHA7" s="199"/>
      <c r="IHB7" s="199"/>
      <c r="IHC7" s="199"/>
      <c r="IHD7" s="189"/>
      <c r="IHE7" s="209"/>
      <c r="IHF7" s="179"/>
      <c r="IHG7" s="179"/>
      <c r="IHH7" s="179"/>
      <c r="IHI7" s="179"/>
      <c r="IHJ7" s="179"/>
      <c r="IHK7" s="179"/>
      <c r="IHL7" s="199"/>
      <c r="IHM7" s="199"/>
      <c r="IHN7" s="199"/>
      <c r="IHO7" s="199"/>
      <c r="IHP7" s="199"/>
      <c r="IHQ7" s="199"/>
      <c r="IHR7" s="199"/>
      <c r="IHS7" s="199"/>
      <c r="IHT7" s="189"/>
      <c r="IHU7" s="209"/>
      <c r="IHV7" s="179"/>
      <c r="IHW7" s="179"/>
      <c r="IHX7" s="179"/>
      <c r="IHY7" s="179"/>
      <c r="IHZ7" s="179"/>
      <c r="IIA7" s="179"/>
      <c r="IIB7" s="199"/>
      <c r="IIC7" s="199"/>
      <c r="IID7" s="199"/>
      <c r="IIE7" s="199"/>
      <c r="IIF7" s="199"/>
      <c r="IIG7" s="199"/>
      <c r="IIH7" s="199"/>
      <c r="III7" s="199"/>
      <c r="IIJ7" s="189"/>
      <c r="IIK7" s="209"/>
      <c r="IIL7" s="179"/>
      <c r="IIM7" s="179"/>
      <c r="IIN7" s="179"/>
      <c r="IIO7" s="179"/>
      <c r="IIP7" s="179"/>
      <c r="IIQ7" s="179"/>
      <c r="IIR7" s="199"/>
      <c r="IIS7" s="199"/>
      <c r="IIT7" s="199"/>
      <c r="IIU7" s="199"/>
      <c r="IIV7" s="199"/>
      <c r="IIW7" s="199"/>
      <c r="IIX7" s="199"/>
      <c r="IIY7" s="199"/>
      <c r="IIZ7" s="189"/>
      <c r="IJA7" s="209"/>
      <c r="IJB7" s="179"/>
      <c r="IJC7" s="179"/>
      <c r="IJD7" s="179"/>
      <c r="IJE7" s="179"/>
      <c r="IJF7" s="179"/>
      <c r="IJG7" s="179"/>
      <c r="IJH7" s="199"/>
      <c r="IJI7" s="199"/>
      <c r="IJJ7" s="199"/>
      <c r="IJK7" s="199"/>
      <c r="IJL7" s="199"/>
      <c r="IJM7" s="199"/>
      <c r="IJN7" s="199"/>
      <c r="IJO7" s="199"/>
      <c r="IJP7" s="189"/>
      <c r="IJQ7" s="209"/>
      <c r="IJR7" s="179"/>
      <c r="IJS7" s="179"/>
      <c r="IJT7" s="179"/>
      <c r="IJU7" s="179"/>
      <c r="IJV7" s="179"/>
      <c r="IJW7" s="179"/>
      <c r="IJX7" s="199"/>
      <c r="IJY7" s="199"/>
      <c r="IJZ7" s="199"/>
      <c r="IKA7" s="199"/>
      <c r="IKB7" s="199"/>
      <c r="IKC7" s="199"/>
      <c r="IKD7" s="199"/>
      <c r="IKE7" s="199"/>
      <c r="IKF7" s="189"/>
      <c r="IKG7" s="209"/>
      <c r="IKH7" s="179"/>
      <c r="IKI7" s="179"/>
      <c r="IKJ7" s="179"/>
      <c r="IKK7" s="179"/>
      <c r="IKL7" s="179"/>
      <c r="IKM7" s="179"/>
      <c r="IKN7" s="199"/>
      <c r="IKO7" s="199"/>
      <c r="IKP7" s="199"/>
      <c r="IKQ7" s="199"/>
      <c r="IKR7" s="199"/>
      <c r="IKS7" s="199"/>
      <c r="IKT7" s="199"/>
      <c r="IKU7" s="199"/>
      <c r="IKV7" s="189"/>
      <c r="IKW7" s="209"/>
      <c r="IKX7" s="179"/>
      <c r="IKY7" s="179"/>
      <c r="IKZ7" s="179"/>
      <c r="ILA7" s="179"/>
      <c r="ILB7" s="179"/>
      <c r="ILC7" s="179"/>
      <c r="ILD7" s="199"/>
      <c r="ILE7" s="199"/>
      <c r="ILF7" s="199"/>
      <c r="ILG7" s="199"/>
      <c r="ILH7" s="199"/>
      <c r="ILI7" s="199"/>
      <c r="ILJ7" s="199"/>
      <c r="ILK7" s="199"/>
      <c r="ILL7" s="189"/>
      <c r="ILM7" s="209"/>
      <c r="ILN7" s="179"/>
      <c r="ILO7" s="179"/>
      <c r="ILP7" s="179"/>
      <c r="ILQ7" s="179"/>
      <c r="ILR7" s="179"/>
      <c r="ILS7" s="179"/>
      <c r="ILT7" s="199"/>
      <c r="ILU7" s="199"/>
      <c r="ILV7" s="199"/>
      <c r="ILW7" s="199"/>
      <c r="ILX7" s="199"/>
      <c r="ILY7" s="199"/>
      <c r="ILZ7" s="199"/>
      <c r="IMA7" s="199"/>
      <c r="IMB7" s="189"/>
      <c r="IMC7" s="209"/>
      <c r="IMD7" s="179"/>
      <c r="IME7" s="179"/>
      <c r="IMF7" s="179"/>
      <c r="IMG7" s="179"/>
      <c r="IMH7" s="179"/>
      <c r="IMI7" s="179"/>
      <c r="IMJ7" s="199"/>
      <c r="IMK7" s="199"/>
      <c r="IML7" s="199"/>
      <c r="IMM7" s="199"/>
      <c r="IMN7" s="199"/>
      <c r="IMO7" s="199"/>
      <c r="IMP7" s="199"/>
      <c r="IMQ7" s="199"/>
      <c r="IMR7" s="189"/>
      <c r="IMS7" s="209"/>
      <c r="IMT7" s="179"/>
      <c r="IMU7" s="179"/>
      <c r="IMV7" s="179"/>
      <c r="IMW7" s="179"/>
      <c r="IMX7" s="179"/>
      <c r="IMY7" s="179"/>
      <c r="IMZ7" s="199"/>
      <c r="INA7" s="199"/>
      <c r="INB7" s="199"/>
      <c r="INC7" s="199"/>
      <c r="IND7" s="199"/>
      <c r="INE7" s="199"/>
      <c r="INF7" s="199"/>
      <c r="ING7" s="199"/>
      <c r="INH7" s="189"/>
      <c r="INI7" s="209"/>
      <c r="INJ7" s="179"/>
      <c r="INK7" s="179"/>
      <c r="INL7" s="179"/>
      <c r="INM7" s="179"/>
      <c r="INN7" s="179"/>
      <c r="INO7" s="179"/>
      <c r="INP7" s="199"/>
      <c r="INQ7" s="199"/>
      <c r="INR7" s="199"/>
      <c r="INS7" s="199"/>
      <c r="INT7" s="199"/>
      <c r="INU7" s="199"/>
      <c r="INV7" s="199"/>
      <c r="INW7" s="199"/>
      <c r="INX7" s="189"/>
      <c r="INY7" s="209"/>
      <c r="INZ7" s="179"/>
      <c r="IOA7" s="179"/>
      <c r="IOB7" s="179"/>
      <c r="IOC7" s="179"/>
      <c r="IOD7" s="179"/>
      <c r="IOE7" s="179"/>
      <c r="IOF7" s="199"/>
      <c r="IOG7" s="199"/>
      <c r="IOH7" s="199"/>
      <c r="IOI7" s="199"/>
      <c r="IOJ7" s="199"/>
      <c r="IOK7" s="199"/>
      <c r="IOL7" s="199"/>
      <c r="IOM7" s="199"/>
      <c r="ION7" s="189"/>
      <c r="IOO7" s="209"/>
      <c r="IOP7" s="179"/>
      <c r="IOQ7" s="179"/>
      <c r="IOR7" s="179"/>
      <c r="IOS7" s="179"/>
      <c r="IOT7" s="179"/>
      <c r="IOU7" s="179"/>
      <c r="IOV7" s="199"/>
      <c r="IOW7" s="199"/>
      <c r="IOX7" s="199"/>
      <c r="IOY7" s="199"/>
      <c r="IOZ7" s="199"/>
      <c r="IPA7" s="199"/>
      <c r="IPB7" s="199"/>
      <c r="IPC7" s="199"/>
      <c r="IPD7" s="189"/>
      <c r="IPE7" s="209"/>
      <c r="IPF7" s="179"/>
      <c r="IPG7" s="179"/>
      <c r="IPH7" s="179"/>
      <c r="IPI7" s="179"/>
      <c r="IPJ7" s="179"/>
      <c r="IPK7" s="179"/>
      <c r="IPL7" s="199"/>
      <c r="IPM7" s="199"/>
      <c r="IPN7" s="199"/>
      <c r="IPO7" s="199"/>
      <c r="IPP7" s="199"/>
      <c r="IPQ7" s="199"/>
      <c r="IPR7" s="199"/>
      <c r="IPS7" s="199"/>
      <c r="IPT7" s="189"/>
      <c r="IPU7" s="209"/>
      <c r="IPV7" s="179"/>
      <c r="IPW7" s="179"/>
      <c r="IPX7" s="179"/>
      <c r="IPY7" s="179"/>
      <c r="IPZ7" s="179"/>
      <c r="IQA7" s="179"/>
      <c r="IQB7" s="199"/>
      <c r="IQC7" s="199"/>
      <c r="IQD7" s="199"/>
      <c r="IQE7" s="199"/>
      <c r="IQF7" s="199"/>
      <c r="IQG7" s="199"/>
      <c r="IQH7" s="199"/>
      <c r="IQI7" s="199"/>
      <c r="IQJ7" s="189"/>
      <c r="IQK7" s="209"/>
      <c r="IQL7" s="179"/>
      <c r="IQM7" s="179"/>
      <c r="IQN7" s="179"/>
      <c r="IQO7" s="179"/>
      <c r="IQP7" s="179"/>
      <c r="IQQ7" s="179"/>
      <c r="IQR7" s="199"/>
      <c r="IQS7" s="199"/>
      <c r="IQT7" s="199"/>
      <c r="IQU7" s="199"/>
      <c r="IQV7" s="199"/>
      <c r="IQW7" s="199"/>
      <c r="IQX7" s="199"/>
      <c r="IQY7" s="199"/>
      <c r="IQZ7" s="189"/>
      <c r="IRA7" s="209"/>
      <c r="IRB7" s="179"/>
      <c r="IRC7" s="179"/>
      <c r="IRD7" s="179"/>
      <c r="IRE7" s="179"/>
      <c r="IRF7" s="179"/>
      <c r="IRG7" s="179"/>
      <c r="IRH7" s="199"/>
      <c r="IRI7" s="199"/>
      <c r="IRJ7" s="199"/>
      <c r="IRK7" s="199"/>
      <c r="IRL7" s="199"/>
      <c r="IRM7" s="199"/>
      <c r="IRN7" s="199"/>
      <c r="IRO7" s="199"/>
      <c r="IRP7" s="189"/>
      <c r="IRQ7" s="209"/>
      <c r="IRR7" s="179"/>
      <c r="IRS7" s="179"/>
      <c r="IRT7" s="179"/>
      <c r="IRU7" s="179"/>
      <c r="IRV7" s="179"/>
      <c r="IRW7" s="179"/>
      <c r="IRX7" s="199"/>
      <c r="IRY7" s="199"/>
      <c r="IRZ7" s="199"/>
      <c r="ISA7" s="199"/>
      <c r="ISB7" s="199"/>
      <c r="ISC7" s="199"/>
      <c r="ISD7" s="199"/>
      <c r="ISE7" s="199"/>
      <c r="ISF7" s="189"/>
      <c r="ISG7" s="209"/>
      <c r="ISH7" s="179"/>
      <c r="ISI7" s="179"/>
      <c r="ISJ7" s="179"/>
      <c r="ISK7" s="179"/>
      <c r="ISL7" s="179"/>
      <c r="ISM7" s="179"/>
      <c r="ISN7" s="199"/>
      <c r="ISO7" s="199"/>
      <c r="ISP7" s="199"/>
      <c r="ISQ7" s="199"/>
      <c r="ISR7" s="199"/>
      <c r="ISS7" s="199"/>
      <c r="IST7" s="199"/>
      <c r="ISU7" s="199"/>
      <c r="ISV7" s="189"/>
      <c r="ISW7" s="209"/>
      <c r="ISX7" s="179"/>
      <c r="ISY7" s="179"/>
      <c r="ISZ7" s="179"/>
      <c r="ITA7" s="179"/>
      <c r="ITB7" s="179"/>
      <c r="ITC7" s="179"/>
      <c r="ITD7" s="199"/>
      <c r="ITE7" s="199"/>
      <c r="ITF7" s="199"/>
      <c r="ITG7" s="199"/>
      <c r="ITH7" s="199"/>
      <c r="ITI7" s="199"/>
      <c r="ITJ7" s="199"/>
      <c r="ITK7" s="199"/>
      <c r="ITL7" s="189"/>
      <c r="ITM7" s="209"/>
      <c r="ITN7" s="179"/>
      <c r="ITO7" s="179"/>
      <c r="ITP7" s="179"/>
      <c r="ITQ7" s="179"/>
      <c r="ITR7" s="179"/>
      <c r="ITS7" s="179"/>
      <c r="ITT7" s="199"/>
      <c r="ITU7" s="199"/>
      <c r="ITV7" s="199"/>
      <c r="ITW7" s="199"/>
      <c r="ITX7" s="199"/>
      <c r="ITY7" s="199"/>
      <c r="ITZ7" s="199"/>
      <c r="IUA7" s="199"/>
      <c r="IUB7" s="189"/>
      <c r="IUC7" s="209"/>
      <c r="IUD7" s="179"/>
      <c r="IUE7" s="179"/>
      <c r="IUF7" s="179"/>
      <c r="IUG7" s="179"/>
      <c r="IUH7" s="179"/>
      <c r="IUI7" s="179"/>
      <c r="IUJ7" s="199"/>
      <c r="IUK7" s="199"/>
      <c r="IUL7" s="199"/>
      <c r="IUM7" s="199"/>
      <c r="IUN7" s="199"/>
      <c r="IUO7" s="199"/>
      <c r="IUP7" s="199"/>
      <c r="IUQ7" s="199"/>
      <c r="IUR7" s="189"/>
      <c r="IUS7" s="209"/>
      <c r="IUT7" s="179"/>
      <c r="IUU7" s="179"/>
      <c r="IUV7" s="179"/>
      <c r="IUW7" s="179"/>
      <c r="IUX7" s="179"/>
      <c r="IUY7" s="179"/>
      <c r="IUZ7" s="199"/>
      <c r="IVA7" s="199"/>
      <c r="IVB7" s="199"/>
      <c r="IVC7" s="199"/>
      <c r="IVD7" s="199"/>
      <c r="IVE7" s="199"/>
      <c r="IVF7" s="199"/>
      <c r="IVG7" s="199"/>
      <c r="IVH7" s="189"/>
      <c r="IVI7" s="209"/>
      <c r="IVJ7" s="179"/>
      <c r="IVK7" s="179"/>
      <c r="IVL7" s="179"/>
      <c r="IVM7" s="179"/>
      <c r="IVN7" s="179"/>
      <c r="IVO7" s="179"/>
      <c r="IVP7" s="199"/>
      <c r="IVQ7" s="199"/>
      <c r="IVR7" s="199"/>
      <c r="IVS7" s="199"/>
      <c r="IVT7" s="199"/>
      <c r="IVU7" s="199"/>
      <c r="IVV7" s="199"/>
      <c r="IVW7" s="199"/>
      <c r="IVX7" s="189"/>
      <c r="IVY7" s="209"/>
      <c r="IVZ7" s="179"/>
      <c r="IWA7" s="179"/>
      <c r="IWB7" s="179"/>
      <c r="IWC7" s="179"/>
      <c r="IWD7" s="179"/>
      <c r="IWE7" s="179"/>
      <c r="IWF7" s="199"/>
      <c r="IWG7" s="199"/>
      <c r="IWH7" s="199"/>
      <c r="IWI7" s="199"/>
      <c r="IWJ7" s="199"/>
      <c r="IWK7" s="199"/>
      <c r="IWL7" s="199"/>
      <c r="IWM7" s="199"/>
      <c r="IWN7" s="189"/>
      <c r="IWO7" s="209"/>
      <c r="IWP7" s="179"/>
      <c r="IWQ7" s="179"/>
      <c r="IWR7" s="179"/>
      <c r="IWS7" s="179"/>
      <c r="IWT7" s="179"/>
      <c r="IWU7" s="179"/>
      <c r="IWV7" s="199"/>
      <c r="IWW7" s="199"/>
      <c r="IWX7" s="199"/>
      <c r="IWY7" s="199"/>
      <c r="IWZ7" s="199"/>
      <c r="IXA7" s="199"/>
      <c r="IXB7" s="199"/>
      <c r="IXC7" s="199"/>
      <c r="IXD7" s="189"/>
      <c r="IXE7" s="209"/>
      <c r="IXF7" s="179"/>
      <c r="IXG7" s="179"/>
      <c r="IXH7" s="179"/>
      <c r="IXI7" s="179"/>
      <c r="IXJ7" s="179"/>
      <c r="IXK7" s="179"/>
      <c r="IXL7" s="199"/>
      <c r="IXM7" s="199"/>
      <c r="IXN7" s="199"/>
      <c r="IXO7" s="199"/>
      <c r="IXP7" s="199"/>
      <c r="IXQ7" s="199"/>
      <c r="IXR7" s="199"/>
      <c r="IXS7" s="199"/>
      <c r="IXT7" s="189"/>
      <c r="IXU7" s="209"/>
      <c r="IXV7" s="179"/>
      <c r="IXW7" s="179"/>
      <c r="IXX7" s="179"/>
      <c r="IXY7" s="179"/>
      <c r="IXZ7" s="179"/>
      <c r="IYA7" s="179"/>
      <c r="IYB7" s="199"/>
      <c r="IYC7" s="199"/>
      <c r="IYD7" s="199"/>
      <c r="IYE7" s="199"/>
      <c r="IYF7" s="199"/>
      <c r="IYG7" s="199"/>
      <c r="IYH7" s="199"/>
      <c r="IYI7" s="199"/>
      <c r="IYJ7" s="189"/>
      <c r="IYK7" s="209"/>
      <c r="IYL7" s="179"/>
      <c r="IYM7" s="179"/>
      <c r="IYN7" s="179"/>
      <c r="IYO7" s="179"/>
      <c r="IYP7" s="179"/>
      <c r="IYQ7" s="179"/>
      <c r="IYR7" s="199"/>
      <c r="IYS7" s="199"/>
      <c r="IYT7" s="199"/>
      <c r="IYU7" s="199"/>
      <c r="IYV7" s="199"/>
      <c r="IYW7" s="199"/>
      <c r="IYX7" s="199"/>
      <c r="IYY7" s="199"/>
      <c r="IYZ7" s="189"/>
      <c r="IZA7" s="209"/>
      <c r="IZB7" s="179"/>
      <c r="IZC7" s="179"/>
      <c r="IZD7" s="179"/>
      <c r="IZE7" s="179"/>
      <c r="IZF7" s="179"/>
      <c r="IZG7" s="179"/>
      <c r="IZH7" s="199"/>
      <c r="IZI7" s="199"/>
      <c r="IZJ7" s="199"/>
      <c r="IZK7" s="199"/>
      <c r="IZL7" s="199"/>
      <c r="IZM7" s="199"/>
      <c r="IZN7" s="199"/>
      <c r="IZO7" s="199"/>
      <c r="IZP7" s="189"/>
      <c r="IZQ7" s="209"/>
      <c r="IZR7" s="179"/>
      <c r="IZS7" s="179"/>
      <c r="IZT7" s="179"/>
      <c r="IZU7" s="179"/>
      <c r="IZV7" s="179"/>
      <c r="IZW7" s="179"/>
      <c r="IZX7" s="199"/>
      <c r="IZY7" s="199"/>
      <c r="IZZ7" s="199"/>
      <c r="JAA7" s="199"/>
      <c r="JAB7" s="199"/>
      <c r="JAC7" s="199"/>
      <c r="JAD7" s="199"/>
      <c r="JAE7" s="199"/>
      <c r="JAF7" s="189"/>
      <c r="JAG7" s="209"/>
      <c r="JAH7" s="179"/>
      <c r="JAI7" s="179"/>
      <c r="JAJ7" s="179"/>
      <c r="JAK7" s="179"/>
      <c r="JAL7" s="179"/>
      <c r="JAM7" s="179"/>
      <c r="JAN7" s="199"/>
      <c r="JAO7" s="199"/>
      <c r="JAP7" s="199"/>
      <c r="JAQ7" s="199"/>
      <c r="JAR7" s="199"/>
      <c r="JAS7" s="199"/>
      <c r="JAT7" s="199"/>
      <c r="JAU7" s="199"/>
      <c r="JAV7" s="189"/>
      <c r="JAW7" s="209"/>
      <c r="JAX7" s="179"/>
      <c r="JAY7" s="179"/>
      <c r="JAZ7" s="179"/>
      <c r="JBA7" s="179"/>
      <c r="JBB7" s="179"/>
      <c r="JBC7" s="179"/>
      <c r="JBD7" s="199"/>
      <c r="JBE7" s="199"/>
      <c r="JBF7" s="199"/>
      <c r="JBG7" s="199"/>
      <c r="JBH7" s="199"/>
      <c r="JBI7" s="199"/>
      <c r="JBJ7" s="199"/>
      <c r="JBK7" s="199"/>
      <c r="JBL7" s="189"/>
      <c r="JBM7" s="209"/>
      <c r="JBN7" s="179"/>
      <c r="JBO7" s="179"/>
      <c r="JBP7" s="179"/>
      <c r="JBQ7" s="179"/>
      <c r="JBR7" s="179"/>
      <c r="JBS7" s="179"/>
      <c r="JBT7" s="199"/>
      <c r="JBU7" s="199"/>
      <c r="JBV7" s="199"/>
      <c r="JBW7" s="199"/>
      <c r="JBX7" s="199"/>
      <c r="JBY7" s="199"/>
      <c r="JBZ7" s="199"/>
      <c r="JCA7" s="199"/>
      <c r="JCB7" s="189"/>
      <c r="JCC7" s="209"/>
      <c r="JCD7" s="179"/>
      <c r="JCE7" s="179"/>
      <c r="JCF7" s="179"/>
      <c r="JCG7" s="179"/>
      <c r="JCH7" s="179"/>
      <c r="JCI7" s="179"/>
      <c r="JCJ7" s="199"/>
      <c r="JCK7" s="199"/>
      <c r="JCL7" s="199"/>
      <c r="JCM7" s="199"/>
      <c r="JCN7" s="199"/>
      <c r="JCO7" s="199"/>
      <c r="JCP7" s="199"/>
      <c r="JCQ7" s="199"/>
      <c r="JCR7" s="189"/>
      <c r="JCS7" s="209"/>
      <c r="JCT7" s="179"/>
      <c r="JCU7" s="179"/>
      <c r="JCV7" s="179"/>
      <c r="JCW7" s="179"/>
      <c r="JCX7" s="179"/>
      <c r="JCY7" s="179"/>
      <c r="JCZ7" s="199"/>
      <c r="JDA7" s="199"/>
      <c r="JDB7" s="199"/>
      <c r="JDC7" s="199"/>
      <c r="JDD7" s="199"/>
      <c r="JDE7" s="199"/>
      <c r="JDF7" s="199"/>
      <c r="JDG7" s="199"/>
      <c r="JDH7" s="189"/>
      <c r="JDI7" s="209"/>
      <c r="JDJ7" s="179"/>
      <c r="JDK7" s="179"/>
      <c r="JDL7" s="179"/>
      <c r="JDM7" s="179"/>
      <c r="JDN7" s="179"/>
      <c r="JDO7" s="179"/>
      <c r="JDP7" s="199"/>
      <c r="JDQ7" s="199"/>
      <c r="JDR7" s="199"/>
      <c r="JDS7" s="199"/>
      <c r="JDT7" s="199"/>
      <c r="JDU7" s="199"/>
      <c r="JDV7" s="199"/>
      <c r="JDW7" s="199"/>
      <c r="JDX7" s="189"/>
      <c r="JDY7" s="209"/>
      <c r="JDZ7" s="179"/>
      <c r="JEA7" s="179"/>
      <c r="JEB7" s="179"/>
      <c r="JEC7" s="179"/>
      <c r="JED7" s="179"/>
      <c r="JEE7" s="179"/>
      <c r="JEF7" s="199"/>
      <c r="JEG7" s="199"/>
      <c r="JEH7" s="199"/>
      <c r="JEI7" s="199"/>
      <c r="JEJ7" s="199"/>
      <c r="JEK7" s="199"/>
      <c r="JEL7" s="199"/>
      <c r="JEM7" s="199"/>
      <c r="JEN7" s="189"/>
      <c r="JEO7" s="209"/>
      <c r="JEP7" s="179"/>
      <c r="JEQ7" s="179"/>
      <c r="JER7" s="179"/>
      <c r="JES7" s="179"/>
      <c r="JET7" s="179"/>
      <c r="JEU7" s="179"/>
      <c r="JEV7" s="199"/>
      <c r="JEW7" s="199"/>
      <c r="JEX7" s="199"/>
      <c r="JEY7" s="199"/>
      <c r="JEZ7" s="199"/>
      <c r="JFA7" s="199"/>
      <c r="JFB7" s="199"/>
      <c r="JFC7" s="199"/>
      <c r="JFD7" s="189"/>
      <c r="JFE7" s="209"/>
      <c r="JFF7" s="179"/>
      <c r="JFG7" s="179"/>
      <c r="JFH7" s="179"/>
      <c r="JFI7" s="179"/>
      <c r="JFJ7" s="179"/>
      <c r="JFK7" s="179"/>
      <c r="JFL7" s="199"/>
      <c r="JFM7" s="199"/>
      <c r="JFN7" s="199"/>
      <c r="JFO7" s="199"/>
      <c r="JFP7" s="199"/>
      <c r="JFQ7" s="199"/>
      <c r="JFR7" s="199"/>
      <c r="JFS7" s="199"/>
      <c r="JFT7" s="189"/>
      <c r="JFU7" s="209"/>
      <c r="JFV7" s="179"/>
      <c r="JFW7" s="179"/>
      <c r="JFX7" s="179"/>
      <c r="JFY7" s="179"/>
      <c r="JFZ7" s="179"/>
      <c r="JGA7" s="179"/>
      <c r="JGB7" s="199"/>
      <c r="JGC7" s="199"/>
      <c r="JGD7" s="199"/>
      <c r="JGE7" s="199"/>
      <c r="JGF7" s="199"/>
      <c r="JGG7" s="199"/>
      <c r="JGH7" s="199"/>
      <c r="JGI7" s="199"/>
      <c r="JGJ7" s="189"/>
      <c r="JGK7" s="209"/>
      <c r="JGL7" s="179"/>
      <c r="JGM7" s="179"/>
      <c r="JGN7" s="179"/>
      <c r="JGO7" s="179"/>
      <c r="JGP7" s="179"/>
      <c r="JGQ7" s="179"/>
      <c r="JGR7" s="199"/>
      <c r="JGS7" s="199"/>
      <c r="JGT7" s="199"/>
      <c r="JGU7" s="199"/>
      <c r="JGV7" s="199"/>
      <c r="JGW7" s="199"/>
      <c r="JGX7" s="199"/>
      <c r="JGY7" s="199"/>
      <c r="JGZ7" s="189"/>
      <c r="JHA7" s="209"/>
      <c r="JHB7" s="179"/>
      <c r="JHC7" s="179"/>
      <c r="JHD7" s="179"/>
      <c r="JHE7" s="179"/>
      <c r="JHF7" s="179"/>
      <c r="JHG7" s="179"/>
      <c r="JHH7" s="199"/>
      <c r="JHI7" s="199"/>
      <c r="JHJ7" s="199"/>
      <c r="JHK7" s="199"/>
      <c r="JHL7" s="199"/>
      <c r="JHM7" s="199"/>
      <c r="JHN7" s="199"/>
      <c r="JHO7" s="199"/>
      <c r="JHP7" s="189"/>
      <c r="JHQ7" s="209"/>
      <c r="JHR7" s="179"/>
      <c r="JHS7" s="179"/>
      <c r="JHT7" s="179"/>
      <c r="JHU7" s="179"/>
      <c r="JHV7" s="179"/>
      <c r="JHW7" s="179"/>
      <c r="JHX7" s="199"/>
      <c r="JHY7" s="199"/>
      <c r="JHZ7" s="199"/>
      <c r="JIA7" s="199"/>
      <c r="JIB7" s="199"/>
      <c r="JIC7" s="199"/>
      <c r="JID7" s="199"/>
      <c r="JIE7" s="199"/>
      <c r="JIF7" s="189"/>
      <c r="JIG7" s="209"/>
      <c r="JIH7" s="179"/>
      <c r="JII7" s="179"/>
      <c r="JIJ7" s="179"/>
      <c r="JIK7" s="179"/>
      <c r="JIL7" s="179"/>
      <c r="JIM7" s="179"/>
      <c r="JIN7" s="199"/>
      <c r="JIO7" s="199"/>
      <c r="JIP7" s="199"/>
      <c r="JIQ7" s="199"/>
      <c r="JIR7" s="199"/>
      <c r="JIS7" s="199"/>
      <c r="JIT7" s="199"/>
      <c r="JIU7" s="199"/>
      <c r="JIV7" s="189"/>
      <c r="JIW7" s="209"/>
      <c r="JIX7" s="179"/>
      <c r="JIY7" s="179"/>
      <c r="JIZ7" s="179"/>
      <c r="JJA7" s="179"/>
      <c r="JJB7" s="179"/>
      <c r="JJC7" s="179"/>
      <c r="JJD7" s="199"/>
      <c r="JJE7" s="199"/>
      <c r="JJF7" s="199"/>
      <c r="JJG7" s="199"/>
      <c r="JJH7" s="199"/>
      <c r="JJI7" s="199"/>
      <c r="JJJ7" s="199"/>
      <c r="JJK7" s="199"/>
      <c r="JJL7" s="189"/>
      <c r="JJM7" s="209"/>
      <c r="JJN7" s="179"/>
      <c r="JJO7" s="179"/>
      <c r="JJP7" s="179"/>
      <c r="JJQ7" s="179"/>
      <c r="JJR7" s="179"/>
      <c r="JJS7" s="179"/>
      <c r="JJT7" s="199"/>
      <c r="JJU7" s="199"/>
      <c r="JJV7" s="199"/>
      <c r="JJW7" s="199"/>
      <c r="JJX7" s="199"/>
      <c r="JJY7" s="199"/>
      <c r="JJZ7" s="199"/>
      <c r="JKA7" s="199"/>
      <c r="JKB7" s="189"/>
      <c r="JKC7" s="209"/>
      <c r="JKD7" s="179"/>
      <c r="JKE7" s="179"/>
      <c r="JKF7" s="179"/>
      <c r="JKG7" s="179"/>
      <c r="JKH7" s="179"/>
      <c r="JKI7" s="179"/>
      <c r="JKJ7" s="199"/>
      <c r="JKK7" s="199"/>
      <c r="JKL7" s="199"/>
      <c r="JKM7" s="199"/>
      <c r="JKN7" s="199"/>
      <c r="JKO7" s="199"/>
      <c r="JKP7" s="199"/>
      <c r="JKQ7" s="199"/>
      <c r="JKR7" s="189"/>
      <c r="JKS7" s="209"/>
      <c r="JKT7" s="179"/>
      <c r="JKU7" s="179"/>
      <c r="JKV7" s="179"/>
      <c r="JKW7" s="179"/>
      <c r="JKX7" s="179"/>
      <c r="JKY7" s="179"/>
      <c r="JKZ7" s="199"/>
      <c r="JLA7" s="199"/>
      <c r="JLB7" s="199"/>
      <c r="JLC7" s="199"/>
      <c r="JLD7" s="199"/>
      <c r="JLE7" s="199"/>
      <c r="JLF7" s="199"/>
      <c r="JLG7" s="199"/>
      <c r="JLH7" s="189"/>
      <c r="JLI7" s="209"/>
      <c r="JLJ7" s="179"/>
      <c r="JLK7" s="179"/>
      <c r="JLL7" s="179"/>
      <c r="JLM7" s="179"/>
      <c r="JLN7" s="179"/>
      <c r="JLO7" s="179"/>
      <c r="JLP7" s="199"/>
      <c r="JLQ7" s="199"/>
      <c r="JLR7" s="199"/>
      <c r="JLS7" s="199"/>
      <c r="JLT7" s="199"/>
      <c r="JLU7" s="199"/>
      <c r="JLV7" s="199"/>
      <c r="JLW7" s="199"/>
      <c r="JLX7" s="189"/>
      <c r="JLY7" s="209"/>
      <c r="JLZ7" s="179"/>
      <c r="JMA7" s="179"/>
      <c r="JMB7" s="179"/>
      <c r="JMC7" s="179"/>
      <c r="JMD7" s="179"/>
      <c r="JME7" s="179"/>
      <c r="JMF7" s="199"/>
      <c r="JMG7" s="199"/>
      <c r="JMH7" s="199"/>
      <c r="JMI7" s="199"/>
      <c r="JMJ7" s="199"/>
      <c r="JMK7" s="199"/>
      <c r="JML7" s="199"/>
      <c r="JMM7" s="199"/>
      <c r="JMN7" s="189"/>
      <c r="JMO7" s="209"/>
      <c r="JMP7" s="179"/>
      <c r="JMQ7" s="179"/>
      <c r="JMR7" s="179"/>
      <c r="JMS7" s="179"/>
      <c r="JMT7" s="179"/>
      <c r="JMU7" s="179"/>
      <c r="JMV7" s="199"/>
      <c r="JMW7" s="199"/>
      <c r="JMX7" s="199"/>
      <c r="JMY7" s="199"/>
      <c r="JMZ7" s="199"/>
      <c r="JNA7" s="199"/>
      <c r="JNB7" s="199"/>
      <c r="JNC7" s="199"/>
      <c r="JND7" s="189"/>
      <c r="JNE7" s="209"/>
      <c r="JNF7" s="179"/>
      <c r="JNG7" s="179"/>
      <c r="JNH7" s="179"/>
      <c r="JNI7" s="179"/>
      <c r="JNJ7" s="179"/>
      <c r="JNK7" s="179"/>
      <c r="JNL7" s="199"/>
      <c r="JNM7" s="199"/>
      <c r="JNN7" s="199"/>
      <c r="JNO7" s="199"/>
      <c r="JNP7" s="199"/>
      <c r="JNQ7" s="199"/>
      <c r="JNR7" s="199"/>
      <c r="JNS7" s="199"/>
      <c r="JNT7" s="189"/>
      <c r="JNU7" s="209"/>
      <c r="JNV7" s="179"/>
      <c r="JNW7" s="179"/>
      <c r="JNX7" s="179"/>
      <c r="JNY7" s="179"/>
      <c r="JNZ7" s="179"/>
      <c r="JOA7" s="179"/>
      <c r="JOB7" s="199"/>
      <c r="JOC7" s="199"/>
      <c r="JOD7" s="199"/>
      <c r="JOE7" s="199"/>
      <c r="JOF7" s="199"/>
      <c r="JOG7" s="199"/>
      <c r="JOH7" s="199"/>
      <c r="JOI7" s="199"/>
      <c r="JOJ7" s="189"/>
      <c r="JOK7" s="209"/>
      <c r="JOL7" s="179"/>
      <c r="JOM7" s="179"/>
      <c r="JON7" s="179"/>
      <c r="JOO7" s="179"/>
      <c r="JOP7" s="179"/>
      <c r="JOQ7" s="179"/>
      <c r="JOR7" s="199"/>
      <c r="JOS7" s="199"/>
      <c r="JOT7" s="199"/>
      <c r="JOU7" s="199"/>
      <c r="JOV7" s="199"/>
      <c r="JOW7" s="199"/>
      <c r="JOX7" s="199"/>
      <c r="JOY7" s="199"/>
      <c r="JOZ7" s="189"/>
      <c r="JPA7" s="209"/>
      <c r="JPB7" s="179"/>
      <c r="JPC7" s="179"/>
      <c r="JPD7" s="179"/>
      <c r="JPE7" s="179"/>
      <c r="JPF7" s="179"/>
      <c r="JPG7" s="179"/>
      <c r="JPH7" s="199"/>
      <c r="JPI7" s="199"/>
      <c r="JPJ7" s="199"/>
      <c r="JPK7" s="199"/>
      <c r="JPL7" s="199"/>
      <c r="JPM7" s="199"/>
      <c r="JPN7" s="199"/>
      <c r="JPO7" s="199"/>
      <c r="JPP7" s="189"/>
      <c r="JPQ7" s="209"/>
      <c r="JPR7" s="179"/>
      <c r="JPS7" s="179"/>
      <c r="JPT7" s="179"/>
      <c r="JPU7" s="179"/>
      <c r="JPV7" s="179"/>
      <c r="JPW7" s="179"/>
      <c r="JPX7" s="199"/>
      <c r="JPY7" s="199"/>
      <c r="JPZ7" s="199"/>
      <c r="JQA7" s="199"/>
      <c r="JQB7" s="199"/>
      <c r="JQC7" s="199"/>
      <c r="JQD7" s="199"/>
      <c r="JQE7" s="199"/>
      <c r="JQF7" s="189"/>
      <c r="JQG7" s="209"/>
      <c r="JQH7" s="179"/>
      <c r="JQI7" s="179"/>
      <c r="JQJ7" s="179"/>
      <c r="JQK7" s="179"/>
      <c r="JQL7" s="179"/>
      <c r="JQM7" s="179"/>
      <c r="JQN7" s="199"/>
      <c r="JQO7" s="199"/>
      <c r="JQP7" s="199"/>
      <c r="JQQ7" s="199"/>
      <c r="JQR7" s="199"/>
      <c r="JQS7" s="199"/>
      <c r="JQT7" s="199"/>
      <c r="JQU7" s="199"/>
      <c r="JQV7" s="189"/>
      <c r="JQW7" s="209"/>
      <c r="JQX7" s="179"/>
      <c r="JQY7" s="179"/>
      <c r="JQZ7" s="179"/>
      <c r="JRA7" s="179"/>
      <c r="JRB7" s="179"/>
      <c r="JRC7" s="179"/>
      <c r="JRD7" s="199"/>
      <c r="JRE7" s="199"/>
      <c r="JRF7" s="199"/>
      <c r="JRG7" s="199"/>
      <c r="JRH7" s="199"/>
      <c r="JRI7" s="199"/>
      <c r="JRJ7" s="199"/>
      <c r="JRK7" s="199"/>
      <c r="JRL7" s="189"/>
      <c r="JRM7" s="209"/>
      <c r="JRN7" s="179"/>
      <c r="JRO7" s="179"/>
      <c r="JRP7" s="179"/>
      <c r="JRQ7" s="179"/>
      <c r="JRR7" s="179"/>
      <c r="JRS7" s="179"/>
      <c r="JRT7" s="199"/>
      <c r="JRU7" s="199"/>
      <c r="JRV7" s="199"/>
      <c r="JRW7" s="199"/>
      <c r="JRX7" s="199"/>
      <c r="JRY7" s="199"/>
      <c r="JRZ7" s="199"/>
      <c r="JSA7" s="199"/>
      <c r="JSB7" s="189"/>
      <c r="JSC7" s="209"/>
      <c r="JSD7" s="179"/>
      <c r="JSE7" s="179"/>
      <c r="JSF7" s="179"/>
      <c r="JSG7" s="179"/>
      <c r="JSH7" s="179"/>
      <c r="JSI7" s="179"/>
      <c r="JSJ7" s="199"/>
      <c r="JSK7" s="199"/>
      <c r="JSL7" s="199"/>
      <c r="JSM7" s="199"/>
      <c r="JSN7" s="199"/>
      <c r="JSO7" s="199"/>
      <c r="JSP7" s="199"/>
      <c r="JSQ7" s="199"/>
      <c r="JSR7" s="189"/>
      <c r="JSS7" s="209"/>
      <c r="JST7" s="179"/>
      <c r="JSU7" s="179"/>
      <c r="JSV7" s="179"/>
      <c r="JSW7" s="179"/>
      <c r="JSX7" s="179"/>
      <c r="JSY7" s="179"/>
      <c r="JSZ7" s="199"/>
      <c r="JTA7" s="199"/>
      <c r="JTB7" s="199"/>
      <c r="JTC7" s="199"/>
      <c r="JTD7" s="199"/>
      <c r="JTE7" s="199"/>
      <c r="JTF7" s="199"/>
      <c r="JTG7" s="199"/>
      <c r="JTH7" s="189"/>
      <c r="JTI7" s="209"/>
      <c r="JTJ7" s="179"/>
      <c r="JTK7" s="179"/>
      <c r="JTL7" s="179"/>
      <c r="JTM7" s="179"/>
      <c r="JTN7" s="179"/>
      <c r="JTO7" s="179"/>
      <c r="JTP7" s="199"/>
      <c r="JTQ7" s="199"/>
      <c r="JTR7" s="199"/>
      <c r="JTS7" s="199"/>
      <c r="JTT7" s="199"/>
      <c r="JTU7" s="199"/>
      <c r="JTV7" s="199"/>
      <c r="JTW7" s="199"/>
      <c r="JTX7" s="189"/>
      <c r="JTY7" s="209"/>
      <c r="JTZ7" s="179"/>
      <c r="JUA7" s="179"/>
      <c r="JUB7" s="179"/>
      <c r="JUC7" s="179"/>
      <c r="JUD7" s="179"/>
      <c r="JUE7" s="179"/>
      <c r="JUF7" s="199"/>
      <c r="JUG7" s="199"/>
      <c r="JUH7" s="199"/>
      <c r="JUI7" s="199"/>
      <c r="JUJ7" s="199"/>
      <c r="JUK7" s="199"/>
      <c r="JUL7" s="199"/>
      <c r="JUM7" s="199"/>
      <c r="JUN7" s="189"/>
      <c r="JUO7" s="209"/>
      <c r="JUP7" s="179"/>
      <c r="JUQ7" s="179"/>
      <c r="JUR7" s="179"/>
      <c r="JUS7" s="179"/>
      <c r="JUT7" s="179"/>
      <c r="JUU7" s="179"/>
      <c r="JUV7" s="199"/>
      <c r="JUW7" s="199"/>
      <c r="JUX7" s="199"/>
      <c r="JUY7" s="199"/>
      <c r="JUZ7" s="199"/>
      <c r="JVA7" s="199"/>
      <c r="JVB7" s="199"/>
      <c r="JVC7" s="199"/>
      <c r="JVD7" s="189"/>
      <c r="JVE7" s="209"/>
      <c r="JVF7" s="179"/>
      <c r="JVG7" s="179"/>
      <c r="JVH7" s="179"/>
      <c r="JVI7" s="179"/>
      <c r="JVJ7" s="179"/>
      <c r="JVK7" s="179"/>
      <c r="JVL7" s="199"/>
      <c r="JVM7" s="199"/>
      <c r="JVN7" s="199"/>
      <c r="JVO7" s="199"/>
      <c r="JVP7" s="199"/>
      <c r="JVQ7" s="199"/>
      <c r="JVR7" s="199"/>
      <c r="JVS7" s="199"/>
      <c r="JVT7" s="189"/>
      <c r="JVU7" s="209"/>
      <c r="JVV7" s="179"/>
      <c r="JVW7" s="179"/>
      <c r="JVX7" s="179"/>
      <c r="JVY7" s="179"/>
      <c r="JVZ7" s="179"/>
      <c r="JWA7" s="179"/>
      <c r="JWB7" s="199"/>
      <c r="JWC7" s="199"/>
      <c r="JWD7" s="199"/>
      <c r="JWE7" s="199"/>
      <c r="JWF7" s="199"/>
      <c r="JWG7" s="199"/>
      <c r="JWH7" s="199"/>
      <c r="JWI7" s="199"/>
      <c r="JWJ7" s="189"/>
      <c r="JWK7" s="209"/>
      <c r="JWL7" s="179"/>
      <c r="JWM7" s="179"/>
      <c r="JWN7" s="179"/>
      <c r="JWO7" s="179"/>
      <c r="JWP7" s="179"/>
      <c r="JWQ7" s="179"/>
      <c r="JWR7" s="199"/>
      <c r="JWS7" s="199"/>
      <c r="JWT7" s="199"/>
      <c r="JWU7" s="199"/>
      <c r="JWV7" s="199"/>
      <c r="JWW7" s="199"/>
      <c r="JWX7" s="199"/>
      <c r="JWY7" s="199"/>
      <c r="JWZ7" s="189"/>
      <c r="JXA7" s="209"/>
      <c r="JXB7" s="179"/>
      <c r="JXC7" s="179"/>
      <c r="JXD7" s="179"/>
      <c r="JXE7" s="179"/>
      <c r="JXF7" s="179"/>
      <c r="JXG7" s="179"/>
      <c r="JXH7" s="199"/>
      <c r="JXI7" s="199"/>
      <c r="JXJ7" s="199"/>
      <c r="JXK7" s="199"/>
      <c r="JXL7" s="199"/>
      <c r="JXM7" s="199"/>
      <c r="JXN7" s="199"/>
      <c r="JXO7" s="199"/>
      <c r="JXP7" s="189"/>
      <c r="JXQ7" s="209"/>
      <c r="JXR7" s="179"/>
      <c r="JXS7" s="179"/>
      <c r="JXT7" s="179"/>
      <c r="JXU7" s="179"/>
      <c r="JXV7" s="179"/>
      <c r="JXW7" s="179"/>
      <c r="JXX7" s="199"/>
      <c r="JXY7" s="199"/>
      <c r="JXZ7" s="199"/>
      <c r="JYA7" s="199"/>
      <c r="JYB7" s="199"/>
      <c r="JYC7" s="199"/>
      <c r="JYD7" s="199"/>
      <c r="JYE7" s="199"/>
      <c r="JYF7" s="189"/>
      <c r="JYG7" s="209"/>
      <c r="JYH7" s="179"/>
      <c r="JYI7" s="179"/>
      <c r="JYJ7" s="179"/>
      <c r="JYK7" s="179"/>
      <c r="JYL7" s="179"/>
      <c r="JYM7" s="179"/>
      <c r="JYN7" s="199"/>
      <c r="JYO7" s="199"/>
      <c r="JYP7" s="199"/>
      <c r="JYQ7" s="199"/>
      <c r="JYR7" s="199"/>
      <c r="JYS7" s="199"/>
      <c r="JYT7" s="199"/>
      <c r="JYU7" s="199"/>
      <c r="JYV7" s="189"/>
      <c r="JYW7" s="209"/>
      <c r="JYX7" s="179"/>
      <c r="JYY7" s="179"/>
      <c r="JYZ7" s="179"/>
      <c r="JZA7" s="179"/>
      <c r="JZB7" s="179"/>
      <c r="JZC7" s="179"/>
      <c r="JZD7" s="199"/>
      <c r="JZE7" s="199"/>
      <c r="JZF7" s="199"/>
      <c r="JZG7" s="199"/>
      <c r="JZH7" s="199"/>
      <c r="JZI7" s="199"/>
      <c r="JZJ7" s="199"/>
      <c r="JZK7" s="199"/>
      <c r="JZL7" s="189"/>
      <c r="JZM7" s="209"/>
      <c r="JZN7" s="179"/>
      <c r="JZO7" s="179"/>
      <c r="JZP7" s="179"/>
      <c r="JZQ7" s="179"/>
      <c r="JZR7" s="179"/>
      <c r="JZS7" s="179"/>
      <c r="JZT7" s="199"/>
      <c r="JZU7" s="199"/>
      <c r="JZV7" s="199"/>
      <c r="JZW7" s="199"/>
      <c r="JZX7" s="199"/>
      <c r="JZY7" s="199"/>
      <c r="JZZ7" s="199"/>
      <c r="KAA7" s="199"/>
      <c r="KAB7" s="189"/>
      <c r="KAC7" s="209"/>
      <c r="KAD7" s="179"/>
      <c r="KAE7" s="179"/>
      <c r="KAF7" s="179"/>
      <c r="KAG7" s="179"/>
      <c r="KAH7" s="179"/>
      <c r="KAI7" s="179"/>
      <c r="KAJ7" s="199"/>
      <c r="KAK7" s="199"/>
      <c r="KAL7" s="199"/>
      <c r="KAM7" s="199"/>
      <c r="KAN7" s="199"/>
      <c r="KAO7" s="199"/>
      <c r="KAP7" s="199"/>
      <c r="KAQ7" s="199"/>
      <c r="KAR7" s="189"/>
      <c r="KAS7" s="209"/>
      <c r="KAT7" s="179"/>
      <c r="KAU7" s="179"/>
      <c r="KAV7" s="179"/>
      <c r="KAW7" s="179"/>
      <c r="KAX7" s="179"/>
      <c r="KAY7" s="179"/>
      <c r="KAZ7" s="199"/>
      <c r="KBA7" s="199"/>
      <c r="KBB7" s="199"/>
      <c r="KBC7" s="199"/>
      <c r="KBD7" s="199"/>
      <c r="KBE7" s="199"/>
      <c r="KBF7" s="199"/>
      <c r="KBG7" s="199"/>
      <c r="KBH7" s="189"/>
      <c r="KBI7" s="209"/>
      <c r="KBJ7" s="179"/>
      <c r="KBK7" s="179"/>
      <c r="KBL7" s="179"/>
      <c r="KBM7" s="179"/>
      <c r="KBN7" s="179"/>
      <c r="KBO7" s="179"/>
      <c r="KBP7" s="199"/>
      <c r="KBQ7" s="199"/>
      <c r="KBR7" s="199"/>
      <c r="KBS7" s="199"/>
      <c r="KBT7" s="199"/>
      <c r="KBU7" s="199"/>
      <c r="KBV7" s="199"/>
      <c r="KBW7" s="199"/>
      <c r="KBX7" s="189"/>
      <c r="KBY7" s="209"/>
      <c r="KBZ7" s="179"/>
      <c r="KCA7" s="179"/>
      <c r="KCB7" s="179"/>
      <c r="KCC7" s="179"/>
      <c r="KCD7" s="179"/>
      <c r="KCE7" s="179"/>
      <c r="KCF7" s="199"/>
      <c r="KCG7" s="199"/>
      <c r="KCH7" s="199"/>
      <c r="KCI7" s="199"/>
      <c r="KCJ7" s="199"/>
      <c r="KCK7" s="199"/>
      <c r="KCL7" s="199"/>
      <c r="KCM7" s="199"/>
      <c r="KCN7" s="189"/>
      <c r="KCO7" s="209"/>
      <c r="KCP7" s="179"/>
      <c r="KCQ7" s="179"/>
      <c r="KCR7" s="179"/>
      <c r="KCS7" s="179"/>
      <c r="KCT7" s="179"/>
      <c r="KCU7" s="179"/>
      <c r="KCV7" s="199"/>
      <c r="KCW7" s="199"/>
      <c r="KCX7" s="199"/>
      <c r="KCY7" s="199"/>
      <c r="KCZ7" s="199"/>
      <c r="KDA7" s="199"/>
      <c r="KDB7" s="199"/>
      <c r="KDC7" s="199"/>
      <c r="KDD7" s="189"/>
      <c r="KDE7" s="209"/>
      <c r="KDF7" s="179"/>
      <c r="KDG7" s="179"/>
      <c r="KDH7" s="179"/>
      <c r="KDI7" s="179"/>
      <c r="KDJ7" s="179"/>
      <c r="KDK7" s="179"/>
      <c r="KDL7" s="199"/>
      <c r="KDM7" s="199"/>
      <c r="KDN7" s="199"/>
      <c r="KDO7" s="199"/>
      <c r="KDP7" s="199"/>
      <c r="KDQ7" s="199"/>
      <c r="KDR7" s="199"/>
      <c r="KDS7" s="199"/>
      <c r="KDT7" s="189"/>
      <c r="KDU7" s="209"/>
      <c r="KDV7" s="179"/>
      <c r="KDW7" s="179"/>
      <c r="KDX7" s="179"/>
      <c r="KDY7" s="179"/>
      <c r="KDZ7" s="179"/>
      <c r="KEA7" s="179"/>
      <c r="KEB7" s="199"/>
      <c r="KEC7" s="199"/>
      <c r="KED7" s="199"/>
      <c r="KEE7" s="199"/>
      <c r="KEF7" s="199"/>
      <c r="KEG7" s="199"/>
      <c r="KEH7" s="199"/>
      <c r="KEI7" s="199"/>
      <c r="KEJ7" s="189"/>
      <c r="KEK7" s="209"/>
      <c r="KEL7" s="179"/>
      <c r="KEM7" s="179"/>
      <c r="KEN7" s="179"/>
      <c r="KEO7" s="179"/>
      <c r="KEP7" s="179"/>
      <c r="KEQ7" s="179"/>
      <c r="KER7" s="199"/>
      <c r="KES7" s="199"/>
      <c r="KET7" s="199"/>
      <c r="KEU7" s="199"/>
      <c r="KEV7" s="199"/>
      <c r="KEW7" s="199"/>
      <c r="KEX7" s="199"/>
      <c r="KEY7" s="199"/>
      <c r="KEZ7" s="189"/>
      <c r="KFA7" s="209"/>
      <c r="KFB7" s="179"/>
      <c r="KFC7" s="179"/>
      <c r="KFD7" s="179"/>
      <c r="KFE7" s="179"/>
      <c r="KFF7" s="179"/>
      <c r="KFG7" s="179"/>
      <c r="KFH7" s="199"/>
      <c r="KFI7" s="199"/>
      <c r="KFJ7" s="199"/>
      <c r="KFK7" s="199"/>
      <c r="KFL7" s="199"/>
      <c r="KFM7" s="199"/>
      <c r="KFN7" s="199"/>
      <c r="KFO7" s="199"/>
      <c r="KFP7" s="189"/>
      <c r="KFQ7" s="209"/>
      <c r="KFR7" s="179"/>
      <c r="KFS7" s="179"/>
      <c r="KFT7" s="179"/>
      <c r="KFU7" s="179"/>
      <c r="KFV7" s="179"/>
      <c r="KFW7" s="179"/>
      <c r="KFX7" s="199"/>
      <c r="KFY7" s="199"/>
      <c r="KFZ7" s="199"/>
      <c r="KGA7" s="199"/>
      <c r="KGB7" s="199"/>
      <c r="KGC7" s="199"/>
      <c r="KGD7" s="199"/>
      <c r="KGE7" s="199"/>
      <c r="KGF7" s="189"/>
      <c r="KGG7" s="209"/>
      <c r="KGH7" s="179"/>
      <c r="KGI7" s="179"/>
      <c r="KGJ7" s="179"/>
      <c r="KGK7" s="179"/>
      <c r="KGL7" s="179"/>
      <c r="KGM7" s="179"/>
      <c r="KGN7" s="199"/>
      <c r="KGO7" s="199"/>
      <c r="KGP7" s="199"/>
      <c r="KGQ7" s="199"/>
      <c r="KGR7" s="199"/>
      <c r="KGS7" s="199"/>
      <c r="KGT7" s="199"/>
      <c r="KGU7" s="199"/>
      <c r="KGV7" s="189"/>
      <c r="KGW7" s="209"/>
      <c r="KGX7" s="179"/>
      <c r="KGY7" s="179"/>
      <c r="KGZ7" s="179"/>
      <c r="KHA7" s="179"/>
      <c r="KHB7" s="179"/>
      <c r="KHC7" s="179"/>
      <c r="KHD7" s="199"/>
      <c r="KHE7" s="199"/>
      <c r="KHF7" s="199"/>
      <c r="KHG7" s="199"/>
      <c r="KHH7" s="199"/>
      <c r="KHI7" s="199"/>
      <c r="KHJ7" s="199"/>
      <c r="KHK7" s="199"/>
      <c r="KHL7" s="189"/>
      <c r="KHM7" s="209"/>
      <c r="KHN7" s="179"/>
      <c r="KHO7" s="179"/>
      <c r="KHP7" s="179"/>
      <c r="KHQ7" s="179"/>
      <c r="KHR7" s="179"/>
      <c r="KHS7" s="179"/>
      <c r="KHT7" s="199"/>
      <c r="KHU7" s="199"/>
      <c r="KHV7" s="199"/>
      <c r="KHW7" s="199"/>
      <c r="KHX7" s="199"/>
      <c r="KHY7" s="199"/>
      <c r="KHZ7" s="199"/>
      <c r="KIA7" s="199"/>
      <c r="KIB7" s="189"/>
      <c r="KIC7" s="209"/>
      <c r="KID7" s="179"/>
      <c r="KIE7" s="179"/>
      <c r="KIF7" s="179"/>
      <c r="KIG7" s="179"/>
      <c r="KIH7" s="179"/>
      <c r="KII7" s="179"/>
      <c r="KIJ7" s="199"/>
      <c r="KIK7" s="199"/>
      <c r="KIL7" s="199"/>
      <c r="KIM7" s="199"/>
      <c r="KIN7" s="199"/>
      <c r="KIO7" s="199"/>
      <c r="KIP7" s="199"/>
      <c r="KIQ7" s="199"/>
      <c r="KIR7" s="189"/>
      <c r="KIS7" s="209"/>
      <c r="KIT7" s="179"/>
      <c r="KIU7" s="179"/>
      <c r="KIV7" s="179"/>
      <c r="KIW7" s="179"/>
      <c r="KIX7" s="179"/>
      <c r="KIY7" s="179"/>
      <c r="KIZ7" s="199"/>
      <c r="KJA7" s="199"/>
      <c r="KJB7" s="199"/>
      <c r="KJC7" s="199"/>
      <c r="KJD7" s="199"/>
      <c r="KJE7" s="199"/>
      <c r="KJF7" s="199"/>
      <c r="KJG7" s="199"/>
      <c r="KJH7" s="189"/>
      <c r="KJI7" s="209"/>
      <c r="KJJ7" s="179"/>
      <c r="KJK7" s="179"/>
      <c r="KJL7" s="179"/>
      <c r="KJM7" s="179"/>
      <c r="KJN7" s="179"/>
      <c r="KJO7" s="179"/>
      <c r="KJP7" s="199"/>
      <c r="KJQ7" s="199"/>
      <c r="KJR7" s="199"/>
      <c r="KJS7" s="199"/>
      <c r="KJT7" s="199"/>
      <c r="KJU7" s="199"/>
      <c r="KJV7" s="199"/>
      <c r="KJW7" s="199"/>
      <c r="KJX7" s="189"/>
      <c r="KJY7" s="209"/>
      <c r="KJZ7" s="179"/>
      <c r="KKA7" s="179"/>
      <c r="KKB7" s="179"/>
      <c r="KKC7" s="179"/>
      <c r="KKD7" s="179"/>
      <c r="KKE7" s="179"/>
      <c r="KKF7" s="199"/>
      <c r="KKG7" s="199"/>
      <c r="KKH7" s="199"/>
      <c r="KKI7" s="199"/>
      <c r="KKJ7" s="199"/>
      <c r="KKK7" s="199"/>
      <c r="KKL7" s="199"/>
      <c r="KKM7" s="199"/>
      <c r="KKN7" s="189"/>
      <c r="KKO7" s="209"/>
      <c r="KKP7" s="179"/>
      <c r="KKQ7" s="179"/>
      <c r="KKR7" s="179"/>
      <c r="KKS7" s="179"/>
      <c r="KKT7" s="179"/>
      <c r="KKU7" s="179"/>
      <c r="KKV7" s="199"/>
      <c r="KKW7" s="199"/>
      <c r="KKX7" s="199"/>
      <c r="KKY7" s="199"/>
      <c r="KKZ7" s="199"/>
      <c r="KLA7" s="199"/>
      <c r="KLB7" s="199"/>
      <c r="KLC7" s="199"/>
      <c r="KLD7" s="189"/>
      <c r="KLE7" s="209"/>
      <c r="KLF7" s="179"/>
      <c r="KLG7" s="179"/>
      <c r="KLH7" s="179"/>
      <c r="KLI7" s="179"/>
      <c r="KLJ7" s="179"/>
      <c r="KLK7" s="179"/>
      <c r="KLL7" s="199"/>
      <c r="KLM7" s="199"/>
      <c r="KLN7" s="199"/>
      <c r="KLO7" s="199"/>
      <c r="KLP7" s="199"/>
      <c r="KLQ7" s="199"/>
      <c r="KLR7" s="199"/>
      <c r="KLS7" s="199"/>
      <c r="KLT7" s="189"/>
      <c r="KLU7" s="209"/>
      <c r="KLV7" s="179"/>
      <c r="KLW7" s="179"/>
      <c r="KLX7" s="179"/>
      <c r="KLY7" s="179"/>
      <c r="KLZ7" s="179"/>
      <c r="KMA7" s="179"/>
      <c r="KMB7" s="199"/>
      <c r="KMC7" s="199"/>
      <c r="KMD7" s="199"/>
      <c r="KME7" s="199"/>
      <c r="KMF7" s="199"/>
      <c r="KMG7" s="199"/>
      <c r="KMH7" s="199"/>
      <c r="KMI7" s="199"/>
      <c r="KMJ7" s="189"/>
      <c r="KMK7" s="209"/>
      <c r="KML7" s="179"/>
      <c r="KMM7" s="179"/>
      <c r="KMN7" s="179"/>
      <c r="KMO7" s="179"/>
      <c r="KMP7" s="179"/>
      <c r="KMQ7" s="179"/>
      <c r="KMR7" s="199"/>
      <c r="KMS7" s="199"/>
      <c r="KMT7" s="199"/>
      <c r="KMU7" s="199"/>
      <c r="KMV7" s="199"/>
      <c r="KMW7" s="199"/>
      <c r="KMX7" s="199"/>
      <c r="KMY7" s="199"/>
      <c r="KMZ7" s="189"/>
      <c r="KNA7" s="209"/>
      <c r="KNB7" s="179"/>
      <c r="KNC7" s="179"/>
      <c r="KND7" s="179"/>
      <c r="KNE7" s="179"/>
      <c r="KNF7" s="179"/>
      <c r="KNG7" s="179"/>
      <c r="KNH7" s="199"/>
      <c r="KNI7" s="199"/>
      <c r="KNJ7" s="199"/>
      <c r="KNK7" s="199"/>
      <c r="KNL7" s="199"/>
      <c r="KNM7" s="199"/>
      <c r="KNN7" s="199"/>
      <c r="KNO7" s="199"/>
      <c r="KNP7" s="189"/>
      <c r="KNQ7" s="209"/>
      <c r="KNR7" s="179"/>
      <c r="KNS7" s="179"/>
      <c r="KNT7" s="179"/>
      <c r="KNU7" s="179"/>
      <c r="KNV7" s="179"/>
      <c r="KNW7" s="179"/>
      <c r="KNX7" s="199"/>
      <c r="KNY7" s="199"/>
      <c r="KNZ7" s="199"/>
      <c r="KOA7" s="199"/>
      <c r="KOB7" s="199"/>
      <c r="KOC7" s="199"/>
      <c r="KOD7" s="199"/>
      <c r="KOE7" s="199"/>
      <c r="KOF7" s="189"/>
      <c r="KOG7" s="209"/>
      <c r="KOH7" s="179"/>
      <c r="KOI7" s="179"/>
      <c r="KOJ7" s="179"/>
      <c r="KOK7" s="179"/>
      <c r="KOL7" s="179"/>
      <c r="KOM7" s="179"/>
      <c r="KON7" s="199"/>
      <c r="KOO7" s="199"/>
      <c r="KOP7" s="199"/>
      <c r="KOQ7" s="199"/>
      <c r="KOR7" s="199"/>
      <c r="KOS7" s="199"/>
      <c r="KOT7" s="199"/>
      <c r="KOU7" s="199"/>
      <c r="KOV7" s="189"/>
      <c r="KOW7" s="209"/>
      <c r="KOX7" s="179"/>
      <c r="KOY7" s="179"/>
      <c r="KOZ7" s="179"/>
      <c r="KPA7" s="179"/>
      <c r="KPB7" s="179"/>
      <c r="KPC7" s="179"/>
      <c r="KPD7" s="199"/>
      <c r="KPE7" s="199"/>
      <c r="KPF7" s="199"/>
      <c r="KPG7" s="199"/>
      <c r="KPH7" s="199"/>
      <c r="KPI7" s="199"/>
      <c r="KPJ7" s="199"/>
      <c r="KPK7" s="199"/>
      <c r="KPL7" s="189"/>
      <c r="KPM7" s="209"/>
      <c r="KPN7" s="179"/>
      <c r="KPO7" s="179"/>
      <c r="KPP7" s="179"/>
      <c r="KPQ7" s="179"/>
      <c r="KPR7" s="179"/>
      <c r="KPS7" s="179"/>
      <c r="KPT7" s="199"/>
      <c r="KPU7" s="199"/>
      <c r="KPV7" s="199"/>
      <c r="KPW7" s="199"/>
      <c r="KPX7" s="199"/>
      <c r="KPY7" s="199"/>
      <c r="KPZ7" s="199"/>
      <c r="KQA7" s="199"/>
      <c r="KQB7" s="189"/>
      <c r="KQC7" s="209"/>
      <c r="KQD7" s="179"/>
      <c r="KQE7" s="179"/>
      <c r="KQF7" s="179"/>
      <c r="KQG7" s="179"/>
      <c r="KQH7" s="179"/>
      <c r="KQI7" s="179"/>
      <c r="KQJ7" s="199"/>
      <c r="KQK7" s="199"/>
      <c r="KQL7" s="199"/>
      <c r="KQM7" s="199"/>
      <c r="KQN7" s="199"/>
      <c r="KQO7" s="199"/>
      <c r="KQP7" s="199"/>
      <c r="KQQ7" s="199"/>
      <c r="KQR7" s="189"/>
      <c r="KQS7" s="209"/>
      <c r="KQT7" s="179"/>
      <c r="KQU7" s="179"/>
      <c r="KQV7" s="179"/>
      <c r="KQW7" s="179"/>
      <c r="KQX7" s="179"/>
      <c r="KQY7" s="179"/>
      <c r="KQZ7" s="199"/>
      <c r="KRA7" s="199"/>
      <c r="KRB7" s="199"/>
      <c r="KRC7" s="199"/>
      <c r="KRD7" s="199"/>
      <c r="KRE7" s="199"/>
      <c r="KRF7" s="199"/>
      <c r="KRG7" s="199"/>
      <c r="KRH7" s="189"/>
      <c r="KRI7" s="209"/>
      <c r="KRJ7" s="179"/>
      <c r="KRK7" s="179"/>
      <c r="KRL7" s="179"/>
      <c r="KRM7" s="179"/>
      <c r="KRN7" s="179"/>
      <c r="KRO7" s="179"/>
      <c r="KRP7" s="199"/>
      <c r="KRQ7" s="199"/>
      <c r="KRR7" s="199"/>
      <c r="KRS7" s="199"/>
      <c r="KRT7" s="199"/>
      <c r="KRU7" s="199"/>
      <c r="KRV7" s="199"/>
      <c r="KRW7" s="199"/>
      <c r="KRX7" s="189"/>
      <c r="KRY7" s="209"/>
      <c r="KRZ7" s="179"/>
      <c r="KSA7" s="179"/>
      <c r="KSB7" s="179"/>
      <c r="KSC7" s="179"/>
      <c r="KSD7" s="179"/>
      <c r="KSE7" s="179"/>
      <c r="KSF7" s="199"/>
      <c r="KSG7" s="199"/>
      <c r="KSH7" s="199"/>
      <c r="KSI7" s="199"/>
      <c r="KSJ7" s="199"/>
      <c r="KSK7" s="199"/>
      <c r="KSL7" s="199"/>
      <c r="KSM7" s="199"/>
      <c r="KSN7" s="189"/>
      <c r="KSO7" s="209"/>
      <c r="KSP7" s="179"/>
      <c r="KSQ7" s="179"/>
      <c r="KSR7" s="179"/>
      <c r="KSS7" s="179"/>
      <c r="KST7" s="179"/>
      <c r="KSU7" s="179"/>
      <c r="KSV7" s="199"/>
      <c r="KSW7" s="199"/>
      <c r="KSX7" s="199"/>
      <c r="KSY7" s="199"/>
      <c r="KSZ7" s="199"/>
      <c r="KTA7" s="199"/>
      <c r="KTB7" s="199"/>
      <c r="KTC7" s="199"/>
      <c r="KTD7" s="189"/>
      <c r="KTE7" s="209"/>
      <c r="KTF7" s="179"/>
      <c r="KTG7" s="179"/>
      <c r="KTH7" s="179"/>
      <c r="KTI7" s="179"/>
      <c r="KTJ7" s="179"/>
      <c r="KTK7" s="179"/>
      <c r="KTL7" s="199"/>
      <c r="KTM7" s="199"/>
      <c r="KTN7" s="199"/>
      <c r="KTO7" s="199"/>
      <c r="KTP7" s="199"/>
      <c r="KTQ7" s="199"/>
      <c r="KTR7" s="199"/>
      <c r="KTS7" s="199"/>
      <c r="KTT7" s="189"/>
      <c r="KTU7" s="209"/>
      <c r="KTV7" s="179"/>
      <c r="KTW7" s="179"/>
      <c r="KTX7" s="179"/>
      <c r="KTY7" s="179"/>
      <c r="KTZ7" s="179"/>
      <c r="KUA7" s="179"/>
      <c r="KUB7" s="199"/>
      <c r="KUC7" s="199"/>
      <c r="KUD7" s="199"/>
      <c r="KUE7" s="199"/>
      <c r="KUF7" s="199"/>
      <c r="KUG7" s="199"/>
      <c r="KUH7" s="199"/>
      <c r="KUI7" s="199"/>
      <c r="KUJ7" s="189"/>
      <c r="KUK7" s="209"/>
      <c r="KUL7" s="179"/>
      <c r="KUM7" s="179"/>
      <c r="KUN7" s="179"/>
      <c r="KUO7" s="179"/>
      <c r="KUP7" s="179"/>
      <c r="KUQ7" s="179"/>
      <c r="KUR7" s="199"/>
      <c r="KUS7" s="199"/>
      <c r="KUT7" s="199"/>
      <c r="KUU7" s="199"/>
      <c r="KUV7" s="199"/>
      <c r="KUW7" s="199"/>
      <c r="KUX7" s="199"/>
      <c r="KUY7" s="199"/>
      <c r="KUZ7" s="189"/>
      <c r="KVA7" s="209"/>
      <c r="KVB7" s="179"/>
      <c r="KVC7" s="179"/>
      <c r="KVD7" s="179"/>
      <c r="KVE7" s="179"/>
      <c r="KVF7" s="179"/>
      <c r="KVG7" s="179"/>
      <c r="KVH7" s="199"/>
      <c r="KVI7" s="199"/>
      <c r="KVJ7" s="199"/>
      <c r="KVK7" s="199"/>
      <c r="KVL7" s="199"/>
      <c r="KVM7" s="199"/>
      <c r="KVN7" s="199"/>
      <c r="KVO7" s="199"/>
      <c r="KVP7" s="189"/>
      <c r="KVQ7" s="209"/>
      <c r="KVR7" s="179"/>
      <c r="KVS7" s="179"/>
      <c r="KVT7" s="179"/>
      <c r="KVU7" s="179"/>
      <c r="KVV7" s="179"/>
      <c r="KVW7" s="179"/>
      <c r="KVX7" s="199"/>
      <c r="KVY7" s="199"/>
      <c r="KVZ7" s="199"/>
      <c r="KWA7" s="199"/>
      <c r="KWB7" s="199"/>
      <c r="KWC7" s="199"/>
      <c r="KWD7" s="199"/>
      <c r="KWE7" s="199"/>
      <c r="KWF7" s="189"/>
      <c r="KWG7" s="209"/>
      <c r="KWH7" s="179"/>
      <c r="KWI7" s="179"/>
      <c r="KWJ7" s="179"/>
      <c r="KWK7" s="179"/>
      <c r="KWL7" s="179"/>
      <c r="KWM7" s="179"/>
      <c r="KWN7" s="199"/>
      <c r="KWO7" s="199"/>
      <c r="KWP7" s="199"/>
      <c r="KWQ7" s="199"/>
      <c r="KWR7" s="199"/>
      <c r="KWS7" s="199"/>
      <c r="KWT7" s="199"/>
      <c r="KWU7" s="199"/>
      <c r="KWV7" s="189"/>
      <c r="KWW7" s="209"/>
      <c r="KWX7" s="179"/>
      <c r="KWY7" s="179"/>
      <c r="KWZ7" s="179"/>
      <c r="KXA7" s="179"/>
      <c r="KXB7" s="179"/>
      <c r="KXC7" s="179"/>
      <c r="KXD7" s="199"/>
      <c r="KXE7" s="199"/>
      <c r="KXF7" s="199"/>
      <c r="KXG7" s="199"/>
      <c r="KXH7" s="199"/>
      <c r="KXI7" s="199"/>
      <c r="KXJ7" s="199"/>
      <c r="KXK7" s="199"/>
      <c r="KXL7" s="189"/>
      <c r="KXM7" s="209"/>
      <c r="KXN7" s="179"/>
      <c r="KXO7" s="179"/>
      <c r="KXP7" s="179"/>
      <c r="KXQ7" s="179"/>
      <c r="KXR7" s="179"/>
      <c r="KXS7" s="179"/>
      <c r="KXT7" s="199"/>
      <c r="KXU7" s="199"/>
      <c r="KXV7" s="199"/>
      <c r="KXW7" s="199"/>
      <c r="KXX7" s="199"/>
      <c r="KXY7" s="199"/>
      <c r="KXZ7" s="199"/>
      <c r="KYA7" s="199"/>
      <c r="KYB7" s="189"/>
      <c r="KYC7" s="209"/>
      <c r="KYD7" s="179"/>
      <c r="KYE7" s="179"/>
      <c r="KYF7" s="179"/>
      <c r="KYG7" s="179"/>
      <c r="KYH7" s="179"/>
      <c r="KYI7" s="179"/>
      <c r="KYJ7" s="199"/>
      <c r="KYK7" s="199"/>
      <c r="KYL7" s="199"/>
      <c r="KYM7" s="199"/>
      <c r="KYN7" s="199"/>
      <c r="KYO7" s="199"/>
      <c r="KYP7" s="199"/>
      <c r="KYQ7" s="199"/>
      <c r="KYR7" s="189"/>
      <c r="KYS7" s="209"/>
      <c r="KYT7" s="179"/>
      <c r="KYU7" s="179"/>
      <c r="KYV7" s="179"/>
      <c r="KYW7" s="179"/>
      <c r="KYX7" s="179"/>
      <c r="KYY7" s="179"/>
      <c r="KYZ7" s="199"/>
      <c r="KZA7" s="199"/>
      <c r="KZB7" s="199"/>
      <c r="KZC7" s="199"/>
      <c r="KZD7" s="199"/>
      <c r="KZE7" s="199"/>
      <c r="KZF7" s="199"/>
      <c r="KZG7" s="199"/>
      <c r="KZH7" s="189"/>
      <c r="KZI7" s="209"/>
      <c r="KZJ7" s="179"/>
      <c r="KZK7" s="179"/>
      <c r="KZL7" s="179"/>
      <c r="KZM7" s="179"/>
      <c r="KZN7" s="179"/>
      <c r="KZO7" s="179"/>
      <c r="KZP7" s="199"/>
      <c r="KZQ7" s="199"/>
      <c r="KZR7" s="199"/>
      <c r="KZS7" s="199"/>
      <c r="KZT7" s="199"/>
      <c r="KZU7" s="199"/>
      <c r="KZV7" s="199"/>
      <c r="KZW7" s="199"/>
      <c r="KZX7" s="189"/>
      <c r="KZY7" s="209"/>
      <c r="KZZ7" s="179"/>
      <c r="LAA7" s="179"/>
      <c r="LAB7" s="179"/>
      <c r="LAC7" s="179"/>
      <c r="LAD7" s="179"/>
      <c r="LAE7" s="179"/>
      <c r="LAF7" s="199"/>
      <c r="LAG7" s="199"/>
      <c r="LAH7" s="199"/>
      <c r="LAI7" s="199"/>
      <c r="LAJ7" s="199"/>
      <c r="LAK7" s="199"/>
      <c r="LAL7" s="199"/>
      <c r="LAM7" s="199"/>
      <c r="LAN7" s="189"/>
      <c r="LAO7" s="209"/>
      <c r="LAP7" s="179"/>
      <c r="LAQ7" s="179"/>
      <c r="LAR7" s="179"/>
      <c r="LAS7" s="179"/>
      <c r="LAT7" s="179"/>
      <c r="LAU7" s="179"/>
      <c r="LAV7" s="199"/>
      <c r="LAW7" s="199"/>
      <c r="LAX7" s="199"/>
      <c r="LAY7" s="199"/>
      <c r="LAZ7" s="199"/>
      <c r="LBA7" s="199"/>
      <c r="LBB7" s="199"/>
      <c r="LBC7" s="199"/>
      <c r="LBD7" s="189"/>
      <c r="LBE7" s="209"/>
      <c r="LBF7" s="179"/>
      <c r="LBG7" s="179"/>
      <c r="LBH7" s="179"/>
      <c r="LBI7" s="179"/>
      <c r="LBJ7" s="179"/>
      <c r="LBK7" s="179"/>
      <c r="LBL7" s="199"/>
      <c r="LBM7" s="199"/>
      <c r="LBN7" s="199"/>
      <c r="LBO7" s="199"/>
      <c r="LBP7" s="199"/>
      <c r="LBQ7" s="199"/>
      <c r="LBR7" s="199"/>
      <c r="LBS7" s="199"/>
      <c r="LBT7" s="189"/>
      <c r="LBU7" s="209"/>
      <c r="LBV7" s="179"/>
      <c r="LBW7" s="179"/>
      <c r="LBX7" s="179"/>
      <c r="LBY7" s="179"/>
      <c r="LBZ7" s="179"/>
      <c r="LCA7" s="179"/>
      <c r="LCB7" s="199"/>
      <c r="LCC7" s="199"/>
      <c r="LCD7" s="199"/>
      <c r="LCE7" s="199"/>
      <c r="LCF7" s="199"/>
      <c r="LCG7" s="199"/>
      <c r="LCH7" s="199"/>
      <c r="LCI7" s="199"/>
      <c r="LCJ7" s="189"/>
      <c r="LCK7" s="209"/>
      <c r="LCL7" s="179"/>
      <c r="LCM7" s="179"/>
      <c r="LCN7" s="179"/>
      <c r="LCO7" s="179"/>
      <c r="LCP7" s="179"/>
      <c r="LCQ7" s="179"/>
      <c r="LCR7" s="199"/>
      <c r="LCS7" s="199"/>
      <c r="LCT7" s="199"/>
      <c r="LCU7" s="199"/>
      <c r="LCV7" s="199"/>
      <c r="LCW7" s="199"/>
      <c r="LCX7" s="199"/>
      <c r="LCY7" s="199"/>
      <c r="LCZ7" s="189"/>
      <c r="LDA7" s="209"/>
      <c r="LDB7" s="179"/>
      <c r="LDC7" s="179"/>
      <c r="LDD7" s="179"/>
      <c r="LDE7" s="179"/>
      <c r="LDF7" s="179"/>
      <c r="LDG7" s="179"/>
      <c r="LDH7" s="199"/>
      <c r="LDI7" s="199"/>
      <c r="LDJ7" s="199"/>
      <c r="LDK7" s="199"/>
      <c r="LDL7" s="199"/>
      <c r="LDM7" s="199"/>
      <c r="LDN7" s="199"/>
      <c r="LDO7" s="199"/>
      <c r="LDP7" s="189"/>
      <c r="LDQ7" s="209"/>
      <c r="LDR7" s="179"/>
      <c r="LDS7" s="179"/>
      <c r="LDT7" s="179"/>
      <c r="LDU7" s="179"/>
      <c r="LDV7" s="179"/>
      <c r="LDW7" s="179"/>
      <c r="LDX7" s="199"/>
      <c r="LDY7" s="199"/>
      <c r="LDZ7" s="199"/>
      <c r="LEA7" s="199"/>
      <c r="LEB7" s="199"/>
      <c r="LEC7" s="199"/>
      <c r="LED7" s="199"/>
      <c r="LEE7" s="199"/>
      <c r="LEF7" s="189"/>
      <c r="LEG7" s="209"/>
      <c r="LEH7" s="179"/>
      <c r="LEI7" s="179"/>
      <c r="LEJ7" s="179"/>
      <c r="LEK7" s="179"/>
      <c r="LEL7" s="179"/>
      <c r="LEM7" s="179"/>
      <c r="LEN7" s="199"/>
      <c r="LEO7" s="199"/>
      <c r="LEP7" s="199"/>
      <c r="LEQ7" s="199"/>
      <c r="LER7" s="199"/>
      <c r="LES7" s="199"/>
      <c r="LET7" s="199"/>
      <c r="LEU7" s="199"/>
      <c r="LEV7" s="189"/>
      <c r="LEW7" s="209"/>
      <c r="LEX7" s="179"/>
      <c r="LEY7" s="179"/>
      <c r="LEZ7" s="179"/>
      <c r="LFA7" s="179"/>
      <c r="LFB7" s="179"/>
      <c r="LFC7" s="179"/>
      <c r="LFD7" s="199"/>
      <c r="LFE7" s="199"/>
      <c r="LFF7" s="199"/>
      <c r="LFG7" s="199"/>
      <c r="LFH7" s="199"/>
      <c r="LFI7" s="199"/>
      <c r="LFJ7" s="199"/>
      <c r="LFK7" s="199"/>
      <c r="LFL7" s="189"/>
      <c r="LFM7" s="209"/>
      <c r="LFN7" s="179"/>
      <c r="LFO7" s="179"/>
      <c r="LFP7" s="179"/>
      <c r="LFQ7" s="179"/>
      <c r="LFR7" s="179"/>
      <c r="LFS7" s="179"/>
      <c r="LFT7" s="199"/>
      <c r="LFU7" s="199"/>
      <c r="LFV7" s="199"/>
      <c r="LFW7" s="199"/>
      <c r="LFX7" s="199"/>
      <c r="LFY7" s="199"/>
      <c r="LFZ7" s="199"/>
      <c r="LGA7" s="199"/>
      <c r="LGB7" s="189"/>
      <c r="LGC7" s="209"/>
      <c r="LGD7" s="179"/>
      <c r="LGE7" s="179"/>
      <c r="LGF7" s="179"/>
      <c r="LGG7" s="179"/>
      <c r="LGH7" s="179"/>
      <c r="LGI7" s="179"/>
      <c r="LGJ7" s="199"/>
      <c r="LGK7" s="199"/>
      <c r="LGL7" s="199"/>
      <c r="LGM7" s="199"/>
      <c r="LGN7" s="199"/>
      <c r="LGO7" s="199"/>
      <c r="LGP7" s="199"/>
      <c r="LGQ7" s="199"/>
      <c r="LGR7" s="189"/>
      <c r="LGS7" s="209"/>
      <c r="LGT7" s="179"/>
      <c r="LGU7" s="179"/>
      <c r="LGV7" s="179"/>
      <c r="LGW7" s="179"/>
      <c r="LGX7" s="179"/>
      <c r="LGY7" s="179"/>
      <c r="LGZ7" s="199"/>
      <c r="LHA7" s="199"/>
      <c r="LHB7" s="199"/>
      <c r="LHC7" s="199"/>
      <c r="LHD7" s="199"/>
      <c r="LHE7" s="199"/>
      <c r="LHF7" s="199"/>
      <c r="LHG7" s="199"/>
      <c r="LHH7" s="189"/>
      <c r="LHI7" s="209"/>
      <c r="LHJ7" s="179"/>
      <c r="LHK7" s="179"/>
      <c r="LHL7" s="179"/>
      <c r="LHM7" s="179"/>
      <c r="LHN7" s="179"/>
      <c r="LHO7" s="179"/>
      <c r="LHP7" s="199"/>
      <c r="LHQ7" s="199"/>
      <c r="LHR7" s="199"/>
      <c r="LHS7" s="199"/>
      <c r="LHT7" s="199"/>
      <c r="LHU7" s="199"/>
      <c r="LHV7" s="199"/>
      <c r="LHW7" s="199"/>
      <c r="LHX7" s="189"/>
      <c r="LHY7" s="209"/>
      <c r="LHZ7" s="179"/>
      <c r="LIA7" s="179"/>
      <c r="LIB7" s="179"/>
      <c r="LIC7" s="179"/>
      <c r="LID7" s="179"/>
      <c r="LIE7" s="179"/>
      <c r="LIF7" s="199"/>
      <c r="LIG7" s="199"/>
      <c r="LIH7" s="199"/>
      <c r="LII7" s="199"/>
      <c r="LIJ7" s="199"/>
      <c r="LIK7" s="199"/>
      <c r="LIL7" s="199"/>
      <c r="LIM7" s="199"/>
      <c r="LIN7" s="189"/>
      <c r="LIO7" s="209"/>
      <c r="LIP7" s="179"/>
      <c r="LIQ7" s="179"/>
      <c r="LIR7" s="179"/>
      <c r="LIS7" s="179"/>
      <c r="LIT7" s="179"/>
      <c r="LIU7" s="179"/>
      <c r="LIV7" s="199"/>
      <c r="LIW7" s="199"/>
      <c r="LIX7" s="199"/>
      <c r="LIY7" s="199"/>
      <c r="LIZ7" s="199"/>
      <c r="LJA7" s="199"/>
      <c r="LJB7" s="199"/>
      <c r="LJC7" s="199"/>
      <c r="LJD7" s="189"/>
      <c r="LJE7" s="209"/>
      <c r="LJF7" s="179"/>
      <c r="LJG7" s="179"/>
      <c r="LJH7" s="179"/>
      <c r="LJI7" s="179"/>
      <c r="LJJ7" s="179"/>
      <c r="LJK7" s="179"/>
      <c r="LJL7" s="199"/>
      <c r="LJM7" s="199"/>
      <c r="LJN7" s="199"/>
      <c r="LJO7" s="199"/>
      <c r="LJP7" s="199"/>
      <c r="LJQ7" s="199"/>
      <c r="LJR7" s="199"/>
      <c r="LJS7" s="199"/>
      <c r="LJT7" s="189"/>
      <c r="LJU7" s="209"/>
      <c r="LJV7" s="179"/>
      <c r="LJW7" s="179"/>
      <c r="LJX7" s="179"/>
      <c r="LJY7" s="179"/>
      <c r="LJZ7" s="179"/>
      <c r="LKA7" s="179"/>
      <c r="LKB7" s="199"/>
      <c r="LKC7" s="199"/>
      <c r="LKD7" s="199"/>
      <c r="LKE7" s="199"/>
      <c r="LKF7" s="199"/>
      <c r="LKG7" s="199"/>
      <c r="LKH7" s="199"/>
      <c r="LKI7" s="199"/>
      <c r="LKJ7" s="189"/>
      <c r="LKK7" s="209"/>
      <c r="LKL7" s="179"/>
      <c r="LKM7" s="179"/>
      <c r="LKN7" s="179"/>
      <c r="LKO7" s="179"/>
      <c r="LKP7" s="179"/>
      <c r="LKQ7" s="179"/>
      <c r="LKR7" s="199"/>
      <c r="LKS7" s="199"/>
      <c r="LKT7" s="199"/>
      <c r="LKU7" s="199"/>
      <c r="LKV7" s="199"/>
      <c r="LKW7" s="199"/>
      <c r="LKX7" s="199"/>
      <c r="LKY7" s="199"/>
      <c r="LKZ7" s="189"/>
      <c r="LLA7" s="209"/>
      <c r="LLB7" s="179"/>
      <c r="LLC7" s="179"/>
      <c r="LLD7" s="179"/>
      <c r="LLE7" s="179"/>
      <c r="LLF7" s="179"/>
      <c r="LLG7" s="179"/>
      <c r="LLH7" s="199"/>
      <c r="LLI7" s="199"/>
      <c r="LLJ7" s="199"/>
      <c r="LLK7" s="199"/>
      <c r="LLL7" s="199"/>
      <c r="LLM7" s="199"/>
      <c r="LLN7" s="199"/>
      <c r="LLO7" s="199"/>
      <c r="LLP7" s="189"/>
      <c r="LLQ7" s="209"/>
      <c r="LLR7" s="179"/>
      <c r="LLS7" s="179"/>
      <c r="LLT7" s="179"/>
      <c r="LLU7" s="179"/>
      <c r="LLV7" s="179"/>
      <c r="LLW7" s="179"/>
      <c r="LLX7" s="199"/>
      <c r="LLY7" s="199"/>
      <c r="LLZ7" s="199"/>
      <c r="LMA7" s="199"/>
      <c r="LMB7" s="199"/>
      <c r="LMC7" s="199"/>
      <c r="LMD7" s="199"/>
      <c r="LME7" s="199"/>
      <c r="LMF7" s="189"/>
      <c r="LMG7" s="209"/>
      <c r="LMH7" s="179"/>
      <c r="LMI7" s="179"/>
      <c r="LMJ7" s="179"/>
      <c r="LMK7" s="179"/>
      <c r="LML7" s="179"/>
      <c r="LMM7" s="179"/>
      <c r="LMN7" s="199"/>
      <c r="LMO7" s="199"/>
      <c r="LMP7" s="199"/>
      <c r="LMQ7" s="199"/>
      <c r="LMR7" s="199"/>
      <c r="LMS7" s="199"/>
      <c r="LMT7" s="199"/>
      <c r="LMU7" s="199"/>
      <c r="LMV7" s="189"/>
      <c r="LMW7" s="209"/>
      <c r="LMX7" s="179"/>
      <c r="LMY7" s="179"/>
      <c r="LMZ7" s="179"/>
      <c r="LNA7" s="179"/>
      <c r="LNB7" s="179"/>
      <c r="LNC7" s="179"/>
      <c r="LND7" s="199"/>
      <c r="LNE7" s="199"/>
      <c r="LNF7" s="199"/>
      <c r="LNG7" s="199"/>
      <c r="LNH7" s="199"/>
      <c r="LNI7" s="199"/>
      <c r="LNJ7" s="199"/>
      <c r="LNK7" s="199"/>
      <c r="LNL7" s="189"/>
      <c r="LNM7" s="209"/>
      <c r="LNN7" s="179"/>
      <c r="LNO7" s="179"/>
      <c r="LNP7" s="179"/>
      <c r="LNQ7" s="179"/>
      <c r="LNR7" s="179"/>
      <c r="LNS7" s="179"/>
      <c r="LNT7" s="199"/>
      <c r="LNU7" s="199"/>
      <c r="LNV7" s="199"/>
      <c r="LNW7" s="199"/>
      <c r="LNX7" s="199"/>
      <c r="LNY7" s="199"/>
      <c r="LNZ7" s="199"/>
      <c r="LOA7" s="199"/>
      <c r="LOB7" s="189"/>
      <c r="LOC7" s="209"/>
      <c r="LOD7" s="179"/>
      <c r="LOE7" s="179"/>
      <c r="LOF7" s="179"/>
      <c r="LOG7" s="179"/>
      <c r="LOH7" s="179"/>
      <c r="LOI7" s="179"/>
      <c r="LOJ7" s="199"/>
      <c r="LOK7" s="199"/>
      <c r="LOL7" s="199"/>
      <c r="LOM7" s="199"/>
      <c r="LON7" s="199"/>
      <c r="LOO7" s="199"/>
      <c r="LOP7" s="199"/>
      <c r="LOQ7" s="199"/>
      <c r="LOR7" s="189"/>
      <c r="LOS7" s="209"/>
      <c r="LOT7" s="179"/>
      <c r="LOU7" s="179"/>
      <c r="LOV7" s="179"/>
      <c r="LOW7" s="179"/>
      <c r="LOX7" s="179"/>
      <c r="LOY7" s="179"/>
      <c r="LOZ7" s="199"/>
      <c r="LPA7" s="199"/>
      <c r="LPB7" s="199"/>
      <c r="LPC7" s="199"/>
      <c r="LPD7" s="199"/>
      <c r="LPE7" s="199"/>
      <c r="LPF7" s="199"/>
      <c r="LPG7" s="199"/>
      <c r="LPH7" s="189"/>
      <c r="LPI7" s="209"/>
      <c r="LPJ7" s="179"/>
      <c r="LPK7" s="179"/>
      <c r="LPL7" s="179"/>
      <c r="LPM7" s="179"/>
      <c r="LPN7" s="179"/>
      <c r="LPO7" s="179"/>
      <c r="LPP7" s="199"/>
      <c r="LPQ7" s="199"/>
      <c r="LPR7" s="199"/>
      <c r="LPS7" s="199"/>
      <c r="LPT7" s="199"/>
      <c r="LPU7" s="199"/>
      <c r="LPV7" s="199"/>
      <c r="LPW7" s="199"/>
      <c r="LPX7" s="189"/>
      <c r="LPY7" s="209"/>
      <c r="LPZ7" s="179"/>
      <c r="LQA7" s="179"/>
      <c r="LQB7" s="179"/>
      <c r="LQC7" s="179"/>
      <c r="LQD7" s="179"/>
      <c r="LQE7" s="179"/>
      <c r="LQF7" s="199"/>
      <c r="LQG7" s="199"/>
      <c r="LQH7" s="199"/>
      <c r="LQI7" s="199"/>
      <c r="LQJ7" s="199"/>
      <c r="LQK7" s="199"/>
      <c r="LQL7" s="199"/>
      <c r="LQM7" s="199"/>
      <c r="LQN7" s="189"/>
      <c r="LQO7" s="209"/>
      <c r="LQP7" s="179"/>
      <c r="LQQ7" s="179"/>
      <c r="LQR7" s="179"/>
      <c r="LQS7" s="179"/>
      <c r="LQT7" s="179"/>
      <c r="LQU7" s="179"/>
      <c r="LQV7" s="199"/>
      <c r="LQW7" s="199"/>
      <c r="LQX7" s="199"/>
      <c r="LQY7" s="199"/>
      <c r="LQZ7" s="199"/>
      <c r="LRA7" s="199"/>
      <c r="LRB7" s="199"/>
      <c r="LRC7" s="199"/>
      <c r="LRD7" s="189"/>
      <c r="LRE7" s="209"/>
      <c r="LRF7" s="179"/>
      <c r="LRG7" s="179"/>
      <c r="LRH7" s="179"/>
      <c r="LRI7" s="179"/>
      <c r="LRJ7" s="179"/>
      <c r="LRK7" s="179"/>
      <c r="LRL7" s="199"/>
      <c r="LRM7" s="199"/>
      <c r="LRN7" s="199"/>
      <c r="LRO7" s="199"/>
      <c r="LRP7" s="199"/>
      <c r="LRQ7" s="199"/>
      <c r="LRR7" s="199"/>
      <c r="LRS7" s="199"/>
      <c r="LRT7" s="189"/>
      <c r="LRU7" s="209"/>
      <c r="LRV7" s="179"/>
      <c r="LRW7" s="179"/>
      <c r="LRX7" s="179"/>
      <c r="LRY7" s="179"/>
      <c r="LRZ7" s="179"/>
      <c r="LSA7" s="179"/>
      <c r="LSB7" s="199"/>
      <c r="LSC7" s="199"/>
      <c r="LSD7" s="199"/>
      <c r="LSE7" s="199"/>
      <c r="LSF7" s="199"/>
      <c r="LSG7" s="199"/>
      <c r="LSH7" s="199"/>
      <c r="LSI7" s="199"/>
      <c r="LSJ7" s="189"/>
      <c r="LSK7" s="209"/>
      <c r="LSL7" s="179"/>
      <c r="LSM7" s="179"/>
      <c r="LSN7" s="179"/>
      <c r="LSO7" s="179"/>
      <c r="LSP7" s="179"/>
      <c r="LSQ7" s="179"/>
      <c r="LSR7" s="199"/>
      <c r="LSS7" s="199"/>
      <c r="LST7" s="199"/>
      <c r="LSU7" s="199"/>
      <c r="LSV7" s="199"/>
      <c r="LSW7" s="199"/>
      <c r="LSX7" s="199"/>
      <c r="LSY7" s="199"/>
      <c r="LSZ7" s="189"/>
      <c r="LTA7" s="209"/>
      <c r="LTB7" s="179"/>
      <c r="LTC7" s="179"/>
      <c r="LTD7" s="179"/>
      <c r="LTE7" s="179"/>
      <c r="LTF7" s="179"/>
      <c r="LTG7" s="179"/>
      <c r="LTH7" s="199"/>
      <c r="LTI7" s="199"/>
      <c r="LTJ7" s="199"/>
      <c r="LTK7" s="199"/>
      <c r="LTL7" s="199"/>
      <c r="LTM7" s="199"/>
      <c r="LTN7" s="199"/>
      <c r="LTO7" s="199"/>
      <c r="LTP7" s="189"/>
      <c r="LTQ7" s="209"/>
      <c r="LTR7" s="179"/>
      <c r="LTS7" s="179"/>
      <c r="LTT7" s="179"/>
      <c r="LTU7" s="179"/>
      <c r="LTV7" s="179"/>
      <c r="LTW7" s="179"/>
      <c r="LTX7" s="199"/>
      <c r="LTY7" s="199"/>
      <c r="LTZ7" s="199"/>
      <c r="LUA7" s="199"/>
      <c r="LUB7" s="199"/>
      <c r="LUC7" s="199"/>
      <c r="LUD7" s="199"/>
      <c r="LUE7" s="199"/>
      <c r="LUF7" s="189"/>
      <c r="LUG7" s="209"/>
      <c r="LUH7" s="179"/>
      <c r="LUI7" s="179"/>
      <c r="LUJ7" s="179"/>
      <c r="LUK7" s="179"/>
      <c r="LUL7" s="179"/>
      <c r="LUM7" s="179"/>
      <c r="LUN7" s="199"/>
      <c r="LUO7" s="199"/>
      <c r="LUP7" s="199"/>
      <c r="LUQ7" s="199"/>
      <c r="LUR7" s="199"/>
      <c r="LUS7" s="199"/>
      <c r="LUT7" s="199"/>
      <c r="LUU7" s="199"/>
      <c r="LUV7" s="189"/>
      <c r="LUW7" s="209"/>
      <c r="LUX7" s="179"/>
      <c r="LUY7" s="179"/>
      <c r="LUZ7" s="179"/>
      <c r="LVA7" s="179"/>
      <c r="LVB7" s="179"/>
      <c r="LVC7" s="179"/>
      <c r="LVD7" s="199"/>
      <c r="LVE7" s="199"/>
      <c r="LVF7" s="199"/>
      <c r="LVG7" s="199"/>
      <c r="LVH7" s="199"/>
      <c r="LVI7" s="199"/>
      <c r="LVJ7" s="199"/>
      <c r="LVK7" s="199"/>
      <c r="LVL7" s="189"/>
      <c r="LVM7" s="209"/>
      <c r="LVN7" s="179"/>
      <c r="LVO7" s="179"/>
      <c r="LVP7" s="179"/>
      <c r="LVQ7" s="179"/>
      <c r="LVR7" s="179"/>
      <c r="LVS7" s="179"/>
      <c r="LVT7" s="199"/>
      <c r="LVU7" s="199"/>
      <c r="LVV7" s="199"/>
      <c r="LVW7" s="199"/>
      <c r="LVX7" s="199"/>
      <c r="LVY7" s="199"/>
      <c r="LVZ7" s="199"/>
      <c r="LWA7" s="199"/>
      <c r="LWB7" s="189"/>
      <c r="LWC7" s="209"/>
      <c r="LWD7" s="179"/>
      <c r="LWE7" s="179"/>
      <c r="LWF7" s="179"/>
      <c r="LWG7" s="179"/>
      <c r="LWH7" s="179"/>
      <c r="LWI7" s="179"/>
      <c r="LWJ7" s="199"/>
      <c r="LWK7" s="199"/>
      <c r="LWL7" s="199"/>
      <c r="LWM7" s="199"/>
      <c r="LWN7" s="199"/>
      <c r="LWO7" s="199"/>
      <c r="LWP7" s="199"/>
      <c r="LWQ7" s="199"/>
      <c r="LWR7" s="189"/>
      <c r="LWS7" s="209"/>
      <c r="LWT7" s="179"/>
      <c r="LWU7" s="179"/>
      <c r="LWV7" s="179"/>
      <c r="LWW7" s="179"/>
      <c r="LWX7" s="179"/>
      <c r="LWY7" s="179"/>
      <c r="LWZ7" s="199"/>
      <c r="LXA7" s="199"/>
      <c r="LXB7" s="199"/>
      <c r="LXC7" s="199"/>
      <c r="LXD7" s="199"/>
      <c r="LXE7" s="199"/>
      <c r="LXF7" s="199"/>
      <c r="LXG7" s="199"/>
      <c r="LXH7" s="189"/>
      <c r="LXI7" s="209"/>
      <c r="LXJ7" s="179"/>
      <c r="LXK7" s="179"/>
      <c r="LXL7" s="179"/>
      <c r="LXM7" s="179"/>
      <c r="LXN7" s="179"/>
      <c r="LXO7" s="179"/>
      <c r="LXP7" s="199"/>
      <c r="LXQ7" s="199"/>
      <c r="LXR7" s="199"/>
      <c r="LXS7" s="199"/>
      <c r="LXT7" s="199"/>
      <c r="LXU7" s="199"/>
      <c r="LXV7" s="199"/>
      <c r="LXW7" s="199"/>
      <c r="LXX7" s="189"/>
      <c r="LXY7" s="209"/>
      <c r="LXZ7" s="179"/>
      <c r="LYA7" s="179"/>
      <c r="LYB7" s="179"/>
      <c r="LYC7" s="179"/>
      <c r="LYD7" s="179"/>
      <c r="LYE7" s="179"/>
      <c r="LYF7" s="199"/>
      <c r="LYG7" s="199"/>
      <c r="LYH7" s="199"/>
      <c r="LYI7" s="199"/>
      <c r="LYJ7" s="199"/>
      <c r="LYK7" s="199"/>
      <c r="LYL7" s="199"/>
      <c r="LYM7" s="199"/>
      <c r="LYN7" s="189"/>
      <c r="LYO7" s="209"/>
      <c r="LYP7" s="179"/>
      <c r="LYQ7" s="179"/>
      <c r="LYR7" s="179"/>
      <c r="LYS7" s="179"/>
      <c r="LYT7" s="179"/>
      <c r="LYU7" s="179"/>
      <c r="LYV7" s="199"/>
      <c r="LYW7" s="199"/>
      <c r="LYX7" s="199"/>
      <c r="LYY7" s="199"/>
      <c r="LYZ7" s="199"/>
      <c r="LZA7" s="199"/>
      <c r="LZB7" s="199"/>
      <c r="LZC7" s="199"/>
      <c r="LZD7" s="189"/>
      <c r="LZE7" s="209"/>
      <c r="LZF7" s="179"/>
      <c r="LZG7" s="179"/>
      <c r="LZH7" s="179"/>
      <c r="LZI7" s="179"/>
      <c r="LZJ7" s="179"/>
      <c r="LZK7" s="179"/>
      <c r="LZL7" s="199"/>
      <c r="LZM7" s="199"/>
      <c r="LZN7" s="199"/>
      <c r="LZO7" s="199"/>
      <c r="LZP7" s="199"/>
      <c r="LZQ7" s="199"/>
      <c r="LZR7" s="199"/>
      <c r="LZS7" s="199"/>
      <c r="LZT7" s="189"/>
      <c r="LZU7" s="209"/>
      <c r="LZV7" s="179"/>
      <c r="LZW7" s="179"/>
      <c r="LZX7" s="179"/>
      <c r="LZY7" s="179"/>
      <c r="LZZ7" s="179"/>
      <c r="MAA7" s="179"/>
      <c r="MAB7" s="199"/>
      <c r="MAC7" s="199"/>
      <c r="MAD7" s="199"/>
      <c r="MAE7" s="199"/>
      <c r="MAF7" s="199"/>
      <c r="MAG7" s="199"/>
      <c r="MAH7" s="199"/>
      <c r="MAI7" s="199"/>
      <c r="MAJ7" s="189"/>
      <c r="MAK7" s="209"/>
      <c r="MAL7" s="179"/>
      <c r="MAM7" s="179"/>
      <c r="MAN7" s="179"/>
      <c r="MAO7" s="179"/>
      <c r="MAP7" s="179"/>
      <c r="MAQ7" s="179"/>
      <c r="MAR7" s="199"/>
      <c r="MAS7" s="199"/>
      <c r="MAT7" s="199"/>
      <c r="MAU7" s="199"/>
      <c r="MAV7" s="199"/>
      <c r="MAW7" s="199"/>
      <c r="MAX7" s="199"/>
      <c r="MAY7" s="199"/>
      <c r="MAZ7" s="189"/>
      <c r="MBA7" s="209"/>
      <c r="MBB7" s="179"/>
      <c r="MBC7" s="179"/>
      <c r="MBD7" s="179"/>
      <c r="MBE7" s="179"/>
      <c r="MBF7" s="179"/>
      <c r="MBG7" s="179"/>
      <c r="MBH7" s="199"/>
      <c r="MBI7" s="199"/>
      <c r="MBJ7" s="199"/>
      <c r="MBK7" s="199"/>
      <c r="MBL7" s="199"/>
      <c r="MBM7" s="199"/>
      <c r="MBN7" s="199"/>
      <c r="MBO7" s="199"/>
      <c r="MBP7" s="189"/>
      <c r="MBQ7" s="209"/>
      <c r="MBR7" s="179"/>
      <c r="MBS7" s="179"/>
      <c r="MBT7" s="179"/>
      <c r="MBU7" s="179"/>
      <c r="MBV7" s="179"/>
      <c r="MBW7" s="179"/>
      <c r="MBX7" s="199"/>
      <c r="MBY7" s="199"/>
      <c r="MBZ7" s="199"/>
      <c r="MCA7" s="199"/>
      <c r="MCB7" s="199"/>
      <c r="MCC7" s="199"/>
      <c r="MCD7" s="199"/>
      <c r="MCE7" s="199"/>
      <c r="MCF7" s="189"/>
      <c r="MCG7" s="209"/>
      <c r="MCH7" s="179"/>
      <c r="MCI7" s="179"/>
      <c r="MCJ7" s="179"/>
      <c r="MCK7" s="179"/>
      <c r="MCL7" s="179"/>
      <c r="MCM7" s="179"/>
      <c r="MCN7" s="199"/>
      <c r="MCO7" s="199"/>
      <c r="MCP7" s="199"/>
      <c r="MCQ7" s="199"/>
      <c r="MCR7" s="199"/>
      <c r="MCS7" s="199"/>
      <c r="MCT7" s="199"/>
      <c r="MCU7" s="199"/>
      <c r="MCV7" s="189"/>
      <c r="MCW7" s="209"/>
      <c r="MCX7" s="179"/>
      <c r="MCY7" s="179"/>
      <c r="MCZ7" s="179"/>
      <c r="MDA7" s="179"/>
      <c r="MDB7" s="179"/>
      <c r="MDC7" s="179"/>
      <c r="MDD7" s="199"/>
      <c r="MDE7" s="199"/>
      <c r="MDF7" s="199"/>
      <c r="MDG7" s="199"/>
      <c r="MDH7" s="199"/>
      <c r="MDI7" s="199"/>
      <c r="MDJ7" s="199"/>
      <c r="MDK7" s="199"/>
      <c r="MDL7" s="189"/>
      <c r="MDM7" s="209"/>
      <c r="MDN7" s="179"/>
      <c r="MDO7" s="179"/>
      <c r="MDP7" s="179"/>
      <c r="MDQ7" s="179"/>
      <c r="MDR7" s="179"/>
      <c r="MDS7" s="179"/>
      <c r="MDT7" s="199"/>
      <c r="MDU7" s="199"/>
      <c r="MDV7" s="199"/>
      <c r="MDW7" s="199"/>
      <c r="MDX7" s="199"/>
      <c r="MDY7" s="199"/>
      <c r="MDZ7" s="199"/>
      <c r="MEA7" s="199"/>
      <c r="MEB7" s="189"/>
      <c r="MEC7" s="209"/>
      <c r="MED7" s="179"/>
      <c r="MEE7" s="179"/>
      <c r="MEF7" s="179"/>
      <c r="MEG7" s="179"/>
      <c r="MEH7" s="179"/>
      <c r="MEI7" s="179"/>
      <c r="MEJ7" s="199"/>
      <c r="MEK7" s="199"/>
      <c r="MEL7" s="199"/>
      <c r="MEM7" s="199"/>
      <c r="MEN7" s="199"/>
      <c r="MEO7" s="199"/>
      <c r="MEP7" s="199"/>
      <c r="MEQ7" s="199"/>
      <c r="MER7" s="189"/>
      <c r="MES7" s="209"/>
      <c r="MET7" s="179"/>
      <c r="MEU7" s="179"/>
      <c r="MEV7" s="179"/>
      <c r="MEW7" s="179"/>
      <c r="MEX7" s="179"/>
      <c r="MEY7" s="179"/>
      <c r="MEZ7" s="199"/>
      <c r="MFA7" s="199"/>
      <c r="MFB7" s="199"/>
      <c r="MFC7" s="199"/>
      <c r="MFD7" s="199"/>
      <c r="MFE7" s="199"/>
      <c r="MFF7" s="199"/>
      <c r="MFG7" s="199"/>
      <c r="MFH7" s="189"/>
      <c r="MFI7" s="209"/>
      <c r="MFJ7" s="179"/>
      <c r="MFK7" s="179"/>
      <c r="MFL7" s="179"/>
      <c r="MFM7" s="179"/>
      <c r="MFN7" s="179"/>
      <c r="MFO7" s="179"/>
      <c r="MFP7" s="199"/>
      <c r="MFQ7" s="199"/>
      <c r="MFR7" s="199"/>
      <c r="MFS7" s="199"/>
      <c r="MFT7" s="199"/>
      <c r="MFU7" s="199"/>
      <c r="MFV7" s="199"/>
      <c r="MFW7" s="199"/>
      <c r="MFX7" s="189"/>
      <c r="MFY7" s="209"/>
      <c r="MFZ7" s="179"/>
      <c r="MGA7" s="179"/>
      <c r="MGB7" s="179"/>
      <c r="MGC7" s="179"/>
      <c r="MGD7" s="179"/>
      <c r="MGE7" s="179"/>
      <c r="MGF7" s="199"/>
      <c r="MGG7" s="199"/>
      <c r="MGH7" s="199"/>
      <c r="MGI7" s="199"/>
      <c r="MGJ7" s="199"/>
      <c r="MGK7" s="199"/>
      <c r="MGL7" s="199"/>
      <c r="MGM7" s="199"/>
      <c r="MGN7" s="189"/>
      <c r="MGO7" s="209"/>
      <c r="MGP7" s="179"/>
      <c r="MGQ7" s="179"/>
      <c r="MGR7" s="179"/>
      <c r="MGS7" s="179"/>
      <c r="MGT7" s="179"/>
      <c r="MGU7" s="179"/>
      <c r="MGV7" s="199"/>
      <c r="MGW7" s="199"/>
      <c r="MGX7" s="199"/>
      <c r="MGY7" s="199"/>
      <c r="MGZ7" s="199"/>
      <c r="MHA7" s="199"/>
      <c r="MHB7" s="199"/>
      <c r="MHC7" s="199"/>
      <c r="MHD7" s="189"/>
      <c r="MHE7" s="209"/>
      <c r="MHF7" s="179"/>
      <c r="MHG7" s="179"/>
      <c r="MHH7" s="179"/>
      <c r="MHI7" s="179"/>
      <c r="MHJ7" s="179"/>
      <c r="MHK7" s="179"/>
      <c r="MHL7" s="199"/>
      <c r="MHM7" s="199"/>
      <c r="MHN7" s="199"/>
      <c r="MHO7" s="199"/>
      <c r="MHP7" s="199"/>
      <c r="MHQ7" s="199"/>
      <c r="MHR7" s="199"/>
      <c r="MHS7" s="199"/>
      <c r="MHT7" s="189"/>
      <c r="MHU7" s="209"/>
      <c r="MHV7" s="179"/>
      <c r="MHW7" s="179"/>
      <c r="MHX7" s="179"/>
      <c r="MHY7" s="179"/>
      <c r="MHZ7" s="179"/>
      <c r="MIA7" s="179"/>
      <c r="MIB7" s="199"/>
      <c r="MIC7" s="199"/>
      <c r="MID7" s="199"/>
      <c r="MIE7" s="199"/>
      <c r="MIF7" s="199"/>
      <c r="MIG7" s="199"/>
      <c r="MIH7" s="199"/>
      <c r="MII7" s="199"/>
      <c r="MIJ7" s="189"/>
      <c r="MIK7" s="209"/>
      <c r="MIL7" s="179"/>
      <c r="MIM7" s="179"/>
      <c r="MIN7" s="179"/>
      <c r="MIO7" s="179"/>
      <c r="MIP7" s="179"/>
      <c r="MIQ7" s="179"/>
      <c r="MIR7" s="199"/>
      <c r="MIS7" s="199"/>
      <c r="MIT7" s="199"/>
      <c r="MIU7" s="199"/>
      <c r="MIV7" s="199"/>
      <c r="MIW7" s="199"/>
      <c r="MIX7" s="199"/>
      <c r="MIY7" s="199"/>
      <c r="MIZ7" s="189"/>
      <c r="MJA7" s="209"/>
      <c r="MJB7" s="179"/>
      <c r="MJC7" s="179"/>
      <c r="MJD7" s="179"/>
      <c r="MJE7" s="179"/>
      <c r="MJF7" s="179"/>
      <c r="MJG7" s="179"/>
      <c r="MJH7" s="199"/>
      <c r="MJI7" s="199"/>
      <c r="MJJ7" s="199"/>
      <c r="MJK7" s="199"/>
      <c r="MJL7" s="199"/>
      <c r="MJM7" s="199"/>
      <c r="MJN7" s="199"/>
      <c r="MJO7" s="199"/>
      <c r="MJP7" s="189"/>
      <c r="MJQ7" s="209"/>
      <c r="MJR7" s="179"/>
      <c r="MJS7" s="179"/>
      <c r="MJT7" s="179"/>
      <c r="MJU7" s="179"/>
      <c r="MJV7" s="179"/>
      <c r="MJW7" s="179"/>
      <c r="MJX7" s="199"/>
      <c r="MJY7" s="199"/>
      <c r="MJZ7" s="199"/>
      <c r="MKA7" s="199"/>
      <c r="MKB7" s="199"/>
      <c r="MKC7" s="199"/>
      <c r="MKD7" s="199"/>
      <c r="MKE7" s="199"/>
      <c r="MKF7" s="189"/>
      <c r="MKG7" s="209"/>
      <c r="MKH7" s="179"/>
      <c r="MKI7" s="179"/>
      <c r="MKJ7" s="179"/>
      <c r="MKK7" s="179"/>
      <c r="MKL7" s="179"/>
      <c r="MKM7" s="179"/>
      <c r="MKN7" s="199"/>
      <c r="MKO7" s="199"/>
      <c r="MKP7" s="199"/>
      <c r="MKQ7" s="199"/>
      <c r="MKR7" s="199"/>
      <c r="MKS7" s="199"/>
      <c r="MKT7" s="199"/>
      <c r="MKU7" s="199"/>
      <c r="MKV7" s="189"/>
      <c r="MKW7" s="209"/>
      <c r="MKX7" s="179"/>
      <c r="MKY7" s="179"/>
      <c r="MKZ7" s="179"/>
      <c r="MLA7" s="179"/>
      <c r="MLB7" s="179"/>
      <c r="MLC7" s="179"/>
      <c r="MLD7" s="199"/>
      <c r="MLE7" s="199"/>
      <c r="MLF7" s="199"/>
      <c r="MLG7" s="199"/>
      <c r="MLH7" s="199"/>
      <c r="MLI7" s="199"/>
      <c r="MLJ7" s="199"/>
      <c r="MLK7" s="199"/>
      <c r="MLL7" s="189"/>
      <c r="MLM7" s="209"/>
      <c r="MLN7" s="179"/>
      <c r="MLO7" s="179"/>
      <c r="MLP7" s="179"/>
      <c r="MLQ7" s="179"/>
      <c r="MLR7" s="179"/>
      <c r="MLS7" s="179"/>
      <c r="MLT7" s="199"/>
      <c r="MLU7" s="199"/>
      <c r="MLV7" s="199"/>
      <c r="MLW7" s="199"/>
      <c r="MLX7" s="199"/>
      <c r="MLY7" s="199"/>
      <c r="MLZ7" s="199"/>
      <c r="MMA7" s="199"/>
      <c r="MMB7" s="189"/>
      <c r="MMC7" s="209"/>
      <c r="MMD7" s="179"/>
      <c r="MME7" s="179"/>
      <c r="MMF7" s="179"/>
      <c r="MMG7" s="179"/>
      <c r="MMH7" s="179"/>
      <c r="MMI7" s="179"/>
      <c r="MMJ7" s="199"/>
      <c r="MMK7" s="199"/>
      <c r="MML7" s="199"/>
      <c r="MMM7" s="199"/>
      <c r="MMN7" s="199"/>
      <c r="MMO7" s="199"/>
      <c r="MMP7" s="199"/>
      <c r="MMQ7" s="199"/>
      <c r="MMR7" s="189"/>
      <c r="MMS7" s="209"/>
      <c r="MMT7" s="179"/>
      <c r="MMU7" s="179"/>
      <c r="MMV7" s="179"/>
      <c r="MMW7" s="179"/>
      <c r="MMX7" s="179"/>
      <c r="MMY7" s="179"/>
      <c r="MMZ7" s="199"/>
      <c r="MNA7" s="199"/>
      <c r="MNB7" s="199"/>
      <c r="MNC7" s="199"/>
      <c r="MND7" s="199"/>
      <c r="MNE7" s="199"/>
      <c r="MNF7" s="199"/>
      <c r="MNG7" s="199"/>
      <c r="MNH7" s="189"/>
      <c r="MNI7" s="209"/>
      <c r="MNJ7" s="179"/>
      <c r="MNK7" s="179"/>
      <c r="MNL7" s="179"/>
      <c r="MNM7" s="179"/>
      <c r="MNN7" s="179"/>
      <c r="MNO7" s="179"/>
      <c r="MNP7" s="199"/>
      <c r="MNQ7" s="199"/>
      <c r="MNR7" s="199"/>
      <c r="MNS7" s="199"/>
      <c r="MNT7" s="199"/>
      <c r="MNU7" s="199"/>
      <c r="MNV7" s="199"/>
      <c r="MNW7" s="199"/>
      <c r="MNX7" s="189"/>
      <c r="MNY7" s="209"/>
      <c r="MNZ7" s="179"/>
      <c r="MOA7" s="179"/>
      <c r="MOB7" s="179"/>
      <c r="MOC7" s="179"/>
      <c r="MOD7" s="179"/>
      <c r="MOE7" s="179"/>
      <c r="MOF7" s="199"/>
      <c r="MOG7" s="199"/>
      <c r="MOH7" s="199"/>
      <c r="MOI7" s="199"/>
      <c r="MOJ7" s="199"/>
      <c r="MOK7" s="199"/>
      <c r="MOL7" s="199"/>
      <c r="MOM7" s="199"/>
      <c r="MON7" s="189"/>
      <c r="MOO7" s="209"/>
      <c r="MOP7" s="179"/>
      <c r="MOQ7" s="179"/>
      <c r="MOR7" s="179"/>
      <c r="MOS7" s="179"/>
      <c r="MOT7" s="179"/>
      <c r="MOU7" s="179"/>
      <c r="MOV7" s="199"/>
      <c r="MOW7" s="199"/>
      <c r="MOX7" s="199"/>
      <c r="MOY7" s="199"/>
      <c r="MOZ7" s="199"/>
      <c r="MPA7" s="199"/>
      <c r="MPB7" s="199"/>
      <c r="MPC7" s="199"/>
      <c r="MPD7" s="189"/>
      <c r="MPE7" s="209"/>
      <c r="MPF7" s="179"/>
      <c r="MPG7" s="179"/>
      <c r="MPH7" s="179"/>
      <c r="MPI7" s="179"/>
      <c r="MPJ7" s="179"/>
      <c r="MPK7" s="179"/>
      <c r="MPL7" s="199"/>
      <c r="MPM7" s="199"/>
      <c r="MPN7" s="199"/>
      <c r="MPO7" s="199"/>
      <c r="MPP7" s="199"/>
      <c r="MPQ7" s="199"/>
      <c r="MPR7" s="199"/>
      <c r="MPS7" s="199"/>
      <c r="MPT7" s="189"/>
      <c r="MPU7" s="209"/>
      <c r="MPV7" s="179"/>
      <c r="MPW7" s="179"/>
      <c r="MPX7" s="179"/>
      <c r="MPY7" s="179"/>
      <c r="MPZ7" s="179"/>
      <c r="MQA7" s="179"/>
      <c r="MQB7" s="199"/>
      <c r="MQC7" s="199"/>
      <c r="MQD7" s="199"/>
      <c r="MQE7" s="199"/>
      <c r="MQF7" s="199"/>
      <c r="MQG7" s="199"/>
      <c r="MQH7" s="199"/>
      <c r="MQI7" s="199"/>
      <c r="MQJ7" s="189"/>
      <c r="MQK7" s="209"/>
      <c r="MQL7" s="179"/>
      <c r="MQM7" s="179"/>
      <c r="MQN7" s="179"/>
      <c r="MQO7" s="179"/>
      <c r="MQP7" s="179"/>
      <c r="MQQ7" s="179"/>
      <c r="MQR7" s="199"/>
      <c r="MQS7" s="199"/>
      <c r="MQT7" s="199"/>
      <c r="MQU7" s="199"/>
      <c r="MQV7" s="199"/>
      <c r="MQW7" s="199"/>
      <c r="MQX7" s="199"/>
      <c r="MQY7" s="199"/>
      <c r="MQZ7" s="189"/>
      <c r="MRA7" s="209"/>
      <c r="MRB7" s="179"/>
      <c r="MRC7" s="179"/>
      <c r="MRD7" s="179"/>
      <c r="MRE7" s="179"/>
      <c r="MRF7" s="179"/>
      <c r="MRG7" s="179"/>
      <c r="MRH7" s="199"/>
      <c r="MRI7" s="199"/>
      <c r="MRJ7" s="199"/>
      <c r="MRK7" s="199"/>
      <c r="MRL7" s="199"/>
      <c r="MRM7" s="199"/>
      <c r="MRN7" s="199"/>
      <c r="MRO7" s="199"/>
      <c r="MRP7" s="189"/>
      <c r="MRQ7" s="209"/>
      <c r="MRR7" s="179"/>
      <c r="MRS7" s="179"/>
      <c r="MRT7" s="179"/>
      <c r="MRU7" s="179"/>
      <c r="MRV7" s="179"/>
      <c r="MRW7" s="179"/>
      <c r="MRX7" s="199"/>
      <c r="MRY7" s="199"/>
      <c r="MRZ7" s="199"/>
      <c r="MSA7" s="199"/>
      <c r="MSB7" s="199"/>
      <c r="MSC7" s="199"/>
      <c r="MSD7" s="199"/>
      <c r="MSE7" s="199"/>
      <c r="MSF7" s="189"/>
      <c r="MSG7" s="209"/>
      <c r="MSH7" s="179"/>
      <c r="MSI7" s="179"/>
      <c r="MSJ7" s="179"/>
      <c r="MSK7" s="179"/>
      <c r="MSL7" s="179"/>
      <c r="MSM7" s="179"/>
      <c r="MSN7" s="199"/>
      <c r="MSO7" s="199"/>
      <c r="MSP7" s="199"/>
      <c r="MSQ7" s="199"/>
      <c r="MSR7" s="199"/>
      <c r="MSS7" s="199"/>
      <c r="MST7" s="199"/>
      <c r="MSU7" s="199"/>
      <c r="MSV7" s="189"/>
      <c r="MSW7" s="209"/>
      <c r="MSX7" s="179"/>
      <c r="MSY7" s="179"/>
      <c r="MSZ7" s="179"/>
      <c r="MTA7" s="179"/>
      <c r="MTB7" s="179"/>
      <c r="MTC7" s="179"/>
      <c r="MTD7" s="199"/>
      <c r="MTE7" s="199"/>
      <c r="MTF7" s="199"/>
      <c r="MTG7" s="199"/>
      <c r="MTH7" s="199"/>
      <c r="MTI7" s="199"/>
      <c r="MTJ7" s="199"/>
      <c r="MTK7" s="199"/>
      <c r="MTL7" s="189"/>
      <c r="MTM7" s="209"/>
      <c r="MTN7" s="179"/>
      <c r="MTO7" s="179"/>
      <c r="MTP7" s="179"/>
      <c r="MTQ7" s="179"/>
      <c r="MTR7" s="179"/>
      <c r="MTS7" s="179"/>
      <c r="MTT7" s="199"/>
      <c r="MTU7" s="199"/>
      <c r="MTV7" s="199"/>
      <c r="MTW7" s="199"/>
      <c r="MTX7" s="199"/>
      <c r="MTY7" s="199"/>
      <c r="MTZ7" s="199"/>
      <c r="MUA7" s="199"/>
      <c r="MUB7" s="189"/>
      <c r="MUC7" s="209"/>
      <c r="MUD7" s="179"/>
      <c r="MUE7" s="179"/>
      <c r="MUF7" s="179"/>
      <c r="MUG7" s="179"/>
      <c r="MUH7" s="179"/>
      <c r="MUI7" s="179"/>
      <c r="MUJ7" s="199"/>
      <c r="MUK7" s="199"/>
      <c r="MUL7" s="199"/>
      <c r="MUM7" s="199"/>
      <c r="MUN7" s="199"/>
      <c r="MUO7" s="199"/>
      <c r="MUP7" s="199"/>
      <c r="MUQ7" s="199"/>
      <c r="MUR7" s="189"/>
      <c r="MUS7" s="209"/>
      <c r="MUT7" s="179"/>
      <c r="MUU7" s="179"/>
      <c r="MUV7" s="179"/>
      <c r="MUW7" s="179"/>
      <c r="MUX7" s="179"/>
      <c r="MUY7" s="179"/>
      <c r="MUZ7" s="199"/>
      <c r="MVA7" s="199"/>
      <c r="MVB7" s="199"/>
      <c r="MVC7" s="199"/>
      <c r="MVD7" s="199"/>
      <c r="MVE7" s="199"/>
      <c r="MVF7" s="199"/>
      <c r="MVG7" s="199"/>
      <c r="MVH7" s="189"/>
      <c r="MVI7" s="209"/>
      <c r="MVJ7" s="179"/>
      <c r="MVK7" s="179"/>
      <c r="MVL7" s="179"/>
      <c r="MVM7" s="179"/>
      <c r="MVN7" s="179"/>
      <c r="MVO7" s="179"/>
      <c r="MVP7" s="199"/>
      <c r="MVQ7" s="199"/>
      <c r="MVR7" s="199"/>
      <c r="MVS7" s="199"/>
      <c r="MVT7" s="199"/>
      <c r="MVU7" s="199"/>
      <c r="MVV7" s="199"/>
      <c r="MVW7" s="199"/>
      <c r="MVX7" s="189"/>
      <c r="MVY7" s="209"/>
      <c r="MVZ7" s="179"/>
      <c r="MWA7" s="179"/>
      <c r="MWB7" s="179"/>
      <c r="MWC7" s="179"/>
      <c r="MWD7" s="179"/>
      <c r="MWE7" s="179"/>
      <c r="MWF7" s="199"/>
      <c r="MWG7" s="199"/>
      <c r="MWH7" s="199"/>
      <c r="MWI7" s="199"/>
      <c r="MWJ7" s="199"/>
      <c r="MWK7" s="199"/>
      <c r="MWL7" s="199"/>
      <c r="MWM7" s="199"/>
      <c r="MWN7" s="189"/>
      <c r="MWO7" s="209"/>
      <c r="MWP7" s="179"/>
      <c r="MWQ7" s="179"/>
      <c r="MWR7" s="179"/>
      <c r="MWS7" s="179"/>
      <c r="MWT7" s="179"/>
      <c r="MWU7" s="179"/>
      <c r="MWV7" s="199"/>
      <c r="MWW7" s="199"/>
      <c r="MWX7" s="199"/>
      <c r="MWY7" s="199"/>
      <c r="MWZ7" s="199"/>
      <c r="MXA7" s="199"/>
      <c r="MXB7" s="199"/>
      <c r="MXC7" s="199"/>
      <c r="MXD7" s="189"/>
      <c r="MXE7" s="209"/>
      <c r="MXF7" s="179"/>
      <c r="MXG7" s="179"/>
      <c r="MXH7" s="179"/>
      <c r="MXI7" s="179"/>
      <c r="MXJ7" s="179"/>
      <c r="MXK7" s="179"/>
      <c r="MXL7" s="199"/>
      <c r="MXM7" s="199"/>
      <c r="MXN7" s="199"/>
      <c r="MXO7" s="199"/>
      <c r="MXP7" s="199"/>
      <c r="MXQ7" s="199"/>
      <c r="MXR7" s="199"/>
      <c r="MXS7" s="199"/>
      <c r="MXT7" s="189"/>
      <c r="MXU7" s="209"/>
      <c r="MXV7" s="179"/>
      <c r="MXW7" s="179"/>
      <c r="MXX7" s="179"/>
      <c r="MXY7" s="179"/>
      <c r="MXZ7" s="179"/>
      <c r="MYA7" s="179"/>
      <c r="MYB7" s="199"/>
      <c r="MYC7" s="199"/>
      <c r="MYD7" s="199"/>
      <c r="MYE7" s="199"/>
      <c r="MYF7" s="199"/>
      <c r="MYG7" s="199"/>
      <c r="MYH7" s="199"/>
      <c r="MYI7" s="199"/>
      <c r="MYJ7" s="189"/>
      <c r="MYK7" s="209"/>
      <c r="MYL7" s="179"/>
      <c r="MYM7" s="179"/>
      <c r="MYN7" s="179"/>
      <c r="MYO7" s="179"/>
      <c r="MYP7" s="179"/>
      <c r="MYQ7" s="179"/>
      <c r="MYR7" s="199"/>
      <c r="MYS7" s="199"/>
      <c r="MYT7" s="199"/>
      <c r="MYU7" s="199"/>
      <c r="MYV7" s="199"/>
      <c r="MYW7" s="199"/>
      <c r="MYX7" s="199"/>
      <c r="MYY7" s="199"/>
      <c r="MYZ7" s="189"/>
      <c r="MZA7" s="209"/>
      <c r="MZB7" s="179"/>
      <c r="MZC7" s="179"/>
      <c r="MZD7" s="179"/>
      <c r="MZE7" s="179"/>
      <c r="MZF7" s="179"/>
      <c r="MZG7" s="179"/>
      <c r="MZH7" s="199"/>
      <c r="MZI7" s="199"/>
      <c r="MZJ7" s="199"/>
      <c r="MZK7" s="199"/>
      <c r="MZL7" s="199"/>
      <c r="MZM7" s="199"/>
      <c r="MZN7" s="199"/>
      <c r="MZO7" s="199"/>
      <c r="MZP7" s="189"/>
      <c r="MZQ7" s="209"/>
      <c r="MZR7" s="179"/>
      <c r="MZS7" s="179"/>
      <c r="MZT7" s="179"/>
      <c r="MZU7" s="179"/>
      <c r="MZV7" s="179"/>
      <c r="MZW7" s="179"/>
      <c r="MZX7" s="199"/>
      <c r="MZY7" s="199"/>
      <c r="MZZ7" s="199"/>
      <c r="NAA7" s="199"/>
      <c r="NAB7" s="199"/>
      <c r="NAC7" s="199"/>
      <c r="NAD7" s="199"/>
      <c r="NAE7" s="199"/>
      <c r="NAF7" s="189"/>
      <c r="NAG7" s="209"/>
      <c r="NAH7" s="179"/>
      <c r="NAI7" s="179"/>
      <c r="NAJ7" s="179"/>
      <c r="NAK7" s="179"/>
      <c r="NAL7" s="179"/>
      <c r="NAM7" s="179"/>
      <c r="NAN7" s="199"/>
      <c r="NAO7" s="199"/>
      <c r="NAP7" s="199"/>
      <c r="NAQ7" s="199"/>
      <c r="NAR7" s="199"/>
      <c r="NAS7" s="199"/>
      <c r="NAT7" s="199"/>
      <c r="NAU7" s="199"/>
      <c r="NAV7" s="189"/>
      <c r="NAW7" s="209"/>
      <c r="NAX7" s="179"/>
      <c r="NAY7" s="179"/>
      <c r="NAZ7" s="179"/>
      <c r="NBA7" s="179"/>
      <c r="NBB7" s="179"/>
      <c r="NBC7" s="179"/>
      <c r="NBD7" s="199"/>
      <c r="NBE7" s="199"/>
      <c r="NBF7" s="199"/>
      <c r="NBG7" s="199"/>
      <c r="NBH7" s="199"/>
      <c r="NBI7" s="199"/>
      <c r="NBJ7" s="199"/>
      <c r="NBK7" s="199"/>
      <c r="NBL7" s="189"/>
      <c r="NBM7" s="209"/>
      <c r="NBN7" s="179"/>
      <c r="NBO7" s="179"/>
      <c r="NBP7" s="179"/>
      <c r="NBQ7" s="179"/>
      <c r="NBR7" s="179"/>
      <c r="NBS7" s="179"/>
      <c r="NBT7" s="199"/>
      <c r="NBU7" s="199"/>
      <c r="NBV7" s="199"/>
      <c r="NBW7" s="199"/>
      <c r="NBX7" s="199"/>
      <c r="NBY7" s="199"/>
      <c r="NBZ7" s="199"/>
      <c r="NCA7" s="199"/>
      <c r="NCB7" s="189"/>
      <c r="NCC7" s="209"/>
      <c r="NCD7" s="179"/>
      <c r="NCE7" s="179"/>
      <c r="NCF7" s="179"/>
      <c r="NCG7" s="179"/>
      <c r="NCH7" s="179"/>
      <c r="NCI7" s="179"/>
      <c r="NCJ7" s="199"/>
      <c r="NCK7" s="199"/>
      <c r="NCL7" s="199"/>
      <c r="NCM7" s="199"/>
      <c r="NCN7" s="199"/>
      <c r="NCO7" s="199"/>
      <c r="NCP7" s="199"/>
      <c r="NCQ7" s="199"/>
      <c r="NCR7" s="189"/>
      <c r="NCS7" s="209"/>
      <c r="NCT7" s="179"/>
      <c r="NCU7" s="179"/>
      <c r="NCV7" s="179"/>
      <c r="NCW7" s="179"/>
      <c r="NCX7" s="179"/>
      <c r="NCY7" s="179"/>
      <c r="NCZ7" s="199"/>
      <c r="NDA7" s="199"/>
      <c r="NDB7" s="199"/>
      <c r="NDC7" s="199"/>
      <c r="NDD7" s="199"/>
      <c r="NDE7" s="199"/>
      <c r="NDF7" s="199"/>
      <c r="NDG7" s="199"/>
      <c r="NDH7" s="189"/>
      <c r="NDI7" s="209"/>
      <c r="NDJ7" s="179"/>
      <c r="NDK7" s="179"/>
      <c r="NDL7" s="179"/>
      <c r="NDM7" s="179"/>
      <c r="NDN7" s="179"/>
      <c r="NDO7" s="179"/>
      <c r="NDP7" s="199"/>
      <c r="NDQ7" s="199"/>
      <c r="NDR7" s="199"/>
      <c r="NDS7" s="199"/>
      <c r="NDT7" s="199"/>
      <c r="NDU7" s="199"/>
      <c r="NDV7" s="199"/>
      <c r="NDW7" s="199"/>
      <c r="NDX7" s="189"/>
      <c r="NDY7" s="209"/>
      <c r="NDZ7" s="179"/>
      <c r="NEA7" s="179"/>
      <c r="NEB7" s="179"/>
      <c r="NEC7" s="179"/>
      <c r="NED7" s="179"/>
      <c r="NEE7" s="179"/>
      <c r="NEF7" s="199"/>
      <c r="NEG7" s="199"/>
      <c r="NEH7" s="199"/>
      <c r="NEI7" s="199"/>
      <c r="NEJ7" s="199"/>
      <c r="NEK7" s="199"/>
      <c r="NEL7" s="199"/>
      <c r="NEM7" s="199"/>
      <c r="NEN7" s="189"/>
      <c r="NEO7" s="209"/>
      <c r="NEP7" s="179"/>
      <c r="NEQ7" s="179"/>
      <c r="NER7" s="179"/>
      <c r="NES7" s="179"/>
      <c r="NET7" s="179"/>
      <c r="NEU7" s="179"/>
      <c r="NEV7" s="199"/>
      <c r="NEW7" s="199"/>
      <c r="NEX7" s="199"/>
      <c r="NEY7" s="199"/>
      <c r="NEZ7" s="199"/>
      <c r="NFA7" s="199"/>
      <c r="NFB7" s="199"/>
      <c r="NFC7" s="199"/>
      <c r="NFD7" s="189"/>
      <c r="NFE7" s="209"/>
      <c r="NFF7" s="179"/>
      <c r="NFG7" s="179"/>
      <c r="NFH7" s="179"/>
      <c r="NFI7" s="179"/>
      <c r="NFJ7" s="179"/>
      <c r="NFK7" s="179"/>
      <c r="NFL7" s="199"/>
      <c r="NFM7" s="199"/>
      <c r="NFN7" s="199"/>
      <c r="NFO7" s="199"/>
      <c r="NFP7" s="199"/>
      <c r="NFQ7" s="199"/>
      <c r="NFR7" s="199"/>
      <c r="NFS7" s="199"/>
      <c r="NFT7" s="189"/>
      <c r="NFU7" s="209"/>
      <c r="NFV7" s="179"/>
      <c r="NFW7" s="179"/>
      <c r="NFX7" s="179"/>
      <c r="NFY7" s="179"/>
      <c r="NFZ7" s="179"/>
      <c r="NGA7" s="179"/>
      <c r="NGB7" s="199"/>
      <c r="NGC7" s="199"/>
      <c r="NGD7" s="199"/>
      <c r="NGE7" s="199"/>
      <c r="NGF7" s="199"/>
      <c r="NGG7" s="199"/>
      <c r="NGH7" s="199"/>
      <c r="NGI7" s="199"/>
      <c r="NGJ7" s="189"/>
      <c r="NGK7" s="209"/>
      <c r="NGL7" s="179"/>
      <c r="NGM7" s="179"/>
      <c r="NGN7" s="179"/>
      <c r="NGO7" s="179"/>
      <c r="NGP7" s="179"/>
      <c r="NGQ7" s="179"/>
      <c r="NGR7" s="199"/>
      <c r="NGS7" s="199"/>
      <c r="NGT7" s="199"/>
      <c r="NGU7" s="199"/>
      <c r="NGV7" s="199"/>
      <c r="NGW7" s="199"/>
      <c r="NGX7" s="199"/>
      <c r="NGY7" s="199"/>
      <c r="NGZ7" s="189"/>
      <c r="NHA7" s="209"/>
      <c r="NHB7" s="179"/>
      <c r="NHC7" s="179"/>
      <c r="NHD7" s="179"/>
      <c r="NHE7" s="179"/>
      <c r="NHF7" s="179"/>
      <c r="NHG7" s="179"/>
      <c r="NHH7" s="199"/>
      <c r="NHI7" s="199"/>
      <c r="NHJ7" s="199"/>
      <c r="NHK7" s="199"/>
      <c r="NHL7" s="199"/>
      <c r="NHM7" s="199"/>
      <c r="NHN7" s="199"/>
      <c r="NHO7" s="199"/>
      <c r="NHP7" s="189"/>
      <c r="NHQ7" s="209"/>
      <c r="NHR7" s="179"/>
      <c r="NHS7" s="179"/>
      <c r="NHT7" s="179"/>
      <c r="NHU7" s="179"/>
      <c r="NHV7" s="179"/>
      <c r="NHW7" s="179"/>
      <c r="NHX7" s="199"/>
      <c r="NHY7" s="199"/>
      <c r="NHZ7" s="199"/>
      <c r="NIA7" s="199"/>
      <c r="NIB7" s="199"/>
      <c r="NIC7" s="199"/>
      <c r="NID7" s="199"/>
      <c r="NIE7" s="199"/>
      <c r="NIF7" s="189"/>
      <c r="NIG7" s="209"/>
      <c r="NIH7" s="179"/>
      <c r="NII7" s="179"/>
      <c r="NIJ7" s="179"/>
      <c r="NIK7" s="179"/>
      <c r="NIL7" s="179"/>
      <c r="NIM7" s="179"/>
      <c r="NIN7" s="199"/>
      <c r="NIO7" s="199"/>
      <c r="NIP7" s="199"/>
      <c r="NIQ7" s="199"/>
      <c r="NIR7" s="199"/>
      <c r="NIS7" s="199"/>
      <c r="NIT7" s="199"/>
      <c r="NIU7" s="199"/>
      <c r="NIV7" s="189"/>
      <c r="NIW7" s="209"/>
      <c r="NIX7" s="179"/>
      <c r="NIY7" s="179"/>
      <c r="NIZ7" s="179"/>
      <c r="NJA7" s="179"/>
      <c r="NJB7" s="179"/>
      <c r="NJC7" s="179"/>
      <c r="NJD7" s="199"/>
      <c r="NJE7" s="199"/>
      <c r="NJF7" s="199"/>
      <c r="NJG7" s="199"/>
      <c r="NJH7" s="199"/>
      <c r="NJI7" s="199"/>
      <c r="NJJ7" s="199"/>
      <c r="NJK7" s="199"/>
      <c r="NJL7" s="189"/>
      <c r="NJM7" s="209"/>
      <c r="NJN7" s="179"/>
      <c r="NJO7" s="179"/>
      <c r="NJP7" s="179"/>
      <c r="NJQ7" s="179"/>
      <c r="NJR7" s="179"/>
      <c r="NJS7" s="179"/>
      <c r="NJT7" s="199"/>
      <c r="NJU7" s="199"/>
      <c r="NJV7" s="199"/>
      <c r="NJW7" s="199"/>
      <c r="NJX7" s="199"/>
      <c r="NJY7" s="199"/>
      <c r="NJZ7" s="199"/>
      <c r="NKA7" s="199"/>
      <c r="NKB7" s="189"/>
      <c r="NKC7" s="209"/>
      <c r="NKD7" s="179"/>
      <c r="NKE7" s="179"/>
      <c r="NKF7" s="179"/>
      <c r="NKG7" s="179"/>
      <c r="NKH7" s="179"/>
      <c r="NKI7" s="179"/>
      <c r="NKJ7" s="199"/>
      <c r="NKK7" s="199"/>
      <c r="NKL7" s="199"/>
      <c r="NKM7" s="199"/>
      <c r="NKN7" s="199"/>
      <c r="NKO7" s="199"/>
      <c r="NKP7" s="199"/>
      <c r="NKQ7" s="199"/>
      <c r="NKR7" s="189"/>
      <c r="NKS7" s="209"/>
      <c r="NKT7" s="179"/>
      <c r="NKU7" s="179"/>
      <c r="NKV7" s="179"/>
      <c r="NKW7" s="179"/>
      <c r="NKX7" s="179"/>
      <c r="NKY7" s="179"/>
      <c r="NKZ7" s="199"/>
      <c r="NLA7" s="199"/>
      <c r="NLB7" s="199"/>
      <c r="NLC7" s="199"/>
      <c r="NLD7" s="199"/>
      <c r="NLE7" s="199"/>
      <c r="NLF7" s="199"/>
      <c r="NLG7" s="199"/>
      <c r="NLH7" s="189"/>
      <c r="NLI7" s="209"/>
      <c r="NLJ7" s="179"/>
      <c r="NLK7" s="179"/>
      <c r="NLL7" s="179"/>
      <c r="NLM7" s="179"/>
      <c r="NLN7" s="179"/>
      <c r="NLO7" s="179"/>
      <c r="NLP7" s="199"/>
      <c r="NLQ7" s="199"/>
      <c r="NLR7" s="199"/>
      <c r="NLS7" s="199"/>
      <c r="NLT7" s="199"/>
      <c r="NLU7" s="199"/>
      <c r="NLV7" s="199"/>
      <c r="NLW7" s="199"/>
      <c r="NLX7" s="189"/>
      <c r="NLY7" s="209"/>
      <c r="NLZ7" s="179"/>
      <c r="NMA7" s="179"/>
      <c r="NMB7" s="179"/>
      <c r="NMC7" s="179"/>
      <c r="NMD7" s="179"/>
      <c r="NME7" s="179"/>
      <c r="NMF7" s="199"/>
      <c r="NMG7" s="199"/>
      <c r="NMH7" s="199"/>
      <c r="NMI7" s="199"/>
      <c r="NMJ7" s="199"/>
      <c r="NMK7" s="199"/>
      <c r="NML7" s="199"/>
      <c r="NMM7" s="199"/>
      <c r="NMN7" s="189"/>
      <c r="NMO7" s="209"/>
      <c r="NMP7" s="179"/>
      <c r="NMQ7" s="179"/>
      <c r="NMR7" s="179"/>
      <c r="NMS7" s="179"/>
      <c r="NMT7" s="179"/>
      <c r="NMU7" s="179"/>
      <c r="NMV7" s="199"/>
      <c r="NMW7" s="199"/>
      <c r="NMX7" s="199"/>
      <c r="NMY7" s="199"/>
      <c r="NMZ7" s="199"/>
      <c r="NNA7" s="199"/>
      <c r="NNB7" s="199"/>
      <c r="NNC7" s="199"/>
      <c r="NND7" s="189"/>
      <c r="NNE7" s="209"/>
      <c r="NNF7" s="179"/>
      <c r="NNG7" s="179"/>
      <c r="NNH7" s="179"/>
      <c r="NNI7" s="179"/>
      <c r="NNJ7" s="179"/>
      <c r="NNK7" s="179"/>
      <c r="NNL7" s="199"/>
      <c r="NNM7" s="199"/>
      <c r="NNN7" s="199"/>
      <c r="NNO7" s="199"/>
      <c r="NNP7" s="199"/>
      <c r="NNQ7" s="199"/>
      <c r="NNR7" s="199"/>
      <c r="NNS7" s="199"/>
      <c r="NNT7" s="189"/>
      <c r="NNU7" s="209"/>
      <c r="NNV7" s="179"/>
      <c r="NNW7" s="179"/>
      <c r="NNX7" s="179"/>
      <c r="NNY7" s="179"/>
      <c r="NNZ7" s="179"/>
      <c r="NOA7" s="179"/>
      <c r="NOB7" s="199"/>
      <c r="NOC7" s="199"/>
      <c r="NOD7" s="199"/>
      <c r="NOE7" s="199"/>
      <c r="NOF7" s="199"/>
      <c r="NOG7" s="199"/>
      <c r="NOH7" s="199"/>
      <c r="NOI7" s="199"/>
      <c r="NOJ7" s="189"/>
      <c r="NOK7" s="209"/>
      <c r="NOL7" s="179"/>
      <c r="NOM7" s="179"/>
      <c r="NON7" s="179"/>
      <c r="NOO7" s="179"/>
      <c r="NOP7" s="179"/>
      <c r="NOQ7" s="179"/>
      <c r="NOR7" s="199"/>
      <c r="NOS7" s="199"/>
      <c r="NOT7" s="199"/>
      <c r="NOU7" s="199"/>
      <c r="NOV7" s="199"/>
      <c r="NOW7" s="199"/>
      <c r="NOX7" s="199"/>
      <c r="NOY7" s="199"/>
      <c r="NOZ7" s="189"/>
      <c r="NPA7" s="209"/>
      <c r="NPB7" s="179"/>
      <c r="NPC7" s="179"/>
      <c r="NPD7" s="179"/>
      <c r="NPE7" s="179"/>
      <c r="NPF7" s="179"/>
      <c r="NPG7" s="179"/>
      <c r="NPH7" s="199"/>
      <c r="NPI7" s="199"/>
      <c r="NPJ7" s="199"/>
      <c r="NPK7" s="199"/>
      <c r="NPL7" s="199"/>
      <c r="NPM7" s="199"/>
      <c r="NPN7" s="199"/>
      <c r="NPO7" s="199"/>
      <c r="NPP7" s="189"/>
      <c r="NPQ7" s="209"/>
      <c r="NPR7" s="179"/>
      <c r="NPS7" s="179"/>
      <c r="NPT7" s="179"/>
      <c r="NPU7" s="179"/>
      <c r="NPV7" s="179"/>
      <c r="NPW7" s="179"/>
      <c r="NPX7" s="199"/>
      <c r="NPY7" s="199"/>
      <c r="NPZ7" s="199"/>
      <c r="NQA7" s="199"/>
      <c r="NQB7" s="199"/>
      <c r="NQC7" s="199"/>
      <c r="NQD7" s="199"/>
      <c r="NQE7" s="199"/>
      <c r="NQF7" s="189"/>
      <c r="NQG7" s="209"/>
      <c r="NQH7" s="179"/>
      <c r="NQI7" s="179"/>
      <c r="NQJ7" s="179"/>
      <c r="NQK7" s="179"/>
      <c r="NQL7" s="179"/>
      <c r="NQM7" s="179"/>
      <c r="NQN7" s="199"/>
      <c r="NQO7" s="199"/>
      <c r="NQP7" s="199"/>
      <c r="NQQ7" s="199"/>
      <c r="NQR7" s="199"/>
      <c r="NQS7" s="199"/>
      <c r="NQT7" s="199"/>
      <c r="NQU7" s="199"/>
      <c r="NQV7" s="189"/>
      <c r="NQW7" s="209"/>
      <c r="NQX7" s="179"/>
      <c r="NQY7" s="179"/>
      <c r="NQZ7" s="179"/>
      <c r="NRA7" s="179"/>
      <c r="NRB7" s="179"/>
      <c r="NRC7" s="179"/>
      <c r="NRD7" s="199"/>
      <c r="NRE7" s="199"/>
      <c r="NRF7" s="199"/>
      <c r="NRG7" s="199"/>
      <c r="NRH7" s="199"/>
      <c r="NRI7" s="199"/>
      <c r="NRJ7" s="199"/>
      <c r="NRK7" s="199"/>
      <c r="NRL7" s="189"/>
      <c r="NRM7" s="209"/>
      <c r="NRN7" s="179"/>
      <c r="NRO7" s="179"/>
      <c r="NRP7" s="179"/>
      <c r="NRQ7" s="179"/>
      <c r="NRR7" s="179"/>
      <c r="NRS7" s="179"/>
      <c r="NRT7" s="199"/>
      <c r="NRU7" s="199"/>
      <c r="NRV7" s="199"/>
      <c r="NRW7" s="199"/>
      <c r="NRX7" s="199"/>
      <c r="NRY7" s="199"/>
      <c r="NRZ7" s="199"/>
      <c r="NSA7" s="199"/>
      <c r="NSB7" s="189"/>
      <c r="NSC7" s="209"/>
      <c r="NSD7" s="179"/>
      <c r="NSE7" s="179"/>
      <c r="NSF7" s="179"/>
      <c r="NSG7" s="179"/>
      <c r="NSH7" s="179"/>
      <c r="NSI7" s="179"/>
      <c r="NSJ7" s="199"/>
      <c r="NSK7" s="199"/>
      <c r="NSL7" s="199"/>
      <c r="NSM7" s="199"/>
      <c r="NSN7" s="199"/>
      <c r="NSO7" s="199"/>
      <c r="NSP7" s="199"/>
      <c r="NSQ7" s="199"/>
      <c r="NSR7" s="189"/>
      <c r="NSS7" s="209"/>
      <c r="NST7" s="179"/>
      <c r="NSU7" s="179"/>
      <c r="NSV7" s="179"/>
      <c r="NSW7" s="179"/>
      <c r="NSX7" s="179"/>
      <c r="NSY7" s="179"/>
      <c r="NSZ7" s="199"/>
      <c r="NTA7" s="199"/>
      <c r="NTB7" s="199"/>
      <c r="NTC7" s="199"/>
      <c r="NTD7" s="199"/>
      <c r="NTE7" s="199"/>
      <c r="NTF7" s="199"/>
      <c r="NTG7" s="199"/>
      <c r="NTH7" s="189"/>
      <c r="NTI7" s="209"/>
      <c r="NTJ7" s="179"/>
      <c r="NTK7" s="179"/>
      <c r="NTL7" s="179"/>
      <c r="NTM7" s="179"/>
      <c r="NTN7" s="179"/>
      <c r="NTO7" s="179"/>
      <c r="NTP7" s="199"/>
      <c r="NTQ7" s="199"/>
      <c r="NTR7" s="199"/>
      <c r="NTS7" s="199"/>
      <c r="NTT7" s="199"/>
      <c r="NTU7" s="199"/>
      <c r="NTV7" s="199"/>
      <c r="NTW7" s="199"/>
      <c r="NTX7" s="189"/>
      <c r="NTY7" s="209"/>
      <c r="NTZ7" s="179"/>
      <c r="NUA7" s="179"/>
      <c r="NUB7" s="179"/>
      <c r="NUC7" s="179"/>
      <c r="NUD7" s="179"/>
      <c r="NUE7" s="179"/>
      <c r="NUF7" s="199"/>
      <c r="NUG7" s="199"/>
      <c r="NUH7" s="199"/>
      <c r="NUI7" s="199"/>
      <c r="NUJ7" s="199"/>
      <c r="NUK7" s="199"/>
      <c r="NUL7" s="199"/>
      <c r="NUM7" s="199"/>
      <c r="NUN7" s="189"/>
      <c r="NUO7" s="209"/>
      <c r="NUP7" s="179"/>
      <c r="NUQ7" s="179"/>
      <c r="NUR7" s="179"/>
      <c r="NUS7" s="179"/>
      <c r="NUT7" s="179"/>
      <c r="NUU7" s="179"/>
      <c r="NUV7" s="199"/>
      <c r="NUW7" s="199"/>
      <c r="NUX7" s="199"/>
      <c r="NUY7" s="199"/>
      <c r="NUZ7" s="199"/>
      <c r="NVA7" s="199"/>
      <c r="NVB7" s="199"/>
      <c r="NVC7" s="199"/>
      <c r="NVD7" s="189"/>
      <c r="NVE7" s="209"/>
      <c r="NVF7" s="179"/>
      <c r="NVG7" s="179"/>
      <c r="NVH7" s="179"/>
      <c r="NVI7" s="179"/>
      <c r="NVJ7" s="179"/>
      <c r="NVK7" s="179"/>
      <c r="NVL7" s="199"/>
      <c r="NVM7" s="199"/>
      <c r="NVN7" s="199"/>
      <c r="NVO7" s="199"/>
      <c r="NVP7" s="199"/>
      <c r="NVQ7" s="199"/>
      <c r="NVR7" s="199"/>
      <c r="NVS7" s="199"/>
      <c r="NVT7" s="189"/>
      <c r="NVU7" s="209"/>
      <c r="NVV7" s="179"/>
      <c r="NVW7" s="179"/>
      <c r="NVX7" s="179"/>
      <c r="NVY7" s="179"/>
      <c r="NVZ7" s="179"/>
      <c r="NWA7" s="179"/>
      <c r="NWB7" s="199"/>
      <c r="NWC7" s="199"/>
      <c r="NWD7" s="199"/>
      <c r="NWE7" s="199"/>
      <c r="NWF7" s="199"/>
      <c r="NWG7" s="199"/>
      <c r="NWH7" s="199"/>
      <c r="NWI7" s="199"/>
      <c r="NWJ7" s="189"/>
      <c r="NWK7" s="209"/>
      <c r="NWL7" s="179"/>
      <c r="NWM7" s="179"/>
      <c r="NWN7" s="179"/>
      <c r="NWO7" s="179"/>
      <c r="NWP7" s="179"/>
      <c r="NWQ7" s="179"/>
      <c r="NWR7" s="199"/>
      <c r="NWS7" s="199"/>
      <c r="NWT7" s="199"/>
      <c r="NWU7" s="199"/>
      <c r="NWV7" s="199"/>
      <c r="NWW7" s="199"/>
      <c r="NWX7" s="199"/>
      <c r="NWY7" s="199"/>
      <c r="NWZ7" s="189"/>
      <c r="NXA7" s="209"/>
      <c r="NXB7" s="179"/>
      <c r="NXC7" s="179"/>
      <c r="NXD7" s="179"/>
      <c r="NXE7" s="179"/>
      <c r="NXF7" s="179"/>
      <c r="NXG7" s="179"/>
      <c r="NXH7" s="199"/>
      <c r="NXI7" s="199"/>
      <c r="NXJ7" s="199"/>
      <c r="NXK7" s="199"/>
      <c r="NXL7" s="199"/>
      <c r="NXM7" s="199"/>
      <c r="NXN7" s="199"/>
      <c r="NXO7" s="199"/>
      <c r="NXP7" s="189"/>
      <c r="NXQ7" s="209"/>
      <c r="NXR7" s="179"/>
      <c r="NXS7" s="179"/>
      <c r="NXT7" s="179"/>
      <c r="NXU7" s="179"/>
      <c r="NXV7" s="179"/>
      <c r="NXW7" s="179"/>
      <c r="NXX7" s="199"/>
      <c r="NXY7" s="199"/>
      <c r="NXZ7" s="199"/>
      <c r="NYA7" s="199"/>
      <c r="NYB7" s="199"/>
      <c r="NYC7" s="199"/>
      <c r="NYD7" s="199"/>
      <c r="NYE7" s="199"/>
      <c r="NYF7" s="189"/>
      <c r="NYG7" s="209"/>
      <c r="NYH7" s="179"/>
      <c r="NYI7" s="179"/>
      <c r="NYJ7" s="179"/>
      <c r="NYK7" s="179"/>
      <c r="NYL7" s="179"/>
      <c r="NYM7" s="179"/>
      <c r="NYN7" s="199"/>
      <c r="NYO7" s="199"/>
      <c r="NYP7" s="199"/>
      <c r="NYQ7" s="199"/>
      <c r="NYR7" s="199"/>
      <c r="NYS7" s="199"/>
      <c r="NYT7" s="199"/>
      <c r="NYU7" s="199"/>
      <c r="NYV7" s="189"/>
      <c r="NYW7" s="209"/>
      <c r="NYX7" s="179"/>
      <c r="NYY7" s="179"/>
      <c r="NYZ7" s="179"/>
      <c r="NZA7" s="179"/>
      <c r="NZB7" s="179"/>
      <c r="NZC7" s="179"/>
      <c r="NZD7" s="199"/>
      <c r="NZE7" s="199"/>
      <c r="NZF7" s="199"/>
      <c r="NZG7" s="199"/>
      <c r="NZH7" s="199"/>
      <c r="NZI7" s="199"/>
      <c r="NZJ7" s="199"/>
      <c r="NZK7" s="199"/>
      <c r="NZL7" s="189"/>
      <c r="NZM7" s="209"/>
      <c r="NZN7" s="179"/>
      <c r="NZO7" s="179"/>
      <c r="NZP7" s="179"/>
      <c r="NZQ7" s="179"/>
      <c r="NZR7" s="179"/>
      <c r="NZS7" s="179"/>
      <c r="NZT7" s="199"/>
      <c r="NZU7" s="199"/>
      <c r="NZV7" s="199"/>
      <c r="NZW7" s="199"/>
      <c r="NZX7" s="199"/>
      <c r="NZY7" s="199"/>
      <c r="NZZ7" s="199"/>
      <c r="OAA7" s="199"/>
      <c r="OAB7" s="189"/>
      <c r="OAC7" s="209"/>
      <c r="OAD7" s="179"/>
      <c r="OAE7" s="179"/>
      <c r="OAF7" s="179"/>
      <c r="OAG7" s="179"/>
      <c r="OAH7" s="179"/>
      <c r="OAI7" s="179"/>
      <c r="OAJ7" s="199"/>
      <c r="OAK7" s="199"/>
      <c r="OAL7" s="199"/>
      <c r="OAM7" s="199"/>
      <c r="OAN7" s="199"/>
      <c r="OAO7" s="199"/>
      <c r="OAP7" s="199"/>
      <c r="OAQ7" s="199"/>
      <c r="OAR7" s="189"/>
      <c r="OAS7" s="209"/>
      <c r="OAT7" s="179"/>
      <c r="OAU7" s="179"/>
      <c r="OAV7" s="179"/>
      <c r="OAW7" s="179"/>
      <c r="OAX7" s="179"/>
      <c r="OAY7" s="179"/>
      <c r="OAZ7" s="199"/>
      <c r="OBA7" s="199"/>
      <c r="OBB7" s="199"/>
      <c r="OBC7" s="199"/>
      <c r="OBD7" s="199"/>
      <c r="OBE7" s="199"/>
      <c r="OBF7" s="199"/>
      <c r="OBG7" s="199"/>
      <c r="OBH7" s="189"/>
      <c r="OBI7" s="209"/>
      <c r="OBJ7" s="179"/>
      <c r="OBK7" s="179"/>
      <c r="OBL7" s="179"/>
      <c r="OBM7" s="179"/>
      <c r="OBN7" s="179"/>
      <c r="OBO7" s="179"/>
      <c r="OBP7" s="199"/>
      <c r="OBQ7" s="199"/>
      <c r="OBR7" s="199"/>
      <c r="OBS7" s="199"/>
      <c r="OBT7" s="199"/>
      <c r="OBU7" s="199"/>
      <c r="OBV7" s="199"/>
      <c r="OBW7" s="199"/>
      <c r="OBX7" s="189"/>
      <c r="OBY7" s="209"/>
      <c r="OBZ7" s="179"/>
      <c r="OCA7" s="179"/>
      <c r="OCB7" s="179"/>
      <c r="OCC7" s="179"/>
      <c r="OCD7" s="179"/>
      <c r="OCE7" s="179"/>
      <c r="OCF7" s="199"/>
      <c r="OCG7" s="199"/>
      <c r="OCH7" s="199"/>
      <c r="OCI7" s="199"/>
      <c r="OCJ7" s="199"/>
      <c r="OCK7" s="199"/>
      <c r="OCL7" s="199"/>
      <c r="OCM7" s="199"/>
      <c r="OCN7" s="189"/>
      <c r="OCO7" s="209"/>
      <c r="OCP7" s="179"/>
      <c r="OCQ7" s="179"/>
      <c r="OCR7" s="179"/>
      <c r="OCS7" s="179"/>
      <c r="OCT7" s="179"/>
      <c r="OCU7" s="179"/>
      <c r="OCV7" s="199"/>
      <c r="OCW7" s="199"/>
      <c r="OCX7" s="199"/>
      <c r="OCY7" s="199"/>
      <c r="OCZ7" s="199"/>
      <c r="ODA7" s="199"/>
      <c r="ODB7" s="199"/>
      <c r="ODC7" s="199"/>
      <c r="ODD7" s="189"/>
      <c r="ODE7" s="209"/>
      <c r="ODF7" s="179"/>
      <c r="ODG7" s="179"/>
      <c r="ODH7" s="179"/>
      <c r="ODI7" s="179"/>
      <c r="ODJ7" s="179"/>
      <c r="ODK7" s="179"/>
      <c r="ODL7" s="199"/>
      <c r="ODM7" s="199"/>
      <c r="ODN7" s="199"/>
      <c r="ODO7" s="199"/>
      <c r="ODP7" s="199"/>
      <c r="ODQ7" s="199"/>
      <c r="ODR7" s="199"/>
      <c r="ODS7" s="199"/>
      <c r="ODT7" s="189"/>
      <c r="ODU7" s="209"/>
      <c r="ODV7" s="179"/>
      <c r="ODW7" s="179"/>
      <c r="ODX7" s="179"/>
      <c r="ODY7" s="179"/>
      <c r="ODZ7" s="179"/>
      <c r="OEA7" s="179"/>
      <c r="OEB7" s="199"/>
      <c r="OEC7" s="199"/>
      <c r="OED7" s="199"/>
      <c r="OEE7" s="199"/>
      <c r="OEF7" s="199"/>
      <c r="OEG7" s="199"/>
      <c r="OEH7" s="199"/>
      <c r="OEI7" s="199"/>
      <c r="OEJ7" s="189"/>
      <c r="OEK7" s="209"/>
      <c r="OEL7" s="179"/>
      <c r="OEM7" s="179"/>
      <c r="OEN7" s="179"/>
      <c r="OEO7" s="179"/>
      <c r="OEP7" s="179"/>
      <c r="OEQ7" s="179"/>
      <c r="OER7" s="199"/>
      <c r="OES7" s="199"/>
      <c r="OET7" s="199"/>
      <c r="OEU7" s="199"/>
      <c r="OEV7" s="199"/>
      <c r="OEW7" s="199"/>
      <c r="OEX7" s="199"/>
      <c r="OEY7" s="199"/>
      <c r="OEZ7" s="189"/>
      <c r="OFA7" s="209"/>
      <c r="OFB7" s="179"/>
      <c r="OFC7" s="179"/>
      <c r="OFD7" s="179"/>
      <c r="OFE7" s="179"/>
      <c r="OFF7" s="179"/>
      <c r="OFG7" s="179"/>
      <c r="OFH7" s="199"/>
      <c r="OFI7" s="199"/>
      <c r="OFJ7" s="199"/>
      <c r="OFK7" s="199"/>
      <c r="OFL7" s="199"/>
      <c r="OFM7" s="199"/>
      <c r="OFN7" s="199"/>
      <c r="OFO7" s="199"/>
      <c r="OFP7" s="189"/>
      <c r="OFQ7" s="209"/>
      <c r="OFR7" s="179"/>
      <c r="OFS7" s="179"/>
      <c r="OFT7" s="179"/>
      <c r="OFU7" s="179"/>
      <c r="OFV7" s="179"/>
      <c r="OFW7" s="179"/>
      <c r="OFX7" s="199"/>
      <c r="OFY7" s="199"/>
      <c r="OFZ7" s="199"/>
      <c r="OGA7" s="199"/>
      <c r="OGB7" s="199"/>
      <c r="OGC7" s="199"/>
      <c r="OGD7" s="199"/>
      <c r="OGE7" s="199"/>
      <c r="OGF7" s="189"/>
      <c r="OGG7" s="209"/>
      <c r="OGH7" s="179"/>
      <c r="OGI7" s="179"/>
      <c r="OGJ7" s="179"/>
      <c r="OGK7" s="179"/>
      <c r="OGL7" s="179"/>
      <c r="OGM7" s="179"/>
      <c r="OGN7" s="199"/>
      <c r="OGO7" s="199"/>
      <c r="OGP7" s="199"/>
      <c r="OGQ7" s="199"/>
      <c r="OGR7" s="199"/>
      <c r="OGS7" s="199"/>
      <c r="OGT7" s="199"/>
      <c r="OGU7" s="199"/>
      <c r="OGV7" s="189"/>
      <c r="OGW7" s="209"/>
      <c r="OGX7" s="179"/>
      <c r="OGY7" s="179"/>
      <c r="OGZ7" s="179"/>
      <c r="OHA7" s="179"/>
      <c r="OHB7" s="179"/>
      <c r="OHC7" s="179"/>
      <c r="OHD7" s="199"/>
      <c r="OHE7" s="199"/>
      <c r="OHF7" s="199"/>
      <c r="OHG7" s="199"/>
      <c r="OHH7" s="199"/>
      <c r="OHI7" s="199"/>
      <c r="OHJ7" s="199"/>
      <c r="OHK7" s="199"/>
      <c r="OHL7" s="189"/>
      <c r="OHM7" s="209"/>
      <c r="OHN7" s="179"/>
      <c r="OHO7" s="179"/>
      <c r="OHP7" s="179"/>
      <c r="OHQ7" s="179"/>
      <c r="OHR7" s="179"/>
      <c r="OHS7" s="179"/>
      <c r="OHT7" s="199"/>
      <c r="OHU7" s="199"/>
      <c r="OHV7" s="199"/>
      <c r="OHW7" s="199"/>
      <c r="OHX7" s="199"/>
      <c r="OHY7" s="199"/>
      <c r="OHZ7" s="199"/>
      <c r="OIA7" s="199"/>
      <c r="OIB7" s="189"/>
      <c r="OIC7" s="209"/>
      <c r="OID7" s="179"/>
      <c r="OIE7" s="179"/>
      <c r="OIF7" s="179"/>
      <c r="OIG7" s="179"/>
      <c r="OIH7" s="179"/>
      <c r="OII7" s="179"/>
      <c r="OIJ7" s="199"/>
      <c r="OIK7" s="199"/>
      <c r="OIL7" s="199"/>
      <c r="OIM7" s="199"/>
      <c r="OIN7" s="199"/>
      <c r="OIO7" s="199"/>
      <c r="OIP7" s="199"/>
      <c r="OIQ7" s="199"/>
      <c r="OIR7" s="189"/>
      <c r="OIS7" s="209"/>
      <c r="OIT7" s="179"/>
      <c r="OIU7" s="179"/>
      <c r="OIV7" s="179"/>
      <c r="OIW7" s="179"/>
      <c r="OIX7" s="179"/>
      <c r="OIY7" s="179"/>
      <c r="OIZ7" s="199"/>
      <c r="OJA7" s="199"/>
      <c r="OJB7" s="199"/>
      <c r="OJC7" s="199"/>
      <c r="OJD7" s="199"/>
      <c r="OJE7" s="199"/>
      <c r="OJF7" s="199"/>
      <c r="OJG7" s="199"/>
      <c r="OJH7" s="189"/>
      <c r="OJI7" s="209"/>
      <c r="OJJ7" s="179"/>
      <c r="OJK7" s="179"/>
      <c r="OJL7" s="179"/>
      <c r="OJM7" s="179"/>
      <c r="OJN7" s="179"/>
      <c r="OJO7" s="179"/>
      <c r="OJP7" s="199"/>
      <c r="OJQ7" s="199"/>
      <c r="OJR7" s="199"/>
      <c r="OJS7" s="199"/>
      <c r="OJT7" s="199"/>
      <c r="OJU7" s="199"/>
      <c r="OJV7" s="199"/>
      <c r="OJW7" s="199"/>
      <c r="OJX7" s="189"/>
      <c r="OJY7" s="209"/>
      <c r="OJZ7" s="179"/>
      <c r="OKA7" s="179"/>
      <c r="OKB7" s="179"/>
      <c r="OKC7" s="179"/>
      <c r="OKD7" s="179"/>
      <c r="OKE7" s="179"/>
      <c r="OKF7" s="199"/>
      <c r="OKG7" s="199"/>
      <c r="OKH7" s="199"/>
      <c r="OKI7" s="199"/>
      <c r="OKJ7" s="199"/>
      <c r="OKK7" s="199"/>
      <c r="OKL7" s="199"/>
      <c r="OKM7" s="199"/>
      <c r="OKN7" s="189"/>
      <c r="OKO7" s="209"/>
      <c r="OKP7" s="179"/>
      <c r="OKQ7" s="179"/>
      <c r="OKR7" s="179"/>
      <c r="OKS7" s="179"/>
      <c r="OKT7" s="179"/>
      <c r="OKU7" s="179"/>
      <c r="OKV7" s="199"/>
      <c r="OKW7" s="199"/>
      <c r="OKX7" s="199"/>
      <c r="OKY7" s="199"/>
      <c r="OKZ7" s="199"/>
      <c r="OLA7" s="199"/>
      <c r="OLB7" s="199"/>
      <c r="OLC7" s="199"/>
      <c r="OLD7" s="189"/>
      <c r="OLE7" s="209"/>
      <c r="OLF7" s="179"/>
      <c r="OLG7" s="179"/>
      <c r="OLH7" s="179"/>
      <c r="OLI7" s="179"/>
      <c r="OLJ7" s="179"/>
      <c r="OLK7" s="179"/>
      <c r="OLL7" s="199"/>
      <c r="OLM7" s="199"/>
      <c r="OLN7" s="199"/>
      <c r="OLO7" s="199"/>
      <c r="OLP7" s="199"/>
      <c r="OLQ7" s="199"/>
      <c r="OLR7" s="199"/>
      <c r="OLS7" s="199"/>
      <c r="OLT7" s="189"/>
      <c r="OLU7" s="209"/>
      <c r="OLV7" s="179"/>
      <c r="OLW7" s="179"/>
      <c r="OLX7" s="179"/>
      <c r="OLY7" s="179"/>
      <c r="OLZ7" s="179"/>
      <c r="OMA7" s="179"/>
      <c r="OMB7" s="199"/>
      <c r="OMC7" s="199"/>
      <c r="OMD7" s="199"/>
      <c r="OME7" s="199"/>
      <c r="OMF7" s="199"/>
      <c r="OMG7" s="199"/>
      <c r="OMH7" s="199"/>
      <c r="OMI7" s="199"/>
      <c r="OMJ7" s="189"/>
      <c r="OMK7" s="209"/>
      <c r="OML7" s="179"/>
      <c r="OMM7" s="179"/>
      <c r="OMN7" s="179"/>
      <c r="OMO7" s="179"/>
      <c r="OMP7" s="179"/>
      <c r="OMQ7" s="179"/>
      <c r="OMR7" s="199"/>
      <c r="OMS7" s="199"/>
      <c r="OMT7" s="199"/>
      <c r="OMU7" s="199"/>
      <c r="OMV7" s="199"/>
      <c r="OMW7" s="199"/>
      <c r="OMX7" s="199"/>
      <c r="OMY7" s="199"/>
      <c r="OMZ7" s="189"/>
      <c r="ONA7" s="209"/>
      <c r="ONB7" s="179"/>
      <c r="ONC7" s="179"/>
      <c r="OND7" s="179"/>
      <c r="ONE7" s="179"/>
      <c r="ONF7" s="179"/>
      <c r="ONG7" s="179"/>
      <c r="ONH7" s="199"/>
      <c r="ONI7" s="199"/>
      <c r="ONJ7" s="199"/>
      <c r="ONK7" s="199"/>
      <c r="ONL7" s="199"/>
      <c r="ONM7" s="199"/>
      <c r="ONN7" s="199"/>
      <c r="ONO7" s="199"/>
      <c r="ONP7" s="189"/>
      <c r="ONQ7" s="209"/>
      <c r="ONR7" s="179"/>
      <c r="ONS7" s="179"/>
      <c r="ONT7" s="179"/>
      <c r="ONU7" s="179"/>
      <c r="ONV7" s="179"/>
      <c r="ONW7" s="179"/>
      <c r="ONX7" s="199"/>
      <c r="ONY7" s="199"/>
      <c r="ONZ7" s="199"/>
      <c r="OOA7" s="199"/>
      <c r="OOB7" s="199"/>
      <c r="OOC7" s="199"/>
      <c r="OOD7" s="199"/>
      <c r="OOE7" s="199"/>
      <c r="OOF7" s="189"/>
      <c r="OOG7" s="209"/>
      <c r="OOH7" s="179"/>
      <c r="OOI7" s="179"/>
      <c r="OOJ7" s="179"/>
      <c r="OOK7" s="179"/>
      <c r="OOL7" s="179"/>
      <c r="OOM7" s="179"/>
      <c r="OON7" s="199"/>
      <c r="OOO7" s="199"/>
      <c r="OOP7" s="199"/>
      <c r="OOQ7" s="199"/>
      <c r="OOR7" s="199"/>
      <c r="OOS7" s="199"/>
      <c r="OOT7" s="199"/>
      <c r="OOU7" s="199"/>
      <c r="OOV7" s="189"/>
      <c r="OOW7" s="209"/>
      <c r="OOX7" s="179"/>
      <c r="OOY7" s="179"/>
      <c r="OOZ7" s="179"/>
      <c r="OPA7" s="179"/>
      <c r="OPB7" s="179"/>
      <c r="OPC7" s="179"/>
      <c r="OPD7" s="199"/>
      <c r="OPE7" s="199"/>
      <c r="OPF7" s="199"/>
      <c r="OPG7" s="199"/>
      <c r="OPH7" s="199"/>
      <c r="OPI7" s="199"/>
      <c r="OPJ7" s="199"/>
      <c r="OPK7" s="199"/>
      <c r="OPL7" s="189"/>
      <c r="OPM7" s="209"/>
      <c r="OPN7" s="179"/>
      <c r="OPO7" s="179"/>
      <c r="OPP7" s="179"/>
      <c r="OPQ7" s="179"/>
      <c r="OPR7" s="179"/>
      <c r="OPS7" s="179"/>
      <c r="OPT7" s="199"/>
      <c r="OPU7" s="199"/>
      <c r="OPV7" s="199"/>
      <c r="OPW7" s="199"/>
      <c r="OPX7" s="199"/>
      <c r="OPY7" s="199"/>
      <c r="OPZ7" s="199"/>
      <c r="OQA7" s="199"/>
      <c r="OQB7" s="189"/>
      <c r="OQC7" s="209"/>
      <c r="OQD7" s="179"/>
      <c r="OQE7" s="179"/>
      <c r="OQF7" s="179"/>
      <c r="OQG7" s="179"/>
      <c r="OQH7" s="179"/>
      <c r="OQI7" s="179"/>
      <c r="OQJ7" s="199"/>
      <c r="OQK7" s="199"/>
      <c r="OQL7" s="199"/>
      <c r="OQM7" s="199"/>
      <c r="OQN7" s="199"/>
      <c r="OQO7" s="199"/>
      <c r="OQP7" s="199"/>
      <c r="OQQ7" s="199"/>
      <c r="OQR7" s="189"/>
      <c r="OQS7" s="209"/>
      <c r="OQT7" s="179"/>
      <c r="OQU7" s="179"/>
      <c r="OQV7" s="179"/>
      <c r="OQW7" s="179"/>
      <c r="OQX7" s="179"/>
      <c r="OQY7" s="179"/>
      <c r="OQZ7" s="199"/>
      <c r="ORA7" s="199"/>
      <c r="ORB7" s="199"/>
      <c r="ORC7" s="199"/>
      <c r="ORD7" s="199"/>
      <c r="ORE7" s="199"/>
      <c r="ORF7" s="199"/>
      <c r="ORG7" s="199"/>
      <c r="ORH7" s="189"/>
      <c r="ORI7" s="209"/>
      <c r="ORJ7" s="179"/>
      <c r="ORK7" s="179"/>
      <c r="ORL7" s="179"/>
      <c r="ORM7" s="179"/>
      <c r="ORN7" s="179"/>
      <c r="ORO7" s="179"/>
      <c r="ORP7" s="199"/>
      <c r="ORQ7" s="199"/>
      <c r="ORR7" s="199"/>
      <c r="ORS7" s="199"/>
      <c r="ORT7" s="199"/>
      <c r="ORU7" s="199"/>
      <c r="ORV7" s="199"/>
      <c r="ORW7" s="199"/>
      <c r="ORX7" s="189"/>
      <c r="ORY7" s="209"/>
      <c r="ORZ7" s="179"/>
      <c r="OSA7" s="179"/>
      <c r="OSB7" s="179"/>
      <c r="OSC7" s="179"/>
      <c r="OSD7" s="179"/>
      <c r="OSE7" s="179"/>
      <c r="OSF7" s="199"/>
      <c r="OSG7" s="199"/>
      <c r="OSH7" s="199"/>
      <c r="OSI7" s="199"/>
      <c r="OSJ7" s="199"/>
      <c r="OSK7" s="199"/>
      <c r="OSL7" s="199"/>
      <c r="OSM7" s="199"/>
      <c r="OSN7" s="189"/>
      <c r="OSO7" s="209"/>
      <c r="OSP7" s="179"/>
      <c r="OSQ7" s="179"/>
      <c r="OSR7" s="179"/>
      <c r="OSS7" s="179"/>
      <c r="OST7" s="179"/>
      <c r="OSU7" s="179"/>
      <c r="OSV7" s="199"/>
      <c r="OSW7" s="199"/>
      <c r="OSX7" s="199"/>
      <c r="OSY7" s="199"/>
      <c r="OSZ7" s="199"/>
      <c r="OTA7" s="199"/>
      <c r="OTB7" s="199"/>
      <c r="OTC7" s="199"/>
      <c r="OTD7" s="189"/>
      <c r="OTE7" s="209"/>
      <c r="OTF7" s="179"/>
      <c r="OTG7" s="179"/>
      <c r="OTH7" s="179"/>
      <c r="OTI7" s="179"/>
      <c r="OTJ7" s="179"/>
      <c r="OTK7" s="179"/>
      <c r="OTL7" s="199"/>
      <c r="OTM7" s="199"/>
      <c r="OTN7" s="199"/>
      <c r="OTO7" s="199"/>
      <c r="OTP7" s="199"/>
      <c r="OTQ7" s="199"/>
      <c r="OTR7" s="199"/>
      <c r="OTS7" s="199"/>
      <c r="OTT7" s="189"/>
      <c r="OTU7" s="209"/>
      <c r="OTV7" s="179"/>
      <c r="OTW7" s="179"/>
      <c r="OTX7" s="179"/>
      <c r="OTY7" s="179"/>
      <c r="OTZ7" s="179"/>
      <c r="OUA7" s="179"/>
      <c r="OUB7" s="199"/>
      <c r="OUC7" s="199"/>
      <c r="OUD7" s="199"/>
      <c r="OUE7" s="199"/>
      <c r="OUF7" s="199"/>
      <c r="OUG7" s="199"/>
      <c r="OUH7" s="199"/>
      <c r="OUI7" s="199"/>
      <c r="OUJ7" s="189"/>
      <c r="OUK7" s="209"/>
      <c r="OUL7" s="179"/>
      <c r="OUM7" s="179"/>
      <c r="OUN7" s="179"/>
      <c r="OUO7" s="179"/>
      <c r="OUP7" s="179"/>
      <c r="OUQ7" s="179"/>
      <c r="OUR7" s="199"/>
      <c r="OUS7" s="199"/>
      <c r="OUT7" s="199"/>
      <c r="OUU7" s="199"/>
      <c r="OUV7" s="199"/>
      <c r="OUW7" s="199"/>
      <c r="OUX7" s="199"/>
      <c r="OUY7" s="199"/>
      <c r="OUZ7" s="189"/>
      <c r="OVA7" s="209"/>
      <c r="OVB7" s="179"/>
      <c r="OVC7" s="179"/>
      <c r="OVD7" s="179"/>
      <c r="OVE7" s="179"/>
      <c r="OVF7" s="179"/>
      <c r="OVG7" s="179"/>
      <c r="OVH7" s="199"/>
      <c r="OVI7" s="199"/>
      <c r="OVJ7" s="199"/>
      <c r="OVK7" s="199"/>
      <c r="OVL7" s="199"/>
      <c r="OVM7" s="199"/>
      <c r="OVN7" s="199"/>
      <c r="OVO7" s="199"/>
      <c r="OVP7" s="189"/>
      <c r="OVQ7" s="209"/>
      <c r="OVR7" s="179"/>
      <c r="OVS7" s="179"/>
      <c r="OVT7" s="179"/>
      <c r="OVU7" s="179"/>
      <c r="OVV7" s="179"/>
      <c r="OVW7" s="179"/>
      <c r="OVX7" s="199"/>
      <c r="OVY7" s="199"/>
      <c r="OVZ7" s="199"/>
      <c r="OWA7" s="199"/>
      <c r="OWB7" s="199"/>
      <c r="OWC7" s="199"/>
      <c r="OWD7" s="199"/>
      <c r="OWE7" s="199"/>
      <c r="OWF7" s="189"/>
      <c r="OWG7" s="209"/>
      <c r="OWH7" s="179"/>
      <c r="OWI7" s="179"/>
      <c r="OWJ7" s="179"/>
      <c r="OWK7" s="179"/>
      <c r="OWL7" s="179"/>
      <c r="OWM7" s="179"/>
      <c r="OWN7" s="199"/>
      <c r="OWO7" s="199"/>
      <c r="OWP7" s="199"/>
      <c r="OWQ7" s="199"/>
      <c r="OWR7" s="199"/>
      <c r="OWS7" s="199"/>
      <c r="OWT7" s="199"/>
      <c r="OWU7" s="199"/>
      <c r="OWV7" s="189"/>
      <c r="OWW7" s="209"/>
      <c r="OWX7" s="179"/>
      <c r="OWY7" s="179"/>
      <c r="OWZ7" s="179"/>
      <c r="OXA7" s="179"/>
      <c r="OXB7" s="179"/>
      <c r="OXC7" s="179"/>
      <c r="OXD7" s="199"/>
      <c r="OXE7" s="199"/>
      <c r="OXF7" s="199"/>
      <c r="OXG7" s="199"/>
      <c r="OXH7" s="199"/>
      <c r="OXI7" s="199"/>
      <c r="OXJ7" s="199"/>
      <c r="OXK7" s="199"/>
      <c r="OXL7" s="189"/>
      <c r="OXM7" s="209"/>
      <c r="OXN7" s="179"/>
      <c r="OXO7" s="179"/>
      <c r="OXP7" s="179"/>
      <c r="OXQ7" s="179"/>
      <c r="OXR7" s="179"/>
      <c r="OXS7" s="179"/>
      <c r="OXT7" s="199"/>
      <c r="OXU7" s="199"/>
      <c r="OXV7" s="199"/>
      <c r="OXW7" s="199"/>
      <c r="OXX7" s="199"/>
      <c r="OXY7" s="199"/>
      <c r="OXZ7" s="199"/>
      <c r="OYA7" s="199"/>
      <c r="OYB7" s="189"/>
      <c r="OYC7" s="209"/>
      <c r="OYD7" s="179"/>
      <c r="OYE7" s="179"/>
      <c r="OYF7" s="179"/>
      <c r="OYG7" s="179"/>
      <c r="OYH7" s="179"/>
      <c r="OYI7" s="179"/>
      <c r="OYJ7" s="199"/>
      <c r="OYK7" s="199"/>
      <c r="OYL7" s="199"/>
      <c r="OYM7" s="199"/>
      <c r="OYN7" s="199"/>
      <c r="OYO7" s="199"/>
      <c r="OYP7" s="199"/>
      <c r="OYQ7" s="199"/>
      <c r="OYR7" s="189"/>
      <c r="OYS7" s="209"/>
      <c r="OYT7" s="179"/>
      <c r="OYU7" s="179"/>
      <c r="OYV7" s="179"/>
      <c r="OYW7" s="179"/>
      <c r="OYX7" s="179"/>
      <c r="OYY7" s="179"/>
      <c r="OYZ7" s="199"/>
      <c r="OZA7" s="199"/>
      <c r="OZB7" s="199"/>
      <c r="OZC7" s="199"/>
      <c r="OZD7" s="199"/>
      <c r="OZE7" s="199"/>
      <c r="OZF7" s="199"/>
      <c r="OZG7" s="199"/>
      <c r="OZH7" s="189"/>
      <c r="OZI7" s="209"/>
      <c r="OZJ7" s="179"/>
      <c r="OZK7" s="179"/>
      <c r="OZL7" s="179"/>
      <c r="OZM7" s="179"/>
      <c r="OZN7" s="179"/>
      <c r="OZO7" s="179"/>
      <c r="OZP7" s="199"/>
      <c r="OZQ7" s="199"/>
      <c r="OZR7" s="199"/>
      <c r="OZS7" s="199"/>
      <c r="OZT7" s="199"/>
      <c r="OZU7" s="199"/>
      <c r="OZV7" s="199"/>
      <c r="OZW7" s="199"/>
      <c r="OZX7" s="189"/>
      <c r="OZY7" s="209"/>
      <c r="OZZ7" s="179"/>
      <c r="PAA7" s="179"/>
      <c r="PAB7" s="179"/>
      <c r="PAC7" s="179"/>
      <c r="PAD7" s="179"/>
      <c r="PAE7" s="179"/>
      <c r="PAF7" s="199"/>
      <c r="PAG7" s="199"/>
      <c r="PAH7" s="199"/>
      <c r="PAI7" s="199"/>
      <c r="PAJ7" s="199"/>
      <c r="PAK7" s="199"/>
      <c r="PAL7" s="199"/>
      <c r="PAM7" s="199"/>
      <c r="PAN7" s="189"/>
      <c r="PAO7" s="209"/>
      <c r="PAP7" s="179"/>
      <c r="PAQ7" s="179"/>
      <c r="PAR7" s="179"/>
      <c r="PAS7" s="179"/>
      <c r="PAT7" s="179"/>
      <c r="PAU7" s="179"/>
      <c r="PAV7" s="199"/>
      <c r="PAW7" s="199"/>
      <c r="PAX7" s="199"/>
      <c r="PAY7" s="199"/>
      <c r="PAZ7" s="199"/>
      <c r="PBA7" s="199"/>
      <c r="PBB7" s="199"/>
      <c r="PBC7" s="199"/>
      <c r="PBD7" s="189"/>
      <c r="PBE7" s="209"/>
      <c r="PBF7" s="179"/>
      <c r="PBG7" s="179"/>
      <c r="PBH7" s="179"/>
      <c r="PBI7" s="179"/>
      <c r="PBJ7" s="179"/>
      <c r="PBK7" s="179"/>
      <c r="PBL7" s="199"/>
      <c r="PBM7" s="199"/>
      <c r="PBN7" s="199"/>
      <c r="PBO7" s="199"/>
      <c r="PBP7" s="199"/>
      <c r="PBQ7" s="199"/>
      <c r="PBR7" s="199"/>
      <c r="PBS7" s="199"/>
      <c r="PBT7" s="189"/>
      <c r="PBU7" s="209"/>
      <c r="PBV7" s="179"/>
      <c r="PBW7" s="179"/>
      <c r="PBX7" s="179"/>
      <c r="PBY7" s="179"/>
      <c r="PBZ7" s="179"/>
      <c r="PCA7" s="179"/>
      <c r="PCB7" s="199"/>
      <c r="PCC7" s="199"/>
      <c r="PCD7" s="199"/>
      <c r="PCE7" s="199"/>
      <c r="PCF7" s="199"/>
      <c r="PCG7" s="199"/>
      <c r="PCH7" s="199"/>
      <c r="PCI7" s="199"/>
      <c r="PCJ7" s="189"/>
      <c r="PCK7" s="209"/>
      <c r="PCL7" s="179"/>
      <c r="PCM7" s="179"/>
      <c r="PCN7" s="179"/>
      <c r="PCO7" s="179"/>
      <c r="PCP7" s="179"/>
      <c r="PCQ7" s="179"/>
      <c r="PCR7" s="199"/>
      <c r="PCS7" s="199"/>
      <c r="PCT7" s="199"/>
      <c r="PCU7" s="199"/>
      <c r="PCV7" s="199"/>
      <c r="PCW7" s="199"/>
      <c r="PCX7" s="199"/>
      <c r="PCY7" s="199"/>
      <c r="PCZ7" s="189"/>
      <c r="PDA7" s="209"/>
      <c r="PDB7" s="179"/>
      <c r="PDC7" s="179"/>
      <c r="PDD7" s="179"/>
      <c r="PDE7" s="179"/>
      <c r="PDF7" s="179"/>
      <c r="PDG7" s="179"/>
      <c r="PDH7" s="199"/>
      <c r="PDI7" s="199"/>
      <c r="PDJ7" s="199"/>
      <c r="PDK7" s="199"/>
      <c r="PDL7" s="199"/>
      <c r="PDM7" s="199"/>
      <c r="PDN7" s="199"/>
      <c r="PDO7" s="199"/>
      <c r="PDP7" s="189"/>
      <c r="PDQ7" s="209"/>
      <c r="PDR7" s="179"/>
      <c r="PDS7" s="179"/>
      <c r="PDT7" s="179"/>
      <c r="PDU7" s="179"/>
      <c r="PDV7" s="179"/>
      <c r="PDW7" s="179"/>
      <c r="PDX7" s="199"/>
      <c r="PDY7" s="199"/>
      <c r="PDZ7" s="199"/>
      <c r="PEA7" s="199"/>
      <c r="PEB7" s="199"/>
      <c r="PEC7" s="199"/>
      <c r="PED7" s="199"/>
      <c r="PEE7" s="199"/>
      <c r="PEF7" s="189"/>
      <c r="PEG7" s="209"/>
      <c r="PEH7" s="179"/>
      <c r="PEI7" s="179"/>
      <c r="PEJ7" s="179"/>
      <c r="PEK7" s="179"/>
      <c r="PEL7" s="179"/>
      <c r="PEM7" s="179"/>
      <c r="PEN7" s="199"/>
      <c r="PEO7" s="199"/>
      <c r="PEP7" s="199"/>
      <c r="PEQ7" s="199"/>
      <c r="PER7" s="199"/>
      <c r="PES7" s="199"/>
      <c r="PET7" s="199"/>
      <c r="PEU7" s="199"/>
      <c r="PEV7" s="189"/>
      <c r="PEW7" s="209"/>
      <c r="PEX7" s="179"/>
      <c r="PEY7" s="179"/>
      <c r="PEZ7" s="179"/>
      <c r="PFA7" s="179"/>
      <c r="PFB7" s="179"/>
      <c r="PFC7" s="179"/>
      <c r="PFD7" s="199"/>
      <c r="PFE7" s="199"/>
      <c r="PFF7" s="199"/>
      <c r="PFG7" s="199"/>
      <c r="PFH7" s="199"/>
      <c r="PFI7" s="199"/>
      <c r="PFJ7" s="199"/>
      <c r="PFK7" s="199"/>
      <c r="PFL7" s="189"/>
      <c r="PFM7" s="209"/>
      <c r="PFN7" s="179"/>
      <c r="PFO7" s="179"/>
      <c r="PFP7" s="179"/>
      <c r="PFQ7" s="179"/>
      <c r="PFR7" s="179"/>
      <c r="PFS7" s="179"/>
      <c r="PFT7" s="199"/>
      <c r="PFU7" s="199"/>
      <c r="PFV7" s="199"/>
      <c r="PFW7" s="199"/>
      <c r="PFX7" s="199"/>
      <c r="PFY7" s="199"/>
      <c r="PFZ7" s="199"/>
      <c r="PGA7" s="199"/>
      <c r="PGB7" s="189"/>
      <c r="PGC7" s="209"/>
      <c r="PGD7" s="179"/>
      <c r="PGE7" s="179"/>
      <c r="PGF7" s="179"/>
      <c r="PGG7" s="179"/>
      <c r="PGH7" s="179"/>
      <c r="PGI7" s="179"/>
      <c r="PGJ7" s="199"/>
      <c r="PGK7" s="199"/>
      <c r="PGL7" s="199"/>
      <c r="PGM7" s="199"/>
      <c r="PGN7" s="199"/>
      <c r="PGO7" s="199"/>
      <c r="PGP7" s="199"/>
      <c r="PGQ7" s="199"/>
      <c r="PGR7" s="189"/>
      <c r="PGS7" s="209"/>
      <c r="PGT7" s="179"/>
      <c r="PGU7" s="179"/>
      <c r="PGV7" s="179"/>
      <c r="PGW7" s="179"/>
      <c r="PGX7" s="179"/>
      <c r="PGY7" s="179"/>
      <c r="PGZ7" s="199"/>
      <c r="PHA7" s="199"/>
      <c r="PHB7" s="199"/>
      <c r="PHC7" s="199"/>
      <c r="PHD7" s="199"/>
      <c r="PHE7" s="199"/>
      <c r="PHF7" s="199"/>
      <c r="PHG7" s="199"/>
      <c r="PHH7" s="189"/>
      <c r="PHI7" s="209"/>
      <c r="PHJ7" s="179"/>
      <c r="PHK7" s="179"/>
      <c r="PHL7" s="179"/>
      <c r="PHM7" s="179"/>
      <c r="PHN7" s="179"/>
      <c r="PHO7" s="179"/>
      <c r="PHP7" s="199"/>
      <c r="PHQ7" s="199"/>
      <c r="PHR7" s="199"/>
      <c r="PHS7" s="199"/>
      <c r="PHT7" s="199"/>
      <c r="PHU7" s="199"/>
      <c r="PHV7" s="199"/>
      <c r="PHW7" s="199"/>
      <c r="PHX7" s="189"/>
      <c r="PHY7" s="209"/>
      <c r="PHZ7" s="179"/>
      <c r="PIA7" s="179"/>
      <c r="PIB7" s="179"/>
      <c r="PIC7" s="179"/>
      <c r="PID7" s="179"/>
      <c r="PIE7" s="179"/>
      <c r="PIF7" s="199"/>
      <c r="PIG7" s="199"/>
      <c r="PIH7" s="199"/>
      <c r="PII7" s="199"/>
      <c r="PIJ7" s="199"/>
      <c r="PIK7" s="199"/>
      <c r="PIL7" s="199"/>
      <c r="PIM7" s="199"/>
      <c r="PIN7" s="189"/>
      <c r="PIO7" s="209"/>
      <c r="PIP7" s="179"/>
      <c r="PIQ7" s="179"/>
      <c r="PIR7" s="179"/>
      <c r="PIS7" s="179"/>
      <c r="PIT7" s="179"/>
      <c r="PIU7" s="179"/>
      <c r="PIV7" s="199"/>
      <c r="PIW7" s="199"/>
      <c r="PIX7" s="199"/>
      <c r="PIY7" s="199"/>
      <c r="PIZ7" s="199"/>
      <c r="PJA7" s="199"/>
      <c r="PJB7" s="199"/>
      <c r="PJC7" s="199"/>
      <c r="PJD7" s="189"/>
      <c r="PJE7" s="209"/>
      <c r="PJF7" s="179"/>
      <c r="PJG7" s="179"/>
      <c r="PJH7" s="179"/>
      <c r="PJI7" s="179"/>
      <c r="PJJ7" s="179"/>
      <c r="PJK7" s="179"/>
      <c r="PJL7" s="199"/>
      <c r="PJM7" s="199"/>
      <c r="PJN7" s="199"/>
      <c r="PJO7" s="199"/>
      <c r="PJP7" s="199"/>
      <c r="PJQ7" s="199"/>
      <c r="PJR7" s="199"/>
      <c r="PJS7" s="199"/>
      <c r="PJT7" s="189"/>
      <c r="PJU7" s="209"/>
      <c r="PJV7" s="179"/>
      <c r="PJW7" s="179"/>
      <c r="PJX7" s="179"/>
      <c r="PJY7" s="179"/>
      <c r="PJZ7" s="179"/>
      <c r="PKA7" s="179"/>
      <c r="PKB7" s="199"/>
      <c r="PKC7" s="199"/>
      <c r="PKD7" s="199"/>
      <c r="PKE7" s="199"/>
      <c r="PKF7" s="199"/>
      <c r="PKG7" s="199"/>
      <c r="PKH7" s="199"/>
      <c r="PKI7" s="199"/>
      <c r="PKJ7" s="189"/>
      <c r="PKK7" s="209"/>
      <c r="PKL7" s="179"/>
      <c r="PKM7" s="179"/>
      <c r="PKN7" s="179"/>
      <c r="PKO7" s="179"/>
      <c r="PKP7" s="179"/>
      <c r="PKQ7" s="179"/>
      <c r="PKR7" s="199"/>
      <c r="PKS7" s="199"/>
      <c r="PKT7" s="199"/>
      <c r="PKU7" s="199"/>
      <c r="PKV7" s="199"/>
      <c r="PKW7" s="199"/>
      <c r="PKX7" s="199"/>
      <c r="PKY7" s="199"/>
      <c r="PKZ7" s="189"/>
      <c r="PLA7" s="209"/>
      <c r="PLB7" s="179"/>
      <c r="PLC7" s="179"/>
      <c r="PLD7" s="179"/>
      <c r="PLE7" s="179"/>
      <c r="PLF7" s="179"/>
      <c r="PLG7" s="179"/>
      <c r="PLH7" s="199"/>
      <c r="PLI7" s="199"/>
      <c r="PLJ7" s="199"/>
      <c r="PLK7" s="199"/>
      <c r="PLL7" s="199"/>
      <c r="PLM7" s="199"/>
      <c r="PLN7" s="199"/>
      <c r="PLO7" s="199"/>
      <c r="PLP7" s="189"/>
      <c r="PLQ7" s="209"/>
      <c r="PLR7" s="179"/>
      <c r="PLS7" s="179"/>
      <c r="PLT7" s="179"/>
      <c r="PLU7" s="179"/>
      <c r="PLV7" s="179"/>
      <c r="PLW7" s="179"/>
      <c r="PLX7" s="199"/>
      <c r="PLY7" s="199"/>
      <c r="PLZ7" s="199"/>
      <c r="PMA7" s="199"/>
      <c r="PMB7" s="199"/>
      <c r="PMC7" s="199"/>
      <c r="PMD7" s="199"/>
      <c r="PME7" s="199"/>
      <c r="PMF7" s="189"/>
      <c r="PMG7" s="209"/>
      <c r="PMH7" s="179"/>
      <c r="PMI7" s="179"/>
      <c r="PMJ7" s="179"/>
      <c r="PMK7" s="179"/>
      <c r="PML7" s="179"/>
      <c r="PMM7" s="179"/>
      <c r="PMN7" s="199"/>
      <c r="PMO7" s="199"/>
      <c r="PMP7" s="199"/>
      <c r="PMQ7" s="199"/>
      <c r="PMR7" s="199"/>
      <c r="PMS7" s="199"/>
      <c r="PMT7" s="199"/>
      <c r="PMU7" s="199"/>
      <c r="PMV7" s="189"/>
      <c r="PMW7" s="209"/>
      <c r="PMX7" s="179"/>
      <c r="PMY7" s="179"/>
      <c r="PMZ7" s="179"/>
      <c r="PNA7" s="179"/>
      <c r="PNB7" s="179"/>
      <c r="PNC7" s="179"/>
      <c r="PND7" s="199"/>
      <c r="PNE7" s="199"/>
      <c r="PNF7" s="199"/>
      <c r="PNG7" s="199"/>
      <c r="PNH7" s="199"/>
      <c r="PNI7" s="199"/>
      <c r="PNJ7" s="199"/>
      <c r="PNK7" s="199"/>
      <c r="PNL7" s="189"/>
      <c r="PNM7" s="209"/>
      <c r="PNN7" s="179"/>
      <c r="PNO7" s="179"/>
      <c r="PNP7" s="179"/>
      <c r="PNQ7" s="179"/>
      <c r="PNR7" s="179"/>
      <c r="PNS7" s="179"/>
      <c r="PNT7" s="199"/>
      <c r="PNU7" s="199"/>
      <c r="PNV7" s="199"/>
      <c r="PNW7" s="199"/>
      <c r="PNX7" s="199"/>
      <c r="PNY7" s="199"/>
      <c r="PNZ7" s="199"/>
      <c r="POA7" s="199"/>
      <c r="POB7" s="189"/>
      <c r="POC7" s="209"/>
      <c r="POD7" s="179"/>
      <c r="POE7" s="179"/>
      <c r="POF7" s="179"/>
      <c r="POG7" s="179"/>
      <c r="POH7" s="179"/>
      <c r="POI7" s="179"/>
      <c r="POJ7" s="199"/>
      <c r="POK7" s="199"/>
      <c r="POL7" s="199"/>
      <c r="POM7" s="199"/>
      <c r="PON7" s="199"/>
      <c r="POO7" s="199"/>
      <c r="POP7" s="199"/>
      <c r="POQ7" s="199"/>
      <c r="POR7" s="189"/>
      <c r="POS7" s="209"/>
      <c r="POT7" s="179"/>
      <c r="POU7" s="179"/>
      <c r="POV7" s="179"/>
      <c r="POW7" s="179"/>
      <c r="POX7" s="179"/>
      <c r="POY7" s="179"/>
      <c r="POZ7" s="199"/>
      <c r="PPA7" s="199"/>
      <c r="PPB7" s="199"/>
      <c r="PPC7" s="199"/>
      <c r="PPD7" s="199"/>
      <c r="PPE7" s="199"/>
      <c r="PPF7" s="199"/>
      <c r="PPG7" s="199"/>
      <c r="PPH7" s="189"/>
      <c r="PPI7" s="209"/>
      <c r="PPJ7" s="179"/>
      <c r="PPK7" s="179"/>
      <c r="PPL7" s="179"/>
      <c r="PPM7" s="179"/>
      <c r="PPN7" s="179"/>
      <c r="PPO7" s="179"/>
      <c r="PPP7" s="199"/>
      <c r="PPQ7" s="199"/>
      <c r="PPR7" s="199"/>
      <c r="PPS7" s="199"/>
      <c r="PPT7" s="199"/>
      <c r="PPU7" s="199"/>
      <c r="PPV7" s="199"/>
      <c r="PPW7" s="199"/>
      <c r="PPX7" s="189"/>
      <c r="PPY7" s="209"/>
      <c r="PPZ7" s="179"/>
      <c r="PQA7" s="179"/>
      <c r="PQB7" s="179"/>
      <c r="PQC7" s="179"/>
      <c r="PQD7" s="179"/>
      <c r="PQE7" s="179"/>
      <c r="PQF7" s="199"/>
      <c r="PQG7" s="199"/>
      <c r="PQH7" s="199"/>
      <c r="PQI7" s="199"/>
      <c r="PQJ7" s="199"/>
      <c r="PQK7" s="199"/>
      <c r="PQL7" s="199"/>
      <c r="PQM7" s="199"/>
      <c r="PQN7" s="189"/>
      <c r="PQO7" s="209"/>
      <c r="PQP7" s="179"/>
      <c r="PQQ7" s="179"/>
      <c r="PQR7" s="179"/>
      <c r="PQS7" s="179"/>
      <c r="PQT7" s="179"/>
      <c r="PQU7" s="179"/>
      <c r="PQV7" s="199"/>
      <c r="PQW7" s="199"/>
      <c r="PQX7" s="199"/>
      <c r="PQY7" s="199"/>
      <c r="PQZ7" s="199"/>
      <c r="PRA7" s="199"/>
      <c r="PRB7" s="199"/>
      <c r="PRC7" s="199"/>
      <c r="PRD7" s="189"/>
      <c r="PRE7" s="209"/>
      <c r="PRF7" s="179"/>
      <c r="PRG7" s="179"/>
      <c r="PRH7" s="179"/>
      <c r="PRI7" s="179"/>
      <c r="PRJ7" s="179"/>
      <c r="PRK7" s="179"/>
      <c r="PRL7" s="199"/>
      <c r="PRM7" s="199"/>
      <c r="PRN7" s="199"/>
      <c r="PRO7" s="199"/>
      <c r="PRP7" s="199"/>
      <c r="PRQ7" s="199"/>
      <c r="PRR7" s="199"/>
      <c r="PRS7" s="199"/>
      <c r="PRT7" s="189"/>
      <c r="PRU7" s="209"/>
      <c r="PRV7" s="179"/>
      <c r="PRW7" s="179"/>
      <c r="PRX7" s="179"/>
      <c r="PRY7" s="179"/>
      <c r="PRZ7" s="179"/>
      <c r="PSA7" s="179"/>
      <c r="PSB7" s="199"/>
      <c r="PSC7" s="199"/>
      <c r="PSD7" s="199"/>
      <c r="PSE7" s="199"/>
      <c r="PSF7" s="199"/>
      <c r="PSG7" s="199"/>
      <c r="PSH7" s="199"/>
      <c r="PSI7" s="199"/>
      <c r="PSJ7" s="189"/>
      <c r="PSK7" s="209"/>
      <c r="PSL7" s="179"/>
      <c r="PSM7" s="179"/>
      <c r="PSN7" s="179"/>
      <c r="PSO7" s="179"/>
      <c r="PSP7" s="179"/>
      <c r="PSQ7" s="179"/>
      <c r="PSR7" s="199"/>
      <c r="PSS7" s="199"/>
      <c r="PST7" s="199"/>
      <c r="PSU7" s="199"/>
      <c r="PSV7" s="199"/>
      <c r="PSW7" s="199"/>
      <c r="PSX7" s="199"/>
      <c r="PSY7" s="199"/>
      <c r="PSZ7" s="189"/>
      <c r="PTA7" s="209"/>
      <c r="PTB7" s="179"/>
      <c r="PTC7" s="179"/>
      <c r="PTD7" s="179"/>
      <c r="PTE7" s="179"/>
      <c r="PTF7" s="179"/>
      <c r="PTG7" s="179"/>
      <c r="PTH7" s="199"/>
      <c r="PTI7" s="199"/>
      <c r="PTJ7" s="199"/>
      <c r="PTK7" s="199"/>
      <c r="PTL7" s="199"/>
      <c r="PTM7" s="199"/>
      <c r="PTN7" s="199"/>
      <c r="PTO7" s="199"/>
      <c r="PTP7" s="189"/>
      <c r="PTQ7" s="209"/>
      <c r="PTR7" s="179"/>
      <c r="PTS7" s="179"/>
      <c r="PTT7" s="179"/>
      <c r="PTU7" s="179"/>
      <c r="PTV7" s="179"/>
      <c r="PTW7" s="179"/>
      <c r="PTX7" s="199"/>
      <c r="PTY7" s="199"/>
      <c r="PTZ7" s="199"/>
      <c r="PUA7" s="199"/>
      <c r="PUB7" s="199"/>
      <c r="PUC7" s="199"/>
      <c r="PUD7" s="199"/>
      <c r="PUE7" s="199"/>
      <c r="PUF7" s="189"/>
      <c r="PUG7" s="209"/>
      <c r="PUH7" s="179"/>
      <c r="PUI7" s="179"/>
      <c r="PUJ7" s="179"/>
      <c r="PUK7" s="179"/>
      <c r="PUL7" s="179"/>
      <c r="PUM7" s="179"/>
      <c r="PUN7" s="199"/>
      <c r="PUO7" s="199"/>
      <c r="PUP7" s="199"/>
      <c r="PUQ7" s="199"/>
      <c r="PUR7" s="199"/>
      <c r="PUS7" s="199"/>
      <c r="PUT7" s="199"/>
      <c r="PUU7" s="199"/>
      <c r="PUV7" s="189"/>
      <c r="PUW7" s="209"/>
      <c r="PUX7" s="179"/>
      <c r="PUY7" s="179"/>
      <c r="PUZ7" s="179"/>
      <c r="PVA7" s="179"/>
      <c r="PVB7" s="179"/>
      <c r="PVC7" s="179"/>
      <c r="PVD7" s="199"/>
      <c r="PVE7" s="199"/>
      <c r="PVF7" s="199"/>
      <c r="PVG7" s="199"/>
      <c r="PVH7" s="199"/>
      <c r="PVI7" s="199"/>
      <c r="PVJ7" s="199"/>
      <c r="PVK7" s="199"/>
      <c r="PVL7" s="189"/>
      <c r="PVM7" s="209"/>
      <c r="PVN7" s="179"/>
      <c r="PVO7" s="179"/>
      <c r="PVP7" s="179"/>
      <c r="PVQ7" s="179"/>
      <c r="PVR7" s="179"/>
      <c r="PVS7" s="179"/>
      <c r="PVT7" s="199"/>
      <c r="PVU7" s="199"/>
      <c r="PVV7" s="199"/>
      <c r="PVW7" s="199"/>
      <c r="PVX7" s="199"/>
      <c r="PVY7" s="199"/>
      <c r="PVZ7" s="199"/>
      <c r="PWA7" s="199"/>
      <c r="PWB7" s="189"/>
      <c r="PWC7" s="209"/>
      <c r="PWD7" s="179"/>
      <c r="PWE7" s="179"/>
      <c r="PWF7" s="179"/>
      <c r="PWG7" s="179"/>
      <c r="PWH7" s="179"/>
      <c r="PWI7" s="179"/>
      <c r="PWJ7" s="199"/>
      <c r="PWK7" s="199"/>
      <c r="PWL7" s="199"/>
      <c r="PWM7" s="199"/>
      <c r="PWN7" s="199"/>
      <c r="PWO7" s="199"/>
      <c r="PWP7" s="199"/>
      <c r="PWQ7" s="199"/>
      <c r="PWR7" s="189"/>
      <c r="PWS7" s="209"/>
      <c r="PWT7" s="179"/>
      <c r="PWU7" s="179"/>
      <c r="PWV7" s="179"/>
      <c r="PWW7" s="179"/>
      <c r="PWX7" s="179"/>
      <c r="PWY7" s="179"/>
      <c r="PWZ7" s="199"/>
      <c r="PXA7" s="199"/>
      <c r="PXB7" s="199"/>
      <c r="PXC7" s="199"/>
      <c r="PXD7" s="199"/>
      <c r="PXE7" s="199"/>
      <c r="PXF7" s="199"/>
      <c r="PXG7" s="199"/>
      <c r="PXH7" s="189"/>
      <c r="PXI7" s="209"/>
      <c r="PXJ7" s="179"/>
      <c r="PXK7" s="179"/>
      <c r="PXL7" s="179"/>
      <c r="PXM7" s="179"/>
      <c r="PXN7" s="179"/>
      <c r="PXO7" s="179"/>
      <c r="PXP7" s="199"/>
      <c r="PXQ7" s="199"/>
      <c r="PXR7" s="199"/>
      <c r="PXS7" s="199"/>
      <c r="PXT7" s="199"/>
      <c r="PXU7" s="199"/>
      <c r="PXV7" s="199"/>
      <c r="PXW7" s="199"/>
      <c r="PXX7" s="189"/>
      <c r="PXY7" s="209"/>
      <c r="PXZ7" s="179"/>
      <c r="PYA7" s="179"/>
      <c r="PYB7" s="179"/>
      <c r="PYC7" s="179"/>
      <c r="PYD7" s="179"/>
      <c r="PYE7" s="179"/>
      <c r="PYF7" s="199"/>
      <c r="PYG7" s="199"/>
      <c r="PYH7" s="199"/>
      <c r="PYI7" s="199"/>
      <c r="PYJ7" s="199"/>
      <c r="PYK7" s="199"/>
      <c r="PYL7" s="199"/>
      <c r="PYM7" s="199"/>
      <c r="PYN7" s="189"/>
      <c r="PYO7" s="209"/>
      <c r="PYP7" s="179"/>
      <c r="PYQ7" s="179"/>
      <c r="PYR7" s="179"/>
      <c r="PYS7" s="179"/>
      <c r="PYT7" s="179"/>
      <c r="PYU7" s="179"/>
      <c r="PYV7" s="199"/>
      <c r="PYW7" s="199"/>
      <c r="PYX7" s="199"/>
      <c r="PYY7" s="199"/>
      <c r="PYZ7" s="199"/>
      <c r="PZA7" s="199"/>
      <c r="PZB7" s="199"/>
      <c r="PZC7" s="199"/>
      <c r="PZD7" s="189"/>
      <c r="PZE7" s="209"/>
      <c r="PZF7" s="179"/>
      <c r="PZG7" s="179"/>
      <c r="PZH7" s="179"/>
      <c r="PZI7" s="179"/>
      <c r="PZJ7" s="179"/>
      <c r="PZK7" s="179"/>
      <c r="PZL7" s="199"/>
      <c r="PZM7" s="199"/>
      <c r="PZN7" s="199"/>
      <c r="PZO7" s="199"/>
      <c r="PZP7" s="199"/>
      <c r="PZQ7" s="199"/>
      <c r="PZR7" s="199"/>
      <c r="PZS7" s="199"/>
      <c r="PZT7" s="189"/>
      <c r="PZU7" s="209"/>
      <c r="PZV7" s="179"/>
      <c r="PZW7" s="179"/>
      <c r="PZX7" s="179"/>
      <c r="PZY7" s="179"/>
      <c r="PZZ7" s="179"/>
      <c r="QAA7" s="179"/>
      <c r="QAB7" s="199"/>
      <c r="QAC7" s="199"/>
      <c r="QAD7" s="199"/>
      <c r="QAE7" s="199"/>
      <c r="QAF7" s="199"/>
      <c r="QAG7" s="199"/>
      <c r="QAH7" s="199"/>
      <c r="QAI7" s="199"/>
      <c r="QAJ7" s="189"/>
      <c r="QAK7" s="209"/>
      <c r="QAL7" s="179"/>
      <c r="QAM7" s="179"/>
      <c r="QAN7" s="179"/>
      <c r="QAO7" s="179"/>
      <c r="QAP7" s="179"/>
      <c r="QAQ7" s="179"/>
      <c r="QAR7" s="199"/>
      <c r="QAS7" s="199"/>
      <c r="QAT7" s="199"/>
      <c r="QAU7" s="199"/>
      <c r="QAV7" s="199"/>
      <c r="QAW7" s="199"/>
      <c r="QAX7" s="199"/>
      <c r="QAY7" s="199"/>
      <c r="QAZ7" s="189"/>
      <c r="QBA7" s="209"/>
      <c r="QBB7" s="179"/>
      <c r="QBC7" s="179"/>
      <c r="QBD7" s="179"/>
      <c r="QBE7" s="179"/>
      <c r="QBF7" s="179"/>
      <c r="QBG7" s="179"/>
      <c r="QBH7" s="199"/>
      <c r="QBI7" s="199"/>
      <c r="QBJ7" s="199"/>
      <c r="QBK7" s="199"/>
      <c r="QBL7" s="199"/>
      <c r="QBM7" s="199"/>
      <c r="QBN7" s="199"/>
      <c r="QBO7" s="199"/>
      <c r="QBP7" s="189"/>
      <c r="QBQ7" s="209"/>
      <c r="QBR7" s="179"/>
      <c r="QBS7" s="179"/>
      <c r="QBT7" s="179"/>
      <c r="QBU7" s="179"/>
      <c r="QBV7" s="179"/>
      <c r="QBW7" s="179"/>
      <c r="QBX7" s="199"/>
      <c r="QBY7" s="199"/>
      <c r="QBZ7" s="199"/>
      <c r="QCA7" s="199"/>
      <c r="QCB7" s="199"/>
      <c r="QCC7" s="199"/>
      <c r="QCD7" s="199"/>
      <c r="QCE7" s="199"/>
      <c r="QCF7" s="189"/>
      <c r="QCG7" s="209"/>
      <c r="QCH7" s="179"/>
      <c r="QCI7" s="179"/>
      <c r="QCJ7" s="179"/>
      <c r="QCK7" s="179"/>
      <c r="QCL7" s="179"/>
      <c r="QCM7" s="179"/>
      <c r="QCN7" s="199"/>
      <c r="QCO7" s="199"/>
      <c r="QCP7" s="199"/>
      <c r="QCQ7" s="199"/>
      <c r="QCR7" s="199"/>
      <c r="QCS7" s="199"/>
      <c r="QCT7" s="199"/>
      <c r="QCU7" s="199"/>
      <c r="QCV7" s="189"/>
      <c r="QCW7" s="209"/>
      <c r="QCX7" s="179"/>
      <c r="QCY7" s="179"/>
      <c r="QCZ7" s="179"/>
      <c r="QDA7" s="179"/>
      <c r="QDB7" s="179"/>
      <c r="QDC7" s="179"/>
      <c r="QDD7" s="199"/>
      <c r="QDE7" s="199"/>
      <c r="QDF7" s="199"/>
      <c r="QDG7" s="199"/>
      <c r="QDH7" s="199"/>
      <c r="QDI7" s="199"/>
      <c r="QDJ7" s="199"/>
      <c r="QDK7" s="199"/>
      <c r="QDL7" s="189"/>
      <c r="QDM7" s="209"/>
      <c r="QDN7" s="179"/>
      <c r="QDO7" s="179"/>
      <c r="QDP7" s="179"/>
      <c r="QDQ7" s="179"/>
      <c r="QDR7" s="179"/>
      <c r="QDS7" s="179"/>
      <c r="QDT7" s="199"/>
      <c r="QDU7" s="199"/>
      <c r="QDV7" s="199"/>
      <c r="QDW7" s="199"/>
      <c r="QDX7" s="199"/>
      <c r="QDY7" s="199"/>
      <c r="QDZ7" s="199"/>
      <c r="QEA7" s="199"/>
      <c r="QEB7" s="189"/>
      <c r="QEC7" s="209"/>
      <c r="QED7" s="179"/>
      <c r="QEE7" s="179"/>
      <c r="QEF7" s="179"/>
      <c r="QEG7" s="179"/>
      <c r="QEH7" s="179"/>
      <c r="QEI7" s="179"/>
      <c r="QEJ7" s="199"/>
      <c r="QEK7" s="199"/>
      <c r="QEL7" s="199"/>
      <c r="QEM7" s="199"/>
      <c r="QEN7" s="199"/>
      <c r="QEO7" s="199"/>
      <c r="QEP7" s="199"/>
      <c r="QEQ7" s="199"/>
      <c r="QER7" s="189"/>
      <c r="QES7" s="209"/>
      <c r="QET7" s="179"/>
      <c r="QEU7" s="179"/>
      <c r="QEV7" s="179"/>
      <c r="QEW7" s="179"/>
      <c r="QEX7" s="179"/>
      <c r="QEY7" s="179"/>
      <c r="QEZ7" s="199"/>
      <c r="QFA7" s="199"/>
      <c r="QFB7" s="199"/>
      <c r="QFC7" s="199"/>
      <c r="QFD7" s="199"/>
      <c r="QFE7" s="199"/>
      <c r="QFF7" s="199"/>
      <c r="QFG7" s="199"/>
      <c r="QFH7" s="189"/>
      <c r="QFI7" s="209"/>
      <c r="QFJ7" s="179"/>
      <c r="QFK7" s="179"/>
      <c r="QFL7" s="179"/>
      <c r="QFM7" s="179"/>
      <c r="QFN7" s="179"/>
      <c r="QFO7" s="179"/>
      <c r="QFP7" s="199"/>
      <c r="QFQ7" s="199"/>
      <c r="QFR7" s="199"/>
      <c r="QFS7" s="199"/>
      <c r="QFT7" s="199"/>
      <c r="QFU7" s="199"/>
      <c r="QFV7" s="199"/>
      <c r="QFW7" s="199"/>
      <c r="QFX7" s="189"/>
      <c r="QFY7" s="209"/>
      <c r="QFZ7" s="179"/>
      <c r="QGA7" s="179"/>
      <c r="QGB7" s="179"/>
      <c r="QGC7" s="179"/>
      <c r="QGD7" s="179"/>
      <c r="QGE7" s="179"/>
      <c r="QGF7" s="199"/>
      <c r="QGG7" s="199"/>
      <c r="QGH7" s="199"/>
      <c r="QGI7" s="199"/>
      <c r="QGJ7" s="199"/>
      <c r="QGK7" s="199"/>
      <c r="QGL7" s="199"/>
      <c r="QGM7" s="199"/>
      <c r="QGN7" s="189"/>
      <c r="QGO7" s="209"/>
      <c r="QGP7" s="179"/>
      <c r="QGQ7" s="179"/>
      <c r="QGR7" s="179"/>
      <c r="QGS7" s="179"/>
      <c r="QGT7" s="179"/>
      <c r="QGU7" s="179"/>
      <c r="QGV7" s="199"/>
      <c r="QGW7" s="199"/>
      <c r="QGX7" s="199"/>
      <c r="QGY7" s="199"/>
      <c r="QGZ7" s="199"/>
      <c r="QHA7" s="199"/>
      <c r="QHB7" s="199"/>
      <c r="QHC7" s="199"/>
      <c r="QHD7" s="189"/>
      <c r="QHE7" s="209"/>
      <c r="QHF7" s="179"/>
      <c r="QHG7" s="179"/>
      <c r="QHH7" s="179"/>
      <c r="QHI7" s="179"/>
      <c r="QHJ7" s="179"/>
      <c r="QHK7" s="179"/>
      <c r="QHL7" s="199"/>
      <c r="QHM7" s="199"/>
      <c r="QHN7" s="199"/>
      <c r="QHO7" s="199"/>
      <c r="QHP7" s="199"/>
      <c r="QHQ7" s="199"/>
      <c r="QHR7" s="199"/>
      <c r="QHS7" s="199"/>
      <c r="QHT7" s="189"/>
      <c r="QHU7" s="209"/>
      <c r="QHV7" s="179"/>
      <c r="QHW7" s="179"/>
      <c r="QHX7" s="179"/>
      <c r="QHY7" s="179"/>
      <c r="QHZ7" s="179"/>
      <c r="QIA7" s="179"/>
      <c r="QIB7" s="199"/>
      <c r="QIC7" s="199"/>
      <c r="QID7" s="199"/>
      <c r="QIE7" s="199"/>
      <c r="QIF7" s="199"/>
      <c r="QIG7" s="199"/>
      <c r="QIH7" s="199"/>
      <c r="QII7" s="199"/>
      <c r="QIJ7" s="189"/>
      <c r="QIK7" s="209"/>
      <c r="QIL7" s="179"/>
      <c r="QIM7" s="179"/>
      <c r="QIN7" s="179"/>
      <c r="QIO7" s="179"/>
      <c r="QIP7" s="179"/>
      <c r="QIQ7" s="179"/>
      <c r="QIR7" s="199"/>
      <c r="QIS7" s="199"/>
      <c r="QIT7" s="199"/>
      <c r="QIU7" s="199"/>
      <c r="QIV7" s="199"/>
      <c r="QIW7" s="199"/>
      <c r="QIX7" s="199"/>
      <c r="QIY7" s="199"/>
      <c r="QIZ7" s="189"/>
      <c r="QJA7" s="209"/>
      <c r="QJB7" s="179"/>
      <c r="QJC7" s="179"/>
      <c r="QJD7" s="179"/>
      <c r="QJE7" s="179"/>
      <c r="QJF7" s="179"/>
      <c r="QJG7" s="179"/>
      <c r="QJH7" s="199"/>
      <c r="QJI7" s="199"/>
      <c r="QJJ7" s="199"/>
      <c r="QJK7" s="199"/>
      <c r="QJL7" s="199"/>
      <c r="QJM7" s="199"/>
      <c r="QJN7" s="199"/>
      <c r="QJO7" s="199"/>
      <c r="QJP7" s="189"/>
      <c r="QJQ7" s="209"/>
      <c r="QJR7" s="179"/>
      <c r="QJS7" s="179"/>
      <c r="QJT7" s="179"/>
      <c r="QJU7" s="179"/>
      <c r="QJV7" s="179"/>
      <c r="QJW7" s="179"/>
      <c r="QJX7" s="199"/>
      <c r="QJY7" s="199"/>
      <c r="QJZ7" s="199"/>
      <c r="QKA7" s="199"/>
      <c r="QKB7" s="199"/>
      <c r="QKC7" s="199"/>
      <c r="QKD7" s="199"/>
      <c r="QKE7" s="199"/>
      <c r="QKF7" s="189"/>
      <c r="QKG7" s="209"/>
      <c r="QKH7" s="179"/>
      <c r="QKI7" s="179"/>
      <c r="QKJ7" s="179"/>
      <c r="QKK7" s="179"/>
      <c r="QKL7" s="179"/>
      <c r="QKM7" s="179"/>
      <c r="QKN7" s="199"/>
      <c r="QKO7" s="199"/>
      <c r="QKP7" s="199"/>
      <c r="QKQ7" s="199"/>
      <c r="QKR7" s="199"/>
      <c r="QKS7" s="199"/>
      <c r="QKT7" s="199"/>
      <c r="QKU7" s="199"/>
      <c r="QKV7" s="189"/>
      <c r="QKW7" s="209"/>
      <c r="QKX7" s="179"/>
      <c r="QKY7" s="179"/>
      <c r="QKZ7" s="179"/>
      <c r="QLA7" s="179"/>
      <c r="QLB7" s="179"/>
      <c r="QLC7" s="179"/>
      <c r="QLD7" s="199"/>
      <c r="QLE7" s="199"/>
      <c r="QLF7" s="199"/>
      <c r="QLG7" s="199"/>
      <c r="QLH7" s="199"/>
      <c r="QLI7" s="199"/>
      <c r="QLJ7" s="199"/>
      <c r="QLK7" s="199"/>
      <c r="QLL7" s="189"/>
      <c r="QLM7" s="209"/>
      <c r="QLN7" s="179"/>
      <c r="QLO7" s="179"/>
      <c r="QLP7" s="179"/>
      <c r="QLQ7" s="179"/>
      <c r="QLR7" s="179"/>
      <c r="QLS7" s="179"/>
      <c r="QLT7" s="199"/>
      <c r="QLU7" s="199"/>
      <c r="QLV7" s="199"/>
      <c r="QLW7" s="199"/>
      <c r="QLX7" s="199"/>
      <c r="QLY7" s="199"/>
      <c r="QLZ7" s="199"/>
      <c r="QMA7" s="199"/>
      <c r="QMB7" s="189"/>
      <c r="QMC7" s="209"/>
      <c r="QMD7" s="179"/>
      <c r="QME7" s="179"/>
      <c r="QMF7" s="179"/>
      <c r="QMG7" s="179"/>
      <c r="QMH7" s="179"/>
      <c r="QMI7" s="179"/>
      <c r="QMJ7" s="199"/>
      <c r="QMK7" s="199"/>
      <c r="QML7" s="199"/>
      <c r="QMM7" s="199"/>
      <c r="QMN7" s="199"/>
      <c r="QMO7" s="199"/>
      <c r="QMP7" s="199"/>
      <c r="QMQ7" s="199"/>
      <c r="QMR7" s="189"/>
      <c r="QMS7" s="209"/>
      <c r="QMT7" s="179"/>
      <c r="QMU7" s="179"/>
      <c r="QMV7" s="179"/>
      <c r="QMW7" s="179"/>
      <c r="QMX7" s="179"/>
      <c r="QMY7" s="179"/>
      <c r="QMZ7" s="199"/>
      <c r="QNA7" s="199"/>
      <c r="QNB7" s="199"/>
      <c r="QNC7" s="199"/>
      <c r="QND7" s="199"/>
      <c r="QNE7" s="199"/>
      <c r="QNF7" s="199"/>
      <c r="QNG7" s="199"/>
      <c r="QNH7" s="189"/>
      <c r="QNI7" s="209"/>
      <c r="QNJ7" s="179"/>
      <c r="QNK7" s="179"/>
      <c r="QNL7" s="179"/>
      <c r="QNM7" s="179"/>
      <c r="QNN7" s="179"/>
      <c r="QNO7" s="179"/>
      <c r="QNP7" s="199"/>
      <c r="QNQ7" s="199"/>
      <c r="QNR7" s="199"/>
      <c r="QNS7" s="199"/>
      <c r="QNT7" s="199"/>
      <c r="QNU7" s="199"/>
      <c r="QNV7" s="199"/>
      <c r="QNW7" s="199"/>
      <c r="QNX7" s="189"/>
      <c r="QNY7" s="209"/>
      <c r="QNZ7" s="179"/>
      <c r="QOA7" s="179"/>
      <c r="QOB7" s="179"/>
      <c r="QOC7" s="179"/>
      <c r="QOD7" s="179"/>
      <c r="QOE7" s="179"/>
      <c r="QOF7" s="199"/>
      <c r="QOG7" s="199"/>
      <c r="QOH7" s="199"/>
      <c r="QOI7" s="199"/>
      <c r="QOJ7" s="199"/>
      <c r="QOK7" s="199"/>
      <c r="QOL7" s="199"/>
      <c r="QOM7" s="199"/>
      <c r="QON7" s="189"/>
      <c r="QOO7" s="209"/>
      <c r="QOP7" s="179"/>
      <c r="QOQ7" s="179"/>
      <c r="QOR7" s="179"/>
      <c r="QOS7" s="179"/>
      <c r="QOT7" s="179"/>
      <c r="QOU7" s="179"/>
      <c r="QOV7" s="199"/>
      <c r="QOW7" s="199"/>
      <c r="QOX7" s="199"/>
      <c r="QOY7" s="199"/>
      <c r="QOZ7" s="199"/>
      <c r="QPA7" s="199"/>
      <c r="QPB7" s="199"/>
      <c r="QPC7" s="199"/>
      <c r="QPD7" s="189"/>
      <c r="QPE7" s="209"/>
      <c r="QPF7" s="179"/>
      <c r="QPG7" s="179"/>
      <c r="QPH7" s="179"/>
      <c r="QPI7" s="179"/>
      <c r="QPJ7" s="179"/>
      <c r="QPK7" s="179"/>
      <c r="QPL7" s="199"/>
      <c r="QPM7" s="199"/>
      <c r="QPN7" s="199"/>
      <c r="QPO7" s="199"/>
      <c r="QPP7" s="199"/>
      <c r="QPQ7" s="199"/>
      <c r="QPR7" s="199"/>
      <c r="QPS7" s="199"/>
      <c r="QPT7" s="189"/>
      <c r="QPU7" s="209"/>
      <c r="QPV7" s="179"/>
      <c r="QPW7" s="179"/>
      <c r="QPX7" s="179"/>
      <c r="QPY7" s="179"/>
      <c r="QPZ7" s="179"/>
      <c r="QQA7" s="179"/>
      <c r="QQB7" s="199"/>
      <c r="QQC7" s="199"/>
      <c r="QQD7" s="199"/>
      <c r="QQE7" s="199"/>
      <c r="QQF7" s="199"/>
      <c r="QQG7" s="199"/>
      <c r="QQH7" s="199"/>
      <c r="QQI7" s="199"/>
      <c r="QQJ7" s="189"/>
      <c r="QQK7" s="209"/>
      <c r="QQL7" s="179"/>
      <c r="QQM7" s="179"/>
      <c r="QQN7" s="179"/>
      <c r="QQO7" s="179"/>
      <c r="QQP7" s="179"/>
      <c r="QQQ7" s="179"/>
      <c r="QQR7" s="199"/>
      <c r="QQS7" s="199"/>
      <c r="QQT7" s="199"/>
      <c r="QQU7" s="199"/>
      <c r="QQV7" s="199"/>
      <c r="QQW7" s="199"/>
      <c r="QQX7" s="199"/>
      <c r="QQY7" s="199"/>
      <c r="QQZ7" s="189"/>
      <c r="QRA7" s="209"/>
      <c r="QRB7" s="179"/>
      <c r="QRC7" s="179"/>
      <c r="QRD7" s="179"/>
      <c r="QRE7" s="179"/>
      <c r="QRF7" s="179"/>
      <c r="QRG7" s="179"/>
      <c r="QRH7" s="199"/>
      <c r="QRI7" s="199"/>
      <c r="QRJ7" s="199"/>
      <c r="QRK7" s="199"/>
      <c r="QRL7" s="199"/>
      <c r="QRM7" s="199"/>
      <c r="QRN7" s="199"/>
      <c r="QRO7" s="199"/>
      <c r="QRP7" s="189"/>
      <c r="QRQ7" s="209"/>
      <c r="QRR7" s="179"/>
      <c r="QRS7" s="179"/>
      <c r="QRT7" s="179"/>
      <c r="QRU7" s="179"/>
      <c r="QRV7" s="179"/>
      <c r="QRW7" s="179"/>
      <c r="QRX7" s="199"/>
      <c r="QRY7" s="199"/>
      <c r="QRZ7" s="199"/>
      <c r="QSA7" s="199"/>
      <c r="QSB7" s="199"/>
      <c r="QSC7" s="199"/>
      <c r="QSD7" s="199"/>
      <c r="QSE7" s="199"/>
      <c r="QSF7" s="189"/>
      <c r="QSG7" s="209"/>
      <c r="QSH7" s="179"/>
      <c r="QSI7" s="179"/>
      <c r="QSJ7" s="179"/>
      <c r="QSK7" s="179"/>
      <c r="QSL7" s="179"/>
      <c r="QSM7" s="179"/>
      <c r="QSN7" s="199"/>
      <c r="QSO7" s="199"/>
      <c r="QSP7" s="199"/>
      <c r="QSQ7" s="199"/>
      <c r="QSR7" s="199"/>
      <c r="QSS7" s="199"/>
      <c r="QST7" s="199"/>
      <c r="QSU7" s="199"/>
      <c r="QSV7" s="189"/>
      <c r="QSW7" s="209"/>
      <c r="QSX7" s="179"/>
      <c r="QSY7" s="179"/>
      <c r="QSZ7" s="179"/>
      <c r="QTA7" s="179"/>
      <c r="QTB7" s="179"/>
      <c r="QTC7" s="179"/>
      <c r="QTD7" s="199"/>
      <c r="QTE7" s="199"/>
      <c r="QTF7" s="199"/>
      <c r="QTG7" s="199"/>
      <c r="QTH7" s="199"/>
      <c r="QTI7" s="199"/>
      <c r="QTJ7" s="199"/>
      <c r="QTK7" s="199"/>
      <c r="QTL7" s="189"/>
      <c r="QTM7" s="209"/>
      <c r="QTN7" s="179"/>
      <c r="QTO7" s="179"/>
      <c r="QTP7" s="179"/>
      <c r="QTQ7" s="179"/>
      <c r="QTR7" s="179"/>
      <c r="QTS7" s="179"/>
      <c r="QTT7" s="199"/>
      <c r="QTU7" s="199"/>
      <c r="QTV7" s="199"/>
      <c r="QTW7" s="199"/>
      <c r="QTX7" s="199"/>
      <c r="QTY7" s="199"/>
      <c r="QTZ7" s="199"/>
      <c r="QUA7" s="199"/>
      <c r="QUB7" s="189"/>
      <c r="QUC7" s="209"/>
      <c r="QUD7" s="179"/>
      <c r="QUE7" s="179"/>
      <c r="QUF7" s="179"/>
      <c r="QUG7" s="179"/>
      <c r="QUH7" s="179"/>
      <c r="QUI7" s="179"/>
      <c r="QUJ7" s="199"/>
      <c r="QUK7" s="199"/>
      <c r="QUL7" s="199"/>
      <c r="QUM7" s="199"/>
      <c r="QUN7" s="199"/>
      <c r="QUO7" s="199"/>
      <c r="QUP7" s="199"/>
      <c r="QUQ7" s="199"/>
      <c r="QUR7" s="189"/>
      <c r="QUS7" s="209"/>
      <c r="QUT7" s="179"/>
      <c r="QUU7" s="179"/>
      <c r="QUV7" s="179"/>
      <c r="QUW7" s="179"/>
      <c r="QUX7" s="179"/>
      <c r="QUY7" s="179"/>
      <c r="QUZ7" s="199"/>
      <c r="QVA7" s="199"/>
      <c r="QVB7" s="199"/>
      <c r="QVC7" s="199"/>
      <c r="QVD7" s="199"/>
      <c r="QVE7" s="199"/>
      <c r="QVF7" s="199"/>
      <c r="QVG7" s="199"/>
      <c r="QVH7" s="189"/>
      <c r="QVI7" s="209"/>
      <c r="QVJ7" s="179"/>
      <c r="QVK7" s="179"/>
      <c r="QVL7" s="179"/>
      <c r="QVM7" s="179"/>
      <c r="QVN7" s="179"/>
      <c r="QVO7" s="179"/>
      <c r="QVP7" s="199"/>
      <c r="QVQ7" s="199"/>
      <c r="QVR7" s="199"/>
      <c r="QVS7" s="199"/>
      <c r="QVT7" s="199"/>
      <c r="QVU7" s="199"/>
      <c r="QVV7" s="199"/>
      <c r="QVW7" s="199"/>
      <c r="QVX7" s="189"/>
      <c r="QVY7" s="209"/>
      <c r="QVZ7" s="179"/>
      <c r="QWA7" s="179"/>
      <c r="QWB7" s="179"/>
      <c r="QWC7" s="179"/>
      <c r="QWD7" s="179"/>
      <c r="QWE7" s="179"/>
      <c r="QWF7" s="199"/>
      <c r="QWG7" s="199"/>
      <c r="QWH7" s="199"/>
      <c r="QWI7" s="199"/>
      <c r="QWJ7" s="199"/>
      <c r="QWK7" s="199"/>
      <c r="QWL7" s="199"/>
      <c r="QWM7" s="199"/>
      <c r="QWN7" s="189"/>
      <c r="QWO7" s="209"/>
      <c r="QWP7" s="179"/>
      <c r="QWQ7" s="179"/>
      <c r="QWR7" s="179"/>
      <c r="QWS7" s="179"/>
      <c r="QWT7" s="179"/>
      <c r="QWU7" s="179"/>
      <c r="QWV7" s="199"/>
      <c r="QWW7" s="199"/>
      <c r="QWX7" s="199"/>
      <c r="QWY7" s="199"/>
      <c r="QWZ7" s="199"/>
      <c r="QXA7" s="199"/>
      <c r="QXB7" s="199"/>
      <c r="QXC7" s="199"/>
      <c r="QXD7" s="189"/>
      <c r="QXE7" s="209"/>
      <c r="QXF7" s="179"/>
      <c r="QXG7" s="179"/>
      <c r="QXH7" s="179"/>
      <c r="QXI7" s="179"/>
      <c r="QXJ7" s="179"/>
      <c r="QXK7" s="179"/>
      <c r="QXL7" s="199"/>
      <c r="QXM7" s="199"/>
      <c r="QXN7" s="199"/>
      <c r="QXO7" s="199"/>
      <c r="QXP7" s="199"/>
      <c r="QXQ7" s="199"/>
      <c r="QXR7" s="199"/>
      <c r="QXS7" s="199"/>
      <c r="QXT7" s="189"/>
      <c r="QXU7" s="209"/>
      <c r="QXV7" s="179"/>
      <c r="QXW7" s="179"/>
      <c r="QXX7" s="179"/>
      <c r="QXY7" s="179"/>
      <c r="QXZ7" s="179"/>
      <c r="QYA7" s="179"/>
      <c r="QYB7" s="199"/>
      <c r="QYC7" s="199"/>
      <c r="QYD7" s="199"/>
      <c r="QYE7" s="199"/>
      <c r="QYF7" s="199"/>
      <c r="QYG7" s="199"/>
      <c r="QYH7" s="199"/>
      <c r="QYI7" s="199"/>
      <c r="QYJ7" s="189"/>
      <c r="QYK7" s="209"/>
      <c r="QYL7" s="179"/>
      <c r="QYM7" s="179"/>
      <c r="QYN7" s="179"/>
      <c r="QYO7" s="179"/>
      <c r="QYP7" s="179"/>
      <c r="QYQ7" s="179"/>
      <c r="QYR7" s="199"/>
      <c r="QYS7" s="199"/>
      <c r="QYT7" s="199"/>
      <c r="QYU7" s="199"/>
      <c r="QYV7" s="199"/>
      <c r="QYW7" s="199"/>
      <c r="QYX7" s="199"/>
      <c r="QYY7" s="199"/>
      <c r="QYZ7" s="189"/>
      <c r="QZA7" s="209"/>
      <c r="QZB7" s="179"/>
      <c r="QZC7" s="179"/>
      <c r="QZD7" s="179"/>
      <c r="QZE7" s="179"/>
      <c r="QZF7" s="179"/>
      <c r="QZG7" s="179"/>
      <c r="QZH7" s="199"/>
      <c r="QZI7" s="199"/>
      <c r="QZJ7" s="199"/>
      <c r="QZK7" s="199"/>
      <c r="QZL7" s="199"/>
      <c r="QZM7" s="199"/>
      <c r="QZN7" s="199"/>
      <c r="QZO7" s="199"/>
      <c r="QZP7" s="189"/>
      <c r="QZQ7" s="209"/>
      <c r="QZR7" s="179"/>
      <c r="QZS7" s="179"/>
      <c r="QZT7" s="179"/>
      <c r="QZU7" s="179"/>
      <c r="QZV7" s="179"/>
      <c r="QZW7" s="179"/>
      <c r="QZX7" s="199"/>
      <c r="QZY7" s="199"/>
      <c r="QZZ7" s="199"/>
      <c r="RAA7" s="199"/>
      <c r="RAB7" s="199"/>
      <c r="RAC7" s="199"/>
      <c r="RAD7" s="199"/>
      <c r="RAE7" s="199"/>
      <c r="RAF7" s="189"/>
      <c r="RAG7" s="209"/>
      <c r="RAH7" s="179"/>
      <c r="RAI7" s="179"/>
      <c r="RAJ7" s="179"/>
      <c r="RAK7" s="179"/>
      <c r="RAL7" s="179"/>
      <c r="RAM7" s="179"/>
      <c r="RAN7" s="199"/>
      <c r="RAO7" s="199"/>
      <c r="RAP7" s="199"/>
      <c r="RAQ7" s="199"/>
      <c r="RAR7" s="199"/>
      <c r="RAS7" s="199"/>
      <c r="RAT7" s="199"/>
      <c r="RAU7" s="199"/>
      <c r="RAV7" s="189"/>
      <c r="RAW7" s="209"/>
      <c r="RAX7" s="179"/>
      <c r="RAY7" s="179"/>
      <c r="RAZ7" s="179"/>
      <c r="RBA7" s="179"/>
      <c r="RBB7" s="179"/>
      <c r="RBC7" s="179"/>
      <c r="RBD7" s="199"/>
      <c r="RBE7" s="199"/>
      <c r="RBF7" s="199"/>
      <c r="RBG7" s="199"/>
      <c r="RBH7" s="199"/>
      <c r="RBI7" s="199"/>
      <c r="RBJ7" s="199"/>
      <c r="RBK7" s="199"/>
      <c r="RBL7" s="189"/>
      <c r="RBM7" s="209"/>
      <c r="RBN7" s="179"/>
      <c r="RBO7" s="179"/>
      <c r="RBP7" s="179"/>
      <c r="RBQ7" s="179"/>
      <c r="RBR7" s="179"/>
      <c r="RBS7" s="179"/>
      <c r="RBT7" s="199"/>
      <c r="RBU7" s="199"/>
      <c r="RBV7" s="199"/>
      <c r="RBW7" s="199"/>
      <c r="RBX7" s="199"/>
      <c r="RBY7" s="199"/>
      <c r="RBZ7" s="199"/>
      <c r="RCA7" s="199"/>
      <c r="RCB7" s="189"/>
      <c r="RCC7" s="209"/>
      <c r="RCD7" s="179"/>
      <c r="RCE7" s="179"/>
      <c r="RCF7" s="179"/>
      <c r="RCG7" s="179"/>
      <c r="RCH7" s="179"/>
      <c r="RCI7" s="179"/>
      <c r="RCJ7" s="199"/>
      <c r="RCK7" s="199"/>
      <c r="RCL7" s="199"/>
      <c r="RCM7" s="199"/>
      <c r="RCN7" s="199"/>
      <c r="RCO7" s="199"/>
      <c r="RCP7" s="199"/>
      <c r="RCQ7" s="199"/>
      <c r="RCR7" s="189"/>
      <c r="RCS7" s="209"/>
      <c r="RCT7" s="179"/>
      <c r="RCU7" s="179"/>
      <c r="RCV7" s="179"/>
      <c r="RCW7" s="179"/>
      <c r="RCX7" s="179"/>
      <c r="RCY7" s="179"/>
      <c r="RCZ7" s="199"/>
      <c r="RDA7" s="199"/>
      <c r="RDB7" s="199"/>
      <c r="RDC7" s="199"/>
      <c r="RDD7" s="199"/>
      <c r="RDE7" s="199"/>
      <c r="RDF7" s="199"/>
      <c r="RDG7" s="199"/>
      <c r="RDH7" s="189"/>
      <c r="RDI7" s="209"/>
      <c r="RDJ7" s="179"/>
      <c r="RDK7" s="179"/>
      <c r="RDL7" s="179"/>
      <c r="RDM7" s="179"/>
      <c r="RDN7" s="179"/>
      <c r="RDO7" s="179"/>
      <c r="RDP7" s="199"/>
      <c r="RDQ7" s="199"/>
      <c r="RDR7" s="199"/>
      <c r="RDS7" s="199"/>
      <c r="RDT7" s="199"/>
      <c r="RDU7" s="199"/>
      <c r="RDV7" s="199"/>
      <c r="RDW7" s="199"/>
      <c r="RDX7" s="189"/>
      <c r="RDY7" s="209"/>
      <c r="RDZ7" s="179"/>
      <c r="REA7" s="179"/>
      <c r="REB7" s="179"/>
      <c r="REC7" s="179"/>
      <c r="RED7" s="179"/>
      <c r="REE7" s="179"/>
      <c r="REF7" s="199"/>
      <c r="REG7" s="199"/>
      <c r="REH7" s="199"/>
      <c r="REI7" s="199"/>
      <c r="REJ7" s="199"/>
      <c r="REK7" s="199"/>
      <c r="REL7" s="199"/>
      <c r="REM7" s="199"/>
      <c r="REN7" s="189"/>
      <c r="REO7" s="209"/>
      <c r="REP7" s="179"/>
      <c r="REQ7" s="179"/>
      <c r="RER7" s="179"/>
      <c r="RES7" s="179"/>
      <c r="RET7" s="179"/>
      <c r="REU7" s="179"/>
      <c r="REV7" s="199"/>
      <c r="REW7" s="199"/>
      <c r="REX7" s="199"/>
      <c r="REY7" s="199"/>
      <c r="REZ7" s="199"/>
      <c r="RFA7" s="199"/>
      <c r="RFB7" s="199"/>
      <c r="RFC7" s="199"/>
      <c r="RFD7" s="189"/>
      <c r="RFE7" s="209"/>
      <c r="RFF7" s="179"/>
      <c r="RFG7" s="179"/>
      <c r="RFH7" s="179"/>
      <c r="RFI7" s="179"/>
      <c r="RFJ7" s="179"/>
      <c r="RFK7" s="179"/>
      <c r="RFL7" s="199"/>
      <c r="RFM7" s="199"/>
      <c r="RFN7" s="199"/>
      <c r="RFO7" s="199"/>
      <c r="RFP7" s="199"/>
      <c r="RFQ7" s="199"/>
      <c r="RFR7" s="199"/>
      <c r="RFS7" s="199"/>
      <c r="RFT7" s="189"/>
      <c r="RFU7" s="209"/>
      <c r="RFV7" s="179"/>
      <c r="RFW7" s="179"/>
      <c r="RFX7" s="179"/>
      <c r="RFY7" s="179"/>
      <c r="RFZ7" s="179"/>
      <c r="RGA7" s="179"/>
      <c r="RGB7" s="199"/>
      <c r="RGC7" s="199"/>
      <c r="RGD7" s="199"/>
      <c r="RGE7" s="199"/>
      <c r="RGF7" s="199"/>
      <c r="RGG7" s="199"/>
      <c r="RGH7" s="199"/>
      <c r="RGI7" s="199"/>
      <c r="RGJ7" s="189"/>
      <c r="RGK7" s="209"/>
      <c r="RGL7" s="179"/>
      <c r="RGM7" s="179"/>
      <c r="RGN7" s="179"/>
      <c r="RGO7" s="179"/>
      <c r="RGP7" s="179"/>
      <c r="RGQ7" s="179"/>
      <c r="RGR7" s="199"/>
      <c r="RGS7" s="199"/>
      <c r="RGT7" s="199"/>
      <c r="RGU7" s="199"/>
      <c r="RGV7" s="199"/>
      <c r="RGW7" s="199"/>
      <c r="RGX7" s="199"/>
      <c r="RGY7" s="199"/>
      <c r="RGZ7" s="189"/>
      <c r="RHA7" s="209"/>
      <c r="RHB7" s="179"/>
      <c r="RHC7" s="179"/>
      <c r="RHD7" s="179"/>
      <c r="RHE7" s="179"/>
      <c r="RHF7" s="179"/>
      <c r="RHG7" s="179"/>
      <c r="RHH7" s="199"/>
      <c r="RHI7" s="199"/>
      <c r="RHJ7" s="199"/>
      <c r="RHK7" s="199"/>
      <c r="RHL7" s="199"/>
      <c r="RHM7" s="199"/>
      <c r="RHN7" s="199"/>
      <c r="RHO7" s="199"/>
      <c r="RHP7" s="189"/>
      <c r="RHQ7" s="209"/>
      <c r="RHR7" s="179"/>
      <c r="RHS7" s="179"/>
      <c r="RHT7" s="179"/>
      <c r="RHU7" s="179"/>
      <c r="RHV7" s="179"/>
      <c r="RHW7" s="179"/>
      <c r="RHX7" s="199"/>
      <c r="RHY7" s="199"/>
      <c r="RHZ7" s="199"/>
      <c r="RIA7" s="199"/>
      <c r="RIB7" s="199"/>
      <c r="RIC7" s="199"/>
      <c r="RID7" s="199"/>
      <c r="RIE7" s="199"/>
      <c r="RIF7" s="189"/>
      <c r="RIG7" s="209"/>
      <c r="RIH7" s="179"/>
      <c r="RII7" s="179"/>
      <c r="RIJ7" s="179"/>
      <c r="RIK7" s="179"/>
      <c r="RIL7" s="179"/>
      <c r="RIM7" s="179"/>
      <c r="RIN7" s="199"/>
      <c r="RIO7" s="199"/>
      <c r="RIP7" s="199"/>
      <c r="RIQ7" s="199"/>
      <c r="RIR7" s="199"/>
      <c r="RIS7" s="199"/>
      <c r="RIT7" s="199"/>
      <c r="RIU7" s="199"/>
      <c r="RIV7" s="189"/>
      <c r="RIW7" s="209"/>
      <c r="RIX7" s="179"/>
      <c r="RIY7" s="179"/>
      <c r="RIZ7" s="179"/>
      <c r="RJA7" s="179"/>
      <c r="RJB7" s="179"/>
      <c r="RJC7" s="179"/>
      <c r="RJD7" s="199"/>
      <c r="RJE7" s="199"/>
      <c r="RJF7" s="199"/>
      <c r="RJG7" s="199"/>
      <c r="RJH7" s="199"/>
      <c r="RJI7" s="199"/>
      <c r="RJJ7" s="199"/>
      <c r="RJK7" s="199"/>
      <c r="RJL7" s="189"/>
      <c r="RJM7" s="209"/>
      <c r="RJN7" s="179"/>
      <c r="RJO7" s="179"/>
      <c r="RJP7" s="179"/>
      <c r="RJQ7" s="179"/>
      <c r="RJR7" s="179"/>
      <c r="RJS7" s="179"/>
      <c r="RJT7" s="199"/>
      <c r="RJU7" s="199"/>
      <c r="RJV7" s="199"/>
      <c r="RJW7" s="199"/>
      <c r="RJX7" s="199"/>
      <c r="RJY7" s="199"/>
      <c r="RJZ7" s="199"/>
      <c r="RKA7" s="199"/>
      <c r="RKB7" s="189"/>
      <c r="RKC7" s="209"/>
      <c r="RKD7" s="179"/>
      <c r="RKE7" s="179"/>
      <c r="RKF7" s="179"/>
      <c r="RKG7" s="179"/>
      <c r="RKH7" s="179"/>
      <c r="RKI7" s="179"/>
      <c r="RKJ7" s="199"/>
      <c r="RKK7" s="199"/>
      <c r="RKL7" s="199"/>
      <c r="RKM7" s="199"/>
      <c r="RKN7" s="199"/>
      <c r="RKO7" s="199"/>
      <c r="RKP7" s="199"/>
      <c r="RKQ7" s="199"/>
      <c r="RKR7" s="189"/>
      <c r="RKS7" s="209"/>
      <c r="RKT7" s="179"/>
      <c r="RKU7" s="179"/>
      <c r="RKV7" s="179"/>
      <c r="RKW7" s="179"/>
      <c r="RKX7" s="179"/>
      <c r="RKY7" s="179"/>
      <c r="RKZ7" s="199"/>
      <c r="RLA7" s="199"/>
      <c r="RLB7" s="199"/>
      <c r="RLC7" s="199"/>
      <c r="RLD7" s="199"/>
      <c r="RLE7" s="199"/>
      <c r="RLF7" s="199"/>
      <c r="RLG7" s="199"/>
      <c r="RLH7" s="189"/>
      <c r="RLI7" s="209"/>
      <c r="RLJ7" s="179"/>
      <c r="RLK7" s="179"/>
      <c r="RLL7" s="179"/>
      <c r="RLM7" s="179"/>
      <c r="RLN7" s="179"/>
      <c r="RLO7" s="179"/>
      <c r="RLP7" s="199"/>
      <c r="RLQ7" s="199"/>
      <c r="RLR7" s="199"/>
      <c r="RLS7" s="199"/>
      <c r="RLT7" s="199"/>
      <c r="RLU7" s="199"/>
      <c r="RLV7" s="199"/>
      <c r="RLW7" s="199"/>
      <c r="RLX7" s="189"/>
      <c r="RLY7" s="209"/>
      <c r="RLZ7" s="179"/>
      <c r="RMA7" s="179"/>
      <c r="RMB7" s="179"/>
      <c r="RMC7" s="179"/>
      <c r="RMD7" s="179"/>
      <c r="RME7" s="179"/>
      <c r="RMF7" s="199"/>
      <c r="RMG7" s="199"/>
      <c r="RMH7" s="199"/>
      <c r="RMI7" s="199"/>
      <c r="RMJ7" s="199"/>
      <c r="RMK7" s="199"/>
      <c r="RML7" s="199"/>
      <c r="RMM7" s="199"/>
      <c r="RMN7" s="189"/>
      <c r="RMO7" s="209"/>
      <c r="RMP7" s="179"/>
      <c r="RMQ7" s="179"/>
      <c r="RMR7" s="179"/>
      <c r="RMS7" s="179"/>
      <c r="RMT7" s="179"/>
      <c r="RMU7" s="179"/>
      <c r="RMV7" s="199"/>
      <c r="RMW7" s="199"/>
      <c r="RMX7" s="199"/>
      <c r="RMY7" s="199"/>
      <c r="RMZ7" s="199"/>
      <c r="RNA7" s="199"/>
      <c r="RNB7" s="199"/>
      <c r="RNC7" s="199"/>
      <c r="RND7" s="189"/>
      <c r="RNE7" s="209"/>
      <c r="RNF7" s="179"/>
      <c r="RNG7" s="179"/>
      <c r="RNH7" s="179"/>
      <c r="RNI7" s="179"/>
      <c r="RNJ7" s="179"/>
      <c r="RNK7" s="179"/>
      <c r="RNL7" s="199"/>
      <c r="RNM7" s="199"/>
      <c r="RNN7" s="199"/>
      <c r="RNO7" s="199"/>
      <c r="RNP7" s="199"/>
      <c r="RNQ7" s="199"/>
      <c r="RNR7" s="199"/>
      <c r="RNS7" s="199"/>
      <c r="RNT7" s="189"/>
      <c r="RNU7" s="209"/>
      <c r="RNV7" s="179"/>
      <c r="RNW7" s="179"/>
      <c r="RNX7" s="179"/>
      <c r="RNY7" s="179"/>
      <c r="RNZ7" s="179"/>
      <c r="ROA7" s="179"/>
      <c r="ROB7" s="199"/>
      <c r="ROC7" s="199"/>
      <c r="ROD7" s="199"/>
      <c r="ROE7" s="199"/>
      <c r="ROF7" s="199"/>
      <c r="ROG7" s="199"/>
      <c r="ROH7" s="199"/>
      <c r="ROI7" s="199"/>
      <c r="ROJ7" s="189"/>
      <c r="ROK7" s="209"/>
      <c r="ROL7" s="179"/>
      <c r="ROM7" s="179"/>
      <c r="RON7" s="179"/>
      <c r="ROO7" s="179"/>
      <c r="ROP7" s="179"/>
      <c r="ROQ7" s="179"/>
      <c r="ROR7" s="199"/>
      <c r="ROS7" s="199"/>
      <c r="ROT7" s="199"/>
      <c r="ROU7" s="199"/>
      <c r="ROV7" s="199"/>
      <c r="ROW7" s="199"/>
      <c r="ROX7" s="199"/>
      <c r="ROY7" s="199"/>
      <c r="ROZ7" s="189"/>
      <c r="RPA7" s="209"/>
      <c r="RPB7" s="179"/>
      <c r="RPC7" s="179"/>
      <c r="RPD7" s="179"/>
      <c r="RPE7" s="179"/>
      <c r="RPF7" s="179"/>
      <c r="RPG7" s="179"/>
      <c r="RPH7" s="199"/>
      <c r="RPI7" s="199"/>
      <c r="RPJ7" s="199"/>
      <c r="RPK7" s="199"/>
      <c r="RPL7" s="199"/>
      <c r="RPM7" s="199"/>
      <c r="RPN7" s="199"/>
      <c r="RPO7" s="199"/>
      <c r="RPP7" s="189"/>
      <c r="RPQ7" s="209"/>
      <c r="RPR7" s="179"/>
      <c r="RPS7" s="179"/>
      <c r="RPT7" s="179"/>
      <c r="RPU7" s="179"/>
      <c r="RPV7" s="179"/>
      <c r="RPW7" s="179"/>
      <c r="RPX7" s="199"/>
      <c r="RPY7" s="199"/>
      <c r="RPZ7" s="199"/>
      <c r="RQA7" s="199"/>
      <c r="RQB7" s="199"/>
      <c r="RQC7" s="199"/>
      <c r="RQD7" s="199"/>
      <c r="RQE7" s="199"/>
      <c r="RQF7" s="189"/>
      <c r="RQG7" s="209"/>
      <c r="RQH7" s="179"/>
      <c r="RQI7" s="179"/>
      <c r="RQJ7" s="179"/>
      <c r="RQK7" s="179"/>
      <c r="RQL7" s="179"/>
      <c r="RQM7" s="179"/>
      <c r="RQN7" s="199"/>
      <c r="RQO7" s="199"/>
      <c r="RQP7" s="199"/>
      <c r="RQQ7" s="199"/>
      <c r="RQR7" s="199"/>
      <c r="RQS7" s="199"/>
      <c r="RQT7" s="199"/>
      <c r="RQU7" s="199"/>
      <c r="RQV7" s="189"/>
      <c r="RQW7" s="209"/>
      <c r="RQX7" s="179"/>
      <c r="RQY7" s="179"/>
      <c r="RQZ7" s="179"/>
      <c r="RRA7" s="179"/>
      <c r="RRB7" s="179"/>
      <c r="RRC7" s="179"/>
      <c r="RRD7" s="199"/>
      <c r="RRE7" s="199"/>
      <c r="RRF7" s="199"/>
      <c r="RRG7" s="199"/>
      <c r="RRH7" s="199"/>
      <c r="RRI7" s="199"/>
      <c r="RRJ7" s="199"/>
      <c r="RRK7" s="199"/>
      <c r="RRL7" s="189"/>
      <c r="RRM7" s="209"/>
      <c r="RRN7" s="179"/>
      <c r="RRO7" s="179"/>
      <c r="RRP7" s="179"/>
      <c r="RRQ7" s="179"/>
      <c r="RRR7" s="179"/>
      <c r="RRS7" s="179"/>
      <c r="RRT7" s="199"/>
      <c r="RRU7" s="199"/>
      <c r="RRV7" s="199"/>
      <c r="RRW7" s="199"/>
      <c r="RRX7" s="199"/>
      <c r="RRY7" s="199"/>
      <c r="RRZ7" s="199"/>
      <c r="RSA7" s="199"/>
      <c r="RSB7" s="189"/>
      <c r="RSC7" s="209"/>
      <c r="RSD7" s="179"/>
      <c r="RSE7" s="179"/>
      <c r="RSF7" s="179"/>
      <c r="RSG7" s="179"/>
      <c r="RSH7" s="179"/>
      <c r="RSI7" s="179"/>
      <c r="RSJ7" s="199"/>
      <c r="RSK7" s="199"/>
      <c r="RSL7" s="199"/>
      <c r="RSM7" s="199"/>
      <c r="RSN7" s="199"/>
      <c r="RSO7" s="199"/>
      <c r="RSP7" s="199"/>
      <c r="RSQ7" s="199"/>
      <c r="RSR7" s="189"/>
      <c r="RSS7" s="209"/>
      <c r="RST7" s="179"/>
      <c r="RSU7" s="179"/>
      <c r="RSV7" s="179"/>
      <c r="RSW7" s="179"/>
      <c r="RSX7" s="179"/>
      <c r="RSY7" s="179"/>
      <c r="RSZ7" s="199"/>
      <c r="RTA7" s="199"/>
      <c r="RTB7" s="199"/>
      <c r="RTC7" s="199"/>
      <c r="RTD7" s="199"/>
      <c r="RTE7" s="199"/>
      <c r="RTF7" s="199"/>
      <c r="RTG7" s="199"/>
      <c r="RTH7" s="189"/>
      <c r="RTI7" s="209"/>
      <c r="RTJ7" s="179"/>
      <c r="RTK7" s="179"/>
      <c r="RTL7" s="179"/>
      <c r="RTM7" s="179"/>
      <c r="RTN7" s="179"/>
      <c r="RTO7" s="179"/>
      <c r="RTP7" s="199"/>
      <c r="RTQ7" s="199"/>
      <c r="RTR7" s="199"/>
      <c r="RTS7" s="199"/>
      <c r="RTT7" s="199"/>
      <c r="RTU7" s="199"/>
      <c r="RTV7" s="199"/>
      <c r="RTW7" s="199"/>
      <c r="RTX7" s="189"/>
      <c r="RTY7" s="209"/>
      <c r="RTZ7" s="179"/>
      <c r="RUA7" s="179"/>
      <c r="RUB7" s="179"/>
      <c r="RUC7" s="179"/>
      <c r="RUD7" s="179"/>
      <c r="RUE7" s="179"/>
      <c r="RUF7" s="199"/>
      <c r="RUG7" s="199"/>
      <c r="RUH7" s="199"/>
      <c r="RUI7" s="199"/>
      <c r="RUJ7" s="199"/>
      <c r="RUK7" s="199"/>
      <c r="RUL7" s="199"/>
      <c r="RUM7" s="199"/>
      <c r="RUN7" s="189"/>
      <c r="RUO7" s="209"/>
      <c r="RUP7" s="179"/>
      <c r="RUQ7" s="179"/>
      <c r="RUR7" s="179"/>
      <c r="RUS7" s="179"/>
      <c r="RUT7" s="179"/>
      <c r="RUU7" s="179"/>
      <c r="RUV7" s="199"/>
      <c r="RUW7" s="199"/>
      <c r="RUX7" s="199"/>
      <c r="RUY7" s="199"/>
      <c r="RUZ7" s="199"/>
      <c r="RVA7" s="199"/>
      <c r="RVB7" s="199"/>
      <c r="RVC7" s="199"/>
      <c r="RVD7" s="189"/>
      <c r="RVE7" s="209"/>
      <c r="RVF7" s="179"/>
      <c r="RVG7" s="179"/>
      <c r="RVH7" s="179"/>
      <c r="RVI7" s="179"/>
      <c r="RVJ7" s="179"/>
      <c r="RVK7" s="179"/>
      <c r="RVL7" s="199"/>
      <c r="RVM7" s="199"/>
      <c r="RVN7" s="199"/>
      <c r="RVO7" s="199"/>
      <c r="RVP7" s="199"/>
      <c r="RVQ7" s="199"/>
      <c r="RVR7" s="199"/>
      <c r="RVS7" s="199"/>
      <c r="RVT7" s="189"/>
      <c r="RVU7" s="209"/>
      <c r="RVV7" s="179"/>
      <c r="RVW7" s="179"/>
      <c r="RVX7" s="179"/>
      <c r="RVY7" s="179"/>
      <c r="RVZ7" s="179"/>
      <c r="RWA7" s="179"/>
      <c r="RWB7" s="199"/>
      <c r="RWC7" s="199"/>
      <c r="RWD7" s="199"/>
      <c r="RWE7" s="199"/>
      <c r="RWF7" s="199"/>
      <c r="RWG7" s="199"/>
      <c r="RWH7" s="199"/>
      <c r="RWI7" s="199"/>
      <c r="RWJ7" s="189"/>
      <c r="RWK7" s="209"/>
      <c r="RWL7" s="179"/>
      <c r="RWM7" s="179"/>
      <c r="RWN7" s="179"/>
      <c r="RWO7" s="179"/>
      <c r="RWP7" s="179"/>
      <c r="RWQ7" s="179"/>
      <c r="RWR7" s="199"/>
      <c r="RWS7" s="199"/>
      <c r="RWT7" s="199"/>
      <c r="RWU7" s="199"/>
      <c r="RWV7" s="199"/>
      <c r="RWW7" s="199"/>
      <c r="RWX7" s="199"/>
      <c r="RWY7" s="199"/>
      <c r="RWZ7" s="189"/>
      <c r="RXA7" s="209"/>
      <c r="RXB7" s="179"/>
      <c r="RXC7" s="179"/>
      <c r="RXD7" s="179"/>
      <c r="RXE7" s="179"/>
      <c r="RXF7" s="179"/>
      <c r="RXG7" s="179"/>
      <c r="RXH7" s="199"/>
      <c r="RXI7" s="199"/>
      <c r="RXJ7" s="199"/>
      <c r="RXK7" s="199"/>
      <c r="RXL7" s="199"/>
      <c r="RXM7" s="199"/>
      <c r="RXN7" s="199"/>
      <c r="RXO7" s="199"/>
      <c r="RXP7" s="189"/>
      <c r="RXQ7" s="209"/>
      <c r="RXR7" s="179"/>
      <c r="RXS7" s="179"/>
      <c r="RXT7" s="179"/>
      <c r="RXU7" s="179"/>
      <c r="RXV7" s="179"/>
      <c r="RXW7" s="179"/>
      <c r="RXX7" s="199"/>
      <c r="RXY7" s="199"/>
      <c r="RXZ7" s="199"/>
      <c r="RYA7" s="199"/>
      <c r="RYB7" s="199"/>
      <c r="RYC7" s="199"/>
      <c r="RYD7" s="199"/>
      <c r="RYE7" s="199"/>
      <c r="RYF7" s="189"/>
      <c r="RYG7" s="209"/>
      <c r="RYH7" s="179"/>
      <c r="RYI7" s="179"/>
      <c r="RYJ7" s="179"/>
      <c r="RYK7" s="179"/>
      <c r="RYL7" s="179"/>
      <c r="RYM7" s="179"/>
      <c r="RYN7" s="199"/>
      <c r="RYO7" s="199"/>
      <c r="RYP7" s="199"/>
      <c r="RYQ7" s="199"/>
      <c r="RYR7" s="199"/>
      <c r="RYS7" s="199"/>
      <c r="RYT7" s="199"/>
      <c r="RYU7" s="199"/>
      <c r="RYV7" s="189"/>
      <c r="RYW7" s="209"/>
      <c r="RYX7" s="179"/>
      <c r="RYY7" s="179"/>
      <c r="RYZ7" s="179"/>
      <c r="RZA7" s="179"/>
      <c r="RZB7" s="179"/>
      <c r="RZC7" s="179"/>
      <c r="RZD7" s="199"/>
      <c r="RZE7" s="199"/>
      <c r="RZF7" s="199"/>
      <c r="RZG7" s="199"/>
      <c r="RZH7" s="199"/>
      <c r="RZI7" s="199"/>
      <c r="RZJ7" s="199"/>
      <c r="RZK7" s="199"/>
      <c r="RZL7" s="189"/>
      <c r="RZM7" s="209"/>
      <c r="RZN7" s="179"/>
      <c r="RZO7" s="179"/>
      <c r="RZP7" s="179"/>
      <c r="RZQ7" s="179"/>
      <c r="RZR7" s="179"/>
      <c r="RZS7" s="179"/>
      <c r="RZT7" s="199"/>
      <c r="RZU7" s="199"/>
      <c r="RZV7" s="199"/>
      <c r="RZW7" s="199"/>
      <c r="RZX7" s="199"/>
      <c r="RZY7" s="199"/>
      <c r="RZZ7" s="199"/>
      <c r="SAA7" s="199"/>
      <c r="SAB7" s="189"/>
      <c r="SAC7" s="209"/>
      <c r="SAD7" s="179"/>
      <c r="SAE7" s="179"/>
      <c r="SAF7" s="179"/>
      <c r="SAG7" s="179"/>
      <c r="SAH7" s="179"/>
      <c r="SAI7" s="179"/>
      <c r="SAJ7" s="199"/>
      <c r="SAK7" s="199"/>
      <c r="SAL7" s="199"/>
      <c r="SAM7" s="199"/>
      <c r="SAN7" s="199"/>
      <c r="SAO7" s="199"/>
      <c r="SAP7" s="199"/>
      <c r="SAQ7" s="199"/>
      <c r="SAR7" s="189"/>
      <c r="SAS7" s="209"/>
      <c r="SAT7" s="179"/>
      <c r="SAU7" s="179"/>
      <c r="SAV7" s="179"/>
      <c r="SAW7" s="179"/>
      <c r="SAX7" s="179"/>
      <c r="SAY7" s="179"/>
      <c r="SAZ7" s="199"/>
      <c r="SBA7" s="199"/>
      <c r="SBB7" s="199"/>
      <c r="SBC7" s="199"/>
      <c r="SBD7" s="199"/>
      <c r="SBE7" s="199"/>
      <c r="SBF7" s="199"/>
      <c r="SBG7" s="199"/>
      <c r="SBH7" s="189"/>
      <c r="SBI7" s="209"/>
      <c r="SBJ7" s="179"/>
      <c r="SBK7" s="179"/>
      <c r="SBL7" s="179"/>
      <c r="SBM7" s="179"/>
      <c r="SBN7" s="179"/>
      <c r="SBO7" s="179"/>
      <c r="SBP7" s="199"/>
      <c r="SBQ7" s="199"/>
      <c r="SBR7" s="199"/>
      <c r="SBS7" s="199"/>
      <c r="SBT7" s="199"/>
      <c r="SBU7" s="199"/>
      <c r="SBV7" s="199"/>
      <c r="SBW7" s="199"/>
      <c r="SBX7" s="189"/>
      <c r="SBY7" s="209"/>
      <c r="SBZ7" s="179"/>
      <c r="SCA7" s="179"/>
      <c r="SCB7" s="179"/>
      <c r="SCC7" s="179"/>
      <c r="SCD7" s="179"/>
      <c r="SCE7" s="179"/>
      <c r="SCF7" s="199"/>
      <c r="SCG7" s="199"/>
      <c r="SCH7" s="199"/>
      <c r="SCI7" s="199"/>
      <c r="SCJ7" s="199"/>
      <c r="SCK7" s="199"/>
      <c r="SCL7" s="199"/>
      <c r="SCM7" s="199"/>
      <c r="SCN7" s="189"/>
      <c r="SCO7" s="209"/>
      <c r="SCP7" s="179"/>
      <c r="SCQ7" s="179"/>
      <c r="SCR7" s="179"/>
      <c r="SCS7" s="179"/>
      <c r="SCT7" s="179"/>
      <c r="SCU7" s="179"/>
      <c r="SCV7" s="199"/>
      <c r="SCW7" s="199"/>
      <c r="SCX7" s="199"/>
      <c r="SCY7" s="199"/>
      <c r="SCZ7" s="199"/>
      <c r="SDA7" s="199"/>
      <c r="SDB7" s="199"/>
      <c r="SDC7" s="199"/>
      <c r="SDD7" s="189"/>
      <c r="SDE7" s="209"/>
      <c r="SDF7" s="179"/>
      <c r="SDG7" s="179"/>
      <c r="SDH7" s="179"/>
      <c r="SDI7" s="179"/>
      <c r="SDJ7" s="179"/>
      <c r="SDK7" s="179"/>
      <c r="SDL7" s="199"/>
      <c r="SDM7" s="199"/>
      <c r="SDN7" s="199"/>
      <c r="SDO7" s="199"/>
      <c r="SDP7" s="199"/>
      <c r="SDQ7" s="199"/>
      <c r="SDR7" s="199"/>
      <c r="SDS7" s="199"/>
      <c r="SDT7" s="189"/>
      <c r="SDU7" s="209"/>
      <c r="SDV7" s="179"/>
      <c r="SDW7" s="179"/>
      <c r="SDX7" s="179"/>
      <c r="SDY7" s="179"/>
      <c r="SDZ7" s="179"/>
      <c r="SEA7" s="179"/>
      <c r="SEB7" s="199"/>
      <c r="SEC7" s="199"/>
      <c r="SED7" s="199"/>
      <c r="SEE7" s="199"/>
      <c r="SEF7" s="199"/>
      <c r="SEG7" s="199"/>
      <c r="SEH7" s="199"/>
      <c r="SEI7" s="199"/>
      <c r="SEJ7" s="189"/>
      <c r="SEK7" s="209"/>
      <c r="SEL7" s="179"/>
      <c r="SEM7" s="179"/>
      <c r="SEN7" s="179"/>
      <c r="SEO7" s="179"/>
      <c r="SEP7" s="179"/>
      <c r="SEQ7" s="179"/>
      <c r="SER7" s="199"/>
      <c r="SES7" s="199"/>
      <c r="SET7" s="199"/>
      <c r="SEU7" s="199"/>
      <c r="SEV7" s="199"/>
      <c r="SEW7" s="199"/>
      <c r="SEX7" s="199"/>
      <c r="SEY7" s="199"/>
      <c r="SEZ7" s="189"/>
      <c r="SFA7" s="209"/>
      <c r="SFB7" s="179"/>
      <c r="SFC7" s="179"/>
      <c r="SFD7" s="179"/>
      <c r="SFE7" s="179"/>
      <c r="SFF7" s="179"/>
      <c r="SFG7" s="179"/>
      <c r="SFH7" s="199"/>
      <c r="SFI7" s="199"/>
      <c r="SFJ7" s="199"/>
      <c r="SFK7" s="199"/>
      <c r="SFL7" s="199"/>
      <c r="SFM7" s="199"/>
      <c r="SFN7" s="199"/>
      <c r="SFO7" s="199"/>
      <c r="SFP7" s="189"/>
      <c r="SFQ7" s="209"/>
      <c r="SFR7" s="179"/>
      <c r="SFS7" s="179"/>
      <c r="SFT7" s="179"/>
      <c r="SFU7" s="179"/>
      <c r="SFV7" s="179"/>
      <c r="SFW7" s="179"/>
      <c r="SFX7" s="199"/>
      <c r="SFY7" s="199"/>
      <c r="SFZ7" s="199"/>
      <c r="SGA7" s="199"/>
      <c r="SGB7" s="199"/>
      <c r="SGC7" s="199"/>
      <c r="SGD7" s="199"/>
      <c r="SGE7" s="199"/>
      <c r="SGF7" s="189"/>
      <c r="SGG7" s="209"/>
      <c r="SGH7" s="179"/>
      <c r="SGI7" s="179"/>
      <c r="SGJ7" s="179"/>
      <c r="SGK7" s="179"/>
      <c r="SGL7" s="179"/>
      <c r="SGM7" s="179"/>
      <c r="SGN7" s="199"/>
      <c r="SGO7" s="199"/>
      <c r="SGP7" s="199"/>
      <c r="SGQ7" s="199"/>
      <c r="SGR7" s="199"/>
      <c r="SGS7" s="199"/>
      <c r="SGT7" s="199"/>
      <c r="SGU7" s="199"/>
      <c r="SGV7" s="189"/>
      <c r="SGW7" s="209"/>
      <c r="SGX7" s="179"/>
      <c r="SGY7" s="179"/>
      <c r="SGZ7" s="179"/>
      <c r="SHA7" s="179"/>
      <c r="SHB7" s="179"/>
      <c r="SHC7" s="179"/>
      <c r="SHD7" s="199"/>
      <c r="SHE7" s="199"/>
      <c r="SHF7" s="199"/>
      <c r="SHG7" s="199"/>
      <c r="SHH7" s="199"/>
      <c r="SHI7" s="199"/>
      <c r="SHJ7" s="199"/>
      <c r="SHK7" s="199"/>
      <c r="SHL7" s="189"/>
      <c r="SHM7" s="209"/>
      <c r="SHN7" s="179"/>
      <c r="SHO7" s="179"/>
      <c r="SHP7" s="179"/>
      <c r="SHQ7" s="179"/>
      <c r="SHR7" s="179"/>
      <c r="SHS7" s="179"/>
      <c r="SHT7" s="199"/>
      <c r="SHU7" s="199"/>
      <c r="SHV7" s="199"/>
      <c r="SHW7" s="199"/>
      <c r="SHX7" s="199"/>
      <c r="SHY7" s="199"/>
      <c r="SHZ7" s="199"/>
      <c r="SIA7" s="199"/>
      <c r="SIB7" s="189"/>
      <c r="SIC7" s="209"/>
      <c r="SID7" s="179"/>
      <c r="SIE7" s="179"/>
      <c r="SIF7" s="179"/>
      <c r="SIG7" s="179"/>
      <c r="SIH7" s="179"/>
      <c r="SII7" s="179"/>
      <c r="SIJ7" s="199"/>
      <c r="SIK7" s="199"/>
      <c r="SIL7" s="199"/>
      <c r="SIM7" s="199"/>
      <c r="SIN7" s="199"/>
      <c r="SIO7" s="199"/>
      <c r="SIP7" s="199"/>
      <c r="SIQ7" s="199"/>
      <c r="SIR7" s="189"/>
      <c r="SIS7" s="209"/>
      <c r="SIT7" s="179"/>
      <c r="SIU7" s="179"/>
      <c r="SIV7" s="179"/>
      <c r="SIW7" s="179"/>
      <c r="SIX7" s="179"/>
      <c r="SIY7" s="179"/>
      <c r="SIZ7" s="199"/>
      <c r="SJA7" s="199"/>
      <c r="SJB7" s="199"/>
      <c r="SJC7" s="199"/>
      <c r="SJD7" s="199"/>
      <c r="SJE7" s="199"/>
      <c r="SJF7" s="199"/>
      <c r="SJG7" s="199"/>
      <c r="SJH7" s="189"/>
      <c r="SJI7" s="209"/>
      <c r="SJJ7" s="179"/>
      <c r="SJK7" s="179"/>
      <c r="SJL7" s="179"/>
      <c r="SJM7" s="179"/>
      <c r="SJN7" s="179"/>
      <c r="SJO7" s="179"/>
      <c r="SJP7" s="199"/>
      <c r="SJQ7" s="199"/>
      <c r="SJR7" s="199"/>
      <c r="SJS7" s="199"/>
      <c r="SJT7" s="199"/>
      <c r="SJU7" s="199"/>
      <c r="SJV7" s="199"/>
      <c r="SJW7" s="199"/>
      <c r="SJX7" s="189"/>
      <c r="SJY7" s="209"/>
      <c r="SJZ7" s="179"/>
      <c r="SKA7" s="179"/>
      <c r="SKB7" s="179"/>
      <c r="SKC7" s="179"/>
      <c r="SKD7" s="179"/>
      <c r="SKE7" s="179"/>
      <c r="SKF7" s="199"/>
      <c r="SKG7" s="199"/>
      <c r="SKH7" s="199"/>
      <c r="SKI7" s="199"/>
      <c r="SKJ7" s="199"/>
      <c r="SKK7" s="199"/>
      <c r="SKL7" s="199"/>
      <c r="SKM7" s="199"/>
      <c r="SKN7" s="189"/>
      <c r="SKO7" s="209"/>
      <c r="SKP7" s="179"/>
      <c r="SKQ7" s="179"/>
      <c r="SKR7" s="179"/>
      <c r="SKS7" s="179"/>
      <c r="SKT7" s="179"/>
      <c r="SKU7" s="179"/>
      <c r="SKV7" s="199"/>
      <c r="SKW7" s="199"/>
      <c r="SKX7" s="199"/>
      <c r="SKY7" s="199"/>
      <c r="SKZ7" s="199"/>
      <c r="SLA7" s="199"/>
      <c r="SLB7" s="199"/>
      <c r="SLC7" s="199"/>
      <c r="SLD7" s="189"/>
      <c r="SLE7" s="209"/>
      <c r="SLF7" s="179"/>
      <c r="SLG7" s="179"/>
      <c r="SLH7" s="179"/>
      <c r="SLI7" s="179"/>
      <c r="SLJ7" s="179"/>
      <c r="SLK7" s="179"/>
      <c r="SLL7" s="199"/>
      <c r="SLM7" s="199"/>
      <c r="SLN7" s="199"/>
      <c r="SLO7" s="199"/>
      <c r="SLP7" s="199"/>
      <c r="SLQ7" s="199"/>
      <c r="SLR7" s="199"/>
      <c r="SLS7" s="199"/>
      <c r="SLT7" s="189"/>
      <c r="SLU7" s="209"/>
      <c r="SLV7" s="179"/>
      <c r="SLW7" s="179"/>
      <c r="SLX7" s="179"/>
      <c r="SLY7" s="179"/>
      <c r="SLZ7" s="179"/>
      <c r="SMA7" s="179"/>
      <c r="SMB7" s="199"/>
      <c r="SMC7" s="199"/>
      <c r="SMD7" s="199"/>
      <c r="SME7" s="199"/>
      <c r="SMF7" s="199"/>
      <c r="SMG7" s="199"/>
      <c r="SMH7" s="199"/>
      <c r="SMI7" s="199"/>
      <c r="SMJ7" s="189"/>
      <c r="SMK7" s="209"/>
      <c r="SML7" s="179"/>
      <c r="SMM7" s="179"/>
      <c r="SMN7" s="179"/>
      <c r="SMO7" s="179"/>
      <c r="SMP7" s="179"/>
      <c r="SMQ7" s="179"/>
      <c r="SMR7" s="199"/>
      <c r="SMS7" s="199"/>
      <c r="SMT7" s="199"/>
      <c r="SMU7" s="199"/>
      <c r="SMV7" s="199"/>
      <c r="SMW7" s="199"/>
      <c r="SMX7" s="199"/>
      <c r="SMY7" s="199"/>
      <c r="SMZ7" s="189"/>
      <c r="SNA7" s="209"/>
      <c r="SNB7" s="179"/>
      <c r="SNC7" s="179"/>
      <c r="SND7" s="179"/>
      <c r="SNE7" s="179"/>
      <c r="SNF7" s="179"/>
      <c r="SNG7" s="179"/>
      <c r="SNH7" s="199"/>
      <c r="SNI7" s="199"/>
      <c r="SNJ7" s="199"/>
      <c r="SNK7" s="199"/>
      <c r="SNL7" s="199"/>
      <c r="SNM7" s="199"/>
      <c r="SNN7" s="199"/>
      <c r="SNO7" s="199"/>
      <c r="SNP7" s="189"/>
      <c r="SNQ7" s="209"/>
      <c r="SNR7" s="179"/>
      <c r="SNS7" s="179"/>
      <c r="SNT7" s="179"/>
      <c r="SNU7" s="179"/>
      <c r="SNV7" s="179"/>
      <c r="SNW7" s="179"/>
      <c r="SNX7" s="199"/>
      <c r="SNY7" s="199"/>
      <c r="SNZ7" s="199"/>
      <c r="SOA7" s="199"/>
      <c r="SOB7" s="199"/>
      <c r="SOC7" s="199"/>
      <c r="SOD7" s="199"/>
      <c r="SOE7" s="199"/>
      <c r="SOF7" s="189"/>
      <c r="SOG7" s="209"/>
      <c r="SOH7" s="179"/>
      <c r="SOI7" s="179"/>
      <c r="SOJ7" s="179"/>
      <c r="SOK7" s="179"/>
      <c r="SOL7" s="179"/>
      <c r="SOM7" s="179"/>
      <c r="SON7" s="199"/>
      <c r="SOO7" s="199"/>
      <c r="SOP7" s="199"/>
      <c r="SOQ7" s="199"/>
      <c r="SOR7" s="199"/>
      <c r="SOS7" s="199"/>
      <c r="SOT7" s="199"/>
      <c r="SOU7" s="199"/>
      <c r="SOV7" s="189"/>
      <c r="SOW7" s="209"/>
      <c r="SOX7" s="179"/>
      <c r="SOY7" s="179"/>
      <c r="SOZ7" s="179"/>
      <c r="SPA7" s="179"/>
      <c r="SPB7" s="179"/>
      <c r="SPC7" s="179"/>
      <c r="SPD7" s="199"/>
      <c r="SPE7" s="199"/>
      <c r="SPF7" s="199"/>
      <c r="SPG7" s="199"/>
      <c r="SPH7" s="199"/>
      <c r="SPI7" s="199"/>
      <c r="SPJ7" s="199"/>
      <c r="SPK7" s="199"/>
      <c r="SPL7" s="189"/>
      <c r="SPM7" s="209"/>
      <c r="SPN7" s="179"/>
      <c r="SPO7" s="179"/>
      <c r="SPP7" s="179"/>
      <c r="SPQ7" s="179"/>
      <c r="SPR7" s="179"/>
      <c r="SPS7" s="179"/>
      <c r="SPT7" s="199"/>
      <c r="SPU7" s="199"/>
      <c r="SPV7" s="199"/>
      <c r="SPW7" s="199"/>
      <c r="SPX7" s="199"/>
      <c r="SPY7" s="199"/>
      <c r="SPZ7" s="199"/>
      <c r="SQA7" s="199"/>
      <c r="SQB7" s="189"/>
      <c r="SQC7" s="209"/>
      <c r="SQD7" s="179"/>
      <c r="SQE7" s="179"/>
      <c r="SQF7" s="179"/>
      <c r="SQG7" s="179"/>
      <c r="SQH7" s="179"/>
      <c r="SQI7" s="179"/>
      <c r="SQJ7" s="199"/>
      <c r="SQK7" s="199"/>
      <c r="SQL7" s="199"/>
      <c r="SQM7" s="199"/>
      <c r="SQN7" s="199"/>
      <c r="SQO7" s="199"/>
      <c r="SQP7" s="199"/>
      <c r="SQQ7" s="199"/>
      <c r="SQR7" s="189"/>
      <c r="SQS7" s="209"/>
      <c r="SQT7" s="179"/>
      <c r="SQU7" s="179"/>
      <c r="SQV7" s="179"/>
      <c r="SQW7" s="179"/>
      <c r="SQX7" s="179"/>
      <c r="SQY7" s="179"/>
      <c r="SQZ7" s="199"/>
      <c r="SRA7" s="199"/>
      <c r="SRB7" s="199"/>
      <c r="SRC7" s="199"/>
      <c r="SRD7" s="199"/>
      <c r="SRE7" s="199"/>
      <c r="SRF7" s="199"/>
      <c r="SRG7" s="199"/>
      <c r="SRH7" s="189"/>
      <c r="SRI7" s="209"/>
      <c r="SRJ7" s="179"/>
      <c r="SRK7" s="179"/>
      <c r="SRL7" s="179"/>
      <c r="SRM7" s="179"/>
      <c r="SRN7" s="179"/>
      <c r="SRO7" s="179"/>
      <c r="SRP7" s="199"/>
      <c r="SRQ7" s="199"/>
      <c r="SRR7" s="199"/>
      <c r="SRS7" s="199"/>
      <c r="SRT7" s="199"/>
      <c r="SRU7" s="199"/>
      <c r="SRV7" s="199"/>
      <c r="SRW7" s="199"/>
      <c r="SRX7" s="189"/>
      <c r="SRY7" s="209"/>
      <c r="SRZ7" s="179"/>
      <c r="SSA7" s="179"/>
      <c r="SSB7" s="179"/>
      <c r="SSC7" s="179"/>
      <c r="SSD7" s="179"/>
      <c r="SSE7" s="179"/>
      <c r="SSF7" s="199"/>
      <c r="SSG7" s="199"/>
      <c r="SSH7" s="199"/>
      <c r="SSI7" s="199"/>
      <c r="SSJ7" s="199"/>
      <c r="SSK7" s="199"/>
      <c r="SSL7" s="199"/>
      <c r="SSM7" s="199"/>
      <c r="SSN7" s="189"/>
      <c r="SSO7" s="209"/>
      <c r="SSP7" s="179"/>
      <c r="SSQ7" s="179"/>
      <c r="SSR7" s="179"/>
      <c r="SSS7" s="179"/>
      <c r="SST7" s="179"/>
      <c r="SSU7" s="179"/>
      <c r="SSV7" s="199"/>
      <c r="SSW7" s="199"/>
      <c r="SSX7" s="199"/>
      <c r="SSY7" s="199"/>
      <c r="SSZ7" s="199"/>
      <c r="STA7" s="199"/>
      <c r="STB7" s="199"/>
      <c r="STC7" s="199"/>
      <c r="STD7" s="189"/>
      <c r="STE7" s="209"/>
      <c r="STF7" s="179"/>
      <c r="STG7" s="179"/>
      <c r="STH7" s="179"/>
      <c r="STI7" s="179"/>
      <c r="STJ7" s="179"/>
      <c r="STK7" s="179"/>
      <c r="STL7" s="199"/>
      <c r="STM7" s="199"/>
      <c r="STN7" s="199"/>
      <c r="STO7" s="199"/>
      <c r="STP7" s="199"/>
      <c r="STQ7" s="199"/>
      <c r="STR7" s="199"/>
      <c r="STS7" s="199"/>
      <c r="STT7" s="189"/>
      <c r="STU7" s="209"/>
      <c r="STV7" s="179"/>
      <c r="STW7" s="179"/>
      <c r="STX7" s="179"/>
      <c r="STY7" s="179"/>
      <c r="STZ7" s="179"/>
      <c r="SUA7" s="179"/>
      <c r="SUB7" s="199"/>
      <c r="SUC7" s="199"/>
      <c r="SUD7" s="199"/>
      <c r="SUE7" s="199"/>
      <c r="SUF7" s="199"/>
      <c r="SUG7" s="199"/>
      <c r="SUH7" s="199"/>
      <c r="SUI7" s="199"/>
      <c r="SUJ7" s="189"/>
      <c r="SUK7" s="209"/>
      <c r="SUL7" s="179"/>
      <c r="SUM7" s="179"/>
      <c r="SUN7" s="179"/>
      <c r="SUO7" s="179"/>
      <c r="SUP7" s="179"/>
      <c r="SUQ7" s="179"/>
      <c r="SUR7" s="199"/>
      <c r="SUS7" s="199"/>
      <c r="SUT7" s="199"/>
      <c r="SUU7" s="199"/>
      <c r="SUV7" s="199"/>
      <c r="SUW7" s="199"/>
      <c r="SUX7" s="199"/>
      <c r="SUY7" s="199"/>
      <c r="SUZ7" s="189"/>
      <c r="SVA7" s="209"/>
      <c r="SVB7" s="179"/>
      <c r="SVC7" s="179"/>
      <c r="SVD7" s="179"/>
      <c r="SVE7" s="179"/>
      <c r="SVF7" s="179"/>
      <c r="SVG7" s="179"/>
      <c r="SVH7" s="199"/>
      <c r="SVI7" s="199"/>
      <c r="SVJ7" s="199"/>
      <c r="SVK7" s="199"/>
      <c r="SVL7" s="199"/>
      <c r="SVM7" s="199"/>
      <c r="SVN7" s="199"/>
      <c r="SVO7" s="199"/>
      <c r="SVP7" s="189"/>
      <c r="SVQ7" s="209"/>
      <c r="SVR7" s="179"/>
      <c r="SVS7" s="179"/>
      <c r="SVT7" s="179"/>
      <c r="SVU7" s="179"/>
      <c r="SVV7" s="179"/>
      <c r="SVW7" s="179"/>
      <c r="SVX7" s="199"/>
      <c r="SVY7" s="199"/>
      <c r="SVZ7" s="199"/>
      <c r="SWA7" s="199"/>
      <c r="SWB7" s="199"/>
      <c r="SWC7" s="199"/>
      <c r="SWD7" s="199"/>
      <c r="SWE7" s="199"/>
      <c r="SWF7" s="189"/>
      <c r="SWG7" s="209"/>
      <c r="SWH7" s="179"/>
      <c r="SWI7" s="179"/>
      <c r="SWJ7" s="179"/>
      <c r="SWK7" s="179"/>
      <c r="SWL7" s="179"/>
      <c r="SWM7" s="179"/>
      <c r="SWN7" s="199"/>
      <c r="SWO7" s="199"/>
      <c r="SWP7" s="199"/>
      <c r="SWQ7" s="199"/>
      <c r="SWR7" s="199"/>
      <c r="SWS7" s="199"/>
      <c r="SWT7" s="199"/>
      <c r="SWU7" s="199"/>
      <c r="SWV7" s="189"/>
      <c r="SWW7" s="209"/>
      <c r="SWX7" s="179"/>
      <c r="SWY7" s="179"/>
      <c r="SWZ7" s="179"/>
      <c r="SXA7" s="179"/>
      <c r="SXB7" s="179"/>
      <c r="SXC7" s="179"/>
      <c r="SXD7" s="199"/>
      <c r="SXE7" s="199"/>
      <c r="SXF7" s="199"/>
      <c r="SXG7" s="199"/>
      <c r="SXH7" s="199"/>
      <c r="SXI7" s="199"/>
      <c r="SXJ7" s="199"/>
      <c r="SXK7" s="199"/>
      <c r="SXL7" s="189"/>
      <c r="SXM7" s="209"/>
      <c r="SXN7" s="179"/>
      <c r="SXO7" s="179"/>
      <c r="SXP7" s="179"/>
      <c r="SXQ7" s="179"/>
      <c r="SXR7" s="179"/>
      <c r="SXS7" s="179"/>
      <c r="SXT7" s="199"/>
      <c r="SXU7" s="199"/>
      <c r="SXV7" s="199"/>
      <c r="SXW7" s="199"/>
      <c r="SXX7" s="199"/>
      <c r="SXY7" s="199"/>
      <c r="SXZ7" s="199"/>
      <c r="SYA7" s="199"/>
      <c r="SYB7" s="189"/>
      <c r="SYC7" s="209"/>
      <c r="SYD7" s="179"/>
      <c r="SYE7" s="179"/>
      <c r="SYF7" s="179"/>
      <c r="SYG7" s="179"/>
      <c r="SYH7" s="179"/>
      <c r="SYI7" s="179"/>
      <c r="SYJ7" s="199"/>
      <c r="SYK7" s="199"/>
      <c r="SYL7" s="199"/>
      <c r="SYM7" s="199"/>
      <c r="SYN7" s="199"/>
      <c r="SYO7" s="199"/>
      <c r="SYP7" s="199"/>
      <c r="SYQ7" s="199"/>
      <c r="SYR7" s="189"/>
      <c r="SYS7" s="209"/>
      <c r="SYT7" s="179"/>
      <c r="SYU7" s="179"/>
      <c r="SYV7" s="179"/>
      <c r="SYW7" s="179"/>
      <c r="SYX7" s="179"/>
      <c r="SYY7" s="179"/>
      <c r="SYZ7" s="199"/>
      <c r="SZA7" s="199"/>
      <c r="SZB7" s="199"/>
      <c r="SZC7" s="199"/>
      <c r="SZD7" s="199"/>
      <c r="SZE7" s="199"/>
      <c r="SZF7" s="199"/>
      <c r="SZG7" s="199"/>
      <c r="SZH7" s="189"/>
      <c r="SZI7" s="209"/>
      <c r="SZJ7" s="179"/>
      <c r="SZK7" s="179"/>
      <c r="SZL7" s="179"/>
      <c r="SZM7" s="179"/>
      <c r="SZN7" s="179"/>
      <c r="SZO7" s="179"/>
      <c r="SZP7" s="199"/>
      <c r="SZQ7" s="199"/>
      <c r="SZR7" s="199"/>
      <c r="SZS7" s="199"/>
      <c r="SZT7" s="199"/>
      <c r="SZU7" s="199"/>
      <c r="SZV7" s="199"/>
      <c r="SZW7" s="199"/>
      <c r="SZX7" s="189"/>
      <c r="SZY7" s="209"/>
      <c r="SZZ7" s="179"/>
      <c r="TAA7" s="179"/>
      <c r="TAB7" s="179"/>
      <c r="TAC7" s="179"/>
      <c r="TAD7" s="179"/>
      <c r="TAE7" s="179"/>
      <c r="TAF7" s="199"/>
      <c r="TAG7" s="199"/>
      <c r="TAH7" s="199"/>
      <c r="TAI7" s="199"/>
      <c r="TAJ7" s="199"/>
      <c r="TAK7" s="199"/>
      <c r="TAL7" s="199"/>
      <c r="TAM7" s="199"/>
      <c r="TAN7" s="189"/>
      <c r="TAO7" s="209"/>
      <c r="TAP7" s="179"/>
      <c r="TAQ7" s="179"/>
      <c r="TAR7" s="179"/>
      <c r="TAS7" s="179"/>
      <c r="TAT7" s="179"/>
      <c r="TAU7" s="179"/>
      <c r="TAV7" s="199"/>
      <c r="TAW7" s="199"/>
      <c r="TAX7" s="199"/>
      <c r="TAY7" s="199"/>
      <c r="TAZ7" s="199"/>
      <c r="TBA7" s="199"/>
      <c r="TBB7" s="199"/>
      <c r="TBC7" s="199"/>
      <c r="TBD7" s="189"/>
      <c r="TBE7" s="209"/>
      <c r="TBF7" s="179"/>
      <c r="TBG7" s="179"/>
      <c r="TBH7" s="179"/>
      <c r="TBI7" s="179"/>
      <c r="TBJ7" s="179"/>
      <c r="TBK7" s="179"/>
      <c r="TBL7" s="199"/>
      <c r="TBM7" s="199"/>
      <c r="TBN7" s="199"/>
      <c r="TBO7" s="199"/>
      <c r="TBP7" s="199"/>
      <c r="TBQ7" s="199"/>
      <c r="TBR7" s="199"/>
      <c r="TBS7" s="199"/>
      <c r="TBT7" s="189"/>
      <c r="TBU7" s="209"/>
      <c r="TBV7" s="179"/>
      <c r="TBW7" s="179"/>
      <c r="TBX7" s="179"/>
      <c r="TBY7" s="179"/>
      <c r="TBZ7" s="179"/>
      <c r="TCA7" s="179"/>
      <c r="TCB7" s="199"/>
      <c r="TCC7" s="199"/>
      <c r="TCD7" s="199"/>
      <c r="TCE7" s="199"/>
      <c r="TCF7" s="199"/>
      <c r="TCG7" s="199"/>
      <c r="TCH7" s="199"/>
      <c r="TCI7" s="199"/>
      <c r="TCJ7" s="189"/>
      <c r="TCK7" s="209"/>
      <c r="TCL7" s="179"/>
      <c r="TCM7" s="179"/>
      <c r="TCN7" s="179"/>
      <c r="TCO7" s="179"/>
      <c r="TCP7" s="179"/>
      <c r="TCQ7" s="179"/>
      <c r="TCR7" s="199"/>
      <c r="TCS7" s="199"/>
      <c r="TCT7" s="199"/>
      <c r="TCU7" s="199"/>
      <c r="TCV7" s="199"/>
      <c r="TCW7" s="199"/>
      <c r="TCX7" s="199"/>
      <c r="TCY7" s="199"/>
      <c r="TCZ7" s="189"/>
      <c r="TDA7" s="209"/>
      <c r="TDB7" s="179"/>
      <c r="TDC7" s="179"/>
      <c r="TDD7" s="179"/>
      <c r="TDE7" s="179"/>
      <c r="TDF7" s="179"/>
      <c r="TDG7" s="179"/>
      <c r="TDH7" s="199"/>
      <c r="TDI7" s="199"/>
      <c r="TDJ7" s="199"/>
      <c r="TDK7" s="199"/>
      <c r="TDL7" s="199"/>
      <c r="TDM7" s="199"/>
      <c r="TDN7" s="199"/>
      <c r="TDO7" s="199"/>
      <c r="TDP7" s="189"/>
      <c r="TDQ7" s="209"/>
      <c r="TDR7" s="179"/>
      <c r="TDS7" s="179"/>
      <c r="TDT7" s="179"/>
      <c r="TDU7" s="179"/>
      <c r="TDV7" s="179"/>
      <c r="TDW7" s="179"/>
      <c r="TDX7" s="199"/>
      <c r="TDY7" s="199"/>
      <c r="TDZ7" s="199"/>
      <c r="TEA7" s="199"/>
      <c r="TEB7" s="199"/>
      <c r="TEC7" s="199"/>
      <c r="TED7" s="199"/>
      <c r="TEE7" s="199"/>
      <c r="TEF7" s="189"/>
      <c r="TEG7" s="209"/>
      <c r="TEH7" s="179"/>
      <c r="TEI7" s="179"/>
      <c r="TEJ7" s="179"/>
      <c r="TEK7" s="179"/>
      <c r="TEL7" s="179"/>
      <c r="TEM7" s="179"/>
      <c r="TEN7" s="199"/>
      <c r="TEO7" s="199"/>
      <c r="TEP7" s="199"/>
      <c r="TEQ7" s="199"/>
      <c r="TER7" s="199"/>
      <c r="TES7" s="199"/>
      <c r="TET7" s="199"/>
      <c r="TEU7" s="199"/>
      <c r="TEV7" s="189"/>
      <c r="TEW7" s="209"/>
      <c r="TEX7" s="179"/>
      <c r="TEY7" s="179"/>
      <c r="TEZ7" s="179"/>
      <c r="TFA7" s="179"/>
      <c r="TFB7" s="179"/>
      <c r="TFC7" s="179"/>
      <c r="TFD7" s="199"/>
      <c r="TFE7" s="199"/>
      <c r="TFF7" s="199"/>
      <c r="TFG7" s="199"/>
      <c r="TFH7" s="199"/>
      <c r="TFI7" s="199"/>
      <c r="TFJ7" s="199"/>
      <c r="TFK7" s="199"/>
      <c r="TFL7" s="189"/>
      <c r="TFM7" s="209"/>
      <c r="TFN7" s="179"/>
      <c r="TFO7" s="179"/>
      <c r="TFP7" s="179"/>
      <c r="TFQ7" s="179"/>
      <c r="TFR7" s="179"/>
      <c r="TFS7" s="179"/>
      <c r="TFT7" s="199"/>
      <c r="TFU7" s="199"/>
      <c r="TFV7" s="199"/>
      <c r="TFW7" s="199"/>
      <c r="TFX7" s="199"/>
      <c r="TFY7" s="199"/>
      <c r="TFZ7" s="199"/>
      <c r="TGA7" s="199"/>
      <c r="TGB7" s="189"/>
      <c r="TGC7" s="209"/>
      <c r="TGD7" s="179"/>
      <c r="TGE7" s="179"/>
      <c r="TGF7" s="179"/>
      <c r="TGG7" s="179"/>
      <c r="TGH7" s="179"/>
      <c r="TGI7" s="179"/>
      <c r="TGJ7" s="199"/>
      <c r="TGK7" s="199"/>
      <c r="TGL7" s="199"/>
      <c r="TGM7" s="199"/>
      <c r="TGN7" s="199"/>
      <c r="TGO7" s="199"/>
      <c r="TGP7" s="199"/>
      <c r="TGQ7" s="199"/>
      <c r="TGR7" s="189"/>
      <c r="TGS7" s="209"/>
      <c r="TGT7" s="179"/>
      <c r="TGU7" s="179"/>
      <c r="TGV7" s="179"/>
      <c r="TGW7" s="179"/>
      <c r="TGX7" s="179"/>
      <c r="TGY7" s="179"/>
      <c r="TGZ7" s="199"/>
      <c r="THA7" s="199"/>
      <c r="THB7" s="199"/>
      <c r="THC7" s="199"/>
      <c r="THD7" s="199"/>
      <c r="THE7" s="199"/>
      <c r="THF7" s="199"/>
      <c r="THG7" s="199"/>
      <c r="THH7" s="189"/>
      <c r="THI7" s="209"/>
      <c r="THJ7" s="179"/>
      <c r="THK7" s="179"/>
      <c r="THL7" s="179"/>
      <c r="THM7" s="179"/>
      <c r="THN7" s="179"/>
      <c r="THO7" s="179"/>
      <c r="THP7" s="199"/>
      <c r="THQ7" s="199"/>
      <c r="THR7" s="199"/>
      <c r="THS7" s="199"/>
      <c r="THT7" s="199"/>
      <c r="THU7" s="199"/>
      <c r="THV7" s="199"/>
      <c r="THW7" s="199"/>
      <c r="THX7" s="189"/>
      <c r="THY7" s="209"/>
      <c r="THZ7" s="179"/>
      <c r="TIA7" s="179"/>
      <c r="TIB7" s="179"/>
      <c r="TIC7" s="179"/>
      <c r="TID7" s="179"/>
      <c r="TIE7" s="179"/>
      <c r="TIF7" s="199"/>
      <c r="TIG7" s="199"/>
      <c r="TIH7" s="199"/>
      <c r="TII7" s="199"/>
      <c r="TIJ7" s="199"/>
      <c r="TIK7" s="199"/>
      <c r="TIL7" s="199"/>
      <c r="TIM7" s="199"/>
      <c r="TIN7" s="189"/>
      <c r="TIO7" s="209"/>
      <c r="TIP7" s="179"/>
      <c r="TIQ7" s="179"/>
      <c r="TIR7" s="179"/>
      <c r="TIS7" s="179"/>
      <c r="TIT7" s="179"/>
      <c r="TIU7" s="179"/>
      <c r="TIV7" s="199"/>
      <c r="TIW7" s="199"/>
      <c r="TIX7" s="199"/>
      <c r="TIY7" s="199"/>
      <c r="TIZ7" s="199"/>
      <c r="TJA7" s="199"/>
      <c r="TJB7" s="199"/>
      <c r="TJC7" s="199"/>
      <c r="TJD7" s="189"/>
      <c r="TJE7" s="209"/>
      <c r="TJF7" s="179"/>
      <c r="TJG7" s="179"/>
      <c r="TJH7" s="179"/>
      <c r="TJI7" s="179"/>
      <c r="TJJ7" s="179"/>
      <c r="TJK7" s="179"/>
      <c r="TJL7" s="199"/>
      <c r="TJM7" s="199"/>
      <c r="TJN7" s="199"/>
      <c r="TJO7" s="199"/>
      <c r="TJP7" s="199"/>
      <c r="TJQ7" s="199"/>
      <c r="TJR7" s="199"/>
      <c r="TJS7" s="199"/>
      <c r="TJT7" s="189"/>
      <c r="TJU7" s="209"/>
      <c r="TJV7" s="179"/>
      <c r="TJW7" s="179"/>
      <c r="TJX7" s="179"/>
      <c r="TJY7" s="179"/>
      <c r="TJZ7" s="179"/>
      <c r="TKA7" s="179"/>
      <c r="TKB7" s="199"/>
      <c r="TKC7" s="199"/>
      <c r="TKD7" s="199"/>
      <c r="TKE7" s="199"/>
      <c r="TKF7" s="199"/>
      <c r="TKG7" s="199"/>
      <c r="TKH7" s="199"/>
      <c r="TKI7" s="199"/>
      <c r="TKJ7" s="189"/>
      <c r="TKK7" s="209"/>
      <c r="TKL7" s="179"/>
      <c r="TKM7" s="179"/>
      <c r="TKN7" s="179"/>
      <c r="TKO7" s="179"/>
      <c r="TKP7" s="179"/>
      <c r="TKQ7" s="179"/>
      <c r="TKR7" s="199"/>
      <c r="TKS7" s="199"/>
      <c r="TKT7" s="199"/>
      <c r="TKU7" s="199"/>
      <c r="TKV7" s="199"/>
      <c r="TKW7" s="199"/>
      <c r="TKX7" s="199"/>
      <c r="TKY7" s="199"/>
      <c r="TKZ7" s="189"/>
      <c r="TLA7" s="209"/>
      <c r="TLB7" s="179"/>
      <c r="TLC7" s="179"/>
      <c r="TLD7" s="179"/>
      <c r="TLE7" s="179"/>
      <c r="TLF7" s="179"/>
      <c r="TLG7" s="179"/>
      <c r="TLH7" s="199"/>
      <c r="TLI7" s="199"/>
      <c r="TLJ7" s="199"/>
      <c r="TLK7" s="199"/>
      <c r="TLL7" s="199"/>
      <c r="TLM7" s="199"/>
      <c r="TLN7" s="199"/>
      <c r="TLO7" s="199"/>
      <c r="TLP7" s="189"/>
      <c r="TLQ7" s="209"/>
      <c r="TLR7" s="179"/>
      <c r="TLS7" s="179"/>
      <c r="TLT7" s="179"/>
      <c r="TLU7" s="179"/>
      <c r="TLV7" s="179"/>
      <c r="TLW7" s="179"/>
      <c r="TLX7" s="199"/>
      <c r="TLY7" s="199"/>
      <c r="TLZ7" s="199"/>
      <c r="TMA7" s="199"/>
      <c r="TMB7" s="199"/>
      <c r="TMC7" s="199"/>
      <c r="TMD7" s="199"/>
      <c r="TME7" s="199"/>
      <c r="TMF7" s="189"/>
      <c r="TMG7" s="209"/>
      <c r="TMH7" s="179"/>
      <c r="TMI7" s="179"/>
      <c r="TMJ7" s="179"/>
      <c r="TMK7" s="179"/>
      <c r="TML7" s="179"/>
      <c r="TMM7" s="179"/>
      <c r="TMN7" s="199"/>
      <c r="TMO7" s="199"/>
      <c r="TMP7" s="199"/>
      <c r="TMQ7" s="199"/>
      <c r="TMR7" s="199"/>
      <c r="TMS7" s="199"/>
      <c r="TMT7" s="199"/>
      <c r="TMU7" s="199"/>
      <c r="TMV7" s="189"/>
      <c r="TMW7" s="209"/>
      <c r="TMX7" s="179"/>
      <c r="TMY7" s="179"/>
      <c r="TMZ7" s="179"/>
      <c r="TNA7" s="179"/>
      <c r="TNB7" s="179"/>
      <c r="TNC7" s="179"/>
      <c r="TND7" s="199"/>
      <c r="TNE7" s="199"/>
      <c r="TNF7" s="199"/>
      <c r="TNG7" s="199"/>
      <c r="TNH7" s="199"/>
      <c r="TNI7" s="199"/>
      <c r="TNJ7" s="199"/>
      <c r="TNK7" s="199"/>
      <c r="TNL7" s="189"/>
      <c r="TNM7" s="209"/>
      <c r="TNN7" s="179"/>
      <c r="TNO7" s="179"/>
      <c r="TNP7" s="179"/>
      <c r="TNQ7" s="179"/>
      <c r="TNR7" s="179"/>
      <c r="TNS7" s="179"/>
      <c r="TNT7" s="199"/>
      <c r="TNU7" s="199"/>
      <c r="TNV7" s="199"/>
      <c r="TNW7" s="199"/>
      <c r="TNX7" s="199"/>
      <c r="TNY7" s="199"/>
      <c r="TNZ7" s="199"/>
      <c r="TOA7" s="199"/>
      <c r="TOB7" s="189"/>
      <c r="TOC7" s="209"/>
      <c r="TOD7" s="179"/>
      <c r="TOE7" s="179"/>
      <c r="TOF7" s="179"/>
      <c r="TOG7" s="179"/>
      <c r="TOH7" s="179"/>
      <c r="TOI7" s="179"/>
      <c r="TOJ7" s="199"/>
      <c r="TOK7" s="199"/>
      <c r="TOL7" s="199"/>
      <c r="TOM7" s="199"/>
      <c r="TON7" s="199"/>
      <c r="TOO7" s="199"/>
      <c r="TOP7" s="199"/>
      <c r="TOQ7" s="199"/>
      <c r="TOR7" s="189"/>
      <c r="TOS7" s="209"/>
      <c r="TOT7" s="179"/>
      <c r="TOU7" s="179"/>
      <c r="TOV7" s="179"/>
      <c r="TOW7" s="179"/>
      <c r="TOX7" s="179"/>
      <c r="TOY7" s="179"/>
      <c r="TOZ7" s="199"/>
      <c r="TPA7" s="199"/>
      <c r="TPB7" s="199"/>
      <c r="TPC7" s="199"/>
      <c r="TPD7" s="199"/>
      <c r="TPE7" s="199"/>
      <c r="TPF7" s="199"/>
      <c r="TPG7" s="199"/>
      <c r="TPH7" s="189"/>
      <c r="TPI7" s="209"/>
      <c r="TPJ7" s="179"/>
      <c r="TPK7" s="179"/>
      <c r="TPL7" s="179"/>
      <c r="TPM7" s="179"/>
      <c r="TPN7" s="179"/>
      <c r="TPO7" s="179"/>
      <c r="TPP7" s="199"/>
      <c r="TPQ7" s="199"/>
      <c r="TPR7" s="199"/>
      <c r="TPS7" s="199"/>
      <c r="TPT7" s="199"/>
      <c r="TPU7" s="199"/>
      <c r="TPV7" s="199"/>
      <c r="TPW7" s="199"/>
      <c r="TPX7" s="189"/>
      <c r="TPY7" s="209"/>
      <c r="TPZ7" s="179"/>
      <c r="TQA7" s="179"/>
      <c r="TQB7" s="179"/>
      <c r="TQC7" s="179"/>
      <c r="TQD7" s="179"/>
      <c r="TQE7" s="179"/>
      <c r="TQF7" s="199"/>
      <c r="TQG7" s="199"/>
      <c r="TQH7" s="199"/>
      <c r="TQI7" s="199"/>
      <c r="TQJ7" s="199"/>
      <c r="TQK7" s="199"/>
      <c r="TQL7" s="199"/>
      <c r="TQM7" s="199"/>
      <c r="TQN7" s="189"/>
      <c r="TQO7" s="209"/>
      <c r="TQP7" s="179"/>
      <c r="TQQ7" s="179"/>
      <c r="TQR7" s="179"/>
      <c r="TQS7" s="179"/>
      <c r="TQT7" s="179"/>
      <c r="TQU7" s="179"/>
      <c r="TQV7" s="199"/>
      <c r="TQW7" s="199"/>
      <c r="TQX7" s="199"/>
      <c r="TQY7" s="199"/>
      <c r="TQZ7" s="199"/>
      <c r="TRA7" s="199"/>
      <c r="TRB7" s="199"/>
      <c r="TRC7" s="199"/>
      <c r="TRD7" s="189"/>
      <c r="TRE7" s="209"/>
      <c r="TRF7" s="179"/>
      <c r="TRG7" s="179"/>
      <c r="TRH7" s="179"/>
      <c r="TRI7" s="179"/>
      <c r="TRJ7" s="179"/>
      <c r="TRK7" s="179"/>
      <c r="TRL7" s="199"/>
      <c r="TRM7" s="199"/>
      <c r="TRN7" s="199"/>
      <c r="TRO7" s="199"/>
      <c r="TRP7" s="199"/>
      <c r="TRQ7" s="199"/>
      <c r="TRR7" s="199"/>
      <c r="TRS7" s="199"/>
      <c r="TRT7" s="189"/>
      <c r="TRU7" s="209"/>
      <c r="TRV7" s="179"/>
      <c r="TRW7" s="179"/>
      <c r="TRX7" s="179"/>
      <c r="TRY7" s="179"/>
      <c r="TRZ7" s="179"/>
      <c r="TSA7" s="179"/>
      <c r="TSB7" s="199"/>
      <c r="TSC7" s="199"/>
      <c r="TSD7" s="199"/>
      <c r="TSE7" s="199"/>
      <c r="TSF7" s="199"/>
      <c r="TSG7" s="199"/>
      <c r="TSH7" s="199"/>
      <c r="TSI7" s="199"/>
      <c r="TSJ7" s="189"/>
      <c r="TSK7" s="209"/>
      <c r="TSL7" s="179"/>
      <c r="TSM7" s="179"/>
      <c r="TSN7" s="179"/>
      <c r="TSO7" s="179"/>
      <c r="TSP7" s="179"/>
      <c r="TSQ7" s="179"/>
      <c r="TSR7" s="199"/>
      <c r="TSS7" s="199"/>
      <c r="TST7" s="199"/>
      <c r="TSU7" s="199"/>
      <c r="TSV7" s="199"/>
      <c r="TSW7" s="199"/>
      <c r="TSX7" s="199"/>
      <c r="TSY7" s="199"/>
      <c r="TSZ7" s="189"/>
      <c r="TTA7" s="209"/>
      <c r="TTB7" s="179"/>
      <c r="TTC7" s="179"/>
      <c r="TTD7" s="179"/>
      <c r="TTE7" s="179"/>
      <c r="TTF7" s="179"/>
      <c r="TTG7" s="179"/>
      <c r="TTH7" s="199"/>
      <c r="TTI7" s="199"/>
      <c r="TTJ7" s="199"/>
      <c r="TTK7" s="199"/>
      <c r="TTL7" s="199"/>
      <c r="TTM7" s="199"/>
      <c r="TTN7" s="199"/>
      <c r="TTO7" s="199"/>
      <c r="TTP7" s="189"/>
      <c r="TTQ7" s="209"/>
      <c r="TTR7" s="179"/>
      <c r="TTS7" s="179"/>
      <c r="TTT7" s="179"/>
      <c r="TTU7" s="179"/>
      <c r="TTV7" s="179"/>
      <c r="TTW7" s="179"/>
      <c r="TTX7" s="199"/>
      <c r="TTY7" s="199"/>
      <c r="TTZ7" s="199"/>
      <c r="TUA7" s="199"/>
      <c r="TUB7" s="199"/>
      <c r="TUC7" s="199"/>
      <c r="TUD7" s="199"/>
      <c r="TUE7" s="199"/>
      <c r="TUF7" s="189"/>
      <c r="TUG7" s="209"/>
      <c r="TUH7" s="179"/>
      <c r="TUI7" s="179"/>
      <c r="TUJ7" s="179"/>
      <c r="TUK7" s="179"/>
      <c r="TUL7" s="179"/>
      <c r="TUM7" s="179"/>
      <c r="TUN7" s="199"/>
      <c r="TUO7" s="199"/>
      <c r="TUP7" s="199"/>
      <c r="TUQ7" s="199"/>
      <c r="TUR7" s="199"/>
      <c r="TUS7" s="199"/>
      <c r="TUT7" s="199"/>
      <c r="TUU7" s="199"/>
      <c r="TUV7" s="189"/>
      <c r="TUW7" s="209"/>
      <c r="TUX7" s="179"/>
      <c r="TUY7" s="179"/>
      <c r="TUZ7" s="179"/>
      <c r="TVA7" s="179"/>
      <c r="TVB7" s="179"/>
      <c r="TVC7" s="179"/>
      <c r="TVD7" s="199"/>
      <c r="TVE7" s="199"/>
      <c r="TVF7" s="199"/>
      <c r="TVG7" s="199"/>
      <c r="TVH7" s="199"/>
      <c r="TVI7" s="199"/>
      <c r="TVJ7" s="199"/>
      <c r="TVK7" s="199"/>
      <c r="TVL7" s="189"/>
      <c r="TVM7" s="209"/>
      <c r="TVN7" s="179"/>
      <c r="TVO7" s="179"/>
      <c r="TVP7" s="179"/>
      <c r="TVQ7" s="179"/>
      <c r="TVR7" s="179"/>
      <c r="TVS7" s="179"/>
      <c r="TVT7" s="199"/>
      <c r="TVU7" s="199"/>
      <c r="TVV7" s="199"/>
      <c r="TVW7" s="199"/>
      <c r="TVX7" s="199"/>
      <c r="TVY7" s="199"/>
      <c r="TVZ7" s="199"/>
      <c r="TWA7" s="199"/>
      <c r="TWB7" s="189"/>
      <c r="TWC7" s="209"/>
      <c r="TWD7" s="179"/>
      <c r="TWE7" s="179"/>
      <c r="TWF7" s="179"/>
      <c r="TWG7" s="179"/>
      <c r="TWH7" s="179"/>
      <c r="TWI7" s="179"/>
      <c r="TWJ7" s="199"/>
      <c r="TWK7" s="199"/>
      <c r="TWL7" s="199"/>
      <c r="TWM7" s="199"/>
      <c r="TWN7" s="199"/>
      <c r="TWO7" s="199"/>
      <c r="TWP7" s="199"/>
      <c r="TWQ7" s="199"/>
      <c r="TWR7" s="189"/>
      <c r="TWS7" s="209"/>
      <c r="TWT7" s="179"/>
      <c r="TWU7" s="179"/>
      <c r="TWV7" s="179"/>
      <c r="TWW7" s="179"/>
      <c r="TWX7" s="179"/>
      <c r="TWY7" s="179"/>
      <c r="TWZ7" s="199"/>
      <c r="TXA7" s="199"/>
      <c r="TXB7" s="199"/>
      <c r="TXC7" s="199"/>
      <c r="TXD7" s="199"/>
      <c r="TXE7" s="199"/>
      <c r="TXF7" s="199"/>
      <c r="TXG7" s="199"/>
      <c r="TXH7" s="189"/>
      <c r="TXI7" s="209"/>
      <c r="TXJ7" s="179"/>
      <c r="TXK7" s="179"/>
      <c r="TXL7" s="179"/>
      <c r="TXM7" s="179"/>
      <c r="TXN7" s="179"/>
      <c r="TXO7" s="179"/>
      <c r="TXP7" s="199"/>
      <c r="TXQ7" s="199"/>
      <c r="TXR7" s="199"/>
      <c r="TXS7" s="199"/>
      <c r="TXT7" s="199"/>
      <c r="TXU7" s="199"/>
      <c r="TXV7" s="199"/>
      <c r="TXW7" s="199"/>
      <c r="TXX7" s="189"/>
      <c r="TXY7" s="209"/>
      <c r="TXZ7" s="179"/>
      <c r="TYA7" s="179"/>
      <c r="TYB7" s="179"/>
      <c r="TYC7" s="179"/>
      <c r="TYD7" s="179"/>
      <c r="TYE7" s="179"/>
      <c r="TYF7" s="199"/>
      <c r="TYG7" s="199"/>
      <c r="TYH7" s="199"/>
      <c r="TYI7" s="199"/>
      <c r="TYJ7" s="199"/>
      <c r="TYK7" s="199"/>
      <c r="TYL7" s="199"/>
      <c r="TYM7" s="199"/>
      <c r="TYN7" s="189"/>
      <c r="TYO7" s="209"/>
      <c r="TYP7" s="179"/>
      <c r="TYQ7" s="179"/>
      <c r="TYR7" s="179"/>
      <c r="TYS7" s="179"/>
      <c r="TYT7" s="179"/>
      <c r="TYU7" s="179"/>
      <c r="TYV7" s="199"/>
      <c r="TYW7" s="199"/>
      <c r="TYX7" s="199"/>
      <c r="TYY7" s="199"/>
      <c r="TYZ7" s="199"/>
      <c r="TZA7" s="199"/>
      <c r="TZB7" s="199"/>
      <c r="TZC7" s="199"/>
      <c r="TZD7" s="189"/>
      <c r="TZE7" s="209"/>
      <c r="TZF7" s="179"/>
      <c r="TZG7" s="179"/>
      <c r="TZH7" s="179"/>
      <c r="TZI7" s="179"/>
      <c r="TZJ7" s="179"/>
      <c r="TZK7" s="179"/>
      <c r="TZL7" s="199"/>
      <c r="TZM7" s="199"/>
      <c r="TZN7" s="199"/>
      <c r="TZO7" s="199"/>
      <c r="TZP7" s="199"/>
      <c r="TZQ7" s="199"/>
      <c r="TZR7" s="199"/>
      <c r="TZS7" s="199"/>
      <c r="TZT7" s="189"/>
      <c r="TZU7" s="209"/>
      <c r="TZV7" s="179"/>
      <c r="TZW7" s="179"/>
      <c r="TZX7" s="179"/>
      <c r="TZY7" s="179"/>
      <c r="TZZ7" s="179"/>
      <c r="UAA7" s="179"/>
      <c r="UAB7" s="199"/>
      <c r="UAC7" s="199"/>
      <c r="UAD7" s="199"/>
      <c r="UAE7" s="199"/>
      <c r="UAF7" s="199"/>
      <c r="UAG7" s="199"/>
      <c r="UAH7" s="199"/>
      <c r="UAI7" s="199"/>
      <c r="UAJ7" s="189"/>
      <c r="UAK7" s="209"/>
      <c r="UAL7" s="179"/>
      <c r="UAM7" s="179"/>
      <c r="UAN7" s="179"/>
      <c r="UAO7" s="179"/>
      <c r="UAP7" s="179"/>
      <c r="UAQ7" s="179"/>
      <c r="UAR7" s="199"/>
      <c r="UAS7" s="199"/>
      <c r="UAT7" s="199"/>
      <c r="UAU7" s="199"/>
      <c r="UAV7" s="199"/>
      <c r="UAW7" s="199"/>
      <c r="UAX7" s="199"/>
      <c r="UAY7" s="199"/>
      <c r="UAZ7" s="189"/>
      <c r="UBA7" s="209"/>
      <c r="UBB7" s="179"/>
      <c r="UBC7" s="179"/>
      <c r="UBD7" s="179"/>
      <c r="UBE7" s="179"/>
      <c r="UBF7" s="179"/>
      <c r="UBG7" s="179"/>
      <c r="UBH7" s="199"/>
      <c r="UBI7" s="199"/>
      <c r="UBJ7" s="199"/>
      <c r="UBK7" s="199"/>
      <c r="UBL7" s="199"/>
      <c r="UBM7" s="199"/>
      <c r="UBN7" s="199"/>
      <c r="UBO7" s="199"/>
      <c r="UBP7" s="189"/>
      <c r="UBQ7" s="209"/>
      <c r="UBR7" s="179"/>
      <c r="UBS7" s="179"/>
      <c r="UBT7" s="179"/>
      <c r="UBU7" s="179"/>
      <c r="UBV7" s="179"/>
      <c r="UBW7" s="179"/>
      <c r="UBX7" s="199"/>
      <c r="UBY7" s="199"/>
      <c r="UBZ7" s="199"/>
      <c r="UCA7" s="199"/>
      <c r="UCB7" s="199"/>
      <c r="UCC7" s="199"/>
      <c r="UCD7" s="199"/>
      <c r="UCE7" s="199"/>
      <c r="UCF7" s="189"/>
      <c r="UCG7" s="209"/>
      <c r="UCH7" s="179"/>
      <c r="UCI7" s="179"/>
      <c r="UCJ7" s="179"/>
      <c r="UCK7" s="179"/>
      <c r="UCL7" s="179"/>
      <c r="UCM7" s="179"/>
      <c r="UCN7" s="199"/>
      <c r="UCO7" s="199"/>
      <c r="UCP7" s="199"/>
      <c r="UCQ7" s="199"/>
      <c r="UCR7" s="199"/>
      <c r="UCS7" s="199"/>
      <c r="UCT7" s="199"/>
      <c r="UCU7" s="199"/>
      <c r="UCV7" s="189"/>
      <c r="UCW7" s="209"/>
      <c r="UCX7" s="179"/>
      <c r="UCY7" s="179"/>
      <c r="UCZ7" s="179"/>
      <c r="UDA7" s="179"/>
      <c r="UDB7" s="179"/>
      <c r="UDC7" s="179"/>
      <c r="UDD7" s="199"/>
      <c r="UDE7" s="199"/>
      <c r="UDF7" s="199"/>
      <c r="UDG7" s="199"/>
      <c r="UDH7" s="199"/>
      <c r="UDI7" s="199"/>
      <c r="UDJ7" s="199"/>
      <c r="UDK7" s="199"/>
      <c r="UDL7" s="189"/>
      <c r="UDM7" s="209"/>
      <c r="UDN7" s="179"/>
      <c r="UDO7" s="179"/>
      <c r="UDP7" s="179"/>
      <c r="UDQ7" s="179"/>
      <c r="UDR7" s="179"/>
      <c r="UDS7" s="179"/>
      <c r="UDT7" s="199"/>
      <c r="UDU7" s="199"/>
      <c r="UDV7" s="199"/>
      <c r="UDW7" s="199"/>
      <c r="UDX7" s="199"/>
      <c r="UDY7" s="199"/>
      <c r="UDZ7" s="199"/>
      <c r="UEA7" s="199"/>
      <c r="UEB7" s="189"/>
      <c r="UEC7" s="209"/>
      <c r="UED7" s="179"/>
      <c r="UEE7" s="179"/>
      <c r="UEF7" s="179"/>
      <c r="UEG7" s="179"/>
      <c r="UEH7" s="179"/>
      <c r="UEI7" s="179"/>
      <c r="UEJ7" s="199"/>
      <c r="UEK7" s="199"/>
      <c r="UEL7" s="199"/>
      <c r="UEM7" s="199"/>
      <c r="UEN7" s="199"/>
      <c r="UEO7" s="199"/>
      <c r="UEP7" s="199"/>
      <c r="UEQ7" s="199"/>
      <c r="UER7" s="189"/>
      <c r="UES7" s="209"/>
      <c r="UET7" s="179"/>
      <c r="UEU7" s="179"/>
      <c r="UEV7" s="179"/>
      <c r="UEW7" s="179"/>
      <c r="UEX7" s="179"/>
      <c r="UEY7" s="179"/>
      <c r="UEZ7" s="199"/>
      <c r="UFA7" s="199"/>
      <c r="UFB7" s="199"/>
      <c r="UFC7" s="199"/>
      <c r="UFD7" s="199"/>
      <c r="UFE7" s="199"/>
      <c r="UFF7" s="199"/>
      <c r="UFG7" s="199"/>
      <c r="UFH7" s="189"/>
      <c r="UFI7" s="209"/>
      <c r="UFJ7" s="179"/>
      <c r="UFK7" s="179"/>
      <c r="UFL7" s="179"/>
      <c r="UFM7" s="179"/>
      <c r="UFN7" s="179"/>
      <c r="UFO7" s="179"/>
      <c r="UFP7" s="199"/>
      <c r="UFQ7" s="199"/>
      <c r="UFR7" s="199"/>
      <c r="UFS7" s="199"/>
      <c r="UFT7" s="199"/>
      <c r="UFU7" s="199"/>
      <c r="UFV7" s="199"/>
      <c r="UFW7" s="199"/>
      <c r="UFX7" s="189"/>
      <c r="UFY7" s="209"/>
      <c r="UFZ7" s="179"/>
      <c r="UGA7" s="179"/>
      <c r="UGB7" s="179"/>
      <c r="UGC7" s="179"/>
      <c r="UGD7" s="179"/>
      <c r="UGE7" s="179"/>
      <c r="UGF7" s="199"/>
      <c r="UGG7" s="199"/>
      <c r="UGH7" s="199"/>
      <c r="UGI7" s="199"/>
      <c r="UGJ7" s="199"/>
      <c r="UGK7" s="199"/>
      <c r="UGL7" s="199"/>
      <c r="UGM7" s="199"/>
      <c r="UGN7" s="189"/>
      <c r="UGO7" s="209"/>
      <c r="UGP7" s="179"/>
      <c r="UGQ7" s="179"/>
      <c r="UGR7" s="179"/>
      <c r="UGS7" s="179"/>
      <c r="UGT7" s="179"/>
      <c r="UGU7" s="179"/>
      <c r="UGV7" s="199"/>
      <c r="UGW7" s="199"/>
      <c r="UGX7" s="199"/>
      <c r="UGY7" s="199"/>
      <c r="UGZ7" s="199"/>
      <c r="UHA7" s="199"/>
      <c r="UHB7" s="199"/>
      <c r="UHC7" s="199"/>
      <c r="UHD7" s="189"/>
      <c r="UHE7" s="209"/>
      <c r="UHF7" s="179"/>
      <c r="UHG7" s="179"/>
      <c r="UHH7" s="179"/>
      <c r="UHI7" s="179"/>
      <c r="UHJ7" s="179"/>
      <c r="UHK7" s="179"/>
      <c r="UHL7" s="199"/>
      <c r="UHM7" s="199"/>
      <c r="UHN7" s="199"/>
      <c r="UHO7" s="199"/>
      <c r="UHP7" s="199"/>
      <c r="UHQ7" s="199"/>
      <c r="UHR7" s="199"/>
      <c r="UHS7" s="199"/>
      <c r="UHT7" s="189"/>
      <c r="UHU7" s="209"/>
      <c r="UHV7" s="179"/>
      <c r="UHW7" s="179"/>
      <c r="UHX7" s="179"/>
      <c r="UHY7" s="179"/>
      <c r="UHZ7" s="179"/>
      <c r="UIA7" s="179"/>
      <c r="UIB7" s="199"/>
      <c r="UIC7" s="199"/>
      <c r="UID7" s="199"/>
      <c r="UIE7" s="199"/>
      <c r="UIF7" s="199"/>
      <c r="UIG7" s="199"/>
      <c r="UIH7" s="199"/>
      <c r="UII7" s="199"/>
      <c r="UIJ7" s="189"/>
      <c r="UIK7" s="209"/>
      <c r="UIL7" s="179"/>
      <c r="UIM7" s="179"/>
      <c r="UIN7" s="179"/>
      <c r="UIO7" s="179"/>
      <c r="UIP7" s="179"/>
      <c r="UIQ7" s="179"/>
      <c r="UIR7" s="199"/>
      <c r="UIS7" s="199"/>
      <c r="UIT7" s="199"/>
      <c r="UIU7" s="199"/>
      <c r="UIV7" s="199"/>
      <c r="UIW7" s="199"/>
      <c r="UIX7" s="199"/>
      <c r="UIY7" s="199"/>
      <c r="UIZ7" s="189"/>
      <c r="UJA7" s="209"/>
      <c r="UJB7" s="179"/>
      <c r="UJC7" s="179"/>
      <c r="UJD7" s="179"/>
      <c r="UJE7" s="179"/>
      <c r="UJF7" s="179"/>
      <c r="UJG7" s="179"/>
      <c r="UJH7" s="199"/>
      <c r="UJI7" s="199"/>
      <c r="UJJ7" s="199"/>
      <c r="UJK7" s="199"/>
      <c r="UJL7" s="199"/>
      <c r="UJM7" s="199"/>
      <c r="UJN7" s="199"/>
      <c r="UJO7" s="199"/>
      <c r="UJP7" s="189"/>
      <c r="UJQ7" s="209"/>
      <c r="UJR7" s="179"/>
      <c r="UJS7" s="179"/>
      <c r="UJT7" s="179"/>
      <c r="UJU7" s="179"/>
      <c r="UJV7" s="179"/>
      <c r="UJW7" s="179"/>
      <c r="UJX7" s="199"/>
      <c r="UJY7" s="199"/>
      <c r="UJZ7" s="199"/>
      <c r="UKA7" s="199"/>
      <c r="UKB7" s="199"/>
      <c r="UKC7" s="199"/>
      <c r="UKD7" s="199"/>
      <c r="UKE7" s="199"/>
      <c r="UKF7" s="189"/>
      <c r="UKG7" s="209"/>
      <c r="UKH7" s="179"/>
      <c r="UKI7" s="179"/>
      <c r="UKJ7" s="179"/>
      <c r="UKK7" s="179"/>
      <c r="UKL7" s="179"/>
      <c r="UKM7" s="179"/>
      <c r="UKN7" s="199"/>
      <c r="UKO7" s="199"/>
      <c r="UKP7" s="199"/>
      <c r="UKQ7" s="199"/>
      <c r="UKR7" s="199"/>
      <c r="UKS7" s="199"/>
      <c r="UKT7" s="199"/>
      <c r="UKU7" s="199"/>
      <c r="UKV7" s="189"/>
      <c r="UKW7" s="209"/>
      <c r="UKX7" s="179"/>
      <c r="UKY7" s="179"/>
      <c r="UKZ7" s="179"/>
      <c r="ULA7" s="179"/>
      <c r="ULB7" s="179"/>
      <c r="ULC7" s="179"/>
      <c r="ULD7" s="199"/>
      <c r="ULE7" s="199"/>
      <c r="ULF7" s="199"/>
      <c r="ULG7" s="199"/>
      <c r="ULH7" s="199"/>
      <c r="ULI7" s="199"/>
      <c r="ULJ7" s="199"/>
      <c r="ULK7" s="199"/>
      <c r="ULL7" s="189"/>
      <c r="ULM7" s="209"/>
      <c r="ULN7" s="179"/>
      <c r="ULO7" s="179"/>
      <c r="ULP7" s="179"/>
      <c r="ULQ7" s="179"/>
      <c r="ULR7" s="179"/>
      <c r="ULS7" s="179"/>
      <c r="ULT7" s="199"/>
      <c r="ULU7" s="199"/>
      <c r="ULV7" s="199"/>
      <c r="ULW7" s="199"/>
      <c r="ULX7" s="199"/>
      <c r="ULY7" s="199"/>
      <c r="ULZ7" s="199"/>
      <c r="UMA7" s="199"/>
      <c r="UMB7" s="189"/>
      <c r="UMC7" s="209"/>
      <c r="UMD7" s="179"/>
      <c r="UME7" s="179"/>
      <c r="UMF7" s="179"/>
      <c r="UMG7" s="179"/>
      <c r="UMH7" s="179"/>
      <c r="UMI7" s="179"/>
      <c r="UMJ7" s="199"/>
      <c r="UMK7" s="199"/>
      <c r="UML7" s="199"/>
      <c r="UMM7" s="199"/>
      <c r="UMN7" s="199"/>
      <c r="UMO7" s="199"/>
      <c r="UMP7" s="199"/>
      <c r="UMQ7" s="199"/>
      <c r="UMR7" s="189"/>
      <c r="UMS7" s="209"/>
      <c r="UMT7" s="179"/>
      <c r="UMU7" s="179"/>
      <c r="UMV7" s="179"/>
      <c r="UMW7" s="179"/>
      <c r="UMX7" s="179"/>
      <c r="UMY7" s="179"/>
      <c r="UMZ7" s="199"/>
      <c r="UNA7" s="199"/>
      <c r="UNB7" s="199"/>
      <c r="UNC7" s="199"/>
      <c r="UND7" s="199"/>
      <c r="UNE7" s="199"/>
      <c r="UNF7" s="199"/>
      <c r="UNG7" s="199"/>
      <c r="UNH7" s="189"/>
      <c r="UNI7" s="209"/>
      <c r="UNJ7" s="179"/>
      <c r="UNK7" s="179"/>
      <c r="UNL7" s="179"/>
      <c r="UNM7" s="179"/>
      <c r="UNN7" s="179"/>
      <c r="UNO7" s="179"/>
      <c r="UNP7" s="199"/>
      <c r="UNQ7" s="199"/>
      <c r="UNR7" s="199"/>
      <c r="UNS7" s="199"/>
      <c r="UNT7" s="199"/>
      <c r="UNU7" s="199"/>
      <c r="UNV7" s="199"/>
      <c r="UNW7" s="199"/>
      <c r="UNX7" s="189"/>
      <c r="UNY7" s="209"/>
      <c r="UNZ7" s="179"/>
      <c r="UOA7" s="179"/>
      <c r="UOB7" s="179"/>
      <c r="UOC7" s="179"/>
      <c r="UOD7" s="179"/>
      <c r="UOE7" s="179"/>
      <c r="UOF7" s="199"/>
      <c r="UOG7" s="199"/>
      <c r="UOH7" s="199"/>
      <c r="UOI7" s="199"/>
      <c r="UOJ7" s="199"/>
      <c r="UOK7" s="199"/>
      <c r="UOL7" s="199"/>
      <c r="UOM7" s="199"/>
      <c r="UON7" s="189"/>
      <c r="UOO7" s="209"/>
      <c r="UOP7" s="179"/>
      <c r="UOQ7" s="179"/>
      <c r="UOR7" s="179"/>
      <c r="UOS7" s="179"/>
      <c r="UOT7" s="179"/>
      <c r="UOU7" s="179"/>
      <c r="UOV7" s="199"/>
      <c r="UOW7" s="199"/>
      <c r="UOX7" s="199"/>
      <c r="UOY7" s="199"/>
      <c r="UOZ7" s="199"/>
      <c r="UPA7" s="199"/>
      <c r="UPB7" s="199"/>
      <c r="UPC7" s="199"/>
      <c r="UPD7" s="189"/>
      <c r="UPE7" s="209"/>
      <c r="UPF7" s="179"/>
      <c r="UPG7" s="179"/>
      <c r="UPH7" s="179"/>
      <c r="UPI7" s="179"/>
      <c r="UPJ7" s="179"/>
      <c r="UPK7" s="179"/>
      <c r="UPL7" s="199"/>
      <c r="UPM7" s="199"/>
      <c r="UPN7" s="199"/>
      <c r="UPO7" s="199"/>
      <c r="UPP7" s="199"/>
      <c r="UPQ7" s="199"/>
      <c r="UPR7" s="199"/>
      <c r="UPS7" s="199"/>
      <c r="UPT7" s="189"/>
      <c r="UPU7" s="209"/>
      <c r="UPV7" s="179"/>
      <c r="UPW7" s="179"/>
      <c r="UPX7" s="179"/>
      <c r="UPY7" s="179"/>
      <c r="UPZ7" s="179"/>
      <c r="UQA7" s="179"/>
      <c r="UQB7" s="199"/>
      <c r="UQC7" s="199"/>
      <c r="UQD7" s="199"/>
      <c r="UQE7" s="199"/>
      <c r="UQF7" s="199"/>
      <c r="UQG7" s="199"/>
      <c r="UQH7" s="199"/>
      <c r="UQI7" s="199"/>
      <c r="UQJ7" s="189"/>
      <c r="UQK7" s="209"/>
      <c r="UQL7" s="179"/>
      <c r="UQM7" s="179"/>
      <c r="UQN7" s="179"/>
      <c r="UQO7" s="179"/>
      <c r="UQP7" s="179"/>
      <c r="UQQ7" s="179"/>
      <c r="UQR7" s="199"/>
      <c r="UQS7" s="199"/>
      <c r="UQT7" s="199"/>
      <c r="UQU7" s="199"/>
      <c r="UQV7" s="199"/>
      <c r="UQW7" s="199"/>
      <c r="UQX7" s="199"/>
      <c r="UQY7" s="199"/>
      <c r="UQZ7" s="189"/>
      <c r="URA7" s="209"/>
      <c r="URB7" s="179"/>
      <c r="URC7" s="179"/>
      <c r="URD7" s="179"/>
      <c r="URE7" s="179"/>
      <c r="URF7" s="179"/>
      <c r="URG7" s="179"/>
      <c r="URH7" s="199"/>
      <c r="URI7" s="199"/>
      <c r="URJ7" s="199"/>
      <c r="URK7" s="199"/>
      <c r="URL7" s="199"/>
      <c r="URM7" s="199"/>
      <c r="URN7" s="199"/>
      <c r="URO7" s="199"/>
      <c r="URP7" s="189"/>
      <c r="URQ7" s="209"/>
      <c r="URR7" s="179"/>
      <c r="URS7" s="179"/>
      <c r="URT7" s="179"/>
      <c r="URU7" s="179"/>
      <c r="URV7" s="179"/>
      <c r="URW7" s="179"/>
      <c r="URX7" s="199"/>
      <c r="URY7" s="199"/>
      <c r="URZ7" s="199"/>
      <c r="USA7" s="199"/>
      <c r="USB7" s="199"/>
      <c r="USC7" s="199"/>
      <c r="USD7" s="199"/>
      <c r="USE7" s="199"/>
      <c r="USF7" s="189"/>
      <c r="USG7" s="209"/>
      <c r="USH7" s="179"/>
      <c r="USI7" s="179"/>
      <c r="USJ7" s="179"/>
      <c r="USK7" s="179"/>
      <c r="USL7" s="179"/>
      <c r="USM7" s="179"/>
      <c r="USN7" s="199"/>
      <c r="USO7" s="199"/>
      <c r="USP7" s="199"/>
      <c r="USQ7" s="199"/>
      <c r="USR7" s="199"/>
      <c r="USS7" s="199"/>
      <c r="UST7" s="199"/>
      <c r="USU7" s="199"/>
      <c r="USV7" s="189"/>
      <c r="USW7" s="209"/>
      <c r="USX7" s="179"/>
      <c r="USY7" s="179"/>
      <c r="USZ7" s="179"/>
      <c r="UTA7" s="179"/>
      <c r="UTB7" s="179"/>
      <c r="UTC7" s="179"/>
      <c r="UTD7" s="199"/>
      <c r="UTE7" s="199"/>
      <c r="UTF7" s="199"/>
      <c r="UTG7" s="199"/>
      <c r="UTH7" s="199"/>
      <c r="UTI7" s="199"/>
      <c r="UTJ7" s="199"/>
      <c r="UTK7" s="199"/>
      <c r="UTL7" s="189"/>
      <c r="UTM7" s="209"/>
      <c r="UTN7" s="179"/>
      <c r="UTO7" s="179"/>
      <c r="UTP7" s="179"/>
      <c r="UTQ7" s="179"/>
      <c r="UTR7" s="179"/>
      <c r="UTS7" s="179"/>
      <c r="UTT7" s="199"/>
      <c r="UTU7" s="199"/>
      <c r="UTV7" s="199"/>
      <c r="UTW7" s="199"/>
      <c r="UTX7" s="199"/>
      <c r="UTY7" s="199"/>
      <c r="UTZ7" s="199"/>
      <c r="UUA7" s="199"/>
      <c r="UUB7" s="189"/>
      <c r="UUC7" s="209"/>
      <c r="UUD7" s="179"/>
      <c r="UUE7" s="179"/>
      <c r="UUF7" s="179"/>
      <c r="UUG7" s="179"/>
      <c r="UUH7" s="179"/>
      <c r="UUI7" s="179"/>
      <c r="UUJ7" s="199"/>
      <c r="UUK7" s="199"/>
      <c r="UUL7" s="199"/>
      <c r="UUM7" s="199"/>
      <c r="UUN7" s="199"/>
      <c r="UUO7" s="199"/>
      <c r="UUP7" s="199"/>
      <c r="UUQ7" s="199"/>
      <c r="UUR7" s="189"/>
      <c r="UUS7" s="209"/>
      <c r="UUT7" s="179"/>
      <c r="UUU7" s="179"/>
      <c r="UUV7" s="179"/>
      <c r="UUW7" s="179"/>
      <c r="UUX7" s="179"/>
      <c r="UUY7" s="179"/>
      <c r="UUZ7" s="199"/>
      <c r="UVA7" s="199"/>
      <c r="UVB7" s="199"/>
      <c r="UVC7" s="199"/>
      <c r="UVD7" s="199"/>
      <c r="UVE7" s="199"/>
      <c r="UVF7" s="199"/>
      <c r="UVG7" s="199"/>
      <c r="UVH7" s="189"/>
      <c r="UVI7" s="209"/>
      <c r="UVJ7" s="179"/>
      <c r="UVK7" s="179"/>
      <c r="UVL7" s="179"/>
      <c r="UVM7" s="179"/>
      <c r="UVN7" s="179"/>
      <c r="UVO7" s="179"/>
      <c r="UVP7" s="199"/>
      <c r="UVQ7" s="199"/>
      <c r="UVR7" s="199"/>
      <c r="UVS7" s="199"/>
      <c r="UVT7" s="199"/>
      <c r="UVU7" s="199"/>
      <c r="UVV7" s="199"/>
      <c r="UVW7" s="199"/>
      <c r="UVX7" s="189"/>
      <c r="UVY7" s="209"/>
      <c r="UVZ7" s="179"/>
      <c r="UWA7" s="179"/>
      <c r="UWB7" s="179"/>
      <c r="UWC7" s="179"/>
      <c r="UWD7" s="179"/>
      <c r="UWE7" s="179"/>
      <c r="UWF7" s="199"/>
      <c r="UWG7" s="199"/>
      <c r="UWH7" s="199"/>
      <c r="UWI7" s="199"/>
      <c r="UWJ7" s="199"/>
      <c r="UWK7" s="199"/>
      <c r="UWL7" s="199"/>
      <c r="UWM7" s="199"/>
      <c r="UWN7" s="189"/>
      <c r="UWO7" s="209"/>
      <c r="UWP7" s="179"/>
      <c r="UWQ7" s="179"/>
      <c r="UWR7" s="179"/>
      <c r="UWS7" s="179"/>
      <c r="UWT7" s="179"/>
      <c r="UWU7" s="179"/>
      <c r="UWV7" s="199"/>
      <c r="UWW7" s="199"/>
      <c r="UWX7" s="199"/>
      <c r="UWY7" s="199"/>
      <c r="UWZ7" s="199"/>
      <c r="UXA7" s="199"/>
      <c r="UXB7" s="199"/>
      <c r="UXC7" s="199"/>
      <c r="UXD7" s="189"/>
      <c r="UXE7" s="209"/>
      <c r="UXF7" s="179"/>
      <c r="UXG7" s="179"/>
      <c r="UXH7" s="179"/>
      <c r="UXI7" s="179"/>
      <c r="UXJ7" s="179"/>
      <c r="UXK7" s="179"/>
      <c r="UXL7" s="199"/>
      <c r="UXM7" s="199"/>
      <c r="UXN7" s="199"/>
      <c r="UXO7" s="199"/>
      <c r="UXP7" s="199"/>
      <c r="UXQ7" s="199"/>
      <c r="UXR7" s="199"/>
      <c r="UXS7" s="199"/>
      <c r="UXT7" s="189"/>
      <c r="UXU7" s="209"/>
      <c r="UXV7" s="179"/>
      <c r="UXW7" s="179"/>
      <c r="UXX7" s="179"/>
      <c r="UXY7" s="179"/>
      <c r="UXZ7" s="179"/>
      <c r="UYA7" s="179"/>
      <c r="UYB7" s="199"/>
      <c r="UYC7" s="199"/>
      <c r="UYD7" s="199"/>
      <c r="UYE7" s="199"/>
      <c r="UYF7" s="199"/>
      <c r="UYG7" s="199"/>
      <c r="UYH7" s="199"/>
      <c r="UYI7" s="199"/>
      <c r="UYJ7" s="189"/>
      <c r="UYK7" s="209"/>
      <c r="UYL7" s="179"/>
      <c r="UYM7" s="179"/>
      <c r="UYN7" s="179"/>
      <c r="UYO7" s="179"/>
      <c r="UYP7" s="179"/>
      <c r="UYQ7" s="179"/>
      <c r="UYR7" s="199"/>
      <c r="UYS7" s="199"/>
      <c r="UYT7" s="199"/>
      <c r="UYU7" s="199"/>
      <c r="UYV7" s="199"/>
      <c r="UYW7" s="199"/>
      <c r="UYX7" s="199"/>
      <c r="UYY7" s="199"/>
      <c r="UYZ7" s="189"/>
      <c r="UZA7" s="209"/>
      <c r="UZB7" s="179"/>
      <c r="UZC7" s="179"/>
      <c r="UZD7" s="179"/>
      <c r="UZE7" s="179"/>
      <c r="UZF7" s="179"/>
      <c r="UZG7" s="179"/>
      <c r="UZH7" s="199"/>
      <c r="UZI7" s="199"/>
      <c r="UZJ7" s="199"/>
      <c r="UZK7" s="199"/>
      <c r="UZL7" s="199"/>
      <c r="UZM7" s="199"/>
      <c r="UZN7" s="199"/>
      <c r="UZO7" s="199"/>
      <c r="UZP7" s="189"/>
      <c r="UZQ7" s="209"/>
      <c r="UZR7" s="179"/>
      <c r="UZS7" s="179"/>
      <c r="UZT7" s="179"/>
      <c r="UZU7" s="179"/>
      <c r="UZV7" s="179"/>
      <c r="UZW7" s="179"/>
      <c r="UZX7" s="199"/>
      <c r="UZY7" s="199"/>
      <c r="UZZ7" s="199"/>
      <c r="VAA7" s="199"/>
      <c r="VAB7" s="199"/>
      <c r="VAC7" s="199"/>
      <c r="VAD7" s="199"/>
      <c r="VAE7" s="199"/>
      <c r="VAF7" s="189"/>
      <c r="VAG7" s="209"/>
      <c r="VAH7" s="179"/>
      <c r="VAI7" s="179"/>
      <c r="VAJ7" s="179"/>
      <c r="VAK7" s="179"/>
      <c r="VAL7" s="179"/>
      <c r="VAM7" s="179"/>
      <c r="VAN7" s="199"/>
      <c r="VAO7" s="199"/>
      <c r="VAP7" s="199"/>
      <c r="VAQ7" s="199"/>
      <c r="VAR7" s="199"/>
      <c r="VAS7" s="199"/>
      <c r="VAT7" s="199"/>
      <c r="VAU7" s="199"/>
      <c r="VAV7" s="189"/>
      <c r="VAW7" s="209"/>
      <c r="VAX7" s="179"/>
      <c r="VAY7" s="179"/>
      <c r="VAZ7" s="179"/>
      <c r="VBA7" s="179"/>
      <c r="VBB7" s="179"/>
      <c r="VBC7" s="179"/>
      <c r="VBD7" s="199"/>
      <c r="VBE7" s="199"/>
      <c r="VBF7" s="199"/>
      <c r="VBG7" s="199"/>
      <c r="VBH7" s="199"/>
      <c r="VBI7" s="199"/>
      <c r="VBJ7" s="199"/>
      <c r="VBK7" s="199"/>
      <c r="VBL7" s="189"/>
      <c r="VBM7" s="209"/>
      <c r="VBN7" s="179"/>
      <c r="VBO7" s="179"/>
      <c r="VBP7" s="179"/>
      <c r="VBQ7" s="179"/>
      <c r="VBR7" s="179"/>
      <c r="VBS7" s="179"/>
      <c r="VBT7" s="199"/>
      <c r="VBU7" s="199"/>
      <c r="VBV7" s="199"/>
      <c r="VBW7" s="199"/>
      <c r="VBX7" s="199"/>
      <c r="VBY7" s="199"/>
      <c r="VBZ7" s="199"/>
      <c r="VCA7" s="199"/>
      <c r="VCB7" s="189"/>
      <c r="VCC7" s="209"/>
      <c r="VCD7" s="179"/>
      <c r="VCE7" s="179"/>
      <c r="VCF7" s="179"/>
      <c r="VCG7" s="179"/>
      <c r="VCH7" s="179"/>
      <c r="VCI7" s="179"/>
      <c r="VCJ7" s="199"/>
      <c r="VCK7" s="199"/>
      <c r="VCL7" s="199"/>
      <c r="VCM7" s="199"/>
      <c r="VCN7" s="199"/>
      <c r="VCO7" s="199"/>
      <c r="VCP7" s="199"/>
      <c r="VCQ7" s="199"/>
      <c r="VCR7" s="189"/>
      <c r="VCS7" s="209"/>
      <c r="VCT7" s="179"/>
      <c r="VCU7" s="179"/>
      <c r="VCV7" s="179"/>
      <c r="VCW7" s="179"/>
      <c r="VCX7" s="179"/>
      <c r="VCY7" s="179"/>
      <c r="VCZ7" s="199"/>
      <c r="VDA7" s="199"/>
      <c r="VDB7" s="199"/>
      <c r="VDC7" s="199"/>
      <c r="VDD7" s="199"/>
      <c r="VDE7" s="199"/>
      <c r="VDF7" s="199"/>
      <c r="VDG7" s="199"/>
      <c r="VDH7" s="189"/>
      <c r="VDI7" s="209"/>
      <c r="VDJ7" s="179"/>
      <c r="VDK7" s="179"/>
      <c r="VDL7" s="179"/>
      <c r="VDM7" s="179"/>
      <c r="VDN7" s="179"/>
      <c r="VDO7" s="179"/>
      <c r="VDP7" s="199"/>
      <c r="VDQ7" s="199"/>
      <c r="VDR7" s="199"/>
      <c r="VDS7" s="199"/>
      <c r="VDT7" s="199"/>
      <c r="VDU7" s="199"/>
      <c r="VDV7" s="199"/>
      <c r="VDW7" s="199"/>
      <c r="VDX7" s="189"/>
      <c r="VDY7" s="209"/>
      <c r="VDZ7" s="179"/>
      <c r="VEA7" s="179"/>
      <c r="VEB7" s="179"/>
      <c r="VEC7" s="179"/>
      <c r="VED7" s="179"/>
      <c r="VEE7" s="179"/>
      <c r="VEF7" s="199"/>
      <c r="VEG7" s="199"/>
      <c r="VEH7" s="199"/>
      <c r="VEI7" s="199"/>
      <c r="VEJ7" s="199"/>
      <c r="VEK7" s="199"/>
      <c r="VEL7" s="199"/>
      <c r="VEM7" s="199"/>
      <c r="VEN7" s="189"/>
      <c r="VEO7" s="209"/>
      <c r="VEP7" s="179"/>
      <c r="VEQ7" s="179"/>
      <c r="VER7" s="179"/>
      <c r="VES7" s="179"/>
      <c r="VET7" s="179"/>
      <c r="VEU7" s="179"/>
      <c r="VEV7" s="199"/>
      <c r="VEW7" s="199"/>
      <c r="VEX7" s="199"/>
      <c r="VEY7" s="199"/>
      <c r="VEZ7" s="199"/>
      <c r="VFA7" s="199"/>
      <c r="VFB7" s="199"/>
      <c r="VFC7" s="199"/>
      <c r="VFD7" s="189"/>
      <c r="VFE7" s="209"/>
      <c r="VFF7" s="179"/>
      <c r="VFG7" s="179"/>
      <c r="VFH7" s="179"/>
      <c r="VFI7" s="179"/>
      <c r="VFJ7" s="179"/>
      <c r="VFK7" s="179"/>
      <c r="VFL7" s="199"/>
      <c r="VFM7" s="199"/>
      <c r="VFN7" s="199"/>
      <c r="VFO7" s="199"/>
      <c r="VFP7" s="199"/>
      <c r="VFQ7" s="199"/>
      <c r="VFR7" s="199"/>
      <c r="VFS7" s="199"/>
      <c r="VFT7" s="189"/>
      <c r="VFU7" s="209"/>
      <c r="VFV7" s="179"/>
      <c r="VFW7" s="179"/>
      <c r="VFX7" s="179"/>
      <c r="VFY7" s="179"/>
      <c r="VFZ7" s="179"/>
      <c r="VGA7" s="179"/>
      <c r="VGB7" s="199"/>
      <c r="VGC7" s="199"/>
      <c r="VGD7" s="199"/>
      <c r="VGE7" s="199"/>
      <c r="VGF7" s="199"/>
      <c r="VGG7" s="199"/>
      <c r="VGH7" s="199"/>
      <c r="VGI7" s="199"/>
      <c r="VGJ7" s="189"/>
      <c r="VGK7" s="209"/>
      <c r="VGL7" s="179"/>
      <c r="VGM7" s="179"/>
      <c r="VGN7" s="179"/>
      <c r="VGO7" s="179"/>
      <c r="VGP7" s="179"/>
      <c r="VGQ7" s="179"/>
      <c r="VGR7" s="199"/>
      <c r="VGS7" s="199"/>
      <c r="VGT7" s="199"/>
      <c r="VGU7" s="199"/>
      <c r="VGV7" s="199"/>
      <c r="VGW7" s="199"/>
      <c r="VGX7" s="199"/>
      <c r="VGY7" s="199"/>
      <c r="VGZ7" s="189"/>
      <c r="VHA7" s="209"/>
      <c r="VHB7" s="179"/>
      <c r="VHC7" s="179"/>
      <c r="VHD7" s="179"/>
      <c r="VHE7" s="179"/>
      <c r="VHF7" s="179"/>
      <c r="VHG7" s="179"/>
      <c r="VHH7" s="199"/>
      <c r="VHI7" s="199"/>
      <c r="VHJ7" s="199"/>
      <c r="VHK7" s="199"/>
      <c r="VHL7" s="199"/>
      <c r="VHM7" s="199"/>
      <c r="VHN7" s="199"/>
      <c r="VHO7" s="199"/>
      <c r="VHP7" s="189"/>
      <c r="VHQ7" s="209"/>
      <c r="VHR7" s="179"/>
      <c r="VHS7" s="179"/>
      <c r="VHT7" s="179"/>
      <c r="VHU7" s="179"/>
      <c r="VHV7" s="179"/>
      <c r="VHW7" s="179"/>
      <c r="VHX7" s="199"/>
      <c r="VHY7" s="199"/>
      <c r="VHZ7" s="199"/>
      <c r="VIA7" s="199"/>
      <c r="VIB7" s="199"/>
      <c r="VIC7" s="199"/>
      <c r="VID7" s="199"/>
      <c r="VIE7" s="199"/>
      <c r="VIF7" s="189"/>
      <c r="VIG7" s="209"/>
      <c r="VIH7" s="179"/>
      <c r="VII7" s="179"/>
      <c r="VIJ7" s="179"/>
      <c r="VIK7" s="179"/>
      <c r="VIL7" s="179"/>
      <c r="VIM7" s="179"/>
      <c r="VIN7" s="199"/>
      <c r="VIO7" s="199"/>
      <c r="VIP7" s="199"/>
      <c r="VIQ7" s="199"/>
      <c r="VIR7" s="199"/>
      <c r="VIS7" s="199"/>
      <c r="VIT7" s="199"/>
      <c r="VIU7" s="199"/>
      <c r="VIV7" s="189"/>
      <c r="VIW7" s="209"/>
      <c r="VIX7" s="179"/>
      <c r="VIY7" s="179"/>
      <c r="VIZ7" s="179"/>
      <c r="VJA7" s="179"/>
      <c r="VJB7" s="179"/>
      <c r="VJC7" s="179"/>
      <c r="VJD7" s="199"/>
      <c r="VJE7" s="199"/>
      <c r="VJF7" s="199"/>
      <c r="VJG7" s="199"/>
      <c r="VJH7" s="199"/>
      <c r="VJI7" s="199"/>
      <c r="VJJ7" s="199"/>
      <c r="VJK7" s="199"/>
      <c r="VJL7" s="189"/>
      <c r="VJM7" s="209"/>
      <c r="VJN7" s="179"/>
      <c r="VJO7" s="179"/>
      <c r="VJP7" s="179"/>
      <c r="VJQ7" s="179"/>
      <c r="VJR7" s="179"/>
      <c r="VJS7" s="179"/>
      <c r="VJT7" s="199"/>
      <c r="VJU7" s="199"/>
      <c r="VJV7" s="199"/>
      <c r="VJW7" s="199"/>
      <c r="VJX7" s="199"/>
      <c r="VJY7" s="199"/>
      <c r="VJZ7" s="199"/>
      <c r="VKA7" s="199"/>
      <c r="VKB7" s="189"/>
      <c r="VKC7" s="209"/>
      <c r="VKD7" s="179"/>
      <c r="VKE7" s="179"/>
      <c r="VKF7" s="179"/>
      <c r="VKG7" s="179"/>
      <c r="VKH7" s="179"/>
      <c r="VKI7" s="179"/>
      <c r="VKJ7" s="199"/>
      <c r="VKK7" s="199"/>
      <c r="VKL7" s="199"/>
      <c r="VKM7" s="199"/>
      <c r="VKN7" s="199"/>
      <c r="VKO7" s="199"/>
      <c r="VKP7" s="199"/>
      <c r="VKQ7" s="199"/>
      <c r="VKR7" s="189"/>
      <c r="VKS7" s="209"/>
      <c r="VKT7" s="179"/>
      <c r="VKU7" s="179"/>
      <c r="VKV7" s="179"/>
      <c r="VKW7" s="179"/>
      <c r="VKX7" s="179"/>
      <c r="VKY7" s="179"/>
      <c r="VKZ7" s="199"/>
      <c r="VLA7" s="199"/>
      <c r="VLB7" s="199"/>
      <c r="VLC7" s="199"/>
      <c r="VLD7" s="199"/>
      <c r="VLE7" s="199"/>
      <c r="VLF7" s="199"/>
      <c r="VLG7" s="199"/>
      <c r="VLH7" s="189"/>
      <c r="VLI7" s="209"/>
      <c r="VLJ7" s="179"/>
      <c r="VLK7" s="179"/>
      <c r="VLL7" s="179"/>
      <c r="VLM7" s="179"/>
      <c r="VLN7" s="179"/>
      <c r="VLO7" s="179"/>
      <c r="VLP7" s="199"/>
      <c r="VLQ7" s="199"/>
      <c r="VLR7" s="199"/>
      <c r="VLS7" s="199"/>
      <c r="VLT7" s="199"/>
      <c r="VLU7" s="199"/>
      <c r="VLV7" s="199"/>
      <c r="VLW7" s="199"/>
      <c r="VLX7" s="189"/>
      <c r="VLY7" s="209"/>
      <c r="VLZ7" s="179"/>
      <c r="VMA7" s="179"/>
      <c r="VMB7" s="179"/>
      <c r="VMC7" s="179"/>
      <c r="VMD7" s="179"/>
      <c r="VME7" s="179"/>
      <c r="VMF7" s="199"/>
      <c r="VMG7" s="199"/>
      <c r="VMH7" s="199"/>
      <c r="VMI7" s="199"/>
      <c r="VMJ7" s="199"/>
      <c r="VMK7" s="199"/>
      <c r="VML7" s="199"/>
      <c r="VMM7" s="199"/>
      <c r="VMN7" s="189"/>
      <c r="VMO7" s="209"/>
      <c r="VMP7" s="179"/>
      <c r="VMQ7" s="179"/>
      <c r="VMR7" s="179"/>
      <c r="VMS7" s="179"/>
      <c r="VMT7" s="179"/>
      <c r="VMU7" s="179"/>
      <c r="VMV7" s="199"/>
      <c r="VMW7" s="199"/>
      <c r="VMX7" s="199"/>
      <c r="VMY7" s="199"/>
      <c r="VMZ7" s="199"/>
      <c r="VNA7" s="199"/>
      <c r="VNB7" s="199"/>
      <c r="VNC7" s="199"/>
      <c r="VND7" s="189"/>
      <c r="VNE7" s="209"/>
      <c r="VNF7" s="179"/>
      <c r="VNG7" s="179"/>
      <c r="VNH7" s="179"/>
      <c r="VNI7" s="179"/>
      <c r="VNJ7" s="179"/>
      <c r="VNK7" s="179"/>
      <c r="VNL7" s="199"/>
      <c r="VNM7" s="199"/>
      <c r="VNN7" s="199"/>
      <c r="VNO7" s="199"/>
      <c r="VNP7" s="199"/>
      <c r="VNQ7" s="199"/>
      <c r="VNR7" s="199"/>
      <c r="VNS7" s="199"/>
      <c r="VNT7" s="189"/>
      <c r="VNU7" s="209"/>
      <c r="VNV7" s="179"/>
      <c r="VNW7" s="179"/>
      <c r="VNX7" s="179"/>
      <c r="VNY7" s="179"/>
      <c r="VNZ7" s="179"/>
      <c r="VOA7" s="179"/>
      <c r="VOB7" s="199"/>
      <c r="VOC7" s="199"/>
      <c r="VOD7" s="199"/>
      <c r="VOE7" s="199"/>
      <c r="VOF7" s="199"/>
      <c r="VOG7" s="199"/>
      <c r="VOH7" s="199"/>
      <c r="VOI7" s="199"/>
      <c r="VOJ7" s="189"/>
      <c r="VOK7" s="209"/>
      <c r="VOL7" s="179"/>
      <c r="VOM7" s="179"/>
      <c r="VON7" s="179"/>
      <c r="VOO7" s="179"/>
      <c r="VOP7" s="179"/>
      <c r="VOQ7" s="179"/>
      <c r="VOR7" s="199"/>
      <c r="VOS7" s="199"/>
      <c r="VOT7" s="199"/>
      <c r="VOU7" s="199"/>
      <c r="VOV7" s="199"/>
      <c r="VOW7" s="199"/>
      <c r="VOX7" s="199"/>
      <c r="VOY7" s="199"/>
      <c r="VOZ7" s="189"/>
      <c r="VPA7" s="209"/>
      <c r="VPB7" s="179"/>
      <c r="VPC7" s="179"/>
      <c r="VPD7" s="179"/>
      <c r="VPE7" s="179"/>
      <c r="VPF7" s="179"/>
      <c r="VPG7" s="179"/>
      <c r="VPH7" s="199"/>
      <c r="VPI7" s="199"/>
      <c r="VPJ7" s="199"/>
      <c r="VPK7" s="199"/>
      <c r="VPL7" s="199"/>
      <c r="VPM7" s="199"/>
      <c r="VPN7" s="199"/>
      <c r="VPO7" s="199"/>
      <c r="VPP7" s="189"/>
      <c r="VPQ7" s="209"/>
      <c r="VPR7" s="179"/>
      <c r="VPS7" s="179"/>
      <c r="VPT7" s="179"/>
      <c r="VPU7" s="179"/>
      <c r="VPV7" s="179"/>
      <c r="VPW7" s="179"/>
      <c r="VPX7" s="199"/>
      <c r="VPY7" s="199"/>
      <c r="VPZ7" s="199"/>
      <c r="VQA7" s="199"/>
      <c r="VQB7" s="199"/>
      <c r="VQC7" s="199"/>
      <c r="VQD7" s="199"/>
      <c r="VQE7" s="199"/>
      <c r="VQF7" s="189"/>
      <c r="VQG7" s="209"/>
      <c r="VQH7" s="179"/>
      <c r="VQI7" s="179"/>
      <c r="VQJ7" s="179"/>
      <c r="VQK7" s="179"/>
      <c r="VQL7" s="179"/>
      <c r="VQM7" s="179"/>
      <c r="VQN7" s="199"/>
      <c r="VQO7" s="199"/>
      <c r="VQP7" s="199"/>
      <c r="VQQ7" s="199"/>
      <c r="VQR7" s="199"/>
      <c r="VQS7" s="199"/>
      <c r="VQT7" s="199"/>
      <c r="VQU7" s="199"/>
      <c r="VQV7" s="189"/>
      <c r="VQW7" s="209"/>
      <c r="VQX7" s="179"/>
      <c r="VQY7" s="179"/>
      <c r="VQZ7" s="179"/>
      <c r="VRA7" s="179"/>
      <c r="VRB7" s="179"/>
      <c r="VRC7" s="179"/>
      <c r="VRD7" s="199"/>
      <c r="VRE7" s="199"/>
      <c r="VRF7" s="199"/>
      <c r="VRG7" s="199"/>
      <c r="VRH7" s="199"/>
      <c r="VRI7" s="199"/>
      <c r="VRJ7" s="199"/>
      <c r="VRK7" s="199"/>
      <c r="VRL7" s="189"/>
      <c r="VRM7" s="209"/>
      <c r="VRN7" s="179"/>
      <c r="VRO7" s="179"/>
      <c r="VRP7" s="179"/>
      <c r="VRQ7" s="179"/>
      <c r="VRR7" s="179"/>
      <c r="VRS7" s="179"/>
      <c r="VRT7" s="199"/>
      <c r="VRU7" s="199"/>
      <c r="VRV7" s="199"/>
      <c r="VRW7" s="199"/>
      <c r="VRX7" s="199"/>
      <c r="VRY7" s="199"/>
      <c r="VRZ7" s="199"/>
      <c r="VSA7" s="199"/>
      <c r="VSB7" s="189"/>
      <c r="VSC7" s="209"/>
      <c r="VSD7" s="179"/>
      <c r="VSE7" s="179"/>
      <c r="VSF7" s="179"/>
      <c r="VSG7" s="179"/>
      <c r="VSH7" s="179"/>
      <c r="VSI7" s="179"/>
      <c r="VSJ7" s="199"/>
      <c r="VSK7" s="199"/>
      <c r="VSL7" s="199"/>
      <c r="VSM7" s="199"/>
      <c r="VSN7" s="199"/>
      <c r="VSO7" s="199"/>
      <c r="VSP7" s="199"/>
      <c r="VSQ7" s="199"/>
      <c r="VSR7" s="189"/>
      <c r="VSS7" s="209"/>
      <c r="VST7" s="179"/>
      <c r="VSU7" s="179"/>
      <c r="VSV7" s="179"/>
      <c r="VSW7" s="179"/>
      <c r="VSX7" s="179"/>
      <c r="VSY7" s="179"/>
      <c r="VSZ7" s="199"/>
      <c r="VTA7" s="199"/>
      <c r="VTB7" s="199"/>
      <c r="VTC7" s="199"/>
      <c r="VTD7" s="199"/>
      <c r="VTE7" s="199"/>
      <c r="VTF7" s="199"/>
      <c r="VTG7" s="199"/>
      <c r="VTH7" s="189"/>
      <c r="VTI7" s="209"/>
      <c r="VTJ7" s="179"/>
      <c r="VTK7" s="179"/>
      <c r="VTL7" s="179"/>
      <c r="VTM7" s="179"/>
      <c r="VTN7" s="179"/>
      <c r="VTO7" s="179"/>
      <c r="VTP7" s="199"/>
      <c r="VTQ7" s="199"/>
      <c r="VTR7" s="199"/>
      <c r="VTS7" s="199"/>
      <c r="VTT7" s="199"/>
      <c r="VTU7" s="199"/>
      <c r="VTV7" s="199"/>
      <c r="VTW7" s="199"/>
      <c r="VTX7" s="189"/>
      <c r="VTY7" s="209"/>
      <c r="VTZ7" s="179"/>
      <c r="VUA7" s="179"/>
      <c r="VUB7" s="179"/>
      <c r="VUC7" s="179"/>
      <c r="VUD7" s="179"/>
      <c r="VUE7" s="179"/>
      <c r="VUF7" s="199"/>
      <c r="VUG7" s="199"/>
      <c r="VUH7" s="199"/>
      <c r="VUI7" s="199"/>
      <c r="VUJ7" s="199"/>
      <c r="VUK7" s="199"/>
      <c r="VUL7" s="199"/>
      <c r="VUM7" s="199"/>
      <c r="VUN7" s="189"/>
      <c r="VUO7" s="209"/>
      <c r="VUP7" s="179"/>
      <c r="VUQ7" s="179"/>
      <c r="VUR7" s="179"/>
      <c r="VUS7" s="179"/>
      <c r="VUT7" s="179"/>
      <c r="VUU7" s="179"/>
      <c r="VUV7" s="199"/>
      <c r="VUW7" s="199"/>
      <c r="VUX7" s="199"/>
      <c r="VUY7" s="199"/>
      <c r="VUZ7" s="199"/>
      <c r="VVA7" s="199"/>
      <c r="VVB7" s="199"/>
      <c r="VVC7" s="199"/>
      <c r="VVD7" s="189"/>
      <c r="VVE7" s="209"/>
      <c r="VVF7" s="179"/>
      <c r="VVG7" s="179"/>
      <c r="VVH7" s="179"/>
      <c r="VVI7" s="179"/>
      <c r="VVJ7" s="179"/>
      <c r="VVK7" s="179"/>
      <c r="VVL7" s="199"/>
      <c r="VVM7" s="199"/>
      <c r="VVN7" s="199"/>
      <c r="VVO7" s="199"/>
      <c r="VVP7" s="199"/>
      <c r="VVQ7" s="199"/>
      <c r="VVR7" s="199"/>
      <c r="VVS7" s="199"/>
      <c r="VVT7" s="189"/>
      <c r="VVU7" s="209"/>
      <c r="VVV7" s="179"/>
      <c r="VVW7" s="179"/>
      <c r="VVX7" s="179"/>
      <c r="VVY7" s="179"/>
      <c r="VVZ7" s="179"/>
      <c r="VWA7" s="179"/>
      <c r="VWB7" s="199"/>
      <c r="VWC7" s="199"/>
      <c r="VWD7" s="199"/>
      <c r="VWE7" s="199"/>
      <c r="VWF7" s="199"/>
      <c r="VWG7" s="199"/>
      <c r="VWH7" s="199"/>
      <c r="VWI7" s="199"/>
      <c r="VWJ7" s="189"/>
      <c r="VWK7" s="209"/>
      <c r="VWL7" s="179"/>
      <c r="VWM7" s="179"/>
      <c r="VWN7" s="179"/>
      <c r="VWO7" s="179"/>
      <c r="VWP7" s="179"/>
      <c r="VWQ7" s="179"/>
      <c r="VWR7" s="199"/>
      <c r="VWS7" s="199"/>
      <c r="VWT7" s="199"/>
      <c r="VWU7" s="199"/>
      <c r="VWV7" s="199"/>
      <c r="VWW7" s="199"/>
      <c r="VWX7" s="199"/>
      <c r="VWY7" s="199"/>
      <c r="VWZ7" s="189"/>
      <c r="VXA7" s="209"/>
      <c r="VXB7" s="179"/>
      <c r="VXC7" s="179"/>
      <c r="VXD7" s="179"/>
      <c r="VXE7" s="179"/>
      <c r="VXF7" s="179"/>
      <c r="VXG7" s="179"/>
      <c r="VXH7" s="199"/>
      <c r="VXI7" s="199"/>
      <c r="VXJ7" s="199"/>
      <c r="VXK7" s="199"/>
      <c r="VXL7" s="199"/>
      <c r="VXM7" s="199"/>
      <c r="VXN7" s="199"/>
      <c r="VXO7" s="199"/>
      <c r="VXP7" s="189"/>
      <c r="VXQ7" s="209"/>
      <c r="VXR7" s="179"/>
      <c r="VXS7" s="179"/>
      <c r="VXT7" s="179"/>
      <c r="VXU7" s="179"/>
      <c r="VXV7" s="179"/>
      <c r="VXW7" s="179"/>
      <c r="VXX7" s="199"/>
      <c r="VXY7" s="199"/>
      <c r="VXZ7" s="199"/>
      <c r="VYA7" s="199"/>
      <c r="VYB7" s="199"/>
      <c r="VYC7" s="199"/>
      <c r="VYD7" s="199"/>
      <c r="VYE7" s="199"/>
      <c r="VYF7" s="189"/>
      <c r="VYG7" s="209"/>
      <c r="VYH7" s="179"/>
      <c r="VYI7" s="179"/>
      <c r="VYJ7" s="179"/>
      <c r="VYK7" s="179"/>
      <c r="VYL7" s="179"/>
      <c r="VYM7" s="179"/>
      <c r="VYN7" s="199"/>
      <c r="VYO7" s="199"/>
      <c r="VYP7" s="199"/>
      <c r="VYQ7" s="199"/>
      <c r="VYR7" s="199"/>
      <c r="VYS7" s="199"/>
      <c r="VYT7" s="199"/>
      <c r="VYU7" s="199"/>
      <c r="VYV7" s="189"/>
      <c r="VYW7" s="209"/>
      <c r="VYX7" s="179"/>
      <c r="VYY7" s="179"/>
      <c r="VYZ7" s="179"/>
      <c r="VZA7" s="179"/>
      <c r="VZB7" s="179"/>
      <c r="VZC7" s="179"/>
      <c r="VZD7" s="199"/>
      <c r="VZE7" s="199"/>
      <c r="VZF7" s="199"/>
      <c r="VZG7" s="199"/>
      <c r="VZH7" s="199"/>
      <c r="VZI7" s="199"/>
      <c r="VZJ7" s="199"/>
      <c r="VZK7" s="199"/>
      <c r="VZL7" s="189"/>
      <c r="VZM7" s="209"/>
      <c r="VZN7" s="179"/>
      <c r="VZO7" s="179"/>
      <c r="VZP7" s="179"/>
      <c r="VZQ7" s="179"/>
      <c r="VZR7" s="179"/>
      <c r="VZS7" s="179"/>
      <c r="VZT7" s="199"/>
      <c r="VZU7" s="199"/>
      <c r="VZV7" s="199"/>
      <c r="VZW7" s="199"/>
      <c r="VZX7" s="199"/>
      <c r="VZY7" s="199"/>
      <c r="VZZ7" s="199"/>
      <c r="WAA7" s="199"/>
      <c r="WAB7" s="189"/>
      <c r="WAC7" s="209"/>
      <c r="WAD7" s="179"/>
      <c r="WAE7" s="179"/>
      <c r="WAF7" s="179"/>
      <c r="WAG7" s="179"/>
      <c r="WAH7" s="179"/>
      <c r="WAI7" s="179"/>
      <c r="WAJ7" s="199"/>
      <c r="WAK7" s="199"/>
      <c r="WAL7" s="199"/>
      <c r="WAM7" s="199"/>
      <c r="WAN7" s="199"/>
      <c r="WAO7" s="199"/>
      <c r="WAP7" s="199"/>
      <c r="WAQ7" s="199"/>
      <c r="WAR7" s="189"/>
      <c r="WAS7" s="209"/>
      <c r="WAT7" s="179"/>
      <c r="WAU7" s="179"/>
      <c r="WAV7" s="179"/>
      <c r="WAW7" s="179"/>
      <c r="WAX7" s="179"/>
      <c r="WAY7" s="179"/>
      <c r="WAZ7" s="199"/>
      <c r="WBA7" s="199"/>
      <c r="WBB7" s="199"/>
      <c r="WBC7" s="199"/>
      <c r="WBD7" s="199"/>
      <c r="WBE7" s="199"/>
      <c r="WBF7" s="199"/>
      <c r="WBG7" s="199"/>
      <c r="WBH7" s="189"/>
      <c r="WBI7" s="209"/>
      <c r="WBJ7" s="179"/>
      <c r="WBK7" s="179"/>
      <c r="WBL7" s="179"/>
      <c r="WBM7" s="179"/>
      <c r="WBN7" s="179"/>
      <c r="WBO7" s="179"/>
      <c r="WBP7" s="199"/>
      <c r="WBQ7" s="199"/>
      <c r="WBR7" s="199"/>
      <c r="WBS7" s="199"/>
      <c r="WBT7" s="199"/>
      <c r="WBU7" s="199"/>
      <c r="WBV7" s="199"/>
      <c r="WBW7" s="199"/>
      <c r="WBX7" s="189"/>
      <c r="WBY7" s="209"/>
      <c r="WBZ7" s="179"/>
      <c r="WCA7" s="179"/>
      <c r="WCB7" s="179"/>
      <c r="WCC7" s="179"/>
      <c r="WCD7" s="179"/>
      <c r="WCE7" s="179"/>
      <c r="WCF7" s="199"/>
      <c r="WCG7" s="199"/>
      <c r="WCH7" s="199"/>
      <c r="WCI7" s="199"/>
      <c r="WCJ7" s="199"/>
      <c r="WCK7" s="199"/>
      <c r="WCL7" s="199"/>
      <c r="WCM7" s="199"/>
      <c r="WCN7" s="189"/>
      <c r="WCO7" s="209"/>
      <c r="WCP7" s="179"/>
      <c r="WCQ7" s="179"/>
      <c r="WCR7" s="179"/>
      <c r="WCS7" s="179"/>
      <c r="WCT7" s="179"/>
      <c r="WCU7" s="179"/>
      <c r="WCV7" s="199"/>
      <c r="WCW7" s="199"/>
      <c r="WCX7" s="199"/>
      <c r="WCY7" s="199"/>
      <c r="WCZ7" s="199"/>
      <c r="WDA7" s="199"/>
      <c r="WDB7" s="199"/>
      <c r="WDC7" s="199"/>
      <c r="WDD7" s="189"/>
      <c r="WDE7" s="209"/>
      <c r="WDF7" s="179"/>
      <c r="WDG7" s="179"/>
      <c r="WDH7" s="179"/>
      <c r="WDI7" s="179"/>
      <c r="WDJ7" s="179"/>
      <c r="WDK7" s="179"/>
      <c r="WDL7" s="199"/>
      <c r="WDM7" s="199"/>
      <c r="WDN7" s="199"/>
      <c r="WDO7" s="199"/>
      <c r="WDP7" s="199"/>
      <c r="WDQ7" s="199"/>
      <c r="WDR7" s="199"/>
      <c r="WDS7" s="199"/>
      <c r="WDT7" s="189"/>
      <c r="WDU7" s="209"/>
      <c r="WDV7" s="179"/>
      <c r="WDW7" s="179"/>
      <c r="WDX7" s="179"/>
      <c r="WDY7" s="179"/>
      <c r="WDZ7" s="179"/>
      <c r="WEA7" s="179"/>
      <c r="WEB7" s="199"/>
      <c r="WEC7" s="199"/>
      <c r="WED7" s="199"/>
      <c r="WEE7" s="199"/>
      <c r="WEF7" s="199"/>
      <c r="WEG7" s="199"/>
      <c r="WEH7" s="199"/>
      <c r="WEI7" s="199"/>
      <c r="WEJ7" s="189"/>
      <c r="WEK7" s="209"/>
      <c r="WEL7" s="179"/>
      <c r="WEM7" s="179"/>
      <c r="WEN7" s="179"/>
      <c r="WEO7" s="179"/>
      <c r="WEP7" s="179"/>
      <c r="WEQ7" s="179"/>
      <c r="WER7" s="199"/>
      <c r="WES7" s="199"/>
      <c r="WET7" s="199"/>
      <c r="WEU7" s="199"/>
      <c r="WEV7" s="199"/>
      <c r="WEW7" s="199"/>
      <c r="WEX7" s="199"/>
      <c r="WEY7" s="199"/>
      <c r="WEZ7" s="189"/>
      <c r="WFA7" s="209"/>
      <c r="WFB7" s="179"/>
      <c r="WFC7" s="179"/>
      <c r="WFD7" s="179"/>
      <c r="WFE7" s="179"/>
      <c r="WFF7" s="179"/>
      <c r="WFG7" s="179"/>
      <c r="WFH7" s="199"/>
      <c r="WFI7" s="199"/>
      <c r="WFJ7" s="199"/>
      <c r="WFK7" s="199"/>
      <c r="WFL7" s="199"/>
      <c r="WFM7" s="199"/>
      <c r="WFN7" s="199"/>
      <c r="WFO7" s="199"/>
      <c r="WFP7" s="189"/>
      <c r="WFQ7" s="209"/>
      <c r="WFR7" s="179"/>
      <c r="WFS7" s="179"/>
      <c r="WFT7" s="179"/>
      <c r="WFU7" s="179"/>
      <c r="WFV7" s="179"/>
      <c r="WFW7" s="179"/>
      <c r="WFX7" s="199"/>
      <c r="WFY7" s="199"/>
      <c r="WFZ7" s="199"/>
      <c r="WGA7" s="199"/>
      <c r="WGB7" s="199"/>
      <c r="WGC7" s="199"/>
      <c r="WGD7" s="199"/>
      <c r="WGE7" s="199"/>
      <c r="WGF7" s="189"/>
      <c r="WGG7" s="209"/>
      <c r="WGH7" s="179"/>
      <c r="WGI7" s="179"/>
      <c r="WGJ7" s="179"/>
      <c r="WGK7" s="179"/>
      <c r="WGL7" s="179"/>
      <c r="WGM7" s="179"/>
      <c r="WGN7" s="199"/>
      <c r="WGO7" s="199"/>
      <c r="WGP7" s="199"/>
      <c r="WGQ7" s="199"/>
      <c r="WGR7" s="199"/>
      <c r="WGS7" s="199"/>
      <c r="WGT7" s="199"/>
      <c r="WGU7" s="199"/>
      <c r="WGV7" s="189"/>
      <c r="WGW7" s="209"/>
      <c r="WGX7" s="179"/>
      <c r="WGY7" s="179"/>
      <c r="WGZ7" s="179"/>
      <c r="WHA7" s="179"/>
      <c r="WHB7" s="179"/>
      <c r="WHC7" s="179"/>
      <c r="WHD7" s="199"/>
      <c r="WHE7" s="199"/>
      <c r="WHF7" s="199"/>
      <c r="WHG7" s="199"/>
      <c r="WHH7" s="199"/>
      <c r="WHI7" s="199"/>
      <c r="WHJ7" s="199"/>
      <c r="WHK7" s="199"/>
      <c r="WHL7" s="189"/>
      <c r="WHM7" s="209"/>
      <c r="WHN7" s="179"/>
      <c r="WHO7" s="179"/>
      <c r="WHP7" s="179"/>
      <c r="WHQ7" s="179"/>
      <c r="WHR7" s="179"/>
      <c r="WHS7" s="179"/>
      <c r="WHT7" s="199"/>
      <c r="WHU7" s="199"/>
      <c r="WHV7" s="199"/>
      <c r="WHW7" s="199"/>
      <c r="WHX7" s="199"/>
      <c r="WHY7" s="199"/>
      <c r="WHZ7" s="199"/>
      <c r="WIA7" s="199"/>
      <c r="WIB7" s="189"/>
      <c r="WIC7" s="209"/>
      <c r="WID7" s="179"/>
      <c r="WIE7" s="179"/>
      <c r="WIF7" s="179"/>
      <c r="WIG7" s="179"/>
      <c r="WIH7" s="179"/>
      <c r="WII7" s="179"/>
      <c r="WIJ7" s="199"/>
      <c r="WIK7" s="199"/>
      <c r="WIL7" s="199"/>
      <c r="WIM7" s="199"/>
      <c r="WIN7" s="199"/>
      <c r="WIO7" s="199"/>
      <c r="WIP7" s="199"/>
      <c r="WIQ7" s="199"/>
      <c r="WIR7" s="189"/>
      <c r="WIS7" s="209"/>
      <c r="WIT7" s="179"/>
      <c r="WIU7" s="179"/>
      <c r="WIV7" s="179"/>
      <c r="WIW7" s="179"/>
      <c r="WIX7" s="179"/>
      <c r="WIY7" s="179"/>
      <c r="WIZ7" s="199"/>
      <c r="WJA7" s="199"/>
      <c r="WJB7" s="199"/>
      <c r="WJC7" s="199"/>
      <c r="WJD7" s="199"/>
      <c r="WJE7" s="199"/>
      <c r="WJF7" s="199"/>
      <c r="WJG7" s="199"/>
      <c r="WJH7" s="189"/>
      <c r="WJI7" s="209"/>
      <c r="WJJ7" s="179"/>
      <c r="WJK7" s="179"/>
      <c r="WJL7" s="179"/>
      <c r="WJM7" s="179"/>
      <c r="WJN7" s="179"/>
      <c r="WJO7" s="179"/>
      <c r="WJP7" s="199"/>
      <c r="WJQ7" s="199"/>
      <c r="WJR7" s="199"/>
      <c r="WJS7" s="199"/>
      <c r="WJT7" s="199"/>
      <c r="WJU7" s="199"/>
      <c r="WJV7" s="199"/>
      <c r="WJW7" s="199"/>
      <c r="WJX7" s="189"/>
      <c r="WJY7" s="209"/>
      <c r="WJZ7" s="179"/>
      <c r="WKA7" s="179"/>
      <c r="WKB7" s="179"/>
      <c r="WKC7" s="179"/>
      <c r="WKD7" s="179"/>
      <c r="WKE7" s="179"/>
      <c r="WKF7" s="199"/>
      <c r="WKG7" s="199"/>
      <c r="WKH7" s="199"/>
      <c r="WKI7" s="199"/>
      <c r="WKJ7" s="199"/>
      <c r="WKK7" s="199"/>
      <c r="WKL7" s="199"/>
      <c r="WKM7" s="199"/>
      <c r="WKN7" s="189"/>
      <c r="WKO7" s="209"/>
      <c r="WKP7" s="179"/>
      <c r="WKQ7" s="179"/>
      <c r="WKR7" s="179"/>
      <c r="WKS7" s="179"/>
      <c r="WKT7" s="179"/>
      <c r="WKU7" s="179"/>
      <c r="WKV7" s="199"/>
      <c r="WKW7" s="199"/>
      <c r="WKX7" s="199"/>
      <c r="WKY7" s="199"/>
      <c r="WKZ7" s="199"/>
      <c r="WLA7" s="199"/>
      <c r="WLB7" s="199"/>
      <c r="WLC7" s="199"/>
      <c r="WLD7" s="189"/>
      <c r="WLE7" s="209"/>
      <c r="WLF7" s="179"/>
      <c r="WLG7" s="179"/>
      <c r="WLH7" s="179"/>
      <c r="WLI7" s="179"/>
      <c r="WLJ7" s="179"/>
      <c r="WLK7" s="179"/>
      <c r="WLL7" s="199"/>
      <c r="WLM7" s="199"/>
      <c r="WLN7" s="199"/>
      <c r="WLO7" s="199"/>
      <c r="WLP7" s="199"/>
      <c r="WLQ7" s="199"/>
      <c r="WLR7" s="199"/>
      <c r="WLS7" s="199"/>
      <c r="WLT7" s="189"/>
      <c r="WLU7" s="209"/>
      <c r="WLV7" s="179"/>
      <c r="WLW7" s="179"/>
      <c r="WLX7" s="179"/>
      <c r="WLY7" s="179"/>
      <c r="WLZ7" s="179"/>
      <c r="WMA7" s="179"/>
      <c r="WMB7" s="199"/>
      <c r="WMC7" s="199"/>
      <c r="WMD7" s="199"/>
      <c r="WME7" s="199"/>
      <c r="WMF7" s="199"/>
      <c r="WMG7" s="199"/>
      <c r="WMH7" s="199"/>
      <c r="WMI7" s="199"/>
      <c r="WMJ7" s="189"/>
      <c r="WMK7" s="209"/>
      <c r="WML7" s="179"/>
      <c r="WMM7" s="179"/>
      <c r="WMN7" s="179"/>
      <c r="WMO7" s="179"/>
      <c r="WMP7" s="179"/>
      <c r="WMQ7" s="179"/>
      <c r="WMR7" s="199"/>
      <c r="WMS7" s="199"/>
      <c r="WMT7" s="199"/>
      <c r="WMU7" s="199"/>
      <c r="WMV7" s="199"/>
      <c r="WMW7" s="199"/>
      <c r="WMX7" s="199"/>
      <c r="WMY7" s="199"/>
      <c r="WMZ7" s="189"/>
      <c r="WNA7" s="209"/>
      <c r="WNB7" s="179"/>
      <c r="WNC7" s="179"/>
      <c r="WND7" s="179"/>
      <c r="WNE7" s="179"/>
      <c r="WNF7" s="179"/>
      <c r="WNG7" s="179"/>
      <c r="WNH7" s="199"/>
      <c r="WNI7" s="199"/>
      <c r="WNJ7" s="199"/>
      <c r="WNK7" s="199"/>
      <c r="WNL7" s="199"/>
      <c r="WNM7" s="199"/>
      <c r="WNN7" s="199"/>
      <c r="WNO7" s="199"/>
      <c r="WNP7" s="189"/>
      <c r="WNQ7" s="209"/>
      <c r="WNR7" s="179"/>
      <c r="WNS7" s="179"/>
      <c r="WNT7" s="179"/>
      <c r="WNU7" s="179"/>
      <c r="WNV7" s="179"/>
      <c r="WNW7" s="179"/>
      <c r="WNX7" s="199"/>
      <c r="WNY7" s="199"/>
      <c r="WNZ7" s="199"/>
      <c r="WOA7" s="199"/>
      <c r="WOB7" s="199"/>
      <c r="WOC7" s="199"/>
      <c r="WOD7" s="199"/>
      <c r="WOE7" s="199"/>
      <c r="WOF7" s="189"/>
      <c r="WOG7" s="209"/>
      <c r="WOH7" s="179"/>
      <c r="WOI7" s="179"/>
      <c r="WOJ7" s="179"/>
      <c r="WOK7" s="179"/>
      <c r="WOL7" s="179"/>
      <c r="WOM7" s="179"/>
      <c r="WON7" s="199"/>
      <c r="WOO7" s="199"/>
      <c r="WOP7" s="199"/>
      <c r="WOQ7" s="199"/>
      <c r="WOR7" s="199"/>
      <c r="WOS7" s="199"/>
      <c r="WOT7" s="199"/>
      <c r="WOU7" s="199"/>
      <c r="WOV7" s="189"/>
      <c r="WOW7" s="209"/>
      <c r="WOX7" s="179"/>
      <c r="WOY7" s="179"/>
      <c r="WOZ7" s="179"/>
      <c r="WPA7" s="179"/>
      <c r="WPB7" s="179"/>
      <c r="WPC7" s="179"/>
      <c r="WPD7" s="199"/>
      <c r="WPE7" s="199"/>
      <c r="WPF7" s="199"/>
      <c r="WPG7" s="199"/>
      <c r="WPH7" s="199"/>
      <c r="WPI7" s="199"/>
      <c r="WPJ7" s="199"/>
      <c r="WPK7" s="199"/>
      <c r="WPL7" s="189"/>
      <c r="WPM7" s="209"/>
      <c r="WPN7" s="179"/>
      <c r="WPO7" s="179"/>
      <c r="WPP7" s="179"/>
      <c r="WPQ7" s="179"/>
      <c r="WPR7" s="179"/>
      <c r="WPS7" s="179"/>
      <c r="WPT7" s="199"/>
      <c r="WPU7" s="199"/>
      <c r="WPV7" s="199"/>
      <c r="WPW7" s="199"/>
      <c r="WPX7" s="199"/>
      <c r="WPY7" s="199"/>
      <c r="WPZ7" s="199"/>
      <c r="WQA7" s="199"/>
      <c r="WQB7" s="189"/>
      <c r="WQC7" s="209"/>
      <c r="WQD7" s="179"/>
      <c r="WQE7" s="179"/>
      <c r="WQF7" s="179"/>
      <c r="WQG7" s="179"/>
      <c r="WQH7" s="179"/>
      <c r="WQI7" s="179"/>
      <c r="WQJ7" s="199"/>
      <c r="WQK7" s="199"/>
      <c r="WQL7" s="199"/>
      <c r="WQM7" s="199"/>
      <c r="WQN7" s="199"/>
      <c r="WQO7" s="199"/>
      <c r="WQP7" s="199"/>
      <c r="WQQ7" s="199"/>
      <c r="WQR7" s="189"/>
      <c r="WQS7" s="209"/>
      <c r="WQT7" s="179"/>
      <c r="WQU7" s="179"/>
      <c r="WQV7" s="179"/>
      <c r="WQW7" s="179"/>
      <c r="WQX7" s="179"/>
      <c r="WQY7" s="179"/>
      <c r="WQZ7" s="199"/>
      <c r="WRA7" s="199"/>
      <c r="WRB7" s="199"/>
      <c r="WRC7" s="199"/>
      <c r="WRD7" s="199"/>
      <c r="WRE7" s="199"/>
      <c r="WRF7" s="199"/>
      <c r="WRG7" s="199"/>
      <c r="WRH7" s="189"/>
      <c r="WRI7" s="209"/>
      <c r="WRJ7" s="179"/>
      <c r="WRK7" s="179"/>
      <c r="WRL7" s="179"/>
      <c r="WRM7" s="179"/>
      <c r="WRN7" s="179"/>
      <c r="WRO7" s="179"/>
      <c r="WRP7" s="199"/>
      <c r="WRQ7" s="199"/>
      <c r="WRR7" s="199"/>
      <c r="WRS7" s="199"/>
      <c r="WRT7" s="199"/>
      <c r="WRU7" s="199"/>
      <c r="WRV7" s="199"/>
      <c r="WRW7" s="199"/>
      <c r="WRX7" s="189"/>
      <c r="WRY7" s="209"/>
      <c r="WRZ7" s="179"/>
      <c r="WSA7" s="179"/>
      <c r="WSB7" s="179"/>
      <c r="WSC7" s="179"/>
      <c r="WSD7" s="179"/>
      <c r="WSE7" s="179"/>
      <c r="WSF7" s="199"/>
      <c r="WSG7" s="199"/>
      <c r="WSH7" s="199"/>
      <c r="WSI7" s="199"/>
      <c r="WSJ7" s="199"/>
      <c r="WSK7" s="199"/>
      <c r="WSL7" s="199"/>
      <c r="WSM7" s="199"/>
      <c r="WSN7" s="189"/>
      <c r="WSO7" s="209"/>
      <c r="WSP7" s="179"/>
      <c r="WSQ7" s="179"/>
      <c r="WSR7" s="179"/>
      <c r="WSS7" s="179"/>
      <c r="WST7" s="179"/>
      <c r="WSU7" s="179"/>
      <c r="WSV7" s="199"/>
      <c r="WSW7" s="199"/>
      <c r="WSX7" s="199"/>
      <c r="WSY7" s="199"/>
      <c r="WSZ7" s="199"/>
      <c r="WTA7" s="199"/>
      <c r="WTB7" s="199"/>
      <c r="WTC7" s="199"/>
      <c r="WTD7" s="189"/>
      <c r="WTE7" s="209"/>
      <c r="WTF7" s="179"/>
      <c r="WTG7" s="179"/>
      <c r="WTH7" s="179"/>
      <c r="WTI7" s="179"/>
      <c r="WTJ7" s="179"/>
      <c r="WTK7" s="179"/>
      <c r="WTL7" s="199"/>
      <c r="WTM7" s="199"/>
      <c r="WTN7" s="199"/>
      <c r="WTO7" s="199"/>
      <c r="WTP7" s="199"/>
      <c r="WTQ7" s="199"/>
      <c r="WTR7" s="199"/>
      <c r="WTS7" s="199"/>
      <c r="WTT7" s="189"/>
      <c r="WTU7" s="209"/>
      <c r="WTV7" s="179"/>
      <c r="WTW7" s="179"/>
      <c r="WTX7" s="179"/>
      <c r="WTY7" s="179"/>
      <c r="WTZ7" s="179"/>
      <c r="WUA7" s="179"/>
      <c r="WUB7" s="199"/>
      <c r="WUC7" s="199"/>
      <c r="WUD7" s="199"/>
      <c r="WUE7" s="199"/>
      <c r="WUF7" s="199"/>
      <c r="WUG7" s="199"/>
      <c r="WUH7" s="199"/>
      <c r="WUI7" s="199"/>
      <c r="WUJ7" s="189"/>
      <c r="WUK7" s="209"/>
      <c r="WUL7" s="179"/>
      <c r="WUM7" s="179"/>
      <c r="WUN7" s="179"/>
      <c r="WUO7" s="179"/>
      <c r="WUP7" s="179"/>
      <c r="WUQ7" s="179"/>
      <c r="WUR7" s="199"/>
      <c r="WUS7" s="199"/>
      <c r="WUT7" s="199"/>
      <c r="WUU7" s="199"/>
      <c r="WUV7" s="199"/>
      <c r="WUW7" s="199"/>
      <c r="WUX7" s="199"/>
      <c r="WUY7" s="199"/>
      <c r="WUZ7" s="189"/>
      <c r="WVA7" s="209"/>
      <c r="WVB7" s="179"/>
      <c r="WVC7" s="179"/>
      <c r="WVD7" s="179"/>
      <c r="WVE7" s="179"/>
      <c r="WVF7" s="179"/>
      <c r="WVG7" s="179"/>
      <c r="WVH7" s="199"/>
      <c r="WVI7" s="199"/>
      <c r="WVJ7" s="199"/>
      <c r="WVK7" s="199"/>
      <c r="WVL7" s="199"/>
      <c r="WVM7" s="199"/>
      <c r="WVN7" s="199"/>
      <c r="WVO7" s="199"/>
      <c r="WVP7" s="189"/>
      <c r="WVQ7" s="209"/>
      <c r="WVR7" s="179"/>
      <c r="WVS7" s="179"/>
      <c r="WVT7" s="179"/>
      <c r="WVU7" s="179"/>
      <c r="WVV7" s="179"/>
      <c r="WVW7" s="179"/>
      <c r="WVX7" s="199"/>
      <c r="WVY7" s="199"/>
      <c r="WVZ7" s="199"/>
      <c r="WWA7" s="199"/>
      <c r="WWB7" s="199"/>
      <c r="WWC7" s="199"/>
      <c r="WWD7" s="199"/>
      <c r="WWE7" s="199"/>
      <c r="WWF7" s="189"/>
      <c r="WWG7" s="209"/>
      <c r="WWH7" s="179"/>
      <c r="WWI7" s="179"/>
      <c r="WWJ7" s="179"/>
      <c r="WWK7" s="179"/>
      <c r="WWL7" s="179"/>
      <c r="WWM7" s="179"/>
      <c r="WWN7" s="199"/>
      <c r="WWO7" s="199"/>
      <c r="WWP7" s="199"/>
      <c r="WWQ7" s="199"/>
      <c r="WWR7" s="199"/>
      <c r="WWS7" s="199"/>
      <c r="WWT7" s="199"/>
      <c r="WWU7" s="199"/>
      <c r="WWV7" s="189"/>
      <c r="WWW7" s="209"/>
      <c r="WWX7" s="179"/>
      <c r="WWY7" s="179"/>
      <c r="WWZ7" s="179"/>
      <c r="WXA7" s="179"/>
      <c r="WXB7" s="179"/>
      <c r="WXC7" s="179"/>
      <c r="WXD7" s="199"/>
      <c r="WXE7" s="199"/>
      <c r="WXF7" s="199"/>
      <c r="WXG7" s="199"/>
      <c r="WXH7" s="199"/>
      <c r="WXI7" s="199"/>
      <c r="WXJ7" s="199"/>
      <c r="WXK7" s="199"/>
      <c r="WXL7" s="189"/>
      <c r="WXM7" s="209"/>
      <c r="WXN7" s="179"/>
      <c r="WXO7" s="179"/>
      <c r="WXP7" s="179"/>
      <c r="WXQ7" s="179"/>
      <c r="WXR7" s="179"/>
      <c r="WXS7" s="179"/>
      <c r="WXT7" s="199"/>
      <c r="WXU7" s="199"/>
      <c r="WXV7" s="199"/>
      <c r="WXW7" s="199"/>
      <c r="WXX7" s="199"/>
      <c r="WXY7" s="199"/>
      <c r="WXZ7" s="199"/>
      <c r="WYA7" s="199"/>
      <c r="WYB7" s="189"/>
      <c r="WYC7" s="209"/>
      <c r="WYD7" s="179"/>
      <c r="WYE7" s="179"/>
      <c r="WYF7" s="179"/>
      <c r="WYG7" s="179"/>
      <c r="WYH7" s="179"/>
      <c r="WYI7" s="179"/>
      <c r="WYJ7" s="199"/>
      <c r="WYK7" s="199"/>
      <c r="WYL7" s="199"/>
      <c r="WYM7" s="199"/>
      <c r="WYN7" s="199"/>
      <c r="WYO7" s="199"/>
      <c r="WYP7" s="199"/>
      <c r="WYQ7" s="199"/>
      <c r="WYR7" s="189"/>
      <c r="WYS7" s="209"/>
      <c r="WYT7" s="179"/>
      <c r="WYU7" s="179"/>
      <c r="WYV7" s="179"/>
      <c r="WYW7" s="179"/>
      <c r="WYX7" s="179"/>
      <c r="WYY7" s="179"/>
      <c r="WYZ7" s="199"/>
      <c r="WZA7" s="199"/>
      <c r="WZB7" s="199"/>
      <c r="WZC7" s="199"/>
      <c r="WZD7" s="199"/>
      <c r="WZE7" s="199"/>
      <c r="WZF7" s="199"/>
      <c r="WZG7" s="199"/>
      <c r="WZH7" s="189"/>
      <c r="WZI7" s="209"/>
      <c r="WZJ7" s="179"/>
      <c r="WZK7" s="179"/>
      <c r="WZL7" s="179"/>
      <c r="WZM7" s="179"/>
      <c r="WZN7" s="179"/>
      <c r="WZO7" s="179"/>
      <c r="WZP7" s="199"/>
      <c r="WZQ7" s="199"/>
      <c r="WZR7" s="199"/>
      <c r="WZS7" s="199"/>
      <c r="WZT7" s="199"/>
      <c r="WZU7" s="199"/>
      <c r="WZV7" s="199"/>
      <c r="WZW7" s="199"/>
      <c r="WZX7" s="189"/>
      <c r="WZY7" s="209"/>
      <c r="WZZ7" s="179"/>
      <c r="XAA7" s="179"/>
      <c r="XAB7" s="179"/>
      <c r="XAC7" s="179"/>
      <c r="XAD7" s="179"/>
      <c r="XAE7" s="179"/>
      <c r="XAF7" s="199"/>
      <c r="XAG7" s="199"/>
      <c r="XAH7" s="199"/>
      <c r="XAI7" s="199"/>
      <c r="XAJ7" s="199"/>
      <c r="XAK7" s="199"/>
      <c r="XAL7" s="199"/>
      <c r="XAM7" s="199"/>
      <c r="XAN7" s="189"/>
      <c r="XAO7" s="209"/>
      <c r="XAP7" s="179"/>
      <c r="XAQ7" s="179"/>
      <c r="XAR7" s="179"/>
      <c r="XAS7" s="179"/>
      <c r="XAT7" s="179"/>
      <c r="XAU7" s="179"/>
      <c r="XAV7" s="199"/>
      <c r="XAW7" s="199"/>
      <c r="XAX7" s="199"/>
      <c r="XAY7" s="199"/>
      <c r="XAZ7" s="199"/>
      <c r="XBA7" s="199"/>
      <c r="XBB7" s="199"/>
      <c r="XBC7" s="199"/>
      <c r="XBD7" s="189"/>
      <c r="XBE7" s="209"/>
      <c r="XBF7" s="179"/>
      <c r="XBG7" s="179"/>
      <c r="XBH7" s="179"/>
      <c r="XBI7" s="179"/>
      <c r="XBJ7" s="179"/>
      <c r="XBK7" s="179"/>
      <c r="XBL7" s="199"/>
      <c r="XBM7" s="199"/>
      <c r="XBN7" s="199"/>
      <c r="XBO7" s="199"/>
      <c r="XBP7" s="199"/>
      <c r="XBQ7" s="199"/>
      <c r="XBR7" s="199"/>
      <c r="XBS7" s="199"/>
      <c r="XBT7" s="189"/>
      <c r="XBU7" s="209"/>
      <c r="XBV7" s="179"/>
      <c r="XBW7" s="179"/>
      <c r="XBX7" s="179"/>
      <c r="XBY7" s="179"/>
      <c r="XBZ7" s="179"/>
      <c r="XCA7" s="179"/>
      <c r="XCB7" s="199"/>
      <c r="XCC7" s="199"/>
      <c r="XCD7" s="199"/>
      <c r="XCE7" s="199"/>
      <c r="XCF7" s="199"/>
      <c r="XCG7" s="199"/>
      <c r="XCH7" s="199"/>
      <c r="XCI7" s="199"/>
      <c r="XCJ7" s="189"/>
      <c r="XCK7" s="209"/>
      <c r="XCL7" s="179"/>
      <c r="XCM7" s="179"/>
      <c r="XCN7" s="179"/>
      <c r="XCO7" s="179"/>
      <c r="XCP7" s="179"/>
      <c r="XCQ7" s="179"/>
      <c r="XCR7" s="199"/>
      <c r="XCS7" s="199"/>
      <c r="XCT7" s="199"/>
      <c r="XCU7" s="199"/>
      <c r="XCV7" s="199"/>
      <c r="XCW7" s="199"/>
      <c r="XCX7" s="199"/>
      <c r="XCY7" s="199"/>
      <c r="XCZ7" s="189"/>
      <c r="XDA7" s="209"/>
      <c r="XDB7" s="179"/>
      <c r="XDC7" s="179"/>
      <c r="XDD7" s="179"/>
      <c r="XDE7" s="179"/>
      <c r="XDF7" s="179"/>
      <c r="XDG7" s="179"/>
      <c r="XDH7" s="199"/>
      <c r="XDI7" s="199"/>
      <c r="XDJ7" s="199"/>
      <c r="XDK7" s="199"/>
      <c r="XDL7" s="199"/>
      <c r="XDM7" s="199"/>
      <c r="XDN7" s="199"/>
      <c r="XDO7" s="199"/>
      <c r="XDP7" s="189"/>
      <c r="XDQ7" s="209"/>
      <c r="XDR7" s="179"/>
      <c r="XDS7" s="179"/>
      <c r="XDT7" s="179"/>
      <c r="XDU7" s="179"/>
      <c r="XDV7" s="179"/>
      <c r="XDW7" s="179"/>
      <c r="XDX7" s="199"/>
      <c r="XDY7" s="199"/>
      <c r="XDZ7" s="199"/>
      <c r="XEA7" s="199"/>
      <c r="XEB7" s="199"/>
      <c r="XEC7" s="199"/>
      <c r="XED7" s="199"/>
      <c r="XEE7" s="199"/>
      <c r="XEF7" s="189"/>
      <c r="XEG7" s="209"/>
      <c r="XEH7" s="179"/>
      <c r="XEI7" s="179"/>
      <c r="XEJ7" s="179"/>
      <c r="XEK7" s="179"/>
      <c r="XEL7" s="179"/>
      <c r="XEM7" s="179"/>
      <c r="XEN7" s="199"/>
      <c r="XEO7" s="199"/>
      <c r="XEP7" s="199"/>
      <c r="XEQ7" s="199"/>
      <c r="XER7" s="199"/>
      <c r="XES7" s="199"/>
      <c r="XET7" s="199"/>
      <c r="XEU7" s="199"/>
      <c r="XEV7" s="189"/>
      <c r="XEW7" s="209"/>
      <c r="XEX7" s="179"/>
      <c r="XEY7" s="179"/>
      <c r="XEZ7" s="179"/>
      <c r="XFA7" s="179"/>
      <c r="XFB7" s="179"/>
      <c r="XFC7" s="179"/>
      <c r="XFD7" s="199"/>
    </row>
    <row r="8" spans="1:16384" ht="21" customHeight="1">
      <c r="A8" s="148" t="s">
        <v>18</v>
      </c>
      <c r="B8" s="152">
        <v>62.92</v>
      </c>
      <c r="C8" s="152">
        <f>B8-71.47</f>
        <v>-8.5499999999999972</v>
      </c>
      <c r="D8" s="152">
        <v>66.94</v>
      </c>
      <c r="E8" s="153">
        <f t="shared" si="0"/>
        <v>4.019999999999996</v>
      </c>
      <c r="F8" s="152">
        <v>80.11</v>
      </c>
      <c r="G8" s="153">
        <f t="shared" si="0"/>
        <v>13.170000000000002</v>
      </c>
      <c r="H8" s="152">
        <v>83.35</v>
      </c>
      <c r="I8" s="153">
        <f t="shared" si="0"/>
        <v>3.2399999999999949</v>
      </c>
      <c r="J8" s="152">
        <v>84.79</v>
      </c>
      <c r="K8" s="153">
        <f>J8-H8</f>
        <v>1.4400000000000119</v>
      </c>
      <c r="L8" s="152">
        <v>84.12</v>
      </c>
      <c r="M8" s="153">
        <f>L8-J8</f>
        <v>-0.67000000000000171</v>
      </c>
      <c r="N8" s="153">
        <f>L8+O8</f>
        <v>88.371830712418912</v>
      </c>
      <c r="O8" s="153">
        <f>O86+O88+O89+O90+O91</f>
        <v>4.2518307124189052</v>
      </c>
      <c r="P8" s="153">
        <f>N8+Q8</f>
        <v>137.82385613290114</v>
      </c>
      <c r="Q8" s="153">
        <f>Q86+Q88+Q89+Q90+Q91</f>
        <v>49.452025420482215</v>
      </c>
      <c r="R8" s="153">
        <f>P8+S8</f>
        <v>151.68451270435247</v>
      </c>
      <c r="S8" s="153">
        <f>S86+S88+S89+S90+S91</f>
        <v>13.860656571451338</v>
      </c>
      <c r="T8" s="153">
        <f>R8+U8</f>
        <v>168.8741309320807</v>
      </c>
      <c r="U8" s="153">
        <f>U86+U88+U89+U90+U91</f>
        <v>17.189618227728239</v>
      </c>
      <c r="V8" s="153">
        <f>T8+W8</f>
        <v>186.21945874953002</v>
      </c>
      <c r="W8" s="153">
        <f>W86+W88+W89+W90+W91</f>
        <v>17.345327817449302</v>
      </c>
      <c r="X8" s="189"/>
      <c r="Y8" s="198"/>
      <c r="Z8" s="179"/>
      <c r="AA8" s="179"/>
      <c r="AB8" s="179"/>
      <c r="AC8" s="179"/>
      <c r="AD8" s="179"/>
      <c r="AE8" s="179"/>
      <c r="AF8" s="199"/>
      <c r="AG8" s="199"/>
      <c r="AH8" s="199"/>
      <c r="AI8" s="199"/>
      <c r="AJ8" s="199"/>
      <c r="AK8" s="199"/>
      <c r="AL8" s="199"/>
      <c r="AM8" s="199"/>
      <c r="AN8" s="189"/>
      <c r="AO8" s="209"/>
      <c r="AP8" s="179"/>
      <c r="AQ8" s="179"/>
      <c r="AR8" s="179"/>
      <c r="AS8" s="179"/>
      <c r="AT8" s="179"/>
      <c r="AU8" s="179"/>
      <c r="AV8" s="199"/>
      <c r="AW8" s="199"/>
      <c r="AX8" s="199"/>
      <c r="AY8" s="199"/>
      <c r="AZ8" s="199"/>
      <c r="BA8" s="199"/>
      <c r="BB8" s="199"/>
      <c r="BC8" s="199"/>
      <c r="BD8" s="189"/>
      <c r="BE8" s="209"/>
      <c r="BF8" s="179"/>
      <c r="BG8" s="179"/>
      <c r="BH8" s="179"/>
      <c r="BI8" s="179"/>
      <c r="BJ8" s="179"/>
      <c r="BK8" s="179"/>
      <c r="BL8" s="199"/>
      <c r="BM8" s="199"/>
      <c r="BN8" s="199"/>
      <c r="BO8" s="199"/>
      <c r="BP8" s="199"/>
      <c r="BQ8" s="199"/>
      <c r="BR8" s="199"/>
      <c r="BS8" s="199"/>
      <c r="BT8" s="189"/>
      <c r="BU8" s="209"/>
      <c r="BV8" s="179"/>
      <c r="BW8" s="179"/>
      <c r="BX8" s="179"/>
      <c r="BY8" s="179"/>
      <c r="BZ8" s="179"/>
      <c r="CA8" s="179"/>
      <c r="CB8" s="199"/>
      <c r="CC8" s="199"/>
      <c r="CD8" s="199"/>
      <c r="CE8" s="199"/>
      <c r="CF8" s="199"/>
      <c r="CG8" s="199"/>
      <c r="CH8" s="199"/>
      <c r="CI8" s="199"/>
      <c r="CJ8" s="189"/>
      <c r="CK8" s="209"/>
      <c r="CL8" s="179"/>
      <c r="CM8" s="179"/>
      <c r="CN8" s="179"/>
      <c r="CO8" s="179"/>
      <c r="CP8" s="179"/>
      <c r="CQ8" s="179"/>
      <c r="CR8" s="199"/>
      <c r="CS8" s="199"/>
      <c r="CT8" s="199"/>
      <c r="CU8" s="199"/>
      <c r="CV8" s="199"/>
      <c r="CW8" s="199"/>
      <c r="CX8" s="199"/>
      <c r="CY8" s="199"/>
      <c r="CZ8" s="189"/>
      <c r="DA8" s="209"/>
      <c r="DB8" s="179"/>
      <c r="DC8" s="179"/>
      <c r="DD8" s="179"/>
      <c r="DE8" s="179"/>
      <c r="DF8" s="179"/>
      <c r="DG8" s="179"/>
      <c r="DH8" s="199"/>
      <c r="DI8" s="199"/>
      <c r="DJ8" s="199"/>
      <c r="DK8" s="199"/>
      <c r="DL8" s="199"/>
      <c r="DM8" s="199"/>
      <c r="DN8" s="199"/>
      <c r="DO8" s="199"/>
      <c r="DP8" s="189"/>
      <c r="DQ8" s="209"/>
      <c r="DR8" s="179"/>
      <c r="DS8" s="179"/>
      <c r="DT8" s="179"/>
      <c r="DU8" s="179"/>
      <c r="DV8" s="179"/>
      <c r="DW8" s="179"/>
      <c r="DX8" s="199"/>
      <c r="DY8" s="199"/>
      <c r="DZ8" s="199"/>
      <c r="EA8" s="199"/>
      <c r="EB8" s="199"/>
      <c r="EC8" s="199"/>
      <c r="ED8" s="199"/>
      <c r="EE8" s="199"/>
      <c r="EF8" s="189"/>
      <c r="EG8" s="209"/>
      <c r="EH8" s="179"/>
      <c r="EI8" s="179"/>
      <c r="EJ8" s="179"/>
      <c r="EK8" s="179"/>
      <c r="EL8" s="179"/>
      <c r="EM8" s="179"/>
      <c r="EN8" s="199"/>
      <c r="EO8" s="199"/>
      <c r="EP8" s="199"/>
      <c r="EQ8" s="199"/>
      <c r="ER8" s="199"/>
      <c r="ES8" s="199"/>
      <c r="ET8" s="199"/>
      <c r="EU8" s="199"/>
      <c r="EV8" s="189"/>
      <c r="EW8" s="209"/>
      <c r="EX8" s="179"/>
      <c r="EY8" s="179"/>
      <c r="EZ8" s="179"/>
      <c r="FA8" s="179"/>
      <c r="FB8" s="179"/>
      <c r="FC8" s="179"/>
      <c r="FD8" s="199"/>
      <c r="FE8" s="199"/>
      <c r="FF8" s="199"/>
      <c r="FG8" s="199"/>
      <c r="FH8" s="199"/>
      <c r="FI8" s="199"/>
      <c r="FJ8" s="199"/>
      <c r="FK8" s="199"/>
      <c r="FL8" s="189"/>
      <c r="FM8" s="209"/>
      <c r="FN8" s="179"/>
      <c r="FO8" s="179"/>
      <c r="FP8" s="179"/>
      <c r="FQ8" s="179"/>
      <c r="FR8" s="179"/>
      <c r="FS8" s="179"/>
      <c r="FT8" s="199"/>
      <c r="FU8" s="199"/>
      <c r="FV8" s="199"/>
      <c r="FW8" s="199"/>
      <c r="FX8" s="199"/>
      <c r="FY8" s="199"/>
      <c r="FZ8" s="199"/>
      <c r="GA8" s="199"/>
      <c r="GB8" s="189"/>
      <c r="GC8" s="209"/>
      <c r="GD8" s="179"/>
      <c r="GE8" s="179"/>
      <c r="GF8" s="179"/>
      <c r="GG8" s="179"/>
      <c r="GH8" s="179"/>
      <c r="GI8" s="179"/>
      <c r="GJ8" s="199"/>
      <c r="GK8" s="199"/>
      <c r="GL8" s="199"/>
      <c r="GM8" s="199"/>
      <c r="GN8" s="199"/>
      <c r="GO8" s="199"/>
      <c r="GP8" s="199"/>
      <c r="GQ8" s="199"/>
      <c r="GR8" s="189"/>
      <c r="GS8" s="209"/>
      <c r="GT8" s="179"/>
      <c r="GU8" s="179"/>
      <c r="GV8" s="179"/>
      <c r="GW8" s="179"/>
      <c r="GX8" s="179"/>
      <c r="GY8" s="179"/>
      <c r="GZ8" s="199"/>
      <c r="HA8" s="199"/>
      <c r="HB8" s="199"/>
      <c r="HC8" s="199"/>
      <c r="HD8" s="199"/>
      <c r="HE8" s="199"/>
      <c r="HF8" s="199"/>
      <c r="HG8" s="199"/>
      <c r="HH8" s="189"/>
      <c r="HI8" s="209"/>
      <c r="HJ8" s="179"/>
      <c r="HK8" s="179"/>
      <c r="HL8" s="179"/>
      <c r="HM8" s="179"/>
      <c r="HN8" s="179"/>
      <c r="HO8" s="179"/>
      <c r="HP8" s="199"/>
      <c r="HQ8" s="199"/>
      <c r="HR8" s="199"/>
      <c r="HS8" s="199"/>
      <c r="HT8" s="199"/>
      <c r="HU8" s="199"/>
      <c r="HV8" s="199"/>
      <c r="HW8" s="199"/>
      <c r="HX8" s="189"/>
      <c r="HY8" s="209"/>
      <c r="HZ8" s="179"/>
      <c r="IA8" s="179"/>
      <c r="IB8" s="179"/>
      <c r="IC8" s="179"/>
      <c r="ID8" s="179"/>
      <c r="IE8" s="179"/>
      <c r="IF8" s="199"/>
      <c r="IG8" s="199"/>
      <c r="IH8" s="199"/>
      <c r="II8" s="199"/>
      <c r="IJ8" s="199"/>
      <c r="IK8" s="199"/>
      <c r="IL8" s="199"/>
      <c r="IM8" s="199"/>
      <c r="IN8" s="189"/>
      <c r="IO8" s="209"/>
      <c r="IP8" s="179"/>
      <c r="IQ8" s="179"/>
      <c r="IR8" s="179"/>
      <c r="IS8" s="179"/>
      <c r="IT8" s="179"/>
      <c r="IU8" s="179"/>
      <c r="IV8" s="199"/>
      <c r="IW8" s="199"/>
      <c r="IX8" s="199"/>
      <c r="IY8" s="199"/>
      <c r="IZ8" s="199"/>
      <c r="JA8" s="199"/>
      <c r="JB8" s="199"/>
      <c r="JC8" s="199"/>
      <c r="JD8" s="189"/>
      <c r="JE8" s="209"/>
      <c r="JF8" s="179"/>
      <c r="JG8" s="179"/>
      <c r="JH8" s="179"/>
      <c r="JI8" s="179"/>
      <c r="JJ8" s="179"/>
      <c r="JK8" s="179"/>
      <c r="JL8" s="199"/>
      <c r="JM8" s="199"/>
      <c r="JN8" s="199"/>
      <c r="JO8" s="199"/>
      <c r="JP8" s="199"/>
      <c r="JQ8" s="199"/>
      <c r="JR8" s="199"/>
      <c r="JS8" s="199"/>
      <c r="JT8" s="189"/>
      <c r="JU8" s="209"/>
      <c r="JV8" s="179"/>
      <c r="JW8" s="179"/>
      <c r="JX8" s="179"/>
      <c r="JY8" s="179"/>
      <c r="JZ8" s="179"/>
      <c r="KA8" s="179"/>
      <c r="KB8" s="199"/>
      <c r="KC8" s="199"/>
      <c r="KD8" s="199"/>
      <c r="KE8" s="199"/>
      <c r="KF8" s="199"/>
      <c r="KG8" s="199"/>
      <c r="KH8" s="199"/>
      <c r="KI8" s="199"/>
      <c r="KJ8" s="189"/>
      <c r="KK8" s="209"/>
      <c r="KL8" s="179"/>
      <c r="KM8" s="179"/>
      <c r="KN8" s="179"/>
      <c r="KO8" s="179"/>
      <c r="KP8" s="179"/>
      <c r="KQ8" s="179"/>
      <c r="KR8" s="199"/>
      <c r="KS8" s="199"/>
      <c r="KT8" s="199"/>
      <c r="KU8" s="199"/>
      <c r="KV8" s="199"/>
      <c r="KW8" s="199"/>
      <c r="KX8" s="199"/>
      <c r="KY8" s="199"/>
      <c r="KZ8" s="189"/>
      <c r="LA8" s="209"/>
      <c r="LB8" s="179"/>
      <c r="LC8" s="179"/>
      <c r="LD8" s="179"/>
      <c r="LE8" s="179"/>
      <c r="LF8" s="179"/>
      <c r="LG8" s="179"/>
      <c r="LH8" s="199"/>
      <c r="LI8" s="199"/>
      <c r="LJ8" s="199"/>
      <c r="LK8" s="199"/>
      <c r="LL8" s="199"/>
      <c r="LM8" s="199"/>
      <c r="LN8" s="199"/>
      <c r="LO8" s="199"/>
      <c r="LP8" s="189"/>
      <c r="LQ8" s="209"/>
      <c r="LR8" s="179"/>
      <c r="LS8" s="179"/>
      <c r="LT8" s="179"/>
      <c r="LU8" s="179"/>
      <c r="LV8" s="179"/>
      <c r="LW8" s="179"/>
      <c r="LX8" s="199"/>
      <c r="LY8" s="199"/>
      <c r="LZ8" s="199"/>
      <c r="MA8" s="199"/>
      <c r="MB8" s="199"/>
      <c r="MC8" s="199"/>
      <c r="MD8" s="199"/>
      <c r="ME8" s="199"/>
      <c r="MF8" s="189"/>
      <c r="MG8" s="209"/>
      <c r="MH8" s="179"/>
      <c r="MI8" s="179"/>
      <c r="MJ8" s="179"/>
      <c r="MK8" s="179"/>
      <c r="ML8" s="179"/>
      <c r="MM8" s="179"/>
      <c r="MN8" s="199"/>
      <c r="MO8" s="199"/>
      <c r="MP8" s="199"/>
      <c r="MQ8" s="199"/>
      <c r="MR8" s="199"/>
      <c r="MS8" s="199"/>
      <c r="MT8" s="199"/>
      <c r="MU8" s="199"/>
      <c r="MV8" s="189"/>
      <c r="MW8" s="209"/>
      <c r="MX8" s="179"/>
      <c r="MY8" s="179"/>
      <c r="MZ8" s="179"/>
      <c r="NA8" s="179"/>
      <c r="NB8" s="179"/>
      <c r="NC8" s="179"/>
      <c r="ND8" s="199"/>
      <c r="NE8" s="199"/>
      <c r="NF8" s="199"/>
      <c r="NG8" s="199"/>
      <c r="NH8" s="199"/>
      <c r="NI8" s="199"/>
      <c r="NJ8" s="199"/>
      <c r="NK8" s="199"/>
      <c r="NL8" s="189"/>
      <c r="NM8" s="209"/>
      <c r="NN8" s="179"/>
      <c r="NO8" s="179"/>
      <c r="NP8" s="179"/>
      <c r="NQ8" s="179"/>
      <c r="NR8" s="179"/>
      <c r="NS8" s="179"/>
      <c r="NT8" s="199"/>
      <c r="NU8" s="199"/>
      <c r="NV8" s="199"/>
      <c r="NW8" s="199"/>
      <c r="NX8" s="199"/>
      <c r="NY8" s="199"/>
      <c r="NZ8" s="199"/>
      <c r="OA8" s="199"/>
      <c r="OB8" s="189"/>
      <c r="OC8" s="209"/>
      <c r="OD8" s="179"/>
      <c r="OE8" s="179"/>
      <c r="OF8" s="179"/>
      <c r="OG8" s="179"/>
      <c r="OH8" s="179"/>
      <c r="OI8" s="179"/>
      <c r="OJ8" s="199"/>
      <c r="OK8" s="199"/>
      <c r="OL8" s="199"/>
      <c r="OM8" s="199"/>
      <c r="ON8" s="199"/>
      <c r="OO8" s="199"/>
      <c r="OP8" s="199"/>
      <c r="OQ8" s="199"/>
      <c r="OR8" s="189"/>
      <c r="OS8" s="209"/>
      <c r="OT8" s="179"/>
      <c r="OU8" s="179"/>
      <c r="OV8" s="179"/>
      <c r="OW8" s="179"/>
      <c r="OX8" s="179"/>
      <c r="OY8" s="179"/>
      <c r="OZ8" s="199"/>
      <c r="PA8" s="199"/>
      <c r="PB8" s="199"/>
      <c r="PC8" s="199"/>
      <c r="PD8" s="199"/>
      <c r="PE8" s="199"/>
      <c r="PF8" s="199"/>
      <c r="PG8" s="199"/>
      <c r="PH8" s="189"/>
      <c r="PI8" s="209"/>
      <c r="PJ8" s="179"/>
      <c r="PK8" s="179"/>
      <c r="PL8" s="179"/>
      <c r="PM8" s="179"/>
      <c r="PN8" s="179"/>
      <c r="PO8" s="179"/>
      <c r="PP8" s="199"/>
      <c r="PQ8" s="199"/>
      <c r="PR8" s="199"/>
      <c r="PS8" s="199"/>
      <c r="PT8" s="199"/>
      <c r="PU8" s="199"/>
      <c r="PV8" s="199"/>
      <c r="PW8" s="199"/>
      <c r="PX8" s="189"/>
      <c r="PY8" s="209"/>
      <c r="PZ8" s="179"/>
      <c r="QA8" s="179"/>
      <c r="QB8" s="179"/>
      <c r="QC8" s="179"/>
      <c r="QD8" s="179"/>
      <c r="QE8" s="179"/>
      <c r="QF8" s="199"/>
      <c r="QG8" s="199"/>
      <c r="QH8" s="199"/>
      <c r="QI8" s="199"/>
      <c r="QJ8" s="199"/>
      <c r="QK8" s="199"/>
      <c r="QL8" s="199"/>
      <c r="QM8" s="199"/>
      <c r="QN8" s="189"/>
      <c r="QO8" s="209"/>
      <c r="QP8" s="179"/>
      <c r="QQ8" s="179"/>
      <c r="QR8" s="179"/>
      <c r="QS8" s="179"/>
      <c r="QT8" s="179"/>
      <c r="QU8" s="179"/>
      <c r="QV8" s="199"/>
      <c r="QW8" s="199"/>
      <c r="QX8" s="199"/>
      <c r="QY8" s="199"/>
      <c r="QZ8" s="199"/>
      <c r="RA8" s="199"/>
      <c r="RB8" s="199"/>
      <c r="RC8" s="199"/>
      <c r="RD8" s="189"/>
      <c r="RE8" s="209"/>
      <c r="RF8" s="179"/>
      <c r="RG8" s="179"/>
      <c r="RH8" s="179"/>
      <c r="RI8" s="179"/>
      <c r="RJ8" s="179"/>
      <c r="RK8" s="179"/>
      <c r="RL8" s="199"/>
      <c r="RM8" s="199"/>
      <c r="RN8" s="199"/>
      <c r="RO8" s="199"/>
      <c r="RP8" s="199"/>
      <c r="RQ8" s="199"/>
      <c r="RR8" s="199"/>
      <c r="RS8" s="199"/>
      <c r="RT8" s="189"/>
      <c r="RU8" s="209"/>
      <c r="RV8" s="179"/>
      <c r="RW8" s="179"/>
      <c r="RX8" s="179"/>
      <c r="RY8" s="179"/>
      <c r="RZ8" s="179"/>
      <c r="SA8" s="179"/>
      <c r="SB8" s="199"/>
      <c r="SC8" s="199"/>
      <c r="SD8" s="199"/>
      <c r="SE8" s="199"/>
      <c r="SF8" s="199"/>
      <c r="SG8" s="199"/>
      <c r="SH8" s="199"/>
      <c r="SI8" s="199"/>
      <c r="SJ8" s="189"/>
      <c r="SK8" s="209"/>
      <c r="SL8" s="179"/>
      <c r="SM8" s="179"/>
      <c r="SN8" s="179"/>
      <c r="SO8" s="179"/>
      <c r="SP8" s="179"/>
      <c r="SQ8" s="179"/>
      <c r="SR8" s="199"/>
      <c r="SS8" s="199"/>
      <c r="ST8" s="199"/>
      <c r="SU8" s="199"/>
      <c r="SV8" s="199"/>
      <c r="SW8" s="199"/>
      <c r="SX8" s="199"/>
      <c r="SY8" s="199"/>
      <c r="SZ8" s="189"/>
      <c r="TA8" s="209"/>
      <c r="TB8" s="179"/>
      <c r="TC8" s="179"/>
      <c r="TD8" s="179"/>
      <c r="TE8" s="179"/>
      <c r="TF8" s="179"/>
      <c r="TG8" s="179"/>
      <c r="TH8" s="199"/>
      <c r="TI8" s="199"/>
      <c r="TJ8" s="199"/>
      <c r="TK8" s="199"/>
      <c r="TL8" s="199"/>
      <c r="TM8" s="199"/>
      <c r="TN8" s="199"/>
      <c r="TO8" s="199"/>
      <c r="TP8" s="189"/>
      <c r="TQ8" s="209"/>
      <c r="TR8" s="179"/>
      <c r="TS8" s="179"/>
      <c r="TT8" s="179"/>
      <c r="TU8" s="179"/>
      <c r="TV8" s="179"/>
      <c r="TW8" s="179"/>
      <c r="TX8" s="199"/>
      <c r="TY8" s="199"/>
      <c r="TZ8" s="199"/>
      <c r="UA8" s="199"/>
      <c r="UB8" s="199"/>
      <c r="UC8" s="199"/>
      <c r="UD8" s="199"/>
      <c r="UE8" s="199"/>
      <c r="UF8" s="189"/>
      <c r="UG8" s="209"/>
      <c r="UH8" s="179"/>
      <c r="UI8" s="179"/>
      <c r="UJ8" s="179"/>
      <c r="UK8" s="179"/>
      <c r="UL8" s="179"/>
      <c r="UM8" s="179"/>
      <c r="UN8" s="199"/>
      <c r="UO8" s="199"/>
      <c r="UP8" s="199"/>
      <c r="UQ8" s="199"/>
      <c r="UR8" s="199"/>
      <c r="US8" s="199"/>
      <c r="UT8" s="199"/>
      <c r="UU8" s="199"/>
      <c r="UV8" s="189"/>
      <c r="UW8" s="209"/>
      <c r="UX8" s="179"/>
      <c r="UY8" s="179"/>
      <c r="UZ8" s="179"/>
      <c r="VA8" s="179"/>
      <c r="VB8" s="179"/>
      <c r="VC8" s="179"/>
      <c r="VD8" s="199"/>
      <c r="VE8" s="199"/>
      <c r="VF8" s="199"/>
      <c r="VG8" s="199"/>
      <c r="VH8" s="199"/>
      <c r="VI8" s="199"/>
      <c r="VJ8" s="199"/>
      <c r="VK8" s="199"/>
      <c r="VL8" s="189"/>
      <c r="VM8" s="209"/>
      <c r="VN8" s="179"/>
      <c r="VO8" s="179"/>
      <c r="VP8" s="179"/>
      <c r="VQ8" s="179"/>
      <c r="VR8" s="179"/>
      <c r="VS8" s="179"/>
      <c r="VT8" s="199"/>
      <c r="VU8" s="199"/>
      <c r="VV8" s="199"/>
      <c r="VW8" s="199"/>
      <c r="VX8" s="199"/>
      <c r="VY8" s="199"/>
      <c r="VZ8" s="199"/>
      <c r="WA8" s="199"/>
      <c r="WB8" s="189"/>
      <c r="WC8" s="209"/>
      <c r="WD8" s="179"/>
      <c r="WE8" s="179"/>
      <c r="WF8" s="179"/>
      <c r="WG8" s="179"/>
      <c r="WH8" s="179"/>
      <c r="WI8" s="179"/>
      <c r="WJ8" s="199"/>
      <c r="WK8" s="199"/>
      <c r="WL8" s="199"/>
      <c r="WM8" s="199"/>
      <c r="WN8" s="199"/>
      <c r="WO8" s="199"/>
      <c r="WP8" s="199"/>
      <c r="WQ8" s="199"/>
      <c r="WR8" s="189"/>
      <c r="WS8" s="209"/>
      <c r="WT8" s="179"/>
      <c r="WU8" s="179"/>
      <c r="WV8" s="179"/>
      <c r="WW8" s="179"/>
      <c r="WX8" s="179"/>
      <c r="WY8" s="179"/>
      <c r="WZ8" s="199"/>
      <c r="XA8" s="199"/>
      <c r="XB8" s="199"/>
      <c r="XC8" s="199"/>
      <c r="XD8" s="199"/>
      <c r="XE8" s="199"/>
      <c r="XF8" s="199"/>
      <c r="XG8" s="199"/>
      <c r="XH8" s="189"/>
      <c r="XI8" s="209"/>
      <c r="XJ8" s="179"/>
      <c r="XK8" s="179"/>
      <c r="XL8" s="179"/>
      <c r="XM8" s="179"/>
      <c r="XN8" s="179"/>
      <c r="XO8" s="179"/>
      <c r="XP8" s="199"/>
      <c r="XQ8" s="199"/>
      <c r="XR8" s="199"/>
      <c r="XS8" s="199"/>
      <c r="XT8" s="199"/>
      <c r="XU8" s="199"/>
      <c r="XV8" s="199"/>
      <c r="XW8" s="199"/>
      <c r="XX8" s="189"/>
      <c r="XY8" s="209"/>
      <c r="XZ8" s="179"/>
      <c r="YA8" s="179"/>
      <c r="YB8" s="179"/>
      <c r="YC8" s="179"/>
      <c r="YD8" s="179"/>
      <c r="YE8" s="179"/>
      <c r="YF8" s="199"/>
      <c r="YG8" s="199"/>
      <c r="YH8" s="199"/>
      <c r="YI8" s="199"/>
      <c r="YJ8" s="199"/>
      <c r="YK8" s="199"/>
      <c r="YL8" s="199"/>
      <c r="YM8" s="199"/>
      <c r="YN8" s="189"/>
      <c r="YO8" s="209"/>
      <c r="YP8" s="179"/>
      <c r="YQ8" s="179"/>
      <c r="YR8" s="179"/>
      <c r="YS8" s="179"/>
      <c r="YT8" s="179"/>
      <c r="YU8" s="179"/>
      <c r="YV8" s="199"/>
      <c r="YW8" s="199"/>
      <c r="YX8" s="199"/>
      <c r="YY8" s="199"/>
      <c r="YZ8" s="199"/>
      <c r="ZA8" s="199"/>
      <c r="ZB8" s="199"/>
      <c r="ZC8" s="199"/>
      <c r="ZD8" s="189"/>
      <c r="ZE8" s="209"/>
      <c r="ZF8" s="179"/>
      <c r="ZG8" s="179"/>
      <c r="ZH8" s="179"/>
      <c r="ZI8" s="179"/>
      <c r="ZJ8" s="179"/>
      <c r="ZK8" s="179"/>
      <c r="ZL8" s="199"/>
      <c r="ZM8" s="199"/>
      <c r="ZN8" s="199"/>
      <c r="ZO8" s="199"/>
      <c r="ZP8" s="199"/>
      <c r="ZQ8" s="199"/>
      <c r="ZR8" s="199"/>
      <c r="ZS8" s="199"/>
      <c r="ZT8" s="189"/>
      <c r="ZU8" s="209"/>
      <c r="ZV8" s="179"/>
      <c r="ZW8" s="179"/>
      <c r="ZX8" s="179"/>
      <c r="ZY8" s="179"/>
      <c r="ZZ8" s="179"/>
      <c r="AAA8" s="179"/>
      <c r="AAB8" s="199"/>
      <c r="AAC8" s="199"/>
      <c r="AAD8" s="199"/>
      <c r="AAE8" s="199"/>
      <c r="AAF8" s="199"/>
      <c r="AAG8" s="199"/>
      <c r="AAH8" s="199"/>
      <c r="AAI8" s="199"/>
      <c r="AAJ8" s="189"/>
      <c r="AAK8" s="209"/>
      <c r="AAL8" s="179"/>
      <c r="AAM8" s="179"/>
      <c r="AAN8" s="179"/>
      <c r="AAO8" s="179"/>
      <c r="AAP8" s="179"/>
      <c r="AAQ8" s="179"/>
      <c r="AAR8" s="199"/>
      <c r="AAS8" s="199"/>
      <c r="AAT8" s="199"/>
      <c r="AAU8" s="199"/>
      <c r="AAV8" s="199"/>
      <c r="AAW8" s="199"/>
      <c r="AAX8" s="199"/>
      <c r="AAY8" s="199"/>
      <c r="AAZ8" s="189"/>
      <c r="ABA8" s="209"/>
      <c r="ABB8" s="179"/>
      <c r="ABC8" s="179"/>
      <c r="ABD8" s="179"/>
      <c r="ABE8" s="179"/>
      <c r="ABF8" s="179"/>
      <c r="ABG8" s="179"/>
      <c r="ABH8" s="199"/>
      <c r="ABI8" s="199"/>
      <c r="ABJ8" s="199"/>
      <c r="ABK8" s="199"/>
      <c r="ABL8" s="199"/>
      <c r="ABM8" s="199"/>
      <c r="ABN8" s="199"/>
      <c r="ABO8" s="199"/>
      <c r="ABP8" s="189"/>
      <c r="ABQ8" s="209"/>
      <c r="ABR8" s="179"/>
      <c r="ABS8" s="179"/>
      <c r="ABT8" s="179"/>
      <c r="ABU8" s="179"/>
      <c r="ABV8" s="179"/>
      <c r="ABW8" s="179"/>
      <c r="ABX8" s="199"/>
      <c r="ABY8" s="199"/>
      <c r="ABZ8" s="199"/>
      <c r="ACA8" s="199"/>
      <c r="ACB8" s="199"/>
      <c r="ACC8" s="199"/>
      <c r="ACD8" s="199"/>
      <c r="ACE8" s="199"/>
      <c r="ACF8" s="189"/>
      <c r="ACG8" s="209"/>
      <c r="ACH8" s="179"/>
      <c r="ACI8" s="179"/>
      <c r="ACJ8" s="179"/>
      <c r="ACK8" s="179"/>
      <c r="ACL8" s="179"/>
      <c r="ACM8" s="179"/>
      <c r="ACN8" s="199"/>
      <c r="ACO8" s="199"/>
      <c r="ACP8" s="199"/>
      <c r="ACQ8" s="199"/>
      <c r="ACR8" s="199"/>
      <c r="ACS8" s="199"/>
      <c r="ACT8" s="199"/>
      <c r="ACU8" s="199"/>
      <c r="ACV8" s="189"/>
      <c r="ACW8" s="209"/>
      <c r="ACX8" s="179"/>
      <c r="ACY8" s="179"/>
      <c r="ACZ8" s="179"/>
      <c r="ADA8" s="179"/>
      <c r="ADB8" s="179"/>
      <c r="ADC8" s="179"/>
      <c r="ADD8" s="199"/>
      <c r="ADE8" s="199"/>
      <c r="ADF8" s="199"/>
      <c r="ADG8" s="199"/>
      <c r="ADH8" s="199"/>
      <c r="ADI8" s="199"/>
      <c r="ADJ8" s="199"/>
      <c r="ADK8" s="199"/>
      <c r="ADL8" s="189"/>
      <c r="ADM8" s="209"/>
      <c r="ADN8" s="179"/>
      <c r="ADO8" s="179"/>
      <c r="ADP8" s="179"/>
      <c r="ADQ8" s="179"/>
      <c r="ADR8" s="179"/>
      <c r="ADS8" s="179"/>
      <c r="ADT8" s="199"/>
      <c r="ADU8" s="199"/>
      <c r="ADV8" s="199"/>
      <c r="ADW8" s="199"/>
      <c r="ADX8" s="199"/>
      <c r="ADY8" s="199"/>
      <c r="ADZ8" s="199"/>
      <c r="AEA8" s="199"/>
      <c r="AEB8" s="189"/>
      <c r="AEC8" s="209"/>
      <c r="AED8" s="179"/>
      <c r="AEE8" s="179"/>
      <c r="AEF8" s="179"/>
      <c r="AEG8" s="179"/>
      <c r="AEH8" s="179"/>
      <c r="AEI8" s="179"/>
      <c r="AEJ8" s="199"/>
      <c r="AEK8" s="199"/>
      <c r="AEL8" s="199"/>
      <c r="AEM8" s="199"/>
      <c r="AEN8" s="199"/>
      <c r="AEO8" s="199"/>
      <c r="AEP8" s="199"/>
      <c r="AEQ8" s="199"/>
      <c r="AER8" s="189"/>
      <c r="AES8" s="209"/>
      <c r="AET8" s="179"/>
      <c r="AEU8" s="179"/>
      <c r="AEV8" s="179"/>
      <c r="AEW8" s="179"/>
      <c r="AEX8" s="179"/>
      <c r="AEY8" s="179"/>
      <c r="AEZ8" s="199"/>
      <c r="AFA8" s="199"/>
      <c r="AFB8" s="199"/>
      <c r="AFC8" s="199"/>
      <c r="AFD8" s="199"/>
      <c r="AFE8" s="199"/>
      <c r="AFF8" s="199"/>
      <c r="AFG8" s="199"/>
      <c r="AFH8" s="189"/>
      <c r="AFI8" s="209"/>
      <c r="AFJ8" s="179"/>
      <c r="AFK8" s="179"/>
      <c r="AFL8" s="179"/>
      <c r="AFM8" s="179"/>
      <c r="AFN8" s="179"/>
      <c r="AFO8" s="179"/>
      <c r="AFP8" s="199"/>
      <c r="AFQ8" s="199"/>
      <c r="AFR8" s="199"/>
      <c r="AFS8" s="199"/>
      <c r="AFT8" s="199"/>
      <c r="AFU8" s="199"/>
      <c r="AFV8" s="199"/>
      <c r="AFW8" s="199"/>
      <c r="AFX8" s="189"/>
      <c r="AFY8" s="209"/>
      <c r="AFZ8" s="179"/>
      <c r="AGA8" s="179"/>
      <c r="AGB8" s="179"/>
      <c r="AGC8" s="179"/>
      <c r="AGD8" s="179"/>
      <c r="AGE8" s="179"/>
      <c r="AGF8" s="199"/>
      <c r="AGG8" s="199"/>
      <c r="AGH8" s="199"/>
      <c r="AGI8" s="199"/>
      <c r="AGJ8" s="199"/>
      <c r="AGK8" s="199"/>
      <c r="AGL8" s="199"/>
      <c r="AGM8" s="199"/>
      <c r="AGN8" s="189"/>
      <c r="AGO8" s="209"/>
      <c r="AGP8" s="179"/>
      <c r="AGQ8" s="179"/>
      <c r="AGR8" s="179"/>
      <c r="AGS8" s="179"/>
      <c r="AGT8" s="179"/>
      <c r="AGU8" s="179"/>
      <c r="AGV8" s="199"/>
      <c r="AGW8" s="199"/>
      <c r="AGX8" s="199"/>
      <c r="AGY8" s="199"/>
      <c r="AGZ8" s="199"/>
      <c r="AHA8" s="199"/>
      <c r="AHB8" s="199"/>
      <c r="AHC8" s="199"/>
      <c r="AHD8" s="189"/>
      <c r="AHE8" s="209"/>
      <c r="AHF8" s="179"/>
      <c r="AHG8" s="179"/>
      <c r="AHH8" s="179"/>
      <c r="AHI8" s="179"/>
      <c r="AHJ8" s="179"/>
      <c r="AHK8" s="179"/>
      <c r="AHL8" s="199"/>
      <c r="AHM8" s="199"/>
      <c r="AHN8" s="199"/>
      <c r="AHO8" s="199"/>
      <c r="AHP8" s="199"/>
      <c r="AHQ8" s="199"/>
      <c r="AHR8" s="199"/>
      <c r="AHS8" s="199"/>
      <c r="AHT8" s="189"/>
      <c r="AHU8" s="209"/>
      <c r="AHV8" s="179"/>
      <c r="AHW8" s="179"/>
      <c r="AHX8" s="179"/>
      <c r="AHY8" s="179"/>
      <c r="AHZ8" s="179"/>
      <c r="AIA8" s="179"/>
      <c r="AIB8" s="199"/>
      <c r="AIC8" s="199"/>
      <c r="AID8" s="199"/>
      <c r="AIE8" s="199"/>
      <c r="AIF8" s="199"/>
      <c r="AIG8" s="199"/>
      <c r="AIH8" s="199"/>
      <c r="AII8" s="199"/>
      <c r="AIJ8" s="189"/>
      <c r="AIK8" s="209"/>
      <c r="AIL8" s="179"/>
      <c r="AIM8" s="179"/>
      <c r="AIN8" s="179"/>
      <c r="AIO8" s="179"/>
      <c r="AIP8" s="179"/>
      <c r="AIQ8" s="179"/>
      <c r="AIR8" s="199"/>
      <c r="AIS8" s="199"/>
      <c r="AIT8" s="199"/>
      <c r="AIU8" s="199"/>
      <c r="AIV8" s="199"/>
      <c r="AIW8" s="199"/>
      <c r="AIX8" s="199"/>
      <c r="AIY8" s="199"/>
      <c r="AIZ8" s="189"/>
      <c r="AJA8" s="209"/>
      <c r="AJB8" s="179"/>
      <c r="AJC8" s="179"/>
      <c r="AJD8" s="179"/>
      <c r="AJE8" s="179"/>
      <c r="AJF8" s="179"/>
      <c r="AJG8" s="179"/>
      <c r="AJH8" s="199"/>
      <c r="AJI8" s="199"/>
      <c r="AJJ8" s="199"/>
      <c r="AJK8" s="199"/>
      <c r="AJL8" s="199"/>
      <c r="AJM8" s="199"/>
      <c r="AJN8" s="199"/>
      <c r="AJO8" s="199"/>
      <c r="AJP8" s="189"/>
      <c r="AJQ8" s="209"/>
      <c r="AJR8" s="179"/>
      <c r="AJS8" s="179"/>
      <c r="AJT8" s="179"/>
      <c r="AJU8" s="179"/>
      <c r="AJV8" s="179"/>
      <c r="AJW8" s="179"/>
      <c r="AJX8" s="199"/>
      <c r="AJY8" s="199"/>
      <c r="AJZ8" s="199"/>
      <c r="AKA8" s="199"/>
      <c r="AKB8" s="199"/>
      <c r="AKC8" s="199"/>
      <c r="AKD8" s="199"/>
      <c r="AKE8" s="199"/>
      <c r="AKF8" s="189"/>
      <c r="AKG8" s="209"/>
      <c r="AKH8" s="179"/>
      <c r="AKI8" s="179"/>
      <c r="AKJ8" s="179"/>
      <c r="AKK8" s="179"/>
      <c r="AKL8" s="179"/>
      <c r="AKM8" s="179"/>
      <c r="AKN8" s="199"/>
      <c r="AKO8" s="199"/>
      <c r="AKP8" s="199"/>
      <c r="AKQ8" s="199"/>
      <c r="AKR8" s="199"/>
      <c r="AKS8" s="199"/>
      <c r="AKT8" s="199"/>
      <c r="AKU8" s="199"/>
      <c r="AKV8" s="189"/>
      <c r="AKW8" s="209"/>
      <c r="AKX8" s="179"/>
      <c r="AKY8" s="179"/>
      <c r="AKZ8" s="179"/>
      <c r="ALA8" s="179"/>
      <c r="ALB8" s="179"/>
      <c r="ALC8" s="179"/>
      <c r="ALD8" s="199"/>
      <c r="ALE8" s="199"/>
      <c r="ALF8" s="199"/>
      <c r="ALG8" s="199"/>
      <c r="ALH8" s="199"/>
      <c r="ALI8" s="199"/>
      <c r="ALJ8" s="199"/>
      <c r="ALK8" s="199"/>
      <c r="ALL8" s="189"/>
      <c r="ALM8" s="209"/>
      <c r="ALN8" s="179"/>
      <c r="ALO8" s="179"/>
      <c r="ALP8" s="179"/>
      <c r="ALQ8" s="179"/>
      <c r="ALR8" s="179"/>
      <c r="ALS8" s="179"/>
      <c r="ALT8" s="199"/>
      <c r="ALU8" s="199"/>
      <c r="ALV8" s="199"/>
      <c r="ALW8" s="199"/>
      <c r="ALX8" s="199"/>
      <c r="ALY8" s="199"/>
      <c r="ALZ8" s="199"/>
      <c r="AMA8" s="199"/>
      <c r="AMB8" s="189"/>
      <c r="AMC8" s="209"/>
      <c r="AMD8" s="179"/>
      <c r="AME8" s="179"/>
      <c r="AMF8" s="179"/>
      <c r="AMG8" s="179"/>
      <c r="AMH8" s="179"/>
      <c r="AMI8" s="179"/>
      <c r="AMJ8" s="199"/>
      <c r="AMK8" s="199"/>
      <c r="AML8" s="199"/>
      <c r="AMM8" s="199"/>
      <c r="AMN8" s="199"/>
      <c r="AMO8" s="199"/>
      <c r="AMP8" s="199"/>
      <c r="AMQ8" s="199"/>
      <c r="AMR8" s="189"/>
      <c r="AMS8" s="209"/>
      <c r="AMT8" s="179"/>
      <c r="AMU8" s="179"/>
      <c r="AMV8" s="179"/>
      <c r="AMW8" s="179"/>
      <c r="AMX8" s="179"/>
      <c r="AMY8" s="179"/>
      <c r="AMZ8" s="199"/>
      <c r="ANA8" s="199"/>
      <c r="ANB8" s="199"/>
      <c r="ANC8" s="199"/>
      <c r="AND8" s="199"/>
      <c r="ANE8" s="199"/>
      <c r="ANF8" s="199"/>
      <c r="ANG8" s="199"/>
      <c r="ANH8" s="189"/>
      <c r="ANI8" s="209"/>
      <c r="ANJ8" s="179"/>
      <c r="ANK8" s="179"/>
      <c r="ANL8" s="179"/>
      <c r="ANM8" s="179"/>
      <c r="ANN8" s="179"/>
      <c r="ANO8" s="179"/>
      <c r="ANP8" s="199"/>
      <c r="ANQ8" s="199"/>
      <c r="ANR8" s="199"/>
      <c r="ANS8" s="199"/>
      <c r="ANT8" s="199"/>
      <c r="ANU8" s="199"/>
      <c r="ANV8" s="199"/>
      <c r="ANW8" s="199"/>
      <c r="ANX8" s="189"/>
      <c r="ANY8" s="209"/>
      <c r="ANZ8" s="179"/>
      <c r="AOA8" s="179"/>
      <c r="AOB8" s="179"/>
      <c r="AOC8" s="179"/>
      <c r="AOD8" s="179"/>
      <c r="AOE8" s="179"/>
      <c r="AOF8" s="199"/>
      <c r="AOG8" s="199"/>
      <c r="AOH8" s="199"/>
      <c r="AOI8" s="199"/>
      <c r="AOJ8" s="199"/>
      <c r="AOK8" s="199"/>
      <c r="AOL8" s="199"/>
      <c r="AOM8" s="199"/>
      <c r="AON8" s="189"/>
      <c r="AOO8" s="209"/>
      <c r="AOP8" s="179"/>
      <c r="AOQ8" s="179"/>
      <c r="AOR8" s="179"/>
      <c r="AOS8" s="179"/>
      <c r="AOT8" s="179"/>
      <c r="AOU8" s="179"/>
      <c r="AOV8" s="199"/>
      <c r="AOW8" s="199"/>
      <c r="AOX8" s="199"/>
      <c r="AOY8" s="199"/>
      <c r="AOZ8" s="199"/>
      <c r="APA8" s="199"/>
      <c r="APB8" s="199"/>
      <c r="APC8" s="199"/>
      <c r="APD8" s="189"/>
      <c r="APE8" s="209"/>
      <c r="APF8" s="179"/>
      <c r="APG8" s="179"/>
      <c r="APH8" s="179"/>
      <c r="API8" s="179"/>
      <c r="APJ8" s="179"/>
      <c r="APK8" s="179"/>
      <c r="APL8" s="199"/>
      <c r="APM8" s="199"/>
      <c r="APN8" s="199"/>
      <c r="APO8" s="199"/>
      <c r="APP8" s="199"/>
      <c r="APQ8" s="199"/>
      <c r="APR8" s="199"/>
      <c r="APS8" s="199"/>
      <c r="APT8" s="189"/>
      <c r="APU8" s="209"/>
      <c r="APV8" s="179"/>
      <c r="APW8" s="179"/>
      <c r="APX8" s="179"/>
      <c r="APY8" s="179"/>
      <c r="APZ8" s="179"/>
      <c r="AQA8" s="179"/>
      <c r="AQB8" s="199"/>
      <c r="AQC8" s="199"/>
      <c r="AQD8" s="199"/>
      <c r="AQE8" s="199"/>
      <c r="AQF8" s="199"/>
      <c r="AQG8" s="199"/>
      <c r="AQH8" s="199"/>
      <c r="AQI8" s="199"/>
      <c r="AQJ8" s="189"/>
      <c r="AQK8" s="209"/>
      <c r="AQL8" s="179"/>
      <c r="AQM8" s="179"/>
      <c r="AQN8" s="179"/>
      <c r="AQO8" s="179"/>
      <c r="AQP8" s="179"/>
      <c r="AQQ8" s="179"/>
      <c r="AQR8" s="199"/>
      <c r="AQS8" s="199"/>
      <c r="AQT8" s="199"/>
      <c r="AQU8" s="199"/>
      <c r="AQV8" s="199"/>
      <c r="AQW8" s="199"/>
      <c r="AQX8" s="199"/>
      <c r="AQY8" s="199"/>
      <c r="AQZ8" s="189"/>
      <c r="ARA8" s="209"/>
      <c r="ARB8" s="179"/>
      <c r="ARC8" s="179"/>
      <c r="ARD8" s="179"/>
      <c r="ARE8" s="179"/>
      <c r="ARF8" s="179"/>
      <c r="ARG8" s="179"/>
      <c r="ARH8" s="199"/>
      <c r="ARI8" s="199"/>
      <c r="ARJ8" s="199"/>
      <c r="ARK8" s="199"/>
      <c r="ARL8" s="199"/>
      <c r="ARM8" s="199"/>
      <c r="ARN8" s="199"/>
      <c r="ARO8" s="199"/>
      <c r="ARP8" s="189"/>
      <c r="ARQ8" s="209"/>
      <c r="ARR8" s="179"/>
      <c r="ARS8" s="179"/>
      <c r="ART8" s="179"/>
      <c r="ARU8" s="179"/>
      <c r="ARV8" s="179"/>
      <c r="ARW8" s="179"/>
      <c r="ARX8" s="199"/>
      <c r="ARY8" s="199"/>
      <c r="ARZ8" s="199"/>
      <c r="ASA8" s="199"/>
      <c r="ASB8" s="199"/>
      <c r="ASC8" s="199"/>
      <c r="ASD8" s="199"/>
      <c r="ASE8" s="199"/>
      <c r="ASF8" s="189"/>
      <c r="ASG8" s="209"/>
      <c r="ASH8" s="179"/>
      <c r="ASI8" s="179"/>
      <c r="ASJ8" s="179"/>
      <c r="ASK8" s="179"/>
      <c r="ASL8" s="179"/>
      <c r="ASM8" s="179"/>
      <c r="ASN8" s="199"/>
      <c r="ASO8" s="199"/>
      <c r="ASP8" s="199"/>
      <c r="ASQ8" s="199"/>
      <c r="ASR8" s="199"/>
      <c r="ASS8" s="199"/>
      <c r="AST8" s="199"/>
      <c r="ASU8" s="199"/>
      <c r="ASV8" s="189"/>
      <c r="ASW8" s="209"/>
      <c r="ASX8" s="179"/>
      <c r="ASY8" s="179"/>
      <c r="ASZ8" s="179"/>
      <c r="ATA8" s="179"/>
      <c r="ATB8" s="179"/>
      <c r="ATC8" s="179"/>
      <c r="ATD8" s="199"/>
      <c r="ATE8" s="199"/>
      <c r="ATF8" s="199"/>
      <c r="ATG8" s="199"/>
      <c r="ATH8" s="199"/>
      <c r="ATI8" s="199"/>
      <c r="ATJ8" s="199"/>
      <c r="ATK8" s="199"/>
      <c r="ATL8" s="189"/>
      <c r="ATM8" s="209"/>
      <c r="ATN8" s="179"/>
      <c r="ATO8" s="179"/>
      <c r="ATP8" s="179"/>
      <c r="ATQ8" s="179"/>
      <c r="ATR8" s="179"/>
      <c r="ATS8" s="179"/>
      <c r="ATT8" s="199"/>
      <c r="ATU8" s="199"/>
      <c r="ATV8" s="199"/>
      <c r="ATW8" s="199"/>
      <c r="ATX8" s="199"/>
      <c r="ATY8" s="199"/>
      <c r="ATZ8" s="199"/>
      <c r="AUA8" s="199"/>
      <c r="AUB8" s="189"/>
      <c r="AUC8" s="209"/>
      <c r="AUD8" s="179"/>
      <c r="AUE8" s="179"/>
      <c r="AUF8" s="179"/>
      <c r="AUG8" s="179"/>
      <c r="AUH8" s="179"/>
      <c r="AUI8" s="179"/>
      <c r="AUJ8" s="199"/>
      <c r="AUK8" s="199"/>
      <c r="AUL8" s="199"/>
      <c r="AUM8" s="199"/>
      <c r="AUN8" s="199"/>
      <c r="AUO8" s="199"/>
      <c r="AUP8" s="199"/>
      <c r="AUQ8" s="199"/>
      <c r="AUR8" s="189"/>
      <c r="AUS8" s="209"/>
      <c r="AUT8" s="179"/>
      <c r="AUU8" s="179"/>
      <c r="AUV8" s="179"/>
      <c r="AUW8" s="179"/>
      <c r="AUX8" s="179"/>
      <c r="AUY8" s="179"/>
      <c r="AUZ8" s="199"/>
      <c r="AVA8" s="199"/>
      <c r="AVB8" s="199"/>
      <c r="AVC8" s="199"/>
      <c r="AVD8" s="199"/>
      <c r="AVE8" s="199"/>
      <c r="AVF8" s="199"/>
      <c r="AVG8" s="199"/>
      <c r="AVH8" s="189"/>
      <c r="AVI8" s="209"/>
      <c r="AVJ8" s="179"/>
      <c r="AVK8" s="179"/>
      <c r="AVL8" s="179"/>
      <c r="AVM8" s="179"/>
      <c r="AVN8" s="179"/>
      <c r="AVO8" s="179"/>
      <c r="AVP8" s="199"/>
      <c r="AVQ8" s="199"/>
      <c r="AVR8" s="199"/>
      <c r="AVS8" s="199"/>
      <c r="AVT8" s="199"/>
      <c r="AVU8" s="199"/>
      <c r="AVV8" s="199"/>
      <c r="AVW8" s="199"/>
      <c r="AVX8" s="189"/>
      <c r="AVY8" s="209"/>
      <c r="AVZ8" s="179"/>
      <c r="AWA8" s="179"/>
      <c r="AWB8" s="179"/>
      <c r="AWC8" s="179"/>
      <c r="AWD8" s="179"/>
      <c r="AWE8" s="179"/>
      <c r="AWF8" s="199"/>
      <c r="AWG8" s="199"/>
      <c r="AWH8" s="199"/>
      <c r="AWI8" s="199"/>
      <c r="AWJ8" s="199"/>
      <c r="AWK8" s="199"/>
      <c r="AWL8" s="199"/>
      <c r="AWM8" s="199"/>
      <c r="AWN8" s="189"/>
      <c r="AWO8" s="209"/>
      <c r="AWP8" s="179"/>
      <c r="AWQ8" s="179"/>
      <c r="AWR8" s="179"/>
      <c r="AWS8" s="179"/>
      <c r="AWT8" s="179"/>
      <c r="AWU8" s="179"/>
      <c r="AWV8" s="199"/>
      <c r="AWW8" s="199"/>
      <c r="AWX8" s="199"/>
      <c r="AWY8" s="199"/>
      <c r="AWZ8" s="199"/>
      <c r="AXA8" s="199"/>
      <c r="AXB8" s="199"/>
      <c r="AXC8" s="199"/>
      <c r="AXD8" s="189"/>
      <c r="AXE8" s="209"/>
      <c r="AXF8" s="179"/>
      <c r="AXG8" s="179"/>
      <c r="AXH8" s="179"/>
      <c r="AXI8" s="179"/>
      <c r="AXJ8" s="179"/>
      <c r="AXK8" s="179"/>
      <c r="AXL8" s="199"/>
      <c r="AXM8" s="199"/>
      <c r="AXN8" s="199"/>
      <c r="AXO8" s="199"/>
      <c r="AXP8" s="199"/>
      <c r="AXQ8" s="199"/>
      <c r="AXR8" s="199"/>
      <c r="AXS8" s="199"/>
      <c r="AXT8" s="189"/>
      <c r="AXU8" s="209"/>
      <c r="AXV8" s="179"/>
      <c r="AXW8" s="179"/>
      <c r="AXX8" s="179"/>
      <c r="AXY8" s="179"/>
      <c r="AXZ8" s="179"/>
      <c r="AYA8" s="179"/>
      <c r="AYB8" s="199"/>
      <c r="AYC8" s="199"/>
      <c r="AYD8" s="199"/>
      <c r="AYE8" s="199"/>
      <c r="AYF8" s="199"/>
      <c r="AYG8" s="199"/>
      <c r="AYH8" s="199"/>
      <c r="AYI8" s="199"/>
      <c r="AYJ8" s="189"/>
      <c r="AYK8" s="209"/>
      <c r="AYL8" s="179"/>
      <c r="AYM8" s="179"/>
      <c r="AYN8" s="179"/>
      <c r="AYO8" s="179"/>
      <c r="AYP8" s="179"/>
      <c r="AYQ8" s="179"/>
      <c r="AYR8" s="199"/>
      <c r="AYS8" s="199"/>
      <c r="AYT8" s="199"/>
      <c r="AYU8" s="199"/>
      <c r="AYV8" s="199"/>
      <c r="AYW8" s="199"/>
      <c r="AYX8" s="199"/>
      <c r="AYY8" s="199"/>
      <c r="AYZ8" s="189"/>
      <c r="AZA8" s="209"/>
      <c r="AZB8" s="179"/>
      <c r="AZC8" s="179"/>
      <c r="AZD8" s="179"/>
      <c r="AZE8" s="179"/>
      <c r="AZF8" s="179"/>
      <c r="AZG8" s="179"/>
      <c r="AZH8" s="199"/>
      <c r="AZI8" s="199"/>
      <c r="AZJ8" s="199"/>
      <c r="AZK8" s="199"/>
      <c r="AZL8" s="199"/>
      <c r="AZM8" s="199"/>
      <c r="AZN8" s="199"/>
      <c r="AZO8" s="199"/>
      <c r="AZP8" s="189"/>
      <c r="AZQ8" s="209"/>
      <c r="AZR8" s="179"/>
      <c r="AZS8" s="179"/>
      <c r="AZT8" s="179"/>
      <c r="AZU8" s="179"/>
      <c r="AZV8" s="179"/>
      <c r="AZW8" s="179"/>
      <c r="AZX8" s="199"/>
      <c r="AZY8" s="199"/>
      <c r="AZZ8" s="199"/>
      <c r="BAA8" s="199"/>
      <c r="BAB8" s="199"/>
      <c r="BAC8" s="199"/>
      <c r="BAD8" s="199"/>
      <c r="BAE8" s="199"/>
      <c r="BAF8" s="189"/>
      <c r="BAG8" s="209"/>
      <c r="BAH8" s="179"/>
      <c r="BAI8" s="179"/>
      <c r="BAJ8" s="179"/>
      <c r="BAK8" s="179"/>
      <c r="BAL8" s="179"/>
      <c r="BAM8" s="179"/>
      <c r="BAN8" s="199"/>
      <c r="BAO8" s="199"/>
      <c r="BAP8" s="199"/>
      <c r="BAQ8" s="199"/>
      <c r="BAR8" s="199"/>
      <c r="BAS8" s="199"/>
      <c r="BAT8" s="199"/>
      <c r="BAU8" s="199"/>
      <c r="BAV8" s="189"/>
      <c r="BAW8" s="209"/>
      <c r="BAX8" s="179"/>
      <c r="BAY8" s="179"/>
      <c r="BAZ8" s="179"/>
      <c r="BBA8" s="179"/>
      <c r="BBB8" s="179"/>
      <c r="BBC8" s="179"/>
      <c r="BBD8" s="199"/>
      <c r="BBE8" s="199"/>
      <c r="BBF8" s="199"/>
      <c r="BBG8" s="199"/>
      <c r="BBH8" s="199"/>
      <c r="BBI8" s="199"/>
      <c r="BBJ8" s="199"/>
      <c r="BBK8" s="199"/>
      <c r="BBL8" s="189"/>
      <c r="BBM8" s="209"/>
      <c r="BBN8" s="179"/>
      <c r="BBO8" s="179"/>
      <c r="BBP8" s="179"/>
      <c r="BBQ8" s="179"/>
      <c r="BBR8" s="179"/>
      <c r="BBS8" s="179"/>
      <c r="BBT8" s="199"/>
      <c r="BBU8" s="199"/>
      <c r="BBV8" s="199"/>
      <c r="BBW8" s="199"/>
      <c r="BBX8" s="199"/>
      <c r="BBY8" s="199"/>
      <c r="BBZ8" s="199"/>
      <c r="BCA8" s="199"/>
      <c r="BCB8" s="189"/>
      <c r="BCC8" s="209"/>
      <c r="BCD8" s="179"/>
      <c r="BCE8" s="179"/>
      <c r="BCF8" s="179"/>
      <c r="BCG8" s="179"/>
      <c r="BCH8" s="179"/>
      <c r="BCI8" s="179"/>
      <c r="BCJ8" s="199"/>
      <c r="BCK8" s="199"/>
      <c r="BCL8" s="199"/>
      <c r="BCM8" s="199"/>
      <c r="BCN8" s="199"/>
      <c r="BCO8" s="199"/>
      <c r="BCP8" s="199"/>
      <c r="BCQ8" s="199"/>
      <c r="BCR8" s="189"/>
      <c r="BCS8" s="209"/>
      <c r="BCT8" s="179"/>
      <c r="BCU8" s="179"/>
      <c r="BCV8" s="179"/>
      <c r="BCW8" s="179"/>
      <c r="BCX8" s="179"/>
      <c r="BCY8" s="179"/>
      <c r="BCZ8" s="199"/>
      <c r="BDA8" s="199"/>
      <c r="BDB8" s="199"/>
      <c r="BDC8" s="199"/>
      <c r="BDD8" s="199"/>
      <c r="BDE8" s="199"/>
      <c r="BDF8" s="199"/>
      <c r="BDG8" s="199"/>
      <c r="BDH8" s="189"/>
      <c r="BDI8" s="209"/>
      <c r="BDJ8" s="179"/>
      <c r="BDK8" s="179"/>
      <c r="BDL8" s="179"/>
      <c r="BDM8" s="179"/>
      <c r="BDN8" s="179"/>
      <c r="BDO8" s="179"/>
      <c r="BDP8" s="199"/>
      <c r="BDQ8" s="199"/>
      <c r="BDR8" s="199"/>
      <c r="BDS8" s="199"/>
      <c r="BDT8" s="199"/>
      <c r="BDU8" s="199"/>
      <c r="BDV8" s="199"/>
      <c r="BDW8" s="199"/>
      <c r="BDX8" s="189"/>
      <c r="BDY8" s="209"/>
      <c r="BDZ8" s="179"/>
      <c r="BEA8" s="179"/>
      <c r="BEB8" s="179"/>
      <c r="BEC8" s="179"/>
      <c r="BED8" s="179"/>
      <c r="BEE8" s="179"/>
      <c r="BEF8" s="199"/>
      <c r="BEG8" s="199"/>
      <c r="BEH8" s="199"/>
      <c r="BEI8" s="199"/>
      <c r="BEJ8" s="199"/>
      <c r="BEK8" s="199"/>
      <c r="BEL8" s="199"/>
      <c r="BEM8" s="199"/>
      <c r="BEN8" s="189"/>
      <c r="BEO8" s="209"/>
      <c r="BEP8" s="179"/>
      <c r="BEQ8" s="179"/>
      <c r="BER8" s="179"/>
      <c r="BES8" s="179"/>
      <c r="BET8" s="179"/>
      <c r="BEU8" s="179"/>
      <c r="BEV8" s="199"/>
      <c r="BEW8" s="199"/>
      <c r="BEX8" s="199"/>
      <c r="BEY8" s="199"/>
      <c r="BEZ8" s="199"/>
      <c r="BFA8" s="199"/>
      <c r="BFB8" s="199"/>
      <c r="BFC8" s="199"/>
      <c r="BFD8" s="189"/>
      <c r="BFE8" s="209"/>
      <c r="BFF8" s="179"/>
      <c r="BFG8" s="179"/>
      <c r="BFH8" s="179"/>
      <c r="BFI8" s="179"/>
      <c r="BFJ8" s="179"/>
      <c r="BFK8" s="179"/>
      <c r="BFL8" s="199"/>
      <c r="BFM8" s="199"/>
      <c r="BFN8" s="199"/>
      <c r="BFO8" s="199"/>
      <c r="BFP8" s="199"/>
      <c r="BFQ8" s="199"/>
      <c r="BFR8" s="199"/>
      <c r="BFS8" s="199"/>
      <c r="BFT8" s="189"/>
      <c r="BFU8" s="209"/>
      <c r="BFV8" s="179"/>
      <c r="BFW8" s="179"/>
      <c r="BFX8" s="179"/>
      <c r="BFY8" s="179"/>
      <c r="BFZ8" s="179"/>
      <c r="BGA8" s="179"/>
      <c r="BGB8" s="199"/>
      <c r="BGC8" s="199"/>
      <c r="BGD8" s="199"/>
      <c r="BGE8" s="199"/>
      <c r="BGF8" s="199"/>
      <c r="BGG8" s="199"/>
      <c r="BGH8" s="199"/>
      <c r="BGI8" s="199"/>
      <c r="BGJ8" s="189"/>
      <c r="BGK8" s="209"/>
      <c r="BGL8" s="179"/>
      <c r="BGM8" s="179"/>
      <c r="BGN8" s="179"/>
      <c r="BGO8" s="179"/>
      <c r="BGP8" s="179"/>
      <c r="BGQ8" s="179"/>
      <c r="BGR8" s="199"/>
      <c r="BGS8" s="199"/>
      <c r="BGT8" s="199"/>
      <c r="BGU8" s="199"/>
      <c r="BGV8" s="199"/>
      <c r="BGW8" s="199"/>
      <c r="BGX8" s="199"/>
      <c r="BGY8" s="199"/>
      <c r="BGZ8" s="189"/>
      <c r="BHA8" s="209"/>
      <c r="BHB8" s="179"/>
      <c r="BHC8" s="179"/>
      <c r="BHD8" s="179"/>
      <c r="BHE8" s="179"/>
      <c r="BHF8" s="179"/>
      <c r="BHG8" s="179"/>
      <c r="BHH8" s="199"/>
      <c r="BHI8" s="199"/>
      <c r="BHJ8" s="199"/>
      <c r="BHK8" s="199"/>
      <c r="BHL8" s="199"/>
      <c r="BHM8" s="199"/>
      <c r="BHN8" s="199"/>
      <c r="BHO8" s="199"/>
      <c r="BHP8" s="189"/>
      <c r="BHQ8" s="209"/>
      <c r="BHR8" s="179"/>
      <c r="BHS8" s="179"/>
      <c r="BHT8" s="179"/>
      <c r="BHU8" s="179"/>
      <c r="BHV8" s="179"/>
      <c r="BHW8" s="179"/>
      <c r="BHX8" s="199"/>
      <c r="BHY8" s="199"/>
      <c r="BHZ8" s="199"/>
      <c r="BIA8" s="199"/>
      <c r="BIB8" s="199"/>
      <c r="BIC8" s="199"/>
      <c r="BID8" s="199"/>
      <c r="BIE8" s="199"/>
      <c r="BIF8" s="189"/>
      <c r="BIG8" s="209"/>
      <c r="BIH8" s="179"/>
      <c r="BII8" s="179"/>
      <c r="BIJ8" s="179"/>
      <c r="BIK8" s="179"/>
      <c r="BIL8" s="179"/>
      <c r="BIM8" s="179"/>
      <c r="BIN8" s="199"/>
      <c r="BIO8" s="199"/>
      <c r="BIP8" s="199"/>
      <c r="BIQ8" s="199"/>
      <c r="BIR8" s="199"/>
      <c r="BIS8" s="199"/>
      <c r="BIT8" s="199"/>
      <c r="BIU8" s="199"/>
      <c r="BIV8" s="189"/>
      <c r="BIW8" s="209"/>
      <c r="BIX8" s="179"/>
      <c r="BIY8" s="179"/>
      <c r="BIZ8" s="179"/>
      <c r="BJA8" s="179"/>
      <c r="BJB8" s="179"/>
      <c r="BJC8" s="179"/>
      <c r="BJD8" s="199"/>
      <c r="BJE8" s="199"/>
      <c r="BJF8" s="199"/>
      <c r="BJG8" s="199"/>
      <c r="BJH8" s="199"/>
      <c r="BJI8" s="199"/>
      <c r="BJJ8" s="199"/>
      <c r="BJK8" s="199"/>
      <c r="BJL8" s="189"/>
      <c r="BJM8" s="209"/>
      <c r="BJN8" s="179"/>
      <c r="BJO8" s="179"/>
      <c r="BJP8" s="179"/>
      <c r="BJQ8" s="179"/>
      <c r="BJR8" s="179"/>
      <c r="BJS8" s="179"/>
      <c r="BJT8" s="199"/>
      <c r="BJU8" s="199"/>
      <c r="BJV8" s="199"/>
      <c r="BJW8" s="199"/>
      <c r="BJX8" s="199"/>
      <c r="BJY8" s="199"/>
      <c r="BJZ8" s="199"/>
      <c r="BKA8" s="199"/>
      <c r="BKB8" s="189"/>
      <c r="BKC8" s="209"/>
      <c r="BKD8" s="179"/>
      <c r="BKE8" s="179"/>
      <c r="BKF8" s="179"/>
      <c r="BKG8" s="179"/>
      <c r="BKH8" s="179"/>
      <c r="BKI8" s="179"/>
      <c r="BKJ8" s="199"/>
      <c r="BKK8" s="199"/>
      <c r="BKL8" s="199"/>
      <c r="BKM8" s="199"/>
      <c r="BKN8" s="199"/>
      <c r="BKO8" s="199"/>
      <c r="BKP8" s="199"/>
      <c r="BKQ8" s="199"/>
      <c r="BKR8" s="189"/>
      <c r="BKS8" s="209"/>
      <c r="BKT8" s="179"/>
      <c r="BKU8" s="179"/>
      <c r="BKV8" s="179"/>
      <c r="BKW8" s="179"/>
      <c r="BKX8" s="179"/>
      <c r="BKY8" s="179"/>
      <c r="BKZ8" s="199"/>
      <c r="BLA8" s="199"/>
      <c r="BLB8" s="199"/>
      <c r="BLC8" s="199"/>
      <c r="BLD8" s="199"/>
      <c r="BLE8" s="199"/>
      <c r="BLF8" s="199"/>
      <c r="BLG8" s="199"/>
      <c r="BLH8" s="189"/>
      <c r="BLI8" s="209"/>
      <c r="BLJ8" s="179"/>
      <c r="BLK8" s="179"/>
      <c r="BLL8" s="179"/>
      <c r="BLM8" s="179"/>
      <c r="BLN8" s="179"/>
      <c r="BLO8" s="179"/>
      <c r="BLP8" s="199"/>
      <c r="BLQ8" s="199"/>
      <c r="BLR8" s="199"/>
      <c r="BLS8" s="199"/>
      <c r="BLT8" s="199"/>
      <c r="BLU8" s="199"/>
      <c r="BLV8" s="199"/>
      <c r="BLW8" s="199"/>
      <c r="BLX8" s="189"/>
      <c r="BLY8" s="209"/>
      <c r="BLZ8" s="179"/>
      <c r="BMA8" s="179"/>
      <c r="BMB8" s="179"/>
      <c r="BMC8" s="179"/>
      <c r="BMD8" s="179"/>
      <c r="BME8" s="179"/>
      <c r="BMF8" s="199"/>
      <c r="BMG8" s="199"/>
      <c r="BMH8" s="199"/>
      <c r="BMI8" s="199"/>
      <c r="BMJ8" s="199"/>
      <c r="BMK8" s="199"/>
      <c r="BML8" s="199"/>
      <c r="BMM8" s="199"/>
      <c r="BMN8" s="189"/>
      <c r="BMO8" s="209"/>
      <c r="BMP8" s="179"/>
      <c r="BMQ8" s="179"/>
      <c r="BMR8" s="179"/>
      <c r="BMS8" s="179"/>
      <c r="BMT8" s="179"/>
      <c r="BMU8" s="179"/>
      <c r="BMV8" s="199"/>
      <c r="BMW8" s="199"/>
      <c r="BMX8" s="199"/>
      <c r="BMY8" s="199"/>
      <c r="BMZ8" s="199"/>
      <c r="BNA8" s="199"/>
      <c r="BNB8" s="199"/>
      <c r="BNC8" s="199"/>
      <c r="BND8" s="189"/>
      <c r="BNE8" s="209"/>
      <c r="BNF8" s="179"/>
      <c r="BNG8" s="179"/>
      <c r="BNH8" s="179"/>
      <c r="BNI8" s="179"/>
      <c r="BNJ8" s="179"/>
      <c r="BNK8" s="179"/>
      <c r="BNL8" s="199"/>
      <c r="BNM8" s="199"/>
      <c r="BNN8" s="199"/>
      <c r="BNO8" s="199"/>
      <c r="BNP8" s="199"/>
      <c r="BNQ8" s="199"/>
      <c r="BNR8" s="199"/>
      <c r="BNS8" s="199"/>
      <c r="BNT8" s="189"/>
      <c r="BNU8" s="209"/>
      <c r="BNV8" s="179"/>
      <c r="BNW8" s="179"/>
      <c r="BNX8" s="179"/>
      <c r="BNY8" s="179"/>
      <c r="BNZ8" s="179"/>
      <c r="BOA8" s="179"/>
      <c r="BOB8" s="199"/>
      <c r="BOC8" s="199"/>
      <c r="BOD8" s="199"/>
      <c r="BOE8" s="199"/>
      <c r="BOF8" s="199"/>
      <c r="BOG8" s="199"/>
      <c r="BOH8" s="199"/>
      <c r="BOI8" s="199"/>
      <c r="BOJ8" s="189"/>
      <c r="BOK8" s="209"/>
      <c r="BOL8" s="179"/>
      <c r="BOM8" s="179"/>
      <c r="BON8" s="179"/>
      <c r="BOO8" s="179"/>
      <c r="BOP8" s="179"/>
      <c r="BOQ8" s="179"/>
      <c r="BOR8" s="199"/>
      <c r="BOS8" s="199"/>
      <c r="BOT8" s="199"/>
      <c r="BOU8" s="199"/>
      <c r="BOV8" s="199"/>
      <c r="BOW8" s="199"/>
      <c r="BOX8" s="199"/>
      <c r="BOY8" s="199"/>
      <c r="BOZ8" s="189"/>
      <c r="BPA8" s="209"/>
      <c r="BPB8" s="179"/>
      <c r="BPC8" s="179"/>
      <c r="BPD8" s="179"/>
      <c r="BPE8" s="179"/>
      <c r="BPF8" s="179"/>
      <c r="BPG8" s="179"/>
      <c r="BPH8" s="199"/>
      <c r="BPI8" s="199"/>
      <c r="BPJ8" s="199"/>
      <c r="BPK8" s="199"/>
      <c r="BPL8" s="199"/>
      <c r="BPM8" s="199"/>
      <c r="BPN8" s="199"/>
      <c r="BPO8" s="199"/>
      <c r="BPP8" s="189"/>
      <c r="BPQ8" s="209"/>
      <c r="BPR8" s="179"/>
      <c r="BPS8" s="179"/>
      <c r="BPT8" s="179"/>
      <c r="BPU8" s="179"/>
      <c r="BPV8" s="179"/>
      <c r="BPW8" s="179"/>
      <c r="BPX8" s="199"/>
      <c r="BPY8" s="199"/>
      <c r="BPZ8" s="199"/>
      <c r="BQA8" s="199"/>
      <c r="BQB8" s="199"/>
      <c r="BQC8" s="199"/>
      <c r="BQD8" s="199"/>
      <c r="BQE8" s="199"/>
      <c r="BQF8" s="189"/>
      <c r="BQG8" s="209"/>
      <c r="BQH8" s="179"/>
      <c r="BQI8" s="179"/>
      <c r="BQJ8" s="179"/>
      <c r="BQK8" s="179"/>
      <c r="BQL8" s="179"/>
      <c r="BQM8" s="179"/>
      <c r="BQN8" s="199"/>
      <c r="BQO8" s="199"/>
      <c r="BQP8" s="199"/>
      <c r="BQQ8" s="199"/>
      <c r="BQR8" s="199"/>
      <c r="BQS8" s="199"/>
      <c r="BQT8" s="199"/>
      <c r="BQU8" s="199"/>
      <c r="BQV8" s="189"/>
      <c r="BQW8" s="209"/>
      <c r="BQX8" s="179"/>
      <c r="BQY8" s="179"/>
      <c r="BQZ8" s="179"/>
      <c r="BRA8" s="179"/>
      <c r="BRB8" s="179"/>
      <c r="BRC8" s="179"/>
      <c r="BRD8" s="199"/>
      <c r="BRE8" s="199"/>
      <c r="BRF8" s="199"/>
      <c r="BRG8" s="199"/>
      <c r="BRH8" s="199"/>
      <c r="BRI8" s="199"/>
      <c r="BRJ8" s="199"/>
      <c r="BRK8" s="199"/>
      <c r="BRL8" s="189"/>
      <c r="BRM8" s="209"/>
      <c r="BRN8" s="179"/>
      <c r="BRO8" s="179"/>
      <c r="BRP8" s="179"/>
      <c r="BRQ8" s="179"/>
      <c r="BRR8" s="179"/>
      <c r="BRS8" s="179"/>
      <c r="BRT8" s="199"/>
      <c r="BRU8" s="199"/>
      <c r="BRV8" s="199"/>
      <c r="BRW8" s="199"/>
      <c r="BRX8" s="199"/>
      <c r="BRY8" s="199"/>
      <c r="BRZ8" s="199"/>
      <c r="BSA8" s="199"/>
      <c r="BSB8" s="189"/>
      <c r="BSC8" s="209"/>
      <c r="BSD8" s="179"/>
      <c r="BSE8" s="179"/>
      <c r="BSF8" s="179"/>
      <c r="BSG8" s="179"/>
      <c r="BSH8" s="179"/>
      <c r="BSI8" s="179"/>
      <c r="BSJ8" s="199"/>
      <c r="BSK8" s="199"/>
      <c r="BSL8" s="199"/>
      <c r="BSM8" s="199"/>
      <c r="BSN8" s="199"/>
      <c r="BSO8" s="199"/>
      <c r="BSP8" s="199"/>
      <c r="BSQ8" s="199"/>
      <c r="BSR8" s="189"/>
      <c r="BSS8" s="209"/>
      <c r="BST8" s="179"/>
      <c r="BSU8" s="179"/>
      <c r="BSV8" s="179"/>
      <c r="BSW8" s="179"/>
      <c r="BSX8" s="179"/>
      <c r="BSY8" s="179"/>
      <c r="BSZ8" s="199"/>
      <c r="BTA8" s="199"/>
      <c r="BTB8" s="199"/>
      <c r="BTC8" s="199"/>
      <c r="BTD8" s="199"/>
      <c r="BTE8" s="199"/>
      <c r="BTF8" s="199"/>
      <c r="BTG8" s="199"/>
      <c r="BTH8" s="189"/>
      <c r="BTI8" s="209"/>
      <c r="BTJ8" s="179"/>
      <c r="BTK8" s="179"/>
      <c r="BTL8" s="179"/>
      <c r="BTM8" s="179"/>
      <c r="BTN8" s="179"/>
      <c r="BTO8" s="179"/>
      <c r="BTP8" s="199"/>
      <c r="BTQ8" s="199"/>
      <c r="BTR8" s="199"/>
      <c r="BTS8" s="199"/>
      <c r="BTT8" s="199"/>
      <c r="BTU8" s="199"/>
      <c r="BTV8" s="199"/>
      <c r="BTW8" s="199"/>
      <c r="BTX8" s="189"/>
      <c r="BTY8" s="209"/>
      <c r="BTZ8" s="179"/>
      <c r="BUA8" s="179"/>
      <c r="BUB8" s="179"/>
      <c r="BUC8" s="179"/>
      <c r="BUD8" s="179"/>
      <c r="BUE8" s="179"/>
      <c r="BUF8" s="199"/>
      <c r="BUG8" s="199"/>
      <c r="BUH8" s="199"/>
      <c r="BUI8" s="199"/>
      <c r="BUJ8" s="199"/>
      <c r="BUK8" s="199"/>
      <c r="BUL8" s="199"/>
      <c r="BUM8" s="199"/>
      <c r="BUN8" s="189"/>
      <c r="BUO8" s="209"/>
      <c r="BUP8" s="179"/>
      <c r="BUQ8" s="179"/>
      <c r="BUR8" s="179"/>
      <c r="BUS8" s="179"/>
      <c r="BUT8" s="179"/>
      <c r="BUU8" s="179"/>
      <c r="BUV8" s="199"/>
      <c r="BUW8" s="199"/>
      <c r="BUX8" s="199"/>
      <c r="BUY8" s="199"/>
      <c r="BUZ8" s="199"/>
      <c r="BVA8" s="199"/>
      <c r="BVB8" s="199"/>
      <c r="BVC8" s="199"/>
      <c r="BVD8" s="189"/>
      <c r="BVE8" s="209"/>
      <c r="BVF8" s="179"/>
      <c r="BVG8" s="179"/>
      <c r="BVH8" s="179"/>
      <c r="BVI8" s="179"/>
      <c r="BVJ8" s="179"/>
      <c r="BVK8" s="179"/>
      <c r="BVL8" s="199"/>
      <c r="BVM8" s="199"/>
      <c r="BVN8" s="199"/>
      <c r="BVO8" s="199"/>
      <c r="BVP8" s="199"/>
      <c r="BVQ8" s="199"/>
      <c r="BVR8" s="199"/>
      <c r="BVS8" s="199"/>
      <c r="BVT8" s="189"/>
      <c r="BVU8" s="209"/>
      <c r="BVV8" s="179"/>
      <c r="BVW8" s="179"/>
      <c r="BVX8" s="179"/>
      <c r="BVY8" s="179"/>
      <c r="BVZ8" s="179"/>
      <c r="BWA8" s="179"/>
      <c r="BWB8" s="199"/>
      <c r="BWC8" s="199"/>
      <c r="BWD8" s="199"/>
      <c r="BWE8" s="199"/>
      <c r="BWF8" s="199"/>
      <c r="BWG8" s="199"/>
      <c r="BWH8" s="199"/>
      <c r="BWI8" s="199"/>
      <c r="BWJ8" s="189"/>
      <c r="BWK8" s="209"/>
      <c r="BWL8" s="179"/>
      <c r="BWM8" s="179"/>
      <c r="BWN8" s="179"/>
      <c r="BWO8" s="179"/>
      <c r="BWP8" s="179"/>
      <c r="BWQ8" s="179"/>
      <c r="BWR8" s="199"/>
      <c r="BWS8" s="199"/>
      <c r="BWT8" s="199"/>
      <c r="BWU8" s="199"/>
      <c r="BWV8" s="199"/>
      <c r="BWW8" s="199"/>
      <c r="BWX8" s="199"/>
      <c r="BWY8" s="199"/>
      <c r="BWZ8" s="189"/>
      <c r="BXA8" s="209"/>
      <c r="BXB8" s="179"/>
      <c r="BXC8" s="179"/>
      <c r="BXD8" s="179"/>
      <c r="BXE8" s="179"/>
      <c r="BXF8" s="179"/>
      <c r="BXG8" s="179"/>
      <c r="BXH8" s="199"/>
      <c r="BXI8" s="199"/>
      <c r="BXJ8" s="199"/>
      <c r="BXK8" s="199"/>
      <c r="BXL8" s="199"/>
      <c r="BXM8" s="199"/>
      <c r="BXN8" s="199"/>
      <c r="BXO8" s="199"/>
      <c r="BXP8" s="189"/>
      <c r="BXQ8" s="209"/>
      <c r="BXR8" s="179"/>
      <c r="BXS8" s="179"/>
      <c r="BXT8" s="179"/>
      <c r="BXU8" s="179"/>
      <c r="BXV8" s="179"/>
      <c r="BXW8" s="179"/>
      <c r="BXX8" s="199"/>
      <c r="BXY8" s="199"/>
      <c r="BXZ8" s="199"/>
      <c r="BYA8" s="199"/>
      <c r="BYB8" s="199"/>
      <c r="BYC8" s="199"/>
      <c r="BYD8" s="199"/>
      <c r="BYE8" s="199"/>
      <c r="BYF8" s="189"/>
      <c r="BYG8" s="209"/>
      <c r="BYH8" s="179"/>
      <c r="BYI8" s="179"/>
      <c r="BYJ8" s="179"/>
      <c r="BYK8" s="179"/>
      <c r="BYL8" s="179"/>
      <c r="BYM8" s="179"/>
      <c r="BYN8" s="199"/>
      <c r="BYO8" s="199"/>
      <c r="BYP8" s="199"/>
      <c r="BYQ8" s="199"/>
      <c r="BYR8" s="199"/>
      <c r="BYS8" s="199"/>
      <c r="BYT8" s="199"/>
      <c r="BYU8" s="199"/>
      <c r="BYV8" s="189"/>
      <c r="BYW8" s="209"/>
      <c r="BYX8" s="179"/>
      <c r="BYY8" s="179"/>
      <c r="BYZ8" s="179"/>
      <c r="BZA8" s="179"/>
      <c r="BZB8" s="179"/>
      <c r="BZC8" s="179"/>
      <c r="BZD8" s="199"/>
      <c r="BZE8" s="199"/>
      <c r="BZF8" s="199"/>
      <c r="BZG8" s="199"/>
      <c r="BZH8" s="199"/>
      <c r="BZI8" s="199"/>
      <c r="BZJ8" s="199"/>
      <c r="BZK8" s="199"/>
      <c r="BZL8" s="189"/>
      <c r="BZM8" s="209"/>
      <c r="BZN8" s="179"/>
      <c r="BZO8" s="179"/>
      <c r="BZP8" s="179"/>
      <c r="BZQ8" s="179"/>
      <c r="BZR8" s="179"/>
      <c r="BZS8" s="179"/>
      <c r="BZT8" s="199"/>
      <c r="BZU8" s="199"/>
      <c r="BZV8" s="199"/>
      <c r="BZW8" s="199"/>
      <c r="BZX8" s="199"/>
      <c r="BZY8" s="199"/>
      <c r="BZZ8" s="199"/>
      <c r="CAA8" s="199"/>
      <c r="CAB8" s="189"/>
      <c r="CAC8" s="209"/>
      <c r="CAD8" s="179"/>
      <c r="CAE8" s="179"/>
      <c r="CAF8" s="179"/>
      <c r="CAG8" s="179"/>
      <c r="CAH8" s="179"/>
      <c r="CAI8" s="179"/>
      <c r="CAJ8" s="199"/>
      <c r="CAK8" s="199"/>
      <c r="CAL8" s="199"/>
      <c r="CAM8" s="199"/>
      <c r="CAN8" s="199"/>
      <c r="CAO8" s="199"/>
      <c r="CAP8" s="199"/>
      <c r="CAQ8" s="199"/>
      <c r="CAR8" s="189"/>
      <c r="CAS8" s="209"/>
      <c r="CAT8" s="179"/>
      <c r="CAU8" s="179"/>
      <c r="CAV8" s="179"/>
      <c r="CAW8" s="179"/>
      <c r="CAX8" s="179"/>
      <c r="CAY8" s="179"/>
      <c r="CAZ8" s="199"/>
      <c r="CBA8" s="199"/>
      <c r="CBB8" s="199"/>
      <c r="CBC8" s="199"/>
      <c r="CBD8" s="199"/>
      <c r="CBE8" s="199"/>
      <c r="CBF8" s="199"/>
      <c r="CBG8" s="199"/>
      <c r="CBH8" s="189"/>
      <c r="CBI8" s="209"/>
      <c r="CBJ8" s="179"/>
      <c r="CBK8" s="179"/>
      <c r="CBL8" s="179"/>
      <c r="CBM8" s="179"/>
      <c r="CBN8" s="179"/>
      <c r="CBO8" s="179"/>
      <c r="CBP8" s="199"/>
      <c r="CBQ8" s="199"/>
      <c r="CBR8" s="199"/>
      <c r="CBS8" s="199"/>
      <c r="CBT8" s="199"/>
      <c r="CBU8" s="199"/>
      <c r="CBV8" s="199"/>
      <c r="CBW8" s="199"/>
      <c r="CBX8" s="189"/>
      <c r="CBY8" s="209"/>
      <c r="CBZ8" s="179"/>
      <c r="CCA8" s="179"/>
      <c r="CCB8" s="179"/>
      <c r="CCC8" s="179"/>
      <c r="CCD8" s="179"/>
      <c r="CCE8" s="179"/>
      <c r="CCF8" s="199"/>
      <c r="CCG8" s="199"/>
      <c r="CCH8" s="199"/>
      <c r="CCI8" s="199"/>
      <c r="CCJ8" s="199"/>
      <c r="CCK8" s="199"/>
      <c r="CCL8" s="199"/>
      <c r="CCM8" s="199"/>
      <c r="CCN8" s="189"/>
      <c r="CCO8" s="209"/>
      <c r="CCP8" s="179"/>
      <c r="CCQ8" s="179"/>
      <c r="CCR8" s="179"/>
      <c r="CCS8" s="179"/>
      <c r="CCT8" s="179"/>
      <c r="CCU8" s="179"/>
      <c r="CCV8" s="199"/>
      <c r="CCW8" s="199"/>
      <c r="CCX8" s="199"/>
      <c r="CCY8" s="199"/>
      <c r="CCZ8" s="199"/>
      <c r="CDA8" s="199"/>
      <c r="CDB8" s="199"/>
      <c r="CDC8" s="199"/>
      <c r="CDD8" s="189"/>
      <c r="CDE8" s="209"/>
      <c r="CDF8" s="179"/>
      <c r="CDG8" s="179"/>
      <c r="CDH8" s="179"/>
      <c r="CDI8" s="179"/>
      <c r="CDJ8" s="179"/>
      <c r="CDK8" s="179"/>
      <c r="CDL8" s="199"/>
      <c r="CDM8" s="199"/>
      <c r="CDN8" s="199"/>
      <c r="CDO8" s="199"/>
      <c r="CDP8" s="199"/>
      <c r="CDQ8" s="199"/>
      <c r="CDR8" s="199"/>
      <c r="CDS8" s="199"/>
      <c r="CDT8" s="189"/>
      <c r="CDU8" s="209"/>
      <c r="CDV8" s="179"/>
      <c r="CDW8" s="179"/>
      <c r="CDX8" s="179"/>
      <c r="CDY8" s="179"/>
      <c r="CDZ8" s="179"/>
      <c r="CEA8" s="179"/>
      <c r="CEB8" s="199"/>
      <c r="CEC8" s="199"/>
      <c r="CED8" s="199"/>
      <c r="CEE8" s="199"/>
      <c r="CEF8" s="199"/>
      <c r="CEG8" s="199"/>
      <c r="CEH8" s="199"/>
      <c r="CEI8" s="199"/>
      <c r="CEJ8" s="189"/>
      <c r="CEK8" s="209"/>
      <c r="CEL8" s="179"/>
      <c r="CEM8" s="179"/>
      <c r="CEN8" s="179"/>
      <c r="CEO8" s="179"/>
      <c r="CEP8" s="179"/>
      <c r="CEQ8" s="179"/>
      <c r="CER8" s="199"/>
      <c r="CES8" s="199"/>
      <c r="CET8" s="199"/>
      <c r="CEU8" s="199"/>
      <c r="CEV8" s="199"/>
      <c r="CEW8" s="199"/>
      <c r="CEX8" s="199"/>
      <c r="CEY8" s="199"/>
      <c r="CEZ8" s="189"/>
      <c r="CFA8" s="209"/>
      <c r="CFB8" s="179"/>
      <c r="CFC8" s="179"/>
      <c r="CFD8" s="179"/>
      <c r="CFE8" s="179"/>
      <c r="CFF8" s="179"/>
      <c r="CFG8" s="179"/>
      <c r="CFH8" s="199"/>
      <c r="CFI8" s="199"/>
      <c r="CFJ8" s="199"/>
      <c r="CFK8" s="199"/>
      <c r="CFL8" s="199"/>
      <c r="CFM8" s="199"/>
      <c r="CFN8" s="199"/>
      <c r="CFO8" s="199"/>
      <c r="CFP8" s="189"/>
      <c r="CFQ8" s="209"/>
      <c r="CFR8" s="179"/>
      <c r="CFS8" s="179"/>
      <c r="CFT8" s="179"/>
      <c r="CFU8" s="179"/>
      <c r="CFV8" s="179"/>
      <c r="CFW8" s="179"/>
      <c r="CFX8" s="199"/>
      <c r="CFY8" s="199"/>
      <c r="CFZ8" s="199"/>
      <c r="CGA8" s="199"/>
      <c r="CGB8" s="199"/>
      <c r="CGC8" s="199"/>
      <c r="CGD8" s="199"/>
      <c r="CGE8" s="199"/>
      <c r="CGF8" s="189"/>
      <c r="CGG8" s="209"/>
      <c r="CGH8" s="179"/>
      <c r="CGI8" s="179"/>
      <c r="CGJ8" s="179"/>
      <c r="CGK8" s="179"/>
      <c r="CGL8" s="179"/>
      <c r="CGM8" s="179"/>
      <c r="CGN8" s="199"/>
      <c r="CGO8" s="199"/>
      <c r="CGP8" s="199"/>
      <c r="CGQ8" s="199"/>
      <c r="CGR8" s="199"/>
      <c r="CGS8" s="199"/>
      <c r="CGT8" s="199"/>
      <c r="CGU8" s="199"/>
      <c r="CGV8" s="189"/>
      <c r="CGW8" s="209"/>
      <c r="CGX8" s="179"/>
      <c r="CGY8" s="179"/>
      <c r="CGZ8" s="179"/>
      <c r="CHA8" s="179"/>
      <c r="CHB8" s="179"/>
      <c r="CHC8" s="179"/>
      <c r="CHD8" s="199"/>
      <c r="CHE8" s="199"/>
      <c r="CHF8" s="199"/>
      <c r="CHG8" s="199"/>
      <c r="CHH8" s="199"/>
      <c r="CHI8" s="199"/>
      <c r="CHJ8" s="199"/>
      <c r="CHK8" s="199"/>
      <c r="CHL8" s="189"/>
      <c r="CHM8" s="209"/>
      <c r="CHN8" s="179"/>
      <c r="CHO8" s="179"/>
      <c r="CHP8" s="179"/>
      <c r="CHQ8" s="179"/>
      <c r="CHR8" s="179"/>
      <c r="CHS8" s="179"/>
      <c r="CHT8" s="199"/>
      <c r="CHU8" s="199"/>
      <c r="CHV8" s="199"/>
      <c r="CHW8" s="199"/>
      <c r="CHX8" s="199"/>
      <c r="CHY8" s="199"/>
      <c r="CHZ8" s="199"/>
      <c r="CIA8" s="199"/>
      <c r="CIB8" s="189"/>
      <c r="CIC8" s="209"/>
      <c r="CID8" s="179"/>
      <c r="CIE8" s="179"/>
      <c r="CIF8" s="179"/>
      <c r="CIG8" s="179"/>
      <c r="CIH8" s="179"/>
      <c r="CII8" s="179"/>
      <c r="CIJ8" s="199"/>
      <c r="CIK8" s="199"/>
      <c r="CIL8" s="199"/>
      <c r="CIM8" s="199"/>
      <c r="CIN8" s="199"/>
      <c r="CIO8" s="199"/>
      <c r="CIP8" s="199"/>
      <c r="CIQ8" s="199"/>
      <c r="CIR8" s="189"/>
      <c r="CIS8" s="209"/>
      <c r="CIT8" s="179"/>
      <c r="CIU8" s="179"/>
      <c r="CIV8" s="179"/>
      <c r="CIW8" s="179"/>
      <c r="CIX8" s="179"/>
      <c r="CIY8" s="179"/>
      <c r="CIZ8" s="199"/>
      <c r="CJA8" s="199"/>
      <c r="CJB8" s="199"/>
      <c r="CJC8" s="199"/>
      <c r="CJD8" s="199"/>
      <c r="CJE8" s="199"/>
      <c r="CJF8" s="199"/>
      <c r="CJG8" s="199"/>
      <c r="CJH8" s="189"/>
      <c r="CJI8" s="209"/>
      <c r="CJJ8" s="179"/>
      <c r="CJK8" s="179"/>
      <c r="CJL8" s="179"/>
      <c r="CJM8" s="179"/>
      <c r="CJN8" s="179"/>
      <c r="CJO8" s="179"/>
      <c r="CJP8" s="199"/>
      <c r="CJQ8" s="199"/>
      <c r="CJR8" s="199"/>
      <c r="CJS8" s="199"/>
      <c r="CJT8" s="199"/>
      <c r="CJU8" s="199"/>
      <c r="CJV8" s="199"/>
      <c r="CJW8" s="199"/>
      <c r="CJX8" s="189"/>
      <c r="CJY8" s="209"/>
      <c r="CJZ8" s="179"/>
      <c r="CKA8" s="179"/>
      <c r="CKB8" s="179"/>
      <c r="CKC8" s="179"/>
      <c r="CKD8" s="179"/>
      <c r="CKE8" s="179"/>
      <c r="CKF8" s="199"/>
      <c r="CKG8" s="199"/>
      <c r="CKH8" s="199"/>
      <c r="CKI8" s="199"/>
      <c r="CKJ8" s="199"/>
      <c r="CKK8" s="199"/>
      <c r="CKL8" s="199"/>
      <c r="CKM8" s="199"/>
      <c r="CKN8" s="189"/>
      <c r="CKO8" s="209"/>
      <c r="CKP8" s="179"/>
      <c r="CKQ8" s="179"/>
      <c r="CKR8" s="179"/>
      <c r="CKS8" s="179"/>
      <c r="CKT8" s="179"/>
      <c r="CKU8" s="179"/>
      <c r="CKV8" s="199"/>
      <c r="CKW8" s="199"/>
      <c r="CKX8" s="199"/>
      <c r="CKY8" s="199"/>
      <c r="CKZ8" s="199"/>
      <c r="CLA8" s="199"/>
      <c r="CLB8" s="199"/>
      <c r="CLC8" s="199"/>
      <c r="CLD8" s="189"/>
      <c r="CLE8" s="209"/>
      <c r="CLF8" s="179"/>
      <c r="CLG8" s="179"/>
      <c r="CLH8" s="179"/>
      <c r="CLI8" s="179"/>
      <c r="CLJ8" s="179"/>
      <c r="CLK8" s="179"/>
      <c r="CLL8" s="199"/>
      <c r="CLM8" s="199"/>
      <c r="CLN8" s="199"/>
      <c r="CLO8" s="199"/>
      <c r="CLP8" s="199"/>
      <c r="CLQ8" s="199"/>
      <c r="CLR8" s="199"/>
      <c r="CLS8" s="199"/>
      <c r="CLT8" s="189"/>
      <c r="CLU8" s="209"/>
      <c r="CLV8" s="179"/>
      <c r="CLW8" s="179"/>
      <c r="CLX8" s="179"/>
      <c r="CLY8" s="179"/>
      <c r="CLZ8" s="179"/>
      <c r="CMA8" s="179"/>
      <c r="CMB8" s="199"/>
      <c r="CMC8" s="199"/>
      <c r="CMD8" s="199"/>
      <c r="CME8" s="199"/>
      <c r="CMF8" s="199"/>
      <c r="CMG8" s="199"/>
      <c r="CMH8" s="199"/>
      <c r="CMI8" s="199"/>
      <c r="CMJ8" s="189"/>
      <c r="CMK8" s="209"/>
      <c r="CML8" s="179"/>
      <c r="CMM8" s="179"/>
      <c r="CMN8" s="179"/>
      <c r="CMO8" s="179"/>
      <c r="CMP8" s="179"/>
      <c r="CMQ8" s="179"/>
      <c r="CMR8" s="199"/>
      <c r="CMS8" s="199"/>
      <c r="CMT8" s="199"/>
      <c r="CMU8" s="199"/>
      <c r="CMV8" s="199"/>
      <c r="CMW8" s="199"/>
      <c r="CMX8" s="199"/>
      <c r="CMY8" s="199"/>
      <c r="CMZ8" s="189"/>
      <c r="CNA8" s="209"/>
      <c r="CNB8" s="179"/>
      <c r="CNC8" s="179"/>
      <c r="CND8" s="179"/>
      <c r="CNE8" s="179"/>
      <c r="CNF8" s="179"/>
      <c r="CNG8" s="179"/>
      <c r="CNH8" s="199"/>
      <c r="CNI8" s="199"/>
      <c r="CNJ8" s="199"/>
      <c r="CNK8" s="199"/>
      <c r="CNL8" s="199"/>
      <c r="CNM8" s="199"/>
      <c r="CNN8" s="199"/>
      <c r="CNO8" s="199"/>
      <c r="CNP8" s="189"/>
      <c r="CNQ8" s="209"/>
      <c r="CNR8" s="179"/>
      <c r="CNS8" s="179"/>
      <c r="CNT8" s="179"/>
      <c r="CNU8" s="179"/>
      <c r="CNV8" s="179"/>
      <c r="CNW8" s="179"/>
      <c r="CNX8" s="199"/>
      <c r="CNY8" s="199"/>
      <c r="CNZ8" s="199"/>
      <c r="COA8" s="199"/>
      <c r="COB8" s="199"/>
      <c r="COC8" s="199"/>
      <c r="COD8" s="199"/>
      <c r="COE8" s="199"/>
      <c r="COF8" s="189"/>
      <c r="COG8" s="209"/>
      <c r="COH8" s="179"/>
      <c r="COI8" s="179"/>
      <c r="COJ8" s="179"/>
      <c r="COK8" s="179"/>
      <c r="COL8" s="179"/>
      <c r="COM8" s="179"/>
      <c r="CON8" s="199"/>
      <c r="COO8" s="199"/>
      <c r="COP8" s="199"/>
      <c r="COQ8" s="199"/>
      <c r="COR8" s="199"/>
      <c r="COS8" s="199"/>
      <c r="COT8" s="199"/>
      <c r="COU8" s="199"/>
      <c r="COV8" s="189"/>
      <c r="COW8" s="209"/>
      <c r="COX8" s="179"/>
      <c r="COY8" s="179"/>
      <c r="COZ8" s="179"/>
      <c r="CPA8" s="179"/>
      <c r="CPB8" s="179"/>
      <c r="CPC8" s="179"/>
      <c r="CPD8" s="199"/>
      <c r="CPE8" s="199"/>
      <c r="CPF8" s="199"/>
      <c r="CPG8" s="199"/>
      <c r="CPH8" s="199"/>
      <c r="CPI8" s="199"/>
      <c r="CPJ8" s="199"/>
      <c r="CPK8" s="199"/>
      <c r="CPL8" s="189"/>
      <c r="CPM8" s="209"/>
      <c r="CPN8" s="179"/>
      <c r="CPO8" s="179"/>
      <c r="CPP8" s="179"/>
      <c r="CPQ8" s="179"/>
      <c r="CPR8" s="179"/>
      <c r="CPS8" s="179"/>
      <c r="CPT8" s="199"/>
      <c r="CPU8" s="199"/>
      <c r="CPV8" s="199"/>
      <c r="CPW8" s="199"/>
      <c r="CPX8" s="199"/>
      <c r="CPY8" s="199"/>
      <c r="CPZ8" s="199"/>
      <c r="CQA8" s="199"/>
      <c r="CQB8" s="189"/>
      <c r="CQC8" s="209"/>
      <c r="CQD8" s="179"/>
      <c r="CQE8" s="179"/>
      <c r="CQF8" s="179"/>
      <c r="CQG8" s="179"/>
      <c r="CQH8" s="179"/>
      <c r="CQI8" s="179"/>
      <c r="CQJ8" s="199"/>
      <c r="CQK8" s="199"/>
      <c r="CQL8" s="199"/>
      <c r="CQM8" s="199"/>
      <c r="CQN8" s="199"/>
      <c r="CQO8" s="199"/>
      <c r="CQP8" s="199"/>
      <c r="CQQ8" s="199"/>
      <c r="CQR8" s="189"/>
      <c r="CQS8" s="209"/>
      <c r="CQT8" s="179"/>
      <c r="CQU8" s="179"/>
      <c r="CQV8" s="179"/>
      <c r="CQW8" s="179"/>
      <c r="CQX8" s="179"/>
      <c r="CQY8" s="179"/>
      <c r="CQZ8" s="199"/>
      <c r="CRA8" s="199"/>
      <c r="CRB8" s="199"/>
      <c r="CRC8" s="199"/>
      <c r="CRD8" s="199"/>
      <c r="CRE8" s="199"/>
      <c r="CRF8" s="199"/>
      <c r="CRG8" s="199"/>
      <c r="CRH8" s="189"/>
      <c r="CRI8" s="209"/>
      <c r="CRJ8" s="179"/>
      <c r="CRK8" s="179"/>
      <c r="CRL8" s="179"/>
      <c r="CRM8" s="179"/>
      <c r="CRN8" s="179"/>
      <c r="CRO8" s="179"/>
      <c r="CRP8" s="199"/>
      <c r="CRQ8" s="199"/>
      <c r="CRR8" s="199"/>
      <c r="CRS8" s="199"/>
      <c r="CRT8" s="199"/>
      <c r="CRU8" s="199"/>
      <c r="CRV8" s="199"/>
      <c r="CRW8" s="199"/>
      <c r="CRX8" s="189"/>
      <c r="CRY8" s="209"/>
      <c r="CRZ8" s="179"/>
      <c r="CSA8" s="179"/>
      <c r="CSB8" s="179"/>
      <c r="CSC8" s="179"/>
      <c r="CSD8" s="179"/>
      <c r="CSE8" s="179"/>
      <c r="CSF8" s="199"/>
      <c r="CSG8" s="199"/>
      <c r="CSH8" s="199"/>
      <c r="CSI8" s="199"/>
      <c r="CSJ8" s="199"/>
      <c r="CSK8" s="199"/>
      <c r="CSL8" s="199"/>
      <c r="CSM8" s="199"/>
      <c r="CSN8" s="189"/>
      <c r="CSO8" s="209"/>
      <c r="CSP8" s="179"/>
      <c r="CSQ8" s="179"/>
      <c r="CSR8" s="179"/>
      <c r="CSS8" s="179"/>
      <c r="CST8" s="179"/>
      <c r="CSU8" s="179"/>
      <c r="CSV8" s="199"/>
      <c r="CSW8" s="199"/>
      <c r="CSX8" s="199"/>
      <c r="CSY8" s="199"/>
      <c r="CSZ8" s="199"/>
      <c r="CTA8" s="199"/>
      <c r="CTB8" s="199"/>
      <c r="CTC8" s="199"/>
      <c r="CTD8" s="189"/>
      <c r="CTE8" s="209"/>
      <c r="CTF8" s="179"/>
      <c r="CTG8" s="179"/>
      <c r="CTH8" s="179"/>
      <c r="CTI8" s="179"/>
      <c r="CTJ8" s="179"/>
      <c r="CTK8" s="179"/>
      <c r="CTL8" s="199"/>
      <c r="CTM8" s="199"/>
      <c r="CTN8" s="199"/>
      <c r="CTO8" s="199"/>
      <c r="CTP8" s="199"/>
      <c r="CTQ8" s="199"/>
      <c r="CTR8" s="199"/>
      <c r="CTS8" s="199"/>
      <c r="CTT8" s="189"/>
      <c r="CTU8" s="209"/>
      <c r="CTV8" s="179"/>
      <c r="CTW8" s="179"/>
      <c r="CTX8" s="179"/>
      <c r="CTY8" s="179"/>
      <c r="CTZ8" s="179"/>
      <c r="CUA8" s="179"/>
      <c r="CUB8" s="199"/>
      <c r="CUC8" s="199"/>
      <c r="CUD8" s="199"/>
      <c r="CUE8" s="199"/>
      <c r="CUF8" s="199"/>
      <c r="CUG8" s="199"/>
      <c r="CUH8" s="199"/>
      <c r="CUI8" s="199"/>
      <c r="CUJ8" s="189"/>
      <c r="CUK8" s="209"/>
      <c r="CUL8" s="179"/>
      <c r="CUM8" s="179"/>
      <c r="CUN8" s="179"/>
      <c r="CUO8" s="179"/>
      <c r="CUP8" s="179"/>
      <c r="CUQ8" s="179"/>
      <c r="CUR8" s="199"/>
      <c r="CUS8" s="199"/>
      <c r="CUT8" s="199"/>
      <c r="CUU8" s="199"/>
      <c r="CUV8" s="199"/>
      <c r="CUW8" s="199"/>
      <c r="CUX8" s="199"/>
      <c r="CUY8" s="199"/>
      <c r="CUZ8" s="189"/>
      <c r="CVA8" s="209"/>
      <c r="CVB8" s="179"/>
      <c r="CVC8" s="179"/>
      <c r="CVD8" s="179"/>
      <c r="CVE8" s="179"/>
      <c r="CVF8" s="179"/>
      <c r="CVG8" s="179"/>
      <c r="CVH8" s="199"/>
      <c r="CVI8" s="199"/>
      <c r="CVJ8" s="199"/>
      <c r="CVK8" s="199"/>
      <c r="CVL8" s="199"/>
      <c r="CVM8" s="199"/>
      <c r="CVN8" s="199"/>
      <c r="CVO8" s="199"/>
      <c r="CVP8" s="189"/>
      <c r="CVQ8" s="209"/>
      <c r="CVR8" s="179"/>
      <c r="CVS8" s="179"/>
      <c r="CVT8" s="179"/>
      <c r="CVU8" s="179"/>
      <c r="CVV8" s="179"/>
      <c r="CVW8" s="179"/>
      <c r="CVX8" s="199"/>
      <c r="CVY8" s="199"/>
      <c r="CVZ8" s="199"/>
      <c r="CWA8" s="199"/>
      <c r="CWB8" s="199"/>
      <c r="CWC8" s="199"/>
      <c r="CWD8" s="199"/>
      <c r="CWE8" s="199"/>
      <c r="CWF8" s="189"/>
      <c r="CWG8" s="209"/>
      <c r="CWH8" s="179"/>
      <c r="CWI8" s="179"/>
      <c r="CWJ8" s="179"/>
      <c r="CWK8" s="179"/>
      <c r="CWL8" s="179"/>
      <c r="CWM8" s="179"/>
      <c r="CWN8" s="199"/>
      <c r="CWO8" s="199"/>
      <c r="CWP8" s="199"/>
      <c r="CWQ8" s="199"/>
      <c r="CWR8" s="199"/>
      <c r="CWS8" s="199"/>
      <c r="CWT8" s="199"/>
      <c r="CWU8" s="199"/>
      <c r="CWV8" s="189"/>
      <c r="CWW8" s="209"/>
      <c r="CWX8" s="179"/>
      <c r="CWY8" s="179"/>
      <c r="CWZ8" s="179"/>
      <c r="CXA8" s="179"/>
      <c r="CXB8" s="179"/>
      <c r="CXC8" s="179"/>
      <c r="CXD8" s="199"/>
      <c r="CXE8" s="199"/>
      <c r="CXF8" s="199"/>
      <c r="CXG8" s="199"/>
      <c r="CXH8" s="199"/>
      <c r="CXI8" s="199"/>
      <c r="CXJ8" s="199"/>
      <c r="CXK8" s="199"/>
      <c r="CXL8" s="189"/>
      <c r="CXM8" s="209"/>
      <c r="CXN8" s="179"/>
      <c r="CXO8" s="179"/>
      <c r="CXP8" s="179"/>
      <c r="CXQ8" s="179"/>
      <c r="CXR8" s="179"/>
      <c r="CXS8" s="179"/>
      <c r="CXT8" s="199"/>
      <c r="CXU8" s="199"/>
      <c r="CXV8" s="199"/>
      <c r="CXW8" s="199"/>
      <c r="CXX8" s="199"/>
      <c r="CXY8" s="199"/>
      <c r="CXZ8" s="199"/>
      <c r="CYA8" s="199"/>
      <c r="CYB8" s="189"/>
      <c r="CYC8" s="209"/>
      <c r="CYD8" s="179"/>
      <c r="CYE8" s="179"/>
      <c r="CYF8" s="179"/>
      <c r="CYG8" s="179"/>
      <c r="CYH8" s="179"/>
      <c r="CYI8" s="179"/>
      <c r="CYJ8" s="199"/>
      <c r="CYK8" s="199"/>
      <c r="CYL8" s="199"/>
      <c r="CYM8" s="199"/>
      <c r="CYN8" s="199"/>
      <c r="CYO8" s="199"/>
      <c r="CYP8" s="199"/>
      <c r="CYQ8" s="199"/>
      <c r="CYR8" s="189"/>
      <c r="CYS8" s="209"/>
      <c r="CYT8" s="179"/>
      <c r="CYU8" s="179"/>
      <c r="CYV8" s="179"/>
      <c r="CYW8" s="179"/>
      <c r="CYX8" s="179"/>
      <c r="CYY8" s="179"/>
      <c r="CYZ8" s="199"/>
      <c r="CZA8" s="199"/>
      <c r="CZB8" s="199"/>
      <c r="CZC8" s="199"/>
      <c r="CZD8" s="199"/>
      <c r="CZE8" s="199"/>
      <c r="CZF8" s="199"/>
      <c r="CZG8" s="199"/>
      <c r="CZH8" s="189"/>
      <c r="CZI8" s="209"/>
      <c r="CZJ8" s="179"/>
      <c r="CZK8" s="179"/>
      <c r="CZL8" s="179"/>
      <c r="CZM8" s="179"/>
      <c r="CZN8" s="179"/>
      <c r="CZO8" s="179"/>
      <c r="CZP8" s="199"/>
      <c r="CZQ8" s="199"/>
      <c r="CZR8" s="199"/>
      <c r="CZS8" s="199"/>
      <c r="CZT8" s="199"/>
      <c r="CZU8" s="199"/>
      <c r="CZV8" s="199"/>
      <c r="CZW8" s="199"/>
      <c r="CZX8" s="189"/>
      <c r="CZY8" s="209"/>
      <c r="CZZ8" s="179"/>
      <c r="DAA8" s="179"/>
      <c r="DAB8" s="179"/>
      <c r="DAC8" s="179"/>
      <c r="DAD8" s="179"/>
      <c r="DAE8" s="179"/>
      <c r="DAF8" s="199"/>
      <c r="DAG8" s="199"/>
      <c r="DAH8" s="199"/>
      <c r="DAI8" s="199"/>
      <c r="DAJ8" s="199"/>
      <c r="DAK8" s="199"/>
      <c r="DAL8" s="199"/>
      <c r="DAM8" s="199"/>
      <c r="DAN8" s="189"/>
      <c r="DAO8" s="209"/>
      <c r="DAP8" s="179"/>
      <c r="DAQ8" s="179"/>
      <c r="DAR8" s="179"/>
      <c r="DAS8" s="179"/>
      <c r="DAT8" s="179"/>
      <c r="DAU8" s="179"/>
      <c r="DAV8" s="199"/>
      <c r="DAW8" s="199"/>
      <c r="DAX8" s="199"/>
      <c r="DAY8" s="199"/>
      <c r="DAZ8" s="199"/>
      <c r="DBA8" s="199"/>
      <c r="DBB8" s="199"/>
      <c r="DBC8" s="199"/>
      <c r="DBD8" s="189"/>
      <c r="DBE8" s="209"/>
      <c r="DBF8" s="179"/>
      <c r="DBG8" s="179"/>
      <c r="DBH8" s="179"/>
      <c r="DBI8" s="179"/>
      <c r="DBJ8" s="179"/>
      <c r="DBK8" s="179"/>
      <c r="DBL8" s="199"/>
      <c r="DBM8" s="199"/>
      <c r="DBN8" s="199"/>
      <c r="DBO8" s="199"/>
      <c r="DBP8" s="199"/>
      <c r="DBQ8" s="199"/>
      <c r="DBR8" s="199"/>
      <c r="DBS8" s="199"/>
      <c r="DBT8" s="189"/>
      <c r="DBU8" s="209"/>
      <c r="DBV8" s="179"/>
      <c r="DBW8" s="179"/>
      <c r="DBX8" s="179"/>
      <c r="DBY8" s="179"/>
      <c r="DBZ8" s="179"/>
      <c r="DCA8" s="179"/>
      <c r="DCB8" s="199"/>
      <c r="DCC8" s="199"/>
      <c r="DCD8" s="199"/>
      <c r="DCE8" s="199"/>
      <c r="DCF8" s="199"/>
      <c r="DCG8" s="199"/>
      <c r="DCH8" s="199"/>
      <c r="DCI8" s="199"/>
      <c r="DCJ8" s="189"/>
      <c r="DCK8" s="209"/>
      <c r="DCL8" s="179"/>
      <c r="DCM8" s="179"/>
      <c r="DCN8" s="179"/>
      <c r="DCO8" s="179"/>
      <c r="DCP8" s="179"/>
      <c r="DCQ8" s="179"/>
      <c r="DCR8" s="199"/>
      <c r="DCS8" s="199"/>
      <c r="DCT8" s="199"/>
      <c r="DCU8" s="199"/>
      <c r="DCV8" s="199"/>
      <c r="DCW8" s="199"/>
      <c r="DCX8" s="199"/>
      <c r="DCY8" s="199"/>
      <c r="DCZ8" s="189"/>
      <c r="DDA8" s="209"/>
      <c r="DDB8" s="179"/>
      <c r="DDC8" s="179"/>
      <c r="DDD8" s="179"/>
      <c r="DDE8" s="179"/>
      <c r="DDF8" s="179"/>
      <c r="DDG8" s="179"/>
      <c r="DDH8" s="199"/>
      <c r="DDI8" s="199"/>
      <c r="DDJ8" s="199"/>
      <c r="DDK8" s="199"/>
      <c r="DDL8" s="199"/>
      <c r="DDM8" s="199"/>
      <c r="DDN8" s="199"/>
      <c r="DDO8" s="199"/>
      <c r="DDP8" s="189"/>
      <c r="DDQ8" s="209"/>
      <c r="DDR8" s="179"/>
      <c r="DDS8" s="179"/>
      <c r="DDT8" s="179"/>
      <c r="DDU8" s="179"/>
      <c r="DDV8" s="179"/>
      <c r="DDW8" s="179"/>
      <c r="DDX8" s="199"/>
      <c r="DDY8" s="199"/>
      <c r="DDZ8" s="199"/>
      <c r="DEA8" s="199"/>
      <c r="DEB8" s="199"/>
      <c r="DEC8" s="199"/>
      <c r="DED8" s="199"/>
      <c r="DEE8" s="199"/>
      <c r="DEF8" s="189"/>
      <c r="DEG8" s="209"/>
      <c r="DEH8" s="179"/>
      <c r="DEI8" s="179"/>
      <c r="DEJ8" s="179"/>
      <c r="DEK8" s="179"/>
      <c r="DEL8" s="179"/>
      <c r="DEM8" s="179"/>
      <c r="DEN8" s="199"/>
      <c r="DEO8" s="199"/>
      <c r="DEP8" s="199"/>
      <c r="DEQ8" s="199"/>
      <c r="DER8" s="199"/>
      <c r="DES8" s="199"/>
      <c r="DET8" s="199"/>
      <c r="DEU8" s="199"/>
      <c r="DEV8" s="189"/>
      <c r="DEW8" s="209"/>
      <c r="DEX8" s="179"/>
      <c r="DEY8" s="179"/>
      <c r="DEZ8" s="179"/>
      <c r="DFA8" s="179"/>
      <c r="DFB8" s="179"/>
      <c r="DFC8" s="179"/>
      <c r="DFD8" s="199"/>
      <c r="DFE8" s="199"/>
      <c r="DFF8" s="199"/>
      <c r="DFG8" s="199"/>
      <c r="DFH8" s="199"/>
      <c r="DFI8" s="199"/>
      <c r="DFJ8" s="199"/>
      <c r="DFK8" s="199"/>
      <c r="DFL8" s="189"/>
      <c r="DFM8" s="209"/>
      <c r="DFN8" s="179"/>
      <c r="DFO8" s="179"/>
      <c r="DFP8" s="179"/>
      <c r="DFQ8" s="179"/>
      <c r="DFR8" s="179"/>
      <c r="DFS8" s="179"/>
      <c r="DFT8" s="199"/>
      <c r="DFU8" s="199"/>
      <c r="DFV8" s="199"/>
      <c r="DFW8" s="199"/>
      <c r="DFX8" s="199"/>
      <c r="DFY8" s="199"/>
      <c r="DFZ8" s="199"/>
      <c r="DGA8" s="199"/>
      <c r="DGB8" s="189"/>
      <c r="DGC8" s="209"/>
      <c r="DGD8" s="179"/>
      <c r="DGE8" s="179"/>
      <c r="DGF8" s="179"/>
      <c r="DGG8" s="179"/>
      <c r="DGH8" s="179"/>
      <c r="DGI8" s="179"/>
      <c r="DGJ8" s="199"/>
      <c r="DGK8" s="199"/>
      <c r="DGL8" s="199"/>
      <c r="DGM8" s="199"/>
      <c r="DGN8" s="199"/>
      <c r="DGO8" s="199"/>
      <c r="DGP8" s="199"/>
      <c r="DGQ8" s="199"/>
      <c r="DGR8" s="189"/>
      <c r="DGS8" s="209"/>
      <c r="DGT8" s="179"/>
      <c r="DGU8" s="179"/>
      <c r="DGV8" s="179"/>
      <c r="DGW8" s="179"/>
      <c r="DGX8" s="179"/>
      <c r="DGY8" s="179"/>
      <c r="DGZ8" s="199"/>
      <c r="DHA8" s="199"/>
      <c r="DHB8" s="199"/>
      <c r="DHC8" s="199"/>
      <c r="DHD8" s="199"/>
      <c r="DHE8" s="199"/>
      <c r="DHF8" s="199"/>
      <c r="DHG8" s="199"/>
      <c r="DHH8" s="189"/>
      <c r="DHI8" s="209"/>
      <c r="DHJ8" s="179"/>
      <c r="DHK8" s="179"/>
      <c r="DHL8" s="179"/>
      <c r="DHM8" s="179"/>
      <c r="DHN8" s="179"/>
      <c r="DHO8" s="179"/>
      <c r="DHP8" s="199"/>
      <c r="DHQ8" s="199"/>
      <c r="DHR8" s="199"/>
      <c r="DHS8" s="199"/>
      <c r="DHT8" s="199"/>
      <c r="DHU8" s="199"/>
      <c r="DHV8" s="199"/>
      <c r="DHW8" s="199"/>
      <c r="DHX8" s="189"/>
      <c r="DHY8" s="209"/>
      <c r="DHZ8" s="179"/>
      <c r="DIA8" s="179"/>
      <c r="DIB8" s="179"/>
      <c r="DIC8" s="179"/>
      <c r="DID8" s="179"/>
      <c r="DIE8" s="179"/>
      <c r="DIF8" s="199"/>
      <c r="DIG8" s="199"/>
      <c r="DIH8" s="199"/>
      <c r="DII8" s="199"/>
      <c r="DIJ8" s="199"/>
      <c r="DIK8" s="199"/>
      <c r="DIL8" s="199"/>
      <c r="DIM8" s="199"/>
      <c r="DIN8" s="189"/>
      <c r="DIO8" s="209"/>
      <c r="DIP8" s="179"/>
      <c r="DIQ8" s="179"/>
      <c r="DIR8" s="179"/>
      <c r="DIS8" s="179"/>
      <c r="DIT8" s="179"/>
      <c r="DIU8" s="179"/>
      <c r="DIV8" s="199"/>
      <c r="DIW8" s="199"/>
      <c r="DIX8" s="199"/>
      <c r="DIY8" s="199"/>
      <c r="DIZ8" s="199"/>
      <c r="DJA8" s="199"/>
      <c r="DJB8" s="199"/>
      <c r="DJC8" s="199"/>
      <c r="DJD8" s="189"/>
      <c r="DJE8" s="209"/>
      <c r="DJF8" s="179"/>
      <c r="DJG8" s="179"/>
      <c r="DJH8" s="179"/>
      <c r="DJI8" s="179"/>
      <c r="DJJ8" s="179"/>
      <c r="DJK8" s="179"/>
      <c r="DJL8" s="199"/>
      <c r="DJM8" s="199"/>
      <c r="DJN8" s="199"/>
      <c r="DJO8" s="199"/>
      <c r="DJP8" s="199"/>
      <c r="DJQ8" s="199"/>
      <c r="DJR8" s="199"/>
      <c r="DJS8" s="199"/>
      <c r="DJT8" s="189"/>
      <c r="DJU8" s="209"/>
      <c r="DJV8" s="179"/>
      <c r="DJW8" s="179"/>
      <c r="DJX8" s="179"/>
      <c r="DJY8" s="179"/>
      <c r="DJZ8" s="179"/>
      <c r="DKA8" s="179"/>
      <c r="DKB8" s="199"/>
      <c r="DKC8" s="199"/>
      <c r="DKD8" s="199"/>
      <c r="DKE8" s="199"/>
      <c r="DKF8" s="199"/>
      <c r="DKG8" s="199"/>
      <c r="DKH8" s="199"/>
      <c r="DKI8" s="199"/>
      <c r="DKJ8" s="189"/>
      <c r="DKK8" s="209"/>
      <c r="DKL8" s="179"/>
      <c r="DKM8" s="179"/>
      <c r="DKN8" s="179"/>
      <c r="DKO8" s="179"/>
      <c r="DKP8" s="179"/>
      <c r="DKQ8" s="179"/>
      <c r="DKR8" s="199"/>
      <c r="DKS8" s="199"/>
      <c r="DKT8" s="199"/>
      <c r="DKU8" s="199"/>
      <c r="DKV8" s="199"/>
      <c r="DKW8" s="199"/>
      <c r="DKX8" s="199"/>
      <c r="DKY8" s="199"/>
      <c r="DKZ8" s="189"/>
      <c r="DLA8" s="209"/>
      <c r="DLB8" s="179"/>
      <c r="DLC8" s="179"/>
      <c r="DLD8" s="179"/>
      <c r="DLE8" s="179"/>
      <c r="DLF8" s="179"/>
      <c r="DLG8" s="179"/>
      <c r="DLH8" s="199"/>
      <c r="DLI8" s="199"/>
      <c r="DLJ8" s="199"/>
      <c r="DLK8" s="199"/>
      <c r="DLL8" s="199"/>
      <c r="DLM8" s="199"/>
      <c r="DLN8" s="199"/>
      <c r="DLO8" s="199"/>
      <c r="DLP8" s="189"/>
      <c r="DLQ8" s="209"/>
      <c r="DLR8" s="179"/>
      <c r="DLS8" s="179"/>
      <c r="DLT8" s="179"/>
      <c r="DLU8" s="179"/>
      <c r="DLV8" s="179"/>
      <c r="DLW8" s="179"/>
      <c r="DLX8" s="199"/>
      <c r="DLY8" s="199"/>
      <c r="DLZ8" s="199"/>
      <c r="DMA8" s="199"/>
      <c r="DMB8" s="199"/>
      <c r="DMC8" s="199"/>
      <c r="DMD8" s="199"/>
      <c r="DME8" s="199"/>
      <c r="DMF8" s="189"/>
      <c r="DMG8" s="209"/>
      <c r="DMH8" s="179"/>
      <c r="DMI8" s="179"/>
      <c r="DMJ8" s="179"/>
      <c r="DMK8" s="179"/>
      <c r="DML8" s="179"/>
      <c r="DMM8" s="179"/>
      <c r="DMN8" s="199"/>
      <c r="DMO8" s="199"/>
      <c r="DMP8" s="199"/>
      <c r="DMQ8" s="199"/>
      <c r="DMR8" s="199"/>
      <c r="DMS8" s="199"/>
      <c r="DMT8" s="199"/>
      <c r="DMU8" s="199"/>
      <c r="DMV8" s="189"/>
      <c r="DMW8" s="209"/>
      <c r="DMX8" s="179"/>
      <c r="DMY8" s="179"/>
      <c r="DMZ8" s="179"/>
      <c r="DNA8" s="179"/>
      <c r="DNB8" s="179"/>
      <c r="DNC8" s="179"/>
      <c r="DND8" s="199"/>
      <c r="DNE8" s="199"/>
      <c r="DNF8" s="199"/>
      <c r="DNG8" s="199"/>
      <c r="DNH8" s="199"/>
      <c r="DNI8" s="199"/>
      <c r="DNJ8" s="199"/>
      <c r="DNK8" s="199"/>
      <c r="DNL8" s="189"/>
      <c r="DNM8" s="209"/>
      <c r="DNN8" s="179"/>
      <c r="DNO8" s="179"/>
      <c r="DNP8" s="179"/>
      <c r="DNQ8" s="179"/>
      <c r="DNR8" s="179"/>
      <c r="DNS8" s="179"/>
      <c r="DNT8" s="199"/>
      <c r="DNU8" s="199"/>
      <c r="DNV8" s="199"/>
      <c r="DNW8" s="199"/>
      <c r="DNX8" s="199"/>
      <c r="DNY8" s="199"/>
      <c r="DNZ8" s="199"/>
      <c r="DOA8" s="199"/>
      <c r="DOB8" s="189"/>
      <c r="DOC8" s="209"/>
      <c r="DOD8" s="179"/>
      <c r="DOE8" s="179"/>
      <c r="DOF8" s="179"/>
      <c r="DOG8" s="179"/>
      <c r="DOH8" s="179"/>
      <c r="DOI8" s="179"/>
      <c r="DOJ8" s="199"/>
      <c r="DOK8" s="199"/>
      <c r="DOL8" s="199"/>
      <c r="DOM8" s="199"/>
      <c r="DON8" s="199"/>
      <c r="DOO8" s="199"/>
      <c r="DOP8" s="199"/>
      <c r="DOQ8" s="199"/>
      <c r="DOR8" s="189"/>
      <c r="DOS8" s="209"/>
      <c r="DOT8" s="179"/>
      <c r="DOU8" s="179"/>
      <c r="DOV8" s="179"/>
      <c r="DOW8" s="179"/>
      <c r="DOX8" s="179"/>
      <c r="DOY8" s="179"/>
      <c r="DOZ8" s="199"/>
      <c r="DPA8" s="199"/>
      <c r="DPB8" s="199"/>
      <c r="DPC8" s="199"/>
      <c r="DPD8" s="199"/>
      <c r="DPE8" s="199"/>
      <c r="DPF8" s="199"/>
      <c r="DPG8" s="199"/>
      <c r="DPH8" s="189"/>
      <c r="DPI8" s="209"/>
      <c r="DPJ8" s="179"/>
      <c r="DPK8" s="179"/>
      <c r="DPL8" s="179"/>
      <c r="DPM8" s="179"/>
      <c r="DPN8" s="179"/>
      <c r="DPO8" s="179"/>
      <c r="DPP8" s="199"/>
      <c r="DPQ8" s="199"/>
      <c r="DPR8" s="199"/>
      <c r="DPS8" s="199"/>
      <c r="DPT8" s="199"/>
      <c r="DPU8" s="199"/>
      <c r="DPV8" s="199"/>
      <c r="DPW8" s="199"/>
      <c r="DPX8" s="189"/>
      <c r="DPY8" s="209"/>
      <c r="DPZ8" s="179"/>
      <c r="DQA8" s="179"/>
      <c r="DQB8" s="179"/>
      <c r="DQC8" s="179"/>
      <c r="DQD8" s="179"/>
      <c r="DQE8" s="179"/>
      <c r="DQF8" s="199"/>
      <c r="DQG8" s="199"/>
      <c r="DQH8" s="199"/>
      <c r="DQI8" s="199"/>
      <c r="DQJ8" s="199"/>
      <c r="DQK8" s="199"/>
      <c r="DQL8" s="199"/>
      <c r="DQM8" s="199"/>
      <c r="DQN8" s="189"/>
      <c r="DQO8" s="209"/>
      <c r="DQP8" s="179"/>
      <c r="DQQ8" s="179"/>
      <c r="DQR8" s="179"/>
      <c r="DQS8" s="179"/>
      <c r="DQT8" s="179"/>
      <c r="DQU8" s="179"/>
      <c r="DQV8" s="199"/>
      <c r="DQW8" s="199"/>
      <c r="DQX8" s="199"/>
      <c r="DQY8" s="199"/>
      <c r="DQZ8" s="199"/>
      <c r="DRA8" s="199"/>
      <c r="DRB8" s="199"/>
      <c r="DRC8" s="199"/>
      <c r="DRD8" s="189"/>
      <c r="DRE8" s="209"/>
      <c r="DRF8" s="179"/>
      <c r="DRG8" s="179"/>
      <c r="DRH8" s="179"/>
      <c r="DRI8" s="179"/>
      <c r="DRJ8" s="179"/>
      <c r="DRK8" s="179"/>
      <c r="DRL8" s="199"/>
      <c r="DRM8" s="199"/>
      <c r="DRN8" s="199"/>
      <c r="DRO8" s="199"/>
      <c r="DRP8" s="199"/>
      <c r="DRQ8" s="199"/>
      <c r="DRR8" s="199"/>
      <c r="DRS8" s="199"/>
      <c r="DRT8" s="189"/>
      <c r="DRU8" s="209"/>
      <c r="DRV8" s="179"/>
      <c r="DRW8" s="179"/>
      <c r="DRX8" s="179"/>
      <c r="DRY8" s="179"/>
      <c r="DRZ8" s="179"/>
      <c r="DSA8" s="179"/>
      <c r="DSB8" s="199"/>
      <c r="DSC8" s="199"/>
      <c r="DSD8" s="199"/>
      <c r="DSE8" s="199"/>
      <c r="DSF8" s="199"/>
      <c r="DSG8" s="199"/>
      <c r="DSH8" s="199"/>
      <c r="DSI8" s="199"/>
      <c r="DSJ8" s="189"/>
      <c r="DSK8" s="209"/>
      <c r="DSL8" s="179"/>
      <c r="DSM8" s="179"/>
      <c r="DSN8" s="179"/>
      <c r="DSO8" s="179"/>
      <c r="DSP8" s="179"/>
      <c r="DSQ8" s="179"/>
      <c r="DSR8" s="199"/>
      <c r="DSS8" s="199"/>
      <c r="DST8" s="199"/>
      <c r="DSU8" s="199"/>
      <c r="DSV8" s="199"/>
      <c r="DSW8" s="199"/>
      <c r="DSX8" s="199"/>
      <c r="DSY8" s="199"/>
      <c r="DSZ8" s="189"/>
      <c r="DTA8" s="209"/>
      <c r="DTB8" s="179"/>
      <c r="DTC8" s="179"/>
      <c r="DTD8" s="179"/>
      <c r="DTE8" s="179"/>
      <c r="DTF8" s="179"/>
      <c r="DTG8" s="179"/>
      <c r="DTH8" s="199"/>
      <c r="DTI8" s="199"/>
      <c r="DTJ8" s="199"/>
      <c r="DTK8" s="199"/>
      <c r="DTL8" s="199"/>
      <c r="DTM8" s="199"/>
      <c r="DTN8" s="199"/>
      <c r="DTO8" s="199"/>
      <c r="DTP8" s="189"/>
      <c r="DTQ8" s="209"/>
      <c r="DTR8" s="179"/>
      <c r="DTS8" s="179"/>
      <c r="DTT8" s="179"/>
      <c r="DTU8" s="179"/>
      <c r="DTV8" s="179"/>
      <c r="DTW8" s="179"/>
      <c r="DTX8" s="199"/>
      <c r="DTY8" s="199"/>
      <c r="DTZ8" s="199"/>
      <c r="DUA8" s="199"/>
      <c r="DUB8" s="199"/>
      <c r="DUC8" s="199"/>
      <c r="DUD8" s="199"/>
      <c r="DUE8" s="199"/>
      <c r="DUF8" s="189"/>
      <c r="DUG8" s="209"/>
      <c r="DUH8" s="179"/>
      <c r="DUI8" s="179"/>
      <c r="DUJ8" s="179"/>
      <c r="DUK8" s="179"/>
      <c r="DUL8" s="179"/>
      <c r="DUM8" s="179"/>
      <c r="DUN8" s="199"/>
      <c r="DUO8" s="199"/>
      <c r="DUP8" s="199"/>
      <c r="DUQ8" s="199"/>
      <c r="DUR8" s="199"/>
      <c r="DUS8" s="199"/>
      <c r="DUT8" s="199"/>
      <c r="DUU8" s="199"/>
      <c r="DUV8" s="189"/>
      <c r="DUW8" s="209"/>
      <c r="DUX8" s="179"/>
      <c r="DUY8" s="179"/>
      <c r="DUZ8" s="179"/>
      <c r="DVA8" s="179"/>
      <c r="DVB8" s="179"/>
      <c r="DVC8" s="179"/>
      <c r="DVD8" s="199"/>
      <c r="DVE8" s="199"/>
      <c r="DVF8" s="199"/>
      <c r="DVG8" s="199"/>
      <c r="DVH8" s="199"/>
      <c r="DVI8" s="199"/>
      <c r="DVJ8" s="199"/>
      <c r="DVK8" s="199"/>
      <c r="DVL8" s="189"/>
      <c r="DVM8" s="209"/>
      <c r="DVN8" s="179"/>
      <c r="DVO8" s="179"/>
      <c r="DVP8" s="179"/>
      <c r="DVQ8" s="179"/>
      <c r="DVR8" s="179"/>
      <c r="DVS8" s="179"/>
      <c r="DVT8" s="199"/>
      <c r="DVU8" s="199"/>
      <c r="DVV8" s="199"/>
      <c r="DVW8" s="199"/>
      <c r="DVX8" s="199"/>
      <c r="DVY8" s="199"/>
      <c r="DVZ8" s="199"/>
      <c r="DWA8" s="199"/>
      <c r="DWB8" s="189"/>
      <c r="DWC8" s="209"/>
      <c r="DWD8" s="179"/>
      <c r="DWE8" s="179"/>
      <c r="DWF8" s="179"/>
      <c r="DWG8" s="179"/>
      <c r="DWH8" s="179"/>
      <c r="DWI8" s="179"/>
      <c r="DWJ8" s="199"/>
      <c r="DWK8" s="199"/>
      <c r="DWL8" s="199"/>
      <c r="DWM8" s="199"/>
      <c r="DWN8" s="199"/>
      <c r="DWO8" s="199"/>
      <c r="DWP8" s="199"/>
      <c r="DWQ8" s="199"/>
      <c r="DWR8" s="189"/>
      <c r="DWS8" s="209"/>
      <c r="DWT8" s="179"/>
      <c r="DWU8" s="179"/>
      <c r="DWV8" s="179"/>
      <c r="DWW8" s="179"/>
      <c r="DWX8" s="179"/>
      <c r="DWY8" s="179"/>
      <c r="DWZ8" s="199"/>
      <c r="DXA8" s="199"/>
      <c r="DXB8" s="199"/>
      <c r="DXC8" s="199"/>
      <c r="DXD8" s="199"/>
      <c r="DXE8" s="199"/>
      <c r="DXF8" s="199"/>
      <c r="DXG8" s="199"/>
      <c r="DXH8" s="189"/>
      <c r="DXI8" s="209"/>
      <c r="DXJ8" s="179"/>
      <c r="DXK8" s="179"/>
      <c r="DXL8" s="179"/>
      <c r="DXM8" s="179"/>
      <c r="DXN8" s="179"/>
      <c r="DXO8" s="179"/>
      <c r="DXP8" s="199"/>
      <c r="DXQ8" s="199"/>
      <c r="DXR8" s="199"/>
      <c r="DXS8" s="199"/>
      <c r="DXT8" s="199"/>
      <c r="DXU8" s="199"/>
      <c r="DXV8" s="199"/>
      <c r="DXW8" s="199"/>
      <c r="DXX8" s="189"/>
      <c r="DXY8" s="209"/>
      <c r="DXZ8" s="179"/>
      <c r="DYA8" s="179"/>
      <c r="DYB8" s="179"/>
      <c r="DYC8" s="179"/>
      <c r="DYD8" s="179"/>
      <c r="DYE8" s="179"/>
      <c r="DYF8" s="199"/>
      <c r="DYG8" s="199"/>
      <c r="DYH8" s="199"/>
      <c r="DYI8" s="199"/>
      <c r="DYJ8" s="199"/>
      <c r="DYK8" s="199"/>
      <c r="DYL8" s="199"/>
      <c r="DYM8" s="199"/>
      <c r="DYN8" s="189"/>
      <c r="DYO8" s="209"/>
      <c r="DYP8" s="179"/>
      <c r="DYQ8" s="179"/>
      <c r="DYR8" s="179"/>
      <c r="DYS8" s="179"/>
      <c r="DYT8" s="179"/>
      <c r="DYU8" s="179"/>
      <c r="DYV8" s="199"/>
      <c r="DYW8" s="199"/>
      <c r="DYX8" s="199"/>
      <c r="DYY8" s="199"/>
      <c r="DYZ8" s="199"/>
      <c r="DZA8" s="199"/>
      <c r="DZB8" s="199"/>
      <c r="DZC8" s="199"/>
      <c r="DZD8" s="189"/>
      <c r="DZE8" s="209"/>
      <c r="DZF8" s="179"/>
      <c r="DZG8" s="179"/>
      <c r="DZH8" s="179"/>
      <c r="DZI8" s="179"/>
      <c r="DZJ8" s="179"/>
      <c r="DZK8" s="179"/>
      <c r="DZL8" s="199"/>
      <c r="DZM8" s="199"/>
      <c r="DZN8" s="199"/>
      <c r="DZO8" s="199"/>
      <c r="DZP8" s="199"/>
      <c r="DZQ8" s="199"/>
      <c r="DZR8" s="199"/>
      <c r="DZS8" s="199"/>
      <c r="DZT8" s="189"/>
      <c r="DZU8" s="209"/>
      <c r="DZV8" s="179"/>
      <c r="DZW8" s="179"/>
      <c r="DZX8" s="179"/>
      <c r="DZY8" s="179"/>
      <c r="DZZ8" s="179"/>
      <c r="EAA8" s="179"/>
      <c r="EAB8" s="199"/>
      <c r="EAC8" s="199"/>
      <c r="EAD8" s="199"/>
      <c r="EAE8" s="199"/>
      <c r="EAF8" s="199"/>
      <c r="EAG8" s="199"/>
      <c r="EAH8" s="199"/>
      <c r="EAI8" s="199"/>
      <c r="EAJ8" s="189"/>
      <c r="EAK8" s="209"/>
      <c r="EAL8" s="179"/>
      <c r="EAM8" s="179"/>
      <c r="EAN8" s="179"/>
      <c r="EAO8" s="179"/>
      <c r="EAP8" s="179"/>
      <c r="EAQ8" s="179"/>
      <c r="EAR8" s="199"/>
      <c r="EAS8" s="199"/>
      <c r="EAT8" s="199"/>
      <c r="EAU8" s="199"/>
      <c r="EAV8" s="199"/>
      <c r="EAW8" s="199"/>
      <c r="EAX8" s="199"/>
      <c r="EAY8" s="199"/>
      <c r="EAZ8" s="189"/>
      <c r="EBA8" s="209"/>
      <c r="EBB8" s="179"/>
      <c r="EBC8" s="179"/>
      <c r="EBD8" s="179"/>
      <c r="EBE8" s="179"/>
      <c r="EBF8" s="179"/>
      <c r="EBG8" s="179"/>
      <c r="EBH8" s="199"/>
      <c r="EBI8" s="199"/>
      <c r="EBJ8" s="199"/>
      <c r="EBK8" s="199"/>
      <c r="EBL8" s="199"/>
      <c r="EBM8" s="199"/>
      <c r="EBN8" s="199"/>
      <c r="EBO8" s="199"/>
      <c r="EBP8" s="189"/>
      <c r="EBQ8" s="209"/>
      <c r="EBR8" s="179"/>
      <c r="EBS8" s="179"/>
      <c r="EBT8" s="179"/>
      <c r="EBU8" s="179"/>
      <c r="EBV8" s="179"/>
      <c r="EBW8" s="179"/>
      <c r="EBX8" s="199"/>
      <c r="EBY8" s="199"/>
      <c r="EBZ8" s="199"/>
      <c r="ECA8" s="199"/>
      <c r="ECB8" s="199"/>
      <c r="ECC8" s="199"/>
      <c r="ECD8" s="199"/>
      <c r="ECE8" s="199"/>
      <c r="ECF8" s="189"/>
      <c r="ECG8" s="209"/>
      <c r="ECH8" s="179"/>
      <c r="ECI8" s="179"/>
      <c r="ECJ8" s="179"/>
      <c r="ECK8" s="179"/>
      <c r="ECL8" s="179"/>
      <c r="ECM8" s="179"/>
      <c r="ECN8" s="199"/>
      <c r="ECO8" s="199"/>
      <c r="ECP8" s="199"/>
      <c r="ECQ8" s="199"/>
      <c r="ECR8" s="199"/>
      <c r="ECS8" s="199"/>
      <c r="ECT8" s="199"/>
      <c r="ECU8" s="199"/>
      <c r="ECV8" s="189"/>
      <c r="ECW8" s="209"/>
      <c r="ECX8" s="179"/>
      <c r="ECY8" s="179"/>
      <c r="ECZ8" s="179"/>
      <c r="EDA8" s="179"/>
      <c r="EDB8" s="179"/>
      <c r="EDC8" s="179"/>
      <c r="EDD8" s="199"/>
      <c r="EDE8" s="199"/>
      <c r="EDF8" s="199"/>
      <c r="EDG8" s="199"/>
      <c r="EDH8" s="199"/>
      <c r="EDI8" s="199"/>
      <c r="EDJ8" s="199"/>
      <c r="EDK8" s="199"/>
      <c r="EDL8" s="189"/>
      <c r="EDM8" s="209"/>
      <c r="EDN8" s="179"/>
      <c r="EDO8" s="179"/>
      <c r="EDP8" s="179"/>
      <c r="EDQ8" s="179"/>
      <c r="EDR8" s="179"/>
      <c r="EDS8" s="179"/>
      <c r="EDT8" s="199"/>
      <c r="EDU8" s="199"/>
      <c r="EDV8" s="199"/>
      <c r="EDW8" s="199"/>
      <c r="EDX8" s="199"/>
      <c r="EDY8" s="199"/>
      <c r="EDZ8" s="199"/>
      <c r="EEA8" s="199"/>
      <c r="EEB8" s="189"/>
      <c r="EEC8" s="209"/>
      <c r="EED8" s="179"/>
      <c r="EEE8" s="179"/>
      <c r="EEF8" s="179"/>
      <c r="EEG8" s="179"/>
      <c r="EEH8" s="179"/>
      <c r="EEI8" s="179"/>
      <c r="EEJ8" s="199"/>
      <c r="EEK8" s="199"/>
      <c r="EEL8" s="199"/>
      <c r="EEM8" s="199"/>
      <c r="EEN8" s="199"/>
      <c r="EEO8" s="199"/>
      <c r="EEP8" s="199"/>
      <c r="EEQ8" s="199"/>
      <c r="EER8" s="189"/>
      <c r="EES8" s="209"/>
      <c r="EET8" s="179"/>
      <c r="EEU8" s="179"/>
      <c r="EEV8" s="179"/>
      <c r="EEW8" s="179"/>
      <c r="EEX8" s="179"/>
      <c r="EEY8" s="179"/>
      <c r="EEZ8" s="199"/>
      <c r="EFA8" s="199"/>
      <c r="EFB8" s="199"/>
      <c r="EFC8" s="199"/>
      <c r="EFD8" s="199"/>
      <c r="EFE8" s="199"/>
      <c r="EFF8" s="199"/>
      <c r="EFG8" s="199"/>
      <c r="EFH8" s="189"/>
      <c r="EFI8" s="209"/>
      <c r="EFJ8" s="179"/>
      <c r="EFK8" s="179"/>
      <c r="EFL8" s="179"/>
      <c r="EFM8" s="179"/>
      <c r="EFN8" s="179"/>
      <c r="EFO8" s="179"/>
      <c r="EFP8" s="199"/>
      <c r="EFQ8" s="199"/>
      <c r="EFR8" s="199"/>
      <c r="EFS8" s="199"/>
      <c r="EFT8" s="199"/>
      <c r="EFU8" s="199"/>
      <c r="EFV8" s="199"/>
      <c r="EFW8" s="199"/>
      <c r="EFX8" s="189"/>
      <c r="EFY8" s="209"/>
      <c r="EFZ8" s="179"/>
      <c r="EGA8" s="179"/>
      <c r="EGB8" s="179"/>
      <c r="EGC8" s="179"/>
      <c r="EGD8" s="179"/>
      <c r="EGE8" s="179"/>
      <c r="EGF8" s="199"/>
      <c r="EGG8" s="199"/>
      <c r="EGH8" s="199"/>
      <c r="EGI8" s="199"/>
      <c r="EGJ8" s="199"/>
      <c r="EGK8" s="199"/>
      <c r="EGL8" s="199"/>
      <c r="EGM8" s="199"/>
      <c r="EGN8" s="189"/>
      <c r="EGO8" s="209"/>
      <c r="EGP8" s="179"/>
      <c r="EGQ8" s="179"/>
      <c r="EGR8" s="179"/>
      <c r="EGS8" s="179"/>
      <c r="EGT8" s="179"/>
      <c r="EGU8" s="179"/>
      <c r="EGV8" s="199"/>
      <c r="EGW8" s="199"/>
      <c r="EGX8" s="199"/>
      <c r="EGY8" s="199"/>
      <c r="EGZ8" s="199"/>
      <c r="EHA8" s="199"/>
      <c r="EHB8" s="199"/>
      <c r="EHC8" s="199"/>
      <c r="EHD8" s="189"/>
      <c r="EHE8" s="209"/>
      <c r="EHF8" s="179"/>
      <c r="EHG8" s="179"/>
      <c r="EHH8" s="179"/>
      <c r="EHI8" s="179"/>
      <c r="EHJ8" s="179"/>
      <c r="EHK8" s="179"/>
      <c r="EHL8" s="199"/>
      <c r="EHM8" s="199"/>
      <c r="EHN8" s="199"/>
      <c r="EHO8" s="199"/>
      <c r="EHP8" s="199"/>
      <c r="EHQ8" s="199"/>
      <c r="EHR8" s="199"/>
      <c r="EHS8" s="199"/>
      <c r="EHT8" s="189"/>
      <c r="EHU8" s="209"/>
      <c r="EHV8" s="179"/>
      <c r="EHW8" s="179"/>
      <c r="EHX8" s="179"/>
      <c r="EHY8" s="179"/>
      <c r="EHZ8" s="179"/>
      <c r="EIA8" s="179"/>
      <c r="EIB8" s="199"/>
      <c r="EIC8" s="199"/>
      <c r="EID8" s="199"/>
      <c r="EIE8" s="199"/>
      <c r="EIF8" s="199"/>
      <c r="EIG8" s="199"/>
      <c r="EIH8" s="199"/>
      <c r="EII8" s="199"/>
      <c r="EIJ8" s="189"/>
      <c r="EIK8" s="209"/>
      <c r="EIL8" s="179"/>
      <c r="EIM8" s="179"/>
      <c r="EIN8" s="179"/>
      <c r="EIO8" s="179"/>
      <c r="EIP8" s="179"/>
      <c r="EIQ8" s="179"/>
      <c r="EIR8" s="199"/>
      <c r="EIS8" s="199"/>
      <c r="EIT8" s="199"/>
      <c r="EIU8" s="199"/>
      <c r="EIV8" s="199"/>
      <c r="EIW8" s="199"/>
      <c r="EIX8" s="199"/>
      <c r="EIY8" s="199"/>
      <c r="EIZ8" s="189"/>
      <c r="EJA8" s="209"/>
      <c r="EJB8" s="179"/>
      <c r="EJC8" s="179"/>
      <c r="EJD8" s="179"/>
      <c r="EJE8" s="179"/>
      <c r="EJF8" s="179"/>
      <c r="EJG8" s="179"/>
      <c r="EJH8" s="199"/>
      <c r="EJI8" s="199"/>
      <c r="EJJ8" s="199"/>
      <c r="EJK8" s="199"/>
      <c r="EJL8" s="199"/>
      <c r="EJM8" s="199"/>
      <c r="EJN8" s="199"/>
      <c r="EJO8" s="199"/>
      <c r="EJP8" s="189"/>
      <c r="EJQ8" s="209"/>
      <c r="EJR8" s="179"/>
      <c r="EJS8" s="179"/>
      <c r="EJT8" s="179"/>
      <c r="EJU8" s="179"/>
      <c r="EJV8" s="179"/>
      <c r="EJW8" s="179"/>
      <c r="EJX8" s="199"/>
      <c r="EJY8" s="199"/>
      <c r="EJZ8" s="199"/>
      <c r="EKA8" s="199"/>
      <c r="EKB8" s="199"/>
      <c r="EKC8" s="199"/>
      <c r="EKD8" s="199"/>
      <c r="EKE8" s="199"/>
      <c r="EKF8" s="189"/>
      <c r="EKG8" s="209"/>
      <c r="EKH8" s="179"/>
      <c r="EKI8" s="179"/>
      <c r="EKJ8" s="179"/>
      <c r="EKK8" s="179"/>
      <c r="EKL8" s="179"/>
      <c r="EKM8" s="179"/>
      <c r="EKN8" s="199"/>
      <c r="EKO8" s="199"/>
      <c r="EKP8" s="199"/>
      <c r="EKQ8" s="199"/>
      <c r="EKR8" s="199"/>
      <c r="EKS8" s="199"/>
      <c r="EKT8" s="199"/>
      <c r="EKU8" s="199"/>
      <c r="EKV8" s="189"/>
      <c r="EKW8" s="209"/>
      <c r="EKX8" s="179"/>
      <c r="EKY8" s="179"/>
      <c r="EKZ8" s="179"/>
      <c r="ELA8" s="179"/>
      <c r="ELB8" s="179"/>
      <c r="ELC8" s="179"/>
      <c r="ELD8" s="199"/>
      <c r="ELE8" s="199"/>
      <c r="ELF8" s="199"/>
      <c r="ELG8" s="199"/>
      <c r="ELH8" s="199"/>
      <c r="ELI8" s="199"/>
      <c r="ELJ8" s="199"/>
      <c r="ELK8" s="199"/>
      <c r="ELL8" s="189"/>
      <c r="ELM8" s="209"/>
      <c r="ELN8" s="179"/>
      <c r="ELO8" s="179"/>
      <c r="ELP8" s="179"/>
      <c r="ELQ8" s="179"/>
      <c r="ELR8" s="179"/>
      <c r="ELS8" s="179"/>
      <c r="ELT8" s="199"/>
      <c r="ELU8" s="199"/>
      <c r="ELV8" s="199"/>
      <c r="ELW8" s="199"/>
      <c r="ELX8" s="199"/>
      <c r="ELY8" s="199"/>
      <c r="ELZ8" s="199"/>
      <c r="EMA8" s="199"/>
      <c r="EMB8" s="189"/>
      <c r="EMC8" s="209"/>
      <c r="EMD8" s="179"/>
      <c r="EME8" s="179"/>
      <c r="EMF8" s="179"/>
      <c r="EMG8" s="179"/>
      <c r="EMH8" s="179"/>
      <c r="EMI8" s="179"/>
      <c r="EMJ8" s="199"/>
      <c r="EMK8" s="199"/>
      <c r="EML8" s="199"/>
      <c r="EMM8" s="199"/>
      <c r="EMN8" s="199"/>
      <c r="EMO8" s="199"/>
      <c r="EMP8" s="199"/>
      <c r="EMQ8" s="199"/>
      <c r="EMR8" s="189"/>
      <c r="EMS8" s="209"/>
      <c r="EMT8" s="179"/>
      <c r="EMU8" s="179"/>
      <c r="EMV8" s="179"/>
      <c r="EMW8" s="179"/>
      <c r="EMX8" s="179"/>
      <c r="EMY8" s="179"/>
      <c r="EMZ8" s="199"/>
      <c r="ENA8" s="199"/>
      <c r="ENB8" s="199"/>
      <c r="ENC8" s="199"/>
      <c r="END8" s="199"/>
      <c r="ENE8" s="199"/>
      <c r="ENF8" s="199"/>
      <c r="ENG8" s="199"/>
      <c r="ENH8" s="189"/>
      <c r="ENI8" s="209"/>
      <c r="ENJ8" s="179"/>
      <c r="ENK8" s="179"/>
      <c r="ENL8" s="179"/>
      <c r="ENM8" s="179"/>
      <c r="ENN8" s="179"/>
      <c r="ENO8" s="179"/>
      <c r="ENP8" s="199"/>
      <c r="ENQ8" s="199"/>
      <c r="ENR8" s="199"/>
      <c r="ENS8" s="199"/>
      <c r="ENT8" s="199"/>
      <c r="ENU8" s="199"/>
      <c r="ENV8" s="199"/>
      <c r="ENW8" s="199"/>
      <c r="ENX8" s="189"/>
      <c r="ENY8" s="209"/>
      <c r="ENZ8" s="179"/>
      <c r="EOA8" s="179"/>
      <c r="EOB8" s="179"/>
      <c r="EOC8" s="179"/>
      <c r="EOD8" s="179"/>
      <c r="EOE8" s="179"/>
      <c r="EOF8" s="199"/>
      <c r="EOG8" s="199"/>
      <c r="EOH8" s="199"/>
      <c r="EOI8" s="199"/>
      <c r="EOJ8" s="199"/>
      <c r="EOK8" s="199"/>
      <c r="EOL8" s="199"/>
      <c r="EOM8" s="199"/>
      <c r="EON8" s="189"/>
      <c r="EOO8" s="209"/>
      <c r="EOP8" s="179"/>
      <c r="EOQ8" s="179"/>
      <c r="EOR8" s="179"/>
      <c r="EOS8" s="179"/>
      <c r="EOT8" s="179"/>
      <c r="EOU8" s="179"/>
      <c r="EOV8" s="199"/>
      <c r="EOW8" s="199"/>
      <c r="EOX8" s="199"/>
      <c r="EOY8" s="199"/>
      <c r="EOZ8" s="199"/>
      <c r="EPA8" s="199"/>
      <c r="EPB8" s="199"/>
      <c r="EPC8" s="199"/>
      <c r="EPD8" s="189"/>
      <c r="EPE8" s="209"/>
      <c r="EPF8" s="179"/>
      <c r="EPG8" s="179"/>
      <c r="EPH8" s="179"/>
      <c r="EPI8" s="179"/>
      <c r="EPJ8" s="179"/>
      <c r="EPK8" s="179"/>
      <c r="EPL8" s="199"/>
      <c r="EPM8" s="199"/>
      <c r="EPN8" s="199"/>
      <c r="EPO8" s="199"/>
      <c r="EPP8" s="199"/>
      <c r="EPQ8" s="199"/>
      <c r="EPR8" s="199"/>
      <c r="EPS8" s="199"/>
      <c r="EPT8" s="189"/>
      <c r="EPU8" s="209"/>
      <c r="EPV8" s="179"/>
      <c r="EPW8" s="179"/>
      <c r="EPX8" s="179"/>
      <c r="EPY8" s="179"/>
      <c r="EPZ8" s="179"/>
      <c r="EQA8" s="179"/>
      <c r="EQB8" s="199"/>
      <c r="EQC8" s="199"/>
      <c r="EQD8" s="199"/>
      <c r="EQE8" s="199"/>
      <c r="EQF8" s="199"/>
      <c r="EQG8" s="199"/>
      <c r="EQH8" s="199"/>
      <c r="EQI8" s="199"/>
      <c r="EQJ8" s="189"/>
      <c r="EQK8" s="209"/>
      <c r="EQL8" s="179"/>
      <c r="EQM8" s="179"/>
      <c r="EQN8" s="179"/>
      <c r="EQO8" s="179"/>
      <c r="EQP8" s="179"/>
      <c r="EQQ8" s="179"/>
      <c r="EQR8" s="199"/>
      <c r="EQS8" s="199"/>
      <c r="EQT8" s="199"/>
      <c r="EQU8" s="199"/>
      <c r="EQV8" s="199"/>
      <c r="EQW8" s="199"/>
      <c r="EQX8" s="199"/>
      <c r="EQY8" s="199"/>
      <c r="EQZ8" s="189"/>
      <c r="ERA8" s="209"/>
      <c r="ERB8" s="179"/>
      <c r="ERC8" s="179"/>
      <c r="ERD8" s="179"/>
      <c r="ERE8" s="179"/>
      <c r="ERF8" s="179"/>
      <c r="ERG8" s="179"/>
      <c r="ERH8" s="199"/>
      <c r="ERI8" s="199"/>
      <c r="ERJ8" s="199"/>
      <c r="ERK8" s="199"/>
      <c r="ERL8" s="199"/>
      <c r="ERM8" s="199"/>
      <c r="ERN8" s="199"/>
      <c r="ERO8" s="199"/>
      <c r="ERP8" s="189"/>
      <c r="ERQ8" s="209"/>
      <c r="ERR8" s="179"/>
      <c r="ERS8" s="179"/>
      <c r="ERT8" s="179"/>
      <c r="ERU8" s="179"/>
      <c r="ERV8" s="179"/>
      <c r="ERW8" s="179"/>
      <c r="ERX8" s="199"/>
      <c r="ERY8" s="199"/>
      <c r="ERZ8" s="199"/>
      <c r="ESA8" s="199"/>
      <c r="ESB8" s="199"/>
      <c r="ESC8" s="199"/>
      <c r="ESD8" s="199"/>
      <c r="ESE8" s="199"/>
      <c r="ESF8" s="189"/>
      <c r="ESG8" s="209"/>
      <c r="ESH8" s="179"/>
      <c r="ESI8" s="179"/>
      <c r="ESJ8" s="179"/>
      <c r="ESK8" s="179"/>
      <c r="ESL8" s="179"/>
      <c r="ESM8" s="179"/>
      <c r="ESN8" s="199"/>
      <c r="ESO8" s="199"/>
      <c r="ESP8" s="199"/>
      <c r="ESQ8" s="199"/>
      <c r="ESR8" s="199"/>
      <c r="ESS8" s="199"/>
      <c r="EST8" s="199"/>
      <c r="ESU8" s="199"/>
      <c r="ESV8" s="189"/>
      <c r="ESW8" s="209"/>
      <c r="ESX8" s="179"/>
      <c r="ESY8" s="179"/>
      <c r="ESZ8" s="179"/>
      <c r="ETA8" s="179"/>
      <c r="ETB8" s="179"/>
      <c r="ETC8" s="179"/>
      <c r="ETD8" s="199"/>
      <c r="ETE8" s="199"/>
      <c r="ETF8" s="199"/>
      <c r="ETG8" s="199"/>
      <c r="ETH8" s="199"/>
      <c r="ETI8" s="199"/>
      <c r="ETJ8" s="199"/>
      <c r="ETK8" s="199"/>
      <c r="ETL8" s="189"/>
      <c r="ETM8" s="209"/>
      <c r="ETN8" s="179"/>
      <c r="ETO8" s="179"/>
      <c r="ETP8" s="179"/>
      <c r="ETQ8" s="179"/>
      <c r="ETR8" s="179"/>
      <c r="ETS8" s="179"/>
      <c r="ETT8" s="199"/>
      <c r="ETU8" s="199"/>
      <c r="ETV8" s="199"/>
      <c r="ETW8" s="199"/>
      <c r="ETX8" s="199"/>
      <c r="ETY8" s="199"/>
      <c r="ETZ8" s="199"/>
      <c r="EUA8" s="199"/>
      <c r="EUB8" s="189"/>
      <c r="EUC8" s="209"/>
      <c r="EUD8" s="179"/>
      <c r="EUE8" s="179"/>
      <c r="EUF8" s="179"/>
      <c r="EUG8" s="179"/>
      <c r="EUH8" s="179"/>
      <c r="EUI8" s="179"/>
      <c r="EUJ8" s="199"/>
      <c r="EUK8" s="199"/>
      <c r="EUL8" s="199"/>
      <c r="EUM8" s="199"/>
      <c r="EUN8" s="199"/>
      <c r="EUO8" s="199"/>
      <c r="EUP8" s="199"/>
      <c r="EUQ8" s="199"/>
      <c r="EUR8" s="189"/>
      <c r="EUS8" s="209"/>
      <c r="EUT8" s="179"/>
      <c r="EUU8" s="179"/>
      <c r="EUV8" s="179"/>
      <c r="EUW8" s="179"/>
      <c r="EUX8" s="179"/>
      <c r="EUY8" s="179"/>
      <c r="EUZ8" s="199"/>
      <c r="EVA8" s="199"/>
      <c r="EVB8" s="199"/>
      <c r="EVC8" s="199"/>
      <c r="EVD8" s="199"/>
      <c r="EVE8" s="199"/>
      <c r="EVF8" s="199"/>
      <c r="EVG8" s="199"/>
      <c r="EVH8" s="189"/>
      <c r="EVI8" s="209"/>
      <c r="EVJ8" s="179"/>
      <c r="EVK8" s="179"/>
      <c r="EVL8" s="179"/>
      <c r="EVM8" s="179"/>
      <c r="EVN8" s="179"/>
      <c r="EVO8" s="179"/>
      <c r="EVP8" s="199"/>
      <c r="EVQ8" s="199"/>
      <c r="EVR8" s="199"/>
      <c r="EVS8" s="199"/>
      <c r="EVT8" s="199"/>
      <c r="EVU8" s="199"/>
      <c r="EVV8" s="199"/>
      <c r="EVW8" s="199"/>
      <c r="EVX8" s="189"/>
      <c r="EVY8" s="209"/>
      <c r="EVZ8" s="179"/>
      <c r="EWA8" s="179"/>
      <c r="EWB8" s="179"/>
      <c r="EWC8" s="179"/>
      <c r="EWD8" s="179"/>
      <c r="EWE8" s="179"/>
      <c r="EWF8" s="199"/>
      <c r="EWG8" s="199"/>
      <c r="EWH8" s="199"/>
      <c r="EWI8" s="199"/>
      <c r="EWJ8" s="199"/>
      <c r="EWK8" s="199"/>
      <c r="EWL8" s="199"/>
      <c r="EWM8" s="199"/>
      <c r="EWN8" s="189"/>
      <c r="EWO8" s="209"/>
      <c r="EWP8" s="179"/>
      <c r="EWQ8" s="179"/>
      <c r="EWR8" s="179"/>
      <c r="EWS8" s="179"/>
      <c r="EWT8" s="179"/>
      <c r="EWU8" s="179"/>
      <c r="EWV8" s="199"/>
      <c r="EWW8" s="199"/>
      <c r="EWX8" s="199"/>
      <c r="EWY8" s="199"/>
      <c r="EWZ8" s="199"/>
      <c r="EXA8" s="199"/>
      <c r="EXB8" s="199"/>
      <c r="EXC8" s="199"/>
      <c r="EXD8" s="189"/>
      <c r="EXE8" s="209"/>
      <c r="EXF8" s="179"/>
      <c r="EXG8" s="179"/>
      <c r="EXH8" s="179"/>
      <c r="EXI8" s="179"/>
      <c r="EXJ8" s="179"/>
      <c r="EXK8" s="179"/>
      <c r="EXL8" s="199"/>
      <c r="EXM8" s="199"/>
      <c r="EXN8" s="199"/>
      <c r="EXO8" s="199"/>
      <c r="EXP8" s="199"/>
      <c r="EXQ8" s="199"/>
      <c r="EXR8" s="199"/>
      <c r="EXS8" s="199"/>
      <c r="EXT8" s="189"/>
      <c r="EXU8" s="209"/>
      <c r="EXV8" s="179"/>
      <c r="EXW8" s="179"/>
      <c r="EXX8" s="179"/>
      <c r="EXY8" s="179"/>
      <c r="EXZ8" s="179"/>
      <c r="EYA8" s="179"/>
      <c r="EYB8" s="199"/>
      <c r="EYC8" s="199"/>
      <c r="EYD8" s="199"/>
      <c r="EYE8" s="199"/>
      <c r="EYF8" s="199"/>
      <c r="EYG8" s="199"/>
      <c r="EYH8" s="199"/>
      <c r="EYI8" s="199"/>
      <c r="EYJ8" s="189"/>
      <c r="EYK8" s="209"/>
      <c r="EYL8" s="179"/>
      <c r="EYM8" s="179"/>
      <c r="EYN8" s="179"/>
      <c r="EYO8" s="179"/>
      <c r="EYP8" s="179"/>
      <c r="EYQ8" s="179"/>
      <c r="EYR8" s="199"/>
      <c r="EYS8" s="199"/>
      <c r="EYT8" s="199"/>
      <c r="EYU8" s="199"/>
      <c r="EYV8" s="199"/>
      <c r="EYW8" s="199"/>
      <c r="EYX8" s="199"/>
      <c r="EYY8" s="199"/>
      <c r="EYZ8" s="189"/>
      <c r="EZA8" s="209"/>
      <c r="EZB8" s="179"/>
      <c r="EZC8" s="179"/>
      <c r="EZD8" s="179"/>
      <c r="EZE8" s="179"/>
      <c r="EZF8" s="179"/>
      <c r="EZG8" s="179"/>
      <c r="EZH8" s="199"/>
      <c r="EZI8" s="199"/>
      <c r="EZJ8" s="199"/>
      <c r="EZK8" s="199"/>
      <c r="EZL8" s="199"/>
      <c r="EZM8" s="199"/>
      <c r="EZN8" s="199"/>
      <c r="EZO8" s="199"/>
      <c r="EZP8" s="189"/>
      <c r="EZQ8" s="209"/>
      <c r="EZR8" s="179"/>
      <c r="EZS8" s="179"/>
      <c r="EZT8" s="179"/>
      <c r="EZU8" s="179"/>
      <c r="EZV8" s="179"/>
      <c r="EZW8" s="179"/>
      <c r="EZX8" s="199"/>
      <c r="EZY8" s="199"/>
      <c r="EZZ8" s="199"/>
      <c r="FAA8" s="199"/>
      <c r="FAB8" s="199"/>
      <c r="FAC8" s="199"/>
      <c r="FAD8" s="199"/>
      <c r="FAE8" s="199"/>
      <c r="FAF8" s="189"/>
      <c r="FAG8" s="209"/>
      <c r="FAH8" s="179"/>
      <c r="FAI8" s="179"/>
      <c r="FAJ8" s="179"/>
      <c r="FAK8" s="179"/>
      <c r="FAL8" s="179"/>
      <c r="FAM8" s="179"/>
      <c r="FAN8" s="199"/>
      <c r="FAO8" s="199"/>
      <c r="FAP8" s="199"/>
      <c r="FAQ8" s="199"/>
      <c r="FAR8" s="199"/>
      <c r="FAS8" s="199"/>
      <c r="FAT8" s="199"/>
      <c r="FAU8" s="199"/>
      <c r="FAV8" s="189"/>
      <c r="FAW8" s="209"/>
      <c r="FAX8" s="179"/>
      <c r="FAY8" s="179"/>
      <c r="FAZ8" s="179"/>
      <c r="FBA8" s="179"/>
      <c r="FBB8" s="179"/>
      <c r="FBC8" s="179"/>
      <c r="FBD8" s="199"/>
      <c r="FBE8" s="199"/>
      <c r="FBF8" s="199"/>
      <c r="FBG8" s="199"/>
      <c r="FBH8" s="199"/>
      <c r="FBI8" s="199"/>
      <c r="FBJ8" s="199"/>
      <c r="FBK8" s="199"/>
      <c r="FBL8" s="189"/>
      <c r="FBM8" s="209"/>
      <c r="FBN8" s="179"/>
      <c r="FBO8" s="179"/>
      <c r="FBP8" s="179"/>
      <c r="FBQ8" s="179"/>
      <c r="FBR8" s="179"/>
      <c r="FBS8" s="179"/>
      <c r="FBT8" s="199"/>
      <c r="FBU8" s="199"/>
      <c r="FBV8" s="199"/>
      <c r="FBW8" s="199"/>
      <c r="FBX8" s="199"/>
      <c r="FBY8" s="199"/>
      <c r="FBZ8" s="199"/>
      <c r="FCA8" s="199"/>
      <c r="FCB8" s="189"/>
      <c r="FCC8" s="209"/>
      <c r="FCD8" s="179"/>
      <c r="FCE8" s="179"/>
      <c r="FCF8" s="179"/>
      <c r="FCG8" s="179"/>
      <c r="FCH8" s="179"/>
      <c r="FCI8" s="179"/>
      <c r="FCJ8" s="199"/>
      <c r="FCK8" s="199"/>
      <c r="FCL8" s="199"/>
      <c r="FCM8" s="199"/>
      <c r="FCN8" s="199"/>
      <c r="FCO8" s="199"/>
      <c r="FCP8" s="199"/>
      <c r="FCQ8" s="199"/>
      <c r="FCR8" s="189"/>
      <c r="FCS8" s="209"/>
      <c r="FCT8" s="179"/>
      <c r="FCU8" s="179"/>
      <c r="FCV8" s="179"/>
      <c r="FCW8" s="179"/>
      <c r="FCX8" s="179"/>
      <c r="FCY8" s="179"/>
      <c r="FCZ8" s="199"/>
      <c r="FDA8" s="199"/>
      <c r="FDB8" s="199"/>
      <c r="FDC8" s="199"/>
      <c r="FDD8" s="199"/>
      <c r="FDE8" s="199"/>
      <c r="FDF8" s="199"/>
      <c r="FDG8" s="199"/>
      <c r="FDH8" s="189"/>
      <c r="FDI8" s="209"/>
      <c r="FDJ8" s="179"/>
      <c r="FDK8" s="179"/>
      <c r="FDL8" s="179"/>
      <c r="FDM8" s="179"/>
      <c r="FDN8" s="179"/>
      <c r="FDO8" s="179"/>
      <c r="FDP8" s="199"/>
      <c r="FDQ8" s="199"/>
      <c r="FDR8" s="199"/>
      <c r="FDS8" s="199"/>
      <c r="FDT8" s="199"/>
      <c r="FDU8" s="199"/>
      <c r="FDV8" s="199"/>
      <c r="FDW8" s="199"/>
      <c r="FDX8" s="189"/>
      <c r="FDY8" s="209"/>
      <c r="FDZ8" s="179"/>
      <c r="FEA8" s="179"/>
      <c r="FEB8" s="179"/>
      <c r="FEC8" s="179"/>
      <c r="FED8" s="179"/>
      <c r="FEE8" s="179"/>
      <c r="FEF8" s="199"/>
      <c r="FEG8" s="199"/>
      <c r="FEH8" s="199"/>
      <c r="FEI8" s="199"/>
      <c r="FEJ8" s="199"/>
      <c r="FEK8" s="199"/>
      <c r="FEL8" s="199"/>
      <c r="FEM8" s="199"/>
      <c r="FEN8" s="189"/>
      <c r="FEO8" s="209"/>
      <c r="FEP8" s="179"/>
      <c r="FEQ8" s="179"/>
      <c r="FER8" s="179"/>
      <c r="FES8" s="179"/>
      <c r="FET8" s="179"/>
      <c r="FEU8" s="179"/>
      <c r="FEV8" s="199"/>
      <c r="FEW8" s="199"/>
      <c r="FEX8" s="199"/>
      <c r="FEY8" s="199"/>
      <c r="FEZ8" s="199"/>
      <c r="FFA8" s="199"/>
      <c r="FFB8" s="199"/>
      <c r="FFC8" s="199"/>
      <c r="FFD8" s="189"/>
      <c r="FFE8" s="209"/>
      <c r="FFF8" s="179"/>
      <c r="FFG8" s="179"/>
      <c r="FFH8" s="179"/>
      <c r="FFI8" s="179"/>
      <c r="FFJ8" s="179"/>
      <c r="FFK8" s="179"/>
      <c r="FFL8" s="199"/>
      <c r="FFM8" s="199"/>
      <c r="FFN8" s="199"/>
      <c r="FFO8" s="199"/>
      <c r="FFP8" s="199"/>
      <c r="FFQ8" s="199"/>
      <c r="FFR8" s="199"/>
      <c r="FFS8" s="199"/>
      <c r="FFT8" s="189"/>
      <c r="FFU8" s="209"/>
      <c r="FFV8" s="179"/>
      <c r="FFW8" s="179"/>
      <c r="FFX8" s="179"/>
      <c r="FFY8" s="179"/>
      <c r="FFZ8" s="179"/>
      <c r="FGA8" s="179"/>
      <c r="FGB8" s="199"/>
      <c r="FGC8" s="199"/>
      <c r="FGD8" s="199"/>
      <c r="FGE8" s="199"/>
      <c r="FGF8" s="199"/>
      <c r="FGG8" s="199"/>
      <c r="FGH8" s="199"/>
      <c r="FGI8" s="199"/>
      <c r="FGJ8" s="189"/>
      <c r="FGK8" s="209"/>
      <c r="FGL8" s="179"/>
      <c r="FGM8" s="179"/>
      <c r="FGN8" s="179"/>
      <c r="FGO8" s="179"/>
      <c r="FGP8" s="179"/>
      <c r="FGQ8" s="179"/>
      <c r="FGR8" s="199"/>
      <c r="FGS8" s="199"/>
      <c r="FGT8" s="199"/>
      <c r="FGU8" s="199"/>
      <c r="FGV8" s="199"/>
      <c r="FGW8" s="199"/>
      <c r="FGX8" s="199"/>
      <c r="FGY8" s="199"/>
      <c r="FGZ8" s="189"/>
      <c r="FHA8" s="209"/>
      <c r="FHB8" s="179"/>
      <c r="FHC8" s="179"/>
      <c r="FHD8" s="179"/>
      <c r="FHE8" s="179"/>
      <c r="FHF8" s="179"/>
      <c r="FHG8" s="179"/>
      <c r="FHH8" s="199"/>
      <c r="FHI8" s="199"/>
      <c r="FHJ8" s="199"/>
      <c r="FHK8" s="199"/>
      <c r="FHL8" s="199"/>
      <c r="FHM8" s="199"/>
      <c r="FHN8" s="199"/>
      <c r="FHO8" s="199"/>
      <c r="FHP8" s="189"/>
      <c r="FHQ8" s="209"/>
      <c r="FHR8" s="179"/>
      <c r="FHS8" s="179"/>
      <c r="FHT8" s="179"/>
      <c r="FHU8" s="179"/>
      <c r="FHV8" s="179"/>
      <c r="FHW8" s="179"/>
      <c r="FHX8" s="199"/>
      <c r="FHY8" s="199"/>
      <c r="FHZ8" s="199"/>
      <c r="FIA8" s="199"/>
      <c r="FIB8" s="199"/>
      <c r="FIC8" s="199"/>
      <c r="FID8" s="199"/>
      <c r="FIE8" s="199"/>
      <c r="FIF8" s="189"/>
      <c r="FIG8" s="209"/>
      <c r="FIH8" s="179"/>
      <c r="FII8" s="179"/>
      <c r="FIJ8" s="179"/>
      <c r="FIK8" s="179"/>
      <c r="FIL8" s="179"/>
      <c r="FIM8" s="179"/>
      <c r="FIN8" s="199"/>
      <c r="FIO8" s="199"/>
      <c r="FIP8" s="199"/>
      <c r="FIQ8" s="199"/>
      <c r="FIR8" s="199"/>
      <c r="FIS8" s="199"/>
      <c r="FIT8" s="199"/>
      <c r="FIU8" s="199"/>
      <c r="FIV8" s="189"/>
      <c r="FIW8" s="209"/>
      <c r="FIX8" s="179"/>
      <c r="FIY8" s="179"/>
      <c r="FIZ8" s="179"/>
      <c r="FJA8" s="179"/>
      <c r="FJB8" s="179"/>
      <c r="FJC8" s="179"/>
      <c r="FJD8" s="199"/>
      <c r="FJE8" s="199"/>
      <c r="FJF8" s="199"/>
      <c r="FJG8" s="199"/>
      <c r="FJH8" s="199"/>
      <c r="FJI8" s="199"/>
      <c r="FJJ8" s="199"/>
      <c r="FJK8" s="199"/>
      <c r="FJL8" s="189"/>
      <c r="FJM8" s="209"/>
      <c r="FJN8" s="179"/>
      <c r="FJO8" s="179"/>
      <c r="FJP8" s="179"/>
      <c r="FJQ8" s="179"/>
      <c r="FJR8" s="179"/>
      <c r="FJS8" s="179"/>
      <c r="FJT8" s="199"/>
      <c r="FJU8" s="199"/>
      <c r="FJV8" s="199"/>
      <c r="FJW8" s="199"/>
      <c r="FJX8" s="199"/>
      <c r="FJY8" s="199"/>
      <c r="FJZ8" s="199"/>
      <c r="FKA8" s="199"/>
      <c r="FKB8" s="189"/>
      <c r="FKC8" s="209"/>
      <c r="FKD8" s="179"/>
      <c r="FKE8" s="179"/>
      <c r="FKF8" s="179"/>
      <c r="FKG8" s="179"/>
      <c r="FKH8" s="179"/>
      <c r="FKI8" s="179"/>
      <c r="FKJ8" s="199"/>
      <c r="FKK8" s="199"/>
      <c r="FKL8" s="199"/>
      <c r="FKM8" s="199"/>
      <c r="FKN8" s="199"/>
      <c r="FKO8" s="199"/>
      <c r="FKP8" s="199"/>
      <c r="FKQ8" s="199"/>
      <c r="FKR8" s="189"/>
      <c r="FKS8" s="209"/>
      <c r="FKT8" s="179"/>
      <c r="FKU8" s="179"/>
      <c r="FKV8" s="179"/>
      <c r="FKW8" s="179"/>
      <c r="FKX8" s="179"/>
      <c r="FKY8" s="179"/>
      <c r="FKZ8" s="199"/>
      <c r="FLA8" s="199"/>
      <c r="FLB8" s="199"/>
      <c r="FLC8" s="199"/>
      <c r="FLD8" s="199"/>
      <c r="FLE8" s="199"/>
      <c r="FLF8" s="199"/>
      <c r="FLG8" s="199"/>
      <c r="FLH8" s="189"/>
      <c r="FLI8" s="209"/>
      <c r="FLJ8" s="179"/>
      <c r="FLK8" s="179"/>
      <c r="FLL8" s="179"/>
      <c r="FLM8" s="179"/>
      <c r="FLN8" s="179"/>
      <c r="FLO8" s="179"/>
      <c r="FLP8" s="199"/>
      <c r="FLQ8" s="199"/>
      <c r="FLR8" s="199"/>
      <c r="FLS8" s="199"/>
      <c r="FLT8" s="199"/>
      <c r="FLU8" s="199"/>
      <c r="FLV8" s="199"/>
      <c r="FLW8" s="199"/>
      <c r="FLX8" s="189"/>
      <c r="FLY8" s="209"/>
      <c r="FLZ8" s="179"/>
      <c r="FMA8" s="179"/>
      <c r="FMB8" s="179"/>
      <c r="FMC8" s="179"/>
      <c r="FMD8" s="179"/>
      <c r="FME8" s="179"/>
      <c r="FMF8" s="199"/>
      <c r="FMG8" s="199"/>
      <c r="FMH8" s="199"/>
      <c r="FMI8" s="199"/>
      <c r="FMJ8" s="199"/>
      <c r="FMK8" s="199"/>
      <c r="FML8" s="199"/>
      <c r="FMM8" s="199"/>
      <c r="FMN8" s="189"/>
      <c r="FMO8" s="209"/>
      <c r="FMP8" s="179"/>
      <c r="FMQ8" s="179"/>
      <c r="FMR8" s="179"/>
      <c r="FMS8" s="179"/>
      <c r="FMT8" s="179"/>
      <c r="FMU8" s="179"/>
      <c r="FMV8" s="199"/>
      <c r="FMW8" s="199"/>
      <c r="FMX8" s="199"/>
      <c r="FMY8" s="199"/>
      <c r="FMZ8" s="199"/>
      <c r="FNA8" s="199"/>
      <c r="FNB8" s="199"/>
      <c r="FNC8" s="199"/>
      <c r="FND8" s="189"/>
      <c r="FNE8" s="209"/>
      <c r="FNF8" s="179"/>
      <c r="FNG8" s="179"/>
      <c r="FNH8" s="179"/>
      <c r="FNI8" s="179"/>
      <c r="FNJ8" s="179"/>
      <c r="FNK8" s="179"/>
      <c r="FNL8" s="199"/>
      <c r="FNM8" s="199"/>
      <c r="FNN8" s="199"/>
      <c r="FNO8" s="199"/>
      <c r="FNP8" s="199"/>
      <c r="FNQ8" s="199"/>
      <c r="FNR8" s="199"/>
      <c r="FNS8" s="199"/>
      <c r="FNT8" s="189"/>
      <c r="FNU8" s="209"/>
      <c r="FNV8" s="179"/>
      <c r="FNW8" s="179"/>
      <c r="FNX8" s="179"/>
      <c r="FNY8" s="179"/>
      <c r="FNZ8" s="179"/>
      <c r="FOA8" s="179"/>
      <c r="FOB8" s="199"/>
      <c r="FOC8" s="199"/>
      <c r="FOD8" s="199"/>
      <c r="FOE8" s="199"/>
      <c r="FOF8" s="199"/>
      <c r="FOG8" s="199"/>
      <c r="FOH8" s="199"/>
      <c r="FOI8" s="199"/>
      <c r="FOJ8" s="189"/>
      <c r="FOK8" s="209"/>
      <c r="FOL8" s="179"/>
      <c r="FOM8" s="179"/>
      <c r="FON8" s="179"/>
      <c r="FOO8" s="179"/>
      <c r="FOP8" s="179"/>
      <c r="FOQ8" s="179"/>
      <c r="FOR8" s="199"/>
      <c r="FOS8" s="199"/>
      <c r="FOT8" s="199"/>
      <c r="FOU8" s="199"/>
      <c r="FOV8" s="199"/>
      <c r="FOW8" s="199"/>
      <c r="FOX8" s="199"/>
      <c r="FOY8" s="199"/>
      <c r="FOZ8" s="189"/>
      <c r="FPA8" s="209"/>
      <c r="FPB8" s="179"/>
      <c r="FPC8" s="179"/>
      <c r="FPD8" s="179"/>
      <c r="FPE8" s="179"/>
      <c r="FPF8" s="179"/>
      <c r="FPG8" s="179"/>
      <c r="FPH8" s="199"/>
      <c r="FPI8" s="199"/>
      <c r="FPJ8" s="199"/>
      <c r="FPK8" s="199"/>
      <c r="FPL8" s="199"/>
      <c r="FPM8" s="199"/>
      <c r="FPN8" s="199"/>
      <c r="FPO8" s="199"/>
      <c r="FPP8" s="189"/>
      <c r="FPQ8" s="209"/>
      <c r="FPR8" s="179"/>
      <c r="FPS8" s="179"/>
      <c r="FPT8" s="179"/>
      <c r="FPU8" s="179"/>
      <c r="FPV8" s="179"/>
      <c r="FPW8" s="179"/>
      <c r="FPX8" s="199"/>
      <c r="FPY8" s="199"/>
      <c r="FPZ8" s="199"/>
      <c r="FQA8" s="199"/>
      <c r="FQB8" s="199"/>
      <c r="FQC8" s="199"/>
      <c r="FQD8" s="199"/>
      <c r="FQE8" s="199"/>
      <c r="FQF8" s="189"/>
      <c r="FQG8" s="209"/>
      <c r="FQH8" s="179"/>
      <c r="FQI8" s="179"/>
      <c r="FQJ8" s="179"/>
      <c r="FQK8" s="179"/>
      <c r="FQL8" s="179"/>
      <c r="FQM8" s="179"/>
      <c r="FQN8" s="199"/>
      <c r="FQO8" s="199"/>
      <c r="FQP8" s="199"/>
      <c r="FQQ8" s="199"/>
      <c r="FQR8" s="199"/>
      <c r="FQS8" s="199"/>
      <c r="FQT8" s="199"/>
      <c r="FQU8" s="199"/>
      <c r="FQV8" s="189"/>
      <c r="FQW8" s="209"/>
      <c r="FQX8" s="179"/>
      <c r="FQY8" s="179"/>
      <c r="FQZ8" s="179"/>
      <c r="FRA8" s="179"/>
      <c r="FRB8" s="179"/>
      <c r="FRC8" s="179"/>
      <c r="FRD8" s="199"/>
      <c r="FRE8" s="199"/>
      <c r="FRF8" s="199"/>
      <c r="FRG8" s="199"/>
      <c r="FRH8" s="199"/>
      <c r="FRI8" s="199"/>
      <c r="FRJ8" s="199"/>
      <c r="FRK8" s="199"/>
      <c r="FRL8" s="189"/>
      <c r="FRM8" s="209"/>
      <c r="FRN8" s="179"/>
      <c r="FRO8" s="179"/>
      <c r="FRP8" s="179"/>
      <c r="FRQ8" s="179"/>
      <c r="FRR8" s="179"/>
      <c r="FRS8" s="179"/>
      <c r="FRT8" s="199"/>
      <c r="FRU8" s="199"/>
      <c r="FRV8" s="199"/>
      <c r="FRW8" s="199"/>
      <c r="FRX8" s="199"/>
      <c r="FRY8" s="199"/>
      <c r="FRZ8" s="199"/>
      <c r="FSA8" s="199"/>
      <c r="FSB8" s="189"/>
      <c r="FSC8" s="209"/>
      <c r="FSD8" s="179"/>
      <c r="FSE8" s="179"/>
      <c r="FSF8" s="179"/>
      <c r="FSG8" s="179"/>
      <c r="FSH8" s="179"/>
      <c r="FSI8" s="179"/>
      <c r="FSJ8" s="199"/>
      <c r="FSK8" s="199"/>
      <c r="FSL8" s="199"/>
      <c r="FSM8" s="199"/>
      <c r="FSN8" s="199"/>
      <c r="FSO8" s="199"/>
      <c r="FSP8" s="199"/>
      <c r="FSQ8" s="199"/>
      <c r="FSR8" s="189"/>
      <c r="FSS8" s="209"/>
      <c r="FST8" s="179"/>
      <c r="FSU8" s="179"/>
      <c r="FSV8" s="179"/>
      <c r="FSW8" s="179"/>
      <c r="FSX8" s="179"/>
      <c r="FSY8" s="179"/>
      <c r="FSZ8" s="199"/>
      <c r="FTA8" s="199"/>
      <c r="FTB8" s="199"/>
      <c r="FTC8" s="199"/>
      <c r="FTD8" s="199"/>
      <c r="FTE8" s="199"/>
      <c r="FTF8" s="199"/>
      <c r="FTG8" s="199"/>
      <c r="FTH8" s="189"/>
      <c r="FTI8" s="209"/>
      <c r="FTJ8" s="179"/>
      <c r="FTK8" s="179"/>
      <c r="FTL8" s="179"/>
      <c r="FTM8" s="179"/>
      <c r="FTN8" s="179"/>
      <c r="FTO8" s="179"/>
      <c r="FTP8" s="199"/>
      <c r="FTQ8" s="199"/>
      <c r="FTR8" s="199"/>
      <c r="FTS8" s="199"/>
      <c r="FTT8" s="199"/>
      <c r="FTU8" s="199"/>
      <c r="FTV8" s="199"/>
      <c r="FTW8" s="199"/>
      <c r="FTX8" s="189"/>
      <c r="FTY8" s="209"/>
      <c r="FTZ8" s="179"/>
      <c r="FUA8" s="179"/>
      <c r="FUB8" s="179"/>
      <c r="FUC8" s="179"/>
      <c r="FUD8" s="179"/>
      <c r="FUE8" s="179"/>
      <c r="FUF8" s="199"/>
      <c r="FUG8" s="199"/>
      <c r="FUH8" s="199"/>
      <c r="FUI8" s="199"/>
      <c r="FUJ8" s="199"/>
      <c r="FUK8" s="199"/>
      <c r="FUL8" s="199"/>
      <c r="FUM8" s="199"/>
      <c r="FUN8" s="189"/>
      <c r="FUO8" s="209"/>
      <c r="FUP8" s="179"/>
      <c r="FUQ8" s="179"/>
      <c r="FUR8" s="179"/>
      <c r="FUS8" s="179"/>
      <c r="FUT8" s="179"/>
      <c r="FUU8" s="179"/>
      <c r="FUV8" s="199"/>
      <c r="FUW8" s="199"/>
      <c r="FUX8" s="199"/>
      <c r="FUY8" s="199"/>
      <c r="FUZ8" s="199"/>
      <c r="FVA8" s="199"/>
      <c r="FVB8" s="199"/>
      <c r="FVC8" s="199"/>
      <c r="FVD8" s="189"/>
      <c r="FVE8" s="209"/>
      <c r="FVF8" s="179"/>
      <c r="FVG8" s="179"/>
      <c r="FVH8" s="179"/>
      <c r="FVI8" s="179"/>
      <c r="FVJ8" s="179"/>
      <c r="FVK8" s="179"/>
      <c r="FVL8" s="199"/>
      <c r="FVM8" s="199"/>
      <c r="FVN8" s="199"/>
      <c r="FVO8" s="199"/>
      <c r="FVP8" s="199"/>
      <c r="FVQ8" s="199"/>
      <c r="FVR8" s="199"/>
      <c r="FVS8" s="199"/>
      <c r="FVT8" s="189"/>
      <c r="FVU8" s="209"/>
      <c r="FVV8" s="179"/>
      <c r="FVW8" s="179"/>
      <c r="FVX8" s="179"/>
      <c r="FVY8" s="179"/>
      <c r="FVZ8" s="179"/>
      <c r="FWA8" s="179"/>
      <c r="FWB8" s="199"/>
      <c r="FWC8" s="199"/>
      <c r="FWD8" s="199"/>
      <c r="FWE8" s="199"/>
      <c r="FWF8" s="199"/>
      <c r="FWG8" s="199"/>
      <c r="FWH8" s="199"/>
      <c r="FWI8" s="199"/>
      <c r="FWJ8" s="189"/>
      <c r="FWK8" s="209"/>
      <c r="FWL8" s="179"/>
      <c r="FWM8" s="179"/>
      <c r="FWN8" s="179"/>
      <c r="FWO8" s="179"/>
      <c r="FWP8" s="179"/>
      <c r="FWQ8" s="179"/>
      <c r="FWR8" s="199"/>
      <c r="FWS8" s="199"/>
      <c r="FWT8" s="199"/>
      <c r="FWU8" s="199"/>
      <c r="FWV8" s="199"/>
      <c r="FWW8" s="199"/>
      <c r="FWX8" s="199"/>
      <c r="FWY8" s="199"/>
      <c r="FWZ8" s="189"/>
      <c r="FXA8" s="209"/>
      <c r="FXB8" s="179"/>
      <c r="FXC8" s="179"/>
      <c r="FXD8" s="179"/>
      <c r="FXE8" s="179"/>
      <c r="FXF8" s="179"/>
      <c r="FXG8" s="179"/>
      <c r="FXH8" s="199"/>
      <c r="FXI8" s="199"/>
      <c r="FXJ8" s="199"/>
      <c r="FXK8" s="199"/>
      <c r="FXL8" s="199"/>
      <c r="FXM8" s="199"/>
      <c r="FXN8" s="199"/>
      <c r="FXO8" s="199"/>
      <c r="FXP8" s="189"/>
      <c r="FXQ8" s="209"/>
      <c r="FXR8" s="179"/>
      <c r="FXS8" s="179"/>
      <c r="FXT8" s="179"/>
      <c r="FXU8" s="179"/>
      <c r="FXV8" s="179"/>
      <c r="FXW8" s="179"/>
      <c r="FXX8" s="199"/>
      <c r="FXY8" s="199"/>
      <c r="FXZ8" s="199"/>
      <c r="FYA8" s="199"/>
      <c r="FYB8" s="199"/>
      <c r="FYC8" s="199"/>
      <c r="FYD8" s="199"/>
      <c r="FYE8" s="199"/>
      <c r="FYF8" s="189"/>
      <c r="FYG8" s="209"/>
      <c r="FYH8" s="179"/>
      <c r="FYI8" s="179"/>
      <c r="FYJ8" s="179"/>
      <c r="FYK8" s="179"/>
      <c r="FYL8" s="179"/>
      <c r="FYM8" s="179"/>
      <c r="FYN8" s="199"/>
      <c r="FYO8" s="199"/>
      <c r="FYP8" s="199"/>
      <c r="FYQ8" s="199"/>
      <c r="FYR8" s="199"/>
      <c r="FYS8" s="199"/>
      <c r="FYT8" s="199"/>
      <c r="FYU8" s="199"/>
      <c r="FYV8" s="189"/>
      <c r="FYW8" s="209"/>
      <c r="FYX8" s="179"/>
      <c r="FYY8" s="179"/>
      <c r="FYZ8" s="179"/>
      <c r="FZA8" s="179"/>
      <c r="FZB8" s="179"/>
      <c r="FZC8" s="179"/>
      <c r="FZD8" s="199"/>
      <c r="FZE8" s="199"/>
      <c r="FZF8" s="199"/>
      <c r="FZG8" s="199"/>
      <c r="FZH8" s="199"/>
      <c r="FZI8" s="199"/>
      <c r="FZJ8" s="199"/>
      <c r="FZK8" s="199"/>
      <c r="FZL8" s="189"/>
      <c r="FZM8" s="209"/>
      <c r="FZN8" s="179"/>
      <c r="FZO8" s="179"/>
      <c r="FZP8" s="179"/>
      <c r="FZQ8" s="179"/>
      <c r="FZR8" s="179"/>
      <c r="FZS8" s="179"/>
      <c r="FZT8" s="199"/>
      <c r="FZU8" s="199"/>
      <c r="FZV8" s="199"/>
      <c r="FZW8" s="199"/>
      <c r="FZX8" s="199"/>
      <c r="FZY8" s="199"/>
      <c r="FZZ8" s="199"/>
      <c r="GAA8" s="199"/>
      <c r="GAB8" s="189"/>
      <c r="GAC8" s="209"/>
      <c r="GAD8" s="179"/>
      <c r="GAE8" s="179"/>
      <c r="GAF8" s="179"/>
      <c r="GAG8" s="179"/>
      <c r="GAH8" s="179"/>
      <c r="GAI8" s="179"/>
      <c r="GAJ8" s="199"/>
      <c r="GAK8" s="199"/>
      <c r="GAL8" s="199"/>
      <c r="GAM8" s="199"/>
      <c r="GAN8" s="199"/>
      <c r="GAO8" s="199"/>
      <c r="GAP8" s="199"/>
      <c r="GAQ8" s="199"/>
      <c r="GAR8" s="189"/>
      <c r="GAS8" s="209"/>
      <c r="GAT8" s="179"/>
      <c r="GAU8" s="179"/>
      <c r="GAV8" s="179"/>
      <c r="GAW8" s="179"/>
      <c r="GAX8" s="179"/>
      <c r="GAY8" s="179"/>
      <c r="GAZ8" s="199"/>
      <c r="GBA8" s="199"/>
      <c r="GBB8" s="199"/>
      <c r="GBC8" s="199"/>
      <c r="GBD8" s="199"/>
      <c r="GBE8" s="199"/>
      <c r="GBF8" s="199"/>
      <c r="GBG8" s="199"/>
      <c r="GBH8" s="189"/>
      <c r="GBI8" s="209"/>
      <c r="GBJ8" s="179"/>
      <c r="GBK8" s="179"/>
      <c r="GBL8" s="179"/>
      <c r="GBM8" s="179"/>
      <c r="GBN8" s="179"/>
      <c r="GBO8" s="179"/>
      <c r="GBP8" s="199"/>
      <c r="GBQ8" s="199"/>
      <c r="GBR8" s="199"/>
      <c r="GBS8" s="199"/>
      <c r="GBT8" s="199"/>
      <c r="GBU8" s="199"/>
      <c r="GBV8" s="199"/>
      <c r="GBW8" s="199"/>
      <c r="GBX8" s="189"/>
      <c r="GBY8" s="209"/>
      <c r="GBZ8" s="179"/>
      <c r="GCA8" s="179"/>
      <c r="GCB8" s="179"/>
      <c r="GCC8" s="179"/>
      <c r="GCD8" s="179"/>
      <c r="GCE8" s="179"/>
      <c r="GCF8" s="199"/>
      <c r="GCG8" s="199"/>
      <c r="GCH8" s="199"/>
      <c r="GCI8" s="199"/>
      <c r="GCJ8" s="199"/>
      <c r="GCK8" s="199"/>
      <c r="GCL8" s="199"/>
      <c r="GCM8" s="199"/>
      <c r="GCN8" s="189"/>
      <c r="GCO8" s="209"/>
      <c r="GCP8" s="179"/>
      <c r="GCQ8" s="179"/>
      <c r="GCR8" s="179"/>
      <c r="GCS8" s="179"/>
      <c r="GCT8" s="179"/>
      <c r="GCU8" s="179"/>
      <c r="GCV8" s="199"/>
      <c r="GCW8" s="199"/>
      <c r="GCX8" s="199"/>
      <c r="GCY8" s="199"/>
      <c r="GCZ8" s="199"/>
      <c r="GDA8" s="199"/>
      <c r="GDB8" s="199"/>
      <c r="GDC8" s="199"/>
      <c r="GDD8" s="189"/>
      <c r="GDE8" s="209"/>
      <c r="GDF8" s="179"/>
      <c r="GDG8" s="179"/>
      <c r="GDH8" s="179"/>
      <c r="GDI8" s="179"/>
      <c r="GDJ8" s="179"/>
      <c r="GDK8" s="179"/>
      <c r="GDL8" s="199"/>
      <c r="GDM8" s="199"/>
      <c r="GDN8" s="199"/>
      <c r="GDO8" s="199"/>
      <c r="GDP8" s="199"/>
      <c r="GDQ8" s="199"/>
      <c r="GDR8" s="199"/>
      <c r="GDS8" s="199"/>
      <c r="GDT8" s="189"/>
      <c r="GDU8" s="209"/>
      <c r="GDV8" s="179"/>
      <c r="GDW8" s="179"/>
      <c r="GDX8" s="179"/>
      <c r="GDY8" s="179"/>
      <c r="GDZ8" s="179"/>
      <c r="GEA8" s="179"/>
      <c r="GEB8" s="199"/>
      <c r="GEC8" s="199"/>
      <c r="GED8" s="199"/>
      <c r="GEE8" s="199"/>
      <c r="GEF8" s="199"/>
      <c r="GEG8" s="199"/>
      <c r="GEH8" s="199"/>
      <c r="GEI8" s="199"/>
      <c r="GEJ8" s="189"/>
      <c r="GEK8" s="209"/>
      <c r="GEL8" s="179"/>
      <c r="GEM8" s="179"/>
      <c r="GEN8" s="179"/>
      <c r="GEO8" s="179"/>
      <c r="GEP8" s="179"/>
      <c r="GEQ8" s="179"/>
      <c r="GER8" s="199"/>
      <c r="GES8" s="199"/>
      <c r="GET8" s="199"/>
      <c r="GEU8" s="199"/>
      <c r="GEV8" s="199"/>
      <c r="GEW8" s="199"/>
      <c r="GEX8" s="199"/>
      <c r="GEY8" s="199"/>
      <c r="GEZ8" s="189"/>
      <c r="GFA8" s="209"/>
      <c r="GFB8" s="179"/>
      <c r="GFC8" s="179"/>
      <c r="GFD8" s="179"/>
      <c r="GFE8" s="179"/>
      <c r="GFF8" s="179"/>
      <c r="GFG8" s="179"/>
      <c r="GFH8" s="199"/>
      <c r="GFI8" s="199"/>
      <c r="GFJ8" s="199"/>
      <c r="GFK8" s="199"/>
      <c r="GFL8" s="199"/>
      <c r="GFM8" s="199"/>
      <c r="GFN8" s="199"/>
      <c r="GFO8" s="199"/>
      <c r="GFP8" s="189"/>
      <c r="GFQ8" s="209"/>
      <c r="GFR8" s="179"/>
      <c r="GFS8" s="179"/>
      <c r="GFT8" s="179"/>
      <c r="GFU8" s="179"/>
      <c r="GFV8" s="179"/>
      <c r="GFW8" s="179"/>
      <c r="GFX8" s="199"/>
      <c r="GFY8" s="199"/>
      <c r="GFZ8" s="199"/>
      <c r="GGA8" s="199"/>
      <c r="GGB8" s="199"/>
      <c r="GGC8" s="199"/>
      <c r="GGD8" s="199"/>
      <c r="GGE8" s="199"/>
      <c r="GGF8" s="189"/>
      <c r="GGG8" s="209"/>
      <c r="GGH8" s="179"/>
      <c r="GGI8" s="179"/>
      <c r="GGJ8" s="179"/>
      <c r="GGK8" s="179"/>
      <c r="GGL8" s="179"/>
      <c r="GGM8" s="179"/>
      <c r="GGN8" s="199"/>
      <c r="GGO8" s="199"/>
      <c r="GGP8" s="199"/>
      <c r="GGQ8" s="199"/>
      <c r="GGR8" s="199"/>
      <c r="GGS8" s="199"/>
      <c r="GGT8" s="199"/>
      <c r="GGU8" s="199"/>
      <c r="GGV8" s="189"/>
      <c r="GGW8" s="209"/>
      <c r="GGX8" s="179"/>
      <c r="GGY8" s="179"/>
      <c r="GGZ8" s="179"/>
      <c r="GHA8" s="179"/>
      <c r="GHB8" s="179"/>
      <c r="GHC8" s="179"/>
      <c r="GHD8" s="199"/>
      <c r="GHE8" s="199"/>
      <c r="GHF8" s="199"/>
      <c r="GHG8" s="199"/>
      <c r="GHH8" s="199"/>
      <c r="GHI8" s="199"/>
      <c r="GHJ8" s="199"/>
      <c r="GHK8" s="199"/>
      <c r="GHL8" s="189"/>
      <c r="GHM8" s="209"/>
      <c r="GHN8" s="179"/>
      <c r="GHO8" s="179"/>
      <c r="GHP8" s="179"/>
      <c r="GHQ8" s="179"/>
      <c r="GHR8" s="179"/>
      <c r="GHS8" s="179"/>
      <c r="GHT8" s="199"/>
      <c r="GHU8" s="199"/>
      <c r="GHV8" s="199"/>
      <c r="GHW8" s="199"/>
      <c r="GHX8" s="199"/>
      <c r="GHY8" s="199"/>
      <c r="GHZ8" s="199"/>
      <c r="GIA8" s="199"/>
      <c r="GIB8" s="189"/>
      <c r="GIC8" s="209"/>
      <c r="GID8" s="179"/>
      <c r="GIE8" s="179"/>
      <c r="GIF8" s="179"/>
      <c r="GIG8" s="179"/>
      <c r="GIH8" s="179"/>
      <c r="GII8" s="179"/>
      <c r="GIJ8" s="199"/>
      <c r="GIK8" s="199"/>
      <c r="GIL8" s="199"/>
      <c r="GIM8" s="199"/>
      <c r="GIN8" s="199"/>
      <c r="GIO8" s="199"/>
      <c r="GIP8" s="199"/>
      <c r="GIQ8" s="199"/>
      <c r="GIR8" s="189"/>
      <c r="GIS8" s="209"/>
      <c r="GIT8" s="179"/>
      <c r="GIU8" s="179"/>
      <c r="GIV8" s="179"/>
      <c r="GIW8" s="179"/>
      <c r="GIX8" s="179"/>
      <c r="GIY8" s="179"/>
      <c r="GIZ8" s="199"/>
      <c r="GJA8" s="199"/>
      <c r="GJB8" s="199"/>
      <c r="GJC8" s="199"/>
      <c r="GJD8" s="199"/>
      <c r="GJE8" s="199"/>
      <c r="GJF8" s="199"/>
      <c r="GJG8" s="199"/>
      <c r="GJH8" s="189"/>
      <c r="GJI8" s="209"/>
      <c r="GJJ8" s="179"/>
      <c r="GJK8" s="179"/>
      <c r="GJL8" s="179"/>
      <c r="GJM8" s="179"/>
      <c r="GJN8" s="179"/>
      <c r="GJO8" s="179"/>
      <c r="GJP8" s="199"/>
      <c r="GJQ8" s="199"/>
      <c r="GJR8" s="199"/>
      <c r="GJS8" s="199"/>
      <c r="GJT8" s="199"/>
      <c r="GJU8" s="199"/>
      <c r="GJV8" s="199"/>
      <c r="GJW8" s="199"/>
      <c r="GJX8" s="189"/>
      <c r="GJY8" s="209"/>
      <c r="GJZ8" s="179"/>
      <c r="GKA8" s="179"/>
      <c r="GKB8" s="179"/>
      <c r="GKC8" s="179"/>
      <c r="GKD8" s="179"/>
      <c r="GKE8" s="179"/>
      <c r="GKF8" s="199"/>
      <c r="GKG8" s="199"/>
      <c r="GKH8" s="199"/>
      <c r="GKI8" s="199"/>
      <c r="GKJ8" s="199"/>
      <c r="GKK8" s="199"/>
      <c r="GKL8" s="199"/>
      <c r="GKM8" s="199"/>
      <c r="GKN8" s="189"/>
      <c r="GKO8" s="209"/>
      <c r="GKP8" s="179"/>
      <c r="GKQ8" s="179"/>
      <c r="GKR8" s="179"/>
      <c r="GKS8" s="179"/>
      <c r="GKT8" s="179"/>
      <c r="GKU8" s="179"/>
      <c r="GKV8" s="199"/>
      <c r="GKW8" s="199"/>
      <c r="GKX8" s="199"/>
      <c r="GKY8" s="199"/>
      <c r="GKZ8" s="199"/>
      <c r="GLA8" s="199"/>
      <c r="GLB8" s="199"/>
      <c r="GLC8" s="199"/>
      <c r="GLD8" s="189"/>
      <c r="GLE8" s="209"/>
      <c r="GLF8" s="179"/>
      <c r="GLG8" s="179"/>
      <c r="GLH8" s="179"/>
      <c r="GLI8" s="179"/>
      <c r="GLJ8" s="179"/>
      <c r="GLK8" s="179"/>
      <c r="GLL8" s="199"/>
      <c r="GLM8" s="199"/>
      <c r="GLN8" s="199"/>
      <c r="GLO8" s="199"/>
      <c r="GLP8" s="199"/>
      <c r="GLQ8" s="199"/>
      <c r="GLR8" s="199"/>
      <c r="GLS8" s="199"/>
      <c r="GLT8" s="189"/>
      <c r="GLU8" s="209"/>
      <c r="GLV8" s="179"/>
      <c r="GLW8" s="179"/>
      <c r="GLX8" s="179"/>
      <c r="GLY8" s="179"/>
      <c r="GLZ8" s="179"/>
      <c r="GMA8" s="179"/>
      <c r="GMB8" s="199"/>
      <c r="GMC8" s="199"/>
      <c r="GMD8" s="199"/>
      <c r="GME8" s="199"/>
      <c r="GMF8" s="199"/>
      <c r="GMG8" s="199"/>
      <c r="GMH8" s="199"/>
      <c r="GMI8" s="199"/>
      <c r="GMJ8" s="189"/>
      <c r="GMK8" s="209"/>
      <c r="GML8" s="179"/>
      <c r="GMM8" s="179"/>
      <c r="GMN8" s="179"/>
      <c r="GMO8" s="179"/>
      <c r="GMP8" s="179"/>
      <c r="GMQ8" s="179"/>
      <c r="GMR8" s="199"/>
      <c r="GMS8" s="199"/>
      <c r="GMT8" s="199"/>
      <c r="GMU8" s="199"/>
      <c r="GMV8" s="199"/>
      <c r="GMW8" s="199"/>
      <c r="GMX8" s="199"/>
      <c r="GMY8" s="199"/>
      <c r="GMZ8" s="189"/>
      <c r="GNA8" s="209"/>
      <c r="GNB8" s="179"/>
      <c r="GNC8" s="179"/>
      <c r="GND8" s="179"/>
      <c r="GNE8" s="179"/>
      <c r="GNF8" s="179"/>
      <c r="GNG8" s="179"/>
      <c r="GNH8" s="199"/>
      <c r="GNI8" s="199"/>
      <c r="GNJ8" s="199"/>
      <c r="GNK8" s="199"/>
      <c r="GNL8" s="199"/>
      <c r="GNM8" s="199"/>
      <c r="GNN8" s="199"/>
      <c r="GNO8" s="199"/>
      <c r="GNP8" s="189"/>
      <c r="GNQ8" s="209"/>
      <c r="GNR8" s="179"/>
      <c r="GNS8" s="179"/>
      <c r="GNT8" s="179"/>
      <c r="GNU8" s="179"/>
      <c r="GNV8" s="179"/>
      <c r="GNW8" s="179"/>
      <c r="GNX8" s="199"/>
      <c r="GNY8" s="199"/>
      <c r="GNZ8" s="199"/>
      <c r="GOA8" s="199"/>
      <c r="GOB8" s="199"/>
      <c r="GOC8" s="199"/>
      <c r="GOD8" s="199"/>
      <c r="GOE8" s="199"/>
      <c r="GOF8" s="189"/>
      <c r="GOG8" s="209"/>
      <c r="GOH8" s="179"/>
      <c r="GOI8" s="179"/>
      <c r="GOJ8" s="179"/>
      <c r="GOK8" s="179"/>
      <c r="GOL8" s="179"/>
      <c r="GOM8" s="179"/>
      <c r="GON8" s="199"/>
      <c r="GOO8" s="199"/>
      <c r="GOP8" s="199"/>
      <c r="GOQ8" s="199"/>
      <c r="GOR8" s="199"/>
      <c r="GOS8" s="199"/>
      <c r="GOT8" s="199"/>
      <c r="GOU8" s="199"/>
      <c r="GOV8" s="189"/>
      <c r="GOW8" s="209"/>
      <c r="GOX8" s="179"/>
      <c r="GOY8" s="179"/>
      <c r="GOZ8" s="179"/>
      <c r="GPA8" s="179"/>
      <c r="GPB8" s="179"/>
      <c r="GPC8" s="179"/>
      <c r="GPD8" s="199"/>
      <c r="GPE8" s="199"/>
      <c r="GPF8" s="199"/>
      <c r="GPG8" s="199"/>
      <c r="GPH8" s="199"/>
      <c r="GPI8" s="199"/>
      <c r="GPJ8" s="199"/>
      <c r="GPK8" s="199"/>
      <c r="GPL8" s="189"/>
      <c r="GPM8" s="209"/>
      <c r="GPN8" s="179"/>
      <c r="GPO8" s="179"/>
      <c r="GPP8" s="179"/>
      <c r="GPQ8" s="179"/>
      <c r="GPR8" s="179"/>
      <c r="GPS8" s="179"/>
      <c r="GPT8" s="199"/>
      <c r="GPU8" s="199"/>
      <c r="GPV8" s="199"/>
      <c r="GPW8" s="199"/>
      <c r="GPX8" s="199"/>
      <c r="GPY8" s="199"/>
      <c r="GPZ8" s="199"/>
      <c r="GQA8" s="199"/>
      <c r="GQB8" s="189"/>
      <c r="GQC8" s="209"/>
      <c r="GQD8" s="179"/>
      <c r="GQE8" s="179"/>
      <c r="GQF8" s="179"/>
      <c r="GQG8" s="179"/>
      <c r="GQH8" s="179"/>
      <c r="GQI8" s="179"/>
      <c r="GQJ8" s="199"/>
      <c r="GQK8" s="199"/>
      <c r="GQL8" s="199"/>
      <c r="GQM8" s="199"/>
      <c r="GQN8" s="199"/>
      <c r="GQO8" s="199"/>
      <c r="GQP8" s="199"/>
      <c r="GQQ8" s="199"/>
      <c r="GQR8" s="189"/>
      <c r="GQS8" s="209"/>
      <c r="GQT8" s="179"/>
      <c r="GQU8" s="179"/>
      <c r="GQV8" s="179"/>
      <c r="GQW8" s="179"/>
      <c r="GQX8" s="179"/>
      <c r="GQY8" s="179"/>
      <c r="GQZ8" s="199"/>
      <c r="GRA8" s="199"/>
      <c r="GRB8" s="199"/>
      <c r="GRC8" s="199"/>
      <c r="GRD8" s="199"/>
      <c r="GRE8" s="199"/>
      <c r="GRF8" s="199"/>
      <c r="GRG8" s="199"/>
      <c r="GRH8" s="189"/>
      <c r="GRI8" s="209"/>
      <c r="GRJ8" s="179"/>
      <c r="GRK8" s="179"/>
      <c r="GRL8" s="179"/>
      <c r="GRM8" s="179"/>
      <c r="GRN8" s="179"/>
      <c r="GRO8" s="179"/>
      <c r="GRP8" s="199"/>
      <c r="GRQ8" s="199"/>
      <c r="GRR8" s="199"/>
      <c r="GRS8" s="199"/>
      <c r="GRT8" s="199"/>
      <c r="GRU8" s="199"/>
      <c r="GRV8" s="199"/>
      <c r="GRW8" s="199"/>
      <c r="GRX8" s="189"/>
      <c r="GRY8" s="209"/>
      <c r="GRZ8" s="179"/>
      <c r="GSA8" s="179"/>
      <c r="GSB8" s="179"/>
      <c r="GSC8" s="179"/>
      <c r="GSD8" s="179"/>
      <c r="GSE8" s="179"/>
      <c r="GSF8" s="199"/>
      <c r="GSG8" s="199"/>
      <c r="GSH8" s="199"/>
      <c r="GSI8" s="199"/>
      <c r="GSJ8" s="199"/>
      <c r="GSK8" s="199"/>
      <c r="GSL8" s="199"/>
      <c r="GSM8" s="199"/>
      <c r="GSN8" s="189"/>
      <c r="GSO8" s="209"/>
      <c r="GSP8" s="179"/>
      <c r="GSQ8" s="179"/>
      <c r="GSR8" s="179"/>
      <c r="GSS8" s="179"/>
      <c r="GST8" s="179"/>
      <c r="GSU8" s="179"/>
      <c r="GSV8" s="199"/>
      <c r="GSW8" s="199"/>
      <c r="GSX8" s="199"/>
      <c r="GSY8" s="199"/>
      <c r="GSZ8" s="199"/>
      <c r="GTA8" s="199"/>
      <c r="GTB8" s="199"/>
      <c r="GTC8" s="199"/>
      <c r="GTD8" s="189"/>
      <c r="GTE8" s="209"/>
      <c r="GTF8" s="179"/>
      <c r="GTG8" s="179"/>
      <c r="GTH8" s="179"/>
      <c r="GTI8" s="179"/>
      <c r="GTJ8" s="179"/>
      <c r="GTK8" s="179"/>
      <c r="GTL8" s="199"/>
      <c r="GTM8" s="199"/>
      <c r="GTN8" s="199"/>
      <c r="GTO8" s="199"/>
      <c r="GTP8" s="199"/>
      <c r="GTQ8" s="199"/>
      <c r="GTR8" s="199"/>
      <c r="GTS8" s="199"/>
      <c r="GTT8" s="189"/>
      <c r="GTU8" s="209"/>
      <c r="GTV8" s="179"/>
      <c r="GTW8" s="179"/>
      <c r="GTX8" s="179"/>
      <c r="GTY8" s="179"/>
      <c r="GTZ8" s="179"/>
      <c r="GUA8" s="179"/>
      <c r="GUB8" s="199"/>
      <c r="GUC8" s="199"/>
      <c r="GUD8" s="199"/>
      <c r="GUE8" s="199"/>
      <c r="GUF8" s="199"/>
      <c r="GUG8" s="199"/>
      <c r="GUH8" s="199"/>
      <c r="GUI8" s="199"/>
      <c r="GUJ8" s="189"/>
      <c r="GUK8" s="209"/>
      <c r="GUL8" s="179"/>
      <c r="GUM8" s="179"/>
      <c r="GUN8" s="179"/>
      <c r="GUO8" s="179"/>
      <c r="GUP8" s="179"/>
      <c r="GUQ8" s="179"/>
      <c r="GUR8" s="199"/>
      <c r="GUS8" s="199"/>
      <c r="GUT8" s="199"/>
      <c r="GUU8" s="199"/>
      <c r="GUV8" s="199"/>
      <c r="GUW8" s="199"/>
      <c r="GUX8" s="199"/>
      <c r="GUY8" s="199"/>
      <c r="GUZ8" s="189"/>
      <c r="GVA8" s="209"/>
      <c r="GVB8" s="179"/>
      <c r="GVC8" s="179"/>
      <c r="GVD8" s="179"/>
      <c r="GVE8" s="179"/>
      <c r="GVF8" s="179"/>
      <c r="GVG8" s="179"/>
      <c r="GVH8" s="199"/>
      <c r="GVI8" s="199"/>
      <c r="GVJ8" s="199"/>
      <c r="GVK8" s="199"/>
      <c r="GVL8" s="199"/>
      <c r="GVM8" s="199"/>
      <c r="GVN8" s="199"/>
      <c r="GVO8" s="199"/>
      <c r="GVP8" s="189"/>
      <c r="GVQ8" s="209"/>
      <c r="GVR8" s="179"/>
      <c r="GVS8" s="179"/>
      <c r="GVT8" s="179"/>
      <c r="GVU8" s="179"/>
      <c r="GVV8" s="179"/>
      <c r="GVW8" s="179"/>
      <c r="GVX8" s="199"/>
      <c r="GVY8" s="199"/>
      <c r="GVZ8" s="199"/>
      <c r="GWA8" s="199"/>
      <c r="GWB8" s="199"/>
      <c r="GWC8" s="199"/>
      <c r="GWD8" s="199"/>
      <c r="GWE8" s="199"/>
      <c r="GWF8" s="189"/>
      <c r="GWG8" s="209"/>
      <c r="GWH8" s="179"/>
      <c r="GWI8" s="179"/>
      <c r="GWJ8" s="179"/>
      <c r="GWK8" s="179"/>
      <c r="GWL8" s="179"/>
      <c r="GWM8" s="179"/>
      <c r="GWN8" s="199"/>
      <c r="GWO8" s="199"/>
      <c r="GWP8" s="199"/>
      <c r="GWQ8" s="199"/>
      <c r="GWR8" s="199"/>
      <c r="GWS8" s="199"/>
      <c r="GWT8" s="199"/>
      <c r="GWU8" s="199"/>
      <c r="GWV8" s="189"/>
      <c r="GWW8" s="209"/>
      <c r="GWX8" s="179"/>
      <c r="GWY8" s="179"/>
      <c r="GWZ8" s="179"/>
      <c r="GXA8" s="179"/>
      <c r="GXB8" s="179"/>
      <c r="GXC8" s="179"/>
      <c r="GXD8" s="199"/>
      <c r="GXE8" s="199"/>
      <c r="GXF8" s="199"/>
      <c r="GXG8" s="199"/>
      <c r="GXH8" s="199"/>
      <c r="GXI8" s="199"/>
      <c r="GXJ8" s="199"/>
      <c r="GXK8" s="199"/>
      <c r="GXL8" s="189"/>
      <c r="GXM8" s="209"/>
      <c r="GXN8" s="179"/>
      <c r="GXO8" s="179"/>
      <c r="GXP8" s="179"/>
      <c r="GXQ8" s="179"/>
      <c r="GXR8" s="179"/>
      <c r="GXS8" s="179"/>
      <c r="GXT8" s="199"/>
      <c r="GXU8" s="199"/>
      <c r="GXV8" s="199"/>
      <c r="GXW8" s="199"/>
      <c r="GXX8" s="199"/>
      <c r="GXY8" s="199"/>
      <c r="GXZ8" s="199"/>
      <c r="GYA8" s="199"/>
      <c r="GYB8" s="189"/>
      <c r="GYC8" s="209"/>
      <c r="GYD8" s="179"/>
      <c r="GYE8" s="179"/>
      <c r="GYF8" s="179"/>
      <c r="GYG8" s="179"/>
      <c r="GYH8" s="179"/>
      <c r="GYI8" s="179"/>
      <c r="GYJ8" s="199"/>
      <c r="GYK8" s="199"/>
      <c r="GYL8" s="199"/>
      <c r="GYM8" s="199"/>
      <c r="GYN8" s="199"/>
      <c r="GYO8" s="199"/>
      <c r="GYP8" s="199"/>
      <c r="GYQ8" s="199"/>
      <c r="GYR8" s="189"/>
      <c r="GYS8" s="209"/>
      <c r="GYT8" s="179"/>
      <c r="GYU8" s="179"/>
      <c r="GYV8" s="179"/>
      <c r="GYW8" s="179"/>
      <c r="GYX8" s="179"/>
      <c r="GYY8" s="179"/>
      <c r="GYZ8" s="199"/>
      <c r="GZA8" s="199"/>
      <c r="GZB8" s="199"/>
      <c r="GZC8" s="199"/>
      <c r="GZD8" s="199"/>
      <c r="GZE8" s="199"/>
      <c r="GZF8" s="199"/>
      <c r="GZG8" s="199"/>
      <c r="GZH8" s="189"/>
      <c r="GZI8" s="209"/>
      <c r="GZJ8" s="179"/>
      <c r="GZK8" s="179"/>
      <c r="GZL8" s="179"/>
      <c r="GZM8" s="179"/>
      <c r="GZN8" s="179"/>
      <c r="GZO8" s="179"/>
      <c r="GZP8" s="199"/>
      <c r="GZQ8" s="199"/>
      <c r="GZR8" s="199"/>
      <c r="GZS8" s="199"/>
      <c r="GZT8" s="199"/>
      <c r="GZU8" s="199"/>
      <c r="GZV8" s="199"/>
      <c r="GZW8" s="199"/>
      <c r="GZX8" s="189"/>
      <c r="GZY8" s="209"/>
      <c r="GZZ8" s="179"/>
      <c r="HAA8" s="179"/>
      <c r="HAB8" s="179"/>
      <c r="HAC8" s="179"/>
      <c r="HAD8" s="179"/>
      <c r="HAE8" s="179"/>
      <c r="HAF8" s="199"/>
      <c r="HAG8" s="199"/>
      <c r="HAH8" s="199"/>
      <c r="HAI8" s="199"/>
      <c r="HAJ8" s="199"/>
      <c r="HAK8" s="199"/>
      <c r="HAL8" s="199"/>
      <c r="HAM8" s="199"/>
      <c r="HAN8" s="189"/>
      <c r="HAO8" s="209"/>
      <c r="HAP8" s="179"/>
      <c r="HAQ8" s="179"/>
      <c r="HAR8" s="179"/>
      <c r="HAS8" s="179"/>
      <c r="HAT8" s="179"/>
      <c r="HAU8" s="179"/>
      <c r="HAV8" s="199"/>
      <c r="HAW8" s="199"/>
      <c r="HAX8" s="199"/>
      <c r="HAY8" s="199"/>
      <c r="HAZ8" s="199"/>
      <c r="HBA8" s="199"/>
      <c r="HBB8" s="199"/>
      <c r="HBC8" s="199"/>
      <c r="HBD8" s="189"/>
      <c r="HBE8" s="209"/>
      <c r="HBF8" s="179"/>
      <c r="HBG8" s="179"/>
      <c r="HBH8" s="179"/>
      <c r="HBI8" s="179"/>
      <c r="HBJ8" s="179"/>
      <c r="HBK8" s="179"/>
      <c r="HBL8" s="199"/>
      <c r="HBM8" s="199"/>
      <c r="HBN8" s="199"/>
      <c r="HBO8" s="199"/>
      <c r="HBP8" s="199"/>
      <c r="HBQ8" s="199"/>
      <c r="HBR8" s="199"/>
      <c r="HBS8" s="199"/>
      <c r="HBT8" s="189"/>
      <c r="HBU8" s="209"/>
      <c r="HBV8" s="179"/>
      <c r="HBW8" s="179"/>
      <c r="HBX8" s="179"/>
      <c r="HBY8" s="179"/>
      <c r="HBZ8" s="179"/>
      <c r="HCA8" s="179"/>
      <c r="HCB8" s="199"/>
      <c r="HCC8" s="199"/>
      <c r="HCD8" s="199"/>
      <c r="HCE8" s="199"/>
      <c r="HCF8" s="199"/>
      <c r="HCG8" s="199"/>
      <c r="HCH8" s="199"/>
      <c r="HCI8" s="199"/>
      <c r="HCJ8" s="189"/>
      <c r="HCK8" s="209"/>
      <c r="HCL8" s="179"/>
      <c r="HCM8" s="179"/>
      <c r="HCN8" s="179"/>
      <c r="HCO8" s="179"/>
      <c r="HCP8" s="179"/>
      <c r="HCQ8" s="179"/>
      <c r="HCR8" s="199"/>
      <c r="HCS8" s="199"/>
      <c r="HCT8" s="199"/>
      <c r="HCU8" s="199"/>
      <c r="HCV8" s="199"/>
      <c r="HCW8" s="199"/>
      <c r="HCX8" s="199"/>
      <c r="HCY8" s="199"/>
      <c r="HCZ8" s="189"/>
      <c r="HDA8" s="209"/>
      <c r="HDB8" s="179"/>
      <c r="HDC8" s="179"/>
      <c r="HDD8" s="179"/>
      <c r="HDE8" s="179"/>
      <c r="HDF8" s="179"/>
      <c r="HDG8" s="179"/>
      <c r="HDH8" s="199"/>
      <c r="HDI8" s="199"/>
      <c r="HDJ8" s="199"/>
      <c r="HDK8" s="199"/>
      <c r="HDL8" s="199"/>
      <c r="HDM8" s="199"/>
      <c r="HDN8" s="199"/>
      <c r="HDO8" s="199"/>
      <c r="HDP8" s="189"/>
      <c r="HDQ8" s="209"/>
      <c r="HDR8" s="179"/>
      <c r="HDS8" s="179"/>
      <c r="HDT8" s="179"/>
      <c r="HDU8" s="179"/>
      <c r="HDV8" s="179"/>
      <c r="HDW8" s="179"/>
      <c r="HDX8" s="199"/>
      <c r="HDY8" s="199"/>
      <c r="HDZ8" s="199"/>
      <c r="HEA8" s="199"/>
      <c r="HEB8" s="199"/>
      <c r="HEC8" s="199"/>
      <c r="HED8" s="199"/>
      <c r="HEE8" s="199"/>
      <c r="HEF8" s="189"/>
      <c r="HEG8" s="209"/>
      <c r="HEH8" s="179"/>
      <c r="HEI8" s="179"/>
      <c r="HEJ8" s="179"/>
      <c r="HEK8" s="179"/>
      <c r="HEL8" s="179"/>
      <c r="HEM8" s="179"/>
      <c r="HEN8" s="199"/>
      <c r="HEO8" s="199"/>
      <c r="HEP8" s="199"/>
      <c r="HEQ8" s="199"/>
      <c r="HER8" s="199"/>
      <c r="HES8" s="199"/>
      <c r="HET8" s="199"/>
      <c r="HEU8" s="199"/>
      <c r="HEV8" s="189"/>
      <c r="HEW8" s="209"/>
      <c r="HEX8" s="179"/>
      <c r="HEY8" s="179"/>
      <c r="HEZ8" s="179"/>
      <c r="HFA8" s="179"/>
      <c r="HFB8" s="179"/>
      <c r="HFC8" s="179"/>
      <c r="HFD8" s="199"/>
      <c r="HFE8" s="199"/>
      <c r="HFF8" s="199"/>
      <c r="HFG8" s="199"/>
      <c r="HFH8" s="199"/>
      <c r="HFI8" s="199"/>
      <c r="HFJ8" s="199"/>
      <c r="HFK8" s="199"/>
      <c r="HFL8" s="189"/>
      <c r="HFM8" s="209"/>
      <c r="HFN8" s="179"/>
      <c r="HFO8" s="179"/>
      <c r="HFP8" s="179"/>
      <c r="HFQ8" s="179"/>
      <c r="HFR8" s="179"/>
      <c r="HFS8" s="179"/>
      <c r="HFT8" s="199"/>
      <c r="HFU8" s="199"/>
      <c r="HFV8" s="199"/>
      <c r="HFW8" s="199"/>
      <c r="HFX8" s="199"/>
      <c r="HFY8" s="199"/>
      <c r="HFZ8" s="199"/>
      <c r="HGA8" s="199"/>
      <c r="HGB8" s="189"/>
      <c r="HGC8" s="209"/>
      <c r="HGD8" s="179"/>
      <c r="HGE8" s="179"/>
      <c r="HGF8" s="179"/>
      <c r="HGG8" s="179"/>
      <c r="HGH8" s="179"/>
      <c r="HGI8" s="179"/>
      <c r="HGJ8" s="199"/>
      <c r="HGK8" s="199"/>
      <c r="HGL8" s="199"/>
      <c r="HGM8" s="199"/>
      <c r="HGN8" s="199"/>
      <c r="HGO8" s="199"/>
      <c r="HGP8" s="199"/>
      <c r="HGQ8" s="199"/>
      <c r="HGR8" s="189"/>
      <c r="HGS8" s="209"/>
      <c r="HGT8" s="179"/>
      <c r="HGU8" s="179"/>
      <c r="HGV8" s="179"/>
      <c r="HGW8" s="179"/>
      <c r="HGX8" s="179"/>
      <c r="HGY8" s="179"/>
      <c r="HGZ8" s="199"/>
      <c r="HHA8" s="199"/>
      <c r="HHB8" s="199"/>
      <c r="HHC8" s="199"/>
      <c r="HHD8" s="199"/>
      <c r="HHE8" s="199"/>
      <c r="HHF8" s="199"/>
      <c r="HHG8" s="199"/>
      <c r="HHH8" s="189"/>
      <c r="HHI8" s="209"/>
      <c r="HHJ8" s="179"/>
      <c r="HHK8" s="179"/>
      <c r="HHL8" s="179"/>
      <c r="HHM8" s="179"/>
      <c r="HHN8" s="179"/>
      <c r="HHO8" s="179"/>
      <c r="HHP8" s="199"/>
      <c r="HHQ8" s="199"/>
      <c r="HHR8" s="199"/>
      <c r="HHS8" s="199"/>
      <c r="HHT8" s="199"/>
      <c r="HHU8" s="199"/>
      <c r="HHV8" s="199"/>
      <c r="HHW8" s="199"/>
      <c r="HHX8" s="189"/>
      <c r="HHY8" s="209"/>
      <c r="HHZ8" s="179"/>
      <c r="HIA8" s="179"/>
      <c r="HIB8" s="179"/>
      <c r="HIC8" s="179"/>
      <c r="HID8" s="179"/>
      <c r="HIE8" s="179"/>
      <c r="HIF8" s="199"/>
      <c r="HIG8" s="199"/>
      <c r="HIH8" s="199"/>
      <c r="HII8" s="199"/>
      <c r="HIJ8" s="199"/>
      <c r="HIK8" s="199"/>
      <c r="HIL8" s="199"/>
      <c r="HIM8" s="199"/>
      <c r="HIN8" s="189"/>
      <c r="HIO8" s="209"/>
      <c r="HIP8" s="179"/>
      <c r="HIQ8" s="179"/>
      <c r="HIR8" s="179"/>
      <c r="HIS8" s="179"/>
      <c r="HIT8" s="179"/>
      <c r="HIU8" s="179"/>
      <c r="HIV8" s="199"/>
      <c r="HIW8" s="199"/>
      <c r="HIX8" s="199"/>
      <c r="HIY8" s="199"/>
      <c r="HIZ8" s="199"/>
      <c r="HJA8" s="199"/>
      <c r="HJB8" s="199"/>
      <c r="HJC8" s="199"/>
      <c r="HJD8" s="189"/>
      <c r="HJE8" s="209"/>
      <c r="HJF8" s="179"/>
      <c r="HJG8" s="179"/>
      <c r="HJH8" s="179"/>
      <c r="HJI8" s="179"/>
      <c r="HJJ8" s="179"/>
      <c r="HJK8" s="179"/>
      <c r="HJL8" s="199"/>
      <c r="HJM8" s="199"/>
      <c r="HJN8" s="199"/>
      <c r="HJO8" s="199"/>
      <c r="HJP8" s="199"/>
      <c r="HJQ8" s="199"/>
      <c r="HJR8" s="199"/>
      <c r="HJS8" s="199"/>
      <c r="HJT8" s="189"/>
      <c r="HJU8" s="209"/>
      <c r="HJV8" s="179"/>
      <c r="HJW8" s="179"/>
      <c r="HJX8" s="179"/>
      <c r="HJY8" s="179"/>
      <c r="HJZ8" s="179"/>
      <c r="HKA8" s="179"/>
      <c r="HKB8" s="199"/>
      <c r="HKC8" s="199"/>
      <c r="HKD8" s="199"/>
      <c r="HKE8" s="199"/>
      <c r="HKF8" s="199"/>
      <c r="HKG8" s="199"/>
      <c r="HKH8" s="199"/>
      <c r="HKI8" s="199"/>
      <c r="HKJ8" s="189"/>
      <c r="HKK8" s="209"/>
      <c r="HKL8" s="179"/>
      <c r="HKM8" s="179"/>
      <c r="HKN8" s="179"/>
      <c r="HKO8" s="179"/>
      <c r="HKP8" s="179"/>
      <c r="HKQ8" s="179"/>
      <c r="HKR8" s="199"/>
      <c r="HKS8" s="199"/>
      <c r="HKT8" s="199"/>
      <c r="HKU8" s="199"/>
      <c r="HKV8" s="199"/>
      <c r="HKW8" s="199"/>
      <c r="HKX8" s="199"/>
      <c r="HKY8" s="199"/>
      <c r="HKZ8" s="189"/>
      <c r="HLA8" s="209"/>
      <c r="HLB8" s="179"/>
      <c r="HLC8" s="179"/>
      <c r="HLD8" s="179"/>
      <c r="HLE8" s="179"/>
      <c r="HLF8" s="179"/>
      <c r="HLG8" s="179"/>
      <c r="HLH8" s="199"/>
      <c r="HLI8" s="199"/>
      <c r="HLJ8" s="199"/>
      <c r="HLK8" s="199"/>
      <c r="HLL8" s="199"/>
      <c r="HLM8" s="199"/>
      <c r="HLN8" s="199"/>
      <c r="HLO8" s="199"/>
      <c r="HLP8" s="189"/>
      <c r="HLQ8" s="209"/>
      <c r="HLR8" s="179"/>
      <c r="HLS8" s="179"/>
      <c r="HLT8" s="179"/>
      <c r="HLU8" s="179"/>
      <c r="HLV8" s="179"/>
      <c r="HLW8" s="179"/>
      <c r="HLX8" s="199"/>
      <c r="HLY8" s="199"/>
      <c r="HLZ8" s="199"/>
      <c r="HMA8" s="199"/>
      <c r="HMB8" s="199"/>
      <c r="HMC8" s="199"/>
      <c r="HMD8" s="199"/>
      <c r="HME8" s="199"/>
      <c r="HMF8" s="189"/>
      <c r="HMG8" s="209"/>
      <c r="HMH8" s="179"/>
      <c r="HMI8" s="179"/>
      <c r="HMJ8" s="179"/>
      <c r="HMK8" s="179"/>
      <c r="HML8" s="179"/>
      <c r="HMM8" s="179"/>
      <c r="HMN8" s="199"/>
      <c r="HMO8" s="199"/>
      <c r="HMP8" s="199"/>
      <c r="HMQ8" s="199"/>
      <c r="HMR8" s="199"/>
      <c r="HMS8" s="199"/>
      <c r="HMT8" s="199"/>
      <c r="HMU8" s="199"/>
      <c r="HMV8" s="189"/>
      <c r="HMW8" s="209"/>
      <c r="HMX8" s="179"/>
      <c r="HMY8" s="179"/>
      <c r="HMZ8" s="179"/>
      <c r="HNA8" s="179"/>
      <c r="HNB8" s="179"/>
      <c r="HNC8" s="179"/>
      <c r="HND8" s="199"/>
      <c r="HNE8" s="199"/>
      <c r="HNF8" s="199"/>
      <c r="HNG8" s="199"/>
      <c r="HNH8" s="199"/>
      <c r="HNI8" s="199"/>
      <c r="HNJ8" s="199"/>
      <c r="HNK8" s="199"/>
      <c r="HNL8" s="189"/>
      <c r="HNM8" s="209"/>
      <c r="HNN8" s="179"/>
      <c r="HNO8" s="179"/>
      <c r="HNP8" s="179"/>
      <c r="HNQ8" s="179"/>
      <c r="HNR8" s="179"/>
      <c r="HNS8" s="179"/>
      <c r="HNT8" s="199"/>
      <c r="HNU8" s="199"/>
      <c r="HNV8" s="199"/>
      <c r="HNW8" s="199"/>
      <c r="HNX8" s="199"/>
      <c r="HNY8" s="199"/>
      <c r="HNZ8" s="199"/>
      <c r="HOA8" s="199"/>
      <c r="HOB8" s="189"/>
      <c r="HOC8" s="209"/>
      <c r="HOD8" s="179"/>
      <c r="HOE8" s="179"/>
      <c r="HOF8" s="179"/>
      <c r="HOG8" s="179"/>
      <c r="HOH8" s="179"/>
      <c r="HOI8" s="179"/>
      <c r="HOJ8" s="199"/>
      <c r="HOK8" s="199"/>
      <c r="HOL8" s="199"/>
      <c r="HOM8" s="199"/>
      <c r="HON8" s="199"/>
      <c r="HOO8" s="199"/>
      <c r="HOP8" s="199"/>
      <c r="HOQ8" s="199"/>
      <c r="HOR8" s="189"/>
      <c r="HOS8" s="209"/>
      <c r="HOT8" s="179"/>
      <c r="HOU8" s="179"/>
      <c r="HOV8" s="179"/>
      <c r="HOW8" s="179"/>
      <c r="HOX8" s="179"/>
      <c r="HOY8" s="179"/>
      <c r="HOZ8" s="199"/>
      <c r="HPA8" s="199"/>
      <c r="HPB8" s="199"/>
      <c r="HPC8" s="199"/>
      <c r="HPD8" s="199"/>
      <c r="HPE8" s="199"/>
      <c r="HPF8" s="199"/>
      <c r="HPG8" s="199"/>
      <c r="HPH8" s="189"/>
      <c r="HPI8" s="209"/>
      <c r="HPJ8" s="179"/>
      <c r="HPK8" s="179"/>
      <c r="HPL8" s="179"/>
      <c r="HPM8" s="179"/>
      <c r="HPN8" s="179"/>
      <c r="HPO8" s="179"/>
      <c r="HPP8" s="199"/>
      <c r="HPQ8" s="199"/>
      <c r="HPR8" s="199"/>
      <c r="HPS8" s="199"/>
      <c r="HPT8" s="199"/>
      <c r="HPU8" s="199"/>
      <c r="HPV8" s="199"/>
      <c r="HPW8" s="199"/>
      <c r="HPX8" s="189"/>
      <c r="HPY8" s="209"/>
      <c r="HPZ8" s="179"/>
      <c r="HQA8" s="179"/>
      <c r="HQB8" s="179"/>
      <c r="HQC8" s="179"/>
      <c r="HQD8" s="179"/>
      <c r="HQE8" s="179"/>
      <c r="HQF8" s="199"/>
      <c r="HQG8" s="199"/>
      <c r="HQH8" s="199"/>
      <c r="HQI8" s="199"/>
      <c r="HQJ8" s="199"/>
      <c r="HQK8" s="199"/>
      <c r="HQL8" s="199"/>
      <c r="HQM8" s="199"/>
      <c r="HQN8" s="189"/>
      <c r="HQO8" s="209"/>
      <c r="HQP8" s="179"/>
      <c r="HQQ8" s="179"/>
      <c r="HQR8" s="179"/>
      <c r="HQS8" s="179"/>
      <c r="HQT8" s="179"/>
      <c r="HQU8" s="179"/>
      <c r="HQV8" s="199"/>
      <c r="HQW8" s="199"/>
      <c r="HQX8" s="199"/>
      <c r="HQY8" s="199"/>
      <c r="HQZ8" s="199"/>
      <c r="HRA8" s="199"/>
      <c r="HRB8" s="199"/>
      <c r="HRC8" s="199"/>
      <c r="HRD8" s="189"/>
      <c r="HRE8" s="209"/>
      <c r="HRF8" s="179"/>
      <c r="HRG8" s="179"/>
      <c r="HRH8" s="179"/>
      <c r="HRI8" s="179"/>
      <c r="HRJ8" s="179"/>
      <c r="HRK8" s="179"/>
      <c r="HRL8" s="199"/>
      <c r="HRM8" s="199"/>
      <c r="HRN8" s="199"/>
      <c r="HRO8" s="199"/>
      <c r="HRP8" s="199"/>
      <c r="HRQ8" s="199"/>
      <c r="HRR8" s="199"/>
      <c r="HRS8" s="199"/>
      <c r="HRT8" s="189"/>
      <c r="HRU8" s="209"/>
      <c r="HRV8" s="179"/>
      <c r="HRW8" s="179"/>
      <c r="HRX8" s="179"/>
      <c r="HRY8" s="179"/>
      <c r="HRZ8" s="179"/>
      <c r="HSA8" s="179"/>
      <c r="HSB8" s="199"/>
      <c r="HSC8" s="199"/>
      <c r="HSD8" s="199"/>
      <c r="HSE8" s="199"/>
      <c r="HSF8" s="199"/>
      <c r="HSG8" s="199"/>
      <c r="HSH8" s="199"/>
      <c r="HSI8" s="199"/>
      <c r="HSJ8" s="189"/>
      <c r="HSK8" s="209"/>
      <c r="HSL8" s="179"/>
      <c r="HSM8" s="179"/>
      <c r="HSN8" s="179"/>
      <c r="HSO8" s="179"/>
      <c r="HSP8" s="179"/>
      <c r="HSQ8" s="179"/>
      <c r="HSR8" s="199"/>
      <c r="HSS8" s="199"/>
      <c r="HST8" s="199"/>
      <c r="HSU8" s="199"/>
      <c r="HSV8" s="199"/>
      <c r="HSW8" s="199"/>
      <c r="HSX8" s="199"/>
      <c r="HSY8" s="199"/>
      <c r="HSZ8" s="189"/>
      <c r="HTA8" s="209"/>
      <c r="HTB8" s="179"/>
      <c r="HTC8" s="179"/>
      <c r="HTD8" s="179"/>
      <c r="HTE8" s="179"/>
      <c r="HTF8" s="179"/>
      <c r="HTG8" s="179"/>
      <c r="HTH8" s="199"/>
      <c r="HTI8" s="199"/>
      <c r="HTJ8" s="199"/>
      <c r="HTK8" s="199"/>
      <c r="HTL8" s="199"/>
      <c r="HTM8" s="199"/>
      <c r="HTN8" s="199"/>
      <c r="HTO8" s="199"/>
      <c r="HTP8" s="189"/>
      <c r="HTQ8" s="209"/>
      <c r="HTR8" s="179"/>
      <c r="HTS8" s="179"/>
      <c r="HTT8" s="179"/>
      <c r="HTU8" s="179"/>
      <c r="HTV8" s="179"/>
      <c r="HTW8" s="179"/>
      <c r="HTX8" s="199"/>
      <c r="HTY8" s="199"/>
      <c r="HTZ8" s="199"/>
      <c r="HUA8" s="199"/>
      <c r="HUB8" s="199"/>
      <c r="HUC8" s="199"/>
      <c r="HUD8" s="199"/>
      <c r="HUE8" s="199"/>
      <c r="HUF8" s="189"/>
      <c r="HUG8" s="209"/>
      <c r="HUH8" s="179"/>
      <c r="HUI8" s="179"/>
      <c r="HUJ8" s="179"/>
      <c r="HUK8" s="179"/>
      <c r="HUL8" s="179"/>
      <c r="HUM8" s="179"/>
      <c r="HUN8" s="199"/>
      <c r="HUO8" s="199"/>
      <c r="HUP8" s="199"/>
      <c r="HUQ8" s="199"/>
      <c r="HUR8" s="199"/>
      <c r="HUS8" s="199"/>
      <c r="HUT8" s="199"/>
      <c r="HUU8" s="199"/>
      <c r="HUV8" s="189"/>
      <c r="HUW8" s="209"/>
      <c r="HUX8" s="179"/>
      <c r="HUY8" s="179"/>
      <c r="HUZ8" s="179"/>
      <c r="HVA8" s="179"/>
      <c r="HVB8" s="179"/>
      <c r="HVC8" s="179"/>
      <c r="HVD8" s="199"/>
      <c r="HVE8" s="199"/>
      <c r="HVF8" s="199"/>
      <c r="HVG8" s="199"/>
      <c r="HVH8" s="199"/>
      <c r="HVI8" s="199"/>
      <c r="HVJ8" s="199"/>
      <c r="HVK8" s="199"/>
      <c r="HVL8" s="189"/>
      <c r="HVM8" s="209"/>
      <c r="HVN8" s="179"/>
      <c r="HVO8" s="179"/>
      <c r="HVP8" s="179"/>
      <c r="HVQ8" s="179"/>
      <c r="HVR8" s="179"/>
      <c r="HVS8" s="179"/>
      <c r="HVT8" s="199"/>
      <c r="HVU8" s="199"/>
      <c r="HVV8" s="199"/>
      <c r="HVW8" s="199"/>
      <c r="HVX8" s="199"/>
      <c r="HVY8" s="199"/>
      <c r="HVZ8" s="199"/>
      <c r="HWA8" s="199"/>
      <c r="HWB8" s="189"/>
      <c r="HWC8" s="209"/>
      <c r="HWD8" s="179"/>
      <c r="HWE8" s="179"/>
      <c r="HWF8" s="179"/>
      <c r="HWG8" s="179"/>
      <c r="HWH8" s="179"/>
      <c r="HWI8" s="179"/>
      <c r="HWJ8" s="199"/>
      <c r="HWK8" s="199"/>
      <c r="HWL8" s="199"/>
      <c r="HWM8" s="199"/>
      <c r="HWN8" s="199"/>
      <c r="HWO8" s="199"/>
      <c r="HWP8" s="199"/>
      <c r="HWQ8" s="199"/>
      <c r="HWR8" s="189"/>
      <c r="HWS8" s="209"/>
      <c r="HWT8" s="179"/>
      <c r="HWU8" s="179"/>
      <c r="HWV8" s="179"/>
      <c r="HWW8" s="179"/>
      <c r="HWX8" s="179"/>
      <c r="HWY8" s="179"/>
      <c r="HWZ8" s="199"/>
      <c r="HXA8" s="199"/>
      <c r="HXB8" s="199"/>
      <c r="HXC8" s="199"/>
      <c r="HXD8" s="199"/>
      <c r="HXE8" s="199"/>
      <c r="HXF8" s="199"/>
      <c r="HXG8" s="199"/>
      <c r="HXH8" s="189"/>
      <c r="HXI8" s="209"/>
      <c r="HXJ8" s="179"/>
      <c r="HXK8" s="179"/>
      <c r="HXL8" s="179"/>
      <c r="HXM8" s="179"/>
      <c r="HXN8" s="179"/>
      <c r="HXO8" s="179"/>
      <c r="HXP8" s="199"/>
      <c r="HXQ8" s="199"/>
      <c r="HXR8" s="199"/>
      <c r="HXS8" s="199"/>
      <c r="HXT8" s="199"/>
      <c r="HXU8" s="199"/>
      <c r="HXV8" s="199"/>
      <c r="HXW8" s="199"/>
      <c r="HXX8" s="189"/>
      <c r="HXY8" s="209"/>
      <c r="HXZ8" s="179"/>
      <c r="HYA8" s="179"/>
      <c r="HYB8" s="179"/>
      <c r="HYC8" s="179"/>
      <c r="HYD8" s="179"/>
      <c r="HYE8" s="179"/>
      <c r="HYF8" s="199"/>
      <c r="HYG8" s="199"/>
      <c r="HYH8" s="199"/>
      <c r="HYI8" s="199"/>
      <c r="HYJ8" s="199"/>
      <c r="HYK8" s="199"/>
      <c r="HYL8" s="199"/>
      <c r="HYM8" s="199"/>
      <c r="HYN8" s="189"/>
      <c r="HYO8" s="209"/>
      <c r="HYP8" s="179"/>
      <c r="HYQ8" s="179"/>
      <c r="HYR8" s="179"/>
      <c r="HYS8" s="179"/>
      <c r="HYT8" s="179"/>
      <c r="HYU8" s="179"/>
      <c r="HYV8" s="199"/>
      <c r="HYW8" s="199"/>
      <c r="HYX8" s="199"/>
      <c r="HYY8" s="199"/>
      <c r="HYZ8" s="199"/>
      <c r="HZA8" s="199"/>
      <c r="HZB8" s="199"/>
      <c r="HZC8" s="199"/>
      <c r="HZD8" s="189"/>
      <c r="HZE8" s="209"/>
      <c r="HZF8" s="179"/>
      <c r="HZG8" s="179"/>
      <c r="HZH8" s="179"/>
      <c r="HZI8" s="179"/>
      <c r="HZJ8" s="179"/>
      <c r="HZK8" s="179"/>
      <c r="HZL8" s="199"/>
      <c r="HZM8" s="199"/>
      <c r="HZN8" s="199"/>
      <c r="HZO8" s="199"/>
      <c r="HZP8" s="199"/>
      <c r="HZQ8" s="199"/>
      <c r="HZR8" s="199"/>
      <c r="HZS8" s="199"/>
      <c r="HZT8" s="189"/>
      <c r="HZU8" s="209"/>
      <c r="HZV8" s="179"/>
      <c r="HZW8" s="179"/>
      <c r="HZX8" s="179"/>
      <c r="HZY8" s="179"/>
      <c r="HZZ8" s="179"/>
      <c r="IAA8" s="179"/>
      <c r="IAB8" s="199"/>
      <c r="IAC8" s="199"/>
      <c r="IAD8" s="199"/>
      <c r="IAE8" s="199"/>
      <c r="IAF8" s="199"/>
      <c r="IAG8" s="199"/>
      <c r="IAH8" s="199"/>
      <c r="IAI8" s="199"/>
      <c r="IAJ8" s="189"/>
      <c r="IAK8" s="209"/>
      <c r="IAL8" s="179"/>
      <c r="IAM8" s="179"/>
      <c r="IAN8" s="179"/>
      <c r="IAO8" s="179"/>
      <c r="IAP8" s="179"/>
      <c r="IAQ8" s="179"/>
      <c r="IAR8" s="199"/>
      <c r="IAS8" s="199"/>
      <c r="IAT8" s="199"/>
      <c r="IAU8" s="199"/>
      <c r="IAV8" s="199"/>
      <c r="IAW8" s="199"/>
      <c r="IAX8" s="199"/>
      <c r="IAY8" s="199"/>
      <c r="IAZ8" s="189"/>
      <c r="IBA8" s="209"/>
      <c r="IBB8" s="179"/>
      <c r="IBC8" s="179"/>
      <c r="IBD8" s="179"/>
      <c r="IBE8" s="179"/>
      <c r="IBF8" s="179"/>
      <c r="IBG8" s="179"/>
      <c r="IBH8" s="199"/>
      <c r="IBI8" s="199"/>
      <c r="IBJ8" s="199"/>
      <c r="IBK8" s="199"/>
      <c r="IBL8" s="199"/>
      <c r="IBM8" s="199"/>
      <c r="IBN8" s="199"/>
      <c r="IBO8" s="199"/>
      <c r="IBP8" s="189"/>
      <c r="IBQ8" s="209"/>
      <c r="IBR8" s="179"/>
      <c r="IBS8" s="179"/>
      <c r="IBT8" s="179"/>
      <c r="IBU8" s="179"/>
      <c r="IBV8" s="179"/>
      <c r="IBW8" s="179"/>
      <c r="IBX8" s="199"/>
      <c r="IBY8" s="199"/>
      <c r="IBZ8" s="199"/>
      <c r="ICA8" s="199"/>
      <c r="ICB8" s="199"/>
      <c r="ICC8" s="199"/>
      <c r="ICD8" s="199"/>
      <c r="ICE8" s="199"/>
      <c r="ICF8" s="189"/>
      <c r="ICG8" s="209"/>
      <c r="ICH8" s="179"/>
      <c r="ICI8" s="179"/>
      <c r="ICJ8" s="179"/>
      <c r="ICK8" s="179"/>
      <c r="ICL8" s="179"/>
      <c r="ICM8" s="179"/>
      <c r="ICN8" s="199"/>
      <c r="ICO8" s="199"/>
      <c r="ICP8" s="199"/>
      <c r="ICQ8" s="199"/>
      <c r="ICR8" s="199"/>
      <c r="ICS8" s="199"/>
      <c r="ICT8" s="199"/>
      <c r="ICU8" s="199"/>
      <c r="ICV8" s="189"/>
      <c r="ICW8" s="209"/>
      <c r="ICX8" s="179"/>
      <c r="ICY8" s="179"/>
      <c r="ICZ8" s="179"/>
      <c r="IDA8" s="179"/>
      <c r="IDB8" s="179"/>
      <c r="IDC8" s="179"/>
      <c r="IDD8" s="199"/>
      <c r="IDE8" s="199"/>
      <c r="IDF8" s="199"/>
      <c r="IDG8" s="199"/>
      <c r="IDH8" s="199"/>
      <c r="IDI8" s="199"/>
      <c r="IDJ8" s="199"/>
      <c r="IDK8" s="199"/>
      <c r="IDL8" s="189"/>
      <c r="IDM8" s="209"/>
      <c r="IDN8" s="179"/>
      <c r="IDO8" s="179"/>
      <c r="IDP8" s="179"/>
      <c r="IDQ8" s="179"/>
      <c r="IDR8" s="179"/>
      <c r="IDS8" s="179"/>
      <c r="IDT8" s="199"/>
      <c r="IDU8" s="199"/>
      <c r="IDV8" s="199"/>
      <c r="IDW8" s="199"/>
      <c r="IDX8" s="199"/>
      <c r="IDY8" s="199"/>
      <c r="IDZ8" s="199"/>
      <c r="IEA8" s="199"/>
      <c r="IEB8" s="189"/>
      <c r="IEC8" s="209"/>
      <c r="IED8" s="179"/>
      <c r="IEE8" s="179"/>
      <c r="IEF8" s="179"/>
      <c r="IEG8" s="179"/>
      <c r="IEH8" s="179"/>
      <c r="IEI8" s="179"/>
      <c r="IEJ8" s="199"/>
      <c r="IEK8" s="199"/>
      <c r="IEL8" s="199"/>
      <c r="IEM8" s="199"/>
      <c r="IEN8" s="199"/>
      <c r="IEO8" s="199"/>
      <c r="IEP8" s="199"/>
      <c r="IEQ8" s="199"/>
      <c r="IER8" s="189"/>
      <c r="IES8" s="209"/>
      <c r="IET8" s="179"/>
      <c r="IEU8" s="179"/>
      <c r="IEV8" s="179"/>
      <c r="IEW8" s="179"/>
      <c r="IEX8" s="179"/>
      <c r="IEY8" s="179"/>
      <c r="IEZ8" s="199"/>
      <c r="IFA8" s="199"/>
      <c r="IFB8" s="199"/>
      <c r="IFC8" s="199"/>
      <c r="IFD8" s="199"/>
      <c r="IFE8" s="199"/>
      <c r="IFF8" s="199"/>
      <c r="IFG8" s="199"/>
      <c r="IFH8" s="189"/>
      <c r="IFI8" s="209"/>
      <c r="IFJ8" s="179"/>
      <c r="IFK8" s="179"/>
      <c r="IFL8" s="179"/>
      <c r="IFM8" s="179"/>
      <c r="IFN8" s="179"/>
      <c r="IFO8" s="179"/>
      <c r="IFP8" s="199"/>
      <c r="IFQ8" s="199"/>
      <c r="IFR8" s="199"/>
      <c r="IFS8" s="199"/>
      <c r="IFT8" s="199"/>
      <c r="IFU8" s="199"/>
      <c r="IFV8" s="199"/>
      <c r="IFW8" s="199"/>
      <c r="IFX8" s="189"/>
      <c r="IFY8" s="209"/>
      <c r="IFZ8" s="179"/>
      <c r="IGA8" s="179"/>
      <c r="IGB8" s="179"/>
      <c r="IGC8" s="179"/>
      <c r="IGD8" s="179"/>
      <c r="IGE8" s="179"/>
      <c r="IGF8" s="199"/>
      <c r="IGG8" s="199"/>
      <c r="IGH8" s="199"/>
      <c r="IGI8" s="199"/>
      <c r="IGJ8" s="199"/>
      <c r="IGK8" s="199"/>
      <c r="IGL8" s="199"/>
      <c r="IGM8" s="199"/>
      <c r="IGN8" s="189"/>
      <c r="IGO8" s="209"/>
      <c r="IGP8" s="179"/>
      <c r="IGQ8" s="179"/>
      <c r="IGR8" s="179"/>
      <c r="IGS8" s="179"/>
      <c r="IGT8" s="179"/>
      <c r="IGU8" s="179"/>
      <c r="IGV8" s="199"/>
      <c r="IGW8" s="199"/>
      <c r="IGX8" s="199"/>
      <c r="IGY8" s="199"/>
      <c r="IGZ8" s="199"/>
      <c r="IHA8" s="199"/>
      <c r="IHB8" s="199"/>
      <c r="IHC8" s="199"/>
      <c r="IHD8" s="189"/>
      <c r="IHE8" s="209"/>
      <c r="IHF8" s="179"/>
      <c r="IHG8" s="179"/>
      <c r="IHH8" s="179"/>
      <c r="IHI8" s="179"/>
      <c r="IHJ8" s="179"/>
      <c r="IHK8" s="179"/>
      <c r="IHL8" s="199"/>
      <c r="IHM8" s="199"/>
      <c r="IHN8" s="199"/>
      <c r="IHO8" s="199"/>
      <c r="IHP8" s="199"/>
      <c r="IHQ8" s="199"/>
      <c r="IHR8" s="199"/>
      <c r="IHS8" s="199"/>
      <c r="IHT8" s="189"/>
      <c r="IHU8" s="209"/>
      <c r="IHV8" s="179"/>
      <c r="IHW8" s="179"/>
      <c r="IHX8" s="179"/>
      <c r="IHY8" s="179"/>
      <c r="IHZ8" s="179"/>
      <c r="IIA8" s="179"/>
      <c r="IIB8" s="199"/>
      <c r="IIC8" s="199"/>
      <c r="IID8" s="199"/>
      <c r="IIE8" s="199"/>
      <c r="IIF8" s="199"/>
      <c r="IIG8" s="199"/>
      <c r="IIH8" s="199"/>
      <c r="III8" s="199"/>
      <c r="IIJ8" s="189"/>
      <c r="IIK8" s="209"/>
      <c r="IIL8" s="179"/>
      <c r="IIM8" s="179"/>
      <c r="IIN8" s="179"/>
      <c r="IIO8" s="179"/>
      <c r="IIP8" s="179"/>
      <c r="IIQ8" s="179"/>
      <c r="IIR8" s="199"/>
      <c r="IIS8" s="199"/>
      <c r="IIT8" s="199"/>
      <c r="IIU8" s="199"/>
      <c r="IIV8" s="199"/>
      <c r="IIW8" s="199"/>
      <c r="IIX8" s="199"/>
      <c r="IIY8" s="199"/>
      <c r="IIZ8" s="189"/>
      <c r="IJA8" s="209"/>
      <c r="IJB8" s="179"/>
      <c r="IJC8" s="179"/>
      <c r="IJD8" s="179"/>
      <c r="IJE8" s="179"/>
      <c r="IJF8" s="179"/>
      <c r="IJG8" s="179"/>
      <c r="IJH8" s="199"/>
      <c r="IJI8" s="199"/>
      <c r="IJJ8" s="199"/>
      <c r="IJK8" s="199"/>
      <c r="IJL8" s="199"/>
      <c r="IJM8" s="199"/>
      <c r="IJN8" s="199"/>
      <c r="IJO8" s="199"/>
      <c r="IJP8" s="189"/>
      <c r="IJQ8" s="209"/>
      <c r="IJR8" s="179"/>
      <c r="IJS8" s="179"/>
      <c r="IJT8" s="179"/>
      <c r="IJU8" s="179"/>
      <c r="IJV8" s="179"/>
      <c r="IJW8" s="179"/>
      <c r="IJX8" s="199"/>
      <c r="IJY8" s="199"/>
      <c r="IJZ8" s="199"/>
      <c r="IKA8" s="199"/>
      <c r="IKB8" s="199"/>
      <c r="IKC8" s="199"/>
      <c r="IKD8" s="199"/>
      <c r="IKE8" s="199"/>
      <c r="IKF8" s="189"/>
      <c r="IKG8" s="209"/>
      <c r="IKH8" s="179"/>
      <c r="IKI8" s="179"/>
      <c r="IKJ8" s="179"/>
      <c r="IKK8" s="179"/>
      <c r="IKL8" s="179"/>
      <c r="IKM8" s="179"/>
      <c r="IKN8" s="199"/>
      <c r="IKO8" s="199"/>
      <c r="IKP8" s="199"/>
      <c r="IKQ8" s="199"/>
      <c r="IKR8" s="199"/>
      <c r="IKS8" s="199"/>
      <c r="IKT8" s="199"/>
      <c r="IKU8" s="199"/>
      <c r="IKV8" s="189"/>
      <c r="IKW8" s="209"/>
      <c r="IKX8" s="179"/>
      <c r="IKY8" s="179"/>
      <c r="IKZ8" s="179"/>
      <c r="ILA8" s="179"/>
      <c r="ILB8" s="179"/>
      <c r="ILC8" s="179"/>
      <c r="ILD8" s="199"/>
      <c r="ILE8" s="199"/>
      <c r="ILF8" s="199"/>
      <c r="ILG8" s="199"/>
      <c r="ILH8" s="199"/>
      <c r="ILI8" s="199"/>
      <c r="ILJ8" s="199"/>
      <c r="ILK8" s="199"/>
      <c r="ILL8" s="189"/>
      <c r="ILM8" s="209"/>
      <c r="ILN8" s="179"/>
      <c r="ILO8" s="179"/>
      <c r="ILP8" s="179"/>
      <c r="ILQ8" s="179"/>
      <c r="ILR8" s="179"/>
      <c r="ILS8" s="179"/>
      <c r="ILT8" s="199"/>
      <c r="ILU8" s="199"/>
      <c r="ILV8" s="199"/>
      <c r="ILW8" s="199"/>
      <c r="ILX8" s="199"/>
      <c r="ILY8" s="199"/>
      <c r="ILZ8" s="199"/>
      <c r="IMA8" s="199"/>
      <c r="IMB8" s="189"/>
      <c r="IMC8" s="209"/>
      <c r="IMD8" s="179"/>
      <c r="IME8" s="179"/>
      <c r="IMF8" s="179"/>
      <c r="IMG8" s="179"/>
      <c r="IMH8" s="179"/>
      <c r="IMI8" s="179"/>
      <c r="IMJ8" s="199"/>
      <c r="IMK8" s="199"/>
      <c r="IML8" s="199"/>
      <c r="IMM8" s="199"/>
      <c r="IMN8" s="199"/>
      <c r="IMO8" s="199"/>
      <c r="IMP8" s="199"/>
      <c r="IMQ8" s="199"/>
      <c r="IMR8" s="189"/>
      <c r="IMS8" s="209"/>
      <c r="IMT8" s="179"/>
      <c r="IMU8" s="179"/>
      <c r="IMV8" s="179"/>
      <c r="IMW8" s="179"/>
      <c r="IMX8" s="179"/>
      <c r="IMY8" s="179"/>
      <c r="IMZ8" s="199"/>
      <c r="INA8" s="199"/>
      <c r="INB8" s="199"/>
      <c r="INC8" s="199"/>
      <c r="IND8" s="199"/>
      <c r="INE8" s="199"/>
      <c r="INF8" s="199"/>
      <c r="ING8" s="199"/>
      <c r="INH8" s="189"/>
      <c r="INI8" s="209"/>
      <c r="INJ8" s="179"/>
      <c r="INK8" s="179"/>
      <c r="INL8" s="179"/>
      <c r="INM8" s="179"/>
      <c r="INN8" s="179"/>
      <c r="INO8" s="179"/>
      <c r="INP8" s="199"/>
      <c r="INQ8" s="199"/>
      <c r="INR8" s="199"/>
      <c r="INS8" s="199"/>
      <c r="INT8" s="199"/>
      <c r="INU8" s="199"/>
      <c r="INV8" s="199"/>
      <c r="INW8" s="199"/>
      <c r="INX8" s="189"/>
      <c r="INY8" s="209"/>
      <c r="INZ8" s="179"/>
      <c r="IOA8" s="179"/>
      <c r="IOB8" s="179"/>
      <c r="IOC8" s="179"/>
      <c r="IOD8" s="179"/>
      <c r="IOE8" s="179"/>
      <c r="IOF8" s="199"/>
      <c r="IOG8" s="199"/>
      <c r="IOH8" s="199"/>
      <c r="IOI8" s="199"/>
      <c r="IOJ8" s="199"/>
      <c r="IOK8" s="199"/>
      <c r="IOL8" s="199"/>
      <c r="IOM8" s="199"/>
      <c r="ION8" s="189"/>
      <c r="IOO8" s="209"/>
      <c r="IOP8" s="179"/>
      <c r="IOQ8" s="179"/>
      <c r="IOR8" s="179"/>
      <c r="IOS8" s="179"/>
      <c r="IOT8" s="179"/>
      <c r="IOU8" s="179"/>
      <c r="IOV8" s="199"/>
      <c r="IOW8" s="199"/>
      <c r="IOX8" s="199"/>
      <c r="IOY8" s="199"/>
      <c r="IOZ8" s="199"/>
      <c r="IPA8" s="199"/>
      <c r="IPB8" s="199"/>
      <c r="IPC8" s="199"/>
      <c r="IPD8" s="189"/>
      <c r="IPE8" s="209"/>
      <c r="IPF8" s="179"/>
      <c r="IPG8" s="179"/>
      <c r="IPH8" s="179"/>
      <c r="IPI8" s="179"/>
      <c r="IPJ8" s="179"/>
      <c r="IPK8" s="179"/>
      <c r="IPL8" s="199"/>
      <c r="IPM8" s="199"/>
      <c r="IPN8" s="199"/>
      <c r="IPO8" s="199"/>
      <c r="IPP8" s="199"/>
      <c r="IPQ8" s="199"/>
      <c r="IPR8" s="199"/>
      <c r="IPS8" s="199"/>
      <c r="IPT8" s="189"/>
      <c r="IPU8" s="209"/>
      <c r="IPV8" s="179"/>
      <c r="IPW8" s="179"/>
      <c r="IPX8" s="179"/>
      <c r="IPY8" s="179"/>
      <c r="IPZ8" s="179"/>
      <c r="IQA8" s="179"/>
      <c r="IQB8" s="199"/>
      <c r="IQC8" s="199"/>
      <c r="IQD8" s="199"/>
      <c r="IQE8" s="199"/>
      <c r="IQF8" s="199"/>
      <c r="IQG8" s="199"/>
      <c r="IQH8" s="199"/>
      <c r="IQI8" s="199"/>
      <c r="IQJ8" s="189"/>
      <c r="IQK8" s="209"/>
      <c r="IQL8" s="179"/>
      <c r="IQM8" s="179"/>
      <c r="IQN8" s="179"/>
      <c r="IQO8" s="179"/>
      <c r="IQP8" s="179"/>
      <c r="IQQ8" s="179"/>
      <c r="IQR8" s="199"/>
      <c r="IQS8" s="199"/>
      <c r="IQT8" s="199"/>
      <c r="IQU8" s="199"/>
      <c r="IQV8" s="199"/>
      <c r="IQW8" s="199"/>
      <c r="IQX8" s="199"/>
      <c r="IQY8" s="199"/>
      <c r="IQZ8" s="189"/>
      <c r="IRA8" s="209"/>
      <c r="IRB8" s="179"/>
      <c r="IRC8" s="179"/>
      <c r="IRD8" s="179"/>
      <c r="IRE8" s="179"/>
      <c r="IRF8" s="179"/>
      <c r="IRG8" s="179"/>
      <c r="IRH8" s="199"/>
      <c r="IRI8" s="199"/>
      <c r="IRJ8" s="199"/>
      <c r="IRK8" s="199"/>
      <c r="IRL8" s="199"/>
      <c r="IRM8" s="199"/>
      <c r="IRN8" s="199"/>
      <c r="IRO8" s="199"/>
      <c r="IRP8" s="189"/>
      <c r="IRQ8" s="209"/>
      <c r="IRR8" s="179"/>
      <c r="IRS8" s="179"/>
      <c r="IRT8" s="179"/>
      <c r="IRU8" s="179"/>
      <c r="IRV8" s="179"/>
      <c r="IRW8" s="179"/>
      <c r="IRX8" s="199"/>
      <c r="IRY8" s="199"/>
      <c r="IRZ8" s="199"/>
      <c r="ISA8" s="199"/>
      <c r="ISB8" s="199"/>
      <c r="ISC8" s="199"/>
      <c r="ISD8" s="199"/>
      <c r="ISE8" s="199"/>
      <c r="ISF8" s="189"/>
      <c r="ISG8" s="209"/>
      <c r="ISH8" s="179"/>
      <c r="ISI8" s="179"/>
      <c r="ISJ8" s="179"/>
      <c r="ISK8" s="179"/>
      <c r="ISL8" s="179"/>
      <c r="ISM8" s="179"/>
      <c r="ISN8" s="199"/>
      <c r="ISO8" s="199"/>
      <c r="ISP8" s="199"/>
      <c r="ISQ8" s="199"/>
      <c r="ISR8" s="199"/>
      <c r="ISS8" s="199"/>
      <c r="IST8" s="199"/>
      <c r="ISU8" s="199"/>
      <c r="ISV8" s="189"/>
      <c r="ISW8" s="209"/>
      <c r="ISX8" s="179"/>
      <c r="ISY8" s="179"/>
      <c r="ISZ8" s="179"/>
      <c r="ITA8" s="179"/>
      <c r="ITB8" s="179"/>
      <c r="ITC8" s="179"/>
      <c r="ITD8" s="199"/>
      <c r="ITE8" s="199"/>
      <c r="ITF8" s="199"/>
      <c r="ITG8" s="199"/>
      <c r="ITH8" s="199"/>
      <c r="ITI8" s="199"/>
      <c r="ITJ8" s="199"/>
      <c r="ITK8" s="199"/>
      <c r="ITL8" s="189"/>
      <c r="ITM8" s="209"/>
      <c r="ITN8" s="179"/>
      <c r="ITO8" s="179"/>
      <c r="ITP8" s="179"/>
      <c r="ITQ8" s="179"/>
      <c r="ITR8" s="179"/>
      <c r="ITS8" s="179"/>
      <c r="ITT8" s="199"/>
      <c r="ITU8" s="199"/>
      <c r="ITV8" s="199"/>
      <c r="ITW8" s="199"/>
      <c r="ITX8" s="199"/>
      <c r="ITY8" s="199"/>
      <c r="ITZ8" s="199"/>
      <c r="IUA8" s="199"/>
      <c r="IUB8" s="189"/>
      <c r="IUC8" s="209"/>
      <c r="IUD8" s="179"/>
      <c r="IUE8" s="179"/>
      <c r="IUF8" s="179"/>
      <c r="IUG8" s="179"/>
      <c r="IUH8" s="179"/>
      <c r="IUI8" s="179"/>
      <c r="IUJ8" s="199"/>
      <c r="IUK8" s="199"/>
      <c r="IUL8" s="199"/>
      <c r="IUM8" s="199"/>
      <c r="IUN8" s="199"/>
      <c r="IUO8" s="199"/>
      <c r="IUP8" s="199"/>
      <c r="IUQ8" s="199"/>
      <c r="IUR8" s="189"/>
      <c r="IUS8" s="209"/>
      <c r="IUT8" s="179"/>
      <c r="IUU8" s="179"/>
      <c r="IUV8" s="179"/>
      <c r="IUW8" s="179"/>
      <c r="IUX8" s="179"/>
      <c r="IUY8" s="179"/>
      <c r="IUZ8" s="199"/>
      <c r="IVA8" s="199"/>
      <c r="IVB8" s="199"/>
      <c r="IVC8" s="199"/>
      <c r="IVD8" s="199"/>
      <c r="IVE8" s="199"/>
      <c r="IVF8" s="199"/>
      <c r="IVG8" s="199"/>
      <c r="IVH8" s="189"/>
      <c r="IVI8" s="209"/>
      <c r="IVJ8" s="179"/>
      <c r="IVK8" s="179"/>
      <c r="IVL8" s="179"/>
      <c r="IVM8" s="179"/>
      <c r="IVN8" s="179"/>
      <c r="IVO8" s="179"/>
      <c r="IVP8" s="199"/>
      <c r="IVQ8" s="199"/>
      <c r="IVR8" s="199"/>
      <c r="IVS8" s="199"/>
      <c r="IVT8" s="199"/>
      <c r="IVU8" s="199"/>
      <c r="IVV8" s="199"/>
      <c r="IVW8" s="199"/>
      <c r="IVX8" s="189"/>
      <c r="IVY8" s="209"/>
      <c r="IVZ8" s="179"/>
      <c r="IWA8" s="179"/>
      <c r="IWB8" s="179"/>
      <c r="IWC8" s="179"/>
      <c r="IWD8" s="179"/>
      <c r="IWE8" s="179"/>
      <c r="IWF8" s="199"/>
      <c r="IWG8" s="199"/>
      <c r="IWH8" s="199"/>
      <c r="IWI8" s="199"/>
      <c r="IWJ8" s="199"/>
      <c r="IWK8" s="199"/>
      <c r="IWL8" s="199"/>
      <c r="IWM8" s="199"/>
      <c r="IWN8" s="189"/>
      <c r="IWO8" s="209"/>
      <c r="IWP8" s="179"/>
      <c r="IWQ8" s="179"/>
      <c r="IWR8" s="179"/>
      <c r="IWS8" s="179"/>
      <c r="IWT8" s="179"/>
      <c r="IWU8" s="179"/>
      <c r="IWV8" s="199"/>
      <c r="IWW8" s="199"/>
      <c r="IWX8" s="199"/>
      <c r="IWY8" s="199"/>
      <c r="IWZ8" s="199"/>
      <c r="IXA8" s="199"/>
      <c r="IXB8" s="199"/>
      <c r="IXC8" s="199"/>
      <c r="IXD8" s="189"/>
      <c r="IXE8" s="209"/>
      <c r="IXF8" s="179"/>
      <c r="IXG8" s="179"/>
      <c r="IXH8" s="179"/>
      <c r="IXI8" s="179"/>
      <c r="IXJ8" s="179"/>
      <c r="IXK8" s="179"/>
      <c r="IXL8" s="199"/>
      <c r="IXM8" s="199"/>
      <c r="IXN8" s="199"/>
      <c r="IXO8" s="199"/>
      <c r="IXP8" s="199"/>
      <c r="IXQ8" s="199"/>
      <c r="IXR8" s="199"/>
      <c r="IXS8" s="199"/>
      <c r="IXT8" s="189"/>
      <c r="IXU8" s="209"/>
      <c r="IXV8" s="179"/>
      <c r="IXW8" s="179"/>
      <c r="IXX8" s="179"/>
      <c r="IXY8" s="179"/>
      <c r="IXZ8" s="179"/>
      <c r="IYA8" s="179"/>
      <c r="IYB8" s="199"/>
      <c r="IYC8" s="199"/>
      <c r="IYD8" s="199"/>
      <c r="IYE8" s="199"/>
      <c r="IYF8" s="199"/>
      <c r="IYG8" s="199"/>
      <c r="IYH8" s="199"/>
      <c r="IYI8" s="199"/>
      <c r="IYJ8" s="189"/>
      <c r="IYK8" s="209"/>
      <c r="IYL8" s="179"/>
      <c r="IYM8" s="179"/>
      <c r="IYN8" s="179"/>
      <c r="IYO8" s="179"/>
      <c r="IYP8" s="179"/>
      <c r="IYQ8" s="179"/>
      <c r="IYR8" s="199"/>
      <c r="IYS8" s="199"/>
      <c r="IYT8" s="199"/>
      <c r="IYU8" s="199"/>
      <c r="IYV8" s="199"/>
      <c r="IYW8" s="199"/>
      <c r="IYX8" s="199"/>
      <c r="IYY8" s="199"/>
      <c r="IYZ8" s="189"/>
      <c r="IZA8" s="209"/>
      <c r="IZB8" s="179"/>
      <c r="IZC8" s="179"/>
      <c r="IZD8" s="179"/>
      <c r="IZE8" s="179"/>
      <c r="IZF8" s="179"/>
      <c r="IZG8" s="179"/>
      <c r="IZH8" s="199"/>
      <c r="IZI8" s="199"/>
      <c r="IZJ8" s="199"/>
      <c r="IZK8" s="199"/>
      <c r="IZL8" s="199"/>
      <c r="IZM8" s="199"/>
      <c r="IZN8" s="199"/>
      <c r="IZO8" s="199"/>
      <c r="IZP8" s="189"/>
      <c r="IZQ8" s="209"/>
      <c r="IZR8" s="179"/>
      <c r="IZS8" s="179"/>
      <c r="IZT8" s="179"/>
      <c r="IZU8" s="179"/>
      <c r="IZV8" s="179"/>
      <c r="IZW8" s="179"/>
      <c r="IZX8" s="199"/>
      <c r="IZY8" s="199"/>
      <c r="IZZ8" s="199"/>
      <c r="JAA8" s="199"/>
      <c r="JAB8" s="199"/>
      <c r="JAC8" s="199"/>
      <c r="JAD8" s="199"/>
      <c r="JAE8" s="199"/>
      <c r="JAF8" s="189"/>
      <c r="JAG8" s="209"/>
      <c r="JAH8" s="179"/>
      <c r="JAI8" s="179"/>
      <c r="JAJ8" s="179"/>
      <c r="JAK8" s="179"/>
      <c r="JAL8" s="179"/>
      <c r="JAM8" s="179"/>
      <c r="JAN8" s="199"/>
      <c r="JAO8" s="199"/>
      <c r="JAP8" s="199"/>
      <c r="JAQ8" s="199"/>
      <c r="JAR8" s="199"/>
      <c r="JAS8" s="199"/>
      <c r="JAT8" s="199"/>
      <c r="JAU8" s="199"/>
      <c r="JAV8" s="189"/>
      <c r="JAW8" s="209"/>
      <c r="JAX8" s="179"/>
      <c r="JAY8" s="179"/>
      <c r="JAZ8" s="179"/>
      <c r="JBA8" s="179"/>
      <c r="JBB8" s="179"/>
      <c r="JBC8" s="179"/>
      <c r="JBD8" s="199"/>
      <c r="JBE8" s="199"/>
      <c r="JBF8" s="199"/>
      <c r="JBG8" s="199"/>
      <c r="JBH8" s="199"/>
      <c r="JBI8" s="199"/>
      <c r="JBJ8" s="199"/>
      <c r="JBK8" s="199"/>
      <c r="JBL8" s="189"/>
      <c r="JBM8" s="209"/>
      <c r="JBN8" s="179"/>
      <c r="JBO8" s="179"/>
      <c r="JBP8" s="179"/>
      <c r="JBQ8" s="179"/>
      <c r="JBR8" s="179"/>
      <c r="JBS8" s="179"/>
      <c r="JBT8" s="199"/>
      <c r="JBU8" s="199"/>
      <c r="JBV8" s="199"/>
      <c r="JBW8" s="199"/>
      <c r="JBX8" s="199"/>
      <c r="JBY8" s="199"/>
      <c r="JBZ8" s="199"/>
      <c r="JCA8" s="199"/>
      <c r="JCB8" s="189"/>
      <c r="JCC8" s="209"/>
      <c r="JCD8" s="179"/>
      <c r="JCE8" s="179"/>
      <c r="JCF8" s="179"/>
      <c r="JCG8" s="179"/>
      <c r="JCH8" s="179"/>
      <c r="JCI8" s="179"/>
      <c r="JCJ8" s="199"/>
      <c r="JCK8" s="199"/>
      <c r="JCL8" s="199"/>
      <c r="JCM8" s="199"/>
      <c r="JCN8" s="199"/>
      <c r="JCO8" s="199"/>
      <c r="JCP8" s="199"/>
      <c r="JCQ8" s="199"/>
      <c r="JCR8" s="189"/>
      <c r="JCS8" s="209"/>
      <c r="JCT8" s="179"/>
      <c r="JCU8" s="179"/>
      <c r="JCV8" s="179"/>
      <c r="JCW8" s="179"/>
      <c r="JCX8" s="179"/>
      <c r="JCY8" s="179"/>
      <c r="JCZ8" s="199"/>
      <c r="JDA8" s="199"/>
      <c r="JDB8" s="199"/>
      <c r="JDC8" s="199"/>
      <c r="JDD8" s="199"/>
      <c r="JDE8" s="199"/>
      <c r="JDF8" s="199"/>
      <c r="JDG8" s="199"/>
      <c r="JDH8" s="189"/>
      <c r="JDI8" s="209"/>
      <c r="JDJ8" s="179"/>
      <c r="JDK8" s="179"/>
      <c r="JDL8" s="179"/>
      <c r="JDM8" s="179"/>
      <c r="JDN8" s="179"/>
      <c r="JDO8" s="179"/>
      <c r="JDP8" s="199"/>
      <c r="JDQ8" s="199"/>
      <c r="JDR8" s="199"/>
      <c r="JDS8" s="199"/>
      <c r="JDT8" s="199"/>
      <c r="JDU8" s="199"/>
      <c r="JDV8" s="199"/>
      <c r="JDW8" s="199"/>
      <c r="JDX8" s="189"/>
      <c r="JDY8" s="209"/>
      <c r="JDZ8" s="179"/>
      <c r="JEA8" s="179"/>
      <c r="JEB8" s="179"/>
      <c r="JEC8" s="179"/>
      <c r="JED8" s="179"/>
      <c r="JEE8" s="179"/>
      <c r="JEF8" s="199"/>
      <c r="JEG8" s="199"/>
      <c r="JEH8" s="199"/>
      <c r="JEI8" s="199"/>
      <c r="JEJ8" s="199"/>
      <c r="JEK8" s="199"/>
      <c r="JEL8" s="199"/>
      <c r="JEM8" s="199"/>
      <c r="JEN8" s="189"/>
      <c r="JEO8" s="209"/>
      <c r="JEP8" s="179"/>
      <c r="JEQ8" s="179"/>
      <c r="JER8" s="179"/>
      <c r="JES8" s="179"/>
      <c r="JET8" s="179"/>
      <c r="JEU8" s="179"/>
      <c r="JEV8" s="199"/>
      <c r="JEW8" s="199"/>
      <c r="JEX8" s="199"/>
      <c r="JEY8" s="199"/>
      <c r="JEZ8" s="199"/>
      <c r="JFA8" s="199"/>
      <c r="JFB8" s="199"/>
      <c r="JFC8" s="199"/>
      <c r="JFD8" s="189"/>
      <c r="JFE8" s="209"/>
      <c r="JFF8" s="179"/>
      <c r="JFG8" s="179"/>
      <c r="JFH8" s="179"/>
      <c r="JFI8" s="179"/>
      <c r="JFJ8" s="179"/>
      <c r="JFK8" s="179"/>
      <c r="JFL8" s="199"/>
      <c r="JFM8" s="199"/>
      <c r="JFN8" s="199"/>
      <c r="JFO8" s="199"/>
      <c r="JFP8" s="199"/>
      <c r="JFQ8" s="199"/>
      <c r="JFR8" s="199"/>
      <c r="JFS8" s="199"/>
      <c r="JFT8" s="189"/>
      <c r="JFU8" s="209"/>
      <c r="JFV8" s="179"/>
      <c r="JFW8" s="179"/>
      <c r="JFX8" s="179"/>
      <c r="JFY8" s="179"/>
      <c r="JFZ8" s="179"/>
      <c r="JGA8" s="179"/>
      <c r="JGB8" s="199"/>
      <c r="JGC8" s="199"/>
      <c r="JGD8" s="199"/>
      <c r="JGE8" s="199"/>
      <c r="JGF8" s="199"/>
      <c r="JGG8" s="199"/>
      <c r="JGH8" s="199"/>
      <c r="JGI8" s="199"/>
      <c r="JGJ8" s="189"/>
      <c r="JGK8" s="209"/>
      <c r="JGL8" s="179"/>
      <c r="JGM8" s="179"/>
      <c r="JGN8" s="179"/>
      <c r="JGO8" s="179"/>
      <c r="JGP8" s="179"/>
      <c r="JGQ8" s="179"/>
      <c r="JGR8" s="199"/>
      <c r="JGS8" s="199"/>
      <c r="JGT8" s="199"/>
      <c r="JGU8" s="199"/>
      <c r="JGV8" s="199"/>
      <c r="JGW8" s="199"/>
      <c r="JGX8" s="199"/>
      <c r="JGY8" s="199"/>
      <c r="JGZ8" s="189"/>
      <c r="JHA8" s="209"/>
      <c r="JHB8" s="179"/>
      <c r="JHC8" s="179"/>
      <c r="JHD8" s="179"/>
      <c r="JHE8" s="179"/>
      <c r="JHF8" s="179"/>
      <c r="JHG8" s="179"/>
      <c r="JHH8" s="199"/>
      <c r="JHI8" s="199"/>
      <c r="JHJ8" s="199"/>
      <c r="JHK8" s="199"/>
      <c r="JHL8" s="199"/>
      <c r="JHM8" s="199"/>
      <c r="JHN8" s="199"/>
      <c r="JHO8" s="199"/>
      <c r="JHP8" s="189"/>
      <c r="JHQ8" s="209"/>
      <c r="JHR8" s="179"/>
      <c r="JHS8" s="179"/>
      <c r="JHT8" s="179"/>
      <c r="JHU8" s="179"/>
      <c r="JHV8" s="179"/>
      <c r="JHW8" s="179"/>
      <c r="JHX8" s="199"/>
      <c r="JHY8" s="199"/>
      <c r="JHZ8" s="199"/>
      <c r="JIA8" s="199"/>
      <c r="JIB8" s="199"/>
      <c r="JIC8" s="199"/>
      <c r="JID8" s="199"/>
      <c r="JIE8" s="199"/>
      <c r="JIF8" s="189"/>
      <c r="JIG8" s="209"/>
      <c r="JIH8" s="179"/>
      <c r="JII8" s="179"/>
      <c r="JIJ8" s="179"/>
      <c r="JIK8" s="179"/>
      <c r="JIL8" s="179"/>
      <c r="JIM8" s="179"/>
      <c r="JIN8" s="199"/>
      <c r="JIO8" s="199"/>
      <c r="JIP8" s="199"/>
      <c r="JIQ8" s="199"/>
      <c r="JIR8" s="199"/>
      <c r="JIS8" s="199"/>
      <c r="JIT8" s="199"/>
      <c r="JIU8" s="199"/>
      <c r="JIV8" s="189"/>
      <c r="JIW8" s="209"/>
      <c r="JIX8" s="179"/>
      <c r="JIY8" s="179"/>
      <c r="JIZ8" s="179"/>
      <c r="JJA8" s="179"/>
      <c r="JJB8" s="179"/>
      <c r="JJC8" s="179"/>
      <c r="JJD8" s="199"/>
      <c r="JJE8" s="199"/>
      <c r="JJF8" s="199"/>
      <c r="JJG8" s="199"/>
      <c r="JJH8" s="199"/>
      <c r="JJI8" s="199"/>
      <c r="JJJ8" s="199"/>
      <c r="JJK8" s="199"/>
      <c r="JJL8" s="189"/>
      <c r="JJM8" s="209"/>
      <c r="JJN8" s="179"/>
      <c r="JJO8" s="179"/>
      <c r="JJP8" s="179"/>
      <c r="JJQ8" s="179"/>
      <c r="JJR8" s="179"/>
      <c r="JJS8" s="179"/>
      <c r="JJT8" s="199"/>
      <c r="JJU8" s="199"/>
      <c r="JJV8" s="199"/>
      <c r="JJW8" s="199"/>
      <c r="JJX8" s="199"/>
      <c r="JJY8" s="199"/>
      <c r="JJZ8" s="199"/>
      <c r="JKA8" s="199"/>
      <c r="JKB8" s="189"/>
      <c r="JKC8" s="209"/>
      <c r="JKD8" s="179"/>
      <c r="JKE8" s="179"/>
      <c r="JKF8" s="179"/>
      <c r="JKG8" s="179"/>
      <c r="JKH8" s="179"/>
      <c r="JKI8" s="179"/>
      <c r="JKJ8" s="199"/>
      <c r="JKK8" s="199"/>
      <c r="JKL8" s="199"/>
      <c r="JKM8" s="199"/>
      <c r="JKN8" s="199"/>
      <c r="JKO8" s="199"/>
      <c r="JKP8" s="199"/>
      <c r="JKQ8" s="199"/>
      <c r="JKR8" s="189"/>
      <c r="JKS8" s="209"/>
      <c r="JKT8" s="179"/>
      <c r="JKU8" s="179"/>
      <c r="JKV8" s="179"/>
      <c r="JKW8" s="179"/>
      <c r="JKX8" s="179"/>
      <c r="JKY8" s="179"/>
      <c r="JKZ8" s="199"/>
      <c r="JLA8" s="199"/>
      <c r="JLB8" s="199"/>
      <c r="JLC8" s="199"/>
      <c r="JLD8" s="199"/>
      <c r="JLE8" s="199"/>
      <c r="JLF8" s="199"/>
      <c r="JLG8" s="199"/>
      <c r="JLH8" s="189"/>
      <c r="JLI8" s="209"/>
      <c r="JLJ8" s="179"/>
      <c r="JLK8" s="179"/>
      <c r="JLL8" s="179"/>
      <c r="JLM8" s="179"/>
      <c r="JLN8" s="179"/>
      <c r="JLO8" s="179"/>
      <c r="JLP8" s="199"/>
      <c r="JLQ8" s="199"/>
      <c r="JLR8" s="199"/>
      <c r="JLS8" s="199"/>
      <c r="JLT8" s="199"/>
      <c r="JLU8" s="199"/>
      <c r="JLV8" s="199"/>
      <c r="JLW8" s="199"/>
      <c r="JLX8" s="189"/>
      <c r="JLY8" s="209"/>
      <c r="JLZ8" s="179"/>
      <c r="JMA8" s="179"/>
      <c r="JMB8" s="179"/>
      <c r="JMC8" s="179"/>
      <c r="JMD8" s="179"/>
      <c r="JME8" s="179"/>
      <c r="JMF8" s="199"/>
      <c r="JMG8" s="199"/>
      <c r="JMH8" s="199"/>
      <c r="JMI8" s="199"/>
      <c r="JMJ8" s="199"/>
      <c r="JMK8" s="199"/>
      <c r="JML8" s="199"/>
      <c r="JMM8" s="199"/>
      <c r="JMN8" s="189"/>
      <c r="JMO8" s="209"/>
      <c r="JMP8" s="179"/>
      <c r="JMQ8" s="179"/>
      <c r="JMR8" s="179"/>
      <c r="JMS8" s="179"/>
      <c r="JMT8" s="179"/>
      <c r="JMU8" s="179"/>
      <c r="JMV8" s="199"/>
      <c r="JMW8" s="199"/>
      <c r="JMX8" s="199"/>
      <c r="JMY8" s="199"/>
      <c r="JMZ8" s="199"/>
      <c r="JNA8" s="199"/>
      <c r="JNB8" s="199"/>
      <c r="JNC8" s="199"/>
      <c r="JND8" s="189"/>
      <c r="JNE8" s="209"/>
      <c r="JNF8" s="179"/>
      <c r="JNG8" s="179"/>
      <c r="JNH8" s="179"/>
      <c r="JNI8" s="179"/>
      <c r="JNJ8" s="179"/>
      <c r="JNK8" s="179"/>
      <c r="JNL8" s="199"/>
      <c r="JNM8" s="199"/>
      <c r="JNN8" s="199"/>
      <c r="JNO8" s="199"/>
      <c r="JNP8" s="199"/>
      <c r="JNQ8" s="199"/>
      <c r="JNR8" s="199"/>
      <c r="JNS8" s="199"/>
      <c r="JNT8" s="189"/>
      <c r="JNU8" s="209"/>
      <c r="JNV8" s="179"/>
      <c r="JNW8" s="179"/>
      <c r="JNX8" s="179"/>
      <c r="JNY8" s="179"/>
      <c r="JNZ8" s="179"/>
      <c r="JOA8" s="179"/>
      <c r="JOB8" s="199"/>
      <c r="JOC8" s="199"/>
      <c r="JOD8" s="199"/>
      <c r="JOE8" s="199"/>
      <c r="JOF8" s="199"/>
      <c r="JOG8" s="199"/>
      <c r="JOH8" s="199"/>
      <c r="JOI8" s="199"/>
      <c r="JOJ8" s="189"/>
      <c r="JOK8" s="209"/>
      <c r="JOL8" s="179"/>
      <c r="JOM8" s="179"/>
      <c r="JON8" s="179"/>
      <c r="JOO8" s="179"/>
      <c r="JOP8" s="179"/>
      <c r="JOQ8" s="179"/>
      <c r="JOR8" s="199"/>
      <c r="JOS8" s="199"/>
      <c r="JOT8" s="199"/>
      <c r="JOU8" s="199"/>
      <c r="JOV8" s="199"/>
      <c r="JOW8" s="199"/>
      <c r="JOX8" s="199"/>
      <c r="JOY8" s="199"/>
      <c r="JOZ8" s="189"/>
      <c r="JPA8" s="209"/>
      <c r="JPB8" s="179"/>
      <c r="JPC8" s="179"/>
      <c r="JPD8" s="179"/>
      <c r="JPE8" s="179"/>
      <c r="JPF8" s="179"/>
      <c r="JPG8" s="179"/>
      <c r="JPH8" s="199"/>
      <c r="JPI8" s="199"/>
      <c r="JPJ8" s="199"/>
      <c r="JPK8" s="199"/>
      <c r="JPL8" s="199"/>
      <c r="JPM8" s="199"/>
      <c r="JPN8" s="199"/>
      <c r="JPO8" s="199"/>
      <c r="JPP8" s="189"/>
      <c r="JPQ8" s="209"/>
      <c r="JPR8" s="179"/>
      <c r="JPS8" s="179"/>
      <c r="JPT8" s="179"/>
      <c r="JPU8" s="179"/>
      <c r="JPV8" s="179"/>
      <c r="JPW8" s="179"/>
      <c r="JPX8" s="199"/>
      <c r="JPY8" s="199"/>
      <c r="JPZ8" s="199"/>
      <c r="JQA8" s="199"/>
      <c r="JQB8" s="199"/>
      <c r="JQC8" s="199"/>
      <c r="JQD8" s="199"/>
      <c r="JQE8" s="199"/>
      <c r="JQF8" s="189"/>
      <c r="JQG8" s="209"/>
      <c r="JQH8" s="179"/>
      <c r="JQI8" s="179"/>
      <c r="JQJ8" s="179"/>
      <c r="JQK8" s="179"/>
      <c r="JQL8" s="179"/>
      <c r="JQM8" s="179"/>
      <c r="JQN8" s="199"/>
      <c r="JQO8" s="199"/>
      <c r="JQP8" s="199"/>
      <c r="JQQ8" s="199"/>
      <c r="JQR8" s="199"/>
      <c r="JQS8" s="199"/>
      <c r="JQT8" s="199"/>
      <c r="JQU8" s="199"/>
      <c r="JQV8" s="189"/>
      <c r="JQW8" s="209"/>
      <c r="JQX8" s="179"/>
      <c r="JQY8" s="179"/>
      <c r="JQZ8" s="179"/>
      <c r="JRA8" s="179"/>
      <c r="JRB8" s="179"/>
      <c r="JRC8" s="179"/>
      <c r="JRD8" s="199"/>
      <c r="JRE8" s="199"/>
      <c r="JRF8" s="199"/>
      <c r="JRG8" s="199"/>
      <c r="JRH8" s="199"/>
      <c r="JRI8" s="199"/>
      <c r="JRJ8" s="199"/>
      <c r="JRK8" s="199"/>
      <c r="JRL8" s="189"/>
      <c r="JRM8" s="209"/>
      <c r="JRN8" s="179"/>
      <c r="JRO8" s="179"/>
      <c r="JRP8" s="179"/>
      <c r="JRQ8" s="179"/>
      <c r="JRR8" s="179"/>
      <c r="JRS8" s="179"/>
      <c r="JRT8" s="199"/>
      <c r="JRU8" s="199"/>
      <c r="JRV8" s="199"/>
      <c r="JRW8" s="199"/>
      <c r="JRX8" s="199"/>
      <c r="JRY8" s="199"/>
      <c r="JRZ8" s="199"/>
      <c r="JSA8" s="199"/>
      <c r="JSB8" s="189"/>
      <c r="JSC8" s="209"/>
      <c r="JSD8" s="179"/>
      <c r="JSE8" s="179"/>
      <c r="JSF8" s="179"/>
      <c r="JSG8" s="179"/>
      <c r="JSH8" s="179"/>
      <c r="JSI8" s="179"/>
      <c r="JSJ8" s="199"/>
      <c r="JSK8" s="199"/>
      <c r="JSL8" s="199"/>
      <c r="JSM8" s="199"/>
      <c r="JSN8" s="199"/>
      <c r="JSO8" s="199"/>
      <c r="JSP8" s="199"/>
      <c r="JSQ8" s="199"/>
      <c r="JSR8" s="189"/>
      <c r="JSS8" s="209"/>
      <c r="JST8" s="179"/>
      <c r="JSU8" s="179"/>
      <c r="JSV8" s="179"/>
      <c r="JSW8" s="179"/>
      <c r="JSX8" s="179"/>
      <c r="JSY8" s="179"/>
      <c r="JSZ8" s="199"/>
      <c r="JTA8" s="199"/>
      <c r="JTB8" s="199"/>
      <c r="JTC8" s="199"/>
      <c r="JTD8" s="199"/>
      <c r="JTE8" s="199"/>
      <c r="JTF8" s="199"/>
      <c r="JTG8" s="199"/>
      <c r="JTH8" s="189"/>
      <c r="JTI8" s="209"/>
      <c r="JTJ8" s="179"/>
      <c r="JTK8" s="179"/>
      <c r="JTL8" s="179"/>
      <c r="JTM8" s="179"/>
      <c r="JTN8" s="179"/>
      <c r="JTO8" s="179"/>
      <c r="JTP8" s="199"/>
      <c r="JTQ8" s="199"/>
      <c r="JTR8" s="199"/>
      <c r="JTS8" s="199"/>
      <c r="JTT8" s="199"/>
      <c r="JTU8" s="199"/>
      <c r="JTV8" s="199"/>
      <c r="JTW8" s="199"/>
      <c r="JTX8" s="189"/>
      <c r="JTY8" s="209"/>
      <c r="JTZ8" s="179"/>
      <c r="JUA8" s="179"/>
      <c r="JUB8" s="179"/>
      <c r="JUC8" s="179"/>
      <c r="JUD8" s="179"/>
      <c r="JUE8" s="179"/>
      <c r="JUF8" s="199"/>
      <c r="JUG8" s="199"/>
      <c r="JUH8" s="199"/>
      <c r="JUI8" s="199"/>
      <c r="JUJ8" s="199"/>
      <c r="JUK8" s="199"/>
      <c r="JUL8" s="199"/>
      <c r="JUM8" s="199"/>
      <c r="JUN8" s="189"/>
      <c r="JUO8" s="209"/>
      <c r="JUP8" s="179"/>
      <c r="JUQ8" s="179"/>
      <c r="JUR8" s="179"/>
      <c r="JUS8" s="179"/>
      <c r="JUT8" s="179"/>
      <c r="JUU8" s="179"/>
      <c r="JUV8" s="199"/>
      <c r="JUW8" s="199"/>
      <c r="JUX8" s="199"/>
      <c r="JUY8" s="199"/>
      <c r="JUZ8" s="199"/>
      <c r="JVA8" s="199"/>
      <c r="JVB8" s="199"/>
      <c r="JVC8" s="199"/>
      <c r="JVD8" s="189"/>
      <c r="JVE8" s="209"/>
      <c r="JVF8" s="179"/>
      <c r="JVG8" s="179"/>
      <c r="JVH8" s="179"/>
      <c r="JVI8" s="179"/>
      <c r="JVJ8" s="179"/>
      <c r="JVK8" s="179"/>
      <c r="JVL8" s="199"/>
      <c r="JVM8" s="199"/>
      <c r="JVN8" s="199"/>
      <c r="JVO8" s="199"/>
      <c r="JVP8" s="199"/>
      <c r="JVQ8" s="199"/>
      <c r="JVR8" s="199"/>
      <c r="JVS8" s="199"/>
      <c r="JVT8" s="189"/>
      <c r="JVU8" s="209"/>
      <c r="JVV8" s="179"/>
      <c r="JVW8" s="179"/>
      <c r="JVX8" s="179"/>
      <c r="JVY8" s="179"/>
      <c r="JVZ8" s="179"/>
      <c r="JWA8" s="179"/>
      <c r="JWB8" s="199"/>
      <c r="JWC8" s="199"/>
      <c r="JWD8" s="199"/>
      <c r="JWE8" s="199"/>
      <c r="JWF8" s="199"/>
      <c r="JWG8" s="199"/>
      <c r="JWH8" s="199"/>
      <c r="JWI8" s="199"/>
      <c r="JWJ8" s="189"/>
      <c r="JWK8" s="209"/>
      <c r="JWL8" s="179"/>
      <c r="JWM8" s="179"/>
      <c r="JWN8" s="179"/>
      <c r="JWO8" s="179"/>
      <c r="JWP8" s="179"/>
      <c r="JWQ8" s="179"/>
      <c r="JWR8" s="199"/>
      <c r="JWS8" s="199"/>
      <c r="JWT8" s="199"/>
      <c r="JWU8" s="199"/>
      <c r="JWV8" s="199"/>
      <c r="JWW8" s="199"/>
      <c r="JWX8" s="199"/>
      <c r="JWY8" s="199"/>
      <c r="JWZ8" s="189"/>
      <c r="JXA8" s="209"/>
      <c r="JXB8" s="179"/>
      <c r="JXC8" s="179"/>
      <c r="JXD8" s="179"/>
      <c r="JXE8" s="179"/>
      <c r="JXF8" s="179"/>
      <c r="JXG8" s="179"/>
      <c r="JXH8" s="199"/>
      <c r="JXI8" s="199"/>
      <c r="JXJ8" s="199"/>
      <c r="JXK8" s="199"/>
      <c r="JXL8" s="199"/>
      <c r="JXM8" s="199"/>
      <c r="JXN8" s="199"/>
      <c r="JXO8" s="199"/>
      <c r="JXP8" s="189"/>
      <c r="JXQ8" s="209"/>
      <c r="JXR8" s="179"/>
      <c r="JXS8" s="179"/>
      <c r="JXT8" s="179"/>
      <c r="JXU8" s="179"/>
      <c r="JXV8" s="179"/>
      <c r="JXW8" s="179"/>
      <c r="JXX8" s="199"/>
      <c r="JXY8" s="199"/>
      <c r="JXZ8" s="199"/>
      <c r="JYA8" s="199"/>
      <c r="JYB8" s="199"/>
      <c r="JYC8" s="199"/>
      <c r="JYD8" s="199"/>
      <c r="JYE8" s="199"/>
      <c r="JYF8" s="189"/>
      <c r="JYG8" s="209"/>
      <c r="JYH8" s="179"/>
      <c r="JYI8" s="179"/>
      <c r="JYJ8" s="179"/>
      <c r="JYK8" s="179"/>
      <c r="JYL8" s="179"/>
      <c r="JYM8" s="179"/>
      <c r="JYN8" s="199"/>
      <c r="JYO8" s="199"/>
      <c r="JYP8" s="199"/>
      <c r="JYQ8" s="199"/>
      <c r="JYR8" s="199"/>
      <c r="JYS8" s="199"/>
      <c r="JYT8" s="199"/>
      <c r="JYU8" s="199"/>
      <c r="JYV8" s="189"/>
      <c r="JYW8" s="209"/>
      <c r="JYX8" s="179"/>
      <c r="JYY8" s="179"/>
      <c r="JYZ8" s="179"/>
      <c r="JZA8" s="179"/>
      <c r="JZB8" s="179"/>
      <c r="JZC8" s="179"/>
      <c r="JZD8" s="199"/>
      <c r="JZE8" s="199"/>
      <c r="JZF8" s="199"/>
      <c r="JZG8" s="199"/>
      <c r="JZH8" s="199"/>
      <c r="JZI8" s="199"/>
      <c r="JZJ8" s="199"/>
      <c r="JZK8" s="199"/>
      <c r="JZL8" s="189"/>
      <c r="JZM8" s="209"/>
      <c r="JZN8" s="179"/>
      <c r="JZO8" s="179"/>
      <c r="JZP8" s="179"/>
      <c r="JZQ8" s="179"/>
      <c r="JZR8" s="179"/>
      <c r="JZS8" s="179"/>
      <c r="JZT8" s="199"/>
      <c r="JZU8" s="199"/>
      <c r="JZV8" s="199"/>
      <c r="JZW8" s="199"/>
      <c r="JZX8" s="199"/>
      <c r="JZY8" s="199"/>
      <c r="JZZ8" s="199"/>
      <c r="KAA8" s="199"/>
      <c r="KAB8" s="189"/>
      <c r="KAC8" s="209"/>
      <c r="KAD8" s="179"/>
      <c r="KAE8" s="179"/>
      <c r="KAF8" s="179"/>
      <c r="KAG8" s="179"/>
      <c r="KAH8" s="179"/>
      <c r="KAI8" s="179"/>
      <c r="KAJ8" s="199"/>
      <c r="KAK8" s="199"/>
      <c r="KAL8" s="199"/>
      <c r="KAM8" s="199"/>
      <c r="KAN8" s="199"/>
      <c r="KAO8" s="199"/>
      <c r="KAP8" s="199"/>
      <c r="KAQ8" s="199"/>
      <c r="KAR8" s="189"/>
      <c r="KAS8" s="209"/>
      <c r="KAT8" s="179"/>
      <c r="KAU8" s="179"/>
      <c r="KAV8" s="179"/>
      <c r="KAW8" s="179"/>
      <c r="KAX8" s="179"/>
      <c r="KAY8" s="179"/>
      <c r="KAZ8" s="199"/>
      <c r="KBA8" s="199"/>
      <c r="KBB8" s="199"/>
      <c r="KBC8" s="199"/>
      <c r="KBD8" s="199"/>
      <c r="KBE8" s="199"/>
      <c r="KBF8" s="199"/>
      <c r="KBG8" s="199"/>
      <c r="KBH8" s="189"/>
      <c r="KBI8" s="209"/>
      <c r="KBJ8" s="179"/>
      <c r="KBK8" s="179"/>
      <c r="KBL8" s="179"/>
      <c r="KBM8" s="179"/>
      <c r="KBN8" s="179"/>
      <c r="KBO8" s="179"/>
      <c r="KBP8" s="199"/>
      <c r="KBQ8" s="199"/>
      <c r="KBR8" s="199"/>
      <c r="KBS8" s="199"/>
      <c r="KBT8" s="199"/>
      <c r="KBU8" s="199"/>
      <c r="KBV8" s="199"/>
      <c r="KBW8" s="199"/>
      <c r="KBX8" s="189"/>
      <c r="KBY8" s="209"/>
      <c r="KBZ8" s="179"/>
      <c r="KCA8" s="179"/>
      <c r="KCB8" s="179"/>
      <c r="KCC8" s="179"/>
      <c r="KCD8" s="179"/>
      <c r="KCE8" s="179"/>
      <c r="KCF8" s="199"/>
      <c r="KCG8" s="199"/>
      <c r="KCH8" s="199"/>
      <c r="KCI8" s="199"/>
      <c r="KCJ8" s="199"/>
      <c r="KCK8" s="199"/>
      <c r="KCL8" s="199"/>
      <c r="KCM8" s="199"/>
      <c r="KCN8" s="189"/>
      <c r="KCO8" s="209"/>
      <c r="KCP8" s="179"/>
      <c r="KCQ8" s="179"/>
      <c r="KCR8" s="179"/>
      <c r="KCS8" s="179"/>
      <c r="KCT8" s="179"/>
      <c r="KCU8" s="179"/>
      <c r="KCV8" s="199"/>
      <c r="KCW8" s="199"/>
      <c r="KCX8" s="199"/>
      <c r="KCY8" s="199"/>
      <c r="KCZ8" s="199"/>
      <c r="KDA8" s="199"/>
      <c r="KDB8" s="199"/>
      <c r="KDC8" s="199"/>
      <c r="KDD8" s="189"/>
      <c r="KDE8" s="209"/>
      <c r="KDF8" s="179"/>
      <c r="KDG8" s="179"/>
      <c r="KDH8" s="179"/>
      <c r="KDI8" s="179"/>
      <c r="KDJ8" s="179"/>
      <c r="KDK8" s="179"/>
      <c r="KDL8" s="199"/>
      <c r="KDM8" s="199"/>
      <c r="KDN8" s="199"/>
      <c r="KDO8" s="199"/>
      <c r="KDP8" s="199"/>
      <c r="KDQ8" s="199"/>
      <c r="KDR8" s="199"/>
      <c r="KDS8" s="199"/>
      <c r="KDT8" s="189"/>
      <c r="KDU8" s="209"/>
      <c r="KDV8" s="179"/>
      <c r="KDW8" s="179"/>
      <c r="KDX8" s="179"/>
      <c r="KDY8" s="179"/>
      <c r="KDZ8" s="179"/>
      <c r="KEA8" s="179"/>
      <c r="KEB8" s="199"/>
      <c r="KEC8" s="199"/>
      <c r="KED8" s="199"/>
      <c r="KEE8" s="199"/>
      <c r="KEF8" s="199"/>
      <c r="KEG8" s="199"/>
      <c r="KEH8" s="199"/>
      <c r="KEI8" s="199"/>
      <c r="KEJ8" s="189"/>
      <c r="KEK8" s="209"/>
      <c r="KEL8" s="179"/>
      <c r="KEM8" s="179"/>
      <c r="KEN8" s="179"/>
      <c r="KEO8" s="179"/>
      <c r="KEP8" s="179"/>
      <c r="KEQ8" s="179"/>
      <c r="KER8" s="199"/>
      <c r="KES8" s="199"/>
      <c r="KET8" s="199"/>
      <c r="KEU8" s="199"/>
      <c r="KEV8" s="199"/>
      <c r="KEW8" s="199"/>
      <c r="KEX8" s="199"/>
      <c r="KEY8" s="199"/>
      <c r="KEZ8" s="189"/>
      <c r="KFA8" s="209"/>
      <c r="KFB8" s="179"/>
      <c r="KFC8" s="179"/>
      <c r="KFD8" s="179"/>
      <c r="KFE8" s="179"/>
      <c r="KFF8" s="179"/>
      <c r="KFG8" s="179"/>
      <c r="KFH8" s="199"/>
      <c r="KFI8" s="199"/>
      <c r="KFJ8" s="199"/>
      <c r="KFK8" s="199"/>
      <c r="KFL8" s="199"/>
      <c r="KFM8" s="199"/>
      <c r="KFN8" s="199"/>
      <c r="KFO8" s="199"/>
      <c r="KFP8" s="189"/>
      <c r="KFQ8" s="209"/>
      <c r="KFR8" s="179"/>
      <c r="KFS8" s="179"/>
      <c r="KFT8" s="179"/>
      <c r="KFU8" s="179"/>
      <c r="KFV8" s="179"/>
      <c r="KFW8" s="179"/>
      <c r="KFX8" s="199"/>
      <c r="KFY8" s="199"/>
      <c r="KFZ8" s="199"/>
      <c r="KGA8" s="199"/>
      <c r="KGB8" s="199"/>
      <c r="KGC8" s="199"/>
      <c r="KGD8" s="199"/>
      <c r="KGE8" s="199"/>
      <c r="KGF8" s="189"/>
      <c r="KGG8" s="209"/>
      <c r="KGH8" s="179"/>
      <c r="KGI8" s="179"/>
      <c r="KGJ8" s="179"/>
      <c r="KGK8" s="179"/>
      <c r="KGL8" s="179"/>
      <c r="KGM8" s="179"/>
      <c r="KGN8" s="199"/>
      <c r="KGO8" s="199"/>
      <c r="KGP8" s="199"/>
      <c r="KGQ8" s="199"/>
      <c r="KGR8" s="199"/>
      <c r="KGS8" s="199"/>
      <c r="KGT8" s="199"/>
      <c r="KGU8" s="199"/>
      <c r="KGV8" s="189"/>
      <c r="KGW8" s="209"/>
      <c r="KGX8" s="179"/>
      <c r="KGY8" s="179"/>
      <c r="KGZ8" s="179"/>
      <c r="KHA8" s="179"/>
      <c r="KHB8" s="179"/>
      <c r="KHC8" s="179"/>
      <c r="KHD8" s="199"/>
      <c r="KHE8" s="199"/>
      <c r="KHF8" s="199"/>
      <c r="KHG8" s="199"/>
      <c r="KHH8" s="199"/>
      <c r="KHI8" s="199"/>
      <c r="KHJ8" s="199"/>
      <c r="KHK8" s="199"/>
      <c r="KHL8" s="189"/>
      <c r="KHM8" s="209"/>
      <c r="KHN8" s="179"/>
      <c r="KHO8" s="179"/>
      <c r="KHP8" s="179"/>
      <c r="KHQ8" s="179"/>
      <c r="KHR8" s="179"/>
      <c r="KHS8" s="179"/>
      <c r="KHT8" s="199"/>
      <c r="KHU8" s="199"/>
      <c r="KHV8" s="199"/>
      <c r="KHW8" s="199"/>
      <c r="KHX8" s="199"/>
      <c r="KHY8" s="199"/>
      <c r="KHZ8" s="199"/>
      <c r="KIA8" s="199"/>
      <c r="KIB8" s="189"/>
      <c r="KIC8" s="209"/>
      <c r="KID8" s="179"/>
      <c r="KIE8" s="179"/>
      <c r="KIF8" s="179"/>
      <c r="KIG8" s="179"/>
      <c r="KIH8" s="179"/>
      <c r="KII8" s="179"/>
      <c r="KIJ8" s="199"/>
      <c r="KIK8" s="199"/>
      <c r="KIL8" s="199"/>
      <c r="KIM8" s="199"/>
      <c r="KIN8" s="199"/>
      <c r="KIO8" s="199"/>
      <c r="KIP8" s="199"/>
      <c r="KIQ8" s="199"/>
      <c r="KIR8" s="189"/>
      <c r="KIS8" s="209"/>
      <c r="KIT8" s="179"/>
      <c r="KIU8" s="179"/>
      <c r="KIV8" s="179"/>
      <c r="KIW8" s="179"/>
      <c r="KIX8" s="179"/>
      <c r="KIY8" s="179"/>
      <c r="KIZ8" s="199"/>
      <c r="KJA8" s="199"/>
      <c r="KJB8" s="199"/>
      <c r="KJC8" s="199"/>
      <c r="KJD8" s="199"/>
      <c r="KJE8" s="199"/>
      <c r="KJF8" s="199"/>
      <c r="KJG8" s="199"/>
      <c r="KJH8" s="189"/>
      <c r="KJI8" s="209"/>
      <c r="KJJ8" s="179"/>
      <c r="KJK8" s="179"/>
      <c r="KJL8" s="179"/>
      <c r="KJM8" s="179"/>
      <c r="KJN8" s="179"/>
      <c r="KJO8" s="179"/>
      <c r="KJP8" s="199"/>
      <c r="KJQ8" s="199"/>
      <c r="KJR8" s="199"/>
      <c r="KJS8" s="199"/>
      <c r="KJT8" s="199"/>
      <c r="KJU8" s="199"/>
      <c r="KJV8" s="199"/>
      <c r="KJW8" s="199"/>
      <c r="KJX8" s="189"/>
      <c r="KJY8" s="209"/>
      <c r="KJZ8" s="179"/>
      <c r="KKA8" s="179"/>
      <c r="KKB8" s="179"/>
      <c r="KKC8" s="179"/>
      <c r="KKD8" s="179"/>
      <c r="KKE8" s="179"/>
      <c r="KKF8" s="199"/>
      <c r="KKG8" s="199"/>
      <c r="KKH8" s="199"/>
      <c r="KKI8" s="199"/>
      <c r="KKJ8" s="199"/>
      <c r="KKK8" s="199"/>
      <c r="KKL8" s="199"/>
      <c r="KKM8" s="199"/>
      <c r="KKN8" s="189"/>
      <c r="KKO8" s="209"/>
      <c r="KKP8" s="179"/>
      <c r="KKQ8" s="179"/>
      <c r="KKR8" s="179"/>
      <c r="KKS8" s="179"/>
      <c r="KKT8" s="179"/>
      <c r="KKU8" s="179"/>
      <c r="KKV8" s="199"/>
      <c r="KKW8" s="199"/>
      <c r="KKX8" s="199"/>
      <c r="KKY8" s="199"/>
      <c r="KKZ8" s="199"/>
      <c r="KLA8" s="199"/>
      <c r="KLB8" s="199"/>
      <c r="KLC8" s="199"/>
      <c r="KLD8" s="189"/>
      <c r="KLE8" s="209"/>
      <c r="KLF8" s="179"/>
      <c r="KLG8" s="179"/>
      <c r="KLH8" s="179"/>
      <c r="KLI8" s="179"/>
      <c r="KLJ8" s="179"/>
      <c r="KLK8" s="179"/>
      <c r="KLL8" s="199"/>
      <c r="KLM8" s="199"/>
      <c r="KLN8" s="199"/>
      <c r="KLO8" s="199"/>
      <c r="KLP8" s="199"/>
      <c r="KLQ8" s="199"/>
      <c r="KLR8" s="199"/>
      <c r="KLS8" s="199"/>
      <c r="KLT8" s="189"/>
      <c r="KLU8" s="209"/>
      <c r="KLV8" s="179"/>
      <c r="KLW8" s="179"/>
      <c r="KLX8" s="179"/>
      <c r="KLY8" s="179"/>
      <c r="KLZ8" s="179"/>
      <c r="KMA8" s="179"/>
      <c r="KMB8" s="199"/>
      <c r="KMC8" s="199"/>
      <c r="KMD8" s="199"/>
      <c r="KME8" s="199"/>
      <c r="KMF8" s="199"/>
      <c r="KMG8" s="199"/>
      <c r="KMH8" s="199"/>
      <c r="KMI8" s="199"/>
      <c r="KMJ8" s="189"/>
      <c r="KMK8" s="209"/>
      <c r="KML8" s="179"/>
      <c r="KMM8" s="179"/>
      <c r="KMN8" s="179"/>
      <c r="KMO8" s="179"/>
      <c r="KMP8" s="179"/>
      <c r="KMQ8" s="179"/>
      <c r="KMR8" s="199"/>
      <c r="KMS8" s="199"/>
      <c r="KMT8" s="199"/>
      <c r="KMU8" s="199"/>
      <c r="KMV8" s="199"/>
      <c r="KMW8" s="199"/>
      <c r="KMX8" s="199"/>
      <c r="KMY8" s="199"/>
      <c r="KMZ8" s="189"/>
      <c r="KNA8" s="209"/>
      <c r="KNB8" s="179"/>
      <c r="KNC8" s="179"/>
      <c r="KND8" s="179"/>
      <c r="KNE8" s="179"/>
      <c r="KNF8" s="179"/>
      <c r="KNG8" s="179"/>
      <c r="KNH8" s="199"/>
      <c r="KNI8" s="199"/>
      <c r="KNJ8" s="199"/>
      <c r="KNK8" s="199"/>
      <c r="KNL8" s="199"/>
      <c r="KNM8" s="199"/>
      <c r="KNN8" s="199"/>
      <c r="KNO8" s="199"/>
      <c r="KNP8" s="189"/>
      <c r="KNQ8" s="209"/>
      <c r="KNR8" s="179"/>
      <c r="KNS8" s="179"/>
      <c r="KNT8" s="179"/>
      <c r="KNU8" s="179"/>
      <c r="KNV8" s="179"/>
      <c r="KNW8" s="179"/>
      <c r="KNX8" s="199"/>
      <c r="KNY8" s="199"/>
      <c r="KNZ8" s="199"/>
      <c r="KOA8" s="199"/>
      <c r="KOB8" s="199"/>
      <c r="KOC8" s="199"/>
      <c r="KOD8" s="199"/>
      <c r="KOE8" s="199"/>
      <c r="KOF8" s="189"/>
      <c r="KOG8" s="209"/>
      <c r="KOH8" s="179"/>
      <c r="KOI8" s="179"/>
      <c r="KOJ8" s="179"/>
      <c r="KOK8" s="179"/>
      <c r="KOL8" s="179"/>
      <c r="KOM8" s="179"/>
      <c r="KON8" s="199"/>
      <c r="KOO8" s="199"/>
      <c r="KOP8" s="199"/>
      <c r="KOQ8" s="199"/>
      <c r="KOR8" s="199"/>
      <c r="KOS8" s="199"/>
      <c r="KOT8" s="199"/>
      <c r="KOU8" s="199"/>
      <c r="KOV8" s="189"/>
      <c r="KOW8" s="209"/>
      <c r="KOX8" s="179"/>
      <c r="KOY8" s="179"/>
      <c r="KOZ8" s="179"/>
      <c r="KPA8" s="179"/>
      <c r="KPB8" s="179"/>
      <c r="KPC8" s="179"/>
      <c r="KPD8" s="199"/>
      <c r="KPE8" s="199"/>
      <c r="KPF8" s="199"/>
      <c r="KPG8" s="199"/>
      <c r="KPH8" s="199"/>
      <c r="KPI8" s="199"/>
      <c r="KPJ8" s="199"/>
      <c r="KPK8" s="199"/>
      <c r="KPL8" s="189"/>
      <c r="KPM8" s="209"/>
      <c r="KPN8" s="179"/>
      <c r="KPO8" s="179"/>
      <c r="KPP8" s="179"/>
      <c r="KPQ8" s="179"/>
      <c r="KPR8" s="179"/>
      <c r="KPS8" s="179"/>
      <c r="KPT8" s="199"/>
      <c r="KPU8" s="199"/>
      <c r="KPV8" s="199"/>
      <c r="KPW8" s="199"/>
      <c r="KPX8" s="199"/>
      <c r="KPY8" s="199"/>
      <c r="KPZ8" s="199"/>
      <c r="KQA8" s="199"/>
      <c r="KQB8" s="189"/>
      <c r="KQC8" s="209"/>
      <c r="KQD8" s="179"/>
      <c r="KQE8" s="179"/>
      <c r="KQF8" s="179"/>
      <c r="KQG8" s="179"/>
      <c r="KQH8" s="179"/>
      <c r="KQI8" s="179"/>
      <c r="KQJ8" s="199"/>
      <c r="KQK8" s="199"/>
      <c r="KQL8" s="199"/>
      <c r="KQM8" s="199"/>
      <c r="KQN8" s="199"/>
      <c r="KQO8" s="199"/>
      <c r="KQP8" s="199"/>
      <c r="KQQ8" s="199"/>
      <c r="KQR8" s="189"/>
      <c r="KQS8" s="209"/>
      <c r="KQT8" s="179"/>
      <c r="KQU8" s="179"/>
      <c r="KQV8" s="179"/>
      <c r="KQW8" s="179"/>
      <c r="KQX8" s="179"/>
      <c r="KQY8" s="179"/>
      <c r="KQZ8" s="199"/>
      <c r="KRA8" s="199"/>
      <c r="KRB8" s="199"/>
      <c r="KRC8" s="199"/>
      <c r="KRD8" s="199"/>
      <c r="KRE8" s="199"/>
      <c r="KRF8" s="199"/>
      <c r="KRG8" s="199"/>
      <c r="KRH8" s="189"/>
      <c r="KRI8" s="209"/>
      <c r="KRJ8" s="179"/>
      <c r="KRK8" s="179"/>
      <c r="KRL8" s="179"/>
      <c r="KRM8" s="179"/>
      <c r="KRN8" s="179"/>
      <c r="KRO8" s="179"/>
      <c r="KRP8" s="199"/>
      <c r="KRQ8" s="199"/>
      <c r="KRR8" s="199"/>
      <c r="KRS8" s="199"/>
      <c r="KRT8" s="199"/>
      <c r="KRU8" s="199"/>
      <c r="KRV8" s="199"/>
      <c r="KRW8" s="199"/>
      <c r="KRX8" s="189"/>
      <c r="KRY8" s="209"/>
      <c r="KRZ8" s="179"/>
      <c r="KSA8" s="179"/>
      <c r="KSB8" s="179"/>
      <c r="KSC8" s="179"/>
      <c r="KSD8" s="179"/>
      <c r="KSE8" s="179"/>
      <c r="KSF8" s="199"/>
      <c r="KSG8" s="199"/>
      <c r="KSH8" s="199"/>
      <c r="KSI8" s="199"/>
      <c r="KSJ8" s="199"/>
      <c r="KSK8" s="199"/>
      <c r="KSL8" s="199"/>
      <c r="KSM8" s="199"/>
      <c r="KSN8" s="189"/>
      <c r="KSO8" s="209"/>
      <c r="KSP8" s="179"/>
      <c r="KSQ8" s="179"/>
      <c r="KSR8" s="179"/>
      <c r="KSS8" s="179"/>
      <c r="KST8" s="179"/>
      <c r="KSU8" s="179"/>
      <c r="KSV8" s="199"/>
      <c r="KSW8" s="199"/>
      <c r="KSX8" s="199"/>
      <c r="KSY8" s="199"/>
      <c r="KSZ8" s="199"/>
      <c r="KTA8" s="199"/>
      <c r="KTB8" s="199"/>
      <c r="KTC8" s="199"/>
      <c r="KTD8" s="189"/>
      <c r="KTE8" s="209"/>
      <c r="KTF8" s="179"/>
      <c r="KTG8" s="179"/>
      <c r="KTH8" s="179"/>
      <c r="KTI8" s="179"/>
      <c r="KTJ8" s="179"/>
      <c r="KTK8" s="179"/>
      <c r="KTL8" s="199"/>
      <c r="KTM8" s="199"/>
      <c r="KTN8" s="199"/>
      <c r="KTO8" s="199"/>
      <c r="KTP8" s="199"/>
      <c r="KTQ8" s="199"/>
      <c r="KTR8" s="199"/>
      <c r="KTS8" s="199"/>
      <c r="KTT8" s="189"/>
      <c r="KTU8" s="209"/>
      <c r="KTV8" s="179"/>
      <c r="KTW8" s="179"/>
      <c r="KTX8" s="179"/>
      <c r="KTY8" s="179"/>
      <c r="KTZ8" s="179"/>
      <c r="KUA8" s="179"/>
      <c r="KUB8" s="199"/>
      <c r="KUC8" s="199"/>
      <c r="KUD8" s="199"/>
      <c r="KUE8" s="199"/>
      <c r="KUF8" s="199"/>
      <c r="KUG8" s="199"/>
      <c r="KUH8" s="199"/>
      <c r="KUI8" s="199"/>
      <c r="KUJ8" s="189"/>
      <c r="KUK8" s="209"/>
      <c r="KUL8" s="179"/>
      <c r="KUM8" s="179"/>
      <c r="KUN8" s="179"/>
      <c r="KUO8" s="179"/>
      <c r="KUP8" s="179"/>
      <c r="KUQ8" s="179"/>
      <c r="KUR8" s="199"/>
      <c r="KUS8" s="199"/>
      <c r="KUT8" s="199"/>
      <c r="KUU8" s="199"/>
      <c r="KUV8" s="199"/>
      <c r="KUW8" s="199"/>
      <c r="KUX8" s="199"/>
      <c r="KUY8" s="199"/>
      <c r="KUZ8" s="189"/>
      <c r="KVA8" s="209"/>
      <c r="KVB8" s="179"/>
      <c r="KVC8" s="179"/>
      <c r="KVD8" s="179"/>
      <c r="KVE8" s="179"/>
      <c r="KVF8" s="179"/>
      <c r="KVG8" s="179"/>
      <c r="KVH8" s="199"/>
      <c r="KVI8" s="199"/>
      <c r="KVJ8" s="199"/>
      <c r="KVK8" s="199"/>
      <c r="KVL8" s="199"/>
      <c r="KVM8" s="199"/>
      <c r="KVN8" s="199"/>
      <c r="KVO8" s="199"/>
      <c r="KVP8" s="189"/>
      <c r="KVQ8" s="209"/>
      <c r="KVR8" s="179"/>
      <c r="KVS8" s="179"/>
      <c r="KVT8" s="179"/>
      <c r="KVU8" s="179"/>
      <c r="KVV8" s="179"/>
      <c r="KVW8" s="179"/>
      <c r="KVX8" s="199"/>
      <c r="KVY8" s="199"/>
      <c r="KVZ8" s="199"/>
      <c r="KWA8" s="199"/>
      <c r="KWB8" s="199"/>
      <c r="KWC8" s="199"/>
      <c r="KWD8" s="199"/>
      <c r="KWE8" s="199"/>
      <c r="KWF8" s="189"/>
      <c r="KWG8" s="209"/>
      <c r="KWH8" s="179"/>
      <c r="KWI8" s="179"/>
      <c r="KWJ8" s="179"/>
      <c r="KWK8" s="179"/>
      <c r="KWL8" s="179"/>
      <c r="KWM8" s="179"/>
      <c r="KWN8" s="199"/>
      <c r="KWO8" s="199"/>
      <c r="KWP8" s="199"/>
      <c r="KWQ8" s="199"/>
      <c r="KWR8" s="199"/>
      <c r="KWS8" s="199"/>
      <c r="KWT8" s="199"/>
      <c r="KWU8" s="199"/>
      <c r="KWV8" s="189"/>
      <c r="KWW8" s="209"/>
      <c r="KWX8" s="179"/>
      <c r="KWY8" s="179"/>
      <c r="KWZ8" s="179"/>
      <c r="KXA8" s="179"/>
      <c r="KXB8" s="179"/>
      <c r="KXC8" s="179"/>
      <c r="KXD8" s="199"/>
      <c r="KXE8" s="199"/>
      <c r="KXF8" s="199"/>
      <c r="KXG8" s="199"/>
      <c r="KXH8" s="199"/>
      <c r="KXI8" s="199"/>
      <c r="KXJ8" s="199"/>
      <c r="KXK8" s="199"/>
      <c r="KXL8" s="189"/>
      <c r="KXM8" s="209"/>
      <c r="KXN8" s="179"/>
      <c r="KXO8" s="179"/>
      <c r="KXP8" s="179"/>
      <c r="KXQ8" s="179"/>
      <c r="KXR8" s="179"/>
      <c r="KXS8" s="179"/>
      <c r="KXT8" s="199"/>
      <c r="KXU8" s="199"/>
      <c r="KXV8" s="199"/>
      <c r="KXW8" s="199"/>
      <c r="KXX8" s="199"/>
      <c r="KXY8" s="199"/>
      <c r="KXZ8" s="199"/>
      <c r="KYA8" s="199"/>
      <c r="KYB8" s="189"/>
      <c r="KYC8" s="209"/>
      <c r="KYD8" s="179"/>
      <c r="KYE8" s="179"/>
      <c r="KYF8" s="179"/>
      <c r="KYG8" s="179"/>
      <c r="KYH8" s="179"/>
      <c r="KYI8" s="179"/>
      <c r="KYJ8" s="199"/>
      <c r="KYK8" s="199"/>
      <c r="KYL8" s="199"/>
      <c r="KYM8" s="199"/>
      <c r="KYN8" s="199"/>
      <c r="KYO8" s="199"/>
      <c r="KYP8" s="199"/>
      <c r="KYQ8" s="199"/>
      <c r="KYR8" s="189"/>
      <c r="KYS8" s="209"/>
      <c r="KYT8" s="179"/>
      <c r="KYU8" s="179"/>
      <c r="KYV8" s="179"/>
      <c r="KYW8" s="179"/>
      <c r="KYX8" s="179"/>
      <c r="KYY8" s="179"/>
      <c r="KYZ8" s="199"/>
      <c r="KZA8" s="199"/>
      <c r="KZB8" s="199"/>
      <c r="KZC8" s="199"/>
      <c r="KZD8" s="199"/>
      <c r="KZE8" s="199"/>
      <c r="KZF8" s="199"/>
      <c r="KZG8" s="199"/>
      <c r="KZH8" s="189"/>
      <c r="KZI8" s="209"/>
      <c r="KZJ8" s="179"/>
      <c r="KZK8" s="179"/>
      <c r="KZL8" s="179"/>
      <c r="KZM8" s="179"/>
      <c r="KZN8" s="179"/>
      <c r="KZO8" s="179"/>
      <c r="KZP8" s="199"/>
      <c r="KZQ8" s="199"/>
      <c r="KZR8" s="199"/>
      <c r="KZS8" s="199"/>
      <c r="KZT8" s="199"/>
      <c r="KZU8" s="199"/>
      <c r="KZV8" s="199"/>
      <c r="KZW8" s="199"/>
      <c r="KZX8" s="189"/>
      <c r="KZY8" s="209"/>
      <c r="KZZ8" s="179"/>
      <c r="LAA8" s="179"/>
      <c r="LAB8" s="179"/>
      <c r="LAC8" s="179"/>
      <c r="LAD8" s="179"/>
      <c r="LAE8" s="179"/>
      <c r="LAF8" s="199"/>
      <c r="LAG8" s="199"/>
      <c r="LAH8" s="199"/>
      <c r="LAI8" s="199"/>
      <c r="LAJ8" s="199"/>
      <c r="LAK8" s="199"/>
      <c r="LAL8" s="199"/>
      <c r="LAM8" s="199"/>
      <c r="LAN8" s="189"/>
      <c r="LAO8" s="209"/>
      <c r="LAP8" s="179"/>
      <c r="LAQ8" s="179"/>
      <c r="LAR8" s="179"/>
      <c r="LAS8" s="179"/>
      <c r="LAT8" s="179"/>
      <c r="LAU8" s="179"/>
      <c r="LAV8" s="199"/>
      <c r="LAW8" s="199"/>
      <c r="LAX8" s="199"/>
      <c r="LAY8" s="199"/>
      <c r="LAZ8" s="199"/>
      <c r="LBA8" s="199"/>
      <c r="LBB8" s="199"/>
      <c r="LBC8" s="199"/>
      <c r="LBD8" s="189"/>
      <c r="LBE8" s="209"/>
      <c r="LBF8" s="179"/>
      <c r="LBG8" s="179"/>
      <c r="LBH8" s="179"/>
      <c r="LBI8" s="179"/>
      <c r="LBJ8" s="179"/>
      <c r="LBK8" s="179"/>
      <c r="LBL8" s="199"/>
      <c r="LBM8" s="199"/>
      <c r="LBN8" s="199"/>
      <c r="LBO8" s="199"/>
      <c r="LBP8" s="199"/>
      <c r="LBQ8" s="199"/>
      <c r="LBR8" s="199"/>
      <c r="LBS8" s="199"/>
      <c r="LBT8" s="189"/>
      <c r="LBU8" s="209"/>
      <c r="LBV8" s="179"/>
      <c r="LBW8" s="179"/>
      <c r="LBX8" s="179"/>
      <c r="LBY8" s="179"/>
      <c r="LBZ8" s="179"/>
      <c r="LCA8" s="179"/>
      <c r="LCB8" s="199"/>
      <c r="LCC8" s="199"/>
      <c r="LCD8" s="199"/>
      <c r="LCE8" s="199"/>
      <c r="LCF8" s="199"/>
      <c r="LCG8" s="199"/>
      <c r="LCH8" s="199"/>
      <c r="LCI8" s="199"/>
      <c r="LCJ8" s="189"/>
      <c r="LCK8" s="209"/>
      <c r="LCL8" s="179"/>
      <c r="LCM8" s="179"/>
      <c r="LCN8" s="179"/>
      <c r="LCO8" s="179"/>
      <c r="LCP8" s="179"/>
      <c r="LCQ8" s="179"/>
      <c r="LCR8" s="199"/>
      <c r="LCS8" s="199"/>
      <c r="LCT8" s="199"/>
      <c r="LCU8" s="199"/>
      <c r="LCV8" s="199"/>
      <c r="LCW8" s="199"/>
      <c r="LCX8" s="199"/>
      <c r="LCY8" s="199"/>
      <c r="LCZ8" s="189"/>
      <c r="LDA8" s="209"/>
      <c r="LDB8" s="179"/>
      <c r="LDC8" s="179"/>
      <c r="LDD8" s="179"/>
      <c r="LDE8" s="179"/>
      <c r="LDF8" s="179"/>
      <c r="LDG8" s="179"/>
      <c r="LDH8" s="199"/>
      <c r="LDI8" s="199"/>
      <c r="LDJ8" s="199"/>
      <c r="LDK8" s="199"/>
      <c r="LDL8" s="199"/>
      <c r="LDM8" s="199"/>
      <c r="LDN8" s="199"/>
      <c r="LDO8" s="199"/>
      <c r="LDP8" s="189"/>
      <c r="LDQ8" s="209"/>
      <c r="LDR8" s="179"/>
      <c r="LDS8" s="179"/>
      <c r="LDT8" s="179"/>
      <c r="LDU8" s="179"/>
      <c r="LDV8" s="179"/>
      <c r="LDW8" s="179"/>
      <c r="LDX8" s="199"/>
      <c r="LDY8" s="199"/>
      <c r="LDZ8" s="199"/>
      <c r="LEA8" s="199"/>
      <c r="LEB8" s="199"/>
      <c r="LEC8" s="199"/>
      <c r="LED8" s="199"/>
      <c r="LEE8" s="199"/>
      <c r="LEF8" s="189"/>
      <c r="LEG8" s="209"/>
      <c r="LEH8" s="179"/>
      <c r="LEI8" s="179"/>
      <c r="LEJ8" s="179"/>
      <c r="LEK8" s="179"/>
      <c r="LEL8" s="179"/>
      <c r="LEM8" s="179"/>
      <c r="LEN8" s="199"/>
      <c r="LEO8" s="199"/>
      <c r="LEP8" s="199"/>
      <c r="LEQ8" s="199"/>
      <c r="LER8" s="199"/>
      <c r="LES8" s="199"/>
      <c r="LET8" s="199"/>
      <c r="LEU8" s="199"/>
      <c r="LEV8" s="189"/>
      <c r="LEW8" s="209"/>
      <c r="LEX8" s="179"/>
      <c r="LEY8" s="179"/>
      <c r="LEZ8" s="179"/>
      <c r="LFA8" s="179"/>
      <c r="LFB8" s="179"/>
      <c r="LFC8" s="179"/>
      <c r="LFD8" s="199"/>
      <c r="LFE8" s="199"/>
      <c r="LFF8" s="199"/>
      <c r="LFG8" s="199"/>
      <c r="LFH8" s="199"/>
      <c r="LFI8" s="199"/>
      <c r="LFJ8" s="199"/>
      <c r="LFK8" s="199"/>
      <c r="LFL8" s="189"/>
      <c r="LFM8" s="209"/>
      <c r="LFN8" s="179"/>
      <c r="LFO8" s="179"/>
      <c r="LFP8" s="179"/>
      <c r="LFQ8" s="179"/>
      <c r="LFR8" s="179"/>
      <c r="LFS8" s="179"/>
      <c r="LFT8" s="199"/>
      <c r="LFU8" s="199"/>
      <c r="LFV8" s="199"/>
      <c r="LFW8" s="199"/>
      <c r="LFX8" s="199"/>
      <c r="LFY8" s="199"/>
      <c r="LFZ8" s="199"/>
      <c r="LGA8" s="199"/>
      <c r="LGB8" s="189"/>
      <c r="LGC8" s="209"/>
      <c r="LGD8" s="179"/>
      <c r="LGE8" s="179"/>
      <c r="LGF8" s="179"/>
      <c r="LGG8" s="179"/>
      <c r="LGH8" s="179"/>
      <c r="LGI8" s="179"/>
      <c r="LGJ8" s="199"/>
      <c r="LGK8" s="199"/>
      <c r="LGL8" s="199"/>
      <c r="LGM8" s="199"/>
      <c r="LGN8" s="199"/>
      <c r="LGO8" s="199"/>
      <c r="LGP8" s="199"/>
      <c r="LGQ8" s="199"/>
      <c r="LGR8" s="189"/>
      <c r="LGS8" s="209"/>
      <c r="LGT8" s="179"/>
      <c r="LGU8" s="179"/>
      <c r="LGV8" s="179"/>
      <c r="LGW8" s="179"/>
      <c r="LGX8" s="179"/>
      <c r="LGY8" s="179"/>
      <c r="LGZ8" s="199"/>
      <c r="LHA8" s="199"/>
      <c r="LHB8" s="199"/>
      <c r="LHC8" s="199"/>
      <c r="LHD8" s="199"/>
      <c r="LHE8" s="199"/>
      <c r="LHF8" s="199"/>
      <c r="LHG8" s="199"/>
      <c r="LHH8" s="189"/>
      <c r="LHI8" s="209"/>
      <c r="LHJ8" s="179"/>
      <c r="LHK8" s="179"/>
      <c r="LHL8" s="179"/>
      <c r="LHM8" s="179"/>
      <c r="LHN8" s="179"/>
      <c r="LHO8" s="179"/>
      <c r="LHP8" s="199"/>
      <c r="LHQ8" s="199"/>
      <c r="LHR8" s="199"/>
      <c r="LHS8" s="199"/>
      <c r="LHT8" s="199"/>
      <c r="LHU8" s="199"/>
      <c r="LHV8" s="199"/>
      <c r="LHW8" s="199"/>
      <c r="LHX8" s="189"/>
      <c r="LHY8" s="209"/>
      <c r="LHZ8" s="179"/>
      <c r="LIA8" s="179"/>
      <c r="LIB8" s="179"/>
      <c r="LIC8" s="179"/>
      <c r="LID8" s="179"/>
      <c r="LIE8" s="179"/>
      <c r="LIF8" s="199"/>
      <c r="LIG8" s="199"/>
      <c r="LIH8" s="199"/>
      <c r="LII8" s="199"/>
      <c r="LIJ8" s="199"/>
      <c r="LIK8" s="199"/>
      <c r="LIL8" s="199"/>
      <c r="LIM8" s="199"/>
      <c r="LIN8" s="189"/>
      <c r="LIO8" s="209"/>
      <c r="LIP8" s="179"/>
      <c r="LIQ8" s="179"/>
      <c r="LIR8" s="179"/>
      <c r="LIS8" s="179"/>
      <c r="LIT8" s="179"/>
      <c r="LIU8" s="179"/>
      <c r="LIV8" s="199"/>
      <c r="LIW8" s="199"/>
      <c r="LIX8" s="199"/>
      <c r="LIY8" s="199"/>
      <c r="LIZ8" s="199"/>
      <c r="LJA8" s="199"/>
      <c r="LJB8" s="199"/>
      <c r="LJC8" s="199"/>
      <c r="LJD8" s="189"/>
      <c r="LJE8" s="209"/>
      <c r="LJF8" s="179"/>
      <c r="LJG8" s="179"/>
      <c r="LJH8" s="179"/>
      <c r="LJI8" s="179"/>
      <c r="LJJ8" s="179"/>
      <c r="LJK8" s="179"/>
      <c r="LJL8" s="199"/>
      <c r="LJM8" s="199"/>
      <c r="LJN8" s="199"/>
      <c r="LJO8" s="199"/>
      <c r="LJP8" s="199"/>
      <c r="LJQ8" s="199"/>
      <c r="LJR8" s="199"/>
      <c r="LJS8" s="199"/>
      <c r="LJT8" s="189"/>
      <c r="LJU8" s="209"/>
      <c r="LJV8" s="179"/>
      <c r="LJW8" s="179"/>
      <c r="LJX8" s="179"/>
      <c r="LJY8" s="179"/>
      <c r="LJZ8" s="179"/>
      <c r="LKA8" s="179"/>
      <c r="LKB8" s="199"/>
      <c r="LKC8" s="199"/>
      <c r="LKD8" s="199"/>
      <c r="LKE8" s="199"/>
      <c r="LKF8" s="199"/>
      <c r="LKG8" s="199"/>
      <c r="LKH8" s="199"/>
      <c r="LKI8" s="199"/>
      <c r="LKJ8" s="189"/>
      <c r="LKK8" s="209"/>
      <c r="LKL8" s="179"/>
      <c r="LKM8" s="179"/>
      <c r="LKN8" s="179"/>
      <c r="LKO8" s="179"/>
      <c r="LKP8" s="179"/>
      <c r="LKQ8" s="179"/>
      <c r="LKR8" s="199"/>
      <c r="LKS8" s="199"/>
      <c r="LKT8" s="199"/>
      <c r="LKU8" s="199"/>
      <c r="LKV8" s="199"/>
      <c r="LKW8" s="199"/>
      <c r="LKX8" s="199"/>
      <c r="LKY8" s="199"/>
      <c r="LKZ8" s="189"/>
      <c r="LLA8" s="209"/>
      <c r="LLB8" s="179"/>
      <c r="LLC8" s="179"/>
      <c r="LLD8" s="179"/>
      <c r="LLE8" s="179"/>
      <c r="LLF8" s="179"/>
      <c r="LLG8" s="179"/>
      <c r="LLH8" s="199"/>
      <c r="LLI8" s="199"/>
      <c r="LLJ8" s="199"/>
      <c r="LLK8" s="199"/>
      <c r="LLL8" s="199"/>
      <c r="LLM8" s="199"/>
      <c r="LLN8" s="199"/>
      <c r="LLO8" s="199"/>
      <c r="LLP8" s="189"/>
      <c r="LLQ8" s="209"/>
      <c r="LLR8" s="179"/>
      <c r="LLS8" s="179"/>
      <c r="LLT8" s="179"/>
      <c r="LLU8" s="179"/>
      <c r="LLV8" s="179"/>
      <c r="LLW8" s="179"/>
      <c r="LLX8" s="199"/>
      <c r="LLY8" s="199"/>
      <c r="LLZ8" s="199"/>
      <c r="LMA8" s="199"/>
      <c r="LMB8" s="199"/>
      <c r="LMC8" s="199"/>
      <c r="LMD8" s="199"/>
      <c r="LME8" s="199"/>
      <c r="LMF8" s="189"/>
      <c r="LMG8" s="209"/>
      <c r="LMH8" s="179"/>
      <c r="LMI8" s="179"/>
      <c r="LMJ8" s="179"/>
      <c r="LMK8" s="179"/>
      <c r="LML8" s="179"/>
      <c r="LMM8" s="179"/>
      <c r="LMN8" s="199"/>
      <c r="LMO8" s="199"/>
      <c r="LMP8" s="199"/>
      <c r="LMQ8" s="199"/>
      <c r="LMR8" s="199"/>
      <c r="LMS8" s="199"/>
      <c r="LMT8" s="199"/>
      <c r="LMU8" s="199"/>
      <c r="LMV8" s="189"/>
      <c r="LMW8" s="209"/>
      <c r="LMX8" s="179"/>
      <c r="LMY8" s="179"/>
      <c r="LMZ8" s="179"/>
      <c r="LNA8" s="179"/>
      <c r="LNB8" s="179"/>
      <c r="LNC8" s="179"/>
      <c r="LND8" s="199"/>
      <c r="LNE8" s="199"/>
      <c r="LNF8" s="199"/>
      <c r="LNG8" s="199"/>
      <c r="LNH8" s="199"/>
      <c r="LNI8" s="199"/>
      <c r="LNJ8" s="199"/>
      <c r="LNK8" s="199"/>
      <c r="LNL8" s="189"/>
      <c r="LNM8" s="209"/>
      <c r="LNN8" s="179"/>
      <c r="LNO8" s="179"/>
      <c r="LNP8" s="179"/>
      <c r="LNQ8" s="179"/>
      <c r="LNR8" s="179"/>
      <c r="LNS8" s="179"/>
      <c r="LNT8" s="199"/>
      <c r="LNU8" s="199"/>
      <c r="LNV8" s="199"/>
      <c r="LNW8" s="199"/>
      <c r="LNX8" s="199"/>
      <c r="LNY8" s="199"/>
      <c r="LNZ8" s="199"/>
      <c r="LOA8" s="199"/>
      <c r="LOB8" s="189"/>
      <c r="LOC8" s="209"/>
      <c r="LOD8" s="179"/>
      <c r="LOE8" s="179"/>
      <c r="LOF8" s="179"/>
      <c r="LOG8" s="179"/>
      <c r="LOH8" s="179"/>
      <c r="LOI8" s="179"/>
      <c r="LOJ8" s="199"/>
      <c r="LOK8" s="199"/>
      <c r="LOL8" s="199"/>
      <c r="LOM8" s="199"/>
      <c r="LON8" s="199"/>
      <c r="LOO8" s="199"/>
      <c r="LOP8" s="199"/>
      <c r="LOQ8" s="199"/>
      <c r="LOR8" s="189"/>
      <c r="LOS8" s="209"/>
      <c r="LOT8" s="179"/>
      <c r="LOU8" s="179"/>
      <c r="LOV8" s="179"/>
      <c r="LOW8" s="179"/>
      <c r="LOX8" s="179"/>
      <c r="LOY8" s="179"/>
      <c r="LOZ8" s="199"/>
      <c r="LPA8" s="199"/>
      <c r="LPB8" s="199"/>
      <c r="LPC8" s="199"/>
      <c r="LPD8" s="199"/>
      <c r="LPE8" s="199"/>
      <c r="LPF8" s="199"/>
      <c r="LPG8" s="199"/>
      <c r="LPH8" s="189"/>
      <c r="LPI8" s="209"/>
      <c r="LPJ8" s="179"/>
      <c r="LPK8" s="179"/>
      <c r="LPL8" s="179"/>
      <c r="LPM8" s="179"/>
      <c r="LPN8" s="179"/>
      <c r="LPO8" s="179"/>
      <c r="LPP8" s="199"/>
      <c r="LPQ8" s="199"/>
      <c r="LPR8" s="199"/>
      <c r="LPS8" s="199"/>
      <c r="LPT8" s="199"/>
      <c r="LPU8" s="199"/>
      <c r="LPV8" s="199"/>
      <c r="LPW8" s="199"/>
      <c r="LPX8" s="189"/>
      <c r="LPY8" s="209"/>
      <c r="LPZ8" s="179"/>
      <c r="LQA8" s="179"/>
      <c r="LQB8" s="179"/>
      <c r="LQC8" s="179"/>
      <c r="LQD8" s="179"/>
      <c r="LQE8" s="179"/>
      <c r="LQF8" s="199"/>
      <c r="LQG8" s="199"/>
      <c r="LQH8" s="199"/>
      <c r="LQI8" s="199"/>
      <c r="LQJ8" s="199"/>
      <c r="LQK8" s="199"/>
      <c r="LQL8" s="199"/>
      <c r="LQM8" s="199"/>
      <c r="LQN8" s="189"/>
      <c r="LQO8" s="209"/>
      <c r="LQP8" s="179"/>
      <c r="LQQ8" s="179"/>
      <c r="LQR8" s="179"/>
      <c r="LQS8" s="179"/>
      <c r="LQT8" s="179"/>
      <c r="LQU8" s="179"/>
      <c r="LQV8" s="199"/>
      <c r="LQW8" s="199"/>
      <c r="LQX8" s="199"/>
      <c r="LQY8" s="199"/>
      <c r="LQZ8" s="199"/>
      <c r="LRA8" s="199"/>
      <c r="LRB8" s="199"/>
      <c r="LRC8" s="199"/>
      <c r="LRD8" s="189"/>
      <c r="LRE8" s="209"/>
      <c r="LRF8" s="179"/>
      <c r="LRG8" s="179"/>
      <c r="LRH8" s="179"/>
      <c r="LRI8" s="179"/>
      <c r="LRJ8" s="179"/>
      <c r="LRK8" s="179"/>
      <c r="LRL8" s="199"/>
      <c r="LRM8" s="199"/>
      <c r="LRN8" s="199"/>
      <c r="LRO8" s="199"/>
      <c r="LRP8" s="199"/>
      <c r="LRQ8" s="199"/>
      <c r="LRR8" s="199"/>
      <c r="LRS8" s="199"/>
      <c r="LRT8" s="189"/>
      <c r="LRU8" s="209"/>
      <c r="LRV8" s="179"/>
      <c r="LRW8" s="179"/>
      <c r="LRX8" s="179"/>
      <c r="LRY8" s="179"/>
      <c r="LRZ8" s="179"/>
      <c r="LSA8" s="179"/>
      <c r="LSB8" s="199"/>
      <c r="LSC8" s="199"/>
      <c r="LSD8" s="199"/>
      <c r="LSE8" s="199"/>
      <c r="LSF8" s="199"/>
      <c r="LSG8" s="199"/>
      <c r="LSH8" s="199"/>
      <c r="LSI8" s="199"/>
      <c r="LSJ8" s="189"/>
      <c r="LSK8" s="209"/>
      <c r="LSL8" s="179"/>
      <c r="LSM8" s="179"/>
      <c r="LSN8" s="179"/>
      <c r="LSO8" s="179"/>
      <c r="LSP8" s="179"/>
      <c r="LSQ8" s="179"/>
      <c r="LSR8" s="199"/>
      <c r="LSS8" s="199"/>
      <c r="LST8" s="199"/>
      <c r="LSU8" s="199"/>
      <c r="LSV8" s="199"/>
      <c r="LSW8" s="199"/>
      <c r="LSX8" s="199"/>
      <c r="LSY8" s="199"/>
      <c r="LSZ8" s="189"/>
      <c r="LTA8" s="209"/>
      <c r="LTB8" s="179"/>
      <c r="LTC8" s="179"/>
      <c r="LTD8" s="179"/>
      <c r="LTE8" s="179"/>
      <c r="LTF8" s="179"/>
      <c r="LTG8" s="179"/>
      <c r="LTH8" s="199"/>
      <c r="LTI8" s="199"/>
      <c r="LTJ8" s="199"/>
      <c r="LTK8" s="199"/>
      <c r="LTL8" s="199"/>
      <c r="LTM8" s="199"/>
      <c r="LTN8" s="199"/>
      <c r="LTO8" s="199"/>
      <c r="LTP8" s="189"/>
      <c r="LTQ8" s="209"/>
      <c r="LTR8" s="179"/>
      <c r="LTS8" s="179"/>
      <c r="LTT8" s="179"/>
      <c r="LTU8" s="179"/>
      <c r="LTV8" s="179"/>
      <c r="LTW8" s="179"/>
      <c r="LTX8" s="199"/>
      <c r="LTY8" s="199"/>
      <c r="LTZ8" s="199"/>
      <c r="LUA8" s="199"/>
      <c r="LUB8" s="199"/>
      <c r="LUC8" s="199"/>
      <c r="LUD8" s="199"/>
      <c r="LUE8" s="199"/>
      <c r="LUF8" s="189"/>
      <c r="LUG8" s="209"/>
      <c r="LUH8" s="179"/>
      <c r="LUI8" s="179"/>
      <c r="LUJ8" s="179"/>
      <c r="LUK8" s="179"/>
      <c r="LUL8" s="179"/>
      <c r="LUM8" s="179"/>
      <c r="LUN8" s="199"/>
      <c r="LUO8" s="199"/>
      <c r="LUP8" s="199"/>
      <c r="LUQ8" s="199"/>
      <c r="LUR8" s="199"/>
      <c r="LUS8" s="199"/>
      <c r="LUT8" s="199"/>
      <c r="LUU8" s="199"/>
      <c r="LUV8" s="189"/>
      <c r="LUW8" s="209"/>
      <c r="LUX8" s="179"/>
      <c r="LUY8" s="179"/>
      <c r="LUZ8" s="179"/>
      <c r="LVA8" s="179"/>
      <c r="LVB8" s="179"/>
      <c r="LVC8" s="179"/>
      <c r="LVD8" s="199"/>
      <c r="LVE8" s="199"/>
      <c r="LVF8" s="199"/>
      <c r="LVG8" s="199"/>
      <c r="LVH8" s="199"/>
      <c r="LVI8" s="199"/>
      <c r="LVJ8" s="199"/>
      <c r="LVK8" s="199"/>
      <c r="LVL8" s="189"/>
      <c r="LVM8" s="209"/>
      <c r="LVN8" s="179"/>
      <c r="LVO8" s="179"/>
      <c r="LVP8" s="179"/>
      <c r="LVQ8" s="179"/>
      <c r="LVR8" s="179"/>
      <c r="LVS8" s="179"/>
      <c r="LVT8" s="199"/>
      <c r="LVU8" s="199"/>
      <c r="LVV8" s="199"/>
      <c r="LVW8" s="199"/>
      <c r="LVX8" s="199"/>
      <c r="LVY8" s="199"/>
      <c r="LVZ8" s="199"/>
      <c r="LWA8" s="199"/>
      <c r="LWB8" s="189"/>
      <c r="LWC8" s="209"/>
      <c r="LWD8" s="179"/>
      <c r="LWE8" s="179"/>
      <c r="LWF8" s="179"/>
      <c r="LWG8" s="179"/>
      <c r="LWH8" s="179"/>
      <c r="LWI8" s="179"/>
      <c r="LWJ8" s="199"/>
      <c r="LWK8" s="199"/>
      <c r="LWL8" s="199"/>
      <c r="LWM8" s="199"/>
      <c r="LWN8" s="199"/>
      <c r="LWO8" s="199"/>
      <c r="LWP8" s="199"/>
      <c r="LWQ8" s="199"/>
      <c r="LWR8" s="189"/>
      <c r="LWS8" s="209"/>
      <c r="LWT8" s="179"/>
      <c r="LWU8" s="179"/>
      <c r="LWV8" s="179"/>
      <c r="LWW8" s="179"/>
      <c r="LWX8" s="179"/>
      <c r="LWY8" s="179"/>
      <c r="LWZ8" s="199"/>
      <c r="LXA8" s="199"/>
      <c r="LXB8" s="199"/>
      <c r="LXC8" s="199"/>
      <c r="LXD8" s="199"/>
      <c r="LXE8" s="199"/>
      <c r="LXF8" s="199"/>
      <c r="LXG8" s="199"/>
      <c r="LXH8" s="189"/>
      <c r="LXI8" s="209"/>
      <c r="LXJ8" s="179"/>
      <c r="LXK8" s="179"/>
      <c r="LXL8" s="179"/>
      <c r="LXM8" s="179"/>
      <c r="LXN8" s="179"/>
      <c r="LXO8" s="179"/>
      <c r="LXP8" s="199"/>
      <c r="LXQ8" s="199"/>
      <c r="LXR8" s="199"/>
      <c r="LXS8" s="199"/>
      <c r="LXT8" s="199"/>
      <c r="LXU8" s="199"/>
      <c r="LXV8" s="199"/>
      <c r="LXW8" s="199"/>
      <c r="LXX8" s="189"/>
      <c r="LXY8" s="209"/>
      <c r="LXZ8" s="179"/>
      <c r="LYA8" s="179"/>
      <c r="LYB8" s="179"/>
      <c r="LYC8" s="179"/>
      <c r="LYD8" s="179"/>
      <c r="LYE8" s="179"/>
      <c r="LYF8" s="199"/>
      <c r="LYG8" s="199"/>
      <c r="LYH8" s="199"/>
      <c r="LYI8" s="199"/>
      <c r="LYJ8" s="199"/>
      <c r="LYK8" s="199"/>
      <c r="LYL8" s="199"/>
      <c r="LYM8" s="199"/>
      <c r="LYN8" s="189"/>
      <c r="LYO8" s="209"/>
      <c r="LYP8" s="179"/>
      <c r="LYQ8" s="179"/>
      <c r="LYR8" s="179"/>
      <c r="LYS8" s="179"/>
      <c r="LYT8" s="179"/>
      <c r="LYU8" s="179"/>
      <c r="LYV8" s="199"/>
      <c r="LYW8" s="199"/>
      <c r="LYX8" s="199"/>
      <c r="LYY8" s="199"/>
      <c r="LYZ8" s="199"/>
      <c r="LZA8" s="199"/>
      <c r="LZB8" s="199"/>
      <c r="LZC8" s="199"/>
      <c r="LZD8" s="189"/>
      <c r="LZE8" s="209"/>
      <c r="LZF8" s="179"/>
      <c r="LZG8" s="179"/>
      <c r="LZH8" s="179"/>
      <c r="LZI8" s="179"/>
      <c r="LZJ8" s="179"/>
      <c r="LZK8" s="179"/>
      <c r="LZL8" s="199"/>
      <c r="LZM8" s="199"/>
      <c r="LZN8" s="199"/>
      <c r="LZO8" s="199"/>
      <c r="LZP8" s="199"/>
      <c r="LZQ8" s="199"/>
      <c r="LZR8" s="199"/>
      <c r="LZS8" s="199"/>
      <c r="LZT8" s="189"/>
      <c r="LZU8" s="209"/>
      <c r="LZV8" s="179"/>
      <c r="LZW8" s="179"/>
      <c r="LZX8" s="179"/>
      <c r="LZY8" s="179"/>
      <c r="LZZ8" s="179"/>
      <c r="MAA8" s="179"/>
      <c r="MAB8" s="199"/>
      <c r="MAC8" s="199"/>
      <c r="MAD8" s="199"/>
      <c r="MAE8" s="199"/>
      <c r="MAF8" s="199"/>
      <c r="MAG8" s="199"/>
      <c r="MAH8" s="199"/>
      <c r="MAI8" s="199"/>
      <c r="MAJ8" s="189"/>
      <c r="MAK8" s="209"/>
      <c r="MAL8" s="179"/>
      <c r="MAM8" s="179"/>
      <c r="MAN8" s="179"/>
      <c r="MAO8" s="179"/>
      <c r="MAP8" s="179"/>
      <c r="MAQ8" s="179"/>
      <c r="MAR8" s="199"/>
      <c r="MAS8" s="199"/>
      <c r="MAT8" s="199"/>
      <c r="MAU8" s="199"/>
      <c r="MAV8" s="199"/>
      <c r="MAW8" s="199"/>
      <c r="MAX8" s="199"/>
      <c r="MAY8" s="199"/>
      <c r="MAZ8" s="189"/>
      <c r="MBA8" s="209"/>
      <c r="MBB8" s="179"/>
      <c r="MBC8" s="179"/>
      <c r="MBD8" s="179"/>
      <c r="MBE8" s="179"/>
      <c r="MBF8" s="179"/>
      <c r="MBG8" s="179"/>
      <c r="MBH8" s="199"/>
      <c r="MBI8" s="199"/>
      <c r="MBJ8" s="199"/>
      <c r="MBK8" s="199"/>
      <c r="MBL8" s="199"/>
      <c r="MBM8" s="199"/>
      <c r="MBN8" s="199"/>
      <c r="MBO8" s="199"/>
      <c r="MBP8" s="189"/>
      <c r="MBQ8" s="209"/>
      <c r="MBR8" s="179"/>
      <c r="MBS8" s="179"/>
      <c r="MBT8" s="179"/>
      <c r="MBU8" s="179"/>
      <c r="MBV8" s="179"/>
      <c r="MBW8" s="179"/>
      <c r="MBX8" s="199"/>
      <c r="MBY8" s="199"/>
      <c r="MBZ8" s="199"/>
      <c r="MCA8" s="199"/>
      <c r="MCB8" s="199"/>
      <c r="MCC8" s="199"/>
      <c r="MCD8" s="199"/>
      <c r="MCE8" s="199"/>
      <c r="MCF8" s="189"/>
      <c r="MCG8" s="209"/>
      <c r="MCH8" s="179"/>
      <c r="MCI8" s="179"/>
      <c r="MCJ8" s="179"/>
      <c r="MCK8" s="179"/>
      <c r="MCL8" s="179"/>
      <c r="MCM8" s="179"/>
      <c r="MCN8" s="199"/>
      <c r="MCO8" s="199"/>
      <c r="MCP8" s="199"/>
      <c r="MCQ8" s="199"/>
      <c r="MCR8" s="199"/>
      <c r="MCS8" s="199"/>
      <c r="MCT8" s="199"/>
      <c r="MCU8" s="199"/>
      <c r="MCV8" s="189"/>
      <c r="MCW8" s="209"/>
      <c r="MCX8" s="179"/>
      <c r="MCY8" s="179"/>
      <c r="MCZ8" s="179"/>
      <c r="MDA8" s="179"/>
      <c r="MDB8" s="179"/>
      <c r="MDC8" s="179"/>
      <c r="MDD8" s="199"/>
      <c r="MDE8" s="199"/>
      <c r="MDF8" s="199"/>
      <c r="MDG8" s="199"/>
      <c r="MDH8" s="199"/>
      <c r="MDI8" s="199"/>
      <c r="MDJ8" s="199"/>
      <c r="MDK8" s="199"/>
      <c r="MDL8" s="189"/>
      <c r="MDM8" s="209"/>
      <c r="MDN8" s="179"/>
      <c r="MDO8" s="179"/>
      <c r="MDP8" s="179"/>
      <c r="MDQ8" s="179"/>
      <c r="MDR8" s="179"/>
      <c r="MDS8" s="179"/>
      <c r="MDT8" s="199"/>
      <c r="MDU8" s="199"/>
      <c r="MDV8" s="199"/>
      <c r="MDW8" s="199"/>
      <c r="MDX8" s="199"/>
      <c r="MDY8" s="199"/>
      <c r="MDZ8" s="199"/>
      <c r="MEA8" s="199"/>
      <c r="MEB8" s="189"/>
      <c r="MEC8" s="209"/>
      <c r="MED8" s="179"/>
      <c r="MEE8" s="179"/>
      <c r="MEF8" s="179"/>
      <c r="MEG8" s="179"/>
      <c r="MEH8" s="179"/>
      <c r="MEI8" s="179"/>
      <c r="MEJ8" s="199"/>
      <c r="MEK8" s="199"/>
      <c r="MEL8" s="199"/>
      <c r="MEM8" s="199"/>
      <c r="MEN8" s="199"/>
      <c r="MEO8" s="199"/>
      <c r="MEP8" s="199"/>
      <c r="MEQ8" s="199"/>
      <c r="MER8" s="189"/>
      <c r="MES8" s="209"/>
      <c r="MET8" s="179"/>
      <c r="MEU8" s="179"/>
      <c r="MEV8" s="179"/>
      <c r="MEW8" s="179"/>
      <c r="MEX8" s="179"/>
      <c r="MEY8" s="179"/>
      <c r="MEZ8" s="199"/>
      <c r="MFA8" s="199"/>
      <c r="MFB8" s="199"/>
      <c r="MFC8" s="199"/>
      <c r="MFD8" s="199"/>
      <c r="MFE8" s="199"/>
      <c r="MFF8" s="199"/>
      <c r="MFG8" s="199"/>
      <c r="MFH8" s="189"/>
      <c r="MFI8" s="209"/>
      <c r="MFJ8" s="179"/>
      <c r="MFK8" s="179"/>
      <c r="MFL8" s="179"/>
      <c r="MFM8" s="179"/>
      <c r="MFN8" s="179"/>
      <c r="MFO8" s="179"/>
      <c r="MFP8" s="199"/>
      <c r="MFQ8" s="199"/>
      <c r="MFR8" s="199"/>
      <c r="MFS8" s="199"/>
      <c r="MFT8" s="199"/>
      <c r="MFU8" s="199"/>
      <c r="MFV8" s="199"/>
      <c r="MFW8" s="199"/>
      <c r="MFX8" s="189"/>
      <c r="MFY8" s="209"/>
      <c r="MFZ8" s="179"/>
      <c r="MGA8" s="179"/>
      <c r="MGB8" s="179"/>
      <c r="MGC8" s="179"/>
      <c r="MGD8" s="179"/>
      <c r="MGE8" s="179"/>
      <c r="MGF8" s="199"/>
      <c r="MGG8" s="199"/>
      <c r="MGH8" s="199"/>
      <c r="MGI8" s="199"/>
      <c r="MGJ8" s="199"/>
      <c r="MGK8" s="199"/>
      <c r="MGL8" s="199"/>
      <c r="MGM8" s="199"/>
      <c r="MGN8" s="189"/>
      <c r="MGO8" s="209"/>
      <c r="MGP8" s="179"/>
      <c r="MGQ8" s="179"/>
      <c r="MGR8" s="179"/>
      <c r="MGS8" s="179"/>
      <c r="MGT8" s="179"/>
      <c r="MGU8" s="179"/>
      <c r="MGV8" s="199"/>
      <c r="MGW8" s="199"/>
      <c r="MGX8" s="199"/>
      <c r="MGY8" s="199"/>
      <c r="MGZ8" s="199"/>
      <c r="MHA8" s="199"/>
      <c r="MHB8" s="199"/>
      <c r="MHC8" s="199"/>
      <c r="MHD8" s="189"/>
      <c r="MHE8" s="209"/>
      <c r="MHF8" s="179"/>
      <c r="MHG8" s="179"/>
      <c r="MHH8" s="179"/>
      <c r="MHI8" s="179"/>
      <c r="MHJ8" s="179"/>
      <c r="MHK8" s="179"/>
      <c r="MHL8" s="199"/>
      <c r="MHM8" s="199"/>
      <c r="MHN8" s="199"/>
      <c r="MHO8" s="199"/>
      <c r="MHP8" s="199"/>
      <c r="MHQ8" s="199"/>
      <c r="MHR8" s="199"/>
      <c r="MHS8" s="199"/>
      <c r="MHT8" s="189"/>
      <c r="MHU8" s="209"/>
      <c r="MHV8" s="179"/>
      <c r="MHW8" s="179"/>
      <c r="MHX8" s="179"/>
      <c r="MHY8" s="179"/>
      <c r="MHZ8" s="179"/>
      <c r="MIA8" s="179"/>
      <c r="MIB8" s="199"/>
      <c r="MIC8" s="199"/>
      <c r="MID8" s="199"/>
      <c r="MIE8" s="199"/>
      <c r="MIF8" s="199"/>
      <c r="MIG8" s="199"/>
      <c r="MIH8" s="199"/>
      <c r="MII8" s="199"/>
      <c r="MIJ8" s="189"/>
      <c r="MIK8" s="209"/>
      <c r="MIL8" s="179"/>
      <c r="MIM8" s="179"/>
      <c r="MIN8" s="179"/>
      <c r="MIO8" s="179"/>
      <c r="MIP8" s="179"/>
      <c r="MIQ8" s="179"/>
      <c r="MIR8" s="199"/>
      <c r="MIS8" s="199"/>
      <c r="MIT8" s="199"/>
      <c r="MIU8" s="199"/>
      <c r="MIV8" s="199"/>
      <c r="MIW8" s="199"/>
      <c r="MIX8" s="199"/>
      <c r="MIY8" s="199"/>
      <c r="MIZ8" s="189"/>
      <c r="MJA8" s="209"/>
      <c r="MJB8" s="179"/>
      <c r="MJC8" s="179"/>
      <c r="MJD8" s="179"/>
      <c r="MJE8" s="179"/>
      <c r="MJF8" s="179"/>
      <c r="MJG8" s="179"/>
      <c r="MJH8" s="199"/>
      <c r="MJI8" s="199"/>
      <c r="MJJ8" s="199"/>
      <c r="MJK8" s="199"/>
      <c r="MJL8" s="199"/>
      <c r="MJM8" s="199"/>
      <c r="MJN8" s="199"/>
      <c r="MJO8" s="199"/>
      <c r="MJP8" s="189"/>
      <c r="MJQ8" s="209"/>
      <c r="MJR8" s="179"/>
      <c r="MJS8" s="179"/>
      <c r="MJT8" s="179"/>
      <c r="MJU8" s="179"/>
      <c r="MJV8" s="179"/>
      <c r="MJW8" s="179"/>
      <c r="MJX8" s="199"/>
      <c r="MJY8" s="199"/>
      <c r="MJZ8" s="199"/>
      <c r="MKA8" s="199"/>
      <c r="MKB8" s="199"/>
      <c r="MKC8" s="199"/>
      <c r="MKD8" s="199"/>
      <c r="MKE8" s="199"/>
      <c r="MKF8" s="189"/>
      <c r="MKG8" s="209"/>
      <c r="MKH8" s="179"/>
      <c r="MKI8" s="179"/>
      <c r="MKJ8" s="179"/>
      <c r="MKK8" s="179"/>
      <c r="MKL8" s="179"/>
      <c r="MKM8" s="179"/>
      <c r="MKN8" s="199"/>
      <c r="MKO8" s="199"/>
      <c r="MKP8" s="199"/>
      <c r="MKQ8" s="199"/>
      <c r="MKR8" s="199"/>
      <c r="MKS8" s="199"/>
      <c r="MKT8" s="199"/>
      <c r="MKU8" s="199"/>
      <c r="MKV8" s="189"/>
      <c r="MKW8" s="209"/>
      <c r="MKX8" s="179"/>
      <c r="MKY8" s="179"/>
      <c r="MKZ8" s="179"/>
      <c r="MLA8" s="179"/>
      <c r="MLB8" s="179"/>
      <c r="MLC8" s="179"/>
      <c r="MLD8" s="199"/>
      <c r="MLE8" s="199"/>
      <c r="MLF8" s="199"/>
      <c r="MLG8" s="199"/>
      <c r="MLH8" s="199"/>
      <c r="MLI8" s="199"/>
      <c r="MLJ8" s="199"/>
      <c r="MLK8" s="199"/>
      <c r="MLL8" s="189"/>
      <c r="MLM8" s="209"/>
      <c r="MLN8" s="179"/>
      <c r="MLO8" s="179"/>
      <c r="MLP8" s="179"/>
      <c r="MLQ8" s="179"/>
      <c r="MLR8" s="179"/>
      <c r="MLS8" s="179"/>
      <c r="MLT8" s="199"/>
      <c r="MLU8" s="199"/>
      <c r="MLV8" s="199"/>
      <c r="MLW8" s="199"/>
      <c r="MLX8" s="199"/>
      <c r="MLY8" s="199"/>
      <c r="MLZ8" s="199"/>
      <c r="MMA8" s="199"/>
      <c r="MMB8" s="189"/>
      <c r="MMC8" s="209"/>
      <c r="MMD8" s="179"/>
      <c r="MME8" s="179"/>
      <c r="MMF8" s="179"/>
      <c r="MMG8" s="179"/>
      <c r="MMH8" s="179"/>
      <c r="MMI8" s="179"/>
      <c r="MMJ8" s="199"/>
      <c r="MMK8" s="199"/>
      <c r="MML8" s="199"/>
      <c r="MMM8" s="199"/>
      <c r="MMN8" s="199"/>
      <c r="MMO8" s="199"/>
      <c r="MMP8" s="199"/>
      <c r="MMQ8" s="199"/>
      <c r="MMR8" s="189"/>
      <c r="MMS8" s="209"/>
      <c r="MMT8" s="179"/>
      <c r="MMU8" s="179"/>
      <c r="MMV8" s="179"/>
      <c r="MMW8" s="179"/>
      <c r="MMX8" s="179"/>
      <c r="MMY8" s="179"/>
      <c r="MMZ8" s="199"/>
      <c r="MNA8" s="199"/>
      <c r="MNB8" s="199"/>
      <c r="MNC8" s="199"/>
      <c r="MND8" s="199"/>
      <c r="MNE8" s="199"/>
      <c r="MNF8" s="199"/>
      <c r="MNG8" s="199"/>
      <c r="MNH8" s="189"/>
      <c r="MNI8" s="209"/>
      <c r="MNJ8" s="179"/>
      <c r="MNK8" s="179"/>
      <c r="MNL8" s="179"/>
      <c r="MNM8" s="179"/>
      <c r="MNN8" s="179"/>
      <c r="MNO8" s="179"/>
      <c r="MNP8" s="199"/>
      <c r="MNQ8" s="199"/>
      <c r="MNR8" s="199"/>
      <c r="MNS8" s="199"/>
      <c r="MNT8" s="199"/>
      <c r="MNU8" s="199"/>
      <c r="MNV8" s="199"/>
      <c r="MNW8" s="199"/>
      <c r="MNX8" s="189"/>
      <c r="MNY8" s="209"/>
      <c r="MNZ8" s="179"/>
      <c r="MOA8" s="179"/>
      <c r="MOB8" s="179"/>
      <c r="MOC8" s="179"/>
      <c r="MOD8" s="179"/>
      <c r="MOE8" s="179"/>
      <c r="MOF8" s="199"/>
      <c r="MOG8" s="199"/>
      <c r="MOH8" s="199"/>
      <c r="MOI8" s="199"/>
      <c r="MOJ8" s="199"/>
      <c r="MOK8" s="199"/>
      <c r="MOL8" s="199"/>
      <c r="MOM8" s="199"/>
      <c r="MON8" s="189"/>
      <c r="MOO8" s="209"/>
      <c r="MOP8" s="179"/>
      <c r="MOQ8" s="179"/>
      <c r="MOR8" s="179"/>
      <c r="MOS8" s="179"/>
      <c r="MOT8" s="179"/>
      <c r="MOU8" s="179"/>
      <c r="MOV8" s="199"/>
      <c r="MOW8" s="199"/>
      <c r="MOX8" s="199"/>
      <c r="MOY8" s="199"/>
      <c r="MOZ8" s="199"/>
      <c r="MPA8" s="199"/>
      <c r="MPB8" s="199"/>
      <c r="MPC8" s="199"/>
      <c r="MPD8" s="189"/>
      <c r="MPE8" s="209"/>
      <c r="MPF8" s="179"/>
      <c r="MPG8" s="179"/>
      <c r="MPH8" s="179"/>
      <c r="MPI8" s="179"/>
      <c r="MPJ8" s="179"/>
      <c r="MPK8" s="179"/>
      <c r="MPL8" s="199"/>
      <c r="MPM8" s="199"/>
      <c r="MPN8" s="199"/>
      <c r="MPO8" s="199"/>
      <c r="MPP8" s="199"/>
      <c r="MPQ8" s="199"/>
      <c r="MPR8" s="199"/>
      <c r="MPS8" s="199"/>
      <c r="MPT8" s="189"/>
      <c r="MPU8" s="209"/>
      <c r="MPV8" s="179"/>
      <c r="MPW8" s="179"/>
      <c r="MPX8" s="179"/>
      <c r="MPY8" s="179"/>
      <c r="MPZ8" s="179"/>
      <c r="MQA8" s="179"/>
      <c r="MQB8" s="199"/>
      <c r="MQC8" s="199"/>
      <c r="MQD8" s="199"/>
      <c r="MQE8" s="199"/>
      <c r="MQF8" s="199"/>
      <c r="MQG8" s="199"/>
      <c r="MQH8" s="199"/>
      <c r="MQI8" s="199"/>
      <c r="MQJ8" s="189"/>
      <c r="MQK8" s="209"/>
      <c r="MQL8" s="179"/>
      <c r="MQM8" s="179"/>
      <c r="MQN8" s="179"/>
      <c r="MQO8" s="179"/>
      <c r="MQP8" s="179"/>
      <c r="MQQ8" s="179"/>
      <c r="MQR8" s="199"/>
      <c r="MQS8" s="199"/>
      <c r="MQT8" s="199"/>
      <c r="MQU8" s="199"/>
      <c r="MQV8" s="199"/>
      <c r="MQW8" s="199"/>
      <c r="MQX8" s="199"/>
      <c r="MQY8" s="199"/>
      <c r="MQZ8" s="189"/>
      <c r="MRA8" s="209"/>
      <c r="MRB8" s="179"/>
      <c r="MRC8" s="179"/>
      <c r="MRD8" s="179"/>
      <c r="MRE8" s="179"/>
      <c r="MRF8" s="179"/>
      <c r="MRG8" s="179"/>
      <c r="MRH8" s="199"/>
      <c r="MRI8" s="199"/>
      <c r="MRJ8" s="199"/>
      <c r="MRK8" s="199"/>
      <c r="MRL8" s="199"/>
      <c r="MRM8" s="199"/>
      <c r="MRN8" s="199"/>
      <c r="MRO8" s="199"/>
      <c r="MRP8" s="189"/>
      <c r="MRQ8" s="209"/>
      <c r="MRR8" s="179"/>
      <c r="MRS8" s="179"/>
      <c r="MRT8" s="179"/>
      <c r="MRU8" s="179"/>
      <c r="MRV8" s="179"/>
      <c r="MRW8" s="179"/>
      <c r="MRX8" s="199"/>
      <c r="MRY8" s="199"/>
      <c r="MRZ8" s="199"/>
      <c r="MSA8" s="199"/>
      <c r="MSB8" s="199"/>
      <c r="MSC8" s="199"/>
      <c r="MSD8" s="199"/>
      <c r="MSE8" s="199"/>
      <c r="MSF8" s="189"/>
      <c r="MSG8" s="209"/>
      <c r="MSH8" s="179"/>
      <c r="MSI8" s="179"/>
      <c r="MSJ8" s="179"/>
      <c r="MSK8" s="179"/>
      <c r="MSL8" s="179"/>
      <c r="MSM8" s="179"/>
      <c r="MSN8" s="199"/>
      <c r="MSO8" s="199"/>
      <c r="MSP8" s="199"/>
      <c r="MSQ8" s="199"/>
      <c r="MSR8" s="199"/>
      <c r="MSS8" s="199"/>
      <c r="MST8" s="199"/>
      <c r="MSU8" s="199"/>
      <c r="MSV8" s="189"/>
      <c r="MSW8" s="209"/>
      <c r="MSX8" s="179"/>
      <c r="MSY8" s="179"/>
      <c r="MSZ8" s="179"/>
      <c r="MTA8" s="179"/>
      <c r="MTB8" s="179"/>
      <c r="MTC8" s="179"/>
      <c r="MTD8" s="199"/>
      <c r="MTE8" s="199"/>
      <c r="MTF8" s="199"/>
      <c r="MTG8" s="199"/>
      <c r="MTH8" s="199"/>
      <c r="MTI8" s="199"/>
      <c r="MTJ8" s="199"/>
      <c r="MTK8" s="199"/>
      <c r="MTL8" s="189"/>
      <c r="MTM8" s="209"/>
      <c r="MTN8" s="179"/>
      <c r="MTO8" s="179"/>
      <c r="MTP8" s="179"/>
      <c r="MTQ8" s="179"/>
      <c r="MTR8" s="179"/>
      <c r="MTS8" s="179"/>
      <c r="MTT8" s="199"/>
      <c r="MTU8" s="199"/>
      <c r="MTV8" s="199"/>
      <c r="MTW8" s="199"/>
      <c r="MTX8" s="199"/>
      <c r="MTY8" s="199"/>
      <c r="MTZ8" s="199"/>
      <c r="MUA8" s="199"/>
      <c r="MUB8" s="189"/>
      <c r="MUC8" s="209"/>
      <c r="MUD8" s="179"/>
      <c r="MUE8" s="179"/>
      <c r="MUF8" s="179"/>
      <c r="MUG8" s="179"/>
      <c r="MUH8" s="179"/>
      <c r="MUI8" s="179"/>
      <c r="MUJ8" s="199"/>
      <c r="MUK8" s="199"/>
      <c r="MUL8" s="199"/>
      <c r="MUM8" s="199"/>
      <c r="MUN8" s="199"/>
      <c r="MUO8" s="199"/>
      <c r="MUP8" s="199"/>
      <c r="MUQ8" s="199"/>
      <c r="MUR8" s="189"/>
      <c r="MUS8" s="209"/>
      <c r="MUT8" s="179"/>
      <c r="MUU8" s="179"/>
      <c r="MUV8" s="179"/>
      <c r="MUW8" s="179"/>
      <c r="MUX8" s="179"/>
      <c r="MUY8" s="179"/>
      <c r="MUZ8" s="199"/>
      <c r="MVA8" s="199"/>
      <c r="MVB8" s="199"/>
      <c r="MVC8" s="199"/>
      <c r="MVD8" s="199"/>
      <c r="MVE8" s="199"/>
      <c r="MVF8" s="199"/>
      <c r="MVG8" s="199"/>
      <c r="MVH8" s="189"/>
      <c r="MVI8" s="209"/>
      <c r="MVJ8" s="179"/>
      <c r="MVK8" s="179"/>
      <c r="MVL8" s="179"/>
      <c r="MVM8" s="179"/>
      <c r="MVN8" s="179"/>
      <c r="MVO8" s="179"/>
      <c r="MVP8" s="199"/>
      <c r="MVQ8" s="199"/>
      <c r="MVR8" s="199"/>
      <c r="MVS8" s="199"/>
      <c r="MVT8" s="199"/>
      <c r="MVU8" s="199"/>
      <c r="MVV8" s="199"/>
      <c r="MVW8" s="199"/>
      <c r="MVX8" s="189"/>
      <c r="MVY8" s="209"/>
      <c r="MVZ8" s="179"/>
      <c r="MWA8" s="179"/>
      <c r="MWB8" s="179"/>
      <c r="MWC8" s="179"/>
      <c r="MWD8" s="179"/>
      <c r="MWE8" s="179"/>
      <c r="MWF8" s="199"/>
      <c r="MWG8" s="199"/>
      <c r="MWH8" s="199"/>
      <c r="MWI8" s="199"/>
      <c r="MWJ8" s="199"/>
      <c r="MWK8" s="199"/>
      <c r="MWL8" s="199"/>
      <c r="MWM8" s="199"/>
      <c r="MWN8" s="189"/>
      <c r="MWO8" s="209"/>
      <c r="MWP8" s="179"/>
      <c r="MWQ8" s="179"/>
      <c r="MWR8" s="179"/>
      <c r="MWS8" s="179"/>
      <c r="MWT8" s="179"/>
      <c r="MWU8" s="179"/>
      <c r="MWV8" s="199"/>
      <c r="MWW8" s="199"/>
      <c r="MWX8" s="199"/>
      <c r="MWY8" s="199"/>
      <c r="MWZ8" s="199"/>
      <c r="MXA8" s="199"/>
      <c r="MXB8" s="199"/>
      <c r="MXC8" s="199"/>
      <c r="MXD8" s="189"/>
      <c r="MXE8" s="209"/>
      <c r="MXF8" s="179"/>
      <c r="MXG8" s="179"/>
      <c r="MXH8" s="179"/>
      <c r="MXI8" s="179"/>
      <c r="MXJ8" s="179"/>
      <c r="MXK8" s="179"/>
      <c r="MXL8" s="199"/>
      <c r="MXM8" s="199"/>
      <c r="MXN8" s="199"/>
      <c r="MXO8" s="199"/>
      <c r="MXP8" s="199"/>
      <c r="MXQ8" s="199"/>
      <c r="MXR8" s="199"/>
      <c r="MXS8" s="199"/>
      <c r="MXT8" s="189"/>
      <c r="MXU8" s="209"/>
      <c r="MXV8" s="179"/>
      <c r="MXW8" s="179"/>
      <c r="MXX8" s="179"/>
      <c r="MXY8" s="179"/>
      <c r="MXZ8" s="179"/>
      <c r="MYA8" s="179"/>
      <c r="MYB8" s="199"/>
      <c r="MYC8" s="199"/>
      <c r="MYD8" s="199"/>
      <c r="MYE8" s="199"/>
      <c r="MYF8" s="199"/>
      <c r="MYG8" s="199"/>
      <c r="MYH8" s="199"/>
      <c r="MYI8" s="199"/>
      <c r="MYJ8" s="189"/>
      <c r="MYK8" s="209"/>
      <c r="MYL8" s="179"/>
      <c r="MYM8" s="179"/>
      <c r="MYN8" s="179"/>
      <c r="MYO8" s="179"/>
      <c r="MYP8" s="179"/>
      <c r="MYQ8" s="179"/>
      <c r="MYR8" s="199"/>
      <c r="MYS8" s="199"/>
      <c r="MYT8" s="199"/>
      <c r="MYU8" s="199"/>
      <c r="MYV8" s="199"/>
      <c r="MYW8" s="199"/>
      <c r="MYX8" s="199"/>
      <c r="MYY8" s="199"/>
      <c r="MYZ8" s="189"/>
      <c r="MZA8" s="209"/>
      <c r="MZB8" s="179"/>
      <c r="MZC8" s="179"/>
      <c r="MZD8" s="179"/>
      <c r="MZE8" s="179"/>
      <c r="MZF8" s="179"/>
      <c r="MZG8" s="179"/>
      <c r="MZH8" s="199"/>
      <c r="MZI8" s="199"/>
      <c r="MZJ8" s="199"/>
      <c r="MZK8" s="199"/>
      <c r="MZL8" s="199"/>
      <c r="MZM8" s="199"/>
      <c r="MZN8" s="199"/>
      <c r="MZO8" s="199"/>
      <c r="MZP8" s="189"/>
      <c r="MZQ8" s="209"/>
      <c r="MZR8" s="179"/>
      <c r="MZS8" s="179"/>
      <c r="MZT8" s="179"/>
      <c r="MZU8" s="179"/>
      <c r="MZV8" s="179"/>
      <c r="MZW8" s="179"/>
      <c r="MZX8" s="199"/>
      <c r="MZY8" s="199"/>
      <c r="MZZ8" s="199"/>
      <c r="NAA8" s="199"/>
      <c r="NAB8" s="199"/>
      <c r="NAC8" s="199"/>
      <c r="NAD8" s="199"/>
      <c r="NAE8" s="199"/>
      <c r="NAF8" s="189"/>
      <c r="NAG8" s="209"/>
      <c r="NAH8" s="179"/>
      <c r="NAI8" s="179"/>
      <c r="NAJ8" s="179"/>
      <c r="NAK8" s="179"/>
      <c r="NAL8" s="179"/>
      <c r="NAM8" s="179"/>
      <c r="NAN8" s="199"/>
      <c r="NAO8" s="199"/>
      <c r="NAP8" s="199"/>
      <c r="NAQ8" s="199"/>
      <c r="NAR8" s="199"/>
      <c r="NAS8" s="199"/>
      <c r="NAT8" s="199"/>
      <c r="NAU8" s="199"/>
      <c r="NAV8" s="189"/>
      <c r="NAW8" s="209"/>
      <c r="NAX8" s="179"/>
      <c r="NAY8" s="179"/>
      <c r="NAZ8" s="179"/>
      <c r="NBA8" s="179"/>
      <c r="NBB8" s="179"/>
      <c r="NBC8" s="179"/>
      <c r="NBD8" s="199"/>
      <c r="NBE8" s="199"/>
      <c r="NBF8" s="199"/>
      <c r="NBG8" s="199"/>
      <c r="NBH8" s="199"/>
      <c r="NBI8" s="199"/>
      <c r="NBJ8" s="199"/>
      <c r="NBK8" s="199"/>
      <c r="NBL8" s="189"/>
      <c r="NBM8" s="209"/>
      <c r="NBN8" s="179"/>
      <c r="NBO8" s="179"/>
      <c r="NBP8" s="179"/>
      <c r="NBQ8" s="179"/>
      <c r="NBR8" s="179"/>
      <c r="NBS8" s="179"/>
      <c r="NBT8" s="199"/>
      <c r="NBU8" s="199"/>
      <c r="NBV8" s="199"/>
      <c r="NBW8" s="199"/>
      <c r="NBX8" s="199"/>
      <c r="NBY8" s="199"/>
      <c r="NBZ8" s="199"/>
      <c r="NCA8" s="199"/>
      <c r="NCB8" s="189"/>
      <c r="NCC8" s="209"/>
      <c r="NCD8" s="179"/>
      <c r="NCE8" s="179"/>
      <c r="NCF8" s="179"/>
      <c r="NCG8" s="179"/>
      <c r="NCH8" s="179"/>
      <c r="NCI8" s="179"/>
      <c r="NCJ8" s="199"/>
      <c r="NCK8" s="199"/>
      <c r="NCL8" s="199"/>
      <c r="NCM8" s="199"/>
      <c r="NCN8" s="199"/>
      <c r="NCO8" s="199"/>
      <c r="NCP8" s="199"/>
      <c r="NCQ8" s="199"/>
      <c r="NCR8" s="189"/>
      <c r="NCS8" s="209"/>
      <c r="NCT8" s="179"/>
      <c r="NCU8" s="179"/>
      <c r="NCV8" s="179"/>
      <c r="NCW8" s="179"/>
      <c r="NCX8" s="179"/>
      <c r="NCY8" s="179"/>
      <c r="NCZ8" s="199"/>
      <c r="NDA8" s="199"/>
      <c r="NDB8" s="199"/>
      <c r="NDC8" s="199"/>
      <c r="NDD8" s="199"/>
      <c r="NDE8" s="199"/>
      <c r="NDF8" s="199"/>
      <c r="NDG8" s="199"/>
      <c r="NDH8" s="189"/>
      <c r="NDI8" s="209"/>
      <c r="NDJ8" s="179"/>
      <c r="NDK8" s="179"/>
      <c r="NDL8" s="179"/>
      <c r="NDM8" s="179"/>
      <c r="NDN8" s="179"/>
      <c r="NDO8" s="179"/>
      <c r="NDP8" s="199"/>
      <c r="NDQ8" s="199"/>
      <c r="NDR8" s="199"/>
      <c r="NDS8" s="199"/>
      <c r="NDT8" s="199"/>
      <c r="NDU8" s="199"/>
      <c r="NDV8" s="199"/>
      <c r="NDW8" s="199"/>
      <c r="NDX8" s="189"/>
      <c r="NDY8" s="209"/>
      <c r="NDZ8" s="179"/>
      <c r="NEA8" s="179"/>
      <c r="NEB8" s="179"/>
      <c r="NEC8" s="179"/>
      <c r="NED8" s="179"/>
      <c r="NEE8" s="179"/>
      <c r="NEF8" s="199"/>
      <c r="NEG8" s="199"/>
      <c r="NEH8" s="199"/>
      <c r="NEI8" s="199"/>
      <c r="NEJ8" s="199"/>
      <c r="NEK8" s="199"/>
      <c r="NEL8" s="199"/>
      <c r="NEM8" s="199"/>
      <c r="NEN8" s="189"/>
      <c r="NEO8" s="209"/>
      <c r="NEP8" s="179"/>
      <c r="NEQ8" s="179"/>
      <c r="NER8" s="179"/>
      <c r="NES8" s="179"/>
      <c r="NET8" s="179"/>
      <c r="NEU8" s="179"/>
      <c r="NEV8" s="199"/>
      <c r="NEW8" s="199"/>
      <c r="NEX8" s="199"/>
      <c r="NEY8" s="199"/>
      <c r="NEZ8" s="199"/>
      <c r="NFA8" s="199"/>
      <c r="NFB8" s="199"/>
      <c r="NFC8" s="199"/>
      <c r="NFD8" s="189"/>
      <c r="NFE8" s="209"/>
      <c r="NFF8" s="179"/>
      <c r="NFG8" s="179"/>
      <c r="NFH8" s="179"/>
      <c r="NFI8" s="179"/>
      <c r="NFJ8" s="179"/>
      <c r="NFK8" s="179"/>
      <c r="NFL8" s="199"/>
      <c r="NFM8" s="199"/>
      <c r="NFN8" s="199"/>
      <c r="NFO8" s="199"/>
      <c r="NFP8" s="199"/>
      <c r="NFQ8" s="199"/>
      <c r="NFR8" s="199"/>
      <c r="NFS8" s="199"/>
      <c r="NFT8" s="189"/>
      <c r="NFU8" s="209"/>
      <c r="NFV8" s="179"/>
      <c r="NFW8" s="179"/>
      <c r="NFX8" s="179"/>
      <c r="NFY8" s="179"/>
      <c r="NFZ8" s="179"/>
      <c r="NGA8" s="179"/>
      <c r="NGB8" s="199"/>
      <c r="NGC8" s="199"/>
      <c r="NGD8" s="199"/>
      <c r="NGE8" s="199"/>
      <c r="NGF8" s="199"/>
      <c r="NGG8" s="199"/>
      <c r="NGH8" s="199"/>
      <c r="NGI8" s="199"/>
      <c r="NGJ8" s="189"/>
      <c r="NGK8" s="209"/>
      <c r="NGL8" s="179"/>
      <c r="NGM8" s="179"/>
      <c r="NGN8" s="179"/>
      <c r="NGO8" s="179"/>
      <c r="NGP8" s="179"/>
      <c r="NGQ8" s="179"/>
      <c r="NGR8" s="199"/>
      <c r="NGS8" s="199"/>
      <c r="NGT8" s="199"/>
      <c r="NGU8" s="199"/>
      <c r="NGV8" s="199"/>
      <c r="NGW8" s="199"/>
      <c r="NGX8" s="199"/>
      <c r="NGY8" s="199"/>
      <c r="NGZ8" s="189"/>
      <c r="NHA8" s="209"/>
      <c r="NHB8" s="179"/>
      <c r="NHC8" s="179"/>
      <c r="NHD8" s="179"/>
      <c r="NHE8" s="179"/>
      <c r="NHF8" s="179"/>
      <c r="NHG8" s="179"/>
      <c r="NHH8" s="199"/>
      <c r="NHI8" s="199"/>
      <c r="NHJ8" s="199"/>
      <c r="NHK8" s="199"/>
      <c r="NHL8" s="199"/>
      <c r="NHM8" s="199"/>
      <c r="NHN8" s="199"/>
      <c r="NHO8" s="199"/>
      <c r="NHP8" s="189"/>
      <c r="NHQ8" s="209"/>
      <c r="NHR8" s="179"/>
      <c r="NHS8" s="179"/>
      <c r="NHT8" s="179"/>
      <c r="NHU8" s="179"/>
      <c r="NHV8" s="179"/>
      <c r="NHW8" s="179"/>
      <c r="NHX8" s="199"/>
      <c r="NHY8" s="199"/>
      <c r="NHZ8" s="199"/>
      <c r="NIA8" s="199"/>
      <c r="NIB8" s="199"/>
      <c r="NIC8" s="199"/>
      <c r="NID8" s="199"/>
      <c r="NIE8" s="199"/>
      <c r="NIF8" s="189"/>
      <c r="NIG8" s="209"/>
      <c r="NIH8" s="179"/>
      <c r="NII8" s="179"/>
      <c r="NIJ8" s="179"/>
      <c r="NIK8" s="179"/>
      <c r="NIL8" s="179"/>
      <c r="NIM8" s="179"/>
      <c r="NIN8" s="199"/>
      <c r="NIO8" s="199"/>
      <c r="NIP8" s="199"/>
      <c r="NIQ8" s="199"/>
      <c r="NIR8" s="199"/>
      <c r="NIS8" s="199"/>
      <c r="NIT8" s="199"/>
      <c r="NIU8" s="199"/>
      <c r="NIV8" s="189"/>
      <c r="NIW8" s="209"/>
      <c r="NIX8" s="179"/>
      <c r="NIY8" s="179"/>
      <c r="NIZ8" s="179"/>
      <c r="NJA8" s="179"/>
      <c r="NJB8" s="179"/>
      <c r="NJC8" s="179"/>
      <c r="NJD8" s="199"/>
      <c r="NJE8" s="199"/>
      <c r="NJF8" s="199"/>
      <c r="NJG8" s="199"/>
      <c r="NJH8" s="199"/>
      <c r="NJI8" s="199"/>
      <c r="NJJ8" s="199"/>
      <c r="NJK8" s="199"/>
      <c r="NJL8" s="189"/>
      <c r="NJM8" s="209"/>
      <c r="NJN8" s="179"/>
      <c r="NJO8" s="179"/>
      <c r="NJP8" s="179"/>
      <c r="NJQ8" s="179"/>
      <c r="NJR8" s="179"/>
      <c r="NJS8" s="179"/>
      <c r="NJT8" s="199"/>
      <c r="NJU8" s="199"/>
      <c r="NJV8" s="199"/>
      <c r="NJW8" s="199"/>
      <c r="NJX8" s="199"/>
      <c r="NJY8" s="199"/>
      <c r="NJZ8" s="199"/>
      <c r="NKA8" s="199"/>
      <c r="NKB8" s="189"/>
      <c r="NKC8" s="209"/>
      <c r="NKD8" s="179"/>
      <c r="NKE8" s="179"/>
      <c r="NKF8" s="179"/>
      <c r="NKG8" s="179"/>
      <c r="NKH8" s="179"/>
      <c r="NKI8" s="179"/>
      <c r="NKJ8" s="199"/>
      <c r="NKK8" s="199"/>
      <c r="NKL8" s="199"/>
      <c r="NKM8" s="199"/>
      <c r="NKN8" s="199"/>
      <c r="NKO8" s="199"/>
      <c r="NKP8" s="199"/>
      <c r="NKQ8" s="199"/>
      <c r="NKR8" s="189"/>
      <c r="NKS8" s="209"/>
      <c r="NKT8" s="179"/>
      <c r="NKU8" s="179"/>
      <c r="NKV8" s="179"/>
      <c r="NKW8" s="179"/>
      <c r="NKX8" s="179"/>
      <c r="NKY8" s="179"/>
      <c r="NKZ8" s="199"/>
      <c r="NLA8" s="199"/>
      <c r="NLB8" s="199"/>
      <c r="NLC8" s="199"/>
      <c r="NLD8" s="199"/>
      <c r="NLE8" s="199"/>
      <c r="NLF8" s="199"/>
      <c r="NLG8" s="199"/>
      <c r="NLH8" s="189"/>
      <c r="NLI8" s="209"/>
      <c r="NLJ8" s="179"/>
      <c r="NLK8" s="179"/>
      <c r="NLL8" s="179"/>
      <c r="NLM8" s="179"/>
      <c r="NLN8" s="179"/>
      <c r="NLO8" s="179"/>
      <c r="NLP8" s="199"/>
      <c r="NLQ8" s="199"/>
      <c r="NLR8" s="199"/>
      <c r="NLS8" s="199"/>
      <c r="NLT8" s="199"/>
      <c r="NLU8" s="199"/>
      <c r="NLV8" s="199"/>
      <c r="NLW8" s="199"/>
      <c r="NLX8" s="189"/>
      <c r="NLY8" s="209"/>
      <c r="NLZ8" s="179"/>
      <c r="NMA8" s="179"/>
      <c r="NMB8" s="179"/>
      <c r="NMC8" s="179"/>
      <c r="NMD8" s="179"/>
      <c r="NME8" s="179"/>
      <c r="NMF8" s="199"/>
      <c r="NMG8" s="199"/>
      <c r="NMH8" s="199"/>
      <c r="NMI8" s="199"/>
      <c r="NMJ8" s="199"/>
      <c r="NMK8" s="199"/>
      <c r="NML8" s="199"/>
      <c r="NMM8" s="199"/>
      <c r="NMN8" s="189"/>
      <c r="NMO8" s="209"/>
      <c r="NMP8" s="179"/>
      <c r="NMQ8" s="179"/>
      <c r="NMR8" s="179"/>
      <c r="NMS8" s="179"/>
      <c r="NMT8" s="179"/>
      <c r="NMU8" s="179"/>
      <c r="NMV8" s="199"/>
      <c r="NMW8" s="199"/>
      <c r="NMX8" s="199"/>
      <c r="NMY8" s="199"/>
      <c r="NMZ8" s="199"/>
      <c r="NNA8" s="199"/>
      <c r="NNB8" s="199"/>
      <c r="NNC8" s="199"/>
      <c r="NND8" s="189"/>
      <c r="NNE8" s="209"/>
      <c r="NNF8" s="179"/>
      <c r="NNG8" s="179"/>
      <c r="NNH8" s="179"/>
      <c r="NNI8" s="179"/>
      <c r="NNJ8" s="179"/>
      <c r="NNK8" s="179"/>
      <c r="NNL8" s="199"/>
      <c r="NNM8" s="199"/>
      <c r="NNN8" s="199"/>
      <c r="NNO8" s="199"/>
      <c r="NNP8" s="199"/>
      <c r="NNQ8" s="199"/>
      <c r="NNR8" s="199"/>
      <c r="NNS8" s="199"/>
      <c r="NNT8" s="189"/>
      <c r="NNU8" s="209"/>
      <c r="NNV8" s="179"/>
      <c r="NNW8" s="179"/>
      <c r="NNX8" s="179"/>
      <c r="NNY8" s="179"/>
      <c r="NNZ8" s="179"/>
      <c r="NOA8" s="179"/>
      <c r="NOB8" s="199"/>
      <c r="NOC8" s="199"/>
      <c r="NOD8" s="199"/>
      <c r="NOE8" s="199"/>
      <c r="NOF8" s="199"/>
      <c r="NOG8" s="199"/>
      <c r="NOH8" s="199"/>
      <c r="NOI8" s="199"/>
      <c r="NOJ8" s="189"/>
      <c r="NOK8" s="209"/>
      <c r="NOL8" s="179"/>
      <c r="NOM8" s="179"/>
      <c r="NON8" s="179"/>
      <c r="NOO8" s="179"/>
      <c r="NOP8" s="179"/>
      <c r="NOQ8" s="179"/>
      <c r="NOR8" s="199"/>
      <c r="NOS8" s="199"/>
      <c r="NOT8" s="199"/>
      <c r="NOU8" s="199"/>
      <c r="NOV8" s="199"/>
      <c r="NOW8" s="199"/>
      <c r="NOX8" s="199"/>
      <c r="NOY8" s="199"/>
      <c r="NOZ8" s="189"/>
      <c r="NPA8" s="209"/>
      <c r="NPB8" s="179"/>
      <c r="NPC8" s="179"/>
      <c r="NPD8" s="179"/>
      <c r="NPE8" s="179"/>
      <c r="NPF8" s="179"/>
      <c r="NPG8" s="179"/>
      <c r="NPH8" s="199"/>
      <c r="NPI8" s="199"/>
      <c r="NPJ8" s="199"/>
      <c r="NPK8" s="199"/>
      <c r="NPL8" s="199"/>
      <c r="NPM8" s="199"/>
      <c r="NPN8" s="199"/>
      <c r="NPO8" s="199"/>
      <c r="NPP8" s="189"/>
      <c r="NPQ8" s="209"/>
      <c r="NPR8" s="179"/>
      <c r="NPS8" s="179"/>
      <c r="NPT8" s="179"/>
      <c r="NPU8" s="179"/>
      <c r="NPV8" s="179"/>
      <c r="NPW8" s="179"/>
      <c r="NPX8" s="199"/>
      <c r="NPY8" s="199"/>
      <c r="NPZ8" s="199"/>
      <c r="NQA8" s="199"/>
      <c r="NQB8" s="199"/>
      <c r="NQC8" s="199"/>
      <c r="NQD8" s="199"/>
      <c r="NQE8" s="199"/>
      <c r="NQF8" s="189"/>
      <c r="NQG8" s="209"/>
      <c r="NQH8" s="179"/>
      <c r="NQI8" s="179"/>
      <c r="NQJ8" s="179"/>
      <c r="NQK8" s="179"/>
      <c r="NQL8" s="179"/>
      <c r="NQM8" s="179"/>
      <c r="NQN8" s="199"/>
      <c r="NQO8" s="199"/>
      <c r="NQP8" s="199"/>
      <c r="NQQ8" s="199"/>
      <c r="NQR8" s="199"/>
      <c r="NQS8" s="199"/>
      <c r="NQT8" s="199"/>
      <c r="NQU8" s="199"/>
      <c r="NQV8" s="189"/>
      <c r="NQW8" s="209"/>
      <c r="NQX8" s="179"/>
      <c r="NQY8" s="179"/>
      <c r="NQZ8" s="179"/>
      <c r="NRA8" s="179"/>
      <c r="NRB8" s="179"/>
      <c r="NRC8" s="179"/>
      <c r="NRD8" s="199"/>
      <c r="NRE8" s="199"/>
      <c r="NRF8" s="199"/>
      <c r="NRG8" s="199"/>
      <c r="NRH8" s="199"/>
      <c r="NRI8" s="199"/>
      <c r="NRJ8" s="199"/>
      <c r="NRK8" s="199"/>
      <c r="NRL8" s="189"/>
      <c r="NRM8" s="209"/>
      <c r="NRN8" s="179"/>
      <c r="NRO8" s="179"/>
      <c r="NRP8" s="179"/>
      <c r="NRQ8" s="179"/>
      <c r="NRR8" s="179"/>
      <c r="NRS8" s="179"/>
      <c r="NRT8" s="199"/>
      <c r="NRU8" s="199"/>
      <c r="NRV8" s="199"/>
      <c r="NRW8" s="199"/>
      <c r="NRX8" s="199"/>
      <c r="NRY8" s="199"/>
      <c r="NRZ8" s="199"/>
      <c r="NSA8" s="199"/>
      <c r="NSB8" s="189"/>
      <c r="NSC8" s="209"/>
      <c r="NSD8" s="179"/>
      <c r="NSE8" s="179"/>
      <c r="NSF8" s="179"/>
      <c r="NSG8" s="179"/>
      <c r="NSH8" s="179"/>
      <c r="NSI8" s="179"/>
      <c r="NSJ8" s="199"/>
      <c r="NSK8" s="199"/>
      <c r="NSL8" s="199"/>
      <c r="NSM8" s="199"/>
      <c r="NSN8" s="199"/>
      <c r="NSO8" s="199"/>
      <c r="NSP8" s="199"/>
      <c r="NSQ8" s="199"/>
      <c r="NSR8" s="189"/>
      <c r="NSS8" s="209"/>
      <c r="NST8" s="179"/>
      <c r="NSU8" s="179"/>
      <c r="NSV8" s="179"/>
      <c r="NSW8" s="179"/>
      <c r="NSX8" s="179"/>
      <c r="NSY8" s="179"/>
      <c r="NSZ8" s="199"/>
      <c r="NTA8" s="199"/>
      <c r="NTB8" s="199"/>
      <c r="NTC8" s="199"/>
      <c r="NTD8" s="199"/>
      <c r="NTE8" s="199"/>
      <c r="NTF8" s="199"/>
      <c r="NTG8" s="199"/>
      <c r="NTH8" s="189"/>
      <c r="NTI8" s="209"/>
      <c r="NTJ8" s="179"/>
      <c r="NTK8" s="179"/>
      <c r="NTL8" s="179"/>
      <c r="NTM8" s="179"/>
      <c r="NTN8" s="179"/>
      <c r="NTO8" s="179"/>
      <c r="NTP8" s="199"/>
      <c r="NTQ8" s="199"/>
      <c r="NTR8" s="199"/>
      <c r="NTS8" s="199"/>
      <c r="NTT8" s="199"/>
      <c r="NTU8" s="199"/>
      <c r="NTV8" s="199"/>
      <c r="NTW8" s="199"/>
      <c r="NTX8" s="189"/>
      <c r="NTY8" s="209"/>
      <c r="NTZ8" s="179"/>
      <c r="NUA8" s="179"/>
      <c r="NUB8" s="179"/>
      <c r="NUC8" s="179"/>
      <c r="NUD8" s="179"/>
      <c r="NUE8" s="179"/>
      <c r="NUF8" s="199"/>
      <c r="NUG8" s="199"/>
      <c r="NUH8" s="199"/>
      <c r="NUI8" s="199"/>
      <c r="NUJ8" s="199"/>
      <c r="NUK8" s="199"/>
      <c r="NUL8" s="199"/>
      <c r="NUM8" s="199"/>
      <c r="NUN8" s="189"/>
      <c r="NUO8" s="209"/>
      <c r="NUP8" s="179"/>
      <c r="NUQ8" s="179"/>
      <c r="NUR8" s="179"/>
      <c r="NUS8" s="179"/>
      <c r="NUT8" s="179"/>
      <c r="NUU8" s="179"/>
      <c r="NUV8" s="199"/>
      <c r="NUW8" s="199"/>
      <c r="NUX8" s="199"/>
      <c r="NUY8" s="199"/>
      <c r="NUZ8" s="199"/>
      <c r="NVA8" s="199"/>
      <c r="NVB8" s="199"/>
      <c r="NVC8" s="199"/>
      <c r="NVD8" s="189"/>
      <c r="NVE8" s="209"/>
      <c r="NVF8" s="179"/>
      <c r="NVG8" s="179"/>
      <c r="NVH8" s="179"/>
      <c r="NVI8" s="179"/>
      <c r="NVJ8" s="179"/>
      <c r="NVK8" s="179"/>
      <c r="NVL8" s="199"/>
      <c r="NVM8" s="199"/>
      <c r="NVN8" s="199"/>
      <c r="NVO8" s="199"/>
      <c r="NVP8" s="199"/>
      <c r="NVQ8" s="199"/>
      <c r="NVR8" s="199"/>
      <c r="NVS8" s="199"/>
      <c r="NVT8" s="189"/>
      <c r="NVU8" s="209"/>
      <c r="NVV8" s="179"/>
      <c r="NVW8" s="179"/>
      <c r="NVX8" s="179"/>
      <c r="NVY8" s="179"/>
      <c r="NVZ8" s="179"/>
      <c r="NWA8" s="179"/>
      <c r="NWB8" s="199"/>
      <c r="NWC8" s="199"/>
      <c r="NWD8" s="199"/>
      <c r="NWE8" s="199"/>
      <c r="NWF8" s="199"/>
      <c r="NWG8" s="199"/>
      <c r="NWH8" s="199"/>
      <c r="NWI8" s="199"/>
      <c r="NWJ8" s="189"/>
      <c r="NWK8" s="209"/>
      <c r="NWL8" s="179"/>
      <c r="NWM8" s="179"/>
      <c r="NWN8" s="179"/>
      <c r="NWO8" s="179"/>
      <c r="NWP8" s="179"/>
      <c r="NWQ8" s="179"/>
      <c r="NWR8" s="199"/>
      <c r="NWS8" s="199"/>
      <c r="NWT8" s="199"/>
      <c r="NWU8" s="199"/>
      <c r="NWV8" s="199"/>
      <c r="NWW8" s="199"/>
      <c r="NWX8" s="199"/>
      <c r="NWY8" s="199"/>
      <c r="NWZ8" s="189"/>
      <c r="NXA8" s="209"/>
      <c r="NXB8" s="179"/>
      <c r="NXC8" s="179"/>
      <c r="NXD8" s="179"/>
      <c r="NXE8" s="179"/>
      <c r="NXF8" s="179"/>
      <c r="NXG8" s="179"/>
      <c r="NXH8" s="199"/>
      <c r="NXI8" s="199"/>
      <c r="NXJ8" s="199"/>
      <c r="NXK8" s="199"/>
      <c r="NXL8" s="199"/>
      <c r="NXM8" s="199"/>
      <c r="NXN8" s="199"/>
      <c r="NXO8" s="199"/>
      <c r="NXP8" s="189"/>
      <c r="NXQ8" s="209"/>
      <c r="NXR8" s="179"/>
      <c r="NXS8" s="179"/>
      <c r="NXT8" s="179"/>
      <c r="NXU8" s="179"/>
      <c r="NXV8" s="179"/>
      <c r="NXW8" s="179"/>
      <c r="NXX8" s="199"/>
      <c r="NXY8" s="199"/>
      <c r="NXZ8" s="199"/>
      <c r="NYA8" s="199"/>
      <c r="NYB8" s="199"/>
      <c r="NYC8" s="199"/>
      <c r="NYD8" s="199"/>
      <c r="NYE8" s="199"/>
      <c r="NYF8" s="189"/>
      <c r="NYG8" s="209"/>
      <c r="NYH8" s="179"/>
      <c r="NYI8" s="179"/>
      <c r="NYJ8" s="179"/>
      <c r="NYK8" s="179"/>
      <c r="NYL8" s="179"/>
      <c r="NYM8" s="179"/>
      <c r="NYN8" s="199"/>
      <c r="NYO8" s="199"/>
      <c r="NYP8" s="199"/>
      <c r="NYQ8" s="199"/>
      <c r="NYR8" s="199"/>
      <c r="NYS8" s="199"/>
      <c r="NYT8" s="199"/>
      <c r="NYU8" s="199"/>
      <c r="NYV8" s="189"/>
      <c r="NYW8" s="209"/>
      <c r="NYX8" s="179"/>
      <c r="NYY8" s="179"/>
      <c r="NYZ8" s="179"/>
      <c r="NZA8" s="179"/>
      <c r="NZB8" s="179"/>
      <c r="NZC8" s="179"/>
      <c r="NZD8" s="199"/>
      <c r="NZE8" s="199"/>
      <c r="NZF8" s="199"/>
      <c r="NZG8" s="199"/>
      <c r="NZH8" s="199"/>
      <c r="NZI8" s="199"/>
      <c r="NZJ8" s="199"/>
      <c r="NZK8" s="199"/>
      <c r="NZL8" s="189"/>
      <c r="NZM8" s="209"/>
      <c r="NZN8" s="179"/>
      <c r="NZO8" s="179"/>
      <c r="NZP8" s="179"/>
      <c r="NZQ8" s="179"/>
      <c r="NZR8" s="179"/>
      <c r="NZS8" s="179"/>
      <c r="NZT8" s="199"/>
      <c r="NZU8" s="199"/>
      <c r="NZV8" s="199"/>
      <c r="NZW8" s="199"/>
      <c r="NZX8" s="199"/>
      <c r="NZY8" s="199"/>
      <c r="NZZ8" s="199"/>
      <c r="OAA8" s="199"/>
      <c r="OAB8" s="189"/>
      <c r="OAC8" s="209"/>
      <c r="OAD8" s="179"/>
      <c r="OAE8" s="179"/>
      <c r="OAF8" s="179"/>
      <c r="OAG8" s="179"/>
      <c r="OAH8" s="179"/>
      <c r="OAI8" s="179"/>
      <c r="OAJ8" s="199"/>
      <c r="OAK8" s="199"/>
      <c r="OAL8" s="199"/>
      <c r="OAM8" s="199"/>
      <c r="OAN8" s="199"/>
      <c r="OAO8" s="199"/>
      <c r="OAP8" s="199"/>
      <c r="OAQ8" s="199"/>
      <c r="OAR8" s="189"/>
      <c r="OAS8" s="209"/>
      <c r="OAT8" s="179"/>
      <c r="OAU8" s="179"/>
      <c r="OAV8" s="179"/>
      <c r="OAW8" s="179"/>
      <c r="OAX8" s="179"/>
      <c r="OAY8" s="179"/>
      <c r="OAZ8" s="199"/>
      <c r="OBA8" s="199"/>
      <c r="OBB8" s="199"/>
      <c r="OBC8" s="199"/>
      <c r="OBD8" s="199"/>
      <c r="OBE8" s="199"/>
      <c r="OBF8" s="199"/>
      <c r="OBG8" s="199"/>
      <c r="OBH8" s="189"/>
      <c r="OBI8" s="209"/>
      <c r="OBJ8" s="179"/>
      <c r="OBK8" s="179"/>
      <c r="OBL8" s="179"/>
      <c r="OBM8" s="179"/>
      <c r="OBN8" s="179"/>
      <c r="OBO8" s="179"/>
      <c r="OBP8" s="199"/>
      <c r="OBQ8" s="199"/>
      <c r="OBR8" s="199"/>
      <c r="OBS8" s="199"/>
      <c r="OBT8" s="199"/>
      <c r="OBU8" s="199"/>
      <c r="OBV8" s="199"/>
      <c r="OBW8" s="199"/>
      <c r="OBX8" s="189"/>
      <c r="OBY8" s="209"/>
      <c r="OBZ8" s="179"/>
      <c r="OCA8" s="179"/>
      <c r="OCB8" s="179"/>
      <c r="OCC8" s="179"/>
      <c r="OCD8" s="179"/>
      <c r="OCE8" s="179"/>
      <c r="OCF8" s="199"/>
      <c r="OCG8" s="199"/>
      <c r="OCH8" s="199"/>
      <c r="OCI8" s="199"/>
      <c r="OCJ8" s="199"/>
      <c r="OCK8" s="199"/>
      <c r="OCL8" s="199"/>
      <c r="OCM8" s="199"/>
      <c r="OCN8" s="189"/>
      <c r="OCO8" s="209"/>
      <c r="OCP8" s="179"/>
      <c r="OCQ8" s="179"/>
      <c r="OCR8" s="179"/>
      <c r="OCS8" s="179"/>
      <c r="OCT8" s="179"/>
      <c r="OCU8" s="179"/>
      <c r="OCV8" s="199"/>
      <c r="OCW8" s="199"/>
      <c r="OCX8" s="199"/>
      <c r="OCY8" s="199"/>
      <c r="OCZ8" s="199"/>
      <c r="ODA8" s="199"/>
      <c r="ODB8" s="199"/>
      <c r="ODC8" s="199"/>
      <c r="ODD8" s="189"/>
      <c r="ODE8" s="209"/>
      <c r="ODF8" s="179"/>
      <c r="ODG8" s="179"/>
      <c r="ODH8" s="179"/>
      <c r="ODI8" s="179"/>
      <c r="ODJ8" s="179"/>
      <c r="ODK8" s="179"/>
      <c r="ODL8" s="199"/>
      <c r="ODM8" s="199"/>
      <c r="ODN8" s="199"/>
      <c r="ODO8" s="199"/>
      <c r="ODP8" s="199"/>
      <c r="ODQ8" s="199"/>
      <c r="ODR8" s="199"/>
      <c r="ODS8" s="199"/>
      <c r="ODT8" s="189"/>
      <c r="ODU8" s="209"/>
      <c r="ODV8" s="179"/>
      <c r="ODW8" s="179"/>
      <c r="ODX8" s="179"/>
      <c r="ODY8" s="179"/>
      <c r="ODZ8" s="179"/>
      <c r="OEA8" s="179"/>
      <c r="OEB8" s="199"/>
      <c r="OEC8" s="199"/>
      <c r="OED8" s="199"/>
      <c r="OEE8" s="199"/>
      <c r="OEF8" s="199"/>
      <c r="OEG8" s="199"/>
      <c r="OEH8" s="199"/>
      <c r="OEI8" s="199"/>
      <c r="OEJ8" s="189"/>
      <c r="OEK8" s="209"/>
      <c r="OEL8" s="179"/>
      <c r="OEM8" s="179"/>
      <c r="OEN8" s="179"/>
      <c r="OEO8" s="179"/>
      <c r="OEP8" s="179"/>
      <c r="OEQ8" s="179"/>
      <c r="OER8" s="199"/>
      <c r="OES8" s="199"/>
      <c r="OET8" s="199"/>
      <c r="OEU8" s="199"/>
      <c r="OEV8" s="199"/>
      <c r="OEW8" s="199"/>
      <c r="OEX8" s="199"/>
      <c r="OEY8" s="199"/>
      <c r="OEZ8" s="189"/>
      <c r="OFA8" s="209"/>
      <c r="OFB8" s="179"/>
      <c r="OFC8" s="179"/>
      <c r="OFD8" s="179"/>
      <c r="OFE8" s="179"/>
      <c r="OFF8" s="179"/>
      <c r="OFG8" s="179"/>
      <c r="OFH8" s="199"/>
      <c r="OFI8" s="199"/>
      <c r="OFJ8" s="199"/>
      <c r="OFK8" s="199"/>
      <c r="OFL8" s="199"/>
      <c r="OFM8" s="199"/>
      <c r="OFN8" s="199"/>
      <c r="OFO8" s="199"/>
      <c r="OFP8" s="189"/>
      <c r="OFQ8" s="209"/>
      <c r="OFR8" s="179"/>
      <c r="OFS8" s="179"/>
      <c r="OFT8" s="179"/>
      <c r="OFU8" s="179"/>
      <c r="OFV8" s="179"/>
      <c r="OFW8" s="179"/>
      <c r="OFX8" s="199"/>
      <c r="OFY8" s="199"/>
      <c r="OFZ8" s="199"/>
      <c r="OGA8" s="199"/>
      <c r="OGB8" s="199"/>
      <c r="OGC8" s="199"/>
      <c r="OGD8" s="199"/>
      <c r="OGE8" s="199"/>
      <c r="OGF8" s="189"/>
      <c r="OGG8" s="209"/>
      <c r="OGH8" s="179"/>
      <c r="OGI8" s="179"/>
      <c r="OGJ8" s="179"/>
      <c r="OGK8" s="179"/>
      <c r="OGL8" s="179"/>
      <c r="OGM8" s="179"/>
      <c r="OGN8" s="199"/>
      <c r="OGO8" s="199"/>
      <c r="OGP8" s="199"/>
      <c r="OGQ8" s="199"/>
      <c r="OGR8" s="199"/>
      <c r="OGS8" s="199"/>
      <c r="OGT8" s="199"/>
      <c r="OGU8" s="199"/>
      <c r="OGV8" s="189"/>
      <c r="OGW8" s="209"/>
      <c r="OGX8" s="179"/>
      <c r="OGY8" s="179"/>
      <c r="OGZ8" s="179"/>
      <c r="OHA8" s="179"/>
      <c r="OHB8" s="179"/>
      <c r="OHC8" s="179"/>
      <c r="OHD8" s="199"/>
      <c r="OHE8" s="199"/>
      <c r="OHF8" s="199"/>
      <c r="OHG8" s="199"/>
      <c r="OHH8" s="199"/>
      <c r="OHI8" s="199"/>
      <c r="OHJ8" s="199"/>
      <c r="OHK8" s="199"/>
      <c r="OHL8" s="189"/>
      <c r="OHM8" s="209"/>
      <c r="OHN8" s="179"/>
      <c r="OHO8" s="179"/>
      <c r="OHP8" s="179"/>
      <c r="OHQ8" s="179"/>
      <c r="OHR8" s="179"/>
      <c r="OHS8" s="179"/>
      <c r="OHT8" s="199"/>
      <c r="OHU8" s="199"/>
      <c r="OHV8" s="199"/>
      <c r="OHW8" s="199"/>
      <c r="OHX8" s="199"/>
      <c r="OHY8" s="199"/>
      <c r="OHZ8" s="199"/>
      <c r="OIA8" s="199"/>
      <c r="OIB8" s="189"/>
      <c r="OIC8" s="209"/>
      <c r="OID8" s="179"/>
      <c r="OIE8" s="179"/>
      <c r="OIF8" s="179"/>
      <c r="OIG8" s="179"/>
      <c r="OIH8" s="179"/>
      <c r="OII8" s="179"/>
      <c r="OIJ8" s="199"/>
      <c r="OIK8" s="199"/>
      <c r="OIL8" s="199"/>
      <c r="OIM8" s="199"/>
      <c r="OIN8" s="199"/>
      <c r="OIO8" s="199"/>
      <c r="OIP8" s="199"/>
      <c r="OIQ8" s="199"/>
      <c r="OIR8" s="189"/>
      <c r="OIS8" s="209"/>
      <c r="OIT8" s="179"/>
      <c r="OIU8" s="179"/>
      <c r="OIV8" s="179"/>
      <c r="OIW8" s="179"/>
      <c r="OIX8" s="179"/>
      <c r="OIY8" s="179"/>
      <c r="OIZ8" s="199"/>
      <c r="OJA8" s="199"/>
      <c r="OJB8" s="199"/>
      <c r="OJC8" s="199"/>
      <c r="OJD8" s="199"/>
      <c r="OJE8" s="199"/>
      <c r="OJF8" s="199"/>
      <c r="OJG8" s="199"/>
      <c r="OJH8" s="189"/>
      <c r="OJI8" s="209"/>
      <c r="OJJ8" s="179"/>
      <c r="OJK8" s="179"/>
      <c r="OJL8" s="179"/>
      <c r="OJM8" s="179"/>
      <c r="OJN8" s="179"/>
      <c r="OJO8" s="179"/>
      <c r="OJP8" s="199"/>
      <c r="OJQ8" s="199"/>
      <c r="OJR8" s="199"/>
      <c r="OJS8" s="199"/>
      <c r="OJT8" s="199"/>
      <c r="OJU8" s="199"/>
      <c r="OJV8" s="199"/>
      <c r="OJW8" s="199"/>
      <c r="OJX8" s="189"/>
      <c r="OJY8" s="209"/>
      <c r="OJZ8" s="179"/>
      <c r="OKA8" s="179"/>
      <c r="OKB8" s="179"/>
      <c r="OKC8" s="179"/>
      <c r="OKD8" s="179"/>
      <c r="OKE8" s="179"/>
      <c r="OKF8" s="199"/>
      <c r="OKG8" s="199"/>
      <c r="OKH8" s="199"/>
      <c r="OKI8" s="199"/>
      <c r="OKJ8" s="199"/>
      <c r="OKK8" s="199"/>
      <c r="OKL8" s="199"/>
      <c r="OKM8" s="199"/>
      <c r="OKN8" s="189"/>
      <c r="OKO8" s="209"/>
      <c r="OKP8" s="179"/>
      <c r="OKQ8" s="179"/>
      <c r="OKR8" s="179"/>
      <c r="OKS8" s="179"/>
      <c r="OKT8" s="179"/>
      <c r="OKU8" s="179"/>
      <c r="OKV8" s="199"/>
      <c r="OKW8" s="199"/>
      <c r="OKX8" s="199"/>
      <c r="OKY8" s="199"/>
      <c r="OKZ8" s="199"/>
      <c r="OLA8" s="199"/>
      <c r="OLB8" s="199"/>
      <c r="OLC8" s="199"/>
      <c r="OLD8" s="189"/>
      <c r="OLE8" s="209"/>
      <c r="OLF8" s="179"/>
      <c r="OLG8" s="179"/>
      <c r="OLH8" s="179"/>
      <c r="OLI8" s="179"/>
      <c r="OLJ8" s="179"/>
      <c r="OLK8" s="179"/>
      <c r="OLL8" s="199"/>
      <c r="OLM8" s="199"/>
      <c r="OLN8" s="199"/>
      <c r="OLO8" s="199"/>
      <c r="OLP8" s="199"/>
      <c r="OLQ8" s="199"/>
      <c r="OLR8" s="199"/>
      <c r="OLS8" s="199"/>
      <c r="OLT8" s="189"/>
      <c r="OLU8" s="209"/>
      <c r="OLV8" s="179"/>
      <c r="OLW8" s="179"/>
      <c r="OLX8" s="179"/>
      <c r="OLY8" s="179"/>
      <c r="OLZ8" s="179"/>
      <c r="OMA8" s="179"/>
      <c r="OMB8" s="199"/>
      <c r="OMC8" s="199"/>
      <c r="OMD8" s="199"/>
      <c r="OME8" s="199"/>
      <c r="OMF8" s="199"/>
      <c r="OMG8" s="199"/>
      <c r="OMH8" s="199"/>
      <c r="OMI8" s="199"/>
      <c r="OMJ8" s="189"/>
      <c r="OMK8" s="209"/>
      <c r="OML8" s="179"/>
      <c r="OMM8" s="179"/>
      <c r="OMN8" s="179"/>
      <c r="OMO8" s="179"/>
      <c r="OMP8" s="179"/>
      <c r="OMQ8" s="179"/>
      <c r="OMR8" s="199"/>
      <c r="OMS8" s="199"/>
      <c r="OMT8" s="199"/>
      <c r="OMU8" s="199"/>
      <c r="OMV8" s="199"/>
      <c r="OMW8" s="199"/>
      <c r="OMX8" s="199"/>
      <c r="OMY8" s="199"/>
      <c r="OMZ8" s="189"/>
      <c r="ONA8" s="209"/>
      <c r="ONB8" s="179"/>
      <c r="ONC8" s="179"/>
      <c r="OND8" s="179"/>
      <c r="ONE8" s="179"/>
      <c r="ONF8" s="179"/>
      <c r="ONG8" s="179"/>
      <c r="ONH8" s="199"/>
      <c r="ONI8" s="199"/>
      <c r="ONJ8" s="199"/>
      <c r="ONK8" s="199"/>
      <c r="ONL8" s="199"/>
      <c r="ONM8" s="199"/>
      <c r="ONN8" s="199"/>
      <c r="ONO8" s="199"/>
      <c r="ONP8" s="189"/>
      <c r="ONQ8" s="209"/>
      <c r="ONR8" s="179"/>
      <c r="ONS8" s="179"/>
      <c r="ONT8" s="179"/>
      <c r="ONU8" s="179"/>
      <c r="ONV8" s="179"/>
      <c r="ONW8" s="179"/>
      <c r="ONX8" s="199"/>
      <c r="ONY8" s="199"/>
      <c r="ONZ8" s="199"/>
      <c r="OOA8" s="199"/>
      <c r="OOB8" s="199"/>
      <c r="OOC8" s="199"/>
      <c r="OOD8" s="199"/>
      <c r="OOE8" s="199"/>
      <c r="OOF8" s="189"/>
      <c r="OOG8" s="209"/>
      <c r="OOH8" s="179"/>
      <c r="OOI8" s="179"/>
      <c r="OOJ8" s="179"/>
      <c r="OOK8" s="179"/>
      <c r="OOL8" s="179"/>
      <c r="OOM8" s="179"/>
      <c r="OON8" s="199"/>
      <c r="OOO8" s="199"/>
      <c r="OOP8" s="199"/>
      <c r="OOQ8" s="199"/>
      <c r="OOR8" s="199"/>
      <c r="OOS8" s="199"/>
      <c r="OOT8" s="199"/>
      <c r="OOU8" s="199"/>
      <c r="OOV8" s="189"/>
      <c r="OOW8" s="209"/>
      <c r="OOX8" s="179"/>
      <c r="OOY8" s="179"/>
      <c r="OOZ8" s="179"/>
      <c r="OPA8" s="179"/>
      <c r="OPB8" s="179"/>
      <c r="OPC8" s="179"/>
      <c r="OPD8" s="199"/>
      <c r="OPE8" s="199"/>
      <c r="OPF8" s="199"/>
      <c r="OPG8" s="199"/>
      <c r="OPH8" s="199"/>
      <c r="OPI8" s="199"/>
      <c r="OPJ8" s="199"/>
      <c r="OPK8" s="199"/>
      <c r="OPL8" s="189"/>
      <c r="OPM8" s="209"/>
      <c r="OPN8" s="179"/>
      <c r="OPO8" s="179"/>
      <c r="OPP8" s="179"/>
      <c r="OPQ8" s="179"/>
      <c r="OPR8" s="179"/>
      <c r="OPS8" s="179"/>
      <c r="OPT8" s="199"/>
      <c r="OPU8" s="199"/>
      <c r="OPV8" s="199"/>
      <c r="OPW8" s="199"/>
      <c r="OPX8" s="199"/>
      <c r="OPY8" s="199"/>
      <c r="OPZ8" s="199"/>
      <c r="OQA8" s="199"/>
      <c r="OQB8" s="189"/>
      <c r="OQC8" s="209"/>
      <c r="OQD8" s="179"/>
      <c r="OQE8" s="179"/>
      <c r="OQF8" s="179"/>
      <c r="OQG8" s="179"/>
      <c r="OQH8" s="179"/>
      <c r="OQI8" s="179"/>
      <c r="OQJ8" s="199"/>
      <c r="OQK8" s="199"/>
      <c r="OQL8" s="199"/>
      <c r="OQM8" s="199"/>
      <c r="OQN8" s="199"/>
      <c r="OQO8" s="199"/>
      <c r="OQP8" s="199"/>
      <c r="OQQ8" s="199"/>
      <c r="OQR8" s="189"/>
      <c r="OQS8" s="209"/>
      <c r="OQT8" s="179"/>
      <c r="OQU8" s="179"/>
      <c r="OQV8" s="179"/>
      <c r="OQW8" s="179"/>
      <c r="OQX8" s="179"/>
      <c r="OQY8" s="179"/>
      <c r="OQZ8" s="199"/>
      <c r="ORA8" s="199"/>
      <c r="ORB8" s="199"/>
      <c r="ORC8" s="199"/>
      <c r="ORD8" s="199"/>
      <c r="ORE8" s="199"/>
      <c r="ORF8" s="199"/>
      <c r="ORG8" s="199"/>
      <c r="ORH8" s="189"/>
      <c r="ORI8" s="209"/>
      <c r="ORJ8" s="179"/>
      <c r="ORK8" s="179"/>
      <c r="ORL8" s="179"/>
      <c r="ORM8" s="179"/>
      <c r="ORN8" s="179"/>
      <c r="ORO8" s="179"/>
      <c r="ORP8" s="199"/>
      <c r="ORQ8" s="199"/>
      <c r="ORR8" s="199"/>
      <c r="ORS8" s="199"/>
      <c r="ORT8" s="199"/>
      <c r="ORU8" s="199"/>
      <c r="ORV8" s="199"/>
      <c r="ORW8" s="199"/>
      <c r="ORX8" s="189"/>
      <c r="ORY8" s="209"/>
      <c r="ORZ8" s="179"/>
      <c r="OSA8" s="179"/>
      <c r="OSB8" s="179"/>
      <c r="OSC8" s="179"/>
      <c r="OSD8" s="179"/>
      <c r="OSE8" s="179"/>
      <c r="OSF8" s="199"/>
      <c r="OSG8" s="199"/>
      <c r="OSH8" s="199"/>
      <c r="OSI8" s="199"/>
      <c r="OSJ8" s="199"/>
      <c r="OSK8" s="199"/>
      <c r="OSL8" s="199"/>
      <c r="OSM8" s="199"/>
      <c r="OSN8" s="189"/>
      <c r="OSO8" s="209"/>
      <c r="OSP8" s="179"/>
      <c r="OSQ8" s="179"/>
      <c r="OSR8" s="179"/>
      <c r="OSS8" s="179"/>
      <c r="OST8" s="179"/>
      <c r="OSU8" s="179"/>
      <c r="OSV8" s="199"/>
      <c r="OSW8" s="199"/>
      <c r="OSX8" s="199"/>
      <c r="OSY8" s="199"/>
      <c r="OSZ8" s="199"/>
      <c r="OTA8" s="199"/>
      <c r="OTB8" s="199"/>
      <c r="OTC8" s="199"/>
      <c r="OTD8" s="189"/>
      <c r="OTE8" s="209"/>
      <c r="OTF8" s="179"/>
      <c r="OTG8" s="179"/>
      <c r="OTH8" s="179"/>
      <c r="OTI8" s="179"/>
      <c r="OTJ8" s="179"/>
      <c r="OTK8" s="179"/>
      <c r="OTL8" s="199"/>
      <c r="OTM8" s="199"/>
      <c r="OTN8" s="199"/>
      <c r="OTO8" s="199"/>
      <c r="OTP8" s="199"/>
      <c r="OTQ8" s="199"/>
      <c r="OTR8" s="199"/>
      <c r="OTS8" s="199"/>
      <c r="OTT8" s="189"/>
      <c r="OTU8" s="209"/>
      <c r="OTV8" s="179"/>
      <c r="OTW8" s="179"/>
      <c r="OTX8" s="179"/>
      <c r="OTY8" s="179"/>
      <c r="OTZ8" s="179"/>
      <c r="OUA8" s="179"/>
      <c r="OUB8" s="199"/>
      <c r="OUC8" s="199"/>
      <c r="OUD8" s="199"/>
      <c r="OUE8" s="199"/>
      <c r="OUF8" s="199"/>
      <c r="OUG8" s="199"/>
      <c r="OUH8" s="199"/>
      <c r="OUI8" s="199"/>
      <c r="OUJ8" s="189"/>
      <c r="OUK8" s="209"/>
      <c r="OUL8" s="179"/>
      <c r="OUM8" s="179"/>
      <c r="OUN8" s="179"/>
      <c r="OUO8" s="179"/>
      <c r="OUP8" s="179"/>
      <c r="OUQ8" s="179"/>
      <c r="OUR8" s="199"/>
      <c r="OUS8" s="199"/>
      <c r="OUT8" s="199"/>
      <c r="OUU8" s="199"/>
      <c r="OUV8" s="199"/>
      <c r="OUW8" s="199"/>
      <c r="OUX8" s="199"/>
      <c r="OUY8" s="199"/>
      <c r="OUZ8" s="189"/>
      <c r="OVA8" s="209"/>
      <c r="OVB8" s="179"/>
      <c r="OVC8" s="179"/>
      <c r="OVD8" s="179"/>
      <c r="OVE8" s="179"/>
      <c r="OVF8" s="179"/>
      <c r="OVG8" s="179"/>
      <c r="OVH8" s="199"/>
      <c r="OVI8" s="199"/>
      <c r="OVJ8" s="199"/>
      <c r="OVK8" s="199"/>
      <c r="OVL8" s="199"/>
      <c r="OVM8" s="199"/>
      <c r="OVN8" s="199"/>
      <c r="OVO8" s="199"/>
      <c r="OVP8" s="189"/>
      <c r="OVQ8" s="209"/>
      <c r="OVR8" s="179"/>
      <c r="OVS8" s="179"/>
      <c r="OVT8" s="179"/>
      <c r="OVU8" s="179"/>
      <c r="OVV8" s="179"/>
      <c r="OVW8" s="179"/>
      <c r="OVX8" s="199"/>
      <c r="OVY8" s="199"/>
      <c r="OVZ8" s="199"/>
      <c r="OWA8" s="199"/>
      <c r="OWB8" s="199"/>
      <c r="OWC8" s="199"/>
      <c r="OWD8" s="199"/>
      <c r="OWE8" s="199"/>
      <c r="OWF8" s="189"/>
      <c r="OWG8" s="209"/>
      <c r="OWH8" s="179"/>
      <c r="OWI8" s="179"/>
      <c r="OWJ8" s="179"/>
      <c r="OWK8" s="179"/>
      <c r="OWL8" s="179"/>
      <c r="OWM8" s="179"/>
      <c r="OWN8" s="199"/>
      <c r="OWO8" s="199"/>
      <c r="OWP8" s="199"/>
      <c r="OWQ8" s="199"/>
      <c r="OWR8" s="199"/>
      <c r="OWS8" s="199"/>
      <c r="OWT8" s="199"/>
      <c r="OWU8" s="199"/>
      <c r="OWV8" s="189"/>
      <c r="OWW8" s="209"/>
      <c r="OWX8" s="179"/>
      <c r="OWY8" s="179"/>
      <c r="OWZ8" s="179"/>
      <c r="OXA8" s="179"/>
      <c r="OXB8" s="179"/>
      <c r="OXC8" s="179"/>
      <c r="OXD8" s="199"/>
      <c r="OXE8" s="199"/>
      <c r="OXF8" s="199"/>
      <c r="OXG8" s="199"/>
      <c r="OXH8" s="199"/>
      <c r="OXI8" s="199"/>
      <c r="OXJ8" s="199"/>
      <c r="OXK8" s="199"/>
      <c r="OXL8" s="189"/>
      <c r="OXM8" s="209"/>
      <c r="OXN8" s="179"/>
      <c r="OXO8" s="179"/>
      <c r="OXP8" s="179"/>
      <c r="OXQ8" s="179"/>
      <c r="OXR8" s="179"/>
      <c r="OXS8" s="179"/>
      <c r="OXT8" s="199"/>
      <c r="OXU8" s="199"/>
      <c r="OXV8" s="199"/>
      <c r="OXW8" s="199"/>
      <c r="OXX8" s="199"/>
      <c r="OXY8" s="199"/>
      <c r="OXZ8" s="199"/>
      <c r="OYA8" s="199"/>
      <c r="OYB8" s="189"/>
      <c r="OYC8" s="209"/>
      <c r="OYD8" s="179"/>
      <c r="OYE8" s="179"/>
      <c r="OYF8" s="179"/>
      <c r="OYG8" s="179"/>
      <c r="OYH8" s="179"/>
      <c r="OYI8" s="179"/>
      <c r="OYJ8" s="199"/>
      <c r="OYK8" s="199"/>
      <c r="OYL8" s="199"/>
      <c r="OYM8" s="199"/>
      <c r="OYN8" s="199"/>
      <c r="OYO8" s="199"/>
      <c r="OYP8" s="199"/>
      <c r="OYQ8" s="199"/>
      <c r="OYR8" s="189"/>
      <c r="OYS8" s="209"/>
      <c r="OYT8" s="179"/>
      <c r="OYU8" s="179"/>
      <c r="OYV8" s="179"/>
      <c r="OYW8" s="179"/>
      <c r="OYX8" s="179"/>
      <c r="OYY8" s="179"/>
      <c r="OYZ8" s="199"/>
      <c r="OZA8" s="199"/>
      <c r="OZB8" s="199"/>
      <c r="OZC8" s="199"/>
      <c r="OZD8" s="199"/>
      <c r="OZE8" s="199"/>
      <c r="OZF8" s="199"/>
      <c r="OZG8" s="199"/>
      <c r="OZH8" s="189"/>
      <c r="OZI8" s="209"/>
      <c r="OZJ8" s="179"/>
      <c r="OZK8" s="179"/>
      <c r="OZL8" s="179"/>
      <c r="OZM8" s="179"/>
      <c r="OZN8" s="179"/>
      <c r="OZO8" s="179"/>
      <c r="OZP8" s="199"/>
      <c r="OZQ8" s="199"/>
      <c r="OZR8" s="199"/>
      <c r="OZS8" s="199"/>
      <c r="OZT8" s="199"/>
      <c r="OZU8" s="199"/>
      <c r="OZV8" s="199"/>
      <c r="OZW8" s="199"/>
      <c r="OZX8" s="189"/>
      <c r="OZY8" s="209"/>
      <c r="OZZ8" s="179"/>
      <c r="PAA8" s="179"/>
      <c r="PAB8" s="179"/>
      <c r="PAC8" s="179"/>
      <c r="PAD8" s="179"/>
      <c r="PAE8" s="179"/>
      <c r="PAF8" s="199"/>
      <c r="PAG8" s="199"/>
      <c r="PAH8" s="199"/>
      <c r="PAI8" s="199"/>
      <c r="PAJ8" s="199"/>
      <c r="PAK8" s="199"/>
      <c r="PAL8" s="199"/>
      <c r="PAM8" s="199"/>
      <c r="PAN8" s="189"/>
      <c r="PAO8" s="209"/>
      <c r="PAP8" s="179"/>
      <c r="PAQ8" s="179"/>
      <c r="PAR8" s="179"/>
      <c r="PAS8" s="179"/>
      <c r="PAT8" s="179"/>
      <c r="PAU8" s="179"/>
      <c r="PAV8" s="199"/>
      <c r="PAW8" s="199"/>
      <c r="PAX8" s="199"/>
      <c r="PAY8" s="199"/>
      <c r="PAZ8" s="199"/>
      <c r="PBA8" s="199"/>
      <c r="PBB8" s="199"/>
      <c r="PBC8" s="199"/>
      <c r="PBD8" s="189"/>
      <c r="PBE8" s="209"/>
      <c r="PBF8" s="179"/>
      <c r="PBG8" s="179"/>
      <c r="PBH8" s="179"/>
      <c r="PBI8" s="179"/>
      <c r="PBJ8" s="179"/>
      <c r="PBK8" s="179"/>
      <c r="PBL8" s="199"/>
      <c r="PBM8" s="199"/>
      <c r="PBN8" s="199"/>
      <c r="PBO8" s="199"/>
      <c r="PBP8" s="199"/>
      <c r="PBQ8" s="199"/>
      <c r="PBR8" s="199"/>
      <c r="PBS8" s="199"/>
      <c r="PBT8" s="189"/>
      <c r="PBU8" s="209"/>
      <c r="PBV8" s="179"/>
      <c r="PBW8" s="179"/>
      <c r="PBX8" s="179"/>
      <c r="PBY8" s="179"/>
      <c r="PBZ8" s="179"/>
      <c r="PCA8" s="179"/>
      <c r="PCB8" s="199"/>
      <c r="PCC8" s="199"/>
      <c r="PCD8" s="199"/>
      <c r="PCE8" s="199"/>
      <c r="PCF8" s="199"/>
      <c r="PCG8" s="199"/>
      <c r="PCH8" s="199"/>
      <c r="PCI8" s="199"/>
      <c r="PCJ8" s="189"/>
      <c r="PCK8" s="209"/>
      <c r="PCL8" s="179"/>
      <c r="PCM8" s="179"/>
      <c r="PCN8" s="179"/>
      <c r="PCO8" s="179"/>
      <c r="PCP8" s="179"/>
      <c r="PCQ8" s="179"/>
      <c r="PCR8" s="199"/>
      <c r="PCS8" s="199"/>
      <c r="PCT8" s="199"/>
      <c r="PCU8" s="199"/>
      <c r="PCV8" s="199"/>
      <c r="PCW8" s="199"/>
      <c r="PCX8" s="199"/>
      <c r="PCY8" s="199"/>
      <c r="PCZ8" s="189"/>
      <c r="PDA8" s="209"/>
      <c r="PDB8" s="179"/>
      <c r="PDC8" s="179"/>
      <c r="PDD8" s="179"/>
      <c r="PDE8" s="179"/>
      <c r="PDF8" s="179"/>
      <c r="PDG8" s="179"/>
      <c r="PDH8" s="199"/>
      <c r="PDI8" s="199"/>
      <c r="PDJ8" s="199"/>
      <c r="PDK8" s="199"/>
      <c r="PDL8" s="199"/>
      <c r="PDM8" s="199"/>
      <c r="PDN8" s="199"/>
      <c r="PDO8" s="199"/>
      <c r="PDP8" s="189"/>
      <c r="PDQ8" s="209"/>
      <c r="PDR8" s="179"/>
      <c r="PDS8" s="179"/>
      <c r="PDT8" s="179"/>
      <c r="PDU8" s="179"/>
      <c r="PDV8" s="179"/>
      <c r="PDW8" s="179"/>
      <c r="PDX8" s="199"/>
      <c r="PDY8" s="199"/>
      <c r="PDZ8" s="199"/>
      <c r="PEA8" s="199"/>
      <c r="PEB8" s="199"/>
      <c r="PEC8" s="199"/>
      <c r="PED8" s="199"/>
      <c r="PEE8" s="199"/>
      <c r="PEF8" s="189"/>
      <c r="PEG8" s="209"/>
      <c r="PEH8" s="179"/>
      <c r="PEI8" s="179"/>
      <c r="PEJ8" s="179"/>
      <c r="PEK8" s="179"/>
      <c r="PEL8" s="179"/>
      <c r="PEM8" s="179"/>
      <c r="PEN8" s="199"/>
      <c r="PEO8" s="199"/>
      <c r="PEP8" s="199"/>
      <c r="PEQ8" s="199"/>
      <c r="PER8" s="199"/>
      <c r="PES8" s="199"/>
      <c r="PET8" s="199"/>
      <c r="PEU8" s="199"/>
      <c r="PEV8" s="189"/>
      <c r="PEW8" s="209"/>
      <c r="PEX8" s="179"/>
      <c r="PEY8" s="179"/>
      <c r="PEZ8" s="179"/>
      <c r="PFA8" s="179"/>
      <c r="PFB8" s="179"/>
      <c r="PFC8" s="179"/>
      <c r="PFD8" s="199"/>
      <c r="PFE8" s="199"/>
      <c r="PFF8" s="199"/>
      <c r="PFG8" s="199"/>
      <c r="PFH8" s="199"/>
      <c r="PFI8" s="199"/>
      <c r="PFJ8" s="199"/>
      <c r="PFK8" s="199"/>
      <c r="PFL8" s="189"/>
      <c r="PFM8" s="209"/>
      <c r="PFN8" s="179"/>
      <c r="PFO8" s="179"/>
      <c r="PFP8" s="179"/>
      <c r="PFQ8" s="179"/>
      <c r="PFR8" s="179"/>
      <c r="PFS8" s="179"/>
      <c r="PFT8" s="199"/>
      <c r="PFU8" s="199"/>
      <c r="PFV8" s="199"/>
      <c r="PFW8" s="199"/>
      <c r="PFX8" s="199"/>
      <c r="PFY8" s="199"/>
      <c r="PFZ8" s="199"/>
      <c r="PGA8" s="199"/>
      <c r="PGB8" s="189"/>
      <c r="PGC8" s="209"/>
      <c r="PGD8" s="179"/>
      <c r="PGE8" s="179"/>
      <c r="PGF8" s="179"/>
      <c r="PGG8" s="179"/>
      <c r="PGH8" s="179"/>
      <c r="PGI8" s="179"/>
      <c r="PGJ8" s="199"/>
      <c r="PGK8" s="199"/>
      <c r="PGL8" s="199"/>
      <c r="PGM8" s="199"/>
      <c r="PGN8" s="199"/>
      <c r="PGO8" s="199"/>
      <c r="PGP8" s="199"/>
      <c r="PGQ8" s="199"/>
      <c r="PGR8" s="189"/>
      <c r="PGS8" s="209"/>
      <c r="PGT8" s="179"/>
      <c r="PGU8" s="179"/>
      <c r="PGV8" s="179"/>
      <c r="PGW8" s="179"/>
      <c r="PGX8" s="179"/>
      <c r="PGY8" s="179"/>
      <c r="PGZ8" s="199"/>
      <c r="PHA8" s="199"/>
      <c r="PHB8" s="199"/>
      <c r="PHC8" s="199"/>
      <c r="PHD8" s="199"/>
      <c r="PHE8" s="199"/>
      <c r="PHF8" s="199"/>
      <c r="PHG8" s="199"/>
      <c r="PHH8" s="189"/>
      <c r="PHI8" s="209"/>
      <c r="PHJ8" s="179"/>
      <c r="PHK8" s="179"/>
      <c r="PHL8" s="179"/>
      <c r="PHM8" s="179"/>
      <c r="PHN8" s="179"/>
      <c r="PHO8" s="179"/>
      <c r="PHP8" s="199"/>
      <c r="PHQ8" s="199"/>
      <c r="PHR8" s="199"/>
      <c r="PHS8" s="199"/>
      <c r="PHT8" s="199"/>
      <c r="PHU8" s="199"/>
      <c r="PHV8" s="199"/>
      <c r="PHW8" s="199"/>
      <c r="PHX8" s="189"/>
      <c r="PHY8" s="209"/>
      <c r="PHZ8" s="179"/>
      <c r="PIA8" s="179"/>
      <c r="PIB8" s="179"/>
      <c r="PIC8" s="179"/>
      <c r="PID8" s="179"/>
      <c r="PIE8" s="179"/>
      <c r="PIF8" s="199"/>
      <c r="PIG8" s="199"/>
      <c r="PIH8" s="199"/>
      <c r="PII8" s="199"/>
      <c r="PIJ8" s="199"/>
      <c r="PIK8" s="199"/>
      <c r="PIL8" s="199"/>
      <c r="PIM8" s="199"/>
      <c r="PIN8" s="189"/>
      <c r="PIO8" s="209"/>
      <c r="PIP8" s="179"/>
      <c r="PIQ8" s="179"/>
      <c r="PIR8" s="179"/>
      <c r="PIS8" s="179"/>
      <c r="PIT8" s="179"/>
      <c r="PIU8" s="179"/>
      <c r="PIV8" s="199"/>
      <c r="PIW8" s="199"/>
      <c r="PIX8" s="199"/>
      <c r="PIY8" s="199"/>
      <c r="PIZ8" s="199"/>
      <c r="PJA8" s="199"/>
      <c r="PJB8" s="199"/>
      <c r="PJC8" s="199"/>
      <c r="PJD8" s="189"/>
      <c r="PJE8" s="209"/>
      <c r="PJF8" s="179"/>
      <c r="PJG8" s="179"/>
      <c r="PJH8" s="179"/>
      <c r="PJI8" s="179"/>
      <c r="PJJ8" s="179"/>
      <c r="PJK8" s="179"/>
      <c r="PJL8" s="199"/>
      <c r="PJM8" s="199"/>
      <c r="PJN8" s="199"/>
      <c r="PJO8" s="199"/>
      <c r="PJP8" s="199"/>
      <c r="PJQ8" s="199"/>
      <c r="PJR8" s="199"/>
      <c r="PJS8" s="199"/>
      <c r="PJT8" s="189"/>
      <c r="PJU8" s="209"/>
      <c r="PJV8" s="179"/>
      <c r="PJW8" s="179"/>
      <c r="PJX8" s="179"/>
      <c r="PJY8" s="179"/>
      <c r="PJZ8" s="179"/>
      <c r="PKA8" s="179"/>
      <c r="PKB8" s="199"/>
      <c r="PKC8" s="199"/>
      <c r="PKD8" s="199"/>
      <c r="PKE8" s="199"/>
      <c r="PKF8" s="199"/>
      <c r="PKG8" s="199"/>
      <c r="PKH8" s="199"/>
      <c r="PKI8" s="199"/>
      <c r="PKJ8" s="189"/>
      <c r="PKK8" s="209"/>
      <c r="PKL8" s="179"/>
      <c r="PKM8" s="179"/>
      <c r="PKN8" s="179"/>
      <c r="PKO8" s="179"/>
      <c r="PKP8" s="179"/>
      <c r="PKQ8" s="179"/>
      <c r="PKR8" s="199"/>
      <c r="PKS8" s="199"/>
      <c r="PKT8" s="199"/>
      <c r="PKU8" s="199"/>
      <c r="PKV8" s="199"/>
      <c r="PKW8" s="199"/>
      <c r="PKX8" s="199"/>
      <c r="PKY8" s="199"/>
      <c r="PKZ8" s="189"/>
      <c r="PLA8" s="209"/>
      <c r="PLB8" s="179"/>
      <c r="PLC8" s="179"/>
      <c r="PLD8" s="179"/>
      <c r="PLE8" s="179"/>
      <c r="PLF8" s="179"/>
      <c r="PLG8" s="179"/>
      <c r="PLH8" s="199"/>
      <c r="PLI8" s="199"/>
      <c r="PLJ8" s="199"/>
      <c r="PLK8" s="199"/>
      <c r="PLL8" s="199"/>
      <c r="PLM8" s="199"/>
      <c r="PLN8" s="199"/>
      <c r="PLO8" s="199"/>
      <c r="PLP8" s="189"/>
      <c r="PLQ8" s="209"/>
      <c r="PLR8" s="179"/>
      <c r="PLS8" s="179"/>
      <c r="PLT8" s="179"/>
      <c r="PLU8" s="179"/>
      <c r="PLV8" s="179"/>
      <c r="PLW8" s="179"/>
      <c r="PLX8" s="199"/>
      <c r="PLY8" s="199"/>
      <c r="PLZ8" s="199"/>
      <c r="PMA8" s="199"/>
      <c r="PMB8" s="199"/>
      <c r="PMC8" s="199"/>
      <c r="PMD8" s="199"/>
      <c r="PME8" s="199"/>
      <c r="PMF8" s="189"/>
      <c r="PMG8" s="209"/>
      <c r="PMH8" s="179"/>
      <c r="PMI8" s="179"/>
      <c r="PMJ8" s="179"/>
      <c r="PMK8" s="179"/>
      <c r="PML8" s="179"/>
      <c r="PMM8" s="179"/>
      <c r="PMN8" s="199"/>
      <c r="PMO8" s="199"/>
      <c r="PMP8" s="199"/>
      <c r="PMQ8" s="199"/>
      <c r="PMR8" s="199"/>
      <c r="PMS8" s="199"/>
      <c r="PMT8" s="199"/>
      <c r="PMU8" s="199"/>
      <c r="PMV8" s="189"/>
      <c r="PMW8" s="209"/>
      <c r="PMX8" s="179"/>
      <c r="PMY8" s="179"/>
      <c r="PMZ8" s="179"/>
      <c r="PNA8" s="179"/>
      <c r="PNB8" s="179"/>
      <c r="PNC8" s="179"/>
      <c r="PND8" s="199"/>
      <c r="PNE8" s="199"/>
      <c r="PNF8" s="199"/>
      <c r="PNG8" s="199"/>
      <c r="PNH8" s="199"/>
      <c r="PNI8" s="199"/>
      <c r="PNJ8" s="199"/>
      <c r="PNK8" s="199"/>
      <c r="PNL8" s="189"/>
      <c r="PNM8" s="209"/>
      <c r="PNN8" s="179"/>
      <c r="PNO8" s="179"/>
      <c r="PNP8" s="179"/>
      <c r="PNQ8" s="179"/>
      <c r="PNR8" s="179"/>
      <c r="PNS8" s="179"/>
      <c r="PNT8" s="199"/>
      <c r="PNU8" s="199"/>
      <c r="PNV8" s="199"/>
      <c r="PNW8" s="199"/>
      <c r="PNX8" s="199"/>
      <c r="PNY8" s="199"/>
      <c r="PNZ8" s="199"/>
      <c r="POA8" s="199"/>
      <c r="POB8" s="189"/>
      <c r="POC8" s="209"/>
      <c r="POD8" s="179"/>
      <c r="POE8" s="179"/>
      <c r="POF8" s="179"/>
      <c r="POG8" s="179"/>
      <c r="POH8" s="179"/>
      <c r="POI8" s="179"/>
      <c r="POJ8" s="199"/>
      <c r="POK8" s="199"/>
      <c r="POL8" s="199"/>
      <c r="POM8" s="199"/>
      <c r="PON8" s="199"/>
      <c r="POO8" s="199"/>
      <c r="POP8" s="199"/>
      <c r="POQ8" s="199"/>
      <c r="POR8" s="189"/>
      <c r="POS8" s="209"/>
      <c r="POT8" s="179"/>
      <c r="POU8" s="179"/>
      <c r="POV8" s="179"/>
      <c r="POW8" s="179"/>
      <c r="POX8" s="179"/>
      <c r="POY8" s="179"/>
      <c r="POZ8" s="199"/>
      <c r="PPA8" s="199"/>
      <c r="PPB8" s="199"/>
      <c r="PPC8" s="199"/>
      <c r="PPD8" s="199"/>
      <c r="PPE8" s="199"/>
      <c r="PPF8" s="199"/>
      <c r="PPG8" s="199"/>
      <c r="PPH8" s="189"/>
      <c r="PPI8" s="209"/>
      <c r="PPJ8" s="179"/>
      <c r="PPK8" s="179"/>
      <c r="PPL8" s="179"/>
      <c r="PPM8" s="179"/>
      <c r="PPN8" s="179"/>
      <c r="PPO8" s="179"/>
      <c r="PPP8" s="199"/>
      <c r="PPQ8" s="199"/>
      <c r="PPR8" s="199"/>
      <c r="PPS8" s="199"/>
      <c r="PPT8" s="199"/>
      <c r="PPU8" s="199"/>
      <c r="PPV8" s="199"/>
      <c r="PPW8" s="199"/>
      <c r="PPX8" s="189"/>
      <c r="PPY8" s="209"/>
      <c r="PPZ8" s="179"/>
      <c r="PQA8" s="179"/>
      <c r="PQB8" s="179"/>
      <c r="PQC8" s="179"/>
      <c r="PQD8" s="179"/>
      <c r="PQE8" s="179"/>
      <c r="PQF8" s="199"/>
      <c r="PQG8" s="199"/>
      <c r="PQH8" s="199"/>
      <c r="PQI8" s="199"/>
      <c r="PQJ8" s="199"/>
      <c r="PQK8" s="199"/>
      <c r="PQL8" s="199"/>
      <c r="PQM8" s="199"/>
      <c r="PQN8" s="189"/>
      <c r="PQO8" s="209"/>
      <c r="PQP8" s="179"/>
      <c r="PQQ8" s="179"/>
      <c r="PQR8" s="179"/>
      <c r="PQS8" s="179"/>
      <c r="PQT8" s="179"/>
      <c r="PQU8" s="179"/>
      <c r="PQV8" s="199"/>
      <c r="PQW8" s="199"/>
      <c r="PQX8" s="199"/>
      <c r="PQY8" s="199"/>
      <c r="PQZ8" s="199"/>
      <c r="PRA8" s="199"/>
      <c r="PRB8" s="199"/>
      <c r="PRC8" s="199"/>
      <c r="PRD8" s="189"/>
      <c r="PRE8" s="209"/>
      <c r="PRF8" s="179"/>
      <c r="PRG8" s="179"/>
      <c r="PRH8" s="179"/>
      <c r="PRI8" s="179"/>
      <c r="PRJ8" s="179"/>
      <c r="PRK8" s="179"/>
      <c r="PRL8" s="199"/>
      <c r="PRM8" s="199"/>
      <c r="PRN8" s="199"/>
      <c r="PRO8" s="199"/>
      <c r="PRP8" s="199"/>
      <c r="PRQ8" s="199"/>
      <c r="PRR8" s="199"/>
      <c r="PRS8" s="199"/>
      <c r="PRT8" s="189"/>
      <c r="PRU8" s="209"/>
      <c r="PRV8" s="179"/>
      <c r="PRW8" s="179"/>
      <c r="PRX8" s="179"/>
      <c r="PRY8" s="179"/>
      <c r="PRZ8" s="179"/>
      <c r="PSA8" s="179"/>
      <c r="PSB8" s="199"/>
      <c r="PSC8" s="199"/>
      <c r="PSD8" s="199"/>
      <c r="PSE8" s="199"/>
      <c r="PSF8" s="199"/>
      <c r="PSG8" s="199"/>
      <c r="PSH8" s="199"/>
      <c r="PSI8" s="199"/>
      <c r="PSJ8" s="189"/>
      <c r="PSK8" s="209"/>
      <c r="PSL8" s="179"/>
      <c r="PSM8" s="179"/>
      <c r="PSN8" s="179"/>
      <c r="PSO8" s="179"/>
      <c r="PSP8" s="179"/>
      <c r="PSQ8" s="179"/>
      <c r="PSR8" s="199"/>
      <c r="PSS8" s="199"/>
      <c r="PST8" s="199"/>
      <c r="PSU8" s="199"/>
      <c r="PSV8" s="199"/>
      <c r="PSW8" s="199"/>
      <c r="PSX8" s="199"/>
      <c r="PSY8" s="199"/>
      <c r="PSZ8" s="189"/>
      <c r="PTA8" s="209"/>
      <c r="PTB8" s="179"/>
      <c r="PTC8" s="179"/>
      <c r="PTD8" s="179"/>
      <c r="PTE8" s="179"/>
      <c r="PTF8" s="179"/>
      <c r="PTG8" s="179"/>
      <c r="PTH8" s="199"/>
      <c r="PTI8" s="199"/>
      <c r="PTJ8" s="199"/>
      <c r="PTK8" s="199"/>
      <c r="PTL8" s="199"/>
      <c r="PTM8" s="199"/>
      <c r="PTN8" s="199"/>
      <c r="PTO8" s="199"/>
      <c r="PTP8" s="189"/>
      <c r="PTQ8" s="209"/>
      <c r="PTR8" s="179"/>
      <c r="PTS8" s="179"/>
      <c r="PTT8" s="179"/>
      <c r="PTU8" s="179"/>
      <c r="PTV8" s="179"/>
      <c r="PTW8" s="179"/>
      <c r="PTX8" s="199"/>
      <c r="PTY8" s="199"/>
      <c r="PTZ8" s="199"/>
      <c r="PUA8" s="199"/>
      <c r="PUB8" s="199"/>
      <c r="PUC8" s="199"/>
      <c r="PUD8" s="199"/>
      <c r="PUE8" s="199"/>
      <c r="PUF8" s="189"/>
      <c r="PUG8" s="209"/>
      <c r="PUH8" s="179"/>
      <c r="PUI8" s="179"/>
      <c r="PUJ8" s="179"/>
      <c r="PUK8" s="179"/>
      <c r="PUL8" s="179"/>
      <c r="PUM8" s="179"/>
      <c r="PUN8" s="199"/>
      <c r="PUO8" s="199"/>
      <c r="PUP8" s="199"/>
      <c r="PUQ8" s="199"/>
      <c r="PUR8" s="199"/>
      <c r="PUS8" s="199"/>
      <c r="PUT8" s="199"/>
      <c r="PUU8" s="199"/>
      <c r="PUV8" s="189"/>
      <c r="PUW8" s="209"/>
      <c r="PUX8" s="179"/>
      <c r="PUY8" s="179"/>
      <c r="PUZ8" s="179"/>
      <c r="PVA8" s="179"/>
      <c r="PVB8" s="179"/>
      <c r="PVC8" s="179"/>
      <c r="PVD8" s="199"/>
      <c r="PVE8" s="199"/>
      <c r="PVF8" s="199"/>
      <c r="PVG8" s="199"/>
      <c r="PVH8" s="199"/>
      <c r="PVI8" s="199"/>
      <c r="PVJ8" s="199"/>
      <c r="PVK8" s="199"/>
      <c r="PVL8" s="189"/>
      <c r="PVM8" s="209"/>
      <c r="PVN8" s="179"/>
      <c r="PVO8" s="179"/>
      <c r="PVP8" s="179"/>
      <c r="PVQ8" s="179"/>
      <c r="PVR8" s="179"/>
      <c r="PVS8" s="179"/>
      <c r="PVT8" s="199"/>
      <c r="PVU8" s="199"/>
      <c r="PVV8" s="199"/>
      <c r="PVW8" s="199"/>
      <c r="PVX8" s="199"/>
      <c r="PVY8" s="199"/>
      <c r="PVZ8" s="199"/>
      <c r="PWA8" s="199"/>
      <c r="PWB8" s="189"/>
      <c r="PWC8" s="209"/>
      <c r="PWD8" s="179"/>
      <c r="PWE8" s="179"/>
      <c r="PWF8" s="179"/>
      <c r="PWG8" s="179"/>
      <c r="PWH8" s="179"/>
      <c r="PWI8" s="179"/>
      <c r="PWJ8" s="199"/>
      <c r="PWK8" s="199"/>
      <c r="PWL8" s="199"/>
      <c r="PWM8" s="199"/>
      <c r="PWN8" s="199"/>
      <c r="PWO8" s="199"/>
      <c r="PWP8" s="199"/>
      <c r="PWQ8" s="199"/>
      <c r="PWR8" s="189"/>
      <c r="PWS8" s="209"/>
      <c r="PWT8" s="179"/>
      <c r="PWU8" s="179"/>
      <c r="PWV8" s="179"/>
      <c r="PWW8" s="179"/>
      <c r="PWX8" s="179"/>
      <c r="PWY8" s="179"/>
      <c r="PWZ8" s="199"/>
      <c r="PXA8" s="199"/>
      <c r="PXB8" s="199"/>
      <c r="PXC8" s="199"/>
      <c r="PXD8" s="199"/>
      <c r="PXE8" s="199"/>
      <c r="PXF8" s="199"/>
      <c r="PXG8" s="199"/>
      <c r="PXH8" s="189"/>
      <c r="PXI8" s="209"/>
      <c r="PXJ8" s="179"/>
      <c r="PXK8" s="179"/>
      <c r="PXL8" s="179"/>
      <c r="PXM8" s="179"/>
      <c r="PXN8" s="179"/>
      <c r="PXO8" s="179"/>
      <c r="PXP8" s="199"/>
      <c r="PXQ8" s="199"/>
      <c r="PXR8" s="199"/>
      <c r="PXS8" s="199"/>
      <c r="PXT8" s="199"/>
      <c r="PXU8" s="199"/>
      <c r="PXV8" s="199"/>
      <c r="PXW8" s="199"/>
      <c r="PXX8" s="189"/>
      <c r="PXY8" s="209"/>
      <c r="PXZ8" s="179"/>
      <c r="PYA8" s="179"/>
      <c r="PYB8" s="179"/>
      <c r="PYC8" s="179"/>
      <c r="PYD8" s="179"/>
      <c r="PYE8" s="179"/>
      <c r="PYF8" s="199"/>
      <c r="PYG8" s="199"/>
      <c r="PYH8" s="199"/>
      <c r="PYI8" s="199"/>
      <c r="PYJ8" s="199"/>
      <c r="PYK8" s="199"/>
      <c r="PYL8" s="199"/>
      <c r="PYM8" s="199"/>
      <c r="PYN8" s="189"/>
      <c r="PYO8" s="209"/>
      <c r="PYP8" s="179"/>
      <c r="PYQ8" s="179"/>
      <c r="PYR8" s="179"/>
      <c r="PYS8" s="179"/>
      <c r="PYT8" s="179"/>
      <c r="PYU8" s="179"/>
      <c r="PYV8" s="199"/>
      <c r="PYW8" s="199"/>
      <c r="PYX8" s="199"/>
      <c r="PYY8" s="199"/>
      <c r="PYZ8" s="199"/>
      <c r="PZA8" s="199"/>
      <c r="PZB8" s="199"/>
      <c r="PZC8" s="199"/>
      <c r="PZD8" s="189"/>
      <c r="PZE8" s="209"/>
      <c r="PZF8" s="179"/>
      <c r="PZG8" s="179"/>
      <c r="PZH8" s="179"/>
      <c r="PZI8" s="179"/>
      <c r="PZJ8" s="179"/>
      <c r="PZK8" s="179"/>
      <c r="PZL8" s="199"/>
      <c r="PZM8" s="199"/>
      <c r="PZN8" s="199"/>
      <c r="PZO8" s="199"/>
      <c r="PZP8" s="199"/>
      <c r="PZQ8" s="199"/>
      <c r="PZR8" s="199"/>
      <c r="PZS8" s="199"/>
      <c r="PZT8" s="189"/>
      <c r="PZU8" s="209"/>
      <c r="PZV8" s="179"/>
      <c r="PZW8" s="179"/>
      <c r="PZX8" s="179"/>
      <c r="PZY8" s="179"/>
      <c r="PZZ8" s="179"/>
      <c r="QAA8" s="179"/>
      <c r="QAB8" s="199"/>
      <c r="QAC8" s="199"/>
      <c r="QAD8" s="199"/>
      <c r="QAE8" s="199"/>
      <c r="QAF8" s="199"/>
      <c r="QAG8" s="199"/>
      <c r="QAH8" s="199"/>
      <c r="QAI8" s="199"/>
      <c r="QAJ8" s="189"/>
      <c r="QAK8" s="209"/>
      <c r="QAL8" s="179"/>
      <c r="QAM8" s="179"/>
      <c r="QAN8" s="179"/>
      <c r="QAO8" s="179"/>
      <c r="QAP8" s="179"/>
      <c r="QAQ8" s="179"/>
      <c r="QAR8" s="199"/>
      <c r="QAS8" s="199"/>
      <c r="QAT8" s="199"/>
      <c r="QAU8" s="199"/>
      <c r="QAV8" s="199"/>
      <c r="QAW8" s="199"/>
      <c r="QAX8" s="199"/>
      <c r="QAY8" s="199"/>
      <c r="QAZ8" s="189"/>
      <c r="QBA8" s="209"/>
      <c r="QBB8" s="179"/>
      <c r="QBC8" s="179"/>
      <c r="QBD8" s="179"/>
      <c r="QBE8" s="179"/>
      <c r="QBF8" s="179"/>
      <c r="QBG8" s="179"/>
      <c r="QBH8" s="199"/>
      <c r="QBI8" s="199"/>
      <c r="QBJ8" s="199"/>
      <c r="QBK8" s="199"/>
      <c r="QBL8" s="199"/>
      <c r="QBM8" s="199"/>
      <c r="QBN8" s="199"/>
      <c r="QBO8" s="199"/>
      <c r="QBP8" s="189"/>
      <c r="QBQ8" s="209"/>
      <c r="QBR8" s="179"/>
      <c r="QBS8" s="179"/>
      <c r="QBT8" s="179"/>
      <c r="QBU8" s="179"/>
      <c r="QBV8" s="179"/>
      <c r="QBW8" s="179"/>
      <c r="QBX8" s="199"/>
      <c r="QBY8" s="199"/>
      <c r="QBZ8" s="199"/>
      <c r="QCA8" s="199"/>
      <c r="QCB8" s="199"/>
      <c r="QCC8" s="199"/>
      <c r="QCD8" s="199"/>
      <c r="QCE8" s="199"/>
      <c r="QCF8" s="189"/>
      <c r="QCG8" s="209"/>
      <c r="QCH8" s="179"/>
      <c r="QCI8" s="179"/>
      <c r="QCJ8" s="179"/>
      <c r="QCK8" s="179"/>
      <c r="QCL8" s="179"/>
      <c r="QCM8" s="179"/>
      <c r="QCN8" s="199"/>
      <c r="QCO8" s="199"/>
      <c r="QCP8" s="199"/>
      <c r="QCQ8" s="199"/>
      <c r="QCR8" s="199"/>
      <c r="QCS8" s="199"/>
      <c r="QCT8" s="199"/>
      <c r="QCU8" s="199"/>
      <c r="QCV8" s="189"/>
      <c r="QCW8" s="209"/>
      <c r="QCX8" s="179"/>
      <c r="QCY8" s="179"/>
      <c r="QCZ8" s="179"/>
      <c r="QDA8" s="179"/>
      <c r="QDB8" s="179"/>
      <c r="QDC8" s="179"/>
      <c r="QDD8" s="199"/>
      <c r="QDE8" s="199"/>
      <c r="QDF8" s="199"/>
      <c r="QDG8" s="199"/>
      <c r="QDH8" s="199"/>
      <c r="QDI8" s="199"/>
      <c r="QDJ8" s="199"/>
      <c r="QDK8" s="199"/>
      <c r="QDL8" s="189"/>
      <c r="QDM8" s="209"/>
      <c r="QDN8" s="179"/>
      <c r="QDO8" s="179"/>
      <c r="QDP8" s="179"/>
      <c r="QDQ8" s="179"/>
      <c r="QDR8" s="179"/>
      <c r="QDS8" s="179"/>
      <c r="QDT8" s="199"/>
      <c r="QDU8" s="199"/>
      <c r="QDV8" s="199"/>
      <c r="QDW8" s="199"/>
      <c r="QDX8" s="199"/>
      <c r="QDY8" s="199"/>
      <c r="QDZ8" s="199"/>
      <c r="QEA8" s="199"/>
      <c r="QEB8" s="189"/>
      <c r="QEC8" s="209"/>
      <c r="QED8" s="179"/>
      <c r="QEE8" s="179"/>
      <c r="QEF8" s="179"/>
      <c r="QEG8" s="179"/>
      <c r="QEH8" s="179"/>
      <c r="QEI8" s="179"/>
      <c r="QEJ8" s="199"/>
      <c r="QEK8" s="199"/>
      <c r="QEL8" s="199"/>
      <c r="QEM8" s="199"/>
      <c r="QEN8" s="199"/>
      <c r="QEO8" s="199"/>
      <c r="QEP8" s="199"/>
      <c r="QEQ8" s="199"/>
      <c r="QER8" s="189"/>
      <c r="QES8" s="209"/>
      <c r="QET8" s="179"/>
      <c r="QEU8" s="179"/>
      <c r="QEV8" s="179"/>
      <c r="QEW8" s="179"/>
      <c r="QEX8" s="179"/>
      <c r="QEY8" s="179"/>
      <c r="QEZ8" s="199"/>
      <c r="QFA8" s="199"/>
      <c r="QFB8" s="199"/>
      <c r="QFC8" s="199"/>
      <c r="QFD8" s="199"/>
      <c r="QFE8" s="199"/>
      <c r="QFF8" s="199"/>
      <c r="QFG8" s="199"/>
      <c r="QFH8" s="189"/>
      <c r="QFI8" s="209"/>
      <c r="QFJ8" s="179"/>
      <c r="QFK8" s="179"/>
      <c r="QFL8" s="179"/>
      <c r="QFM8" s="179"/>
      <c r="QFN8" s="179"/>
      <c r="QFO8" s="179"/>
      <c r="QFP8" s="199"/>
      <c r="QFQ8" s="199"/>
      <c r="QFR8" s="199"/>
      <c r="QFS8" s="199"/>
      <c r="QFT8" s="199"/>
      <c r="QFU8" s="199"/>
      <c r="QFV8" s="199"/>
      <c r="QFW8" s="199"/>
      <c r="QFX8" s="189"/>
      <c r="QFY8" s="209"/>
      <c r="QFZ8" s="179"/>
      <c r="QGA8" s="179"/>
      <c r="QGB8" s="179"/>
      <c r="QGC8" s="179"/>
      <c r="QGD8" s="179"/>
      <c r="QGE8" s="179"/>
      <c r="QGF8" s="199"/>
      <c r="QGG8" s="199"/>
      <c r="QGH8" s="199"/>
      <c r="QGI8" s="199"/>
      <c r="QGJ8" s="199"/>
      <c r="QGK8" s="199"/>
      <c r="QGL8" s="199"/>
      <c r="QGM8" s="199"/>
      <c r="QGN8" s="189"/>
      <c r="QGO8" s="209"/>
      <c r="QGP8" s="179"/>
      <c r="QGQ8" s="179"/>
      <c r="QGR8" s="179"/>
      <c r="QGS8" s="179"/>
      <c r="QGT8" s="179"/>
      <c r="QGU8" s="179"/>
      <c r="QGV8" s="199"/>
      <c r="QGW8" s="199"/>
      <c r="QGX8" s="199"/>
      <c r="QGY8" s="199"/>
      <c r="QGZ8" s="199"/>
      <c r="QHA8" s="199"/>
      <c r="QHB8" s="199"/>
      <c r="QHC8" s="199"/>
      <c r="QHD8" s="189"/>
      <c r="QHE8" s="209"/>
      <c r="QHF8" s="179"/>
      <c r="QHG8" s="179"/>
      <c r="QHH8" s="179"/>
      <c r="QHI8" s="179"/>
      <c r="QHJ8" s="179"/>
      <c r="QHK8" s="179"/>
      <c r="QHL8" s="199"/>
      <c r="QHM8" s="199"/>
      <c r="QHN8" s="199"/>
      <c r="QHO8" s="199"/>
      <c r="QHP8" s="199"/>
      <c r="QHQ8" s="199"/>
      <c r="QHR8" s="199"/>
      <c r="QHS8" s="199"/>
      <c r="QHT8" s="189"/>
      <c r="QHU8" s="209"/>
      <c r="QHV8" s="179"/>
      <c r="QHW8" s="179"/>
      <c r="QHX8" s="179"/>
      <c r="QHY8" s="179"/>
      <c r="QHZ8" s="179"/>
      <c r="QIA8" s="179"/>
      <c r="QIB8" s="199"/>
      <c r="QIC8" s="199"/>
      <c r="QID8" s="199"/>
      <c r="QIE8" s="199"/>
      <c r="QIF8" s="199"/>
      <c r="QIG8" s="199"/>
      <c r="QIH8" s="199"/>
      <c r="QII8" s="199"/>
      <c r="QIJ8" s="189"/>
      <c r="QIK8" s="209"/>
      <c r="QIL8" s="179"/>
      <c r="QIM8" s="179"/>
      <c r="QIN8" s="179"/>
      <c r="QIO8" s="179"/>
      <c r="QIP8" s="179"/>
      <c r="QIQ8" s="179"/>
      <c r="QIR8" s="199"/>
      <c r="QIS8" s="199"/>
      <c r="QIT8" s="199"/>
      <c r="QIU8" s="199"/>
      <c r="QIV8" s="199"/>
      <c r="QIW8" s="199"/>
      <c r="QIX8" s="199"/>
      <c r="QIY8" s="199"/>
      <c r="QIZ8" s="189"/>
      <c r="QJA8" s="209"/>
      <c r="QJB8" s="179"/>
      <c r="QJC8" s="179"/>
      <c r="QJD8" s="179"/>
      <c r="QJE8" s="179"/>
      <c r="QJF8" s="179"/>
      <c r="QJG8" s="179"/>
      <c r="QJH8" s="199"/>
      <c r="QJI8" s="199"/>
      <c r="QJJ8" s="199"/>
      <c r="QJK8" s="199"/>
      <c r="QJL8" s="199"/>
      <c r="QJM8" s="199"/>
      <c r="QJN8" s="199"/>
      <c r="QJO8" s="199"/>
      <c r="QJP8" s="189"/>
      <c r="QJQ8" s="209"/>
      <c r="QJR8" s="179"/>
      <c r="QJS8" s="179"/>
      <c r="QJT8" s="179"/>
      <c r="QJU8" s="179"/>
      <c r="QJV8" s="179"/>
      <c r="QJW8" s="179"/>
      <c r="QJX8" s="199"/>
      <c r="QJY8" s="199"/>
      <c r="QJZ8" s="199"/>
      <c r="QKA8" s="199"/>
      <c r="QKB8" s="199"/>
      <c r="QKC8" s="199"/>
      <c r="QKD8" s="199"/>
      <c r="QKE8" s="199"/>
      <c r="QKF8" s="189"/>
      <c r="QKG8" s="209"/>
      <c r="QKH8" s="179"/>
      <c r="QKI8" s="179"/>
      <c r="QKJ8" s="179"/>
      <c r="QKK8" s="179"/>
      <c r="QKL8" s="179"/>
      <c r="QKM8" s="179"/>
      <c r="QKN8" s="199"/>
      <c r="QKO8" s="199"/>
      <c r="QKP8" s="199"/>
      <c r="QKQ8" s="199"/>
      <c r="QKR8" s="199"/>
      <c r="QKS8" s="199"/>
      <c r="QKT8" s="199"/>
      <c r="QKU8" s="199"/>
      <c r="QKV8" s="189"/>
      <c r="QKW8" s="209"/>
      <c r="QKX8" s="179"/>
      <c r="QKY8" s="179"/>
      <c r="QKZ8" s="179"/>
      <c r="QLA8" s="179"/>
      <c r="QLB8" s="179"/>
      <c r="QLC8" s="179"/>
      <c r="QLD8" s="199"/>
      <c r="QLE8" s="199"/>
      <c r="QLF8" s="199"/>
      <c r="QLG8" s="199"/>
      <c r="QLH8" s="199"/>
      <c r="QLI8" s="199"/>
      <c r="QLJ8" s="199"/>
      <c r="QLK8" s="199"/>
      <c r="QLL8" s="189"/>
      <c r="QLM8" s="209"/>
      <c r="QLN8" s="179"/>
      <c r="QLO8" s="179"/>
      <c r="QLP8" s="179"/>
      <c r="QLQ8" s="179"/>
      <c r="QLR8" s="179"/>
      <c r="QLS8" s="179"/>
      <c r="QLT8" s="199"/>
      <c r="QLU8" s="199"/>
      <c r="QLV8" s="199"/>
      <c r="QLW8" s="199"/>
      <c r="QLX8" s="199"/>
      <c r="QLY8" s="199"/>
      <c r="QLZ8" s="199"/>
      <c r="QMA8" s="199"/>
      <c r="QMB8" s="189"/>
      <c r="QMC8" s="209"/>
      <c r="QMD8" s="179"/>
      <c r="QME8" s="179"/>
      <c r="QMF8" s="179"/>
      <c r="QMG8" s="179"/>
      <c r="QMH8" s="179"/>
      <c r="QMI8" s="179"/>
      <c r="QMJ8" s="199"/>
      <c r="QMK8" s="199"/>
      <c r="QML8" s="199"/>
      <c r="QMM8" s="199"/>
      <c r="QMN8" s="199"/>
      <c r="QMO8" s="199"/>
      <c r="QMP8" s="199"/>
      <c r="QMQ8" s="199"/>
      <c r="QMR8" s="189"/>
      <c r="QMS8" s="209"/>
      <c r="QMT8" s="179"/>
      <c r="QMU8" s="179"/>
      <c r="QMV8" s="179"/>
      <c r="QMW8" s="179"/>
      <c r="QMX8" s="179"/>
      <c r="QMY8" s="179"/>
      <c r="QMZ8" s="199"/>
      <c r="QNA8" s="199"/>
      <c r="QNB8" s="199"/>
      <c r="QNC8" s="199"/>
      <c r="QND8" s="199"/>
      <c r="QNE8" s="199"/>
      <c r="QNF8" s="199"/>
      <c r="QNG8" s="199"/>
      <c r="QNH8" s="189"/>
      <c r="QNI8" s="209"/>
      <c r="QNJ8" s="179"/>
      <c r="QNK8" s="179"/>
      <c r="QNL8" s="179"/>
      <c r="QNM8" s="179"/>
      <c r="QNN8" s="179"/>
      <c r="QNO8" s="179"/>
      <c r="QNP8" s="199"/>
      <c r="QNQ8" s="199"/>
      <c r="QNR8" s="199"/>
      <c r="QNS8" s="199"/>
      <c r="QNT8" s="199"/>
      <c r="QNU8" s="199"/>
      <c r="QNV8" s="199"/>
      <c r="QNW8" s="199"/>
      <c r="QNX8" s="189"/>
      <c r="QNY8" s="209"/>
      <c r="QNZ8" s="179"/>
      <c r="QOA8" s="179"/>
      <c r="QOB8" s="179"/>
      <c r="QOC8" s="179"/>
      <c r="QOD8" s="179"/>
      <c r="QOE8" s="179"/>
      <c r="QOF8" s="199"/>
      <c r="QOG8" s="199"/>
      <c r="QOH8" s="199"/>
      <c r="QOI8" s="199"/>
      <c r="QOJ8" s="199"/>
      <c r="QOK8" s="199"/>
      <c r="QOL8" s="199"/>
      <c r="QOM8" s="199"/>
      <c r="QON8" s="189"/>
      <c r="QOO8" s="209"/>
      <c r="QOP8" s="179"/>
      <c r="QOQ8" s="179"/>
      <c r="QOR8" s="179"/>
      <c r="QOS8" s="179"/>
      <c r="QOT8" s="179"/>
      <c r="QOU8" s="179"/>
      <c r="QOV8" s="199"/>
      <c r="QOW8" s="199"/>
      <c r="QOX8" s="199"/>
      <c r="QOY8" s="199"/>
      <c r="QOZ8" s="199"/>
      <c r="QPA8" s="199"/>
      <c r="QPB8" s="199"/>
      <c r="QPC8" s="199"/>
      <c r="QPD8" s="189"/>
      <c r="QPE8" s="209"/>
      <c r="QPF8" s="179"/>
      <c r="QPG8" s="179"/>
      <c r="QPH8" s="179"/>
      <c r="QPI8" s="179"/>
      <c r="QPJ8" s="179"/>
      <c r="QPK8" s="179"/>
      <c r="QPL8" s="199"/>
      <c r="QPM8" s="199"/>
      <c r="QPN8" s="199"/>
      <c r="QPO8" s="199"/>
      <c r="QPP8" s="199"/>
      <c r="QPQ8" s="199"/>
      <c r="QPR8" s="199"/>
      <c r="QPS8" s="199"/>
      <c r="QPT8" s="189"/>
      <c r="QPU8" s="209"/>
      <c r="QPV8" s="179"/>
      <c r="QPW8" s="179"/>
      <c r="QPX8" s="179"/>
      <c r="QPY8" s="179"/>
      <c r="QPZ8" s="179"/>
      <c r="QQA8" s="179"/>
      <c r="QQB8" s="199"/>
      <c r="QQC8" s="199"/>
      <c r="QQD8" s="199"/>
      <c r="QQE8" s="199"/>
      <c r="QQF8" s="199"/>
      <c r="QQG8" s="199"/>
      <c r="QQH8" s="199"/>
      <c r="QQI8" s="199"/>
      <c r="QQJ8" s="189"/>
      <c r="QQK8" s="209"/>
      <c r="QQL8" s="179"/>
      <c r="QQM8" s="179"/>
      <c r="QQN8" s="179"/>
      <c r="QQO8" s="179"/>
      <c r="QQP8" s="179"/>
      <c r="QQQ8" s="179"/>
      <c r="QQR8" s="199"/>
      <c r="QQS8" s="199"/>
      <c r="QQT8" s="199"/>
      <c r="QQU8" s="199"/>
      <c r="QQV8" s="199"/>
      <c r="QQW8" s="199"/>
      <c r="QQX8" s="199"/>
      <c r="QQY8" s="199"/>
      <c r="QQZ8" s="189"/>
      <c r="QRA8" s="209"/>
      <c r="QRB8" s="179"/>
      <c r="QRC8" s="179"/>
      <c r="QRD8" s="179"/>
      <c r="QRE8" s="179"/>
      <c r="QRF8" s="179"/>
      <c r="QRG8" s="179"/>
      <c r="QRH8" s="199"/>
      <c r="QRI8" s="199"/>
      <c r="QRJ8" s="199"/>
      <c r="QRK8" s="199"/>
      <c r="QRL8" s="199"/>
      <c r="QRM8" s="199"/>
      <c r="QRN8" s="199"/>
      <c r="QRO8" s="199"/>
      <c r="QRP8" s="189"/>
      <c r="QRQ8" s="209"/>
      <c r="QRR8" s="179"/>
      <c r="QRS8" s="179"/>
      <c r="QRT8" s="179"/>
      <c r="QRU8" s="179"/>
      <c r="QRV8" s="179"/>
      <c r="QRW8" s="179"/>
      <c r="QRX8" s="199"/>
      <c r="QRY8" s="199"/>
      <c r="QRZ8" s="199"/>
      <c r="QSA8" s="199"/>
      <c r="QSB8" s="199"/>
      <c r="QSC8" s="199"/>
      <c r="QSD8" s="199"/>
      <c r="QSE8" s="199"/>
      <c r="QSF8" s="189"/>
      <c r="QSG8" s="209"/>
      <c r="QSH8" s="179"/>
      <c r="QSI8" s="179"/>
      <c r="QSJ8" s="179"/>
      <c r="QSK8" s="179"/>
      <c r="QSL8" s="179"/>
      <c r="QSM8" s="179"/>
      <c r="QSN8" s="199"/>
      <c r="QSO8" s="199"/>
      <c r="QSP8" s="199"/>
      <c r="QSQ8" s="199"/>
      <c r="QSR8" s="199"/>
      <c r="QSS8" s="199"/>
      <c r="QST8" s="199"/>
      <c r="QSU8" s="199"/>
      <c r="QSV8" s="189"/>
      <c r="QSW8" s="209"/>
      <c r="QSX8" s="179"/>
      <c r="QSY8" s="179"/>
      <c r="QSZ8" s="179"/>
      <c r="QTA8" s="179"/>
      <c r="QTB8" s="179"/>
      <c r="QTC8" s="179"/>
      <c r="QTD8" s="199"/>
      <c r="QTE8" s="199"/>
      <c r="QTF8" s="199"/>
      <c r="QTG8" s="199"/>
      <c r="QTH8" s="199"/>
      <c r="QTI8" s="199"/>
      <c r="QTJ8" s="199"/>
      <c r="QTK8" s="199"/>
      <c r="QTL8" s="189"/>
      <c r="QTM8" s="209"/>
      <c r="QTN8" s="179"/>
      <c r="QTO8" s="179"/>
      <c r="QTP8" s="179"/>
      <c r="QTQ8" s="179"/>
      <c r="QTR8" s="179"/>
      <c r="QTS8" s="179"/>
      <c r="QTT8" s="199"/>
      <c r="QTU8" s="199"/>
      <c r="QTV8" s="199"/>
      <c r="QTW8" s="199"/>
      <c r="QTX8" s="199"/>
      <c r="QTY8" s="199"/>
      <c r="QTZ8" s="199"/>
      <c r="QUA8" s="199"/>
      <c r="QUB8" s="189"/>
      <c r="QUC8" s="209"/>
      <c r="QUD8" s="179"/>
      <c r="QUE8" s="179"/>
      <c r="QUF8" s="179"/>
      <c r="QUG8" s="179"/>
      <c r="QUH8" s="179"/>
      <c r="QUI8" s="179"/>
      <c r="QUJ8" s="199"/>
      <c r="QUK8" s="199"/>
      <c r="QUL8" s="199"/>
      <c r="QUM8" s="199"/>
      <c r="QUN8" s="199"/>
      <c r="QUO8" s="199"/>
      <c r="QUP8" s="199"/>
      <c r="QUQ8" s="199"/>
      <c r="QUR8" s="189"/>
      <c r="QUS8" s="209"/>
      <c r="QUT8" s="179"/>
      <c r="QUU8" s="179"/>
      <c r="QUV8" s="179"/>
      <c r="QUW8" s="179"/>
      <c r="QUX8" s="179"/>
      <c r="QUY8" s="179"/>
      <c r="QUZ8" s="199"/>
      <c r="QVA8" s="199"/>
      <c r="QVB8" s="199"/>
      <c r="QVC8" s="199"/>
      <c r="QVD8" s="199"/>
      <c r="QVE8" s="199"/>
      <c r="QVF8" s="199"/>
      <c r="QVG8" s="199"/>
      <c r="QVH8" s="189"/>
      <c r="QVI8" s="209"/>
      <c r="QVJ8" s="179"/>
      <c r="QVK8" s="179"/>
      <c r="QVL8" s="179"/>
      <c r="QVM8" s="179"/>
      <c r="QVN8" s="179"/>
      <c r="QVO8" s="179"/>
      <c r="QVP8" s="199"/>
      <c r="QVQ8" s="199"/>
      <c r="QVR8" s="199"/>
      <c r="QVS8" s="199"/>
      <c r="QVT8" s="199"/>
      <c r="QVU8" s="199"/>
      <c r="QVV8" s="199"/>
      <c r="QVW8" s="199"/>
      <c r="QVX8" s="189"/>
      <c r="QVY8" s="209"/>
      <c r="QVZ8" s="179"/>
      <c r="QWA8" s="179"/>
      <c r="QWB8" s="179"/>
      <c r="QWC8" s="179"/>
      <c r="QWD8" s="179"/>
      <c r="QWE8" s="179"/>
      <c r="QWF8" s="199"/>
      <c r="QWG8" s="199"/>
      <c r="QWH8" s="199"/>
      <c r="QWI8" s="199"/>
      <c r="QWJ8" s="199"/>
      <c r="QWK8" s="199"/>
      <c r="QWL8" s="199"/>
      <c r="QWM8" s="199"/>
      <c r="QWN8" s="189"/>
      <c r="QWO8" s="209"/>
      <c r="QWP8" s="179"/>
      <c r="QWQ8" s="179"/>
      <c r="QWR8" s="179"/>
      <c r="QWS8" s="179"/>
      <c r="QWT8" s="179"/>
      <c r="QWU8" s="179"/>
      <c r="QWV8" s="199"/>
      <c r="QWW8" s="199"/>
      <c r="QWX8" s="199"/>
      <c r="QWY8" s="199"/>
      <c r="QWZ8" s="199"/>
      <c r="QXA8" s="199"/>
      <c r="QXB8" s="199"/>
      <c r="QXC8" s="199"/>
      <c r="QXD8" s="189"/>
      <c r="QXE8" s="209"/>
      <c r="QXF8" s="179"/>
      <c r="QXG8" s="179"/>
      <c r="QXH8" s="179"/>
      <c r="QXI8" s="179"/>
      <c r="QXJ8" s="179"/>
      <c r="QXK8" s="179"/>
      <c r="QXL8" s="199"/>
      <c r="QXM8" s="199"/>
      <c r="QXN8" s="199"/>
      <c r="QXO8" s="199"/>
      <c r="QXP8" s="199"/>
      <c r="QXQ8" s="199"/>
      <c r="QXR8" s="199"/>
      <c r="QXS8" s="199"/>
      <c r="QXT8" s="189"/>
      <c r="QXU8" s="209"/>
      <c r="QXV8" s="179"/>
      <c r="QXW8" s="179"/>
      <c r="QXX8" s="179"/>
      <c r="QXY8" s="179"/>
      <c r="QXZ8" s="179"/>
      <c r="QYA8" s="179"/>
      <c r="QYB8" s="199"/>
      <c r="QYC8" s="199"/>
      <c r="QYD8" s="199"/>
      <c r="QYE8" s="199"/>
      <c r="QYF8" s="199"/>
      <c r="QYG8" s="199"/>
      <c r="QYH8" s="199"/>
      <c r="QYI8" s="199"/>
      <c r="QYJ8" s="189"/>
      <c r="QYK8" s="209"/>
      <c r="QYL8" s="179"/>
      <c r="QYM8" s="179"/>
      <c r="QYN8" s="179"/>
      <c r="QYO8" s="179"/>
      <c r="QYP8" s="179"/>
      <c r="QYQ8" s="179"/>
      <c r="QYR8" s="199"/>
      <c r="QYS8" s="199"/>
      <c r="QYT8" s="199"/>
      <c r="QYU8" s="199"/>
      <c r="QYV8" s="199"/>
      <c r="QYW8" s="199"/>
      <c r="QYX8" s="199"/>
      <c r="QYY8" s="199"/>
      <c r="QYZ8" s="189"/>
      <c r="QZA8" s="209"/>
      <c r="QZB8" s="179"/>
      <c r="QZC8" s="179"/>
      <c r="QZD8" s="179"/>
      <c r="QZE8" s="179"/>
      <c r="QZF8" s="179"/>
      <c r="QZG8" s="179"/>
      <c r="QZH8" s="199"/>
      <c r="QZI8" s="199"/>
      <c r="QZJ8" s="199"/>
      <c r="QZK8" s="199"/>
      <c r="QZL8" s="199"/>
      <c r="QZM8" s="199"/>
      <c r="QZN8" s="199"/>
      <c r="QZO8" s="199"/>
      <c r="QZP8" s="189"/>
      <c r="QZQ8" s="209"/>
      <c r="QZR8" s="179"/>
      <c r="QZS8" s="179"/>
      <c r="QZT8" s="179"/>
      <c r="QZU8" s="179"/>
      <c r="QZV8" s="179"/>
      <c r="QZW8" s="179"/>
      <c r="QZX8" s="199"/>
      <c r="QZY8" s="199"/>
      <c r="QZZ8" s="199"/>
      <c r="RAA8" s="199"/>
      <c r="RAB8" s="199"/>
      <c r="RAC8" s="199"/>
      <c r="RAD8" s="199"/>
      <c r="RAE8" s="199"/>
      <c r="RAF8" s="189"/>
      <c r="RAG8" s="209"/>
      <c r="RAH8" s="179"/>
      <c r="RAI8" s="179"/>
      <c r="RAJ8" s="179"/>
      <c r="RAK8" s="179"/>
      <c r="RAL8" s="179"/>
      <c r="RAM8" s="179"/>
      <c r="RAN8" s="199"/>
      <c r="RAO8" s="199"/>
      <c r="RAP8" s="199"/>
      <c r="RAQ8" s="199"/>
      <c r="RAR8" s="199"/>
      <c r="RAS8" s="199"/>
      <c r="RAT8" s="199"/>
      <c r="RAU8" s="199"/>
      <c r="RAV8" s="189"/>
      <c r="RAW8" s="209"/>
      <c r="RAX8" s="179"/>
      <c r="RAY8" s="179"/>
      <c r="RAZ8" s="179"/>
      <c r="RBA8" s="179"/>
      <c r="RBB8" s="179"/>
      <c r="RBC8" s="179"/>
      <c r="RBD8" s="199"/>
      <c r="RBE8" s="199"/>
      <c r="RBF8" s="199"/>
      <c r="RBG8" s="199"/>
      <c r="RBH8" s="199"/>
      <c r="RBI8" s="199"/>
      <c r="RBJ8" s="199"/>
      <c r="RBK8" s="199"/>
      <c r="RBL8" s="189"/>
      <c r="RBM8" s="209"/>
      <c r="RBN8" s="179"/>
      <c r="RBO8" s="179"/>
      <c r="RBP8" s="179"/>
      <c r="RBQ8" s="179"/>
      <c r="RBR8" s="179"/>
      <c r="RBS8" s="179"/>
      <c r="RBT8" s="199"/>
      <c r="RBU8" s="199"/>
      <c r="RBV8" s="199"/>
      <c r="RBW8" s="199"/>
      <c r="RBX8" s="199"/>
      <c r="RBY8" s="199"/>
      <c r="RBZ8" s="199"/>
      <c r="RCA8" s="199"/>
      <c r="RCB8" s="189"/>
      <c r="RCC8" s="209"/>
      <c r="RCD8" s="179"/>
      <c r="RCE8" s="179"/>
      <c r="RCF8" s="179"/>
      <c r="RCG8" s="179"/>
      <c r="RCH8" s="179"/>
      <c r="RCI8" s="179"/>
      <c r="RCJ8" s="199"/>
      <c r="RCK8" s="199"/>
      <c r="RCL8" s="199"/>
      <c r="RCM8" s="199"/>
      <c r="RCN8" s="199"/>
      <c r="RCO8" s="199"/>
      <c r="RCP8" s="199"/>
      <c r="RCQ8" s="199"/>
      <c r="RCR8" s="189"/>
      <c r="RCS8" s="209"/>
      <c r="RCT8" s="179"/>
      <c r="RCU8" s="179"/>
      <c r="RCV8" s="179"/>
      <c r="RCW8" s="179"/>
      <c r="RCX8" s="179"/>
      <c r="RCY8" s="179"/>
      <c r="RCZ8" s="199"/>
      <c r="RDA8" s="199"/>
      <c r="RDB8" s="199"/>
      <c r="RDC8" s="199"/>
      <c r="RDD8" s="199"/>
      <c r="RDE8" s="199"/>
      <c r="RDF8" s="199"/>
      <c r="RDG8" s="199"/>
      <c r="RDH8" s="189"/>
      <c r="RDI8" s="209"/>
      <c r="RDJ8" s="179"/>
      <c r="RDK8" s="179"/>
      <c r="RDL8" s="179"/>
      <c r="RDM8" s="179"/>
      <c r="RDN8" s="179"/>
      <c r="RDO8" s="179"/>
      <c r="RDP8" s="199"/>
      <c r="RDQ8" s="199"/>
      <c r="RDR8" s="199"/>
      <c r="RDS8" s="199"/>
      <c r="RDT8" s="199"/>
      <c r="RDU8" s="199"/>
      <c r="RDV8" s="199"/>
      <c r="RDW8" s="199"/>
      <c r="RDX8" s="189"/>
      <c r="RDY8" s="209"/>
      <c r="RDZ8" s="179"/>
      <c r="REA8" s="179"/>
      <c r="REB8" s="179"/>
      <c r="REC8" s="179"/>
      <c r="RED8" s="179"/>
      <c r="REE8" s="179"/>
      <c r="REF8" s="199"/>
      <c r="REG8" s="199"/>
      <c r="REH8" s="199"/>
      <c r="REI8" s="199"/>
      <c r="REJ8" s="199"/>
      <c r="REK8" s="199"/>
      <c r="REL8" s="199"/>
      <c r="REM8" s="199"/>
      <c r="REN8" s="189"/>
      <c r="REO8" s="209"/>
      <c r="REP8" s="179"/>
      <c r="REQ8" s="179"/>
      <c r="RER8" s="179"/>
      <c r="RES8" s="179"/>
      <c r="RET8" s="179"/>
      <c r="REU8" s="179"/>
      <c r="REV8" s="199"/>
      <c r="REW8" s="199"/>
      <c r="REX8" s="199"/>
      <c r="REY8" s="199"/>
      <c r="REZ8" s="199"/>
      <c r="RFA8" s="199"/>
      <c r="RFB8" s="199"/>
      <c r="RFC8" s="199"/>
      <c r="RFD8" s="189"/>
      <c r="RFE8" s="209"/>
      <c r="RFF8" s="179"/>
      <c r="RFG8" s="179"/>
      <c r="RFH8" s="179"/>
      <c r="RFI8" s="179"/>
      <c r="RFJ8" s="179"/>
      <c r="RFK8" s="179"/>
      <c r="RFL8" s="199"/>
      <c r="RFM8" s="199"/>
      <c r="RFN8" s="199"/>
      <c r="RFO8" s="199"/>
      <c r="RFP8" s="199"/>
      <c r="RFQ8" s="199"/>
      <c r="RFR8" s="199"/>
      <c r="RFS8" s="199"/>
      <c r="RFT8" s="189"/>
      <c r="RFU8" s="209"/>
      <c r="RFV8" s="179"/>
      <c r="RFW8" s="179"/>
      <c r="RFX8" s="179"/>
      <c r="RFY8" s="179"/>
      <c r="RFZ8" s="179"/>
      <c r="RGA8" s="179"/>
      <c r="RGB8" s="199"/>
      <c r="RGC8" s="199"/>
      <c r="RGD8" s="199"/>
      <c r="RGE8" s="199"/>
      <c r="RGF8" s="199"/>
      <c r="RGG8" s="199"/>
      <c r="RGH8" s="199"/>
      <c r="RGI8" s="199"/>
      <c r="RGJ8" s="189"/>
      <c r="RGK8" s="209"/>
      <c r="RGL8" s="179"/>
      <c r="RGM8" s="179"/>
      <c r="RGN8" s="179"/>
      <c r="RGO8" s="179"/>
      <c r="RGP8" s="179"/>
      <c r="RGQ8" s="179"/>
      <c r="RGR8" s="199"/>
      <c r="RGS8" s="199"/>
      <c r="RGT8" s="199"/>
      <c r="RGU8" s="199"/>
      <c r="RGV8" s="199"/>
      <c r="RGW8" s="199"/>
      <c r="RGX8" s="199"/>
      <c r="RGY8" s="199"/>
      <c r="RGZ8" s="189"/>
      <c r="RHA8" s="209"/>
      <c r="RHB8" s="179"/>
      <c r="RHC8" s="179"/>
      <c r="RHD8" s="179"/>
      <c r="RHE8" s="179"/>
      <c r="RHF8" s="179"/>
      <c r="RHG8" s="179"/>
      <c r="RHH8" s="199"/>
      <c r="RHI8" s="199"/>
      <c r="RHJ8" s="199"/>
      <c r="RHK8" s="199"/>
      <c r="RHL8" s="199"/>
      <c r="RHM8" s="199"/>
      <c r="RHN8" s="199"/>
      <c r="RHO8" s="199"/>
      <c r="RHP8" s="189"/>
      <c r="RHQ8" s="209"/>
      <c r="RHR8" s="179"/>
      <c r="RHS8" s="179"/>
      <c r="RHT8" s="179"/>
      <c r="RHU8" s="179"/>
      <c r="RHV8" s="179"/>
      <c r="RHW8" s="179"/>
      <c r="RHX8" s="199"/>
      <c r="RHY8" s="199"/>
      <c r="RHZ8" s="199"/>
      <c r="RIA8" s="199"/>
      <c r="RIB8" s="199"/>
      <c r="RIC8" s="199"/>
      <c r="RID8" s="199"/>
      <c r="RIE8" s="199"/>
      <c r="RIF8" s="189"/>
      <c r="RIG8" s="209"/>
      <c r="RIH8" s="179"/>
      <c r="RII8" s="179"/>
      <c r="RIJ8" s="179"/>
      <c r="RIK8" s="179"/>
      <c r="RIL8" s="179"/>
      <c r="RIM8" s="179"/>
      <c r="RIN8" s="199"/>
      <c r="RIO8" s="199"/>
      <c r="RIP8" s="199"/>
      <c r="RIQ8" s="199"/>
      <c r="RIR8" s="199"/>
      <c r="RIS8" s="199"/>
      <c r="RIT8" s="199"/>
      <c r="RIU8" s="199"/>
      <c r="RIV8" s="189"/>
      <c r="RIW8" s="209"/>
      <c r="RIX8" s="179"/>
      <c r="RIY8" s="179"/>
      <c r="RIZ8" s="179"/>
      <c r="RJA8" s="179"/>
      <c r="RJB8" s="179"/>
      <c r="RJC8" s="179"/>
      <c r="RJD8" s="199"/>
      <c r="RJE8" s="199"/>
      <c r="RJF8" s="199"/>
      <c r="RJG8" s="199"/>
      <c r="RJH8" s="199"/>
      <c r="RJI8" s="199"/>
      <c r="RJJ8" s="199"/>
      <c r="RJK8" s="199"/>
      <c r="RJL8" s="189"/>
      <c r="RJM8" s="209"/>
      <c r="RJN8" s="179"/>
      <c r="RJO8" s="179"/>
      <c r="RJP8" s="179"/>
      <c r="RJQ8" s="179"/>
      <c r="RJR8" s="179"/>
      <c r="RJS8" s="179"/>
      <c r="RJT8" s="199"/>
      <c r="RJU8" s="199"/>
      <c r="RJV8" s="199"/>
      <c r="RJW8" s="199"/>
      <c r="RJX8" s="199"/>
      <c r="RJY8" s="199"/>
      <c r="RJZ8" s="199"/>
      <c r="RKA8" s="199"/>
      <c r="RKB8" s="189"/>
      <c r="RKC8" s="209"/>
      <c r="RKD8" s="179"/>
      <c r="RKE8" s="179"/>
      <c r="RKF8" s="179"/>
      <c r="RKG8" s="179"/>
      <c r="RKH8" s="179"/>
      <c r="RKI8" s="179"/>
      <c r="RKJ8" s="199"/>
      <c r="RKK8" s="199"/>
      <c r="RKL8" s="199"/>
      <c r="RKM8" s="199"/>
      <c r="RKN8" s="199"/>
      <c r="RKO8" s="199"/>
      <c r="RKP8" s="199"/>
      <c r="RKQ8" s="199"/>
      <c r="RKR8" s="189"/>
      <c r="RKS8" s="209"/>
      <c r="RKT8" s="179"/>
      <c r="RKU8" s="179"/>
      <c r="RKV8" s="179"/>
      <c r="RKW8" s="179"/>
      <c r="RKX8" s="179"/>
      <c r="RKY8" s="179"/>
      <c r="RKZ8" s="199"/>
      <c r="RLA8" s="199"/>
      <c r="RLB8" s="199"/>
      <c r="RLC8" s="199"/>
      <c r="RLD8" s="199"/>
      <c r="RLE8" s="199"/>
      <c r="RLF8" s="199"/>
      <c r="RLG8" s="199"/>
      <c r="RLH8" s="189"/>
      <c r="RLI8" s="209"/>
      <c r="RLJ8" s="179"/>
      <c r="RLK8" s="179"/>
      <c r="RLL8" s="179"/>
      <c r="RLM8" s="179"/>
      <c r="RLN8" s="179"/>
      <c r="RLO8" s="179"/>
      <c r="RLP8" s="199"/>
      <c r="RLQ8" s="199"/>
      <c r="RLR8" s="199"/>
      <c r="RLS8" s="199"/>
      <c r="RLT8" s="199"/>
      <c r="RLU8" s="199"/>
      <c r="RLV8" s="199"/>
      <c r="RLW8" s="199"/>
      <c r="RLX8" s="189"/>
      <c r="RLY8" s="209"/>
      <c r="RLZ8" s="179"/>
      <c r="RMA8" s="179"/>
      <c r="RMB8" s="179"/>
      <c r="RMC8" s="179"/>
      <c r="RMD8" s="179"/>
      <c r="RME8" s="179"/>
      <c r="RMF8" s="199"/>
      <c r="RMG8" s="199"/>
      <c r="RMH8" s="199"/>
      <c r="RMI8" s="199"/>
      <c r="RMJ8" s="199"/>
      <c r="RMK8" s="199"/>
      <c r="RML8" s="199"/>
      <c r="RMM8" s="199"/>
      <c r="RMN8" s="189"/>
      <c r="RMO8" s="209"/>
      <c r="RMP8" s="179"/>
      <c r="RMQ8" s="179"/>
      <c r="RMR8" s="179"/>
      <c r="RMS8" s="179"/>
      <c r="RMT8" s="179"/>
      <c r="RMU8" s="179"/>
      <c r="RMV8" s="199"/>
      <c r="RMW8" s="199"/>
      <c r="RMX8" s="199"/>
      <c r="RMY8" s="199"/>
      <c r="RMZ8" s="199"/>
      <c r="RNA8" s="199"/>
      <c r="RNB8" s="199"/>
      <c r="RNC8" s="199"/>
      <c r="RND8" s="189"/>
      <c r="RNE8" s="209"/>
      <c r="RNF8" s="179"/>
      <c r="RNG8" s="179"/>
      <c r="RNH8" s="179"/>
      <c r="RNI8" s="179"/>
      <c r="RNJ8" s="179"/>
      <c r="RNK8" s="179"/>
      <c r="RNL8" s="199"/>
      <c r="RNM8" s="199"/>
      <c r="RNN8" s="199"/>
      <c r="RNO8" s="199"/>
      <c r="RNP8" s="199"/>
      <c r="RNQ8" s="199"/>
      <c r="RNR8" s="199"/>
      <c r="RNS8" s="199"/>
      <c r="RNT8" s="189"/>
      <c r="RNU8" s="209"/>
      <c r="RNV8" s="179"/>
      <c r="RNW8" s="179"/>
      <c r="RNX8" s="179"/>
      <c r="RNY8" s="179"/>
      <c r="RNZ8" s="179"/>
      <c r="ROA8" s="179"/>
      <c r="ROB8" s="199"/>
      <c r="ROC8" s="199"/>
      <c r="ROD8" s="199"/>
      <c r="ROE8" s="199"/>
      <c r="ROF8" s="199"/>
      <c r="ROG8" s="199"/>
      <c r="ROH8" s="199"/>
      <c r="ROI8" s="199"/>
      <c r="ROJ8" s="189"/>
      <c r="ROK8" s="209"/>
      <c r="ROL8" s="179"/>
      <c r="ROM8" s="179"/>
      <c r="RON8" s="179"/>
      <c r="ROO8" s="179"/>
      <c r="ROP8" s="179"/>
      <c r="ROQ8" s="179"/>
      <c r="ROR8" s="199"/>
      <c r="ROS8" s="199"/>
      <c r="ROT8" s="199"/>
      <c r="ROU8" s="199"/>
      <c r="ROV8" s="199"/>
      <c r="ROW8" s="199"/>
      <c r="ROX8" s="199"/>
      <c r="ROY8" s="199"/>
      <c r="ROZ8" s="189"/>
      <c r="RPA8" s="209"/>
      <c r="RPB8" s="179"/>
      <c r="RPC8" s="179"/>
      <c r="RPD8" s="179"/>
      <c r="RPE8" s="179"/>
      <c r="RPF8" s="179"/>
      <c r="RPG8" s="179"/>
      <c r="RPH8" s="199"/>
      <c r="RPI8" s="199"/>
      <c r="RPJ8" s="199"/>
      <c r="RPK8" s="199"/>
      <c r="RPL8" s="199"/>
      <c r="RPM8" s="199"/>
      <c r="RPN8" s="199"/>
      <c r="RPO8" s="199"/>
      <c r="RPP8" s="189"/>
      <c r="RPQ8" s="209"/>
      <c r="RPR8" s="179"/>
      <c r="RPS8" s="179"/>
      <c r="RPT8" s="179"/>
      <c r="RPU8" s="179"/>
      <c r="RPV8" s="179"/>
      <c r="RPW8" s="179"/>
      <c r="RPX8" s="199"/>
      <c r="RPY8" s="199"/>
      <c r="RPZ8" s="199"/>
      <c r="RQA8" s="199"/>
      <c r="RQB8" s="199"/>
      <c r="RQC8" s="199"/>
      <c r="RQD8" s="199"/>
      <c r="RQE8" s="199"/>
      <c r="RQF8" s="189"/>
      <c r="RQG8" s="209"/>
      <c r="RQH8" s="179"/>
      <c r="RQI8" s="179"/>
      <c r="RQJ8" s="179"/>
      <c r="RQK8" s="179"/>
      <c r="RQL8" s="179"/>
      <c r="RQM8" s="179"/>
      <c r="RQN8" s="199"/>
      <c r="RQO8" s="199"/>
      <c r="RQP8" s="199"/>
      <c r="RQQ8" s="199"/>
      <c r="RQR8" s="199"/>
      <c r="RQS8" s="199"/>
      <c r="RQT8" s="199"/>
      <c r="RQU8" s="199"/>
      <c r="RQV8" s="189"/>
      <c r="RQW8" s="209"/>
      <c r="RQX8" s="179"/>
      <c r="RQY8" s="179"/>
      <c r="RQZ8" s="179"/>
      <c r="RRA8" s="179"/>
      <c r="RRB8" s="179"/>
      <c r="RRC8" s="179"/>
      <c r="RRD8" s="199"/>
      <c r="RRE8" s="199"/>
      <c r="RRF8" s="199"/>
      <c r="RRG8" s="199"/>
      <c r="RRH8" s="199"/>
      <c r="RRI8" s="199"/>
      <c r="RRJ8" s="199"/>
      <c r="RRK8" s="199"/>
      <c r="RRL8" s="189"/>
      <c r="RRM8" s="209"/>
      <c r="RRN8" s="179"/>
      <c r="RRO8" s="179"/>
      <c r="RRP8" s="179"/>
      <c r="RRQ8" s="179"/>
      <c r="RRR8" s="179"/>
      <c r="RRS8" s="179"/>
      <c r="RRT8" s="199"/>
      <c r="RRU8" s="199"/>
      <c r="RRV8" s="199"/>
      <c r="RRW8" s="199"/>
      <c r="RRX8" s="199"/>
      <c r="RRY8" s="199"/>
      <c r="RRZ8" s="199"/>
      <c r="RSA8" s="199"/>
      <c r="RSB8" s="189"/>
      <c r="RSC8" s="209"/>
      <c r="RSD8" s="179"/>
      <c r="RSE8" s="179"/>
      <c r="RSF8" s="179"/>
      <c r="RSG8" s="179"/>
      <c r="RSH8" s="179"/>
      <c r="RSI8" s="179"/>
      <c r="RSJ8" s="199"/>
      <c r="RSK8" s="199"/>
      <c r="RSL8" s="199"/>
      <c r="RSM8" s="199"/>
      <c r="RSN8" s="199"/>
      <c r="RSO8" s="199"/>
      <c r="RSP8" s="199"/>
      <c r="RSQ8" s="199"/>
      <c r="RSR8" s="189"/>
      <c r="RSS8" s="209"/>
      <c r="RST8" s="179"/>
      <c r="RSU8" s="179"/>
      <c r="RSV8" s="179"/>
      <c r="RSW8" s="179"/>
      <c r="RSX8" s="179"/>
      <c r="RSY8" s="179"/>
      <c r="RSZ8" s="199"/>
      <c r="RTA8" s="199"/>
      <c r="RTB8" s="199"/>
      <c r="RTC8" s="199"/>
      <c r="RTD8" s="199"/>
      <c r="RTE8" s="199"/>
      <c r="RTF8" s="199"/>
      <c r="RTG8" s="199"/>
      <c r="RTH8" s="189"/>
      <c r="RTI8" s="209"/>
      <c r="RTJ8" s="179"/>
      <c r="RTK8" s="179"/>
      <c r="RTL8" s="179"/>
      <c r="RTM8" s="179"/>
      <c r="RTN8" s="179"/>
      <c r="RTO8" s="179"/>
      <c r="RTP8" s="199"/>
      <c r="RTQ8" s="199"/>
      <c r="RTR8" s="199"/>
      <c r="RTS8" s="199"/>
      <c r="RTT8" s="199"/>
      <c r="RTU8" s="199"/>
      <c r="RTV8" s="199"/>
      <c r="RTW8" s="199"/>
      <c r="RTX8" s="189"/>
      <c r="RTY8" s="209"/>
      <c r="RTZ8" s="179"/>
      <c r="RUA8" s="179"/>
      <c r="RUB8" s="179"/>
      <c r="RUC8" s="179"/>
      <c r="RUD8" s="179"/>
      <c r="RUE8" s="179"/>
      <c r="RUF8" s="199"/>
      <c r="RUG8" s="199"/>
      <c r="RUH8" s="199"/>
      <c r="RUI8" s="199"/>
      <c r="RUJ8" s="199"/>
      <c r="RUK8" s="199"/>
      <c r="RUL8" s="199"/>
      <c r="RUM8" s="199"/>
      <c r="RUN8" s="189"/>
      <c r="RUO8" s="209"/>
      <c r="RUP8" s="179"/>
      <c r="RUQ8" s="179"/>
      <c r="RUR8" s="179"/>
      <c r="RUS8" s="179"/>
      <c r="RUT8" s="179"/>
      <c r="RUU8" s="179"/>
      <c r="RUV8" s="199"/>
      <c r="RUW8" s="199"/>
      <c r="RUX8" s="199"/>
      <c r="RUY8" s="199"/>
      <c r="RUZ8" s="199"/>
      <c r="RVA8" s="199"/>
      <c r="RVB8" s="199"/>
      <c r="RVC8" s="199"/>
      <c r="RVD8" s="189"/>
      <c r="RVE8" s="209"/>
      <c r="RVF8" s="179"/>
      <c r="RVG8" s="179"/>
      <c r="RVH8" s="179"/>
      <c r="RVI8" s="179"/>
      <c r="RVJ8" s="179"/>
      <c r="RVK8" s="179"/>
      <c r="RVL8" s="199"/>
      <c r="RVM8" s="199"/>
      <c r="RVN8" s="199"/>
      <c r="RVO8" s="199"/>
      <c r="RVP8" s="199"/>
      <c r="RVQ8" s="199"/>
      <c r="RVR8" s="199"/>
      <c r="RVS8" s="199"/>
      <c r="RVT8" s="189"/>
      <c r="RVU8" s="209"/>
      <c r="RVV8" s="179"/>
      <c r="RVW8" s="179"/>
      <c r="RVX8" s="179"/>
      <c r="RVY8" s="179"/>
      <c r="RVZ8" s="179"/>
      <c r="RWA8" s="179"/>
      <c r="RWB8" s="199"/>
      <c r="RWC8" s="199"/>
      <c r="RWD8" s="199"/>
      <c r="RWE8" s="199"/>
      <c r="RWF8" s="199"/>
      <c r="RWG8" s="199"/>
      <c r="RWH8" s="199"/>
      <c r="RWI8" s="199"/>
      <c r="RWJ8" s="189"/>
      <c r="RWK8" s="209"/>
      <c r="RWL8" s="179"/>
      <c r="RWM8" s="179"/>
      <c r="RWN8" s="179"/>
      <c r="RWO8" s="179"/>
      <c r="RWP8" s="179"/>
      <c r="RWQ8" s="179"/>
      <c r="RWR8" s="199"/>
      <c r="RWS8" s="199"/>
      <c r="RWT8" s="199"/>
      <c r="RWU8" s="199"/>
      <c r="RWV8" s="199"/>
      <c r="RWW8" s="199"/>
      <c r="RWX8" s="199"/>
      <c r="RWY8" s="199"/>
      <c r="RWZ8" s="189"/>
      <c r="RXA8" s="209"/>
      <c r="RXB8" s="179"/>
      <c r="RXC8" s="179"/>
      <c r="RXD8" s="179"/>
      <c r="RXE8" s="179"/>
      <c r="RXF8" s="179"/>
      <c r="RXG8" s="179"/>
      <c r="RXH8" s="199"/>
      <c r="RXI8" s="199"/>
      <c r="RXJ8" s="199"/>
      <c r="RXK8" s="199"/>
      <c r="RXL8" s="199"/>
      <c r="RXM8" s="199"/>
      <c r="RXN8" s="199"/>
      <c r="RXO8" s="199"/>
      <c r="RXP8" s="189"/>
      <c r="RXQ8" s="209"/>
      <c r="RXR8" s="179"/>
      <c r="RXS8" s="179"/>
      <c r="RXT8" s="179"/>
      <c r="RXU8" s="179"/>
      <c r="RXV8" s="179"/>
      <c r="RXW8" s="179"/>
      <c r="RXX8" s="199"/>
      <c r="RXY8" s="199"/>
      <c r="RXZ8" s="199"/>
      <c r="RYA8" s="199"/>
      <c r="RYB8" s="199"/>
      <c r="RYC8" s="199"/>
      <c r="RYD8" s="199"/>
      <c r="RYE8" s="199"/>
      <c r="RYF8" s="189"/>
      <c r="RYG8" s="209"/>
      <c r="RYH8" s="179"/>
      <c r="RYI8" s="179"/>
      <c r="RYJ8" s="179"/>
      <c r="RYK8" s="179"/>
      <c r="RYL8" s="179"/>
      <c r="RYM8" s="179"/>
      <c r="RYN8" s="199"/>
      <c r="RYO8" s="199"/>
      <c r="RYP8" s="199"/>
      <c r="RYQ8" s="199"/>
      <c r="RYR8" s="199"/>
      <c r="RYS8" s="199"/>
      <c r="RYT8" s="199"/>
      <c r="RYU8" s="199"/>
      <c r="RYV8" s="189"/>
      <c r="RYW8" s="209"/>
      <c r="RYX8" s="179"/>
      <c r="RYY8" s="179"/>
      <c r="RYZ8" s="179"/>
      <c r="RZA8" s="179"/>
      <c r="RZB8" s="179"/>
      <c r="RZC8" s="179"/>
      <c r="RZD8" s="199"/>
      <c r="RZE8" s="199"/>
      <c r="RZF8" s="199"/>
      <c r="RZG8" s="199"/>
      <c r="RZH8" s="199"/>
      <c r="RZI8" s="199"/>
      <c r="RZJ8" s="199"/>
      <c r="RZK8" s="199"/>
      <c r="RZL8" s="189"/>
      <c r="RZM8" s="209"/>
      <c r="RZN8" s="179"/>
      <c r="RZO8" s="179"/>
      <c r="RZP8" s="179"/>
      <c r="RZQ8" s="179"/>
      <c r="RZR8" s="179"/>
      <c r="RZS8" s="179"/>
      <c r="RZT8" s="199"/>
      <c r="RZU8" s="199"/>
      <c r="RZV8" s="199"/>
      <c r="RZW8" s="199"/>
      <c r="RZX8" s="199"/>
      <c r="RZY8" s="199"/>
      <c r="RZZ8" s="199"/>
      <c r="SAA8" s="199"/>
      <c r="SAB8" s="189"/>
      <c r="SAC8" s="209"/>
      <c r="SAD8" s="179"/>
      <c r="SAE8" s="179"/>
      <c r="SAF8" s="179"/>
      <c r="SAG8" s="179"/>
      <c r="SAH8" s="179"/>
      <c r="SAI8" s="179"/>
      <c r="SAJ8" s="199"/>
      <c r="SAK8" s="199"/>
      <c r="SAL8" s="199"/>
      <c r="SAM8" s="199"/>
      <c r="SAN8" s="199"/>
      <c r="SAO8" s="199"/>
      <c r="SAP8" s="199"/>
      <c r="SAQ8" s="199"/>
      <c r="SAR8" s="189"/>
      <c r="SAS8" s="209"/>
      <c r="SAT8" s="179"/>
      <c r="SAU8" s="179"/>
      <c r="SAV8" s="179"/>
      <c r="SAW8" s="179"/>
      <c r="SAX8" s="179"/>
      <c r="SAY8" s="179"/>
      <c r="SAZ8" s="199"/>
      <c r="SBA8" s="199"/>
      <c r="SBB8" s="199"/>
      <c r="SBC8" s="199"/>
      <c r="SBD8" s="199"/>
      <c r="SBE8" s="199"/>
      <c r="SBF8" s="199"/>
      <c r="SBG8" s="199"/>
      <c r="SBH8" s="189"/>
      <c r="SBI8" s="209"/>
      <c r="SBJ8" s="179"/>
      <c r="SBK8" s="179"/>
      <c r="SBL8" s="179"/>
      <c r="SBM8" s="179"/>
      <c r="SBN8" s="179"/>
      <c r="SBO8" s="179"/>
      <c r="SBP8" s="199"/>
      <c r="SBQ8" s="199"/>
      <c r="SBR8" s="199"/>
      <c r="SBS8" s="199"/>
      <c r="SBT8" s="199"/>
      <c r="SBU8" s="199"/>
      <c r="SBV8" s="199"/>
      <c r="SBW8" s="199"/>
      <c r="SBX8" s="189"/>
      <c r="SBY8" s="209"/>
      <c r="SBZ8" s="179"/>
      <c r="SCA8" s="179"/>
      <c r="SCB8" s="179"/>
      <c r="SCC8" s="179"/>
      <c r="SCD8" s="179"/>
      <c r="SCE8" s="179"/>
      <c r="SCF8" s="199"/>
      <c r="SCG8" s="199"/>
      <c r="SCH8" s="199"/>
      <c r="SCI8" s="199"/>
      <c r="SCJ8" s="199"/>
      <c r="SCK8" s="199"/>
      <c r="SCL8" s="199"/>
      <c r="SCM8" s="199"/>
      <c r="SCN8" s="189"/>
      <c r="SCO8" s="209"/>
      <c r="SCP8" s="179"/>
      <c r="SCQ8" s="179"/>
      <c r="SCR8" s="179"/>
      <c r="SCS8" s="179"/>
      <c r="SCT8" s="179"/>
      <c r="SCU8" s="179"/>
      <c r="SCV8" s="199"/>
      <c r="SCW8" s="199"/>
      <c r="SCX8" s="199"/>
      <c r="SCY8" s="199"/>
      <c r="SCZ8" s="199"/>
      <c r="SDA8" s="199"/>
      <c r="SDB8" s="199"/>
      <c r="SDC8" s="199"/>
      <c r="SDD8" s="189"/>
      <c r="SDE8" s="209"/>
      <c r="SDF8" s="179"/>
      <c r="SDG8" s="179"/>
      <c r="SDH8" s="179"/>
      <c r="SDI8" s="179"/>
      <c r="SDJ8" s="179"/>
      <c r="SDK8" s="179"/>
      <c r="SDL8" s="199"/>
      <c r="SDM8" s="199"/>
      <c r="SDN8" s="199"/>
      <c r="SDO8" s="199"/>
      <c r="SDP8" s="199"/>
      <c r="SDQ8" s="199"/>
      <c r="SDR8" s="199"/>
      <c r="SDS8" s="199"/>
      <c r="SDT8" s="189"/>
      <c r="SDU8" s="209"/>
      <c r="SDV8" s="179"/>
      <c r="SDW8" s="179"/>
      <c r="SDX8" s="179"/>
      <c r="SDY8" s="179"/>
      <c r="SDZ8" s="179"/>
      <c r="SEA8" s="179"/>
      <c r="SEB8" s="199"/>
      <c r="SEC8" s="199"/>
      <c r="SED8" s="199"/>
      <c r="SEE8" s="199"/>
      <c r="SEF8" s="199"/>
      <c r="SEG8" s="199"/>
      <c r="SEH8" s="199"/>
      <c r="SEI8" s="199"/>
      <c r="SEJ8" s="189"/>
      <c r="SEK8" s="209"/>
      <c r="SEL8" s="179"/>
      <c r="SEM8" s="179"/>
      <c r="SEN8" s="179"/>
      <c r="SEO8" s="179"/>
      <c r="SEP8" s="179"/>
      <c r="SEQ8" s="179"/>
      <c r="SER8" s="199"/>
      <c r="SES8" s="199"/>
      <c r="SET8" s="199"/>
      <c r="SEU8" s="199"/>
      <c r="SEV8" s="199"/>
      <c r="SEW8" s="199"/>
      <c r="SEX8" s="199"/>
      <c r="SEY8" s="199"/>
      <c r="SEZ8" s="189"/>
      <c r="SFA8" s="209"/>
      <c r="SFB8" s="179"/>
      <c r="SFC8" s="179"/>
      <c r="SFD8" s="179"/>
      <c r="SFE8" s="179"/>
      <c r="SFF8" s="179"/>
      <c r="SFG8" s="179"/>
      <c r="SFH8" s="199"/>
      <c r="SFI8" s="199"/>
      <c r="SFJ8" s="199"/>
      <c r="SFK8" s="199"/>
      <c r="SFL8" s="199"/>
      <c r="SFM8" s="199"/>
      <c r="SFN8" s="199"/>
      <c r="SFO8" s="199"/>
      <c r="SFP8" s="189"/>
      <c r="SFQ8" s="209"/>
      <c r="SFR8" s="179"/>
      <c r="SFS8" s="179"/>
      <c r="SFT8" s="179"/>
      <c r="SFU8" s="179"/>
      <c r="SFV8" s="179"/>
      <c r="SFW8" s="179"/>
      <c r="SFX8" s="199"/>
      <c r="SFY8" s="199"/>
      <c r="SFZ8" s="199"/>
      <c r="SGA8" s="199"/>
      <c r="SGB8" s="199"/>
      <c r="SGC8" s="199"/>
      <c r="SGD8" s="199"/>
      <c r="SGE8" s="199"/>
      <c r="SGF8" s="189"/>
      <c r="SGG8" s="209"/>
      <c r="SGH8" s="179"/>
      <c r="SGI8" s="179"/>
      <c r="SGJ8" s="179"/>
      <c r="SGK8" s="179"/>
      <c r="SGL8" s="179"/>
      <c r="SGM8" s="179"/>
      <c r="SGN8" s="199"/>
      <c r="SGO8" s="199"/>
      <c r="SGP8" s="199"/>
      <c r="SGQ8" s="199"/>
      <c r="SGR8" s="199"/>
      <c r="SGS8" s="199"/>
      <c r="SGT8" s="199"/>
      <c r="SGU8" s="199"/>
      <c r="SGV8" s="189"/>
      <c r="SGW8" s="209"/>
      <c r="SGX8" s="179"/>
      <c r="SGY8" s="179"/>
      <c r="SGZ8" s="179"/>
      <c r="SHA8" s="179"/>
      <c r="SHB8" s="179"/>
      <c r="SHC8" s="179"/>
      <c r="SHD8" s="199"/>
      <c r="SHE8" s="199"/>
      <c r="SHF8" s="199"/>
      <c r="SHG8" s="199"/>
      <c r="SHH8" s="199"/>
      <c r="SHI8" s="199"/>
      <c r="SHJ8" s="199"/>
      <c r="SHK8" s="199"/>
      <c r="SHL8" s="189"/>
      <c r="SHM8" s="209"/>
      <c r="SHN8" s="179"/>
      <c r="SHO8" s="179"/>
      <c r="SHP8" s="179"/>
      <c r="SHQ8" s="179"/>
      <c r="SHR8" s="179"/>
      <c r="SHS8" s="179"/>
      <c r="SHT8" s="199"/>
      <c r="SHU8" s="199"/>
      <c r="SHV8" s="199"/>
      <c r="SHW8" s="199"/>
      <c r="SHX8" s="199"/>
      <c r="SHY8" s="199"/>
      <c r="SHZ8" s="199"/>
      <c r="SIA8" s="199"/>
      <c r="SIB8" s="189"/>
      <c r="SIC8" s="209"/>
      <c r="SID8" s="179"/>
      <c r="SIE8" s="179"/>
      <c r="SIF8" s="179"/>
      <c r="SIG8" s="179"/>
      <c r="SIH8" s="179"/>
      <c r="SII8" s="179"/>
      <c r="SIJ8" s="199"/>
      <c r="SIK8" s="199"/>
      <c r="SIL8" s="199"/>
      <c r="SIM8" s="199"/>
      <c r="SIN8" s="199"/>
      <c r="SIO8" s="199"/>
      <c r="SIP8" s="199"/>
      <c r="SIQ8" s="199"/>
      <c r="SIR8" s="189"/>
      <c r="SIS8" s="209"/>
      <c r="SIT8" s="179"/>
      <c r="SIU8" s="179"/>
      <c r="SIV8" s="179"/>
      <c r="SIW8" s="179"/>
      <c r="SIX8" s="179"/>
      <c r="SIY8" s="179"/>
      <c r="SIZ8" s="199"/>
      <c r="SJA8" s="199"/>
      <c r="SJB8" s="199"/>
      <c r="SJC8" s="199"/>
      <c r="SJD8" s="199"/>
      <c r="SJE8" s="199"/>
      <c r="SJF8" s="199"/>
      <c r="SJG8" s="199"/>
      <c r="SJH8" s="189"/>
      <c r="SJI8" s="209"/>
      <c r="SJJ8" s="179"/>
      <c r="SJK8" s="179"/>
      <c r="SJL8" s="179"/>
      <c r="SJM8" s="179"/>
      <c r="SJN8" s="179"/>
      <c r="SJO8" s="179"/>
      <c r="SJP8" s="199"/>
      <c r="SJQ8" s="199"/>
      <c r="SJR8" s="199"/>
      <c r="SJS8" s="199"/>
      <c r="SJT8" s="199"/>
      <c r="SJU8" s="199"/>
      <c r="SJV8" s="199"/>
      <c r="SJW8" s="199"/>
      <c r="SJX8" s="189"/>
      <c r="SJY8" s="209"/>
      <c r="SJZ8" s="179"/>
      <c r="SKA8" s="179"/>
      <c r="SKB8" s="179"/>
      <c r="SKC8" s="179"/>
      <c r="SKD8" s="179"/>
      <c r="SKE8" s="179"/>
      <c r="SKF8" s="199"/>
      <c r="SKG8" s="199"/>
      <c r="SKH8" s="199"/>
      <c r="SKI8" s="199"/>
      <c r="SKJ8" s="199"/>
      <c r="SKK8" s="199"/>
      <c r="SKL8" s="199"/>
      <c r="SKM8" s="199"/>
      <c r="SKN8" s="189"/>
      <c r="SKO8" s="209"/>
      <c r="SKP8" s="179"/>
      <c r="SKQ8" s="179"/>
      <c r="SKR8" s="179"/>
      <c r="SKS8" s="179"/>
      <c r="SKT8" s="179"/>
      <c r="SKU8" s="179"/>
      <c r="SKV8" s="199"/>
      <c r="SKW8" s="199"/>
      <c r="SKX8" s="199"/>
      <c r="SKY8" s="199"/>
      <c r="SKZ8" s="199"/>
      <c r="SLA8" s="199"/>
      <c r="SLB8" s="199"/>
      <c r="SLC8" s="199"/>
      <c r="SLD8" s="189"/>
      <c r="SLE8" s="209"/>
      <c r="SLF8" s="179"/>
      <c r="SLG8" s="179"/>
      <c r="SLH8" s="179"/>
      <c r="SLI8" s="179"/>
      <c r="SLJ8" s="179"/>
      <c r="SLK8" s="179"/>
      <c r="SLL8" s="199"/>
      <c r="SLM8" s="199"/>
      <c r="SLN8" s="199"/>
      <c r="SLO8" s="199"/>
      <c r="SLP8" s="199"/>
      <c r="SLQ8" s="199"/>
      <c r="SLR8" s="199"/>
      <c r="SLS8" s="199"/>
      <c r="SLT8" s="189"/>
      <c r="SLU8" s="209"/>
      <c r="SLV8" s="179"/>
      <c r="SLW8" s="179"/>
      <c r="SLX8" s="179"/>
      <c r="SLY8" s="179"/>
      <c r="SLZ8" s="179"/>
      <c r="SMA8" s="179"/>
      <c r="SMB8" s="199"/>
      <c r="SMC8" s="199"/>
      <c r="SMD8" s="199"/>
      <c r="SME8" s="199"/>
      <c r="SMF8" s="199"/>
      <c r="SMG8" s="199"/>
      <c r="SMH8" s="199"/>
      <c r="SMI8" s="199"/>
      <c r="SMJ8" s="189"/>
      <c r="SMK8" s="209"/>
      <c r="SML8" s="179"/>
      <c r="SMM8" s="179"/>
      <c r="SMN8" s="179"/>
      <c r="SMO8" s="179"/>
      <c r="SMP8" s="179"/>
      <c r="SMQ8" s="179"/>
      <c r="SMR8" s="199"/>
      <c r="SMS8" s="199"/>
      <c r="SMT8" s="199"/>
      <c r="SMU8" s="199"/>
      <c r="SMV8" s="199"/>
      <c r="SMW8" s="199"/>
      <c r="SMX8" s="199"/>
      <c r="SMY8" s="199"/>
      <c r="SMZ8" s="189"/>
      <c r="SNA8" s="209"/>
      <c r="SNB8" s="179"/>
      <c r="SNC8" s="179"/>
      <c r="SND8" s="179"/>
      <c r="SNE8" s="179"/>
      <c r="SNF8" s="179"/>
      <c r="SNG8" s="179"/>
      <c r="SNH8" s="199"/>
      <c r="SNI8" s="199"/>
      <c r="SNJ8" s="199"/>
      <c r="SNK8" s="199"/>
      <c r="SNL8" s="199"/>
      <c r="SNM8" s="199"/>
      <c r="SNN8" s="199"/>
      <c r="SNO8" s="199"/>
      <c r="SNP8" s="189"/>
      <c r="SNQ8" s="209"/>
      <c r="SNR8" s="179"/>
      <c r="SNS8" s="179"/>
      <c r="SNT8" s="179"/>
      <c r="SNU8" s="179"/>
      <c r="SNV8" s="179"/>
      <c r="SNW8" s="179"/>
      <c r="SNX8" s="199"/>
      <c r="SNY8" s="199"/>
      <c r="SNZ8" s="199"/>
      <c r="SOA8" s="199"/>
      <c r="SOB8" s="199"/>
      <c r="SOC8" s="199"/>
      <c r="SOD8" s="199"/>
      <c r="SOE8" s="199"/>
      <c r="SOF8" s="189"/>
      <c r="SOG8" s="209"/>
      <c r="SOH8" s="179"/>
      <c r="SOI8" s="179"/>
      <c r="SOJ8" s="179"/>
      <c r="SOK8" s="179"/>
      <c r="SOL8" s="179"/>
      <c r="SOM8" s="179"/>
      <c r="SON8" s="199"/>
      <c r="SOO8" s="199"/>
      <c r="SOP8" s="199"/>
      <c r="SOQ8" s="199"/>
      <c r="SOR8" s="199"/>
      <c r="SOS8" s="199"/>
      <c r="SOT8" s="199"/>
      <c r="SOU8" s="199"/>
      <c r="SOV8" s="189"/>
      <c r="SOW8" s="209"/>
      <c r="SOX8" s="179"/>
      <c r="SOY8" s="179"/>
      <c r="SOZ8" s="179"/>
      <c r="SPA8" s="179"/>
      <c r="SPB8" s="179"/>
      <c r="SPC8" s="179"/>
      <c r="SPD8" s="199"/>
      <c r="SPE8" s="199"/>
      <c r="SPF8" s="199"/>
      <c r="SPG8" s="199"/>
      <c r="SPH8" s="199"/>
      <c r="SPI8" s="199"/>
      <c r="SPJ8" s="199"/>
      <c r="SPK8" s="199"/>
      <c r="SPL8" s="189"/>
      <c r="SPM8" s="209"/>
      <c r="SPN8" s="179"/>
      <c r="SPO8" s="179"/>
      <c r="SPP8" s="179"/>
      <c r="SPQ8" s="179"/>
      <c r="SPR8" s="179"/>
      <c r="SPS8" s="179"/>
      <c r="SPT8" s="199"/>
      <c r="SPU8" s="199"/>
      <c r="SPV8" s="199"/>
      <c r="SPW8" s="199"/>
      <c r="SPX8" s="199"/>
      <c r="SPY8" s="199"/>
      <c r="SPZ8" s="199"/>
      <c r="SQA8" s="199"/>
      <c r="SQB8" s="189"/>
      <c r="SQC8" s="209"/>
      <c r="SQD8" s="179"/>
      <c r="SQE8" s="179"/>
      <c r="SQF8" s="179"/>
      <c r="SQG8" s="179"/>
      <c r="SQH8" s="179"/>
      <c r="SQI8" s="179"/>
      <c r="SQJ8" s="199"/>
      <c r="SQK8" s="199"/>
      <c r="SQL8" s="199"/>
      <c r="SQM8" s="199"/>
      <c r="SQN8" s="199"/>
      <c r="SQO8" s="199"/>
      <c r="SQP8" s="199"/>
      <c r="SQQ8" s="199"/>
      <c r="SQR8" s="189"/>
      <c r="SQS8" s="209"/>
      <c r="SQT8" s="179"/>
      <c r="SQU8" s="179"/>
      <c r="SQV8" s="179"/>
      <c r="SQW8" s="179"/>
      <c r="SQX8" s="179"/>
      <c r="SQY8" s="179"/>
      <c r="SQZ8" s="199"/>
      <c r="SRA8" s="199"/>
      <c r="SRB8" s="199"/>
      <c r="SRC8" s="199"/>
      <c r="SRD8" s="199"/>
      <c r="SRE8" s="199"/>
      <c r="SRF8" s="199"/>
      <c r="SRG8" s="199"/>
      <c r="SRH8" s="189"/>
      <c r="SRI8" s="209"/>
      <c r="SRJ8" s="179"/>
      <c r="SRK8" s="179"/>
      <c r="SRL8" s="179"/>
      <c r="SRM8" s="179"/>
      <c r="SRN8" s="179"/>
      <c r="SRO8" s="179"/>
      <c r="SRP8" s="199"/>
      <c r="SRQ8" s="199"/>
      <c r="SRR8" s="199"/>
      <c r="SRS8" s="199"/>
      <c r="SRT8" s="199"/>
      <c r="SRU8" s="199"/>
      <c r="SRV8" s="199"/>
      <c r="SRW8" s="199"/>
      <c r="SRX8" s="189"/>
      <c r="SRY8" s="209"/>
      <c r="SRZ8" s="179"/>
      <c r="SSA8" s="179"/>
      <c r="SSB8" s="179"/>
      <c r="SSC8" s="179"/>
      <c r="SSD8" s="179"/>
      <c r="SSE8" s="179"/>
      <c r="SSF8" s="199"/>
      <c r="SSG8" s="199"/>
      <c r="SSH8" s="199"/>
      <c r="SSI8" s="199"/>
      <c r="SSJ8" s="199"/>
      <c r="SSK8" s="199"/>
      <c r="SSL8" s="199"/>
      <c r="SSM8" s="199"/>
      <c r="SSN8" s="189"/>
      <c r="SSO8" s="209"/>
      <c r="SSP8" s="179"/>
      <c r="SSQ8" s="179"/>
      <c r="SSR8" s="179"/>
      <c r="SSS8" s="179"/>
      <c r="SST8" s="179"/>
      <c r="SSU8" s="179"/>
      <c r="SSV8" s="199"/>
      <c r="SSW8" s="199"/>
      <c r="SSX8" s="199"/>
      <c r="SSY8" s="199"/>
      <c r="SSZ8" s="199"/>
      <c r="STA8" s="199"/>
      <c r="STB8" s="199"/>
      <c r="STC8" s="199"/>
      <c r="STD8" s="189"/>
      <c r="STE8" s="209"/>
      <c r="STF8" s="179"/>
      <c r="STG8" s="179"/>
      <c r="STH8" s="179"/>
      <c r="STI8" s="179"/>
      <c r="STJ8" s="179"/>
      <c r="STK8" s="179"/>
      <c r="STL8" s="199"/>
      <c r="STM8" s="199"/>
      <c r="STN8" s="199"/>
      <c r="STO8" s="199"/>
      <c r="STP8" s="199"/>
      <c r="STQ8" s="199"/>
      <c r="STR8" s="199"/>
      <c r="STS8" s="199"/>
      <c r="STT8" s="189"/>
      <c r="STU8" s="209"/>
      <c r="STV8" s="179"/>
      <c r="STW8" s="179"/>
      <c r="STX8" s="179"/>
      <c r="STY8" s="179"/>
      <c r="STZ8" s="179"/>
      <c r="SUA8" s="179"/>
      <c r="SUB8" s="199"/>
      <c r="SUC8" s="199"/>
      <c r="SUD8" s="199"/>
      <c r="SUE8" s="199"/>
      <c r="SUF8" s="199"/>
      <c r="SUG8" s="199"/>
      <c r="SUH8" s="199"/>
      <c r="SUI8" s="199"/>
      <c r="SUJ8" s="189"/>
      <c r="SUK8" s="209"/>
      <c r="SUL8" s="179"/>
      <c r="SUM8" s="179"/>
      <c r="SUN8" s="179"/>
      <c r="SUO8" s="179"/>
      <c r="SUP8" s="179"/>
      <c r="SUQ8" s="179"/>
      <c r="SUR8" s="199"/>
      <c r="SUS8" s="199"/>
      <c r="SUT8" s="199"/>
      <c r="SUU8" s="199"/>
      <c r="SUV8" s="199"/>
      <c r="SUW8" s="199"/>
      <c r="SUX8" s="199"/>
      <c r="SUY8" s="199"/>
      <c r="SUZ8" s="189"/>
      <c r="SVA8" s="209"/>
      <c r="SVB8" s="179"/>
      <c r="SVC8" s="179"/>
      <c r="SVD8" s="179"/>
      <c r="SVE8" s="179"/>
      <c r="SVF8" s="179"/>
      <c r="SVG8" s="179"/>
      <c r="SVH8" s="199"/>
      <c r="SVI8" s="199"/>
      <c r="SVJ8" s="199"/>
      <c r="SVK8" s="199"/>
      <c r="SVL8" s="199"/>
      <c r="SVM8" s="199"/>
      <c r="SVN8" s="199"/>
      <c r="SVO8" s="199"/>
      <c r="SVP8" s="189"/>
      <c r="SVQ8" s="209"/>
      <c r="SVR8" s="179"/>
      <c r="SVS8" s="179"/>
      <c r="SVT8" s="179"/>
      <c r="SVU8" s="179"/>
      <c r="SVV8" s="179"/>
      <c r="SVW8" s="179"/>
      <c r="SVX8" s="199"/>
      <c r="SVY8" s="199"/>
      <c r="SVZ8" s="199"/>
      <c r="SWA8" s="199"/>
      <c r="SWB8" s="199"/>
      <c r="SWC8" s="199"/>
      <c r="SWD8" s="199"/>
      <c r="SWE8" s="199"/>
      <c r="SWF8" s="189"/>
      <c r="SWG8" s="209"/>
      <c r="SWH8" s="179"/>
      <c r="SWI8" s="179"/>
      <c r="SWJ8" s="179"/>
      <c r="SWK8" s="179"/>
      <c r="SWL8" s="179"/>
      <c r="SWM8" s="179"/>
      <c r="SWN8" s="199"/>
      <c r="SWO8" s="199"/>
      <c r="SWP8" s="199"/>
      <c r="SWQ8" s="199"/>
      <c r="SWR8" s="199"/>
      <c r="SWS8" s="199"/>
      <c r="SWT8" s="199"/>
      <c r="SWU8" s="199"/>
      <c r="SWV8" s="189"/>
      <c r="SWW8" s="209"/>
      <c r="SWX8" s="179"/>
      <c r="SWY8" s="179"/>
      <c r="SWZ8" s="179"/>
      <c r="SXA8" s="179"/>
      <c r="SXB8" s="179"/>
      <c r="SXC8" s="179"/>
      <c r="SXD8" s="199"/>
      <c r="SXE8" s="199"/>
      <c r="SXF8" s="199"/>
      <c r="SXG8" s="199"/>
      <c r="SXH8" s="199"/>
      <c r="SXI8" s="199"/>
      <c r="SXJ8" s="199"/>
      <c r="SXK8" s="199"/>
      <c r="SXL8" s="189"/>
      <c r="SXM8" s="209"/>
      <c r="SXN8" s="179"/>
      <c r="SXO8" s="179"/>
      <c r="SXP8" s="179"/>
      <c r="SXQ8" s="179"/>
      <c r="SXR8" s="179"/>
      <c r="SXS8" s="179"/>
      <c r="SXT8" s="199"/>
      <c r="SXU8" s="199"/>
      <c r="SXV8" s="199"/>
      <c r="SXW8" s="199"/>
      <c r="SXX8" s="199"/>
      <c r="SXY8" s="199"/>
      <c r="SXZ8" s="199"/>
      <c r="SYA8" s="199"/>
      <c r="SYB8" s="189"/>
      <c r="SYC8" s="209"/>
      <c r="SYD8" s="179"/>
      <c r="SYE8" s="179"/>
      <c r="SYF8" s="179"/>
      <c r="SYG8" s="179"/>
      <c r="SYH8" s="179"/>
      <c r="SYI8" s="179"/>
      <c r="SYJ8" s="199"/>
      <c r="SYK8" s="199"/>
      <c r="SYL8" s="199"/>
      <c r="SYM8" s="199"/>
      <c r="SYN8" s="199"/>
      <c r="SYO8" s="199"/>
      <c r="SYP8" s="199"/>
      <c r="SYQ8" s="199"/>
      <c r="SYR8" s="189"/>
      <c r="SYS8" s="209"/>
      <c r="SYT8" s="179"/>
      <c r="SYU8" s="179"/>
      <c r="SYV8" s="179"/>
      <c r="SYW8" s="179"/>
      <c r="SYX8" s="179"/>
      <c r="SYY8" s="179"/>
      <c r="SYZ8" s="199"/>
      <c r="SZA8" s="199"/>
      <c r="SZB8" s="199"/>
      <c r="SZC8" s="199"/>
      <c r="SZD8" s="199"/>
      <c r="SZE8" s="199"/>
      <c r="SZF8" s="199"/>
      <c r="SZG8" s="199"/>
      <c r="SZH8" s="189"/>
      <c r="SZI8" s="209"/>
      <c r="SZJ8" s="179"/>
      <c r="SZK8" s="179"/>
      <c r="SZL8" s="179"/>
      <c r="SZM8" s="179"/>
      <c r="SZN8" s="179"/>
      <c r="SZO8" s="179"/>
      <c r="SZP8" s="199"/>
      <c r="SZQ8" s="199"/>
      <c r="SZR8" s="199"/>
      <c r="SZS8" s="199"/>
      <c r="SZT8" s="199"/>
      <c r="SZU8" s="199"/>
      <c r="SZV8" s="199"/>
      <c r="SZW8" s="199"/>
      <c r="SZX8" s="189"/>
      <c r="SZY8" s="209"/>
      <c r="SZZ8" s="179"/>
      <c r="TAA8" s="179"/>
      <c r="TAB8" s="179"/>
      <c r="TAC8" s="179"/>
      <c r="TAD8" s="179"/>
      <c r="TAE8" s="179"/>
      <c r="TAF8" s="199"/>
      <c r="TAG8" s="199"/>
      <c r="TAH8" s="199"/>
      <c r="TAI8" s="199"/>
      <c r="TAJ8" s="199"/>
      <c r="TAK8" s="199"/>
      <c r="TAL8" s="199"/>
      <c r="TAM8" s="199"/>
      <c r="TAN8" s="189"/>
      <c r="TAO8" s="209"/>
      <c r="TAP8" s="179"/>
      <c r="TAQ8" s="179"/>
      <c r="TAR8" s="179"/>
      <c r="TAS8" s="179"/>
      <c r="TAT8" s="179"/>
      <c r="TAU8" s="179"/>
      <c r="TAV8" s="199"/>
      <c r="TAW8" s="199"/>
      <c r="TAX8" s="199"/>
      <c r="TAY8" s="199"/>
      <c r="TAZ8" s="199"/>
      <c r="TBA8" s="199"/>
      <c r="TBB8" s="199"/>
      <c r="TBC8" s="199"/>
      <c r="TBD8" s="189"/>
      <c r="TBE8" s="209"/>
      <c r="TBF8" s="179"/>
      <c r="TBG8" s="179"/>
      <c r="TBH8" s="179"/>
      <c r="TBI8" s="179"/>
      <c r="TBJ8" s="179"/>
      <c r="TBK8" s="179"/>
      <c r="TBL8" s="199"/>
      <c r="TBM8" s="199"/>
      <c r="TBN8" s="199"/>
      <c r="TBO8" s="199"/>
      <c r="TBP8" s="199"/>
      <c r="TBQ8" s="199"/>
      <c r="TBR8" s="199"/>
      <c r="TBS8" s="199"/>
      <c r="TBT8" s="189"/>
      <c r="TBU8" s="209"/>
      <c r="TBV8" s="179"/>
      <c r="TBW8" s="179"/>
      <c r="TBX8" s="179"/>
      <c r="TBY8" s="179"/>
      <c r="TBZ8" s="179"/>
      <c r="TCA8" s="179"/>
      <c r="TCB8" s="199"/>
      <c r="TCC8" s="199"/>
      <c r="TCD8" s="199"/>
      <c r="TCE8" s="199"/>
      <c r="TCF8" s="199"/>
      <c r="TCG8" s="199"/>
      <c r="TCH8" s="199"/>
      <c r="TCI8" s="199"/>
      <c r="TCJ8" s="189"/>
      <c r="TCK8" s="209"/>
      <c r="TCL8" s="179"/>
      <c r="TCM8" s="179"/>
      <c r="TCN8" s="179"/>
      <c r="TCO8" s="179"/>
      <c r="TCP8" s="179"/>
      <c r="TCQ8" s="179"/>
      <c r="TCR8" s="199"/>
      <c r="TCS8" s="199"/>
      <c r="TCT8" s="199"/>
      <c r="TCU8" s="199"/>
      <c r="TCV8" s="199"/>
      <c r="TCW8" s="199"/>
      <c r="TCX8" s="199"/>
      <c r="TCY8" s="199"/>
      <c r="TCZ8" s="189"/>
      <c r="TDA8" s="209"/>
      <c r="TDB8" s="179"/>
      <c r="TDC8" s="179"/>
      <c r="TDD8" s="179"/>
      <c r="TDE8" s="179"/>
      <c r="TDF8" s="179"/>
      <c r="TDG8" s="179"/>
      <c r="TDH8" s="199"/>
      <c r="TDI8" s="199"/>
      <c r="TDJ8" s="199"/>
      <c r="TDK8" s="199"/>
      <c r="TDL8" s="199"/>
      <c r="TDM8" s="199"/>
      <c r="TDN8" s="199"/>
      <c r="TDO8" s="199"/>
      <c r="TDP8" s="189"/>
      <c r="TDQ8" s="209"/>
      <c r="TDR8" s="179"/>
      <c r="TDS8" s="179"/>
      <c r="TDT8" s="179"/>
      <c r="TDU8" s="179"/>
      <c r="TDV8" s="179"/>
      <c r="TDW8" s="179"/>
      <c r="TDX8" s="199"/>
      <c r="TDY8" s="199"/>
      <c r="TDZ8" s="199"/>
      <c r="TEA8" s="199"/>
      <c r="TEB8" s="199"/>
      <c r="TEC8" s="199"/>
      <c r="TED8" s="199"/>
      <c r="TEE8" s="199"/>
      <c r="TEF8" s="189"/>
      <c r="TEG8" s="209"/>
      <c r="TEH8" s="179"/>
      <c r="TEI8" s="179"/>
      <c r="TEJ8" s="179"/>
      <c r="TEK8" s="179"/>
      <c r="TEL8" s="179"/>
      <c r="TEM8" s="179"/>
      <c r="TEN8" s="199"/>
      <c r="TEO8" s="199"/>
      <c r="TEP8" s="199"/>
      <c r="TEQ8" s="199"/>
      <c r="TER8" s="199"/>
      <c r="TES8" s="199"/>
      <c r="TET8" s="199"/>
      <c r="TEU8" s="199"/>
      <c r="TEV8" s="189"/>
      <c r="TEW8" s="209"/>
      <c r="TEX8" s="179"/>
      <c r="TEY8" s="179"/>
      <c r="TEZ8" s="179"/>
      <c r="TFA8" s="179"/>
      <c r="TFB8" s="179"/>
      <c r="TFC8" s="179"/>
      <c r="TFD8" s="199"/>
      <c r="TFE8" s="199"/>
      <c r="TFF8" s="199"/>
      <c r="TFG8" s="199"/>
      <c r="TFH8" s="199"/>
      <c r="TFI8" s="199"/>
      <c r="TFJ8" s="199"/>
      <c r="TFK8" s="199"/>
      <c r="TFL8" s="189"/>
      <c r="TFM8" s="209"/>
      <c r="TFN8" s="179"/>
      <c r="TFO8" s="179"/>
      <c r="TFP8" s="179"/>
      <c r="TFQ8" s="179"/>
      <c r="TFR8" s="179"/>
      <c r="TFS8" s="179"/>
      <c r="TFT8" s="199"/>
      <c r="TFU8" s="199"/>
      <c r="TFV8" s="199"/>
      <c r="TFW8" s="199"/>
      <c r="TFX8" s="199"/>
      <c r="TFY8" s="199"/>
      <c r="TFZ8" s="199"/>
      <c r="TGA8" s="199"/>
      <c r="TGB8" s="189"/>
      <c r="TGC8" s="209"/>
      <c r="TGD8" s="179"/>
      <c r="TGE8" s="179"/>
      <c r="TGF8" s="179"/>
      <c r="TGG8" s="179"/>
      <c r="TGH8" s="179"/>
      <c r="TGI8" s="179"/>
      <c r="TGJ8" s="199"/>
      <c r="TGK8" s="199"/>
      <c r="TGL8" s="199"/>
      <c r="TGM8" s="199"/>
      <c r="TGN8" s="199"/>
      <c r="TGO8" s="199"/>
      <c r="TGP8" s="199"/>
      <c r="TGQ8" s="199"/>
      <c r="TGR8" s="189"/>
      <c r="TGS8" s="209"/>
      <c r="TGT8" s="179"/>
      <c r="TGU8" s="179"/>
      <c r="TGV8" s="179"/>
      <c r="TGW8" s="179"/>
      <c r="TGX8" s="179"/>
      <c r="TGY8" s="179"/>
      <c r="TGZ8" s="199"/>
      <c r="THA8" s="199"/>
      <c r="THB8" s="199"/>
      <c r="THC8" s="199"/>
      <c r="THD8" s="199"/>
      <c r="THE8" s="199"/>
      <c r="THF8" s="199"/>
      <c r="THG8" s="199"/>
      <c r="THH8" s="189"/>
      <c r="THI8" s="209"/>
      <c r="THJ8" s="179"/>
      <c r="THK8" s="179"/>
      <c r="THL8" s="179"/>
      <c r="THM8" s="179"/>
      <c r="THN8" s="179"/>
      <c r="THO8" s="179"/>
      <c r="THP8" s="199"/>
      <c r="THQ8" s="199"/>
      <c r="THR8" s="199"/>
      <c r="THS8" s="199"/>
      <c r="THT8" s="199"/>
      <c r="THU8" s="199"/>
      <c r="THV8" s="199"/>
      <c r="THW8" s="199"/>
      <c r="THX8" s="189"/>
      <c r="THY8" s="209"/>
      <c r="THZ8" s="179"/>
      <c r="TIA8" s="179"/>
      <c r="TIB8" s="179"/>
      <c r="TIC8" s="179"/>
      <c r="TID8" s="179"/>
      <c r="TIE8" s="179"/>
      <c r="TIF8" s="199"/>
      <c r="TIG8" s="199"/>
      <c r="TIH8" s="199"/>
      <c r="TII8" s="199"/>
      <c r="TIJ8" s="199"/>
      <c r="TIK8" s="199"/>
      <c r="TIL8" s="199"/>
      <c r="TIM8" s="199"/>
      <c r="TIN8" s="189"/>
      <c r="TIO8" s="209"/>
      <c r="TIP8" s="179"/>
      <c r="TIQ8" s="179"/>
      <c r="TIR8" s="179"/>
      <c r="TIS8" s="179"/>
      <c r="TIT8" s="179"/>
      <c r="TIU8" s="179"/>
      <c r="TIV8" s="199"/>
      <c r="TIW8" s="199"/>
      <c r="TIX8" s="199"/>
      <c r="TIY8" s="199"/>
      <c r="TIZ8" s="199"/>
      <c r="TJA8" s="199"/>
      <c r="TJB8" s="199"/>
      <c r="TJC8" s="199"/>
      <c r="TJD8" s="189"/>
      <c r="TJE8" s="209"/>
      <c r="TJF8" s="179"/>
      <c r="TJG8" s="179"/>
      <c r="TJH8" s="179"/>
      <c r="TJI8" s="179"/>
      <c r="TJJ8" s="179"/>
      <c r="TJK8" s="179"/>
      <c r="TJL8" s="199"/>
      <c r="TJM8" s="199"/>
      <c r="TJN8" s="199"/>
      <c r="TJO8" s="199"/>
      <c r="TJP8" s="199"/>
      <c r="TJQ8" s="199"/>
      <c r="TJR8" s="199"/>
      <c r="TJS8" s="199"/>
      <c r="TJT8" s="189"/>
      <c r="TJU8" s="209"/>
      <c r="TJV8" s="179"/>
      <c r="TJW8" s="179"/>
      <c r="TJX8" s="179"/>
      <c r="TJY8" s="179"/>
      <c r="TJZ8" s="179"/>
      <c r="TKA8" s="179"/>
      <c r="TKB8" s="199"/>
      <c r="TKC8" s="199"/>
      <c r="TKD8" s="199"/>
      <c r="TKE8" s="199"/>
      <c r="TKF8" s="199"/>
      <c r="TKG8" s="199"/>
      <c r="TKH8" s="199"/>
      <c r="TKI8" s="199"/>
      <c r="TKJ8" s="189"/>
      <c r="TKK8" s="209"/>
      <c r="TKL8" s="179"/>
      <c r="TKM8" s="179"/>
      <c r="TKN8" s="179"/>
      <c r="TKO8" s="179"/>
      <c r="TKP8" s="179"/>
      <c r="TKQ8" s="179"/>
      <c r="TKR8" s="199"/>
      <c r="TKS8" s="199"/>
      <c r="TKT8" s="199"/>
      <c r="TKU8" s="199"/>
      <c r="TKV8" s="199"/>
      <c r="TKW8" s="199"/>
      <c r="TKX8" s="199"/>
      <c r="TKY8" s="199"/>
      <c r="TKZ8" s="189"/>
      <c r="TLA8" s="209"/>
      <c r="TLB8" s="179"/>
      <c r="TLC8" s="179"/>
      <c r="TLD8" s="179"/>
      <c r="TLE8" s="179"/>
      <c r="TLF8" s="179"/>
      <c r="TLG8" s="179"/>
      <c r="TLH8" s="199"/>
      <c r="TLI8" s="199"/>
      <c r="TLJ8" s="199"/>
      <c r="TLK8" s="199"/>
      <c r="TLL8" s="199"/>
      <c r="TLM8" s="199"/>
      <c r="TLN8" s="199"/>
      <c r="TLO8" s="199"/>
      <c r="TLP8" s="189"/>
      <c r="TLQ8" s="209"/>
      <c r="TLR8" s="179"/>
      <c r="TLS8" s="179"/>
      <c r="TLT8" s="179"/>
      <c r="TLU8" s="179"/>
      <c r="TLV8" s="179"/>
      <c r="TLW8" s="179"/>
      <c r="TLX8" s="199"/>
      <c r="TLY8" s="199"/>
      <c r="TLZ8" s="199"/>
      <c r="TMA8" s="199"/>
      <c r="TMB8" s="199"/>
      <c r="TMC8" s="199"/>
      <c r="TMD8" s="199"/>
      <c r="TME8" s="199"/>
      <c r="TMF8" s="189"/>
      <c r="TMG8" s="209"/>
      <c r="TMH8" s="179"/>
      <c r="TMI8" s="179"/>
      <c r="TMJ8" s="179"/>
      <c r="TMK8" s="179"/>
      <c r="TML8" s="179"/>
      <c r="TMM8" s="179"/>
      <c r="TMN8" s="199"/>
      <c r="TMO8" s="199"/>
      <c r="TMP8" s="199"/>
      <c r="TMQ8" s="199"/>
      <c r="TMR8" s="199"/>
      <c r="TMS8" s="199"/>
      <c r="TMT8" s="199"/>
      <c r="TMU8" s="199"/>
      <c r="TMV8" s="189"/>
      <c r="TMW8" s="209"/>
      <c r="TMX8" s="179"/>
      <c r="TMY8" s="179"/>
      <c r="TMZ8" s="179"/>
      <c r="TNA8" s="179"/>
      <c r="TNB8" s="179"/>
      <c r="TNC8" s="179"/>
      <c r="TND8" s="199"/>
      <c r="TNE8" s="199"/>
      <c r="TNF8" s="199"/>
      <c r="TNG8" s="199"/>
      <c r="TNH8" s="199"/>
      <c r="TNI8" s="199"/>
      <c r="TNJ8" s="199"/>
      <c r="TNK8" s="199"/>
      <c r="TNL8" s="189"/>
      <c r="TNM8" s="209"/>
      <c r="TNN8" s="179"/>
      <c r="TNO8" s="179"/>
      <c r="TNP8" s="179"/>
      <c r="TNQ8" s="179"/>
      <c r="TNR8" s="179"/>
      <c r="TNS8" s="179"/>
      <c r="TNT8" s="199"/>
      <c r="TNU8" s="199"/>
      <c r="TNV8" s="199"/>
      <c r="TNW8" s="199"/>
      <c r="TNX8" s="199"/>
      <c r="TNY8" s="199"/>
      <c r="TNZ8" s="199"/>
      <c r="TOA8" s="199"/>
      <c r="TOB8" s="189"/>
      <c r="TOC8" s="209"/>
      <c r="TOD8" s="179"/>
      <c r="TOE8" s="179"/>
      <c r="TOF8" s="179"/>
      <c r="TOG8" s="179"/>
      <c r="TOH8" s="179"/>
      <c r="TOI8" s="179"/>
      <c r="TOJ8" s="199"/>
      <c r="TOK8" s="199"/>
      <c r="TOL8" s="199"/>
      <c r="TOM8" s="199"/>
      <c r="TON8" s="199"/>
      <c r="TOO8" s="199"/>
      <c r="TOP8" s="199"/>
      <c r="TOQ8" s="199"/>
      <c r="TOR8" s="189"/>
      <c r="TOS8" s="209"/>
      <c r="TOT8" s="179"/>
      <c r="TOU8" s="179"/>
      <c r="TOV8" s="179"/>
      <c r="TOW8" s="179"/>
      <c r="TOX8" s="179"/>
      <c r="TOY8" s="179"/>
      <c r="TOZ8" s="199"/>
      <c r="TPA8" s="199"/>
      <c r="TPB8" s="199"/>
      <c r="TPC8" s="199"/>
      <c r="TPD8" s="199"/>
      <c r="TPE8" s="199"/>
      <c r="TPF8" s="199"/>
      <c r="TPG8" s="199"/>
      <c r="TPH8" s="189"/>
      <c r="TPI8" s="209"/>
      <c r="TPJ8" s="179"/>
      <c r="TPK8" s="179"/>
      <c r="TPL8" s="179"/>
      <c r="TPM8" s="179"/>
      <c r="TPN8" s="179"/>
      <c r="TPO8" s="179"/>
      <c r="TPP8" s="199"/>
      <c r="TPQ8" s="199"/>
      <c r="TPR8" s="199"/>
      <c r="TPS8" s="199"/>
      <c r="TPT8" s="199"/>
      <c r="TPU8" s="199"/>
      <c r="TPV8" s="199"/>
      <c r="TPW8" s="199"/>
      <c r="TPX8" s="189"/>
      <c r="TPY8" s="209"/>
      <c r="TPZ8" s="179"/>
      <c r="TQA8" s="179"/>
      <c r="TQB8" s="179"/>
      <c r="TQC8" s="179"/>
      <c r="TQD8" s="179"/>
      <c r="TQE8" s="179"/>
      <c r="TQF8" s="199"/>
      <c r="TQG8" s="199"/>
      <c r="TQH8" s="199"/>
      <c r="TQI8" s="199"/>
      <c r="TQJ8" s="199"/>
      <c r="TQK8" s="199"/>
      <c r="TQL8" s="199"/>
      <c r="TQM8" s="199"/>
      <c r="TQN8" s="189"/>
      <c r="TQO8" s="209"/>
      <c r="TQP8" s="179"/>
      <c r="TQQ8" s="179"/>
      <c r="TQR8" s="179"/>
      <c r="TQS8" s="179"/>
      <c r="TQT8" s="179"/>
      <c r="TQU8" s="179"/>
      <c r="TQV8" s="199"/>
      <c r="TQW8" s="199"/>
      <c r="TQX8" s="199"/>
      <c r="TQY8" s="199"/>
      <c r="TQZ8" s="199"/>
      <c r="TRA8" s="199"/>
      <c r="TRB8" s="199"/>
      <c r="TRC8" s="199"/>
      <c r="TRD8" s="189"/>
      <c r="TRE8" s="209"/>
      <c r="TRF8" s="179"/>
      <c r="TRG8" s="179"/>
      <c r="TRH8" s="179"/>
      <c r="TRI8" s="179"/>
      <c r="TRJ8" s="179"/>
      <c r="TRK8" s="179"/>
      <c r="TRL8" s="199"/>
      <c r="TRM8" s="199"/>
      <c r="TRN8" s="199"/>
      <c r="TRO8" s="199"/>
      <c r="TRP8" s="199"/>
      <c r="TRQ8" s="199"/>
      <c r="TRR8" s="199"/>
      <c r="TRS8" s="199"/>
      <c r="TRT8" s="189"/>
      <c r="TRU8" s="209"/>
      <c r="TRV8" s="179"/>
      <c r="TRW8" s="179"/>
      <c r="TRX8" s="179"/>
      <c r="TRY8" s="179"/>
      <c r="TRZ8" s="179"/>
      <c r="TSA8" s="179"/>
      <c r="TSB8" s="199"/>
      <c r="TSC8" s="199"/>
      <c r="TSD8" s="199"/>
      <c r="TSE8" s="199"/>
      <c r="TSF8" s="199"/>
      <c r="TSG8" s="199"/>
      <c r="TSH8" s="199"/>
      <c r="TSI8" s="199"/>
      <c r="TSJ8" s="189"/>
      <c r="TSK8" s="209"/>
      <c r="TSL8" s="179"/>
      <c r="TSM8" s="179"/>
      <c r="TSN8" s="179"/>
      <c r="TSO8" s="179"/>
      <c r="TSP8" s="179"/>
      <c r="TSQ8" s="179"/>
      <c r="TSR8" s="199"/>
      <c r="TSS8" s="199"/>
      <c r="TST8" s="199"/>
      <c r="TSU8" s="199"/>
      <c r="TSV8" s="199"/>
      <c r="TSW8" s="199"/>
      <c r="TSX8" s="199"/>
      <c r="TSY8" s="199"/>
      <c r="TSZ8" s="189"/>
      <c r="TTA8" s="209"/>
      <c r="TTB8" s="179"/>
      <c r="TTC8" s="179"/>
      <c r="TTD8" s="179"/>
      <c r="TTE8" s="179"/>
      <c r="TTF8" s="179"/>
      <c r="TTG8" s="179"/>
      <c r="TTH8" s="199"/>
      <c r="TTI8" s="199"/>
      <c r="TTJ8" s="199"/>
      <c r="TTK8" s="199"/>
      <c r="TTL8" s="199"/>
      <c r="TTM8" s="199"/>
      <c r="TTN8" s="199"/>
      <c r="TTO8" s="199"/>
      <c r="TTP8" s="189"/>
      <c r="TTQ8" s="209"/>
      <c r="TTR8" s="179"/>
      <c r="TTS8" s="179"/>
      <c r="TTT8" s="179"/>
      <c r="TTU8" s="179"/>
      <c r="TTV8" s="179"/>
      <c r="TTW8" s="179"/>
      <c r="TTX8" s="199"/>
      <c r="TTY8" s="199"/>
      <c r="TTZ8" s="199"/>
      <c r="TUA8" s="199"/>
      <c r="TUB8" s="199"/>
      <c r="TUC8" s="199"/>
      <c r="TUD8" s="199"/>
      <c r="TUE8" s="199"/>
      <c r="TUF8" s="189"/>
      <c r="TUG8" s="209"/>
      <c r="TUH8" s="179"/>
      <c r="TUI8" s="179"/>
      <c r="TUJ8" s="179"/>
      <c r="TUK8" s="179"/>
      <c r="TUL8" s="179"/>
      <c r="TUM8" s="179"/>
      <c r="TUN8" s="199"/>
      <c r="TUO8" s="199"/>
      <c r="TUP8" s="199"/>
      <c r="TUQ8" s="199"/>
      <c r="TUR8" s="199"/>
      <c r="TUS8" s="199"/>
      <c r="TUT8" s="199"/>
      <c r="TUU8" s="199"/>
      <c r="TUV8" s="189"/>
      <c r="TUW8" s="209"/>
      <c r="TUX8" s="179"/>
      <c r="TUY8" s="179"/>
      <c r="TUZ8" s="179"/>
      <c r="TVA8" s="179"/>
      <c r="TVB8" s="179"/>
      <c r="TVC8" s="179"/>
      <c r="TVD8" s="199"/>
      <c r="TVE8" s="199"/>
      <c r="TVF8" s="199"/>
      <c r="TVG8" s="199"/>
      <c r="TVH8" s="199"/>
      <c r="TVI8" s="199"/>
      <c r="TVJ8" s="199"/>
      <c r="TVK8" s="199"/>
      <c r="TVL8" s="189"/>
      <c r="TVM8" s="209"/>
      <c r="TVN8" s="179"/>
      <c r="TVO8" s="179"/>
      <c r="TVP8" s="179"/>
      <c r="TVQ8" s="179"/>
      <c r="TVR8" s="179"/>
      <c r="TVS8" s="179"/>
      <c r="TVT8" s="199"/>
      <c r="TVU8" s="199"/>
      <c r="TVV8" s="199"/>
      <c r="TVW8" s="199"/>
      <c r="TVX8" s="199"/>
      <c r="TVY8" s="199"/>
      <c r="TVZ8" s="199"/>
      <c r="TWA8" s="199"/>
      <c r="TWB8" s="189"/>
      <c r="TWC8" s="209"/>
      <c r="TWD8" s="179"/>
      <c r="TWE8" s="179"/>
      <c r="TWF8" s="179"/>
      <c r="TWG8" s="179"/>
      <c r="TWH8" s="179"/>
      <c r="TWI8" s="179"/>
      <c r="TWJ8" s="199"/>
      <c r="TWK8" s="199"/>
      <c r="TWL8" s="199"/>
      <c r="TWM8" s="199"/>
      <c r="TWN8" s="199"/>
      <c r="TWO8" s="199"/>
      <c r="TWP8" s="199"/>
      <c r="TWQ8" s="199"/>
      <c r="TWR8" s="189"/>
      <c r="TWS8" s="209"/>
      <c r="TWT8" s="179"/>
      <c r="TWU8" s="179"/>
      <c r="TWV8" s="179"/>
      <c r="TWW8" s="179"/>
      <c r="TWX8" s="179"/>
      <c r="TWY8" s="179"/>
      <c r="TWZ8" s="199"/>
      <c r="TXA8" s="199"/>
      <c r="TXB8" s="199"/>
      <c r="TXC8" s="199"/>
      <c r="TXD8" s="199"/>
      <c r="TXE8" s="199"/>
      <c r="TXF8" s="199"/>
      <c r="TXG8" s="199"/>
      <c r="TXH8" s="189"/>
      <c r="TXI8" s="209"/>
      <c r="TXJ8" s="179"/>
      <c r="TXK8" s="179"/>
      <c r="TXL8" s="179"/>
      <c r="TXM8" s="179"/>
      <c r="TXN8" s="179"/>
      <c r="TXO8" s="179"/>
      <c r="TXP8" s="199"/>
      <c r="TXQ8" s="199"/>
      <c r="TXR8" s="199"/>
      <c r="TXS8" s="199"/>
      <c r="TXT8" s="199"/>
      <c r="TXU8" s="199"/>
      <c r="TXV8" s="199"/>
      <c r="TXW8" s="199"/>
      <c r="TXX8" s="189"/>
      <c r="TXY8" s="209"/>
      <c r="TXZ8" s="179"/>
      <c r="TYA8" s="179"/>
      <c r="TYB8" s="179"/>
      <c r="TYC8" s="179"/>
      <c r="TYD8" s="179"/>
      <c r="TYE8" s="179"/>
      <c r="TYF8" s="199"/>
      <c r="TYG8" s="199"/>
      <c r="TYH8" s="199"/>
      <c r="TYI8" s="199"/>
      <c r="TYJ8" s="199"/>
      <c r="TYK8" s="199"/>
      <c r="TYL8" s="199"/>
      <c r="TYM8" s="199"/>
      <c r="TYN8" s="189"/>
      <c r="TYO8" s="209"/>
      <c r="TYP8" s="179"/>
      <c r="TYQ8" s="179"/>
      <c r="TYR8" s="179"/>
      <c r="TYS8" s="179"/>
      <c r="TYT8" s="179"/>
      <c r="TYU8" s="179"/>
      <c r="TYV8" s="199"/>
      <c r="TYW8" s="199"/>
      <c r="TYX8" s="199"/>
      <c r="TYY8" s="199"/>
      <c r="TYZ8" s="199"/>
      <c r="TZA8" s="199"/>
      <c r="TZB8" s="199"/>
      <c r="TZC8" s="199"/>
      <c r="TZD8" s="189"/>
      <c r="TZE8" s="209"/>
      <c r="TZF8" s="179"/>
      <c r="TZG8" s="179"/>
      <c r="TZH8" s="179"/>
      <c r="TZI8" s="179"/>
      <c r="TZJ8" s="179"/>
      <c r="TZK8" s="179"/>
      <c r="TZL8" s="199"/>
      <c r="TZM8" s="199"/>
      <c r="TZN8" s="199"/>
      <c r="TZO8" s="199"/>
      <c r="TZP8" s="199"/>
      <c r="TZQ8" s="199"/>
      <c r="TZR8" s="199"/>
      <c r="TZS8" s="199"/>
      <c r="TZT8" s="189"/>
      <c r="TZU8" s="209"/>
      <c r="TZV8" s="179"/>
      <c r="TZW8" s="179"/>
      <c r="TZX8" s="179"/>
      <c r="TZY8" s="179"/>
      <c r="TZZ8" s="179"/>
      <c r="UAA8" s="179"/>
      <c r="UAB8" s="199"/>
      <c r="UAC8" s="199"/>
      <c r="UAD8" s="199"/>
      <c r="UAE8" s="199"/>
      <c r="UAF8" s="199"/>
      <c r="UAG8" s="199"/>
      <c r="UAH8" s="199"/>
      <c r="UAI8" s="199"/>
      <c r="UAJ8" s="189"/>
      <c r="UAK8" s="209"/>
      <c r="UAL8" s="179"/>
      <c r="UAM8" s="179"/>
      <c r="UAN8" s="179"/>
      <c r="UAO8" s="179"/>
      <c r="UAP8" s="179"/>
      <c r="UAQ8" s="179"/>
      <c r="UAR8" s="199"/>
      <c r="UAS8" s="199"/>
      <c r="UAT8" s="199"/>
      <c r="UAU8" s="199"/>
      <c r="UAV8" s="199"/>
      <c r="UAW8" s="199"/>
      <c r="UAX8" s="199"/>
      <c r="UAY8" s="199"/>
      <c r="UAZ8" s="189"/>
      <c r="UBA8" s="209"/>
      <c r="UBB8" s="179"/>
      <c r="UBC8" s="179"/>
      <c r="UBD8" s="179"/>
      <c r="UBE8" s="179"/>
      <c r="UBF8" s="179"/>
      <c r="UBG8" s="179"/>
      <c r="UBH8" s="199"/>
      <c r="UBI8" s="199"/>
      <c r="UBJ8" s="199"/>
      <c r="UBK8" s="199"/>
      <c r="UBL8" s="199"/>
      <c r="UBM8" s="199"/>
      <c r="UBN8" s="199"/>
      <c r="UBO8" s="199"/>
      <c r="UBP8" s="189"/>
      <c r="UBQ8" s="209"/>
      <c r="UBR8" s="179"/>
      <c r="UBS8" s="179"/>
      <c r="UBT8" s="179"/>
      <c r="UBU8" s="179"/>
      <c r="UBV8" s="179"/>
      <c r="UBW8" s="179"/>
      <c r="UBX8" s="199"/>
      <c r="UBY8" s="199"/>
      <c r="UBZ8" s="199"/>
      <c r="UCA8" s="199"/>
      <c r="UCB8" s="199"/>
      <c r="UCC8" s="199"/>
      <c r="UCD8" s="199"/>
      <c r="UCE8" s="199"/>
      <c r="UCF8" s="189"/>
      <c r="UCG8" s="209"/>
      <c r="UCH8" s="179"/>
      <c r="UCI8" s="179"/>
      <c r="UCJ8" s="179"/>
      <c r="UCK8" s="179"/>
      <c r="UCL8" s="179"/>
      <c r="UCM8" s="179"/>
      <c r="UCN8" s="199"/>
      <c r="UCO8" s="199"/>
      <c r="UCP8" s="199"/>
      <c r="UCQ8" s="199"/>
      <c r="UCR8" s="199"/>
      <c r="UCS8" s="199"/>
      <c r="UCT8" s="199"/>
      <c r="UCU8" s="199"/>
      <c r="UCV8" s="189"/>
      <c r="UCW8" s="209"/>
      <c r="UCX8" s="179"/>
      <c r="UCY8" s="179"/>
      <c r="UCZ8" s="179"/>
      <c r="UDA8" s="179"/>
      <c r="UDB8" s="179"/>
      <c r="UDC8" s="179"/>
      <c r="UDD8" s="199"/>
      <c r="UDE8" s="199"/>
      <c r="UDF8" s="199"/>
      <c r="UDG8" s="199"/>
      <c r="UDH8" s="199"/>
      <c r="UDI8" s="199"/>
      <c r="UDJ8" s="199"/>
      <c r="UDK8" s="199"/>
      <c r="UDL8" s="189"/>
      <c r="UDM8" s="209"/>
      <c r="UDN8" s="179"/>
      <c r="UDO8" s="179"/>
      <c r="UDP8" s="179"/>
      <c r="UDQ8" s="179"/>
      <c r="UDR8" s="179"/>
      <c r="UDS8" s="179"/>
      <c r="UDT8" s="199"/>
      <c r="UDU8" s="199"/>
      <c r="UDV8" s="199"/>
      <c r="UDW8" s="199"/>
      <c r="UDX8" s="199"/>
      <c r="UDY8" s="199"/>
      <c r="UDZ8" s="199"/>
      <c r="UEA8" s="199"/>
      <c r="UEB8" s="189"/>
      <c r="UEC8" s="209"/>
      <c r="UED8" s="179"/>
      <c r="UEE8" s="179"/>
      <c r="UEF8" s="179"/>
      <c r="UEG8" s="179"/>
      <c r="UEH8" s="179"/>
      <c r="UEI8" s="179"/>
      <c r="UEJ8" s="199"/>
      <c r="UEK8" s="199"/>
      <c r="UEL8" s="199"/>
      <c r="UEM8" s="199"/>
      <c r="UEN8" s="199"/>
      <c r="UEO8" s="199"/>
      <c r="UEP8" s="199"/>
      <c r="UEQ8" s="199"/>
      <c r="UER8" s="189"/>
      <c r="UES8" s="209"/>
      <c r="UET8" s="179"/>
      <c r="UEU8" s="179"/>
      <c r="UEV8" s="179"/>
      <c r="UEW8" s="179"/>
      <c r="UEX8" s="179"/>
      <c r="UEY8" s="179"/>
      <c r="UEZ8" s="199"/>
      <c r="UFA8" s="199"/>
      <c r="UFB8" s="199"/>
      <c r="UFC8" s="199"/>
      <c r="UFD8" s="199"/>
      <c r="UFE8" s="199"/>
      <c r="UFF8" s="199"/>
      <c r="UFG8" s="199"/>
      <c r="UFH8" s="189"/>
      <c r="UFI8" s="209"/>
      <c r="UFJ8" s="179"/>
      <c r="UFK8" s="179"/>
      <c r="UFL8" s="179"/>
      <c r="UFM8" s="179"/>
      <c r="UFN8" s="179"/>
      <c r="UFO8" s="179"/>
      <c r="UFP8" s="199"/>
      <c r="UFQ8" s="199"/>
      <c r="UFR8" s="199"/>
      <c r="UFS8" s="199"/>
      <c r="UFT8" s="199"/>
      <c r="UFU8" s="199"/>
      <c r="UFV8" s="199"/>
      <c r="UFW8" s="199"/>
      <c r="UFX8" s="189"/>
      <c r="UFY8" s="209"/>
      <c r="UFZ8" s="179"/>
      <c r="UGA8" s="179"/>
      <c r="UGB8" s="179"/>
      <c r="UGC8" s="179"/>
      <c r="UGD8" s="179"/>
      <c r="UGE8" s="179"/>
      <c r="UGF8" s="199"/>
      <c r="UGG8" s="199"/>
      <c r="UGH8" s="199"/>
      <c r="UGI8" s="199"/>
      <c r="UGJ8" s="199"/>
      <c r="UGK8" s="199"/>
      <c r="UGL8" s="199"/>
      <c r="UGM8" s="199"/>
      <c r="UGN8" s="189"/>
      <c r="UGO8" s="209"/>
      <c r="UGP8" s="179"/>
      <c r="UGQ8" s="179"/>
      <c r="UGR8" s="179"/>
      <c r="UGS8" s="179"/>
      <c r="UGT8" s="179"/>
      <c r="UGU8" s="179"/>
      <c r="UGV8" s="199"/>
      <c r="UGW8" s="199"/>
      <c r="UGX8" s="199"/>
      <c r="UGY8" s="199"/>
      <c r="UGZ8" s="199"/>
      <c r="UHA8" s="199"/>
      <c r="UHB8" s="199"/>
      <c r="UHC8" s="199"/>
      <c r="UHD8" s="189"/>
      <c r="UHE8" s="209"/>
      <c r="UHF8" s="179"/>
      <c r="UHG8" s="179"/>
      <c r="UHH8" s="179"/>
      <c r="UHI8" s="179"/>
      <c r="UHJ8" s="179"/>
      <c r="UHK8" s="179"/>
      <c r="UHL8" s="199"/>
      <c r="UHM8" s="199"/>
      <c r="UHN8" s="199"/>
      <c r="UHO8" s="199"/>
      <c r="UHP8" s="199"/>
      <c r="UHQ8" s="199"/>
      <c r="UHR8" s="199"/>
      <c r="UHS8" s="199"/>
      <c r="UHT8" s="189"/>
      <c r="UHU8" s="209"/>
      <c r="UHV8" s="179"/>
      <c r="UHW8" s="179"/>
      <c r="UHX8" s="179"/>
      <c r="UHY8" s="179"/>
      <c r="UHZ8" s="179"/>
      <c r="UIA8" s="179"/>
      <c r="UIB8" s="199"/>
      <c r="UIC8" s="199"/>
      <c r="UID8" s="199"/>
      <c r="UIE8" s="199"/>
      <c r="UIF8" s="199"/>
      <c r="UIG8" s="199"/>
      <c r="UIH8" s="199"/>
      <c r="UII8" s="199"/>
      <c r="UIJ8" s="189"/>
      <c r="UIK8" s="209"/>
      <c r="UIL8" s="179"/>
      <c r="UIM8" s="179"/>
      <c r="UIN8" s="179"/>
      <c r="UIO8" s="179"/>
      <c r="UIP8" s="179"/>
      <c r="UIQ8" s="179"/>
      <c r="UIR8" s="199"/>
      <c r="UIS8" s="199"/>
      <c r="UIT8" s="199"/>
      <c r="UIU8" s="199"/>
      <c r="UIV8" s="199"/>
      <c r="UIW8" s="199"/>
      <c r="UIX8" s="199"/>
      <c r="UIY8" s="199"/>
      <c r="UIZ8" s="189"/>
      <c r="UJA8" s="209"/>
      <c r="UJB8" s="179"/>
      <c r="UJC8" s="179"/>
      <c r="UJD8" s="179"/>
      <c r="UJE8" s="179"/>
      <c r="UJF8" s="179"/>
      <c r="UJG8" s="179"/>
      <c r="UJH8" s="199"/>
      <c r="UJI8" s="199"/>
      <c r="UJJ8" s="199"/>
      <c r="UJK8" s="199"/>
      <c r="UJL8" s="199"/>
      <c r="UJM8" s="199"/>
      <c r="UJN8" s="199"/>
      <c r="UJO8" s="199"/>
      <c r="UJP8" s="189"/>
      <c r="UJQ8" s="209"/>
      <c r="UJR8" s="179"/>
      <c r="UJS8" s="179"/>
      <c r="UJT8" s="179"/>
      <c r="UJU8" s="179"/>
      <c r="UJV8" s="179"/>
      <c r="UJW8" s="179"/>
      <c r="UJX8" s="199"/>
      <c r="UJY8" s="199"/>
      <c r="UJZ8" s="199"/>
      <c r="UKA8" s="199"/>
      <c r="UKB8" s="199"/>
      <c r="UKC8" s="199"/>
      <c r="UKD8" s="199"/>
      <c r="UKE8" s="199"/>
      <c r="UKF8" s="189"/>
      <c r="UKG8" s="209"/>
      <c r="UKH8" s="179"/>
      <c r="UKI8" s="179"/>
      <c r="UKJ8" s="179"/>
      <c r="UKK8" s="179"/>
      <c r="UKL8" s="179"/>
      <c r="UKM8" s="179"/>
      <c r="UKN8" s="199"/>
      <c r="UKO8" s="199"/>
      <c r="UKP8" s="199"/>
      <c r="UKQ8" s="199"/>
      <c r="UKR8" s="199"/>
      <c r="UKS8" s="199"/>
      <c r="UKT8" s="199"/>
      <c r="UKU8" s="199"/>
      <c r="UKV8" s="189"/>
      <c r="UKW8" s="209"/>
      <c r="UKX8" s="179"/>
      <c r="UKY8" s="179"/>
      <c r="UKZ8" s="179"/>
      <c r="ULA8" s="179"/>
      <c r="ULB8" s="179"/>
      <c r="ULC8" s="179"/>
      <c r="ULD8" s="199"/>
      <c r="ULE8" s="199"/>
      <c r="ULF8" s="199"/>
      <c r="ULG8" s="199"/>
      <c r="ULH8" s="199"/>
      <c r="ULI8" s="199"/>
      <c r="ULJ8" s="199"/>
      <c r="ULK8" s="199"/>
      <c r="ULL8" s="189"/>
      <c r="ULM8" s="209"/>
      <c r="ULN8" s="179"/>
      <c r="ULO8" s="179"/>
      <c r="ULP8" s="179"/>
      <c r="ULQ8" s="179"/>
      <c r="ULR8" s="179"/>
      <c r="ULS8" s="179"/>
      <c r="ULT8" s="199"/>
      <c r="ULU8" s="199"/>
      <c r="ULV8" s="199"/>
      <c r="ULW8" s="199"/>
      <c r="ULX8" s="199"/>
      <c r="ULY8" s="199"/>
      <c r="ULZ8" s="199"/>
      <c r="UMA8" s="199"/>
      <c r="UMB8" s="189"/>
      <c r="UMC8" s="209"/>
      <c r="UMD8" s="179"/>
      <c r="UME8" s="179"/>
      <c r="UMF8" s="179"/>
      <c r="UMG8" s="179"/>
      <c r="UMH8" s="179"/>
      <c r="UMI8" s="179"/>
      <c r="UMJ8" s="199"/>
      <c r="UMK8" s="199"/>
      <c r="UML8" s="199"/>
      <c r="UMM8" s="199"/>
      <c r="UMN8" s="199"/>
      <c r="UMO8" s="199"/>
      <c r="UMP8" s="199"/>
      <c r="UMQ8" s="199"/>
      <c r="UMR8" s="189"/>
      <c r="UMS8" s="209"/>
      <c r="UMT8" s="179"/>
      <c r="UMU8" s="179"/>
      <c r="UMV8" s="179"/>
      <c r="UMW8" s="179"/>
      <c r="UMX8" s="179"/>
      <c r="UMY8" s="179"/>
      <c r="UMZ8" s="199"/>
      <c r="UNA8" s="199"/>
      <c r="UNB8" s="199"/>
      <c r="UNC8" s="199"/>
      <c r="UND8" s="199"/>
      <c r="UNE8" s="199"/>
      <c r="UNF8" s="199"/>
      <c r="UNG8" s="199"/>
      <c r="UNH8" s="189"/>
      <c r="UNI8" s="209"/>
      <c r="UNJ8" s="179"/>
      <c r="UNK8" s="179"/>
      <c r="UNL8" s="179"/>
      <c r="UNM8" s="179"/>
      <c r="UNN8" s="179"/>
      <c r="UNO8" s="179"/>
      <c r="UNP8" s="199"/>
      <c r="UNQ8" s="199"/>
      <c r="UNR8" s="199"/>
      <c r="UNS8" s="199"/>
      <c r="UNT8" s="199"/>
      <c r="UNU8" s="199"/>
      <c r="UNV8" s="199"/>
      <c r="UNW8" s="199"/>
      <c r="UNX8" s="189"/>
      <c r="UNY8" s="209"/>
      <c r="UNZ8" s="179"/>
      <c r="UOA8" s="179"/>
      <c r="UOB8" s="179"/>
      <c r="UOC8" s="179"/>
      <c r="UOD8" s="179"/>
      <c r="UOE8" s="179"/>
      <c r="UOF8" s="199"/>
      <c r="UOG8" s="199"/>
      <c r="UOH8" s="199"/>
      <c r="UOI8" s="199"/>
      <c r="UOJ8" s="199"/>
      <c r="UOK8" s="199"/>
      <c r="UOL8" s="199"/>
      <c r="UOM8" s="199"/>
      <c r="UON8" s="189"/>
      <c r="UOO8" s="209"/>
      <c r="UOP8" s="179"/>
      <c r="UOQ8" s="179"/>
      <c r="UOR8" s="179"/>
      <c r="UOS8" s="179"/>
      <c r="UOT8" s="179"/>
      <c r="UOU8" s="179"/>
      <c r="UOV8" s="199"/>
      <c r="UOW8" s="199"/>
      <c r="UOX8" s="199"/>
      <c r="UOY8" s="199"/>
      <c r="UOZ8" s="199"/>
      <c r="UPA8" s="199"/>
      <c r="UPB8" s="199"/>
      <c r="UPC8" s="199"/>
      <c r="UPD8" s="189"/>
      <c r="UPE8" s="209"/>
      <c r="UPF8" s="179"/>
      <c r="UPG8" s="179"/>
      <c r="UPH8" s="179"/>
      <c r="UPI8" s="179"/>
      <c r="UPJ8" s="179"/>
      <c r="UPK8" s="179"/>
      <c r="UPL8" s="199"/>
      <c r="UPM8" s="199"/>
      <c r="UPN8" s="199"/>
      <c r="UPO8" s="199"/>
      <c r="UPP8" s="199"/>
      <c r="UPQ8" s="199"/>
      <c r="UPR8" s="199"/>
      <c r="UPS8" s="199"/>
      <c r="UPT8" s="189"/>
      <c r="UPU8" s="209"/>
      <c r="UPV8" s="179"/>
      <c r="UPW8" s="179"/>
      <c r="UPX8" s="179"/>
      <c r="UPY8" s="179"/>
      <c r="UPZ8" s="179"/>
      <c r="UQA8" s="179"/>
      <c r="UQB8" s="199"/>
      <c r="UQC8" s="199"/>
      <c r="UQD8" s="199"/>
      <c r="UQE8" s="199"/>
      <c r="UQF8" s="199"/>
      <c r="UQG8" s="199"/>
      <c r="UQH8" s="199"/>
      <c r="UQI8" s="199"/>
      <c r="UQJ8" s="189"/>
      <c r="UQK8" s="209"/>
      <c r="UQL8" s="179"/>
      <c r="UQM8" s="179"/>
      <c r="UQN8" s="179"/>
      <c r="UQO8" s="179"/>
      <c r="UQP8" s="179"/>
      <c r="UQQ8" s="179"/>
      <c r="UQR8" s="199"/>
      <c r="UQS8" s="199"/>
      <c r="UQT8" s="199"/>
      <c r="UQU8" s="199"/>
      <c r="UQV8" s="199"/>
      <c r="UQW8" s="199"/>
      <c r="UQX8" s="199"/>
      <c r="UQY8" s="199"/>
      <c r="UQZ8" s="189"/>
      <c r="URA8" s="209"/>
      <c r="URB8" s="179"/>
      <c r="URC8" s="179"/>
      <c r="URD8" s="179"/>
      <c r="URE8" s="179"/>
      <c r="URF8" s="179"/>
      <c r="URG8" s="179"/>
      <c r="URH8" s="199"/>
      <c r="URI8" s="199"/>
      <c r="URJ8" s="199"/>
      <c r="URK8" s="199"/>
      <c r="URL8" s="199"/>
      <c r="URM8" s="199"/>
      <c r="URN8" s="199"/>
      <c r="URO8" s="199"/>
      <c r="URP8" s="189"/>
      <c r="URQ8" s="209"/>
      <c r="URR8" s="179"/>
      <c r="URS8" s="179"/>
      <c r="URT8" s="179"/>
      <c r="URU8" s="179"/>
      <c r="URV8" s="179"/>
      <c r="URW8" s="179"/>
      <c r="URX8" s="199"/>
      <c r="URY8" s="199"/>
      <c r="URZ8" s="199"/>
      <c r="USA8" s="199"/>
      <c r="USB8" s="199"/>
      <c r="USC8" s="199"/>
      <c r="USD8" s="199"/>
      <c r="USE8" s="199"/>
      <c r="USF8" s="189"/>
      <c r="USG8" s="209"/>
      <c r="USH8" s="179"/>
      <c r="USI8" s="179"/>
      <c r="USJ8" s="179"/>
      <c r="USK8" s="179"/>
      <c r="USL8" s="179"/>
      <c r="USM8" s="179"/>
      <c r="USN8" s="199"/>
      <c r="USO8" s="199"/>
      <c r="USP8" s="199"/>
      <c r="USQ8" s="199"/>
      <c r="USR8" s="199"/>
      <c r="USS8" s="199"/>
      <c r="UST8" s="199"/>
      <c r="USU8" s="199"/>
      <c r="USV8" s="189"/>
      <c r="USW8" s="209"/>
      <c r="USX8" s="179"/>
      <c r="USY8" s="179"/>
      <c r="USZ8" s="179"/>
      <c r="UTA8" s="179"/>
      <c r="UTB8" s="179"/>
      <c r="UTC8" s="179"/>
      <c r="UTD8" s="199"/>
      <c r="UTE8" s="199"/>
      <c r="UTF8" s="199"/>
      <c r="UTG8" s="199"/>
      <c r="UTH8" s="199"/>
      <c r="UTI8" s="199"/>
      <c r="UTJ8" s="199"/>
      <c r="UTK8" s="199"/>
      <c r="UTL8" s="189"/>
      <c r="UTM8" s="209"/>
      <c r="UTN8" s="179"/>
      <c r="UTO8" s="179"/>
      <c r="UTP8" s="179"/>
      <c r="UTQ8" s="179"/>
      <c r="UTR8" s="179"/>
      <c r="UTS8" s="179"/>
      <c r="UTT8" s="199"/>
      <c r="UTU8" s="199"/>
      <c r="UTV8" s="199"/>
      <c r="UTW8" s="199"/>
      <c r="UTX8" s="199"/>
      <c r="UTY8" s="199"/>
      <c r="UTZ8" s="199"/>
      <c r="UUA8" s="199"/>
      <c r="UUB8" s="189"/>
      <c r="UUC8" s="209"/>
      <c r="UUD8" s="179"/>
      <c r="UUE8" s="179"/>
      <c r="UUF8" s="179"/>
      <c r="UUG8" s="179"/>
      <c r="UUH8" s="179"/>
      <c r="UUI8" s="179"/>
      <c r="UUJ8" s="199"/>
      <c r="UUK8" s="199"/>
      <c r="UUL8" s="199"/>
      <c r="UUM8" s="199"/>
      <c r="UUN8" s="199"/>
      <c r="UUO8" s="199"/>
      <c r="UUP8" s="199"/>
      <c r="UUQ8" s="199"/>
      <c r="UUR8" s="189"/>
      <c r="UUS8" s="209"/>
      <c r="UUT8" s="179"/>
      <c r="UUU8" s="179"/>
      <c r="UUV8" s="179"/>
      <c r="UUW8" s="179"/>
      <c r="UUX8" s="179"/>
      <c r="UUY8" s="179"/>
      <c r="UUZ8" s="199"/>
      <c r="UVA8" s="199"/>
      <c r="UVB8" s="199"/>
      <c r="UVC8" s="199"/>
      <c r="UVD8" s="199"/>
      <c r="UVE8" s="199"/>
      <c r="UVF8" s="199"/>
      <c r="UVG8" s="199"/>
      <c r="UVH8" s="189"/>
      <c r="UVI8" s="209"/>
      <c r="UVJ8" s="179"/>
      <c r="UVK8" s="179"/>
      <c r="UVL8" s="179"/>
      <c r="UVM8" s="179"/>
      <c r="UVN8" s="179"/>
      <c r="UVO8" s="179"/>
      <c r="UVP8" s="199"/>
      <c r="UVQ8" s="199"/>
      <c r="UVR8" s="199"/>
      <c r="UVS8" s="199"/>
      <c r="UVT8" s="199"/>
      <c r="UVU8" s="199"/>
      <c r="UVV8" s="199"/>
      <c r="UVW8" s="199"/>
      <c r="UVX8" s="189"/>
      <c r="UVY8" s="209"/>
      <c r="UVZ8" s="179"/>
      <c r="UWA8" s="179"/>
      <c r="UWB8" s="179"/>
      <c r="UWC8" s="179"/>
      <c r="UWD8" s="179"/>
      <c r="UWE8" s="179"/>
      <c r="UWF8" s="199"/>
      <c r="UWG8" s="199"/>
      <c r="UWH8" s="199"/>
      <c r="UWI8" s="199"/>
      <c r="UWJ8" s="199"/>
      <c r="UWK8" s="199"/>
      <c r="UWL8" s="199"/>
      <c r="UWM8" s="199"/>
      <c r="UWN8" s="189"/>
      <c r="UWO8" s="209"/>
      <c r="UWP8" s="179"/>
      <c r="UWQ8" s="179"/>
      <c r="UWR8" s="179"/>
      <c r="UWS8" s="179"/>
      <c r="UWT8" s="179"/>
      <c r="UWU8" s="179"/>
      <c r="UWV8" s="199"/>
      <c r="UWW8" s="199"/>
      <c r="UWX8" s="199"/>
      <c r="UWY8" s="199"/>
      <c r="UWZ8" s="199"/>
      <c r="UXA8" s="199"/>
      <c r="UXB8" s="199"/>
      <c r="UXC8" s="199"/>
      <c r="UXD8" s="189"/>
      <c r="UXE8" s="209"/>
      <c r="UXF8" s="179"/>
      <c r="UXG8" s="179"/>
      <c r="UXH8" s="179"/>
      <c r="UXI8" s="179"/>
      <c r="UXJ8" s="179"/>
      <c r="UXK8" s="179"/>
      <c r="UXL8" s="199"/>
      <c r="UXM8" s="199"/>
      <c r="UXN8" s="199"/>
      <c r="UXO8" s="199"/>
      <c r="UXP8" s="199"/>
      <c r="UXQ8" s="199"/>
      <c r="UXR8" s="199"/>
      <c r="UXS8" s="199"/>
      <c r="UXT8" s="189"/>
      <c r="UXU8" s="209"/>
      <c r="UXV8" s="179"/>
      <c r="UXW8" s="179"/>
      <c r="UXX8" s="179"/>
      <c r="UXY8" s="179"/>
      <c r="UXZ8" s="179"/>
      <c r="UYA8" s="179"/>
      <c r="UYB8" s="199"/>
      <c r="UYC8" s="199"/>
      <c r="UYD8" s="199"/>
      <c r="UYE8" s="199"/>
      <c r="UYF8" s="199"/>
      <c r="UYG8" s="199"/>
      <c r="UYH8" s="199"/>
      <c r="UYI8" s="199"/>
      <c r="UYJ8" s="189"/>
      <c r="UYK8" s="209"/>
      <c r="UYL8" s="179"/>
      <c r="UYM8" s="179"/>
      <c r="UYN8" s="179"/>
      <c r="UYO8" s="179"/>
      <c r="UYP8" s="179"/>
      <c r="UYQ8" s="179"/>
      <c r="UYR8" s="199"/>
      <c r="UYS8" s="199"/>
      <c r="UYT8" s="199"/>
      <c r="UYU8" s="199"/>
      <c r="UYV8" s="199"/>
      <c r="UYW8" s="199"/>
      <c r="UYX8" s="199"/>
      <c r="UYY8" s="199"/>
      <c r="UYZ8" s="189"/>
      <c r="UZA8" s="209"/>
      <c r="UZB8" s="179"/>
      <c r="UZC8" s="179"/>
      <c r="UZD8" s="179"/>
      <c r="UZE8" s="179"/>
      <c r="UZF8" s="179"/>
      <c r="UZG8" s="179"/>
      <c r="UZH8" s="199"/>
      <c r="UZI8" s="199"/>
      <c r="UZJ8" s="199"/>
      <c r="UZK8" s="199"/>
      <c r="UZL8" s="199"/>
      <c r="UZM8" s="199"/>
      <c r="UZN8" s="199"/>
      <c r="UZO8" s="199"/>
      <c r="UZP8" s="189"/>
      <c r="UZQ8" s="209"/>
      <c r="UZR8" s="179"/>
      <c r="UZS8" s="179"/>
      <c r="UZT8" s="179"/>
      <c r="UZU8" s="179"/>
      <c r="UZV8" s="179"/>
      <c r="UZW8" s="179"/>
      <c r="UZX8" s="199"/>
      <c r="UZY8" s="199"/>
      <c r="UZZ8" s="199"/>
      <c r="VAA8" s="199"/>
      <c r="VAB8" s="199"/>
      <c r="VAC8" s="199"/>
      <c r="VAD8" s="199"/>
      <c r="VAE8" s="199"/>
      <c r="VAF8" s="189"/>
      <c r="VAG8" s="209"/>
      <c r="VAH8" s="179"/>
      <c r="VAI8" s="179"/>
      <c r="VAJ8" s="179"/>
      <c r="VAK8" s="179"/>
      <c r="VAL8" s="179"/>
      <c r="VAM8" s="179"/>
      <c r="VAN8" s="199"/>
      <c r="VAO8" s="199"/>
      <c r="VAP8" s="199"/>
      <c r="VAQ8" s="199"/>
      <c r="VAR8" s="199"/>
      <c r="VAS8" s="199"/>
      <c r="VAT8" s="199"/>
      <c r="VAU8" s="199"/>
      <c r="VAV8" s="189"/>
      <c r="VAW8" s="209"/>
      <c r="VAX8" s="179"/>
      <c r="VAY8" s="179"/>
      <c r="VAZ8" s="179"/>
      <c r="VBA8" s="179"/>
      <c r="VBB8" s="179"/>
      <c r="VBC8" s="179"/>
      <c r="VBD8" s="199"/>
      <c r="VBE8" s="199"/>
      <c r="VBF8" s="199"/>
      <c r="VBG8" s="199"/>
      <c r="VBH8" s="199"/>
      <c r="VBI8" s="199"/>
      <c r="VBJ8" s="199"/>
      <c r="VBK8" s="199"/>
      <c r="VBL8" s="189"/>
      <c r="VBM8" s="209"/>
      <c r="VBN8" s="179"/>
      <c r="VBO8" s="179"/>
      <c r="VBP8" s="179"/>
      <c r="VBQ8" s="179"/>
      <c r="VBR8" s="179"/>
      <c r="VBS8" s="179"/>
      <c r="VBT8" s="199"/>
      <c r="VBU8" s="199"/>
      <c r="VBV8" s="199"/>
      <c r="VBW8" s="199"/>
      <c r="VBX8" s="199"/>
      <c r="VBY8" s="199"/>
      <c r="VBZ8" s="199"/>
      <c r="VCA8" s="199"/>
      <c r="VCB8" s="189"/>
      <c r="VCC8" s="209"/>
      <c r="VCD8" s="179"/>
      <c r="VCE8" s="179"/>
      <c r="VCF8" s="179"/>
      <c r="VCG8" s="179"/>
      <c r="VCH8" s="179"/>
      <c r="VCI8" s="179"/>
      <c r="VCJ8" s="199"/>
      <c r="VCK8" s="199"/>
      <c r="VCL8" s="199"/>
      <c r="VCM8" s="199"/>
      <c r="VCN8" s="199"/>
      <c r="VCO8" s="199"/>
      <c r="VCP8" s="199"/>
      <c r="VCQ8" s="199"/>
      <c r="VCR8" s="189"/>
      <c r="VCS8" s="209"/>
      <c r="VCT8" s="179"/>
      <c r="VCU8" s="179"/>
      <c r="VCV8" s="179"/>
      <c r="VCW8" s="179"/>
      <c r="VCX8" s="179"/>
      <c r="VCY8" s="179"/>
      <c r="VCZ8" s="199"/>
      <c r="VDA8" s="199"/>
      <c r="VDB8" s="199"/>
      <c r="VDC8" s="199"/>
      <c r="VDD8" s="199"/>
      <c r="VDE8" s="199"/>
      <c r="VDF8" s="199"/>
      <c r="VDG8" s="199"/>
      <c r="VDH8" s="189"/>
      <c r="VDI8" s="209"/>
      <c r="VDJ8" s="179"/>
      <c r="VDK8" s="179"/>
      <c r="VDL8" s="179"/>
      <c r="VDM8" s="179"/>
      <c r="VDN8" s="179"/>
      <c r="VDO8" s="179"/>
      <c r="VDP8" s="199"/>
      <c r="VDQ8" s="199"/>
      <c r="VDR8" s="199"/>
      <c r="VDS8" s="199"/>
      <c r="VDT8" s="199"/>
      <c r="VDU8" s="199"/>
      <c r="VDV8" s="199"/>
      <c r="VDW8" s="199"/>
      <c r="VDX8" s="189"/>
      <c r="VDY8" s="209"/>
      <c r="VDZ8" s="179"/>
      <c r="VEA8" s="179"/>
      <c r="VEB8" s="179"/>
      <c r="VEC8" s="179"/>
      <c r="VED8" s="179"/>
      <c r="VEE8" s="179"/>
      <c r="VEF8" s="199"/>
      <c r="VEG8" s="199"/>
      <c r="VEH8" s="199"/>
      <c r="VEI8" s="199"/>
      <c r="VEJ8" s="199"/>
      <c r="VEK8" s="199"/>
      <c r="VEL8" s="199"/>
      <c r="VEM8" s="199"/>
      <c r="VEN8" s="189"/>
      <c r="VEO8" s="209"/>
      <c r="VEP8" s="179"/>
      <c r="VEQ8" s="179"/>
      <c r="VER8" s="179"/>
      <c r="VES8" s="179"/>
      <c r="VET8" s="179"/>
      <c r="VEU8" s="179"/>
      <c r="VEV8" s="199"/>
      <c r="VEW8" s="199"/>
      <c r="VEX8" s="199"/>
      <c r="VEY8" s="199"/>
      <c r="VEZ8" s="199"/>
      <c r="VFA8" s="199"/>
      <c r="VFB8" s="199"/>
      <c r="VFC8" s="199"/>
      <c r="VFD8" s="189"/>
      <c r="VFE8" s="209"/>
      <c r="VFF8" s="179"/>
      <c r="VFG8" s="179"/>
      <c r="VFH8" s="179"/>
      <c r="VFI8" s="179"/>
      <c r="VFJ8" s="179"/>
      <c r="VFK8" s="179"/>
      <c r="VFL8" s="199"/>
      <c r="VFM8" s="199"/>
      <c r="VFN8" s="199"/>
      <c r="VFO8" s="199"/>
      <c r="VFP8" s="199"/>
      <c r="VFQ8" s="199"/>
      <c r="VFR8" s="199"/>
      <c r="VFS8" s="199"/>
      <c r="VFT8" s="189"/>
      <c r="VFU8" s="209"/>
      <c r="VFV8" s="179"/>
      <c r="VFW8" s="179"/>
      <c r="VFX8" s="179"/>
      <c r="VFY8" s="179"/>
      <c r="VFZ8" s="179"/>
      <c r="VGA8" s="179"/>
      <c r="VGB8" s="199"/>
      <c r="VGC8" s="199"/>
      <c r="VGD8" s="199"/>
      <c r="VGE8" s="199"/>
      <c r="VGF8" s="199"/>
      <c r="VGG8" s="199"/>
      <c r="VGH8" s="199"/>
      <c r="VGI8" s="199"/>
      <c r="VGJ8" s="189"/>
      <c r="VGK8" s="209"/>
      <c r="VGL8" s="179"/>
      <c r="VGM8" s="179"/>
      <c r="VGN8" s="179"/>
      <c r="VGO8" s="179"/>
      <c r="VGP8" s="179"/>
      <c r="VGQ8" s="179"/>
      <c r="VGR8" s="199"/>
      <c r="VGS8" s="199"/>
      <c r="VGT8" s="199"/>
      <c r="VGU8" s="199"/>
      <c r="VGV8" s="199"/>
      <c r="VGW8" s="199"/>
      <c r="VGX8" s="199"/>
      <c r="VGY8" s="199"/>
      <c r="VGZ8" s="189"/>
      <c r="VHA8" s="209"/>
      <c r="VHB8" s="179"/>
      <c r="VHC8" s="179"/>
      <c r="VHD8" s="179"/>
      <c r="VHE8" s="179"/>
      <c r="VHF8" s="179"/>
      <c r="VHG8" s="179"/>
      <c r="VHH8" s="199"/>
      <c r="VHI8" s="199"/>
      <c r="VHJ8" s="199"/>
      <c r="VHK8" s="199"/>
      <c r="VHL8" s="199"/>
      <c r="VHM8" s="199"/>
      <c r="VHN8" s="199"/>
      <c r="VHO8" s="199"/>
      <c r="VHP8" s="189"/>
      <c r="VHQ8" s="209"/>
      <c r="VHR8" s="179"/>
      <c r="VHS8" s="179"/>
      <c r="VHT8" s="179"/>
      <c r="VHU8" s="179"/>
      <c r="VHV8" s="179"/>
      <c r="VHW8" s="179"/>
      <c r="VHX8" s="199"/>
      <c r="VHY8" s="199"/>
      <c r="VHZ8" s="199"/>
      <c r="VIA8" s="199"/>
      <c r="VIB8" s="199"/>
      <c r="VIC8" s="199"/>
      <c r="VID8" s="199"/>
      <c r="VIE8" s="199"/>
      <c r="VIF8" s="189"/>
      <c r="VIG8" s="209"/>
      <c r="VIH8" s="179"/>
      <c r="VII8" s="179"/>
      <c r="VIJ8" s="179"/>
      <c r="VIK8" s="179"/>
      <c r="VIL8" s="179"/>
      <c r="VIM8" s="179"/>
      <c r="VIN8" s="199"/>
      <c r="VIO8" s="199"/>
      <c r="VIP8" s="199"/>
      <c r="VIQ8" s="199"/>
      <c r="VIR8" s="199"/>
      <c r="VIS8" s="199"/>
      <c r="VIT8" s="199"/>
      <c r="VIU8" s="199"/>
      <c r="VIV8" s="189"/>
      <c r="VIW8" s="209"/>
      <c r="VIX8" s="179"/>
      <c r="VIY8" s="179"/>
      <c r="VIZ8" s="179"/>
      <c r="VJA8" s="179"/>
      <c r="VJB8" s="179"/>
      <c r="VJC8" s="179"/>
      <c r="VJD8" s="199"/>
      <c r="VJE8" s="199"/>
      <c r="VJF8" s="199"/>
      <c r="VJG8" s="199"/>
      <c r="VJH8" s="199"/>
      <c r="VJI8" s="199"/>
      <c r="VJJ8" s="199"/>
      <c r="VJK8" s="199"/>
      <c r="VJL8" s="189"/>
      <c r="VJM8" s="209"/>
      <c r="VJN8" s="179"/>
      <c r="VJO8" s="179"/>
      <c r="VJP8" s="179"/>
      <c r="VJQ8" s="179"/>
      <c r="VJR8" s="179"/>
      <c r="VJS8" s="179"/>
      <c r="VJT8" s="199"/>
      <c r="VJU8" s="199"/>
      <c r="VJV8" s="199"/>
      <c r="VJW8" s="199"/>
      <c r="VJX8" s="199"/>
      <c r="VJY8" s="199"/>
      <c r="VJZ8" s="199"/>
      <c r="VKA8" s="199"/>
      <c r="VKB8" s="189"/>
      <c r="VKC8" s="209"/>
      <c r="VKD8" s="179"/>
      <c r="VKE8" s="179"/>
      <c r="VKF8" s="179"/>
      <c r="VKG8" s="179"/>
      <c r="VKH8" s="179"/>
      <c r="VKI8" s="179"/>
      <c r="VKJ8" s="199"/>
      <c r="VKK8" s="199"/>
      <c r="VKL8" s="199"/>
      <c r="VKM8" s="199"/>
      <c r="VKN8" s="199"/>
      <c r="VKO8" s="199"/>
      <c r="VKP8" s="199"/>
      <c r="VKQ8" s="199"/>
      <c r="VKR8" s="189"/>
      <c r="VKS8" s="209"/>
      <c r="VKT8" s="179"/>
      <c r="VKU8" s="179"/>
      <c r="VKV8" s="179"/>
      <c r="VKW8" s="179"/>
      <c r="VKX8" s="179"/>
      <c r="VKY8" s="179"/>
      <c r="VKZ8" s="199"/>
      <c r="VLA8" s="199"/>
      <c r="VLB8" s="199"/>
      <c r="VLC8" s="199"/>
      <c r="VLD8" s="199"/>
      <c r="VLE8" s="199"/>
      <c r="VLF8" s="199"/>
      <c r="VLG8" s="199"/>
      <c r="VLH8" s="189"/>
      <c r="VLI8" s="209"/>
      <c r="VLJ8" s="179"/>
      <c r="VLK8" s="179"/>
      <c r="VLL8" s="179"/>
      <c r="VLM8" s="179"/>
      <c r="VLN8" s="179"/>
      <c r="VLO8" s="179"/>
      <c r="VLP8" s="199"/>
      <c r="VLQ8" s="199"/>
      <c r="VLR8" s="199"/>
      <c r="VLS8" s="199"/>
      <c r="VLT8" s="199"/>
      <c r="VLU8" s="199"/>
      <c r="VLV8" s="199"/>
      <c r="VLW8" s="199"/>
      <c r="VLX8" s="189"/>
      <c r="VLY8" s="209"/>
      <c r="VLZ8" s="179"/>
      <c r="VMA8" s="179"/>
      <c r="VMB8" s="179"/>
      <c r="VMC8" s="179"/>
      <c r="VMD8" s="179"/>
      <c r="VME8" s="179"/>
      <c r="VMF8" s="199"/>
      <c r="VMG8" s="199"/>
      <c r="VMH8" s="199"/>
      <c r="VMI8" s="199"/>
      <c r="VMJ8" s="199"/>
      <c r="VMK8" s="199"/>
      <c r="VML8" s="199"/>
      <c r="VMM8" s="199"/>
      <c r="VMN8" s="189"/>
      <c r="VMO8" s="209"/>
      <c r="VMP8" s="179"/>
      <c r="VMQ8" s="179"/>
      <c r="VMR8" s="179"/>
      <c r="VMS8" s="179"/>
      <c r="VMT8" s="179"/>
      <c r="VMU8" s="179"/>
      <c r="VMV8" s="199"/>
      <c r="VMW8" s="199"/>
      <c r="VMX8" s="199"/>
      <c r="VMY8" s="199"/>
      <c r="VMZ8" s="199"/>
      <c r="VNA8" s="199"/>
      <c r="VNB8" s="199"/>
      <c r="VNC8" s="199"/>
      <c r="VND8" s="189"/>
      <c r="VNE8" s="209"/>
      <c r="VNF8" s="179"/>
      <c r="VNG8" s="179"/>
      <c r="VNH8" s="179"/>
      <c r="VNI8" s="179"/>
      <c r="VNJ8" s="179"/>
      <c r="VNK8" s="179"/>
      <c r="VNL8" s="199"/>
      <c r="VNM8" s="199"/>
      <c r="VNN8" s="199"/>
      <c r="VNO8" s="199"/>
      <c r="VNP8" s="199"/>
      <c r="VNQ8" s="199"/>
      <c r="VNR8" s="199"/>
      <c r="VNS8" s="199"/>
      <c r="VNT8" s="189"/>
      <c r="VNU8" s="209"/>
      <c r="VNV8" s="179"/>
      <c r="VNW8" s="179"/>
      <c r="VNX8" s="179"/>
      <c r="VNY8" s="179"/>
      <c r="VNZ8" s="179"/>
      <c r="VOA8" s="179"/>
      <c r="VOB8" s="199"/>
      <c r="VOC8" s="199"/>
      <c r="VOD8" s="199"/>
      <c r="VOE8" s="199"/>
      <c r="VOF8" s="199"/>
      <c r="VOG8" s="199"/>
      <c r="VOH8" s="199"/>
      <c r="VOI8" s="199"/>
      <c r="VOJ8" s="189"/>
      <c r="VOK8" s="209"/>
      <c r="VOL8" s="179"/>
      <c r="VOM8" s="179"/>
      <c r="VON8" s="179"/>
      <c r="VOO8" s="179"/>
      <c r="VOP8" s="179"/>
      <c r="VOQ8" s="179"/>
      <c r="VOR8" s="199"/>
      <c r="VOS8" s="199"/>
      <c r="VOT8" s="199"/>
      <c r="VOU8" s="199"/>
      <c r="VOV8" s="199"/>
      <c r="VOW8" s="199"/>
      <c r="VOX8" s="199"/>
      <c r="VOY8" s="199"/>
      <c r="VOZ8" s="189"/>
      <c r="VPA8" s="209"/>
      <c r="VPB8" s="179"/>
      <c r="VPC8" s="179"/>
      <c r="VPD8" s="179"/>
      <c r="VPE8" s="179"/>
      <c r="VPF8" s="179"/>
      <c r="VPG8" s="179"/>
      <c r="VPH8" s="199"/>
      <c r="VPI8" s="199"/>
      <c r="VPJ8" s="199"/>
      <c r="VPK8" s="199"/>
      <c r="VPL8" s="199"/>
      <c r="VPM8" s="199"/>
      <c r="VPN8" s="199"/>
      <c r="VPO8" s="199"/>
      <c r="VPP8" s="189"/>
      <c r="VPQ8" s="209"/>
      <c r="VPR8" s="179"/>
      <c r="VPS8" s="179"/>
      <c r="VPT8" s="179"/>
      <c r="VPU8" s="179"/>
      <c r="VPV8" s="179"/>
      <c r="VPW8" s="179"/>
      <c r="VPX8" s="199"/>
      <c r="VPY8" s="199"/>
      <c r="VPZ8" s="199"/>
      <c r="VQA8" s="199"/>
      <c r="VQB8" s="199"/>
      <c r="VQC8" s="199"/>
      <c r="VQD8" s="199"/>
      <c r="VQE8" s="199"/>
      <c r="VQF8" s="189"/>
      <c r="VQG8" s="209"/>
      <c r="VQH8" s="179"/>
      <c r="VQI8" s="179"/>
      <c r="VQJ8" s="179"/>
      <c r="VQK8" s="179"/>
      <c r="VQL8" s="179"/>
      <c r="VQM8" s="179"/>
      <c r="VQN8" s="199"/>
      <c r="VQO8" s="199"/>
      <c r="VQP8" s="199"/>
      <c r="VQQ8" s="199"/>
      <c r="VQR8" s="199"/>
      <c r="VQS8" s="199"/>
      <c r="VQT8" s="199"/>
      <c r="VQU8" s="199"/>
      <c r="VQV8" s="189"/>
      <c r="VQW8" s="209"/>
      <c r="VQX8" s="179"/>
      <c r="VQY8" s="179"/>
      <c r="VQZ8" s="179"/>
      <c r="VRA8" s="179"/>
      <c r="VRB8" s="179"/>
      <c r="VRC8" s="179"/>
      <c r="VRD8" s="199"/>
      <c r="VRE8" s="199"/>
      <c r="VRF8" s="199"/>
      <c r="VRG8" s="199"/>
      <c r="VRH8" s="199"/>
      <c r="VRI8" s="199"/>
      <c r="VRJ8" s="199"/>
      <c r="VRK8" s="199"/>
      <c r="VRL8" s="189"/>
      <c r="VRM8" s="209"/>
      <c r="VRN8" s="179"/>
      <c r="VRO8" s="179"/>
      <c r="VRP8" s="179"/>
      <c r="VRQ8" s="179"/>
      <c r="VRR8" s="179"/>
      <c r="VRS8" s="179"/>
      <c r="VRT8" s="199"/>
      <c r="VRU8" s="199"/>
      <c r="VRV8" s="199"/>
      <c r="VRW8" s="199"/>
      <c r="VRX8" s="199"/>
      <c r="VRY8" s="199"/>
      <c r="VRZ8" s="199"/>
      <c r="VSA8" s="199"/>
      <c r="VSB8" s="189"/>
      <c r="VSC8" s="209"/>
      <c r="VSD8" s="179"/>
      <c r="VSE8" s="179"/>
      <c r="VSF8" s="179"/>
      <c r="VSG8" s="179"/>
      <c r="VSH8" s="179"/>
      <c r="VSI8" s="179"/>
      <c r="VSJ8" s="199"/>
      <c r="VSK8" s="199"/>
      <c r="VSL8" s="199"/>
      <c r="VSM8" s="199"/>
      <c r="VSN8" s="199"/>
      <c r="VSO8" s="199"/>
      <c r="VSP8" s="199"/>
      <c r="VSQ8" s="199"/>
      <c r="VSR8" s="189"/>
      <c r="VSS8" s="209"/>
      <c r="VST8" s="179"/>
      <c r="VSU8" s="179"/>
      <c r="VSV8" s="179"/>
      <c r="VSW8" s="179"/>
      <c r="VSX8" s="179"/>
      <c r="VSY8" s="179"/>
      <c r="VSZ8" s="199"/>
      <c r="VTA8" s="199"/>
      <c r="VTB8" s="199"/>
      <c r="VTC8" s="199"/>
      <c r="VTD8" s="199"/>
      <c r="VTE8" s="199"/>
      <c r="VTF8" s="199"/>
      <c r="VTG8" s="199"/>
      <c r="VTH8" s="189"/>
      <c r="VTI8" s="209"/>
      <c r="VTJ8" s="179"/>
      <c r="VTK8" s="179"/>
      <c r="VTL8" s="179"/>
      <c r="VTM8" s="179"/>
      <c r="VTN8" s="179"/>
      <c r="VTO8" s="179"/>
      <c r="VTP8" s="199"/>
      <c r="VTQ8" s="199"/>
      <c r="VTR8" s="199"/>
      <c r="VTS8" s="199"/>
      <c r="VTT8" s="199"/>
      <c r="VTU8" s="199"/>
      <c r="VTV8" s="199"/>
      <c r="VTW8" s="199"/>
      <c r="VTX8" s="189"/>
      <c r="VTY8" s="209"/>
      <c r="VTZ8" s="179"/>
      <c r="VUA8" s="179"/>
      <c r="VUB8" s="179"/>
      <c r="VUC8" s="179"/>
      <c r="VUD8" s="179"/>
      <c r="VUE8" s="179"/>
      <c r="VUF8" s="199"/>
      <c r="VUG8" s="199"/>
      <c r="VUH8" s="199"/>
      <c r="VUI8" s="199"/>
      <c r="VUJ8" s="199"/>
      <c r="VUK8" s="199"/>
      <c r="VUL8" s="199"/>
      <c r="VUM8" s="199"/>
      <c r="VUN8" s="189"/>
      <c r="VUO8" s="209"/>
      <c r="VUP8" s="179"/>
      <c r="VUQ8" s="179"/>
      <c r="VUR8" s="179"/>
      <c r="VUS8" s="179"/>
      <c r="VUT8" s="179"/>
      <c r="VUU8" s="179"/>
      <c r="VUV8" s="199"/>
      <c r="VUW8" s="199"/>
      <c r="VUX8" s="199"/>
      <c r="VUY8" s="199"/>
      <c r="VUZ8" s="199"/>
      <c r="VVA8" s="199"/>
      <c r="VVB8" s="199"/>
      <c r="VVC8" s="199"/>
      <c r="VVD8" s="189"/>
      <c r="VVE8" s="209"/>
      <c r="VVF8" s="179"/>
      <c r="VVG8" s="179"/>
      <c r="VVH8" s="179"/>
      <c r="VVI8" s="179"/>
      <c r="VVJ8" s="179"/>
      <c r="VVK8" s="179"/>
      <c r="VVL8" s="199"/>
      <c r="VVM8" s="199"/>
      <c r="VVN8" s="199"/>
      <c r="VVO8" s="199"/>
      <c r="VVP8" s="199"/>
      <c r="VVQ8" s="199"/>
      <c r="VVR8" s="199"/>
      <c r="VVS8" s="199"/>
      <c r="VVT8" s="189"/>
      <c r="VVU8" s="209"/>
      <c r="VVV8" s="179"/>
      <c r="VVW8" s="179"/>
      <c r="VVX8" s="179"/>
      <c r="VVY8" s="179"/>
      <c r="VVZ8" s="179"/>
      <c r="VWA8" s="179"/>
      <c r="VWB8" s="199"/>
      <c r="VWC8" s="199"/>
      <c r="VWD8" s="199"/>
      <c r="VWE8" s="199"/>
      <c r="VWF8" s="199"/>
      <c r="VWG8" s="199"/>
      <c r="VWH8" s="199"/>
      <c r="VWI8" s="199"/>
      <c r="VWJ8" s="189"/>
      <c r="VWK8" s="209"/>
      <c r="VWL8" s="179"/>
      <c r="VWM8" s="179"/>
      <c r="VWN8" s="179"/>
      <c r="VWO8" s="179"/>
      <c r="VWP8" s="179"/>
      <c r="VWQ8" s="179"/>
      <c r="VWR8" s="199"/>
      <c r="VWS8" s="199"/>
      <c r="VWT8" s="199"/>
      <c r="VWU8" s="199"/>
      <c r="VWV8" s="199"/>
      <c r="VWW8" s="199"/>
      <c r="VWX8" s="199"/>
      <c r="VWY8" s="199"/>
      <c r="VWZ8" s="189"/>
      <c r="VXA8" s="209"/>
      <c r="VXB8" s="179"/>
      <c r="VXC8" s="179"/>
      <c r="VXD8" s="179"/>
      <c r="VXE8" s="179"/>
      <c r="VXF8" s="179"/>
      <c r="VXG8" s="179"/>
      <c r="VXH8" s="199"/>
      <c r="VXI8" s="199"/>
      <c r="VXJ8" s="199"/>
      <c r="VXK8" s="199"/>
      <c r="VXL8" s="199"/>
      <c r="VXM8" s="199"/>
      <c r="VXN8" s="199"/>
      <c r="VXO8" s="199"/>
      <c r="VXP8" s="189"/>
      <c r="VXQ8" s="209"/>
      <c r="VXR8" s="179"/>
      <c r="VXS8" s="179"/>
      <c r="VXT8" s="179"/>
      <c r="VXU8" s="179"/>
      <c r="VXV8" s="179"/>
      <c r="VXW8" s="179"/>
      <c r="VXX8" s="199"/>
      <c r="VXY8" s="199"/>
      <c r="VXZ8" s="199"/>
      <c r="VYA8" s="199"/>
      <c r="VYB8" s="199"/>
      <c r="VYC8" s="199"/>
      <c r="VYD8" s="199"/>
      <c r="VYE8" s="199"/>
      <c r="VYF8" s="189"/>
      <c r="VYG8" s="209"/>
      <c r="VYH8" s="179"/>
      <c r="VYI8" s="179"/>
      <c r="VYJ8" s="179"/>
      <c r="VYK8" s="179"/>
      <c r="VYL8" s="179"/>
      <c r="VYM8" s="179"/>
      <c r="VYN8" s="199"/>
      <c r="VYO8" s="199"/>
      <c r="VYP8" s="199"/>
      <c r="VYQ8" s="199"/>
      <c r="VYR8" s="199"/>
      <c r="VYS8" s="199"/>
      <c r="VYT8" s="199"/>
      <c r="VYU8" s="199"/>
      <c r="VYV8" s="189"/>
      <c r="VYW8" s="209"/>
      <c r="VYX8" s="179"/>
      <c r="VYY8" s="179"/>
      <c r="VYZ8" s="179"/>
      <c r="VZA8" s="179"/>
      <c r="VZB8" s="179"/>
      <c r="VZC8" s="179"/>
      <c r="VZD8" s="199"/>
      <c r="VZE8" s="199"/>
      <c r="VZF8" s="199"/>
      <c r="VZG8" s="199"/>
      <c r="VZH8" s="199"/>
      <c r="VZI8" s="199"/>
      <c r="VZJ8" s="199"/>
      <c r="VZK8" s="199"/>
      <c r="VZL8" s="189"/>
      <c r="VZM8" s="209"/>
      <c r="VZN8" s="179"/>
      <c r="VZO8" s="179"/>
      <c r="VZP8" s="179"/>
      <c r="VZQ8" s="179"/>
      <c r="VZR8" s="179"/>
      <c r="VZS8" s="179"/>
      <c r="VZT8" s="199"/>
      <c r="VZU8" s="199"/>
      <c r="VZV8" s="199"/>
      <c r="VZW8" s="199"/>
      <c r="VZX8" s="199"/>
      <c r="VZY8" s="199"/>
      <c r="VZZ8" s="199"/>
      <c r="WAA8" s="199"/>
      <c r="WAB8" s="189"/>
      <c r="WAC8" s="209"/>
      <c r="WAD8" s="179"/>
      <c r="WAE8" s="179"/>
      <c r="WAF8" s="179"/>
      <c r="WAG8" s="179"/>
      <c r="WAH8" s="179"/>
      <c r="WAI8" s="179"/>
      <c r="WAJ8" s="199"/>
      <c r="WAK8" s="199"/>
      <c r="WAL8" s="199"/>
      <c r="WAM8" s="199"/>
      <c r="WAN8" s="199"/>
      <c r="WAO8" s="199"/>
      <c r="WAP8" s="199"/>
      <c r="WAQ8" s="199"/>
      <c r="WAR8" s="189"/>
      <c r="WAS8" s="209"/>
      <c r="WAT8" s="179"/>
      <c r="WAU8" s="179"/>
      <c r="WAV8" s="179"/>
      <c r="WAW8" s="179"/>
      <c r="WAX8" s="179"/>
      <c r="WAY8" s="179"/>
      <c r="WAZ8" s="199"/>
      <c r="WBA8" s="199"/>
      <c r="WBB8" s="199"/>
      <c r="WBC8" s="199"/>
      <c r="WBD8" s="199"/>
      <c r="WBE8" s="199"/>
      <c r="WBF8" s="199"/>
      <c r="WBG8" s="199"/>
      <c r="WBH8" s="189"/>
      <c r="WBI8" s="209"/>
      <c r="WBJ8" s="179"/>
      <c r="WBK8" s="179"/>
      <c r="WBL8" s="179"/>
      <c r="WBM8" s="179"/>
      <c r="WBN8" s="179"/>
      <c r="WBO8" s="179"/>
      <c r="WBP8" s="199"/>
      <c r="WBQ8" s="199"/>
      <c r="WBR8" s="199"/>
      <c r="WBS8" s="199"/>
      <c r="WBT8" s="199"/>
      <c r="WBU8" s="199"/>
      <c r="WBV8" s="199"/>
      <c r="WBW8" s="199"/>
      <c r="WBX8" s="189"/>
      <c r="WBY8" s="209"/>
      <c r="WBZ8" s="179"/>
      <c r="WCA8" s="179"/>
      <c r="WCB8" s="179"/>
      <c r="WCC8" s="179"/>
      <c r="WCD8" s="179"/>
      <c r="WCE8" s="179"/>
      <c r="WCF8" s="199"/>
      <c r="WCG8" s="199"/>
      <c r="WCH8" s="199"/>
      <c r="WCI8" s="199"/>
      <c r="WCJ8" s="199"/>
      <c r="WCK8" s="199"/>
      <c r="WCL8" s="199"/>
      <c r="WCM8" s="199"/>
      <c r="WCN8" s="189"/>
      <c r="WCO8" s="209"/>
      <c r="WCP8" s="179"/>
      <c r="WCQ8" s="179"/>
      <c r="WCR8" s="179"/>
      <c r="WCS8" s="179"/>
      <c r="WCT8" s="179"/>
      <c r="WCU8" s="179"/>
      <c r="WCV8" s="199"/>
      <c r="WCW8" s="199"/>
      <c r="WCX8" s="199"/>
      <c r="WCY8" s="199"/>
      <c r="WCZ8" s="199"/>
      <c r="WDA8" s="199"/>
      <c r="WDB8" s="199"/>
      <c r="WDC8" s="199"/>
      <c r="WDD8" s="189"/>
      <c r="WDE8" s="209"/>
      <c r="WDF8" s="179"/>
      <c r="WDG8" s="179"/>
      <c r="WDH8" s="179"/>
      <c r="WDI8" s="179"/>
      <c r="WDJ8" s="179"/>
      <c r="WDK8" s="179"/>
      <c r="WDL8" s="199"/>
      <c r="WDM8" s="199"/>
      <c r="WDN8" s="199"/>
      <c r="WDO8" s="199"/>
      <c r="WDP8" s="199"/>
      <c r="WDQ8" s="199"/>
      <c r="WDR8" s="199"/>
      <c r="WDS8" s="199"/>
      <c r="WDT8" s="189"/>
      <c r="WDU8" s="209"/>
      <c r="WDV8" s="179"/>
      <c r="WDW8" s="179"/>
      <c r="WDX8" s="179"/>
      <c r="WDY8" s="179"/>
      <c r="WDZ8" s="179"/>
      <c r="WEA8" s="179"/>
      <c r="WEB8" s="199"/>
      <c r="WEC8" s="199"/>
      <c r="WED8" s="199"/>
      <c r="WEE8" s="199"/>
      <c r="WEF8" s="199"/>
      <c r="WEG8" s="199"/>
      <c r="WEH8" s="199"/>
      <c r="WEI8" s="199"/>
      <c r="WEJ8" s="189"/>
      <c r="WEK8" s="209"/>
      <c r="WEL8" s="179"/>
      <c r="WEM8" s="179"/>
      <c r="WEN8" s="179"/>
      <c r="WEO8" s="179"/>
      <c r="WEP8" s="179"/>
      <c r="WEQ8" s="179"/>
      <c r="WER8" s="199"/>
      <c r="WES8" s="199"/>
      <c r="WET8" s="199"/>
      <c r="WEU8" s="199"/>
      <c r="WEV8" s="199"/>
      <c r="WEW8" s="199"/>
      <c r="WEX8" s="199"/>
      <c r="WEY8" s="199"/>
      <c r="WEZ8" s="189"/>
      <c r="WFA8" s="209"/>
      <c r="WFB8" s="179"/>
      <c r="WFC8" s="179"/>
      <c r="WFD8" s="179"/>
      <c r="WFE8" s="179"/>
      <c r="WFF8" s="179"/>
      <c r="WFG8" s="179"/>
      <c r="WFH8" s="199"/>
      <c r="WFI8" s="199"/>
      <c r="WFJ8" s="199"/>
      <c r="WFK8" s="199"/>
      <c r="WFL8" s="199"/>
      <c r="WFM8" s="199"/>
      <c r="WFN8" s="199"/>
      <c r="WFO8" s="199"/>
      <c r="WFP8" s="189"/>
      <c r="WFQ8" s="209"/>
      <c r="WFR8" s="179"/>
      <c r="WFS8" s="179"/>
      <c r="WFT8" s="179"/>
      <c r="WFU8" s="179"/>
      <c r="WFV8" s="179"/>
      <c r="WFW8" s="179"/>
      <c r="WFX8" s="199"/>
      <c r="WFY8" s="199"/>
      <c r="WFZ8" s="199"/>
      <c r="WGA8" s="199"/>
      <c r="WGB8" s="199"/>
      <c r="WGC8" s="199"/>
      <c r="WGD8" s="199"/>
      <c r="WGE8" s="199"/>
      <c r="WGF8" s="189"/>
      <c r="WGG8" s="209"/>
      <c r="WGH8" s="179"/>
      <c r="WGI8" s="179"/>
      <c r="WGJ8" s="179"/>
      <c r="WGK8" s="179"/>
      <c r="WGL8" s="179"/>
      <c r="WGM8" s="179"/>
      <c r="WGN8" s="199"/>
      <c r="WGO8" s="199"/>
      <c r="WGP8" s="199"/>
      <c r="WGQ8" s="199"/>
      <c r="WGR8" s="199"/>
      <c r="WGS8" s="199"/>
      <c r="WGT8" s="199"/>
      <c r="WGU8" s="199"/>
      <c r="WGV8" s="189"/>
      <c r="WGW8" s="209"/>
      <c r="WGX8" s="179"/>
      <c r="WGY8" s="179"/>
      <c r="WGZ8" s="179"/>
      <c r="WHA8" s="179"/>
      <c r="WHB8" s="179"/>
      <c r="WHC8" s="179"/>
      <c r="WHD8" s="199"/>
      <c r="WHE8" s="199"/>
      <c r="WHF8" s="199"/>
      <c r="WHG8" s="199"/>
      <c r="WHH8" s="199"/>
      <c r="WHI8" s="199"/>
      <c r="WHJ8" s="199"/>
      <c r="WHK8" s="199"/>
      <c r="WHL8" s="189"/>
      <c r="WHM8" s="209"/>
      <c r="WHN8" s="179"/>
      <c r="WHO8" s="179"/>
      <c r="WHP8" s="179"/>
      <c r="WHQ8" s="179"/>
      <c r="WHR8" s="179"/>
      <c r="WHS8" s="179"/>
      <c r="WHT8" s="199"/>
      <c r="WHU8" s="199"/>
      <c r="WHV8" s="199"/>
      <c r="WHW8" s="199"/>
      <c r="WHX8" s="199"/>
      <c r="WHY8" s="199"/>
      <c r="WHZ8" s="199"/>
      <c r="WIA8" s="199"/>
      <c r="WIB8" s="189"/>
      <c r="WIC8" s="209"/>
      <c r="WID8" s="179"/>
      <c r="WIE8" s="179"/>
      <c r="WIF8" s="179"/>
      <c r="WIG8" s="179"/>
      <c r="WIH8" s="179"/>
      <c r="WII8" s="179"/>
      <c r="WIJ8" s="199"/>
      <c r="WIK8" s="199"/>
      <c r="WIL8" s="199"/>
      <c r="WIM8" s="199"/>
      <c r="WIN8" s="199"/>
      <c r="WIO8" s="199"/>
      <c r="WIP8" s="199"/>
      <c r="WIQ8" s="199"/>
      <c r="WIR8" s="189"/>
      <c r="WIS8" s="209"/>
      <c r="WIT8" s="179"/>
      <c r="WIU8" s="179"/>
      <c r="WIV8" s="179"/>
      <c r="WIW8" s="179"/>
      <c r="WIX8" s="179"/>
      <c r="WIY8" s="179"/>
      <c r="WIZ8" s="199"/>
      <c r="WJA8" s="199"/>
      <c r="WJB8" s="199"/>
      <c r="WJC8" s="199"/>
      <c r="WJD8" s="199"/>
      <c r="WJE8" s="199"/>
      <c r="WJF8" s="199"/>
      <c r="WJG8" s="199"/>
      <c r="WJH8" s="189"/>
      <c r="WJI8" s="209"/>
      <c r="WJJ8" s="179"/>
      <c r="WJK8" s="179"/>
      <c r="WJL8" s="179"/>
      <c r="WJM8" s="179"/>
      <c r="WJN8" s="179"/>
      <c r="WJO8" s="179"/>
      <c r="WJP8" s="199"/>
      <c r="WJQ8" s="199"/>
      <c r="WJR8" s="199"/>
      <c r="WJS8" s="199"/>
      <c r="WJT8" s="199"/>
      <c r="WJU8" s="199"/>
      <c r="WJV8" s="199"/>
      <c r="WJW8" s="199"/>
      <c r="WJX8" s="189"/>
      <c r="WJY8" s="209"/>
      <c r="WJZ8" s="179"/>
      <c r="WKA8" s="179"/>
      <c r="WKB8" s="179"/>
      <c r="WKC8" s="179"/>
      <c r="WKD8" s="179"/>
      <c r="WKE8" s="179"/>
      <c r="WKF8" s="199"/>
      <c r="WKG8" s="199"/>
      <c r="WKH8" s="199"/>
      <c r="WKI8" s="199"/>
      <c r="WKJ8" s="199"/>
      <c r="WKK8" s="199"/>
      <c r="WKL8" s="199"/>
      <c r="WKM8" s="199"/>
      <c r="WKN8" s="189"/>
      <c r="WKO8" s="209"/>
      <c r="WKP8" s="179"/>
      <c r="WKQ8" s="179"/>
      <c r="WKR8" s="179"/>
      <c r="WKS8" s="179"/>
      <c r="WKT8" s="179"/>
      <c r="WKU8" s="179"/>
      <c r="WKV8" s="199"/>
      <c r="WKW8" s="199"/>
      <c r="WKX8" s="199"/>
      <c r="WKY8" s="199"/>
      <c r="WKZ8" s="199"/>
      <c r="WLA8" s="199"/>
      <c r="WLB8" s="199"/>
      <c r="WLC8" s="199"/>
      <c r="WLD8" s="189"/>
      <c r="WLE8" s="209"/>
      <c r="WLF8" s="179"/>
      <c r="WLG8" s="179"/>
      <c r="WLH8" s="179"/>
      <c r="WLI8" s="179"/>
      <c r="WLJ8" s="179"/>
      <c r="WLK8" s="179"/>
      <c r="WLL8" s="199"/>
      <c r="WLM8" s="199"/>
      <c r="WLN8" s="199"/>
      <c r="WLO8" s="199"/>
      <c r="WLP8" s="199"/>
      <c r="WLQ8" s="199"/>
      <c r="WLR8" s="199"/>
      <c r="WLS8" s="199"/>
      <c r="WLT8" s="189"/>
      <c r="WLU8" s="209"/>
      <c r="WLV8" s="179"/>
      <c r="WLW8" s="179"/>
      <c r="WLX8" s="179"/>
      <c r="WLY8" s="179"/>
      <c r="WLZ8" s="179"/>
      <c r="WMA8" s="179"/>
      <c r="WMB8" s="199"/>
      <c r="WMC8" s="199"/>
      <c r="WMD8" s="199"/>
      <c r="WME8" s="199"/>
      <c r="WMF8" s="199"/>
      <c r="WMG8" s="199"/>
      <c r="WMH8" s="199"/>
      <c r="WMI8" s="199"/>
      <c r="WMJ8" s="189"/>
      <c r="WMK8" s="209"/>
      <c r="WML8" s="179"/>
      <c r="WMM8" s="179"/>
      <c r="WMN8" s="179"/>
      <c r="WMO8" s="179"/>
      <c r="WMP8" s="179"/>
      <c r="WMQ8" s="179"/>
      <c r="WMR8" s="199"/>
      <c r="WMS8" s="199"/>
      <c r="WMT8" s="199"/>
      <c r="WMU8" s="199"/>
      <c r="WMV8" s="199"/>
      <c r="WMW8" s="199"/>
      <c r="WMX8" s="199"/>
      <c r="WMY8" s="199"/>
      <c r="WMZ8" s="189"/>
      <c r="WNA8" s="209"/>
      <c r="WNB8" s="179"/>
      <c r="WNC8" s="179"/>
      <c r="WND8" s="179"/>
      <c r="WNE8" s="179"/>
      <c r="WNF8" s="179"/>
      <c r="WNG8" s="179"/>
      <c r="WNH8" s="199"/>
      <c r="WNI8" s="199"/>
      <c r="WNJ8" s="199"/>
      <c r="WNK8" s="199"/>
      <c r="WNL8" s="199"/>
      <c r="WNM8" s="199"/>
      <c r="WNN8" s="199"/>
      <c r="WNO8" s="199"/>
      <c r="WNP8" s="189"/>
      <c r="WNQ8" s="209"/>
      <c r="WNR8" s="179"/>
      <c r="WNS8" s="179"/>
      <c r="WNT8" s="179"/>
      <c r="WNU8" s="179"/>
      <c r="WNV8" s="179"/>
      <c r="WNW8" s="179"/>
      <c r="WNX8" s="199"/>
      <c r="WNY8" s="199"/>
      <c r="WNZ8" s="199"/>
      <c r="WOA8" s="199"/>
      <c r="WOB8" s="199"/>
      <c r="WOC8" s="199"/>
      <c r="WOD8" s="199"/>
      <c r="WOE8" s="199"/>
      <c r="WOF8" s="189"/>
      <c r="WOG8" s="209"/>
      <c r="WOH8" s="179"/>
      <c r="WOI8" s="179"/>
      <c r="WOJ8" s="179"/>
      <c r="WOK8" s="179"/>
      <c r="WOL8" s="179"/>
      <c r="WOM8" s="179"/>
      <c r="WON8" s="199"/>
      <c r="WOO8" s="199"/>
      <c r="WOP8" s="199"/>
      <c r="WOQ8" s="199"/>
      <c r="WOR8" s="199"/>
      <c r="WOS8" s="199"/>
      <c r="WOT8" s="199"/>
      <c r="WOU8" s="199"/>
      <c r="WOV8" s="189"/>
      <c r="WOW8" s="209"/>
      <c r="WOX8" s="179"/>
      <c r="WOY8" s="179"/>
      <c r="WOZ8" s="179"/>
      <c r="WPA8" s="179"/>
      <c r="WPB8" s="179"/>
      <c r="WPC8" s="179"/>
      <c r="WPD8" s="199"/>
      <c r="WPE8" s="199"/>
      <c r="WPF8" s="199"/>
      <c r="WPG8" s="199"/>
      <c r="WPH8" s="199"/>
      <c r="WPI8" s="199"/>
      <c r="WPJ8" s="199"/>
      <c r="WPK8" s="199"/>
      <c r="WPL8" s="189"/>
      <c r="WPM8" s="209"/>
      <c r="WPN8" s="179"/>
      <c r="WPO8" s="179"/>
      <c r="WPP8" s="179"/>
      <c r="WPQ8" s="179"/>
      <c r="WPR8" s="179"/>
      <c r="WPS8" s="179"/>
      <c r="WPT8" s="199"/>
      <c r="WPU8" s="199"/>
      <c r="WPV8" s="199"/>
      <c r="WPW8" s="199"/>
      <c r="WPX8" s="199"/>
      <c r="WPY8" s="199"/>
      <c r="WPZ8" s="199"/>
      <c r="WQA8" s="199"/>
      <c r="WQB8" s="189"/>
      <c r="WQC8" s="209"/>
      <c r="WQD8" s="179"/>
      <c r="WQE8" s="179"/>
      <c r="WQF8" s="179"/>
      <c r="WQG8" s="179"/>
      <c r="WQH8" s="179"/>
      <c r="WQI8" s="179"/>
      <c r="WQJ8" s="199"/>
      <c r="WQK8" s="199"/>
      <c r="WQL8" s="199"/>
      <c r="WQM8" s="199"/>
      <c r="WQN8" s="199"/>
      <c r="WQO8" s="199"/>
      <c r="WQP8" s="199"/>
      <c r="WQQ8" s="199"/>
      <c r="WQR8" s="189"/>
      <c r="WQS8" s="209"/>
      <c r="WQT8" s="179"/>
      <c r="WQU8" s="179"/>
      <c r="WQV8" s="179"/>
      <c r="WQW8" s="179"/>
      <c r="WQX8" s="179"/>
      <c r="WQY8" s="179"/>
      <c r="WQZ8" s="199"/>
      <c r="WRA8" s="199"/>
      <c r="WRB8" s="199"/>
      <c r="WRC8" s="199"/>
      <c r="WRD8" s="199"/>
      <c r="WRE8" s="199"/>
      <c r="WRF8" s="199"/>
      <c r="WRG8" s="199"/>
      <c r="WRH8" s="189"/>
      <c r="WRI8" s="209"/>
      <c r="WRJ8" s="179"/>
      <c r="WRK8" s="179"/>
      <c r="WRL8" s="179"/>
      <c r="WRM8" s="179"/>
      <c r="WRN8" s="179"/>
      <c r="WRO8" s="179"/>
      <c r="WRP8" s="199"/>
      <c r="WRQ8" s="199"/>
      <c r="WRR8" s="199"/>
      <c r="WRS8" s="199"/>
      <c r="WRT8" s="199"/>
      <c r="WRU8" s="199"/>
      <c r="WRV8" s="199"/>
      <c r="WRW8" s="199"/>
      <c r="WRX8" s="189"/>
      <c r="WRY8" s="209"/>
      <c r="WRZ8" s="179"/>
      <c r="WSA8" s="179"/>
      <c r="WSB8" s="179"/>
      <c r="WSC8" s="179"/>
      <c r="WSD8" s="179"/>
      <c r="WSE8" s="179"/>
      <c r="WSF8" s="199"/>
      <c r="WSG8" s="199"/>
      <c r="WSH8" s="199"/>
      <c r="WSI8" s="199"/>
      <c r="WSJ8" s="199"/>
      <c r="WSK8" s="199"/>
      <c r="WSL8" s="199"/>
      <c r="WSM8" s="199"/>
      <c r="WSN8" s="189"/>
      <c r="WSO8" s="209"/>
      <c r="WSP8" s="179"/>
      <c r="WSQ8" s="179"/>
      <c r="WSR8" s="179"/>
      <c r="WSS8" s="179"/>
      <c r="WST8" s="179"/>
      <c r="WSU8" s="179"/>
      <c r="WSV8" s="199"/>
      <c r="WSW8" s="199"/>
      <c r="WSX8" s="199"/>
      <c r="WSY8" s="199"/>
      <c r="WSZ8" s="199"/>
      <c r="WTA8" s="199"/>
      <c r="WTB8" s="199"/>
      <c r="WTC8" s="199"/>
      <c r="WTD8" s="189"/>
      <c r="WTE8" s="209"/>
      <c r="WTF8" s="179"/>
      <c r="WTG8" s="179"/>
      <c r="WTH8" s="179"/>
      <c r="WTI8" s="179"/>
      <c r="WTJ8" s="179"/>
      <c r="WTK8" s="179"/>
      <c r="WTL8" s="199"/>
      <c r="WTM8" s="199"/>
      <c r="WTN8" s="199"/>
      <c r="WTO8" s="199"/>
      <c r="WTP8" s="199"/>
      <c r="WTQ8" s="199"/>
      <c r="WTR8" s="199"/>
      <c r="WTS8" s="199"/>
      <c r="WTT8" s="189"/>
      <c r="WTU8" s="209"/>
      <c r="WTV8" s="179"/>
      <c r="WTW8" s="179"/>
      <c r="WTX8" s="179"/>
      <c r="WTY8" s="179"/>
      <c r="WTZ8" s="179"/>
      <c r="WUA8" s="179"/>
      <c r="WUB8" s="199"/>
      <c r="WUC8" s="199"/>
      <c r="WUD8" s="199"/>
      <c r="WUE8" s="199"/>
      <c r="WUF8" s="199"/>
      <c r="WUG8" s="199"/>
      <c r="WUH8" s="199"/>
      <c r="WUI8" s="199"/>
      <c r="WUJ8" s="189"/>
      <c r="WUK8" s="209"/>
      <c r="WUL8" s="179"/>
      <c r="WUM8" s="179"/>
      <c r="WUN8" s="179"/>
      <c r="WUO8" s="179"/>
      <c r="WUP8" s="179"/>
      <c r="WUQ8" s="179"/>
      <c r="WUR8" s="199"/>
      <c r="WUS8" s="199"/>
      <c r="WUT8" s="199"/>
      <c r="WUU8" s="199"/>
      <c r="WUV8" s="199"/>
      <c r="WUW8" s="199"/>
      <c r="WUX8" s="199"/>
      <c r="WUY8" s="199"/>
      <c r="WUZ8" s="189"/>
      <c r="WVA8" s="209"/>
      <c r="WVB8" s="179"/>
      <c r="WVC8" s="179"/>
      <c r="WVD8" s="179"/>
      <c r="WVE8" s="179"/>
      <c r="WVF8" s="179"/>
      <c r="WVG8" s="179"/>
      <c r="WVH8" s="199"/>
      <c r="WVI8" s="199"/>
      <c r="WVJ8" s="199"/>
      <c r="WVK8" s="199"/>
      <c r="WVL8" s="199"/>
      <c r="WVM8" s="199"/>
      <c r="WVN8" s="199"/>
      <c r="WVO8" s="199"/>
      <c r="WVP8" s="189"/>
      <c r="WVQ8" s="209"/>
      <c r="WVR8" s="179"/>
      <c r="WVS8" s="179"/>
      <c r="WVT8" s="179"/>
      <c r="WVU8" s="179"/>
      <c r="WVV8" s="179"/>
      <c r="WVW8" s="179"/>
      <c r="WVX8" s="199"/>
      <c r="WVY8" s="199"/>
      <c r="WVZ8" s="199"/>
      <c r="WWA8" s="199"/>
      <c r="WWB8" s="199"/>
      <c r="WWC8" s="199"/>
      <c r="WWD8" s="199"/>
      <c r="WWE8" s="199"/>
      <c r="WWF8" s="189"/>
      <c r="WWG8" s="209"/>
      <c r="WWH8" s="179"/>
      <c r="WWI8" s="179"/>
      <c r="WWJ8" s="179"/>
      <c r="WWK8" s="179"/>
      <c r="WWL8" s="179"/>
      <c r="WWM8" s="179"/>
      <c r="WWN8" s="199"/>
      <c r="WWO8" s="199"/>
      <c r="WWP8" s="199"/>
      <c r="WWQ8" s="199"/>
      <c r="WWR8" s="199"/>
      <c r="WWS8" s="199"/>
      <c r="WWT8" s="199"/>
      <c r="WWU8" s="199"/>
      <c r="WWV8" s="189"/>
      <c r="WWW8" s="209"/>
      <c r="WWX8" s="179"/>
      <c r="WWY8" s="179"/>
      <c r="WWZ8" s="179"/>
      <c r="WXA8" s="179"/>
      <c r="WXB8" s="179"/>
      <c r="WXC8" s="179"/>
      <c r="WXD8" s="199"/>
      <c r="WXE8" s="199"/>
      <c r="WXF8" s="199"/>
      <c r="WXG8" s="199"/>
      <c r="WXH8" s="199"/>
      <c r="WXI8" s="199"/>
      <c r="WXJ8" s="199"/>
      <c r="WXK8" s="199"/>
      <c r="WXL8" s="189"/>
      <c r="WXM8" s="209"/>
      <c r="WXN8" s="179"/>
      <c r="WXO8" s="179"/>
      <c r="WXP8" s="179"/>
      <c r="WXQ8" s="179"/>
      <c r="WXR8" s="179"/>
      <c r="WXS8" s="179"/>
      <c r="WXT8" s="199"/>
      <c r="WXU8" s="199"/>
      <c r="WXV8" s="199"/>
      <c r="WXW8" s="199"/>
      <c r="WXX8" s="199"/>
      <c r="WXY8" s="199"/>
      <c r="WXZ8" s="199"/>
      <c r="WYA8" s="199"/>
      <c r="WYB8" s="189"/>
      <c r="WYC8" s="209"/>
      <c r="WYD8" s="179"/>
      <c r="WYE8" s="179"/>
      <c r="WYF8" s="179"/>
      <c r="WYG8" s="179"/>
      <c r="WYH8" s="179"/>
      <c r="WYI8" s="179"/>
      <c r="WYJ8" s="199"/>
      <c r="WYK8" s="199"/>
      <c r="WYL8" s="199"/>
      <c r="WYM8" s="199"/>
      <c r="WYN8" s="199"/>
      <c r="WYO8" s="199"/>
      <c r="WYP8" s="199"/>
      <c r="WYQ8" s="199"/>
      <c r="WYR8" s="189"/>
      <c r="WYS8" s="209"/>
      <c r="WYT8" s="179"/>
      <c r="WYU8" s="179"/>
      <c r="WYV8" s="179"/>
      <c r="WYW8" s="179"/>
      <c r="WYX8" s="179"/>
      <c r="WYY8" s="179"/>
      <c r="WYZ8" s="199"/>
      <c r="WZA8" s="199"/>
      <c r="WZB8" s="199"/>
      <c r="WZC8" s="199"/>
      <c r="WZD8" s="199"/>
      <c r="WZE8" s="199"/>
      <c r="WZF8" s="199"/>
      <c r="WZG8" s="199"/>
      <c r="WZH8" s="189"/>
      <c r="WZI8" s="209"/>
      <c r="WZJ8" s="179"/>
      <c r="WZK8" s="179"/>
      <c r="WZL8" s="179"/>
      <c r="WZM8" s="179"/>
      <c r="WZN8" s="179"/>
      <c r="WZO8" s="179"/>
      <c r="WZP8" s="199"/>
      <c r="WZQ8" s="199"/>
      <c r="WZR8" s="199"/>
      <c r="WZS8" s="199"/>
      <c r="WZT8" s="199"/>
      <c r="WZU8" s="199"/>
      <c r="WZV8" s="199"/>
      <c r="WZW8" s="199"/>
      <c r="WZX8" s="189"/>
      <c r="WZY8" s="209"/>
      <c r="WZZ8" s="179"/>
      <c r="XAA8" s="179"/>
      <c r="XAB8" s="179"/>
      <c r="XAC8" s="179"/>
      <c r="XAD8" s="179"/>
      <c r="XAE8" s="179"/>
      <c r="XAF8" s="199"/>
      <c r="XAG8" s="199"/>
      <c r="XAH8" s="199"/>
      <c r="XAI8" s="199"/>
      <c r="XAJ8" s="199"/>
      <c r="XAK8" s="199"/>
      <c r="XAL8" s="199"/>
      <c r="XAM8" s="199"/>
      <c r="XAN8" s="189"/>
      <c r="XAO8" s="209"/>
      <c r="XAP8" s="179"/>
      <c r="XAQ8" s="179"/>
      <c r="XAR8" s="179"/>
      <c r="XAS8" s="179"/>
      <c r="XAT8" s="179"/>
      <c r="XAU8" s="179"/>
      <c r="XAV8" s="199"/>
      <c r="XAW8" s="199"/>
      <c r="XAX8" s="199"/>
      <c r="XAY8" s="199"/>
      <c r="XAZ8" s="199"/>
      <c r="XBA8" s="199"/>
      <c r="XBB8" s="199"/>
      <c r="XBC8" s="199"/>
      <c r="XBD8" s="189"/>
      <c r="XBE8" s="209"/>
      <c r="XBF8" s="179"/>
      <c r="XBG8" s="179"/>
      <c r="XBH8" s="179"/>
      <c r="XBI8" s="179"/>
      <c r="XBJ8" s="179"/>
      <c r="XBK8" s="179"/>
      <c r="XBL8" s="199"/>
      <c r="XBM8" s="199"/>
      <c r="XBN8" s="199"/>
      <c r="XBO8" s="199"/>
      <c r="XBP8" s="199"/>
      <c r="XBQ8" s="199"/>
      <c r="XBR8" s="199"/>
      <c r="XBS8" s="199"/>
      <c r="XBT8" s="189"/>
      <c r="XBU8" s="209"/>
      <c r="XBV8" s="179"/>
      <c r="XBW8" s="179"/>
      <c r="XBX8" s="179"/>
      <c r="XBY8" s="179"/>
      <c r="XBZ8" s="179"/>
      <c r="XCA8" s="179"/>
      <c r="XCB8" s="199"/>
      <c r="XCC8" s="199"/>
      <c r="XCD8" s="199"/>
      <c r="XCE8" s="199"/>
      <c r="XCF8" s="199"/>
      <c r="XCG8" s="199"/>
      <c r="XCH8" s="199"/>
      <c r="XCI8" s="199"/>
      <c r="XCJ8" s="189"/>
      <c r="XCK8" s="209"/>
      <c r="XCL8" s="179"/>
      <c r="XCM8" s="179"/>
      <c r="XCN8" s="179"/>
      <c r="XCO8" s="179"/>
      <c r="XCP8" s="179"/>
      <c r="XCQ8" s="179"/>
      <c r="XCR8" s="199"/>
      <c r="XCS8" s="199"/>
      <c r="XCT8" s="199"/>
      <c r="XCU8" s="199"/>
      <c r="XCV8" s="199"/>
      <c r="XCW8" s="199"/>
      <c r="XCX8" s="199"/>
      <c r="XCY8" s="199"/>
      <c r="XCZ8" s="189"/>
      <c r="XDA8" s="209"/>
      <c r="XDB8" s="179"/>
      <c r="XDC8" s="179"/>
      <c r="XDD8" s="179"/>
      <c r="XDE8" s="179"/>
      <c r="XDF8" s="179"/>
      <c r="XDG8" s="179"/>
      <c r="XDH8" s="199"/>
      <c r="XDI8" s="199"/>
      <c r="XDJ8" s="199"/>
      <c r="XDK8" s="199"/>
      <c r="XDL8" s="199"/>
      <c r="XDM8" s="199"/>
      <c r="XDN8" s="199"/>
      <c r="XDO8" s="199"/>
      <c r="XDP8" s="189"/>
      <c r="XDQ8" s="209"/>
      <c r="XDR8" s="179"/>
      <c r="XDS8" s="179"/>
      <c r="XDT8" s="179"/>
      <c r="XDU8" s="179"/>
      <c r="XDV8" s="179"/>
      <c r="XDW8" s="179"/>
      <c r="XDX8" s="199"/>
      <c r="XDY8" s="199"/>
      <c r="XDZ8" s="199"/>
      <c r="XEA8" s="199"/>
      <c r="XEB8" s="199"/>
      <c r="XEC8" s="199"/>
      <c r="XED8" s="199"/>
      <c r="XEE8" s="199"/>
      <c r="XEF8" s="189"/>
      <c r="XEG8" s="209"/>
      <c r="XEH8" s="179"/>
      <c r="XEI8" s="179"/>
      <c r="XEJ8" s="179"/>
      <c r="XEK8" s="179"/>
      <c r="XEL8" s="179"/>
      <c r="XEM8" s="179"/>
      <c r="XEN8" s="199"/>
      <c r="XEO8" s="199"/>
      <c r="XEP8" s="199"/>
      <c r="XEQ8" s="199"/>
      <c r="XER8" s="199"/>
      <c r="XES8" s="199"/>
      <c r="XET8" s="199"/>
      <c r="XEU8" s="199"/>
      <c r="XEV8" s="189"/>
      <c r="XEW8" s="209"/>
      <c r="XEX8" s="179"/>
      <c r="XEY8" s="179"/>
      <c r="XEZ8" s="179"/>
      <c r="XFA8" s="179"/>
      <c r="XFB8" s="179"/>
      <c r="XFC8" s="179"/>
      <c r="XFD8" s="199"/>
    </row>
    <row r="9" spans="1:16384" ht="21" customHeight="1">
      <c r="A9" s="148" t="s">
        <v>19</v>
      </c>
      <c r="B9" s="152">
        <v>33.6</v>
      </c>
      <c r="C9" s="152">
        <f>B9-26.25</f>
        <v>7.3500000000000014</v>
      </c>
      <c r="D9" s="152">
        <v>67.41</v>
      </c>
      <c r="E9" s="153">
        <f t="shared" si="0"/>
        <v>33.809999999999995</v>
      </c>
      <c r="F9" s="152">
        <v>56.1</v>
      </c>
      <c r="G9" s="153">
        <f t="shared" si="0"/>
        <v>-11.309999999999995</v>
      </c>
      <c r="H9" s="152">
        <v>66.67</v>
      </c>
      <c r="I9" s="153">
        <f t="shared" si="0"/>
        <v>10.57</v>
      </c>
      <c r="J9" s="152">
        <v>81.209999999999994</v>
      </c>
      <c r="K9" s="153">
        <f>J9-H9</f>
        <v>14.539999999999992</v>
      </c>
      <c r="L9" s="152">
        <v>102.36</v>
      </c>
      <c r="M9" s="153">
        <f>L9-J9</f>
        <v>21.150000000000006</v>
      </c>
      <c r="N9" s="153">
        <f>L9+O9</f>
        <v>107.67462754482241</v>
      </c>
      <c r="O9" s="153">
        <f>O95+O97+O98+O99+O100</f>
        <v>5.3146275448224216</v>
      </c>
      <c r="P9" s="153">
        <f>N9+Q9</f>
        <v>120.6264226030938</v>
      </c>
      <c r="Q9" s="153">
        <f>Q95+Q97+Q98+Q99+Q100</f>
        <v>12.951795058271387</v>
      </c>
      <c r="R9" s="153">
        <f>P9+S9</f>
        <v>129.42945593522001</v>
      </c>
      <c r="S9" s="153">
        <f>S95+S97+S98+S99+S100</f>
        <v>8.8030333321261978</v>
      </c>
      <c r="T9" s="153">
        <f>R9+U9</f>
        <v>139.91962838239402</v>
      </c>
      <c r="U9" s="153">
        <f>U95+U97+U98+U99+U100</f>
        <v>10.490172447174015</v>
      </c>
      <c r="V9" s="153">
        <f>T9+W9</f>
        <v>150.73648092977507</v>
      </c>
      <c r="W9" s="153">
        <f>W95+W97+W98+W99+W100</f>
        <v>10.816852547381044</v>
      </c>
      <c r="X9" s="189"/>
      <c r="Y9" s="198"/>
      <c r="Z9" s="179"/>
      <c r="AA9" s="179"/>
      <c r="AB9" s="179"/>
      <c r="AC9" s="179"/>
      <c r="AD9" s="179"/>
      <c r="AE9" s="179"/>
      <c r="AF9" s="199"/>
      <c r="AG9" s="199"/>
      <c r="AH9" s="199"/>
      <c r="AI9" s="199"/>
      <c r="AJ9" s="199"/>
      <c r="AK9" s="199"/>
      <c r="AL9" s="199"/>
      <c r="AM9" s="199"/>
      <c r="AN9" s="189"/>
      <c r="AO9" s="209"/>
      <c r="AP9" s="179"/>
      <c r="AQ9" s="179"/>
      <c r="AR9" s="179"/>
      <c r="AS9" s="179"/>
      <c r="AT9" s="179"/>
      <c r="AU9" s="179"/>
      <c r="AV9" s="199"/>
      <c r="AW9" s="199"/>
      <c r="AX9" s="199"/>
      <c r="AY9" s="199"/>
      <c r="AZ9" s="199"/>
      <c r="BA9" s="199"/>
      <c r="BB9" s="199"/>
      <c r="BC9" s="199"/>
      <c r="BD9" s="189"/>
      <c r="BE9" s="209"/>
      <c r="BF9" s="179"/>
      <c r="BG9" s="179"/>
      <c r="BH9" s="179"/>
      <c r="BI9" s="179"/>
      <c r="BJ9" s="179"/>
      <c r="BK9" s="179"/>
      <c r="BL9" s="199"/>
      <c r="BM9" s="199"/>
      <c r="BN9" s="199"/>
      <c r="BO9" s="199"/>
      <c r="BP9" s="199"/>
      <c r="BQ9" s="199"/>
      <c r="BR9" s="199"/>
      <c r="BS9" s="199"/>
      <c r="BT9" s="189"/>
      <c r="BU9" s="209"/>
      <c r="BV9" s="179"/>
      <c r="BW9" s="179"/>
      <c r="BX9" s="179"/>
      <c r="BY9" s="179"/>
      <c r="BZ9" s="179"/>
      <c r="CA9" s="179"/>
      <c r="CB9" s="199"/>
      <c r="CC9" s="199"/>
      <c r="CD9" s="199"/>
      <c r="CE9" s="199"/>
      <c r="CF9" s="199"/>
      <c r="CG9" s="199"/>
      <c r="CH9" s="199"/>
      <c r="CI9" s="199"/>
      <c r="CJ9" s="189"/>
      <c r="CK9" s="209"/>
      <c r="CL9" s="179"/>
      <c r="CM9" s="179"/>
      <c r="CN9" s="179"/>
      <c r="CO9" s="179"/>
      <c r="CP9" s="179"/>
      <c r="CQ9" s="179"/>
      <c r="CR9" s="199"/>
      <c r="CS9" s="199"/>
      <c r="CT9" s="199"/>
      <c r="CU9" s="199"/>
      <c r="CV9" s="199"/>
      <c r="CW9" s="199"/>
      <c r="CX9" s="199"/>
      <c r="CY9" s="199"/>
      <c r="CZ9" s="189"/>
      <c r="DA9" s="209"/>
      <c r="DB9" s="179"/>
      <c r="DC9" s="179"/>
      <c r="DD9" s="179"/>
      <c r="DE9" s="179"/>
      <c r="DF9" s="179"/>
      <c r="DG9" s="179"/>
      <c r="DH9" s="199"/>
      <c r="DI9" s="199"/>
      <c r="DJ9" s="199"/>
      <c r="DK9" s="199"/>
      <c r="DL9" s="199"/>
      <c r="DM9" s="199"/>
      <c r="DN9" s="199"/>
      <c r="DO9" s="199"/>
      <c r="DP9" s="189"/>
      <c r="DQ9" s="209"/>
      <c r="DR9" s="179"/>
      <c r="DS9" s="179"/>
      <c r="DT9" s="179"/>
      <c r="DU9" s="179"/>
      <c r="DV9" s="179"/>
      <c r="DW9" s="179"/>
      <c r="DX9" s="199"/>
      <c r="DY9" s="199"/>
      <c r="DZ9" s="199"/>
      <c r="EA9" s="199"/>
      <c r="EB9" s="199"/>
      <c r="EC9" s="199"/>
      <c r="ED9" s="199"/>
      <c r="EE9" s="199"/>
      <c r="EF9" s="189"/>
      <c r="EG9" s="209"/>
      <c r="EH9" s="179"/>
      <c r="EI9" s="179"/>
      <c r="EJ9" s="179"/>
      <c r="EK9" s="179"/>
      <c r="EL9" s="179"/>
      <c r="EM9" s="179"/>
      <c r="EN9" s="199"/>
      <c r="EO9" s="199"/>
      <c r="EP9" s="199"/>
      <c r="EQ9" s="199"/>
      <c r="ER9" s="199"/>
      <c r="ES9" s="199"/>
      <c r="ET9" s="199"/>
      <c r="EU9" s="199"/>
      <c r="EV9" s="189"/>
      <c r="EW9" s="209"/>
      <c r="EX9" s="179"/>
      <c r="EY9" s="179"/>
      <c r="EZ9" s="179"/>
      <c r="FA9" s="179"/>
      <c r="FB9" s="179"/>
      <c r="FC9" s="179"/>
      <c r="FD9" s="199"/>
      <c r="FE9" s="199"/>
      <c r="FF9" s="199"/>
      <c r="FG9" s="199"/>
      <c r="FH9" s="199"/>
      <c r="FI9" s="199"/>
      <c r="FJ9" s="199"/>
      <c r="FK9" s="199"/>
      <c r="FL9" s="189"/>
      <c r="FM9" s="209"/>
      <c r="FN9" s="179"/>
      <c r="FO9" s="179"/>
      <c r="FP9" s="179"/>
      <c r="FQ9" s="179"/>
      <c r="FR9" s="179"/>
      <c r="FS9" s="179"/>
      <c r="FT9" s="199"/>
      <c r="FU9" s="199"/>
      <c r="FV9" s="199"/>
      <c r="FW9" s="199"/>
      <c r="FX9" s="199"/>
      <c r="FY9" s="199"/>
      <c r="FZ9" s="199"/>
      <c r="GA9" s="199"/>
      <c r="GB9" s="189"/>
      <c r="GC9" s="209"/>
      <c r="GD9" s="179"/>
      <c r="GE9" s="179"/>
      <c r="GF9" s="179"/>
      <c r="GG9" s="179"/>
      <c r="GH9" s="179"/>
      <c r="GI9" s="179"/>
      <c r="GJ9" s="199"/>
      <c r="GK9" s="199"/>
      <c r="GL9" s="199"/>
      <c r="GM9" s="199"/>
      <c r="GN9" s="199"/>
      <c r="GO9" s="199"/>
      <c r="GP9" s="199"/>
      <c r="GQ9" s="199"/>
      <c r="GR9" s="189"/>
      <c r="GS9" s="209"/>
      <c r="GT9" s="179"/>
      <c r="GU9" s="179"/>
      <c r="GV9" s="179"/>
      <c r="GW9" s="179"/>
      <c r="GX9" s="179"/>
      <c r="GY9" s="179"/>
      <c r="GZ9" s="199"/>
      <c r="HA9" s="199"/>
      <c r="HB9" s="199"/>
      <c r="HC9" s="199"/>
      <c r="HD9" s="199"/>
      <c r="HE9" s="199"/>
      <c r="HF9" s="199"/>
      <c r="HG9" s="199"/>
      <c r="HH9" s="189"/>
      <c r="HI9" s="209"/>
      <c r="HJ9" s="179"/>
      <c r="HK9" s="179"/>
      <c r="HL9" s="179"/>
      <c r="HM9" s="179"/>
      <c r="HN9" s="179"/>
      <c r="HO9" s="179"/>
      <c r="HP9" s="199"/>
      <c r="HQ9" s="199"/>
      <c r="HR9" s="199"/>
      <c r="HS9" s="199"/>
      <c r="HT9" s="199"/>
      <c r="HU9" s="199"/>
      <c r="HV9" s="199"/>
      <c r="HW9" s="199"/>
      <c r="HX9" s="189"/>
      <c r="HY9" s="209"/>
      <c r="HZ9" s="179"/>
      <c r="IA9" s="179"/>
      <c r="IB9" s="179"/>
      <c r="IC9" s="179"/>
      <c r="ID9" s="179"/>
      <c r="IE9" s="179"/>
      <c r="IF9" s="199"/>
      <c r="IG9" s="199"/>
      <c r="IH9" s="199"/>
      <c r="II9" s="199"/>
      <c r="IJ9" s="199"/>
      <c r="IK9" s="199"/>
      <c r="IL9" s="199"/>
      <c r="IM9" s="199"/>
      <c r="IN9" s="189"/>
      <c r="IO9" s="209"/>
      <c r="IP9" s="179"/>
      <c r="IQ9" s="179"/>
      <c r="IR9" s="179"/>
      <c r="IS9" s="179"/>
      <c r="IT9" s="179"/>
      <c r="IU9" s="179"/>
      <c r="IV9" s="199"/>
      <c r="IW9" s="199"/>
      <c r="IX9" s="199"/>
      <c r="IY9" s="199"/>
      <c r="IZ9" s="199"/>
      <c r="JA9" s="199"/>
      <c r="JB9" s="199"/>
      <c r="JC9" s="199"/>
      <c r="JD9" s="189"/>
      <c r="JE9" s="209"/>
      <c r="JF9" s="179"/>
      <c r="JG9" s="179"/>
      <c r="JH9" s="179"/>
      <c r="JI9" s="179"/>
      <c r="JJ9" s="179"/>
      <c r="JK9" s="179"/>
      <c r="JL9" s="199"/>
      <c r="JM9" s="199"/>
      <c r="JN9" s="199"/>
      <c r="JO9" s="199"/>
      <c r="JP9" s="199"/>
      <c r="JQ9" s="199"/>
      <c r="JR9" s="199"/>
      <c r="JS9" s="199"/>
      <c r="JT9" s="189"/>
      <c r="JU9" s="209"/>
      <c r="JV9" s="179"/>
      <c r="JW9" s="179"/>
      <c r="JX9" s="179"/>
      <c r="JY9" s="179"/>
      <c r="JZ9" s="179"/>
      <c r="KA9" s="179"/>
      <c r="KB9" s="199"/>
      <c r="KC9" s="199"/>
      <c r="KD9" s="199"/>
      <c r="KE9" s="199"/>
      <c r="KF9" s="199"/>
      <c r="KG9" s="199"/>
      <c r="KH9" s="199"/>
      <c r="KI9" s="199"/>
      <c r="KJ9" s="189"/>
      <c r="KK9" s="209"/>
      <c r="KL9" s="179"/>
      <c r="KM9" s="179"/>
      <c r="KN9" s="179"/>
      <c r="KO9" s="179"/>
      <c r="KP9" s="179"/>
      <c r="KQ9" s="179"/>
      <c r="KR9" s="199"/>
      <c r="KS9" s="199"/>
      <c r="KT9" s="199"/>
      <c r="KU9" s="199"/>
      <c r="KV9" s="199"/>
      <c r="KW9" s="199"/>
      <c r="KX9" s="199"/>
      <c r="KY9" s="199"/>
      <c r="KZ9" s="189"/>
      <c r="LA9" s="209"/>
      <c r="LB9" s="179"/>
      <c r="LC9" s="179"/>
      <c r="LD9" s="179"/>
      <c r="LE9" s="179"/>
      <c r="LF9" s="179"/>
      <c r="LG9" s="179"/>
      <c r="LH9" s="199"/>
      <c r="LI9" s="199"/>
      <c r="LJ9" s="199"/>
      <c r="LK9" s="199"/>
      <c r="LL9" s="199"/>
      <c r="LM9" s="199"/>
      <c r="LN9" s="199"/>
      <c r="LO9" s="199"/>
      <c r="LP9" s="189"/>
      <c r="LQ9" s="209"/>
      <c r="LR9" s="179"/>
      <c r="LS9" s="179"/>
      <c r="LT9" s="179"/>
      <c r="LU9" s="179"/>
      <c r="LV9" s="179"/>
      <c r="LW9" s="179"/>
      <c r="LX9" s="199"/>
      <c r="LY9" s="199"/>
      <c r="LZ9" s="199"/>
      <c r="MA9" s="199"/>
      <c r="MB9" s="199"/>
      <c r="MC9" s="199"/>
      <c r="MD9" s="199"/>
      <c r="ME9" s="199"/>
      <c r="MF9" s="189"/>
      <c r="MG9" s="209"/>
      <c r="MH9" s="179"/>
      <c r="MI9" s="179"/>
      <c r="MJ9" s="179"/>
      <c r="MK9" s="179"/>
      <c r="ML9" s="179"/>
      <c r="MM9" s="179"/>
      <c r="MN9" s="199"/>
      <c r="MO9" s="199"/>
      <c r="MP9" s="199"/>
      <c r="MQ9" s="199"/>
      <c r="MR9" s="199"/>
      <c r="MS9" s="199"/>
      <c r="MT9" s="199"/>
      <c r="MU9" s="199"/>
      <c r="MV9" s="189"/>
      <c r="MW9" s="209"/>
      <c r="MX9" s="179"/>
      <c r="MY9" s="179"/>
      <c r="MZ9" s="179"/>
      <c r="NA9" s="179"/>
      <c r="NB9" s="179"/>
      <c r="NC9" s="179"/>
      <c r="ND9" s="199"/>
      <c r="NE9" s="199"/>
      <c r="NF9" s="199"/>
      <c r="NG9" s="199"/>
      <c r="NH9" s="199"/>
      <c r="NI9" s="199"/>
      <c r="NJ9" s="199"/>
      <c r="NK9" s="199"/>
      <c r="NL9" s="189"/>
      <c r="NM9" s="209"/>
      <c r="NN9" s="179"/>
      <c r="NO9" s="179"/>
      <c r="NP9" s="179"/>
      <c r="NQ9" s="179"/>
      <c r="NR9" s="179"/>
      <c r="NS9" s="179"/>
      <c r="NT9" s="199"/>
      <c r="NU9" s="199"/>
      <c r="NV9" s="199"/>
      <c r="NW9" s="199"/>
      <c r="NX9" s="199"/>
      <c r="NY9" s="199"/>
      <c r="NZ9" s="199"/>
      <c r="OA9" s="199"/>
      <c r="OB9" s="189"/>
      <c r="OC9" s="209"/>
      <c r="OD9" s="179"/>
      <c r="OE9" s="179"/>
      <c r="OF9" s="179"/>
      <c r="OG9" s="179"/>
      <c r="OH9" s="179"/>
      <c r="OI9" s="179"/>
      <c r="OJ9" s="199"/>
      <c r="OK9" s="199"/>
      <c r="OL9" s="199"/>
      <c r="OM9" s="199"/>
      <c r="ON9" s="199"/>
      <c r="OO9" s="199"/>
      <c r="OP9" s="199"/>
      <c r="OQ9" s="199"/>
      <c r="OR9" s="189"/>
      <c r="OS9" s="209"/>
      <c r="OT9" s="179"/>
      <c r="OU9" s="179"/>
      <c r="OV9" s="179"/>
      <c r="OW9" s="179"/>
      <c r="OX9" s="179"/>
      <c r="OY9" s="179"/>
      <c r="OZ9" s="199"/>
      <c r="PA9" s="199"/>
      <c r="PB9" s="199"/>
      <c r="PC9" s="199"/>
      <c r="PD9" s="199"/>
      <c r="PE9" s="199"/>
      <c r="PF9" s="199"/>
      <c r="PG9" s="199"/>
      <c r="PH9" s="189"/>
      <c r="PI9" s="209"/>
      <c r="PJ9" s="179"/>
      <c r="PK9" s="179"/>
      <c r="PL9" s="179"/>
      <c r="PM9" s="179"/>
      <c r="PN9" s="179"/>
      <c r="PO9" s="179"/>
      <c r="PP9" s="199"/>
      <c r="PQ9" s="199"/>
      <c r="PR9" s="199"/>
      <c r="PS9" s="199"/>
      <c r="PT9" s="199"/>
      <c r="PU9" s="199"/>
      <c r="PV9" s="199"/>
      <c r="PW9" s="199"/>
      <c r="PX9" s="189"/>
      <c r="PY9" s="209"/>
      <c r="PZ9" s="179"/>
      <c r="QA9" s="179"/>
      <c r="QB9" s="179"/>
      <c r="QC9" s="179"/>
      <c r="QD9" s="179"/>
      <c r="QE9" s="179"/>
      <c r="QF9" s="199"/>
      <c r="QG9" s="199"/>
      <c r="QH9" s="199"/>
      <c r="QI9" s="199"/>
      <c r="QJ9" s="199"/>
      <c r="QK9" s="199"/>
      <c r="QL9" s="199"/>
      <c r="QM9" s="199"/>
      <c r="QN9" s="189"/>
      <c r="QO9" s="209"/>
      <c r="QP9" s="179"/>
      <c r="QQ9" s="179"/>
      <c r="QR9" s="179"/>
      <c r="QS9" s="179"/>
      <c r="QT9" s="179"/>
      <c r="QU9" s="179"/>
      <c r="QV9" s="199"/>
      <c r="QW9" s="199"/>
      <c r="QX9" s="199"/>
      <c r="QY9" s="199"/>
      <c r="QZ9" s="199"/>
      <c r="RA9" s="199"/>
      <c r="RB9" s="199"/>
      <c r="RC9" s="199"/>
      <c r="RD9" s="189"/>
      <c r="RE9" s="209"/>
      <c r="RF9" s="179"/>
      <c r="RG9" s="179"/>
      <c r="RH9" s="179"/>
      <c r="RI9" s="179"/>
      <c r="RJ9" s="179"/>
      <c r="RK9" s="179"/>
      <c r="RL9" s="199"/>
      <c r="RM9" s="199"/>
      <c r="RN9" s="199"/>
      <c r="RO9" s="199"/>
      <c r="RP9" s="199"/>
      <c r="RQ9" s="199"/>
      <c r="RR9" s="199"/>
      <c r="RS9" s="199"/>
      <c r="RT9" s="189"/>
      <c r="RU9" s="209"/>
      <c r="RV9" s="179"/>
      <c r="RW9" s="179"/>
      <c r="RX9" s="179"/>
      <c r="RY9" s="179"/>
      <c r="RZ9" s="179"/>
      <c r="SA9" s="179"/>
      <c r="SB9" s="199"/>
      <c r="SC9" s="199"/>
      <c r="SD9" s="199"/>
      <c r="SE9" s="199"/>
      <c r="SF9" s="199"/>
      <c r="SG9" s="199"/>
      <c r="SH9" s="199"/>
      <c r="SI9" s="199"/>
      <c r="SJ9" s="189"/>
      <c r="SK9" s="209"/>
      <c r="SL9" s="179"/>
      <c r="SM9" s="179"/>
      <c r="SN9" s="179"/>
      <c r="SO9" s="179"/>
      <c r="SP9" s="179"/>
      <c r="SQ9" s="179"/>
      <c r="SR9" s="199"/>
      <c r="SS9" s="199"/>
      <c r="ST9" s="199"/>
      <c r="SU9" s="199"/>
      <c r="SV9" s="199"/>
      <c r="SW9" s="199"/>
      <c r="SX9" s="199"/>
      <c r="SY9" s="199"/>
      <c r="SZ9" s="189"/>
      <c r="TA9" s="209"/>
      <c r="TB9" s="179"/>
      <c r="TC9" s="179"/>
      <c r="TD9" s="179"/>
      <c r="TE9" s="179"/>
      <c r="TF9" s="179"/>
      <c r="TG9" s="179"/>
      <c r="TH9" s="199"/>
      <c r="TI9" s="199"/>
      <c r="TJ9" s="199"/>
      <c r="TK9" s="199"/>
      <c r="TL9" s="199"/>
      <c r="TM9" s="199"/>
      <c r="TN9" s="199"/>
      <c r="TO9" s="199"/>
      <c r="TP9" s="189"/>
      <c r="TQ9" s="209"/>
      <c r="TR9" s="179"/>
      <c r="TS9" s="179"/>
      <c r="TT9" s="179"/>
      <c r="TU9" s="179"/>
      <c r="TV9" s="179"/>
      <c r="TW9" s="179"/>
      <c r="TX9" s="199"/>
      <c r="TY9" s="199"/>
      <c r="TZ9" s="199"/>
      <c r="UA9" s="199"/>
      <c r="UB9" s="199"/>
      <c r="UC9" s="199"/>
      <c r="UD9" s="199"/>
      <c r="UE9" s="199"/>
      <c r="UF9" s="189"/>
      <c r="UG9" s="209"/>
      <c r="UH9" s="179"/>
      <c r="UI9" s="179"/>
      <c r="UJ9" s="179"/>
      <c r="UK9" s="179"/>
      <c r="UL9" s="179"/>
      <c r="UM9" s="179"/>
      <c r="UN9" s="199"/>
      <c r="UO9" s="199"/>
      <c r="UP9" s="199"/>
      <c r="UQ9" s="199"/>
      <c r="UR9" s="199"/>
      <c r="US9" s="199"/>
      <c r="UT9" s="199"/>
      <c r="UU9" s="199"/>
      <c r="UV9" s="189"/>
      <c r="UW9" s="209"/>
      <c r="UX9" s="179"/>
      <c r="UY9" s="179"/>
      <c r="UZ9" s="179"/>
      <c r="VA9" s="179"/>
      <c r="VB9" s="179"/>
      <c r="VC9" s="179"/>
      <c r="VD9" s="199"/>
      <c r="VE9" s="199"/>
      <c r="VF9" s="199"/>
      <c r="VG9" s="199"/>
      <c r="VH9" s="199"/>
      <c r="VI9" s="199"/>
      <c r="VJ9" s="199"/>
      <c r="VK9" s="199"/>
      <c r="VL9" s="189"/>
      <c r="VM9" s="209"/>
      <c r="VN9" s="179"/>
      <c r="VO9" s="179"/>
      <c r="VP9" s="179"/>
      <c r="VQ9" s="179"/>
      <c r="VR9" s="179"/>
      <c r="VS9" s="179"/>
      <c r="VT9" s="199"/>
      <c r="VU9" s="199"/>
      <c r="VV9" s="199"/>
      <c r="VW9" s="199"/>
      <c r="VX9" s="199"/>
      <c r="VY9" s="199"/>
      <c r="VZ9" s="199"/>
      <c r="WA9" s="199"/>
      <c r="WB9" s="189"/>
      <c r="WC9" s="209"/>
      <c r="WD9" s="179"/>
      <c r="WE9" s="179"/>
      <c r="WF9" s="179"/>
      <c r="WG9" s="179"/>
      <c r="WH9" s="179"/>
      <c r="WI9" s="179"/>
      <c r="WJ9" s="199"/>
      <c r="WK9" s="199"/>
      <c r="WL9" s="199"/>
      <c r="WM9" s="199"/>
      <c r="WN9" s="199"/>
      <c r="WO9" s="199"/>
      <c r="WP9" s="199"/>
      <c r="WQ9" s="199"/>
      <c r="WR9" s="189"/>
      <c r="WS9" s="209"/>
      <c r="WT9" s="179"/>
      <c r="WU9" s="179"/>
      <c r="WV9" s="179"/>
      <c r="WW9" s="179"/>
      <c r="WX9" s="179"/>
      <c r="WY9" s="179"/>
      <c r="WZ9" s="199"/>
      <c r="XA9" s="199"/>
      <c r="XB9" s="199"/>
      <c r="XC9" s="199"/>
      <c r="XD9" s="199"/>
      <c r="XE9" s="199"/>
      <c r="XF9" s="199"/>
      <c r="XG9" s="199"/>
      <c r="XH9" s="189"/>
      <c r="XI9" s="209"/>
      <c r="XJ9" s="179"/>
      <c r="XK9" s="179"/>
      <c r="XL9" s="179"/>
      <c r="XM9" s="179"/>
      <c r="XN9" s="179"/>
      <c r="XO9" s="179"/>
      <c r="XP9" s="199"/>
      <c r="XQ9" s="199"/>
      <c r="XR9" s="199"/>
      <c r="XS9" s="199"/>
      <c r="XT9" s="199"/>
      <c r="XU9" s="199"/>
      <c r="XV9" s="199"/>
      <c r="XW9" s="199"/>
      <c r="XX9" s="189"/>
      <c r="XY9" s="209"/>
      <c r="XZ9" s="179"/>
      <c r="YA9" s="179"/>
      <c r="YB9" s="179"/>
      <c r="YC9" s="179"/>
      <c r="YD9" s="179"/>
      <c r="YE9" s="179"/>
      <c r="YF9" s="199"/>
      <c r="YG9" s="199"/>
      <c r="YH9" s="199"/>
      <c r="YI9" s="199"/>
      <c r="YJ9" s="199"/>
      <c r="YK9" s="199"/>
      <c r="YL9" s="199"/>
      <c r="YM9" s="199"/>
      <c r="YN9" s="189"/>
      <c r="YO9" s="209"/>
      <c r="YP9" s="179"/>
      <c r="YQ9" s="179"/>
      <c r="YR9" s="179"/>
      <c r="YS9" s="179"/>
      <c r="YT9" s="179"/>
      <c r="YU9" s="179"/>
      <c r="YV9" s="199"/>
      <c r="YW9" s="199"/>
      <c r="YX9" s="199"/>
      <c r="YY9" s="199"/>
      <c r="YZ9" s="199"/>
      <c r="ZA9" s="199"/>
      <c r="ZB9" s="199"/>
      <c r="ZC9" s="199"/>
      <c r="ZD9" s="189"/>
      <c r="ZE9" s="209"/>
      <c r="ZF9" s="179"/>
      <c r="ZG9" s="179"/>
      <c r="ZH9" s="179"/>
      <c r="ZI9" s="179"/>
      <c r="ZJ9" s="179"/>
      <c r="ZK9" s="179"/>
      <c r="ZL9" s="199"/>
      <c r="ZM9" s="199"/>
      <c r="ZN9" s="199"/>
      <c r="ZO9" s="199"/>
      <c r="ZP9" s="199"/>
      <c r="ZQ9" s="199"/>
      <c r="ZR9" s="199"/>
      <c r="ZS9" s="199"/>
      <c r="ZT9" s="189"/>
      <c r="ZU9" s="209"/>
      <c r="ZV9" s="179"/>
      <c r="ZW9" s="179"/>
      <c r="ZX9" s="179"/>
      <c r="ZY9" s="179"/>
      <c r="ZZ9" s="179"/>
      <c r="AAA9" s="179"/>
      <c r="AAB9" s="199"/>
      <c r="AAC9" s="199"/>
      <c r="AAD9" s="199"/>
      <c r="AAE9" s="199"/>
      <c r="AAF9" s="199"/>
      <c r="AAG9" s="199"/>
      <c r="AAH9" s="199"/>
      <c r="AAI9" s="199"/>
      <c r="AAJ9" s="189"/>
      <c r="AAK9" s="209"/>
      <c r="AAL9" s="179"/>
      <c r="AAM9" s="179"/>
      <c r="AAN9" s="179"/>
      <c r="AAO9" s="179"/>
      <c r="AAP9" s="179"/>
      <c r="AAQ9" s="179"/>
      <c r="AAR9" s="199"/>
      <c r="AAS9" s="199"/>
      <c r="AAT9" s="199"/>
      <c r="AAU9" s="199"/>
      <c r="AAV9" s="199"/>
      <c r="AAW9" s="199"/>
      <c r="AAX9" s="199"/>
      <c r="AAY9" s="199"/>
      <c r="AAZ9" s="189"/>
      <c r="ABA9" s="209"/>
      <c r="ABB9" s="179"/>
      <c r="ABC9" s="179"/>
      <c r="ABD9" s="179"/>
      <c r="ABE9" s="179"/>
      <c r="ABF9" s="179"/>
      <c r="ABG9" s="179"/>
      <c r="ABH9" s="199"/>
      <c r="ABI9" s="199"/>
      <c r="ABJ9" s="199"/>
      <c r="ABK9" s="199"/>
      <c r="ABL9" s="199"/>
      <c r="ABM9" s="199"/>
      <c r="ABN9" s="199"/>
      <c r="ABO9" s="199"/>
      <c r="ABP9" s="189"/>
      <c r="ABQ9" s="209"/>
      <c r="ABR9" s="179"/>
      <c r="ABS9" s="179"/>
      <c r="ABT9" s="179"/>
      <c r="ABU9" s="179"/>
      <c r="ABV9" s="179"/>
      <c r="ABW9" s="179"/>
      <c r="ABX9" s="199"/>
      <c r="ABY9" s="199"/>
      <c r="ABZ9" s="199"/>
      <c r="ACA9" s="199"/>
      <c r="ACB9" s="199"/>
      <c r="ACC9" s="199"/>
      <c r="ACD9" s="199"/>
      <c r="ACE9" s="199"/>
      <c r="ACF9" s="189"/>
      <c r="ACG9" s="209"/>
      <c r="ACH9" s="179"/>
      <c r="ACI9" s="179"/>
      <c r="ACJ9" s="179"/>
      <c r="ACK9" s="179"/>
      <c r="ACL9" s="179"/>
      <c r="ACM9" s="179"/>
      <c r="ACN9" s="199"/>
      <c r="ACO9" s="199"/>
      <c r="ACP9" s="199"/>
      <c r="ACQ9" s="199"/>
      <c r="ACR9" s="199"/>
      <c r="ACS9" s="199"/>
      <c r="ACT9" s="199"/>
      <c r="ACU9" s="199"/>
      <c r="ACV9" s="189"/>
      <c r="ACW9" s="209"/>
      <c r="ACX9" s="179"/>
      <c r="ACY9" s="179"/>
      <c r="ACZ9" s="179"/>
      <c r="ADA9" s="179"/>
      <c r="ADB9" s="179"/>
      <c r="ADC9" s="179"/>
      <c r="ADD9" s="199"/>
      <c r="ADE9" s="199"/>
      <c r="ADF9" s="199"/>
      <c r="ADG9" s="199"/>
      <c r="ADH9" s="199"/>
      <c r="ADI9" s="199"/>
      <c r="ADJ9" s="199"/>
      <c r="ADK9" s="199"/>
      <c r="ADL9" s="189"/>
      <c r="ADM9" s="209"/>
      <c r="ADN9" s="179"/>
      <c r="ADO9" s="179"/>
      <c r="ADP9" s="179"/>
      <c r="ADQ9" s="179"/>
      <c r="ADR9" s="179"/>
      <c r="ADS9" s="179"/>
      <c r="ADT9" s="199"/>
      <c r="ADU9" s="199"/>
      <c r="ADV9" s="199"/>
      <c r="ADW9" s="199"/>
      <c r="ADX9" s="199"/>
      <c r="ADY9" s="199"/>
      <c r="ADZ9" s="199"/>
      <c r="AEA9" s="199"/>
      <c r="AEB9" s="189"/>
      <c r="AEC9" s="209"/>
      <c r="AED9" s="179"/>
      <c r="AEE9" s="179"/>
      <c r="AEF9" s="179"/>
      <c r="AEG9" s="179"/>
      <c r="AEH9" s="179"/>
      <c r="AEI9" s="179"/>
      <c r="AEJ9" s="199"/>
      <c r="AEK9" s="199"/>
      <c r="AEL9" s="199"/>
      <c r="AEM9" s="199"/>
      <c r="AEN9" s="199"/>
      <c r="AEO9" s="199"/>
      <c r="AEP9" s="199"/>
      <c r="AEQ9" s="199"/>
      <c r="AER9" s="189"/>
      <c r="AES9" s="209"/>
      <c r="AET9" s="179"/>
      <c r="AEU9" s="179"/>
      <c r="AEV9" s="179"/>
      <c r="AEW9" s="179"/>
      <c r="AEX9" s="179"/>
      <c r="AEY9" s="179"/>
      <c r="AEZ9" s="199"/>
      <c r="AFA9" s="199"/>
      <c r="AFB9" s="199"/>
      <c r="AFC9" s="199"/>
      <c r="AFD9" s="199"/>
      <c r="AFE9" s="199"/>
      <c r="AFF9" s="199"/>
      <c r="AFG9" s="199"/>
      <c r="AFH9" s="189"/>
      <c r="AFI9" s="209"/>
      <c r="AFJ9" s="179"/>
      <c r="AFK9" s="179"/>
      <c r="AFL9" s="179"/>
      <c r="AFM9" s="179"/>
      <c r="AFN9" s="179"/>
      <c r="AFO9" s="179"/>
      <c r="AFP9" s="199"/>
      <c r="AFQ9" s="199"/>
      <c r="AFR9" s="199"/>
      <c r="AFS9" s="199"/>
      <c r="AFT9" s="199"/>
      <c r="AFU9" s="199"/>
      <c r="AFV9" s="199"/>
      <c r="AFW9" s="199"/>
      <c r="AFX9" s="189"/>
      <c r="AFY9" s="209"/>
      <c r="AFZ9" s="179"/>
      <c r="AGA9" s="179"/>
      <c r="AGB9" s="179"/>
      <c r="AGC9" s="179"/>
      <c r="AGD9" s="179"/>
      <c r="AGE9" s="179"/>
      <c r="AGF9" s="199"/>
      <c r="AGG9" s="199"/>
      <c r="AGH9" s="199"/>
      <c r="AGI9" s="199"/>
      <c r="AGJ9" s="199"/>
      <c r="AGK9" s="199"/>
      <c r="AGL9" s="199"/>
      <c r="AGM9" s="199"/>
      <c r="AGN9" s="189"/>
      <c r="AGO9" s="209"/>
      <c r="AGP9" s="179"/>
      <c r="AGQ9" s="179"/>
      <c r="AGR9" s="179"/>
      <c r="AGS9" s="179"/>
      <c r="AGT9" s="179"/>
      <c r="AGU9" s="179"/>
      <c r="AGV9" s="199"/>
      <c r="AGW9" s="199"/>
      <c r="AGX9" s="199"/>
      <c r="AGY9" s="199"/>
      <c r="AGZ9" s="199"/>
      <c r="AHA9" s="199"/>
      <c r="AHB9" s="199"/>
      <c r="AHC9" s="199"/>
      <c r="AHD9" s="189"/>
      <c r="AHE9" s="209"/>
      <c r="AHF9" s="179"/>
      <c r="AHG9" s="179"/>
      <c r="AHH9" s="179"/>
      <c r="AHI9" s="179"/>
      <c r="AHJ9" s="179"/>
      <c r="AHK9" s="179"/>
      <c r="AHL9" s="199"/>
      <c r="AHM9" s="199"/>
      <c r="AHN9" s="199"/>
      <c r="AHO9" s="199"/>
      <c r="AHP9" s="199"/>
      <c r="AHQ9" s="199"/>
      <c r="AHR9" s="199"/>
      <c r="AHS9" s="199"/>
      <c r="AHT9" s="189"/>
      <c r="AHU9" s="209"/>
      <c r="AHV9" s="179"/>
      <c r="AHW9" s="179"/>
      <c r="AHX9" s="179"/>
      <c r="AHY9" s="179"/>
      <c r="AHZ9" s="179"/>
      <c r="AIA9" s="179"/>
      <c r="AIB9" s="199"/>
      <c r="AIC9" s="199"/>
      <c r="AID9" s="199"/>
      <c r="AIE9" s="199"/>
      <c r="AIF9" s="199"/>
      <c r="AIG9" s="199"/>
      <c r="AIH9" s="199"/>
      <c r="AII9" s="199"/>
      <c r="AIJ9" s="189"/>
      <c r="AIK9" s="209"/>
      <c r="AIL9" s="179"/>
      <c r="AIM9" s="179"/>
      <c r="AIN9" s="179"/>
      <c r="AIO9" s="179"/>
      <c r="AIP9" s="179"/>
      <c r="AIQ9" s="179"/>
      <c r="AIR9" s="199"/>
      <c r="AIS9" s="199"/>
      <c r="AIT9" s="199"/>
      <c r="AIU9" s="199"/>
      <c r="AIV9" s="199"/>
      <c r="AIW9" s="199"/>
      <c r="AIX9" s="199"/>
      <c r="AIY9" s="199"/>
      <c r="AIZ9" s="189"/>
      <c r="AJA9" s="209"/>
      <c r="AJB9" s="179"/>
      <c r="AJC9" s="179"/>
      <c r="AJD9" s="179"/>
      <c r="AJE9" s="179"/>
      <c r="AJF9" s="179"/>
      <c r="AJG9" s="179"/>
      <c r="AJH9" s="199"/>
      <c r="AJI9" s="199"/>
      <c r="AJJ9" s="199"/>
      <c r="AJK9" s="199"/>
      <c r="AJL9" s="199"/>
      <c r="AJM9" s="199"/>
      <c r="AJN9" s="199"/>
      <c r="AJO9" s="199"/>
      <c r="AJP9" s="189"/>
      <c r="AJQ9" s="209"/>
      <c r="AJR9" s="179"/>
      <c r="AJS9" s="179"/>
      <c r="AJT9" s="179"/>
      <c r="AJU9" s="179"/>
      <c r="AJV9" s="179"/>
      <c r="AJW9" s="179"/>
      <c r="AJX9" s="199"/>
      <c r="AJY9" s="199"/>
      <c r="AJZ9" s="199"/>
      <c r="AKA9" s="199"/>
      <c r="AKB9" s="199"/>
      <c r="AKC9" s="199"/>
      <c r="AKD9" s="199"/>
      <c r="AKE9" s="199"/>
      <c r="AKF9" s="189"/>
      <c r="AKG9" s="209"/>
      <c r="AKH9" s="179"/>
      <c r="AKI9" s="179"/>
      <c r="AKJ9" s="179"/>
      <c r="AKK9" s="179"/>
      <c r="AKL9" s="179"/>
      <c r="AKM9" s="179"/>
      <c r="AKN9" s="199"/>
      <c r="AKO9" s="199"/>
      <c r="AKP9" s="199"/>
      <c r="AKQ9" s="199"/>
      <c r="AKR9" s="199"/>
      <c r="AKS9" s="199"/>
      <c r="AKT9" s="199"/>
      <c r="AKU9" s="199"/>
      <c r="AKV9" s="189"/>
      <c r="AKW9" s="209"/>
      <c r="AKX9" s="179"/>
      <c r="AKY9" s="179"/>
      <c r="AKZ9" s="179"/>
      <c r="ALA9" s="179"/>
      <c r="ALB9" s="179"/>
      <c r="ALC9" s="179"/>
      <c r="ALD9" s="199"/>
      <c r="ALE9" s="199"/>
      <c r="ALF9" s="199"/>
      <c r="ALG9" s="199"/>
      <c r="ALH9" s="199"/>
      <c r="ALI9" s="199"/>
      <c r="ALJ9" s="199"/>
      <c r="ALK9" s="199"/>
      <c r="ALL9" s="189"/>
      <c r="ALM9" s="209"/>
      <c r="ALN9" s="179"/>
      <c r="ALO9" s="179"/>
      <c r="ALP9" s="179"/>
      <c r="ALQ9" s="179"/>
      <c r="ALR9" s="179"/>
      <c r="ALS9" s="179"/>
      <c r="ALT9" s="199"/>
      <c r="ALU9" s="199"/>
      <c r="ALV9" s="199"/>
      <c r="ALW9" s="199"/>
      <c r="ALX9" s="199"/>
      <c r="ALY9" s="199"/>
      <c r="ALZ9" s="199"/>
      <c r="AMA9" s="199"/>
      <c r="AMB9" s="189"/>
      <c r="AMC9" s="209"/>
      <c r="AMD9" s="179"/>
      <c r="AME9" s="179"/>
      <c r="AMF9" s="179"/>
      <c r="AMG9" s="179"/>
      <c r="AMH9" s="179"/>
      <c r="AMI9" s="179"/>
      <c r="AMJ9" s="199"/>
      <c r="AMK9" s="199"/>
      <c r="AML9" s="199"/>
      <c r="AMM9" s="199"/>
      <c r="AMN9" s="199"/>
      <c r="AMO9" s="199"/>
      <c r="AMP9" s="199"/>
      <c r="AMQ9" s="199"/>
      <c r="AMR9" s="189"/>
      <c r="AMS9" s="209"/>
      <c r="AMT9" s="179"/>
      <c r="AMU9" s="179"/>
      <c r="AMV9" s="179"/>
      <c r="AMW9" s="179"/>
      <c r="AMX9" s="179"/>
      <c r="AMY9" s="179"/>
      <c r="AMZ9" s="199"/>
      <c r="ANA9" s="199"/>
      <c r="ANB9" s="199"/>
      <c r="ANC9" s="199"/>
      <c r="AND9" s="199"/>
      <c r="ANE9" s="199"/>
      <c r="ANF9" s="199"/>
      <c r="ANG9" s="199"/>
      <c r="ANH9" s="189"/>
      <c r="ANI9" s="209"/>
      <c r="ANJ9" s="179"/>
      <c r="ANK9" s="179"/>
      <c r="ANL9" s="179"/>
      <c r="ANM9" s="179"/>
      <c r="ANN9" s="179"/>
      <c r="ANO9" s="179"/>
      <c r="ANP9" s="199"/>
      <c r="ANQ9" s="199"/>
      <c r="ANR9" s="199"/>
      <c r="ANS9" s="199"/>
      <c r="ANT9" s="199"/>
      <c r="ANU9" s="199"/>
      <c r="ANV9" s="199"/>
      <c r="ANW9" s="199"/>
      <c r="ANX9" s="189"/>
      <c r="ANY9" s="209"/>
      <c r="ANZ9" s="179"/>
      <c r="AOA9" s="179"/>
      <c r="AOB9" s="179"/>
      <c r="AOC9" s="179"/>
      <c r="AOD9" s="179"/>
      <c r="AOE9" s="179"/>
      <c r="AOF9" s="199"/>
      <c r="AOG9" s="199"/>
      <c r="AOH9" s="199"/>
      <c r="AOI9" s="199"/>
      <c r="AOJ9" s="199"/>
      <c r="AOK9" s="199"/>
      <c r="AOL9" s="199"/>
      <c r="AOM9" s="199"/>
      <c r="AON9" s="189"/>
      <c r="AOO9" s="209"/>
      <c r="AOP9" s="179"/>
      <c r="AOQ9" s="179"/>
      <c r="AOR9" s="179"/>
      <c r="AOS9" s="179"/>
      <c r="AOT9" s="179"/>
      <c r="AOU9" s="179"/>
      <c r="AOV9" s="199"/>
      <c r="AOW9" s="199"/>
      <c r="AOX9" s="199"/>
      <c r="AOY9" s="199"/>
      <c r="AOZ9" s="199"/>
      <c r="APA9" s="199"/>
      <c r="APB9" s="199"/>
      <c r="APC9" s="199"/>
      <c r="APD9" s="189"/>
      <c r="APE9" s="209"/>
      <c r="APF9" s="179"/>
      <c r="APG9" s="179"/>
      <c r="APH9" s="179"/>
      <c r="API9" s="179"/>
      <c r="APJ9" s="179"/>
      <c r="APK9" s="179"/>
      <c r="APL9" s="199"/>
      <c r="APM9" s="199"/>
      <c r="APN9" s="199"/>
      <c r="APO9" s="199"/>
      <c r="APP9" s="199"/>
      <c r="APQ9" s="199"/>
      <c r="APR9" s="199"/>
      <c r="APS9" s="199"/>
      <c r="APT9" s="189"/>
      <c r="APU9" s="209"/>
      <c r="APV9" s="179"/>
      <c r="APW9" s="179"/>
      <c r="APX9" s="179"/>
      <c r="APY9" s="179"/>
      <c r="APZ9" s="179"/>
      <c r="AQA9" s="179"/>
      <c r="AQB9" s="199"/>
      <c r="AQC9" s="199"/>
      <c r="AQD9" s="199"/>
      <c r="AQE9" s="199"/>
      <c r="AQF9" s="199"/>
      <c r="AQG9" s="199"/>
      <c r="AQH9" s="199"/>
      <c r="AQI9" s="199"/>
      <c r="AQJ9" s="189"/>
      <c r="AQK9" s="209"/>
      <c r="AQL9" s="179"/>
      <c r="AQM9" s="179"/>
      <c r="AQN9" s="179"/>
      <c r="AQO9" s="179"/>
      <c r="AQP9" s="179"/>
      <c r="AQQ9" s="179"/>
      <c r="AQR9" s="199"/>
      <c r="AQS9" s="199"/>
      <c r="AQT9" s="199"/>
      <c r="AQU9" s="199"/>
      <c r="AQV9" s="199"/>
      <c r="AQW9" s="199"/>
      <c r="AQX9" s="199"/>
      <c r="AQY9" s="199"/>
      <c r="AQZ9" s="189"/>
      <c r="ARA9" s="209"/>
      <c r="ARB9" s="179"/>
      <c r="ARC9" s="179"/>
      <c r="ARD9" s="179"/>
      <c r="ARE9" s="179"/>
      <c r="ARF9" s="179"/>
      <c r="ARG9" s="179"/>
      <c r="ARH9" s="199"/>
      <c r="ARI9" s="199"/>
      <c r="ARJ9" s="199"/>
      <c r="ARK9" s="199"/>
      <c r="ARL9" s="199"/>
      <c r="ARM9" s="199"/>
      <c r="ARN9" s="199"/>
      <c r="ARO9" s="199"/>
      <c r="ARP9" s="189"/>
      <c r="ARQ9" s="209"/>
      <c r="ARR9" s="179"/>
      <c r="ARS9" s="179"/>
      <c r="ART9" s="179"/>
      <c r="ARU9" s="179"/>
      <c r="ARV9" s="179"/>
      <c r="ARW9" s="179"/>
      <c r="ARX9" s="199"/>
      <c r="ARY9" s="199"/>
      <c r="ARZ9" s="199"/>
      <c r="ASA9" s="199"/>
      <c r="ASB9" s="199"/>
      <c r="ASC9" s="199"/>
      <c r="ASD9" s="199"/>
      <c r="ASE9" s="199"/>
      <c r="ASF9" s="189"/>
      <c r="ASG9" s="209"/>
      <c r="ASH9" s="179"/>
      <c r="ASI9" s="179"/>
      <c r="ASJ9" s="179"/>
      <c r="ASK9" s="179"/>
      <c r="ASL9" s="179"/>
      <c r="ASM9" s="179"/>
      <c r="ASN9" s="199"/>
      <c r="ASO9" s="199"/>
      <c r="ASP9" s="199"/>
      <c r="ASQ9" s="199"/>
      <c r="ASR9" s="199"/>
      <c r="ASS9" s="199"/>
      <c r="AST9" s="199"/>
      <c r="ASU9" s="199"/>
      <c r="ASV9" s="189"/>
      <c r="ASW9" s="209"/>
      <c r="ASX9" s="179"/>
      <c r="ASY9" s="179"/>
      <c r="ASZ9" s="179"/>
      <c r="ATA9" s="179"/>
      <c r="ATB9" s="179"/>
      <c r="ATC9" s="179"/>
      <c r="ATD9" s="199"/>
      <c r="ATE9" s="199"/>
      <c r="ATF9" s="199"/>
      <c r="ATG9" s="199"/>
      <c r="ATH9" s="199"/>
      <c r="ATI9" s="199"/>
      <c r="ATJ9" s="199"/>
      <c r="ATK9" s="199"/>
      <c r="ATL9" s="189"/>
      <c r="ATM9" s="209"/>
      <c r="ATN9" s="179"/>
      <c r="ATO9" s="179"/>
      <c r="ATP9" s="179"/>
      <c r="ATQ9" s="179"/>
      <c r="ATR9" s="179"/>
      <c r="ATS9" s="179"/>
      <c r="ATT9" s="199"/>
      <c r="ATU9" s="199"/>
      <c r="ATV9" s="199"/>
      <c r="ATW9" s="199"/>
      <c r="ATX9" s="199"/>
      <c r="ATY9" s="199"/>
      <c r="ATZ9" s="199"/>
      <c r="AUA9" s="199"/>
      <c r="AUB9" s="189"/>
      <c r="AUC9" s="209"/>
      <c r="AUD9" s="179"/>
      <c r="AUE9" s="179"/>
      <c r="AUF9" s="179"/>
      <c r="AUG9" s="179"/>
      <c r="AUH9" s="179"/>
      <c r="AUI9" s="179"/>
      <c r="AUJ9" s="199"/>
      <c r="AUK9" s="199"/>
      <c r="AUL9" s="199"/>
      <c r="AUM9" s="199"/>
      <c r="AUN9" s="199"/>
      <c r="AUO9" s="199"/>
      <c r="AUP9" s="199"/>
      <c r="AUQ9" s="199"/>
      <c r="AUR9" s="189"/>
      <c r="AUS9" s="209"/>
      <c r="AUT9" s="179"/>
      <c r="AUU9" s="179"/>
      <c r="AUV9" s="179"/>
      <c r="AUW9" s="179"/>
      <c r="AUX9" s="179"/>
      <c r="AUY9" s="179"/>
      <c r="AUZ9" s="199"/>
      <c r="AVA9" s="199"/>
      <c r="AVB9" s="199"/>
      <c r="AVC9" s="199"/>
      <c r="AVD9" s="199"/>
      <c r="AVE9" s="199"/>
      <c r="AVF9" s="199"/>
      <c r="AVG9" s="199"/>
      <c r="AVH9" s="189"/>
      <c r="AVI9" s="209"/>
      <c r="AVJ9" s="179"/>
      <c r="AVK9" s="179"/>
      <c r="AVL9" s="179"/>
      <c r="AVM9" s="179"/>
      <c r="AVN9" s="179"/>
      <c r="AVO9" s="179"/>
      <c r="AVP9" s="199"/>
      <c r="AVQ9" s="199"/>
      <c r="AVR9" s="199"/>
      <c r="AVS9" s="199"/>
      <c r="AVT9" s="199"/>
      <c r="AVU9" s="199"/>
      <c r="AVV9" s="199"/>
      <c r="AVW9" s="199"/>
      <c r="AVX9" s="189"/>
      <c r="AVY9" s="209"/>
      <c r="AVZ9" s="179"/>
      <c r="AWA9" s="179"/>
      <c r="AWB9" s="179"/>
      <c r="AWC9" s="179"/>
      <c r="AWD9" s="179"/>
      <c r="AWE9" s="179"/>
      <c r="AWF9" s="199"/>
      <c r="AWG9" s="199"/>
      <c r="AWH9" s="199"/>
      <c r="AWI9" s="199"/>
      <c r="AWJ9" s="199"/>
      <c r="AWK9" s="199"/>
      <c r="AWL9" s="199"/>
      <c r="AWM9" s="199"/>
      <c r="AWN9" s="189"/>
      <c r="AWO9" s="209"/>
      <c r="AWP9" s="179"/>
      <c r="AWQ9" s="179"/>
      <c r="AWR9" s="179"/>
      <c r="AWS9" s="179"/>
      <c r="AWT9" s="179"/>
      <c r="AWU9" s="179"/>
      <c r="AWV9" s="199"/>
      <c r="AWW9" s="199"/>
      <c r="AWX9" s="199"/>
      <c r="AWY9" s="199"/>
      <c r="AWZ9" s="199"/>
      <c r="AXA9" s="199"/>
      <c r="AXB9" s="199"/>
      <c r="AXC9" s="199"/>
      <c r="AXD9" s="189"/>
      <c r="AXE9" s="209"/>
      <c r="AXF9" s="179"/>
      <c r="AXG9" s="179"/>
      <c r="AXH9" s="179"/>
      <c r="AXI9" s="179"/>
      <c r="AXJ9" s="179"/>
      <c r="AXK9" s="179"/>
      <c r="AXL9" s="199"/>
      <c r="AXM9" s="199"/>
      <c r="AXN9" s="199"/>
      <c r="AXO9" s="199"/>
      <c r="AXP9" s="199"/>
      <c r="AXQ9" s="199"/>
      <c r="AXR9" s="199"/>
      <c r="AXS9" s="199"/>
      <c r="AXT9" s="189"/>
      <c r="AXU9" s="209"/>
      <c r="AXV9" s="179"/>
      <c r="AXW9" s="179"/>
      <c r="AXX9" s="179"/>
      <c r="AXY9" s="179"/>
      <c r="AXZ9" s="179"/>
      <c r="AYA9" s="179"/>
      <c r="AYB9" s="199"/>
      <c r="AYC9" s="199"/>
      <c r="AYD9" s="199"/>
      <c r="AYE9" s="199"/>
      <c r="AYF9" s="199"/>
      <c r="AYG9" s="199"/>
      <c r="AYH9" s="199"/>
      <c r="AYI9" s="199"/>
      <c r="AYJ9" s="189"/>
      <c r="AYK9" s="209"/>
      <c r="AYL9" s="179"/>
      <c r="AYM9" s="179"/>
      <c r="AYN9" s="179"/>
      <c r="AYO9" s="179"/>
      <c r="AYP9" s="179"/>
      <c r="AYQ9" s="179"/>
      <c r="AYR9" s="199"/>
      <c r="AYS9" s="199"/>
      <c r="AYT9" s="199"/>
      <c r="AYU9" s="199"/>
      <c r="AYV9" s="199"/>
      <c r="AYW9" s="199"/>
      <c r="AYX9" s="199"/>
      <c r="AYY9" s="199"/>
      <c r="AYZ9" s="189"/>
      <c r="AZA9" s="209"/>
      <c r="AZB9" s="179"/>
      <c r="AZC9" s="179"/>
      <c r="AZD9" s="179"/>
      <c r="AZE9" s="179"/>
      <c r="AZF9" s="179"/>
      <c r="AZG9" s="179"/>
      <c r="AZH9" s="199"/>
      <c r="AZI9" s="199"/>
      <c r="AZJ9" s="199"/>
      <c r="AZK9" s="199"/>
      <c r="AZL9" s="199"/>
      <c r="AZM9" s="199"/>
      <c r="AZN9" s="199"/>
      <c r="AZO9" s="199"/>
      <c r="AZP9" s="189"/>
      <c r="AZQ9" s="209"/>
      <c r="AZR9" s="179"/>
      <c r="AZS9" s="179"/>
      <c r="AZT9" s="179"/>
      <c r="AZU9" s="179"/>
      <c r="AZV9" s="179"/>
      <c r="AZW9" s="179"/>
      <c r="AZX9" s="199"/>
      <c r="AZY9" s="199"/>
      <c r="AZZ9" s="199"/>
      <c r="BAA9" s="199"/>
      <c r="BAB9" s="199"/>
      <c r="BAC9" s="199"/>
      <c r="BAD9" s="199"/>
      <c r="BAE9" s="199"/>
      <c r="BAF9" s="189"/>
      <c r="BAG9" s="209"/>
      <c r="BAH9" s="179"/>
      <c r="BAI9" s="179"/>
      <c r="BAJ9" s="179"/>
      <c r="BAK9" s="179"/>
      <c r="BAL9" s="179"/>
      <c r="BAM9" s="179"/>
      <c r="BAN9" s="199"/>
      <c r="BAO9" s="199"/>
      <c r="BAP9" s="199"/>
      <c r="BAQ9" s="199"/>
      <c r="BAR9" s="199"/>
      <c r="BAS9" s="199"/>
      <c r="BAT9" s="199"/>
      <c r="BAU9" s="199"/>
      <c r="BAV9" s="189"/>
      <c r="BAW9" s="209"/>
      <c r="BAX9" s="179"/>
      <c r="BAY9" s="179"/>
      <c r="BAZ9" s="179"/>
      <c r="BBA9" s="179"/>
      <c r="BBB9" s="179"/>
      <c r="BBC9" s="179"/>
      <c r="BBD9" s="199"/>
      <c r="BBE9" s="199"/>
      <c r="BBF9" s="199"/>
      <c r="BBG9" s="199"/>
      <c r="BBH9" s="199"/>
      <c r="BBI9" s="199"/>
      <c r="BBJ9" s="199"/>
      <c r="BBK9" s="199"/>
      <c r="BBL9" s="189"/>
      <c r="BBM9" s="209"/>
      <c r="BBN9" s="179"/>
      <c r="BBO9" s="179"/>
      <c r="BBP9" s="179"/>
      <c r="BBQ9" s="179"/>
      <c r="BBR9" s="179"/>
      <c r="BBS9" s="179"/>
      <c r="BBT9" s="199"/>
      <c r="BBU9" s="199"/>
      <c r="BBV9" s="199"/>
      <c r="BBW9" s="199"/>
      <c r="BBX9" s="199"/>
      <c r="BBY9" s="199"/>
      <c r="BBZ9" s="199"/>
      <c r="BCA9" s="199"/>
      <c r="BCB9" s="189"/>
      <c r="BCC9" s="209"/>
      <c r="BCD9" s="179"/>
      <c r="BCE9" s="179"/>
      <c r="BCF9" s="179"/>
      <c r="BCG9" s="179"/>
      <c r="BCH9" s="179"/>
      <c r="BCI9" s="179"/>
      <c r="BCJ9" s="199"/>
      <c r="BCK9" s="199"/>
      <c r="BCL9" s="199"/>
      <c r="BCM9" s="199"/>
      <c r="BCN9" s="199"/>
      <c r="BCO9" s="199"/>
      <c r="BCP9" s="199"/>
      <c r="BCQ9" s="199"/>
      <c r="BCR9" s="189"/>
      <c r="BCS9" s="209"/>
      <c r="BCT9" s="179"/>
      <c r="BCU9" s="179"/>
      <c r="BCV9" s="179"/>
      <c r="BCW9" s="179"/>
      <c r="BCX9" s="179"/>
      <c r="BCY9" s="179"/>
      <c r="BCZ9" s="199"/>
      <c r="BDA9" s="199"/>
      <c r="BDB9" s="199"/>
      <c r="BDC9" s="199"/>
      <c r="BDD9" s="199"/>
      <c r="BDE9" s="199"/>
      <c r="BDF9" s="199"/>
      <c r="BDG9" s="199"/>
      <c r="BDH9" s="189"/>
      <c r="BDI9" s="209"/>
      <c r="BDJ9" s="179"/>
      <c r="BDK9" s="179"/>
      <c r="BDL9" s="179"/>
      <c r="BDM9" s="179"/>
      <c r="BDN9" s="179"/>
      <c r="BDO9" s="179"/>
      <c r="BDP9" s="199"/>
      <c r="BDQ9" s="199"/>
      <c r="BDR9" s="199"/>
      <c r="BDS9" s="199"/>
      <c r="BDT9" s="199"/>
      <c r="BDU9" s="199"/>
      <c r="BDV9" s="199"/>
      <c r="BDW9" s="199"/>
      <c r="BDX9" s="189"/>
      <c r="BDY9" s="209"/>
      <c r="BDZ9" s="179"/>
      <c r="BEA9" s="179"/>
      <c r="BEB9" s="179"/>
      <c r="BEC9" s="179"/>
      <c r="BED9" s="179"/>
      <c r="BEE9" s="179"/>
      <c r="BEF9" s="199"/>
      <c r="BEG9" s="199"/>
      <c r="BEH9" s="199"/>
      <c r="BEI9" s="199"/>
      <c r="BEJ9" s="199"/>
      <c r="BEK9" s="199"/>
      <c r="BEL9" s="199"/>
      <c r="BEM9" s="199"/>
      <c r="BEN9" s="189"/>
      <c r="BEO9" s="209"/>
      <c r="BEP9" s="179"/>
      <c r="BEQ9" s="179"/>
      <c r="BER9" s="179"/>
      <c r="BES9" s="179"/>
      <c r="BET9" s="179"/>
      <c r="BEU9" s="179"/>
      <c r="BEV9" s="199"/>
      <c r="BEW9" s="199"/>
      <c r="BEX9" s="199"/>
      <c r="BEY9" s="199"/>
      <c r="BEZ9" s="199"/>
      <c r="BFA9" s="199"/>
      <c r="BFB9" s="199"/>
      <c r="BFC9" s="199"/>
      <c r="BFD9" s="189"/>
      <c r="BFE9" s="209"/>
      <c r="BFF9" s="179"/>
      <c r="BFG9" s="179"/>
      <c r="BFH9" s="179"/>
      <c r="BFI9" s="179"/>
      <c r="BFJ9" s="179"/>
      <c r="BFK9" s="179"/>
      <c r="BFL9" s="199"/>
      <c r="BFM9" s="199"/>
      <c r="BFN9" s="199"/>
      <c r="BFO9" s="199"/>
      <c r="BFP9" s="199"/>
      <c r="BFQ9" s="199"/>
      <c r="BFR9" s="199"/>
      <c r="BFS9" s="199"/>
      <c r="BFT9" s="189"/>
      <c r="BFU9" s="209"/>
      <c r="BFV9" s="179"/>
      <c r="BFW9" s="179"/>
      <c r="BFX9" s="179"/>
      <c r="BFY9" s="179"/>
      <c r="BFZ9" s="179"/>
      <c r="BGA9" s="179"/>
      <c r="BGB9" s="199"/>
      <c r="BGC9" s="199"/>
      <c r="BGD9" s="199"/>
      <c r="BGE9" s="199"/>
      <c r="BGF9" s="199"/>
      <c r="BGG9" s="199"/>
      <c r="BGH9" s="199"/>
      <c r="BGI9" s="199"/>
      <c r="BGJ9" s="189"/>
      <c r="BGK9" s="209"/>
      <c r="BGL9" s="179"/>
      <c r="BGM9" s="179"/>
      <c r="BGN9" s="179"/>
      <c r="BGO9" s="179"/>
      <c r="BGP9" s="179"/>
      <c r="BGQ9" s="179"/>
      <c r="BGR9" s="199"/>
      <c r="BGS9" s="199"/>
      <c r="BGT9" s="199"/>
      <c r="BGU9" s="199"/>
      <c r="BGV9" s="199"/>
      <c r="BGW9" s="199"/>
      <c r="BGX9" s="199"/>
      <c r="BGY9" s="199"/>
      <c r="BGZ9" s="189"/>
      <c r="BHA9" s="209"/>
      <c r="BHB9" s="179"/>
      <c r="BHC9" s="179"/>
      <c r="BHD9" s="179"/>
      <c r="BHE9" s="179"/>
      <c r="BHF9" s="179"/>
      <c r="BHG9" s="179"/>
      <c r="BHH9" s="199"/>
      <c r="BHI9" s="199"/>
      <c r="BHJ9" s="199"/>
      <c r="BHK9" s="199"/>
      <c r="BHL9" s="199"/>
      <c r="BHM9" s="199"/>
      <c r="BHN9" s="199"/>
      <c r="BHO9" s="199"/>
      <c r="BHP9" s="189"/>
      <c r="BHQ9" s="209"/>
      <c r="BHR9" s="179"/>
      <c r="BHS9" s="179"/>
      <c r="BHT9" s="179"/>
      <c r="BHU9" s="179"/>
      <c r="BHV9" s="179"/>
      <c r="BHW9" s="179"/>
      <c r="BHX9" s="199"/>
      <c r="BHY9" s="199"/>
      <c r="BHZ9" s="199"/>
      <c r="BIA9" s="199"/>
      <c r="BIB9" s="199"/>
      <c r="BIC9" s="199"/>
      <c r="BID9" s="199"/>
      <c r="BIE9" s="199"/>
      <c r="BIF9" s="189"/>
      <c r="BIG9" s="209"/>
      <c r="BIH9" s="179"/>
      <c r="BII9" s="179"/>
      <c r="BIJ9" s="179"/>
      <c r="BIK9" s="179"/>
      <c r="BIL9" s="179"/>
      <c r="BIM9" s="179"/>
      <c r="BIN9" s="199"/>
      <c r="BIO9" s="199"/>
      <c r="BIP9" s="199"/>
      <c r="BIQ9" s="199"/>
      <c r="BIR9" s="199"/>
      <c r="BIS9" s="199"/>
      <c r="BIT9" s="199"/>
      <c r="BIU9" s="199"/>
      <c r="BIV9" s="189"/>
      <c r="BIW9" s="209"/>
      <c r="BIX9" s="179"/>
      <c r="BIY9" s="179"/>
      <c r="BIZ9" s="179"/>
      <c r="BJA9" s="179"/>
      <c r="BJB9" s="179"/>
      <c r="BJC9" s="179"/>
      <c r="BJD9" s="199"/>
      <c r="BJE9" s="199"/>
      <c r="BJF9" s="199"/>
      <c r="BJG9" s="199"/>
      <c r="BJH9" s="199"/>
      <c r="BJI9" s="199"/>
      <c r="BJJ9" s="199"/>
      <c r="BJK9" s="199"/>
      <c r="BJL9" s="189"/>
      <c r="BJM9" s="209"/>
      <c r="BJN9" s="179"/>
      <c r="BJO9" s="179"/>
      <c r="BJP9" s="179"/>
      <c r="BJQ9" s="179"/>
      <c r="BJR9" s="179"/>
      <c r="BJS9" s="179"/>
      <c r="BJT9" s="199"/>
      <c r="BJU9" s="199"/>
      <c r="BJV9" s="199"/>
      <c r="BJW9" s="199"/>
      <c r="BJX9" s="199"/>
      <c r="BJY9" s="199"/>
      <c r="BJZ9" s="199"/>
      <c r="BKA9" s="199"/>
      <c r="BKB9" s="189"/>
      <c r="BKC9" s="209"/>
      <c r="BKD9" s="179"/>
      <c r="BKE9" s="179"/>
      <c r="BKF9" s="179"/>
      <c r="BKG9" s="179"/>
      <c r="BKH9" s="179"/>
      <c r="BKI9" s="179"/>
      <c r="BKJ9" s="199"/>
      <c r="BKK9" s="199"/>
      <c r="BKL9" s="199"/>
      <c r="BKM9" s="199"/>
      <c r="BKN9" s="199"/>
      <c r="BKO9" s="199"/>
      <c r="BKP9" s="199"/>
      <c r="BKQ9" s="199"/>
      <c r="BKR9" s="189"/>
      <c r="BKS9" s="209"/>
      <c r="BKT9" s="179"/>
      <c r="BKU9" s="179"/>
      <c r="BKV9" s="179"/>
      <c r="BKW9" s="179"/>
      <c r="BKX9" s="179"/>
      <c r="BKY9" s="179"/>
      <c r="BKZ9" s="199"/>
      <c r="BLA9" s="199"/>
      <c r="BLB9" s="199"/>
      <c r="BLC9" s="199"/>
      <c r="BLD9" s="199"/>
      <c r="BLE9" s="199"/>
      <c r="BLF9" s="199"/>
      <c r="BLG9" s="199"/>
      <c r="BLH9" s="189"/>
      <c r="BLI9" s="209"/>
      <c r="BLJ9" s="179"/>
      <c r="BLK9" s="179"/>
      <c r="BLL9" s="179"/>
      <c r="BLM9" s="179"/>
      <c r="BLN9" s="179"/>
      <c r="BLO9" s="179"/>
      <c r="BLP9" s="199"/>
      <c r="BLQ9" s="199"/>
      <c r="BLR9" s="199"/>
      <c r="BLS9" s="199"/>
      <c r="BLT9" s="199"/>
      <c r="BLU9" s="199"/>
      <c r="BLV9" s="199"/>
      <c r="BLW9" s="199"/>
      <c r="BLX9" s="189"/>
      <c r="BLY9" s="209"/>
      <c r="BLZ9" s="179"/>
      <c r="BMA9" s="179"/>
      <c r="BMB9" s="179"/>
      <c r="BMC9" s="179"/>
      <c r="BMD9" s="179"/>
      <c r="BME9" s="179"/>
      <c r="BMF9" s="199"/>
      <c r="BMG9" s="199"/>
      <c r="BMH9" s="199"/>
      <c r="BMI9" s="199"/>
      <c r="BMJ9" s="199"/>
      <c r="BMK9" s="199"/>
      <c r="BML9" s="199"/>
      <c r="BMM9" s="199"/>
      <c r="BMN9" s="189"/>
      <c r="BMO9" s="209"/>
      <c r="BMP9" s="179"/>
      <c r="BMQ9" s="179"/>
      <c r="BMR9" s="179"/>
      <c r="BMS9" s="179"/>
      <c r="BMT9" s="179"/>
      <c r="BMU9" s="179"/>
      <c r="BMV9" s="199"/>
      <c r="BMW9" s="199"/>
      <c r="BMX9" s="199"/>
      <c r="BMY9" s="199"/>
      <c r="BMZ9" s="199"/>
      <c r="BNA9" s="199"/>
      <c r="BNB9" s="199"/>
      <c r="BNC9" s="199"/>
      <c r="BND9" s="189"/>
      <c r="BNE9" s="209"/>
      <c r="BNF9" s="179"/>
      <c r="BNG9" s="179"/>
      <c r="BNH9" s="179"/>
      <c r="BNI9" s="179"/>
      <c r="BNJ9" s="179"/>
      <c r="BNK9" s="179"/>
      <c r="BNL9" s="199"/>
      <c r="BNM9" s="199"/>
      <c r="BNN9" s="199"/>
      <c r="BNO9" s="199"/>
      <c r="BNP9" s="199"/>
      <c r="BNQ9" s="199"/>
      <c r="BNR9" s="199"/>
      <c r="BNS9" s="199"/>
      <c r="BNT9" s="189"/>
      <c r="BNU9" s="209"/>
      <c r="BNV9" s="179"/>
      <c r="BNW9" s="179"/>
      <c r="BNX9" s="179"/>
      <c r="BNY9" s="179"/>
      <c r="BNZ9" s="179"/>
      <c r="BOA9" s="179"/>
      <c r="BOB9" s="199"/>
      <c r="BOC9" s="199"/>
      <c r="BOD9" s="199"/>
      <c r="BOE9" s="199"/>
      <c r="BOF9" s="199"/>
      <c r="BOG9" s="199"/>
      <c r="BOH9" s="199"/>
      <c r="BOI9" s="199"/>
      <c r="BOJ9" s="189"/>
      <c r="BOK9" s="209"/>
      <c r="BOL9" s="179"/>
      <c r="BOM9" s="179"/>
      <c r="BON9" s="179"/>
      <c r="BOO9" s="179"/>
      <c r="BOP9" s="179"/>
      <c r="BOQ9" s="179"/>
      <c r="BOR9" s="199"/>
      <c r="BOS9" s="199"/>
      <c r="BOT9" s="199"/>
      <c r="BOU9" s="199"/>
      <c r="BOV9" s="199"/>
      <c r="BOW9" s="199"/>
      <c r="BOX9" s="199"/>
      <c r="BOY9" s="199"/>
      <c r="BOZ9" s="189"/>
      <c r="BPA9" s="209"/>
      <c r="BPB9" s="179"/>
      <c r="BPC9" s="179"/>
      <c r="BPD9" s="179"/>
      <c r="BPE9" s="179"/>
      <c r="BPF9" s="179"/>
      <c r="BPG9" s="179"/>
      <c r="BPH9" s="199"/>
      <c r="BPI9" s="199"/>
      <c r="BPJ9" s="199"/>
      <c r="BPK9" s="199"/>
      <c r="BPL9" s="199"/>
      <c r="BPM9" s="199"/>
      <c r="BPN9" s="199"/>
      <c r="BPO9" s="199"/>
      <c r="BPP9" s="189"/>
      <c r="BPQ9" s="209"/>
      <c r="BPR9" s="179"/>
      <c r="BPS9" s="179"/>
      <c r="BPT9" s="179"/>
      <c r="BPU9" s="179"/>
      <c r="BPV9" s="179"/>
      <c r="BPW9" s="179"/>
      <c r="BPX9" s="199"/>
      <c r="BPY9" s="199"/>
      <c r="BPZ9" s="199"/>
      <c r="BQA9" s="199"/>
      <c r="BQB9" s="199"/>
      <c r="BQC9" s="199"/>
      <c r="BQD9" s="199"/>
      <c r="BQE9" s="199"/>
      <c r="BQF9" s="189"/>
      <c r="BQG9" s="209"/>
      <c r="BQH9" s="179"/>
      <c r="BQI9" s="179"/>
      <c r="BQJ9" s="179"/>
      <c r="BQK9" s="179"/>
      <c r="BQL9" s="179"/>
      <c r="BQM9" s="179"/>
      <c r="BQN9" s="199"/>
      <c r="BQO9" s="199"/>
      <c r="BQP9" s="199"/>
      <c r="BQQ9" s="199"/>
      <c r="BQR9" s="199"/>
      <c r="BQS9" s="199"/>
      <c r="BQT9" s="199"/>
      <c r="BQU9" s="199"/>
      <c r="BQV9" s="189"/>
      <c r="BQW9" s="209"/>
      <c r="BQX9" s="179"/>
      <c r="BQY9" s="179"/>
      <c r="BQZ9" s="179"/>
      <c r="BRA9" s="179"/>
      <c r="BRB9" s="179"/>
      <c r="BRC9" s="179"/>
      <c r="BRD9" s="199"/>
      <c r="BRE9" s="199"/>
      <c r="BRF9" s="199"/>
      <c r="BRG9" s="199"/>
      <c r="BRH9" s="199"/>
      <c r="BRI9" s="199"/>
      <c r="BRJ9" s="199"/>
      <c r="BRK9" s="199"/>
      <c r="BRL9" s="189"/>
      <c r="BRM9" s="209"/>
      <c r="BRN9" s="179"/>
      <c r="BRO9" s="179"/>
      <c r="BRP9" s="179"/>
      <c r="BRQ9" s="179"/>
      <c r="BRR9" s="179"/>
      <c r="BRS9" s="179"/>
      <c r="BRT9" s="199"/>
      <c r="BRU9" s="199"/>
      <c r="BRV9" s="199"/>
      <c r="BRW9" s="199"/>
      <c r="BRX9" s="199"/>
      <c r="BRY9" s="199"/>
      <c r="BRZ9" s="199"/>
      <c r="BSA9" s="199"/>
      <c r="BSB9" s="189"/>
      <c r="BSC9" s="209"/>
      <c r="BSD9" s="179"/>
      <c r="BSE9" s="179"/>
      <c r="BSF9" s="179"/>
      <c r="BSG9" s="179"/>
      <c r="BSH9" s="179"/>
      <c r="BSI9" s="179"/>
      <c r="BSJ9" s="199"/>
      <c r="BSK9" s="199"/>
      <c r="BSL9" s="199"/>
      <c r="BSM9" s="199"/>
      <c r="BSN9" s="199"/>
      <c r="BSO9" s="199"/>
      <c r="BSP9" s="199"/>
      <c r="BSQ9" s="199"/>
      <c r="BSR9" s="189"/>
      <c r="BSS9" s="209"/>
      <c r="BST9" s="179"/>
      <c r="BSU9" s="179"/>
      <c r="BSV9" s="179"/>
      <c r="BSW9" s="179"/>
      <c r="BSX9" s="179"/>
      <c r="BSY9" s="179"/>
      <c r="BSZ9" s="199"/>
      <c r="BTA9" s="199"/>
      <c r="BTB9" s="199"/>
      <c r="BTC9" s="199"/>
      <c r="BTD9" s="199"/>
      <c r="BTE9" s="199"/>
      <c r="BTF9" s="199"/>
      <c r="BTG9" s="199"/>
      <c r="BTH9" s="189"/>
      <c r="BTI9" s="209"/>
      <c r="BTJ9" s="179"/>
      <c r="BTK9" s="179"/>
      <c r="BTL9" s="179"/>
      <c r="BTM9" s="179"/>
      <c r="BTN9" s="179"/>
      <c r="BTO9" s="179"/>
      <c r="BTP9" s="199"/>
      <c r="BTQ9" s="199"/>
      <c r="BTR9" s="199"/>
      <c r="BTS9" s="199"/>
      <c r="BTT9" s="199"/>
      <c r="BTU9" s="199"/>
      <c r="BTV9" s="199"/>
      <c r="BTW9" s="199"/>
      <c r="BTX9" s="189"/>
      <c r="BTY9" s="209"/>
      <c r="BTZ9" s="179"/>
      <c r="BUA9" s="179"/>
      <c r="BUB9" s="179"/>
      <c r="BUC9" s="179"/>
      <c r="BUD9" s="179"/>
      <c r="BUE9" s="179"/>
      <c r="BUF9" s="199"/>
      <c r="BUG9" s="199"/>
      <c r="BUH9" s="199"/>
      <c r="BUI9" s="199"/>
      <c r="BUJ9" s="199"/>
      <c r="BUK9" s="199"/>
      <c r="BUL9" s="199"/>
      <c r="BUM9" s="199"/>
      <c r="BUN9" s="189"/>
      <c r="BUO9" s="209"/>
      <c r="BUP9" s="179"/>
      <c r="BUQ9" s="179"/>
      <c r="BUR9" s="179"/>
      <c r="BUS9" s="179"/>
      <c r="BUT9" s="179"/>
      <c r="BUU9" s="179"/>
      <c r="BUV9" s="199"/>
      <c r="BUW9" s="199"/>
      <c r="BUX9" s="199"/>
      <c r="BUY9" s="199"/>
      <c r="BUZ9" s="199"/>
      <c r="BVA9" s="199"/>
      <c r="BVB9" s="199"/>
      <c r="BVC9" s="199"/>
      <c r="BVD9" s="189"/>
      <c r="BVE9" s="209"/>
      <c r="BVF9" s="179"/>
      <c r="BVG9" s="179"/>
      <c r="BVH9" s="179"/>
      <c r="BVI9" s="179"/>
      <c r="BVJ9" s="179"/>
      <c r="BVK9" s="179"/>
      <c r="BVL9" s="199"/>
      <c r="BVM9" s="199"/>
      <c r="BVN9" s="199"/>
      <c r="BVO9" s="199"/>
      <c r="BVP9" s="199"/>
      <c r="BVQ9" s="199"/>
      <c r="BVR9" s="199"/>
      <c r="BVS9" s="199"/>
      <c r="BVT9" s="189"/>
      <c r="BVU9" s="209"/>
      <c r="BVV9" s="179"/>
      <c r="BVW9" s="179"/>
      <c r="BVX9" s="179"/>
      <c r="BVY9" s="179"/>
      <c r="BVZ9" s="179"/>
      <c r="BWA9" s="179"/>
      <c r="BWB9" s="199"/>
      <c r="BWC9" s="199"/>
      <c r="BWD9" s="199"/>
      <c r="BWE9" s="199"/>
      <c r="BWF9" s="199"/>
      <c r="BWG9" s="199"/>
      <c r="BWH9" s="199"/>
      <c r="BWI9" s="199"/>
      <c r="BWJ9" s="189"/>
      <c r="BWK9" s="209"/>
      <c r="BWL9" s="179"/>
      <c r="BWM9" s="179"/>
      <c r="BWN9" s="179"/>
      <c r="BWO9" s="179"/>
      <c r="BWP9" s="179"/>
      <c r="BWQ9" s="179"/>
      <c r="BWR9" s="199"/>
      <c r="BWS9" s="199"/>
      <c r="BWT9" s="199"/>
      <c r="BWU9" s="199"/>
      <c r="BWV9" s="199"/>
      <c r="BWW9" s="199"/>
      <c r="BWX9" s="199"/>
      <c r="BWY9" s="199"/>
      <c r="BWZ9" s="189"/>
      <c r="BXA9" s="209"/>
      <c r="BXB9" s="179"/>
      <c r="BXC9" s="179"/>
      <c r="BXD9" s="179"/>
      <c r="BXE9" s="179"/>
      <c r="BXF9" s="179"/>
      <c r="BXG9" s="179"/>
      <c r="BXH9" s="199"/>
      <c r="BXI9" s="199"/>
      <c r="BXJ9" s="199"/>
      <c r="BXK9" s="199"/>
      <c r="BXL9" s="199"/>
      <c r="BXM9" s="199"/>
      <c r="BXN9" s="199"/>
      <c r="BXO9" s="199"/>
      <c r="BXP9" s="189"/>
      <c r="BXQ9" s="209"/>
      <c r="BXR9" s="179"/>
      <c r="BXS9" s="179"/>
      <c r="BXT9" s="179"/>
      <c r="BXU9" s="179"/>
      <c r="BXV9" s="179"/>
      <c r="BXW9" s="179"/>
      <c r="BXX9" s="199"/>
      <c r="BXY9" s="199"/>
      <c r="BXZ9" s="199"/>
      <c r="BYA9" s="199"/>
      <c r="BYB9" s="199"/>
      <c r="BYC9" s="199"/>
      <c r="BYD9" s="199"/>
      <c r="BYE9" s="199"/>
      <c r="BYF9" s="189"/>
      <c r="BYG9" s="209"/>
      <c r="BYH9" s="179"/>
      <c r="BYI9" s="179"/>
      <c r="BYJ9" s="179"/>
      <c r="BYK9" s="179"/>
      <c r="BYL9" s="179"/>
      <c r="BYM9" s="179"/>
      <c r="BYN9" s="199"/>
      <c r="BYO9" s="199"/>
      <c r="BYP9" s="199"/>
      <c r="BYQ9" s="199"/>
      <c r="BYR9" s="199"/>
      <c r="BYS9" s="199"/>
      <c r="BYT9" s="199"/>
      <c r="BYU9" s="199"/>
      <c r="BYV9" s="189"/>
      <c r="BYW9" s="209"/>
      <c r="BYX9" s="179"/>
      <c r="BYY9" s="179"/>
      <c r="BYZ9" s="179"/>
      <c r="BZA9" s="179"/>
      <c r="BZB9" s="179"/>
      <c r="BZC9" s="179"/>
      <c r="BZD9" s="199"/>
      <c r="BZE9" s="199"/>
      <c r="BZF9" s="199"/>
      <c r="BZG9" s="199"/>
      <c r="BZH9" s="199"/>
      <c r="BZI9" s="199"/>
      <c r="BZJ9" s="199"/>
      <c r="BZK9" s="199"/>
      <c r="BZL9" s="189"/>
      <c r="BZM9" s="209"/>
      <c r="BZN9" s="179"/>
      <c r="BZO9" s="179"/>
      <c r="BZP9" s="179"/>
      <c r="BZQ9" s="179"/>
      <c r="BZR9" s="179"/>
      <c r="BZS9" s="179"/>
      <c r="BZT9" s="199"/>
      <c r="BZU9" s="199"/>
      <c r="BZV9" s="199"/>
      <c r="BZW9" s="199"/>
      <c r="BZX9" s="199"/>
      <c r="BZY9" s="199"/>
      <c r="BZZ9" s="199"/>
      <c r="CAA9" s="199"/>
      <c r="CAB9" s="189"/>
      <c r="CAC9" s="209"/>
      <c r="CAD9" s="179"/>
      <c r="CAE9" s="179"/>
      <c r="CAF9" s="179"/>
      <c r="CAG9" s="179"/>
      <c r="CAH9" s="179"/>
      <c r="CAI9" s="179"/>
      <c r="CAJ9" s="199"/>
      <c r="CAK9" s="199"/>
      <c r="CAL9" s="199"/>
      <c r="CAM9" s="199"/>
      <c r="CAN9" s="199"/>
      <c r="CAO9" s="199"/>
      <c r="CAP9" s="199"/>
      <c r="CAQ9" s="199"/>
      <c r="CAR9" s="189"/>
      <c r="CAS9" s="209"/>
      <c r="CAT9" s="179"/>
      <c r="CAU9" s="179"/>
      <c r="CAV9" s="179"/>
      <c r="CAW9" s="179"/>
      <c r="CAX9" s="179"/>
      <c r="CAY9" s="179"/>
      <c r="CAZ9" s="199"/>
      <c r="CBA9" s="199"/>
      <c r="CBB9" s="199"/>
      <c r="CBC9" s="199"/>
      <c r="CBD9" s="199"/>
      <c r="CBE9" s="199"/>
      <c r="CBF9" s="199"/>
      <c r="CBG9" s="199"/>
      <c r="CBH9" s="189"/>
      <c r="CBI9" s="209"/>
      <c r="CBJ9" s="179"/>
      <c r="CBK9" s="179"/>
      <c r="CBL9" s="179"/>
      <c r="CBM9" s="179"/>
      <c r="CBN9" s="179"/>
      <c r="CBO9" s="179"/>
      <c r="CBP9" s="199"/>
      <c r="CBQ9" s="199"/>
      <c r="CBR9" s="199"/>
      <c r="CBS9" s="199"/>
      <c r="CBT9" s="199"/>
      <c r="CBU9" s="199"/>
      <c r="CBV9" s="199"/>
      <c r="CBW9" s="199"/>
      <c r="CBX9" s="189"/>
      <c r="CBY9" s="209"/>
      <c r="CBZ9" s="179"/>
      <c r="CCA9" s="179"/>
      <c r="CCB9" s="179"/>
      <c r="CCC9" s="179"/>
      <c r="CCD9" s="179"/>
      <c r="CCE9" s="179"/>
      <c r="CCF9" s="199"/>
      <c r="CCG9" s="199"/>
      <c r="CCH9" s="199"/>
      <c r="CCI9" s="199"/>
      <c r="CCJ9" s="199"/>
      <c r="CCK9" s="199"/>
      <c r="CCL9" s="199"/>
      <c r="CCM9" s="199"/>
      <c r="CCN9" s="189"/>
      <c r="CCO9" s="209"/>
      <c r="CCP9" s="179"/>
      <c r="CCQ9" s="179"/>
      <c r="CCR9" s="179"/>
      <c r="CCS9" s="179"/>
      <c r="CCT9" s="179"/>
      <c r="CCU9" s="179"/>
      <c r="CCV9" s="199"/>
      <c r="CCW9" s="199"/>
      <c r="CCX9" s="199"/>
      <c r="CCY9" s="199"/>
      <c r="CCZ9" s="199"/>
      <c r="CDA9" s="199"/>
      <c r="CDB9" s="199"/>
      <c r="CDC9" s="199"/>
      <c r="CDD9" s="189"/>
      <c r="CDE9" s="209"/>
      <c r="CDF9" s="179"/>
      <c r="CDG9" s="179"/>
      <c r="CDH9" s="179"/>
      <c r="CDI9" s="179"/>
      <c r="CDJ9" s="179"/>
      <c r="CDK9" s="179"/>
      <c r="CDL9" s="199"/>
      <c r="CDM9" s="199"/>
      <c r="CDN9" s="199"/>
      <c r="CDO9" s="199"/>
      <c r="CDP9" s="199"/>
      <c r="CDQ9" s="199"/>
      <c r="CDR9" s="199"/>
      <c r="CDS9" s="199"/>
      <c r="CDT9" s="189"/>
      <c r="CDU9" s="209"/>
      <c r="CDV9" s="179"/>
      <c r="CDW9" s="179"/>
      <c r="CDX9" s="179"/>
      <c r="CDY9" s="179"/>
      <c r="CDZ9" s="179"/>
      <c r="CEA9" s="179"/>
      <c r="CEB9" s="199"/>
      <c r="CEC9" s="199"/>
      <c r="CED9" s="199"/>
      <c r="CEE9" s="199"/>
      <c r="CEF9" s="199"/>
      <c r="CEG9" s="199"/>
      <c r="CEH9" s="199"/>
      <c r="CEI9" s="199"/>
      <c r="CEJ9" s="189"/>
      <c r="CEK9" s="209"/>
      <c r="CEL9" s="179"/>
      <c r="CEM9" s="179"/>
      <c r="CEN9" s="179"/>
      <c r="CEO9" s="179"/>
      <c r="CEP9" s="179"/>
      <c r="CEQ9" s="179"/>
      <c r="CER9" s="199"/>
      <c r="CES9" s="199"/>
      <c r="CET9" s="199"/>
      <c r="CEU9" s="199"/>
      <c r="CEV9" s="199"/>
      <c r="CEW9" s="199"/>
      <c r="CEX9" s="199"/>
      <c r="CEY9" s="199"/>
      <c r="CEZ9" s="189"/>
      <c r="CFA9" s="209"/>
      <c r="CFB9" s="179"/>
      <c r="CFC9" s="179"/>
      <c r="CFD9" s="179"/>
      <c r="CFE9" s="179"/>
      <c r="CFF9" s="179"/>
      <c r="CFG9" s="179"/>
      <c r="CFH9" s="199"/>
      <c r="CFI9" s="199"/>
      <c r="CFJ9" s="199"/>
      <c r="CFK9" s="199"/>
      <c r="CFL9" s="199"/>
      <c r="CFM9" s="199"/>
      <c r="CFN9" s="199"/>
      <c r="CFO9" s="199"/>
      <c r="CFP9" s="189"/>
      <c r="CFQ9" s="209"/>
      <c r="CFR9" s="179"/>
      <c r="CFS9" s="179"/>
      <c r="CFT9" s="179"/>
      <c r="CFU9" s="179"/>
      <c r="CFV9" s="179"/>
      <c r="CFW9" s="179"/>
      <c r="CFX9" s="199"/>
      <c r="CFY9" s="199"/>
      <c r="CFZ9" s="199"/>
      <c r="CGA9" s="199"/>
      <c r="CGB9" s="199"/>
      <c r="CGC9" s="199"/>
      <c r="CGD9" s="199"/>
      <c r="CGE9" s="199"/>
      <c r="CGF9" s="189"/>
      <c r="CGG9" s="209"/>
      <c r="CGH9" s="179"/>
      <c r="CGI9" s="179"/>
      <c r="CGJ9" s="179"/>
      <c r="CGK9" s="179"/>
      <c r="CGL9" s="179"/>
      <c r="CGM9" s="179"/>
      <c r="CGN9" s="199"/>
      <c r="CGO9" s="199"/>
      <c r="CGP9" s="199"/>
      <c r="CGQ9" s="199"/>
      <c r="CGR9" s="199"/>
      <c r="CGS9" s="199"/>
      <c r="CGT9" s="199"/>
      <c r="CGU9" s="199"/>
      <c r="CGV9" s="189"/>
      <c r="CGW9" s="209"/>
      <c r="CGX9" s="179"/>
      <c r="CGY9" s="179"/>
      <c r="CGZ9" s="179"/>
      <c r="CHA9" s="179"/>
      <c r="CHB9" s="179"/>
      <c r="CHC9" s="179"/>
      <c r="CHD9" s="199"/>
      <c r="CHE9" s="199"/>
      <c r="CHF9" s="199"/>
      <c r="CHG9" s="199"/>
      <c r="CHH9" s="199"/>
      <c r="CHI9" s="199"/>
      <c r="CHJ9" s="199"/>
      <c r="CHK9" s="199"/>
      <c r="CHL9" s="189"/>
      <c r="CHM9" s="209"/>
      <c r="CHN9" s="179"/>
      <c r="CHO9" s="179"/>
      <c r="CHP9" s="179"/>
      <c r="CHQ9" s="179"/>
      <c r="CHR9" s="179"/>
      <c r="CHS9" s="179"/>
      <c r="CHT9" s="199"/>
      <c r="CHU9" s="199"/>
      <c r="CHV9" s="199"/>
      <c r="CHW9" s="199"/>
      <c r="CHX9" s="199"/>
      <c r="CHY9" s="199"/>
      <c r="CHZ9" s="199"/>
      <c r="CIA9" s="199"/>
      <c r="CIB9" s="189"/>
      <c r="CIC9" s="209"/>
      <c r="CID9" s="179"/>
      <c r="CIE9" s="179"/>
      <c r="CIF9" s="179"/>
      <c r="CIG9" s="179"/>
      <c r="CIH9" s="179"/>
      <c r="CII9" s="179"/>
      <c r="CIJ9" s="199"/>
      <c r="CIK9" s="199"/>
      <c r="CIL9" s="199"/>
      <c r="CIM9" s="199"/>
      <c r="CIN9" s="199"/>
      <c r="CIO9" s="199"/>
      <c r="CIP9" s="199"/>
      <c r="CIQ9" s="199"/>
      <c r="CIR9" s="189"/>
      <c r="CIS9" s="209"/>
      <c r="CIT9" s="179"/>
      <c r="CIU9" s="179"/>
      <c r="CIV9" s="179"/>
      <c r="CIW9" s="179"/>
      <c r="CIX9" s="179"/>
      <c r="CIY9" s="179"/>
      <c r="CIZ9" s="199"/>
      <c r="CJA9" s="199"/>
      <c r="CJB9" s="199"/>
      <c r="CJC9" s="199"/>
      <c r="CJD9" s="199"/>
      <c r="CJE9" s="199"/>
      <c r="CJF9" s="199"/>
      <c r="CJG9" s="199"/>
      <c r="CJH9" s="189"/>
      <c r="CJI9" s="209"/>
      <c r="CJJ9" s="179"/>
      <c r="CJK9" s="179"/>
      <c r="CJL9" s="179"/>
      <c r="CJM9" s="179"/>
      <c r="CJN9" s="179"/>
      <c r="CJO9" s="179"/>
      <c r="CJP9" s="199"/>
      <c r="CJQ9" s="199"/>
      <c r="CJR9" s="199"/>
      <c r="CJS9" s="199"/>
      <c r="CJT9" s="199"/>
      <c r="CJU9" s="199"/>
      <c r="CJV9" s="199"/>
      <c r="CJW9" s="199"/>
      <c r="CJX9" s="189"/>
      <c r="CJY9" s="209"/>
      <c r="CJZ9" s="179"/>
      <c r="CKA9" s="179"/>
      <c r="CKB9" s="179"/>
      <c r="CKC9" s="179"/>
      <c r="CKD9" s="179"/>
      <c r="CKE9" s="179"/>
      <c r="CKF9" s="199"/>
      <c r="CKG9" s="199"/>
      <c r="CKH9" s="199"/>
      <c r="CKI9" s="199"/>
      <c r="CKJ9" s="199"/>
      <c r="CKK9" s="199"/>
      <c r="CKL9" s="199"/>
      <c r="CKM9" s="199"/>
      <c r="CKN9" s="189"/>
      <c r="CKO9" s="209"/>
      <c r="CKP9" s="179"/>
      <c r="CKQ9" s="179"/>
      <c r="CKR9" s="179"/>
      <c r="CKS9" s="179"/>
      <c r="CKT9" s="179"/>
      <c r="CKU9" s="179"/>
      <c r="CKV9" s="199"/>
      <c r="CKW9" s="199"/>
      <c r="CKX9" s="199"/>
      <c r="CKY9" s="199"/>
      <c r="CKZ9" s="199"/>
      <c r="CLA9" s="199"/>
      <c r="CLB9" s="199"/>
      <c r="CLC9" s="199"/>
      <c r="CLD9" s="189"/>
      <c r="CLE9" s="209"/>
      <c r="CLF9" s="179"/>
      <c r="CLG9" s="179"/>
      <c r="CLH9" s="179"/>
      <c r="CLI9" s="179"/>
      <c r="CLJ9" s="179"/>
      <c r="CLK9" s="179"/>
      <c r="CLL9" s="199"/>
      <c r="CLM9" s="199"/>
      <c r="CLN9" s="199"/>
      <c r="CLO9" s="199"/>
      <c r="CLP9" s="199"/>
      <c r="CLQ9" s="199"/>
      <c r="CLR9" s="199"/>
      <c r="CLS9" s="199"/>
      <c r="CLT9" s="189"/>
      <c r="CLU9" s="209"/>
      <c r="CLV9" s="179"/>
      <c r="CLW9" s="179"/>
      <c r="CLX9" s="179"/>
      <c r="CLY9" s="179"/>
      <c r="CLZ9" s="179"/>
      <c r="CMA9" s="179"/>
      <c r="CMB9" s="199"/>
      <c r="CMC9" s="199"/>
      <c r="CMD9" s="199"/>
      <c r="CME9" s="199"/>
      <c r="CMF9" s="199"/>
      <c r="CMG9" s="199"/>
      <c r="CMH9" s="199"/>
      <c r="CMI9" s="199"/>
      <c r="CMJ9" s="189"/>
      <c r="CMK9" s="209"/>
      <c r="CML9" s="179"/>
      <c r="CMM9" s="179"/>
      <c r="CMN9" s="179"/>
      <c r="CMO9" s="179"/>
      <c r="CMP9" s="179"/>
      <c r="CMQ9" s="179"/>
      <c r="CMR9" s="199"/>
      <c r="CMS9" s="199"/>
      <c r="CMT9" s="199"/>
      <c r="CMU9" s="199"/>
      <c r="CMV9" s="199"/>
      <c r="CMW9" s="199"/>
      <c r="CMX9" s="199"/>
      <c r="CMY9" s="199"/>
      <c r="CMZ9" s="189"/>
      <c r="CNA9" s="209"/>
      <c r="CNB9" s="179"/>
      <c r="CNC9" s="179"/>
      <c r="CND9" s="179"/>
      <c r="CNE9" s="179"/>
      <c r="CNF9" s="179"/>
      <c r="CNG9" s="179"/>
      <c r="CNH9" s="199"/>
      <c r="CNI9" s="199"/>
      <c r="CNJ9" s="199"/>
      <c r="CNK9" s="199"/>
      <c r="CNL9" s="199"/>
      <c r="CNM9" s="199"/>
      <c r="CNN9" s="199"/>
      <c r="CNO9" s="199"/>
      <c r="CNP9" s="189"/>
      <c r="CNQ9" s="209"/>
      <c r="CNR9" s="179"/>
      <c r="CNS9" s="179"/>
      <c r="CNT9" s="179"/>
      <c r="CNU9" s="179"/>
      <c r="CNV9" s="179"/>
      <c r="CNW9" s="179"/>
      <c r="CNX9" s="199"/>
      <c r="CNY9" s="199"/>
      <c r="CNZ9" s="199"/>
      <c r="COA9" s="199"/>
      <c r="COB9" s="199"/>
      <c r="COC9" s="199"/>
      <c r="COD9" s="199"/>
      <c r="COE9" s="199"/>
      <c r="COF9" s="189"/>
      <c r="COG9" s="209"/>
      <c r="COH9" s="179"/>
      <c r="COI9" s="179"/>
      <c r="COJ9" s="179"/>
      <c r="COK9" s="179"/>
      <c r="COL9" s="179"/>
      <c r="COM9" s="179"/>
      <c r="CON9" s="199"/>
      <c r="COO9" s="199"/>
      <c r="COP9" s="199"/>
      <c r="COQ9" s="199"/>
      <c r="COR9" s="199"/>
      <c r="COS9" s="199"/>
      <c r="COT9" s="199"/>
      <c r="COU9" s="199"/>
      <c r="COV9" s="189"/>
      <c r="COW9" s="209"/>
      <c r="COX9" s="179"/>
      <c r="COY9" s="179"/>
      <c r="COZ9" s="179"/>
      <c r="CPA9" s="179"/>
      <c r="CPB9" s="179"/>
      <c r="CPC9" s="179"/>
      <c r="CPD9" s="199"/>
      <c r="CPE9" s="199"/>
      <c r="CPF9" s="199"/>
      <c r="CPG9" s="199"/>
      <c r="CPH9" s="199"/>
      <c r="CPI9" s="199"/>
      <c r="CPJ9" s="199"/>
      <c r="CPK9" s="199"/>
      <c r="CPL9" s="189"/>
      <c r="CPM9" s="209"/>
      <c r="CPN9" s="179"/>
      <c r="CPO9" s="179"/>
      <c r="CPP9" s="179"/>
      <c r="CPQ9" s="179"/>
      <c r="CPR9" s="179"/>
      <c r="CPS9" s="179"/>
      <c r="CPT9" s="199"/>
      <c r="CPU9" s="199"/>
      <c r="CPV9" s="199"/>
      <c r="CPW9" s="199"/>
      <c r="CPX9" s="199"/>
      <c r="CPY9" s="199"/>
      <c r="CPZ9" s="199"/>
      <c r="CQA9" s="199"/>
      <c r="CQB9" s="189"/>
      <c r="CQC9" s="209"/>
      <c r="CQD9" s="179"/>
      <c r="CQE9" s="179"/>
      <c r="CQF9" s="179"/>
      <c r="CQG9" s="179"/>
      <c r="CQH9" s="179"/>
      <c r="CQI9" s="179"/>
      <c r="CQJ9" s="199"/>
      <c r="CQK9" s="199"/>
      <c r="CQL9" s="199"/>
      <c r="CQM9" s="199"/>
      <c r="CQN9" s="199"/>
      <c r="CQO9" s="199"/>
      <c r="CQP9" s="199"/>
      <c r="CQQ9" s="199"/>
      <c r="CQR9" s="189"/>
      <c r="CQS9" s="209"/>
      <c r="CQT9" s="179"/>
      <c r="CQU9" s="179"/>
      <c r="CQV9" s="179"/>
      <c r="CQW9" s="179"/>
      <c r="CQX9" s="179"/>
      <c r="CQY9" s="179"/>
      <c r="CQZ9" s="199"/>
      <c r="CRA9" s="199"/>
      <c r="CRB9" s="199"/>
      <c r="CRC9" s="199"/>
      <c r="CRD9" s="199"/>
      <c r="CRE9" s="199"/>
      <c r="CRF9" s="199"/>
      <c r="CRG9" s="199"/>
      <c r="CRH9" s="189"/>
      <c r="CRI9" s="209"/>
      <c r="CRJ9" s="179"/>
      <c r="CRK9" s="179"/>
      <c r="CRL9" s="179"/>
      <c r="CRM9" s="179"/>
      <c r="CRN9" s="179"/>
      <c r="CRO9" s="179"/>
      <c r="CRP9" s="199"/>
      <c r="CRQ9" s="199"/>
      <c r="CRR9" s="199"/>
      <c r="CRS9" s="199"/>
      <c r="CRT9" s="199"/>
      <c r="CRU9" s="199"/>
      <c r="CRV9" s="199"/>
      <c r="CRW9" s="199"/>
      <c r="CRX9" s="189"/>
      <c r="CRY9" s="209"/>
      <c r="CRZ9" s="179"/>
      <c r="CSA9" s="179"/>
      <c r="CSB9" s="179"/>
      <c r="CSC9" s="179"/>
      <c r="CSD9" s="179"/>
      <c r="CSE9" s="179"/>
      <c r="CSF9" s="199"/>
      <c r="CSG9" s="199"/>
      <c r="CSH9" s="199"/>
      <c r="CSI9" s="199"/>
      <c r="CSJ9" s="199"/>
      <c r="CSK9" s="199"/>
      <c r="CSL9" s="199"/>
      <c r="CSM9" s="199"/>
      <c r="CSN9" s="189"/>
      <c r="CSO9" s="209"/>
      <c r="CSP9" s="179"/>
      <c r="CSQ9" s="179"/>
      <c r="CSR9" s="179"/>
      <c r="CSS9" s="179"/>
      <c r="CST9" s="179"/>
      <c r="CSU9" s="179"/>
      <c r="CSV9" s="199"/>
      <c r="CSW9" s="199"/>
      <c r="CSX9" s="199"/>
      <c r="CSY9" s="199"/>
      <c r="CSZ9" s="199"/>
      <c r="CTA9" s="199"/>
      <c r="CTB9" s="199"/>
      <c r="CTC9" s="199"/>
      <c r="CTD9" s="189"/>
      <c r="CTE9" s="209"/>
      <c r="CTF9" s="179"/>
      <c r="CTG9" s="179"/>
      <c r="CTH9" s="179"/>
      <c r="CTI9" s="179"/>
      <c r="CTJ9" s="179"/>
      <c r="CTK9" s="179"/>
      <c r="CTL9" s="199"/>
      <c r="CTM9" s="199"/>
      <c r="CTN9" s="199"/>
      <c r="CTO9" s="199"/>
      <c r="CTP9" s="199"/>
      <c r="CTQ9" s="199"/>
      <c r="CTR9" s="199"/>
      <c r="CTS9" s="199"/>
      <c r="CTT9" s="189"/>
      <c r="CTU9" s="209"/>
      <c r="CTV9" s="179"/>
      <c r="CTW9" s="179"/>
      <c r="CTX9" s="179"/>
      <c r="CTY9" s="179"/>
      <c r="CTZ9" s="179"/>
      <c r="CUA9" s="179"/>
      <c r="CUB9" s="199"/>
      <c r="CUC9" s="199"/>
      <c r="CUD9" s="199"/>
      <c r="CUE9" s="199"/>
      <c r="CUF9" s="199"/>
      <c r="CUG9" s="199"/>
      <c r="CUH9" s="199"/>
      <c r="CUI9" s="199"/>
      <c r="CUJ9" s="189"/>
      <c r="CUK9" s="209"/>
      <c r="CUL9" s="179"/>
      <c r="CUM9" s="179"/>
      <c r="CUN9" s="179"/>
      <c r="CUO9" s="179"/>
      <c r="CUP9" s="179"/>
      <c r="CUQ9" s="179"/>
      <c r="CUR9" s="199"/>
      <c r="CUS9" s="199"/>
      <c r="CUT9" s="199"/>
      <c r="CUU9" s="199"/>
      <c r="CUV9" s="199"/>
      <c r="CUW9" s="199"/>
      <c r="CUX9" s="199"/>
      <c r="CUY9" s="199"/>
      <c r="CUZ9" s="189"/>
      <c r="CVA9" s="209"/>
      <c r="CVB9" s="179"/>
      <c r="CVC9" s="179"/>
      <c r="CVD9" s="179"/>
      <c r="CVE9" s="179"/>
      <c r="CVF9" s="179"/>
      <c r="CVG9" s="179"/>
      <c r="CVH9" s="199"/>
      <c r="CVI9" s="199"/>
      <c r="CVJ9" s="199"/>
      <c r="CVK9" s="199"/>
      <c r="CVL9" s="199"/>
      <c r="CVM9" s="199"/>
      <c r="CVN9" s="199"/>
      <c r="CVO9" s="199"/>
      <c r="CVP9" s="189"/>
      <c r="CVQ9" s="209"/>
      <c r="CVR9" s="179"/>
      <c r="CVS9" s="179"/>
      <c r="CVT9" s="179"/>
      <c r="CVU9" s="179"/>
      <c r="CVV9" s="179"/>
      <c r="CVW9" s="179"/>
      <c r="CVX9" s="199"/>
      <c r="CVY9" s="199"/>
      <c r="CVZ9" s="199"/>
      <c r="CWA9" s="199"/>
      <c r="CWB9" s="199"/>
      <c r="CWC9" s="199"/>
      <c r="CWD9" s="199"/>
      <c r="CWE9" s="199"/>
      <c r="CWF9" s="189"/>
      <c r="CWG9" s="209"/>
      <c r="CWH9" s="179"/>
      <c r="CWI9" s="179"/>
      <c r="CWJ9" s="179"/>
      <c r="CWK9" s="179"/>
      <c r="CWL9" s="179"/>
      <c r="CWM9" s="179"/>
      <c r="CWN9" s="199"/>
      <c r="CWO9" s="199"/>
      <c r="CWP9" s="199"/>
      <c r="CWQ9" s="199"/>
      <c r="CWR9" s="199"/>
      <c r="CWS9" s="199"/>
      <c r="CWT9" s="199"/>
      <c r="CWU9" s="199"/>
      <c r="CWV9" s="189"/>
      <c r="CWW9" s="209"/>
      <c r="CWX9" s="179"/>
      <c r="CWY9" s="179"/>
      <c r="CWZ9" s="179"/>
      <c r="CXA9" s="179"/>
      <c r="CXB9" s="179"/>
      <c r="CXC9" s="179"/>
      <c r="CXD9" s="199"/>
      <c r="CXE9" s="199"/>
      <c r="CXF9" s="199"/>
      <c r="CXG9" s="199"/>
      <c r="CXH9" s="199"/>
      <c r="CXI9" s="199"/>
      <c r="CXJ9" s="199"/>
      <c r="CXK9" s="199"/>
      <c r="CXL9" s="189"/>
      <c r="CXM9" s="209"/>
      <c r="CXN9" s="179"/>
      <c r="CXO9" s="179"/>
      <c r="CXP9" s="179"/>
      <c r="CXQ9" s="179"/>
      <c r="CXR9" s="179"/>
      <c r="CXS9" s="179"/>
      <c r="CXT9" s="199"/>
      <c r="CXU9" s="199"/>
      <c r="CXV9" s="199"/>
      <c r="CXW9" s="199"/>
      <c r="CXX9" s="199"/>
      <c r="CXY9" s="199"/>
      <c r="CXZ9" s="199"/>
      <c r="CYA9" s="199"/>
      <c r="CYB9" s="189"/>
      <c r="CYC9" s="209"/>
      <c r="CYD9" s="179"/>
      <c r="CYE9" s="179"/>
      <c r="CYF9" s="179"/>
      <c r="CYG9" s="179"/>
      <c r="CYH9" s="179"/>
      <c r="CYI9" s="179"/>
      <c r="CYJ9" s="199"/>
      <c r="CYK9" s="199"/>
      <c r="CYL9" s="199"/>
      <c r="CYM9" s="199"/>
      <c r="CYN9" s="199"/>
      <c r="CYO9" s="199"/>
      <c r="CYP9" s="199"/>
      <c r="CYQ9" s="199"/>
      <c r="CYR9" s="189"/>
      <c r="CYS9" s="209"/>
      <c r="CYT9" s="179"/>
      <c r="CYU9" s="179"/>
      <c r="CYV9" s="179"/>
      <c r="CYW9" s="179"/>
      <c r="CYX9" s="179"/>
      <c r="CYY9" s="179"/>
      <c r="CYZ9" s="199"/>
      <c r="CZA9" s="199"/>
      <c r="CZB9" s="199"/>
      <c r="CZC9" s="199"/>
      <c r="CZD9" s="199"/>
      <c r="CZE9" s="199"/>
      <c r="CZF9" s="199"/>
      <c r="CZG9" s="199"/>
      <c r="CZH9" s="189"/>
      <c r="CZI9" s="209"/>
      <c r="CZJ9" s="179"/>
      <c r="CZK9" s="179"/>
      <c r="CZL9" s="179"/>
      <c r="CZM9" s="179"/>
      <c r="CZN9" s="179"/>
      <c r="CZO9" s="179"/>
      <c r="CZP9" s="199"/>
      <c r="CZQ9" s="199"/>
      <c r="CZR9" s="199"/>
      <c r="CZS9" s="199"/>
      <c r="CZT9" s="199"/>
      <c r="CZU9" s="199"/>
      <c r="CZV9" s="199"/>
      <c r="CZW9" s="199"/>
      <c r="CZX9" s="189"/>
      <c r="CZY9" s="209"/>
      <c r="CZZ9" s="179"/>
      <c r="DAA9" s="179"/>
      <c r="DAB9" s="179"/>
      <c r="DAC9" s="179"/>
      <c r="DAD9" s="179"/>
      <c r="DAE9" s="179"/>
      <c r="DAF9" s="199"/>
      <c r="DAG9" s="199"/>
      <c r="DAH9" s="199"/>
      <c r="DAI9" s="199"/>
      <c r="DAJ9" s="199"/>
      <c r="DAK9" s="199"/>
      <c r="DAL9" s="199"/>
      <c r="DAM9" s="199"/>
      <c r="DAN9" s="189"/>
      <c r="DAO9" s="209"/>
      <c r="DAP9" s="179"/>
      <c r="DAQ9" s="179"/>
      <c r="DAR9" s="179"/>
      <c r="DAS9" s="179"/>
      <c r="DAT9" s="179"/>
      <c r="DAU9" s="179"/>
      <c r="DAV9" s="199"/>
      <c r="DAW9" s="199"/>
      <c r="DAX9" s="199"/>
      <c r="DAY9" s="199"/>
      <c r="DAZ9" s="199"/>
      <c r="DBA9" s="199"/>
      <c r="DBB9" s="199"/>
      <c r="DBC9" s="199"/>
      <c r="DBD9" s="189"/>
      <c r="DBE9" s="209"/>
      <c r="DBF9" s="179"/>
      <c r="DBG9" s="179"/>
      <c r="DBH9" s="179"/>
      <c r="DBI9" s="179"/>
      <c r="DBJ9" s="179"/>
      <c r="DBK9" s="179"/>
      <c r="DBL9" s="199"/>
      <c r="DBM9" s="199"/>
      <c r="DBN9" s="199"/>
      <c r="DBO9" s="199"/>
      <c r="DBP9" s="199"/>
      <c r="DBQ9" s="199"/>
      <c r="DBR9" s="199"/>
      <c r="DBS9" s="199"/>
      <c r="DBT9" s="189"/>
      <c r="DBU9" s="209"/>
      <c r="DBV9" s="179"/>
      <c r="DBW9" s="179"/>
      <c r="DBX9" s="179"/>
      <c r="DBY9" s="179"/>
      <c r="DBZ9" s="179"/>
      <c r="DCA9" s="179"/>
      <c r="DCB9" s="199"/>
      <c r="DCC9" s="199"/>
      <c r="DCD9" s="199"/>
      <c r="DCE9" s="199"/>
      <c r="DCF9" s="199"/>
      <c r="DCG9" s="199"/>
      <c r="DCH9" s="199"/>
      <c r="DCI9" s="199"/>
      <c r="DCJ9" s="189"/>
      <c r="DCK9" s="209"/>
      <c r="DCL9" s="179"/>
      <c r="DCM9" s="179"/>
      <c r="DCN9" s="179"/>
      <c r="DCO9" s="179"/>
      <c r="DCP9" s="179"/>
      <c r="DCQ9" s="179"/>
      <c r="DCR9" s="199"/>
      <c r="DCS9" s="199"/>
      <c r="DCT9" s="199"/>
      <c r="DCU9" s="199"/>
      <c r="DCV9" s="199"/>
      <c r="DCW9" s="199"/>
      <c r="DCX9" s="199"/>
      <c r="DCY9" s="199"/>
      <c r="DCZ9" s="189"/>
      <c r="DDA9" s="209"/>
      <c r="DDB9" s="179"/>
      <c r="DDC9" s="179"/>
      <c r="DDD9" s="179"/>
      <c r="DDE9" s="179"/>
      <c r="DDF9" s="179"/>
      <c r="DDG9" s="179"/>
      <c r="DDH9" s="199"/>
      <c r="DDI9" s="199"/>
      <c r="DDJ9" s="199"/>
      <c r="DDK9" s="199"/>
      <c r="DDL9" s="199"/>
      <c r="DDM9" s="199"/>
      <c r="DDN9" s="199"/>
      <c r="DDO9" s="199"/>
      <c r="DDP9" s="189"/>
      <c r="DDQ9" s="209"/>
      <c r="DDR9" s="179"/>
      <c r="DDS9" s="179"/>
      <c r="DDT9" s="179"/>
      <c r="DDU9" s="179"/>
      <c r="DDV9" s="179"/>
      <c r="DDW9" s="179"/>
      <c r="DDX9" s="199"/>
      <c r="DDY9" s="199"/>
      <c r="DDZ9" s="199"/>
      <c r="DEA9" s="199"/>
      <c r="DEB9" s="199"/>
      <c r="DEC9" s="199"/>
      <c r="DED9" s="199"/>
      <c r="DEE9" s="199"/>
      <c r="DEF9" s="189"/>
      <c r="DEG9" s="209"/>
      <c r="DEH9" s="179"/>
      <c r="DEI9" s="179"/>
      <c r="DEJ9" s="179"/>
      <c r="DEK9" s="179"/>
      <c r="DEL9" s="179"/>
      <c r="DEM9" s="179"/>
      <c r="DEN9" s="199"/>
      <c r="DEO9" s="199"/>
      <c r="DEP9" s="199"/>
      <c r="DEQ9" s="199"/>
      <c r="DER9" s="199"/>
      <c r="DES9" s="199"/>
      <c r="DET9" s="199"/>
      <c r="DEU9" s="199"/>
      <c r="DEV9" s="189"/>
      <c r="DEW9" s="209"/>
      <c r="DEX9" s="179"/>
      <c r="DEY9" s="179"/>
      <c r="DEZ9" s="179"/>
      <c r="DFA9" s="179"/>
      <c r="DFB9" s="179"/>
      <c r="DFC9" s="179"/>
      <c r="DFD9" s="199"/>
      <c r="DFE9" s="199"/>
      <c r="DFF9" s="199"/>
      <c r="DFG9" s="199"/>
      <c r="DFH9" s="199"/>
      <c r="DFI9" s="199"/>
      <c r="DFJ9" s="199"/>
      <c r="DFK9" s="199"/>
      <c r="DFL9" s="189"/>
      <c r="DFM9" s="209"/>
      <c r="DFN9" s="179"/>
      <c r="DFO9" s="179"/>
      <c r="DFP9" s="179"/>
      <c r="DFQ9" s="179"/>
      <c r="DFR9" s="179"/>
      <c r="DFS9" s="179"/>
      <c r="DFT9" s="199"/>
      <c r="DFU9" s="199"/>
      <c r="DFV9" s="199"/>
      <c r="DFW9" s="199"/>
      <c r="DFX9" s="199"/>
      <c r="DFY9" s="199"/>
      <c r="DFZ9" s="199"/>
      <c r="DGA9" s="199"/>
      <c r="DGB9" s="189"/>
      <c r="DGC9" s="209"/>
      <c r="DGD9" s="179"/>
      <c r="DGE9" s="179"/>
      <c r="DGF9" s="179"/>
      <c r="DGG9" s="179"/>
      <c r="DGH9" s="179"/>
      <c r="DGI9" s="179"/>
      <c r="DGJ9" s="199"/>
      <c r="DGK9" s="199"/>
      <c r="DGL9" s="199"/>
      <c r="DGM9" s="199"/>
      <c r="DGN9" s="199"/>
      <c r="DGO9" s="199"/>
      <c r="DGP9" s="199"/>
      <c r="DGQ9" s="199"/>
      <c r="DGR9" s="189"/>
      <c r="DGS9" s="209"/>
      <c r="DGT9" s="179"/>
      <c r="DGU9" s="179"/>
      <c r="DGV9" s="179"/>
      <c r="DGW9" s="179"/>
      <c r="DGX9" s="179"/>
      <c r="DGY9" s="179"/>
      <c r="DGZ9" s="199"/>
      <c r="DHA9" s="199"/>
      <c r="DHB9" s="199"/>
      <c r="DHC9" s="199"/>
      <c r="DHD9" s="199"/>
      <c r="DHE9" s="199"/>
      <c r="DHF9" s="199"/>
      <c r="DHG9" s="199"/>
      <c r="DHH9" s="189"/>
      <c r="DHI9" s="209"/>
      <c r="DHJ9" s="179"/>
      <c r="DHK9" s="179"/>
      <c r="DHL9" s="179"/>
      <c r="DHM9" s="179"/>
      <c r="DHN9" s="179"/>
      <c r="DHO9" s="179"/>
      <c r="DHP9" s="199"/>
      <c r="DHQ9" s="199"/>
      <c r="DHR9" s="199"/>
      <c r="DHS9" s="199"/>
      <c r="DHT9" s="199"/>
      <c r="DHU9" s="199"/>
      <c r="DHV9" s="199"/>
      <c r="DHW9" s="199"/>
      <c r="DHX9" s="189"/>
      <c r="DHY9" s="209"/>
      <c r="DHZ9" s="179"/>
      <c r="DIA9" s="179"/>
      <c r="DIB9" s="179"/>
      <c r="DIC9" s="179"/>
      <c r="DID9" s="179"/>
      <c r="DIE9" s="179"/>
      <c r="DIF9" s="199"/>
      <c r="DIG9" s="199"/>
      <c r="DIH9" s="199"/>
      <c r="DII9" s="199"/>
      <c r="DIJ9" s="199"/>
      <c r="DIK9" s="199"/>
      <c r="DIL9" s="199"/>
      <c r="DIM9" s="199"/>
      <c r="DIN9" s="189"/>
      <c r="DIO9" s="209"/>
      <c r="DIP9" s="179"/>
      <c r="DIQ9" s="179"/>
      <c r="DIR9" s="179"/>
      <c r="DIS9" s="179"/>
      <c r="DIT9" s="179"/>
      <c r="DIU9" s="179"/>
      <c r="DIV9" s="199"/>
      <c r="DIW9" s="199"/>
      <c r="DIX9" s="199"/>
      <c r="DIY9" s="199"/>
      <c r="DIZ9" s="199"/>
      <c r="DJA9" s="199"/>
      <c r="DJB9" s="199"/>
      <c r="DJC9" s="199"/>
      <c r="DJD9" s="189"/>
      <c r="DJE9" s="209"/>
      <c r="DJF9" s="179"/>
      <c r="DJG9" s="179"/>
      <c r="DJH9" s="179"/>
      <c r="DJI9" s="179"/>
      <c r="DJJ9" s="179"/>
      <c r="DJK9" s="179"/>
      <c r="DJL9" s="199"/>
      <c r="DJM9" s="199"/>
      <c r="DJN9" s="199"/>
      <c r="DJO9" s="199"/>
      <c r="DJP9" s="199"/>
      <c r="DJQ9" s="199"/>
      <c r="DJR9" s="199"/>
      <c r="DJS9" s="199"/>
      <c r="DJT9" s="189"/>
      <c r="DJU9" s="209"/>
      <c r="DJV9" s="179"/>
      <c r="DJW9" s="179"/>
      <c r="DJX9" s="179"/>
      <c r="DJY9" s="179"/>
      <c r="DJZ9" s="179"/>
      <c r="DKA9" s="179"/>
      <c r="DKB9" s="199"/>
      <c r="DKC9" s="199"/>
      <c r="DKD9" s="199"/>
      <c r="DKE9" s="199"/>
      <c r="DKF9" s="199"/>
      <c r="DKG9" s="199"/>
      <c r="DKH9" s="199"/>
      <c r="DKI9" s="199"/>
      <c r="DKJ9" s="189"/>
      <c r="DKK9" s="209"/>
      <c r="DKL9" s="179"/>
      <c r="DKM9" s="179"/>
      <c r="DKN9" s="179"/>
      <c r="DKO9" s="179"/>
      <c r="DKP9" s="179"/>
      <c r="DKQ9" s="179"/>
      <c r="DKR9" s="199"/>
      <c r="DKS9" s="199"/>
      <c r="DKT9" s="199"/>
      <c r="DKU9" s="199"/>
      <c r="DKV9" s="199"/>
      <c r="DKW9" s="199"/>
      <c r="DKX9" s="199"/>
      <c r="DKY9" s="199"/>
      <c r="DKZ9" s="189"/>
      <c r="DLA9" s="209"/>
      <c r="DLB9" s="179"/>
      <c r="DLC9" s="179"/>
      <c r="DLD9" s="179"/>
      <c r="DLE9" s="179"/>
      <c r="DLF9" s="179"/>
      <c r="DLG9" s="179"/>
      <c r="DLH9" s="199"/>
      <c r="DLI9" s="199"/>
      <c r="DLJ9" s="199"/>
      <c r="DLK9" s="199"/>
      <c r="DLL9" s="199"/>
      <c r="DLM9" s="199"/>
      <c r="DLN9" s="199"/>
      <c r="DLO9" s="199"/>
      <c r="DLP9" s="189"/>
      <c r="DLQ9" s="209"/>
      <c r="DLR9" s="179"/>
      <c r="DLS9" s="179"/>
      <c r="DLT9" s="179"/>
      <c r="DLU9" s="179"/>
      <c r="DLV9" s="179"/>
      <c r="DLW9" s="179"/>
      <c r="DLX9" s="199"/>
      <c r="DLY9" s="199"/>
      <c r="DLZ9" s="199"/>
      <c r="DMA9" s="199"/>
      <c r="DMB9" s="199"/>
      <c r="DMC9" s="199"/>
      <c r="DMD9" s="199"/>
      <c r="DME9" s="199"/>
      <c r="DMF9" s="189"/>
      <c r="DMG9" s="209"/>
      <c r="DMH9" s="179"/>
      <c r="DMI9" s="179"/>
      <c r="DMJ9" s="179"/>
      <c r="DMK9" s="179"/>
      <c r="DML9" s="179"/>
      <c r="DMM9" s="179"/>
      <c r="DMN9" s="199"/>
      <c r="DMO9" s="199"/>
      <c r="DMP9" s="199"/>
      <c r="DMQ9" s="199"/>
      <c r="DMR9" s="199"/>
      <c r="DMS9" s="199"/>
      <c r="DMT9" s="199"/>
      <c r="DMU9" s="199"/>
      <c r="DMV9" s="189"/>
      <c r="DMW9" s="209"/>
      <c r="DMX9" s="179"/>
      <c r="DMY9" s="179"/>
      <c r="DMZ9" s="179"/>
      <c r="DNA9" s="179"/>
      <c r="DNB9" s="179"/>
      <c r="DNC9" s="179"/>
      <c r="DND9" s="199"/>
      <c r="DNE9" s="199"/>
      <c r="DNF9" s="199"/>
      <c r="DNG9" s="199"/>
      <c r="DNH9" s="199"/>
      <c r="DNI9" s="199"/>
      <c r="DNJ9" s="199"/>
      <c r="DNK9" s="199"/>
      <c r="DNL9" s="189"/>
      <c r="DNM9" s="209"/>
      <c r="DNN9" s="179"/>
      <c r="DNO9" s="179"/>
      <c r="DNP9" s="179"/>
      <c r="DNQ9" s="179"/>
      <c r="DNR9" s="179"/>
      <c r="DNS9" s="179"/>
      <c r="DNT9" s="199"/>
      <c r="DNU9" s="199"/>
      <c r="DNV9" s="199"/>
      <c r="DNW9" s="199"/>
      <c r="DNX9" s="199"/>
      <c r="DNY9" s="199"/>
      <c r="DNZ9" s="199"/>
      <c r="DOA9" s="199"/>
      <c r="DOB9" s="189"/>
      <c r="DOC9" s="209"/>
      <c r="DOD9" s="179"/>
      <c r="DOE9" s="179"/>
      <c r="DOF9" s="179"/>
      <c r="DOG9" s="179"/>
      <c r="DOH9" s="179"/>
      <c r="DOI9" s="179"/>
      <c r="DOJ9" s="199"/>
      <c r="DOK9" s="199"/>
      <c r="DOL9" s="199"/>
      <c r="DOM9" s="199"/>
      <c r="DON9" s="199"/>
      <c r="DOO9" s="199"/>
      <c r="DOP9" s="199"/>
      <c r="DOQ9" s="199"/>
      <c r="DOR9" s="189"/>
      <c r="DOS9" s="209"/>
      <c r="DOT9" s="179"/>
      <c r="DOU9" s="179"/>
      <c r="DOV9" s="179"/>
      <c r="DOW9" s="179"/>
      <c r="DOX9" s="179"/>
      <c r="DOY9" s="179"/>
      <c r="DOZ9" s="199"/>
      <c r="DPA9" s="199"/>
      <c r="DPB9" s="199"/>
      <c r="DPC9" s="199"/>
      <c r="DPD9" s="199"/>
      <c r="DPE9" s="199"/>
      <c r="DPF9" s="199"/>
      <c r="DPG9" s="199"/>
      <c r="DPH9" s="189"/>
      <c r="DPI9" s="209"/>
      <c r="DPJ9" s="179"/>
      <c r="DPK9" s="179"/>
      <c r="DPL9" s="179"/>
      <c r="DPM9" s="179"/>
      <c r="DPN9" s="179"/>
      <c r="DPO9" s="179"/>
      <c r="DPP9" s="199"/>
      <c r="DPQ9" s="199"/>
      <c r="DPR9" s="199"/>
      <c r="DPS9" s="199"/>
      <c r="DPT9" s="199"/>
      <c r="DPU9" s="199"/>
      <c r="DPV9" s="199"/>
      <c r="DPW9" s="199"/>
      <c r="DPX9" s="189"/>
      <c r="DPY9" s="209"/>
      <c r="DPZ9" s="179"/>
      <c r="DQA9" s="179"/>
      <c r="DQB9" s="179"/>
      <c r="DQC9" s="179"/>
      <c r="DQD9" s="179"/>
      <c r="DQE9" s="179"/>
      <c r="DQF9" s="199"/>
      <c r="DQG9" s="199"/>
      <c r="DQH9" s="199"/>
      <c r="DQI9" s="199"/>
      <c r="DQJ9" s="199"/>
      <c r="DQK9" s="199"/>
      <c r="DQL9" s="199"/>
      <c r="DQM9" s="199"/>
      <c r="DQN9" s="189"/>
      <c r="DQO9" s="209"/>
      <c r="DQP9" s="179"/>
      <c r="DQQ9" s="179"/>
      <c r="DQR9" s="179"/>
      <c r="DQS9" s="179"/>
      <c r="DQT9" s="179"/>
      <c r="DQU9" s="179"/>
      <c r="DQV9" s="199"/>
      <c r="DQW9" s="199"/>
      <c r="DQX9" s="199"/>
      <c r="DQY9" s="199"/>
      <c r="DQZ9" s="199"/>
      <c r="DRA9" s="199"/>
      <c r="DRB9" s="199"/>
      <c r="DRC9" s="199"/>
      <c r="DRD9" s="189"/>
      <c r="DRE9" s="209"/>
      <c r="DRF9" s="179"/>
      <c r="DRG9" s="179"/>
      <c r="DRH9" s="179"/>
      <c r="DRI9" s="179"/>
      <c r="DRJ9" s="179"/>
      <c r="DRK9" s="179"/>
      <c r="DRL9" s="199"/>
      <c r="DRM9" s="199"/>
      <c r="DRN9" s="199"/>
      <c r="DRO9" s="199"/>
      <c r="DRP9" s="199"/>
      <c r="DRQ9" s="199"/>
      <c r="DRR9" s="199"/>
      <c r="DRS9" s="199"/>
      <c r="DRT9" s="189"/>
      <c r="DRU9" s="209"/>
      <c r="DRV9" s="179"/>
      <c r="DRW9" s="179"/>
      <c r="DRX9" s="179"/>
      <c r="DRY9" s="179"/>
      <c r="DRZ9" s="179"/>
      <c r="DSA9" s="179"/>
      <c r="DSB9" s="199"/>
      <c r="DSC9" s="199"/>
      <c r="DSD9" s="199"/>
      <c r="DSE9" s="199"/>
      <c r="DSF9" s="199"/>
      <c r="DSG9" s="199"/>
      <c r="DSH9" s="199"/>
      <c r="DSI9" s="199"/>
      <c r="DSJ9" s="189"/>
      <c r="DSK9" s="209"/>
      <c r="DSL9" s="179"/>
      <c r="DSM9" s="179"/>
      <c r="DSN9" s="179"/>
      <c r="DSO9" s="179"/>
      <c r="DSP9" s="179"/>
      <c r="DSQ9" s="179"/>
      <c r="DSR9" s="199"/>
      <c r="DSS9" s="199"/>
      <c r="DST9" s="199"/>
      <c r="DSU9" s="199"/>
      <c r="DSV9" s="199"/>
      <c r="DSW9" s="199"/>
      <c r="DSX9" s="199"/>
      <c r="DSY9" s="199"/>
      <c r="DSZ9" s="189"/>
      <c r="DTA9" s="209"/>
      <c r="DTB9" s="179"/>
      <c r="DTC9" s="179"/>
      <c r="DTD9" s="179"/>
      <c r="DTE9" s="179"/>
      <c r="DTF9" s="179"/>
      <c r="DTG9" s="179"/>
      <c r="DTH9" s="199"/>
      <c r="DTI9" s="199"/>
      <c r="DTJ9" s="199"/>
      <c r="DTK9" s="199"/>
      <c r="DTL9" s="199"/>
      <c r="DTM9" s="199"/>
      <c r="DTN9" s="199"/>
      <c r="DTO9" s="199"/>
      <c r="DTP9" s="189"/>
      <c r="DTQ9" s="209"/>
      <c r="DTR9" s="179"/>
      <c r="DTS9" s="179"/>
      <c r="DTT9" s="179"/>
      <c r="DTU9" s="179"/>
      <c r="DTV9" s="179"/>
      <c r="DTW9" s="179"/>
      <c r="DTX9" s="199"/>
      <c r="DTY9" s="199"/>
      <c r="DTZ9" s="199"/>
      <c r="DUA9" s="199"/>
      <c r="DUB9" s="199"/>
      <c r="DUC9" s="199"/>
      <c r="DUD9" s="199"/>
      <c r="DUE9" s="199"/>
      <c r="DUF9" s="189"/>
      <c r="DUG9" s="209"/>
      <c r="DUH9" s="179"/>
      <c r="DUI9" s="179"/>
      <c r="DUJ9" s="179"/>
      <c r="DUK9" s="179"/>
      <c r="DUL9" s="179"/>
      <c r="DUM9" s="179"/>
      <c r="DUN9" s="199"/>
      <c r="DUO9" s="199"/>
      <c r="DUP9" s="199"/>
      <c r="DUQ9" s="199"/>
      <c r="DUR9" s="199"/>
      <c r="DUS9" s="199"/>
      <c r="DUT9" s="199"/>
      <c r="DUU9" s="199"/>
      <c r="DUV9" s="189"/>
      <c r="DUW9" s="209"/>
      <c r="DUX9" s="179"/>
      <c r="DUY9" s="179"/>
      <c r="DUZ9" s="179"/>
      <c r="DVA9" s="179"/>
      <c r="DVB9" s="179"/>
      <c r="DVC9" s="179"/>
      <c r="DVD9" s="199"/>
      <c r="DVE9" s="199"/>
      <c r="DVF9" s="199"/>
      <c r="DVG9" s="199"/>
      <c r="DVH9" s="199"/>
      <c r="DVI9" s="199"/>
      <c r="DVJ9" s="199"/>
      <c r="DVK9" s="199"/>
      <c r="DVL9" s="189"/>
      <c r="DVM9" s="209"/>
      <c r="DVN9" s="179"/>
      <c r="DVO9" s="179"/>
      <c r="DVP9" s="179"/>
      <c r="DVQ9" s="179"/>
      <c r="DVR9" s="179"/>
      <c r="DVS9" s="179"/>
      <c r="DVT9" s="199"/>
      <c r="DVU9" s="199"/>
      <c r="DVV9" s="199"/>
      <c r="DVW9" s="199"/>
      <c r="DVX9" s="199"/>
      <c r="DVY9" s="199"/>
      <c r="DVZ9" s="199"/>
      <c r="DWA9" s="199"/>
      <c r="DWB9" s="189"/>
      <c r="DWC9" s="209"/>
      <c r="DWD9" s="179"/>
      <c r="DWE9" s="179"/>
      <c r="DWF9" s="179"/>
      <c r="DWG9" s="179"/>
      <c r="DWH9" s="179"/>
      <c r="DWI9" s="179"/>
      <c r="DWJ9" s="199"/>
      <c r="DWK9" s="199"/>
      <c r="DWL9" s="199"/>
      <c r="DWM9" s="199"/>
      <c r="DWN9" s="199"/>
      <c r="DWO9" s="199"/>
      <c r="DWP9" s="199"/>
      <c r="DWQ9" s="199"/>
      <c r="DWR9" s="189"/>
      <c r="DWS9" s="209"/>
      <c r="DWT9" s="179"/>
      <c r="DWU9" s="179"/>
      <c r="DWV9" s="179"/>
      <c r="DWW9" s="179"/>
      <c r="DWX9" s="179"/>
      <c r="DWY9" s="179"/>
      <c r="DWZ9" s="199"/>
      <c r="DXA9" s="199"/>
      <c r="DXB9" s="199"/>
      <c r="DXC9" s="199"/>
      <c r="DXD9" s="199"/>
      <c r="DXE9" s="199"/>
      <c r="DXF9" s="199"/>
      <c r="DXG9" s="199"/>
      <c r="DXH9" s="189"/>
      <c r="DXI9" s="209"/>
      <c r="DXJ9" s="179"/>
      <c r="DXK9" s="179"/>
      <c r="DXL9" s="179"/>
      <c r="DXM9" s="179"/>
      <c r="DXN9" s="179"/>
      <c r="DXO9" s="179"/>
      <c r="DXP9" s="199"/>
      <c r="DXQ9" s="199"/>
      <c r="DXR9" s="199"/>
      <c r="DXS9" s="199"/>
      <c r="DXT9" s="199"/>
      <c r="DXU9" s="199"/>
      <c r="DXV9" s="199"/>
      <c r="DXW9" s="199"/>
      <c r="DXX9" s="189"/>
      <c r="DXY9" s="209"/>
      <c r="DXZ9" s="179"/>
      <c r="DYA9" s="179"/>
      <c r="DYB9" s="179"/>
      <c r="DYC9" s="179"/>
      <c r="DYD9" s="179"/>
      <c r="DYE9" s="179"/>
      <c r="DYF9" s="199"/>
      <c r="DYG9" s="199"/>
      <c r="DYH9" s="199"/>
      <c r="DYI9" s="199"/>
      <c r="DYJ9" s="199"/>
      <c r="DYK9" s="199"/>
      <c r="DYL9" s="199"/>
      <c r="DYM9" s="199"/>
      <c r="DYN9" s="189"/>
      <c r="DYO9" s="209"/>
      <c r="DYP9" s="179"/>
      <c r="DYQ9" s="179"/>
      <c r="DYR9" s="179"/>
      <c r="DYS9" s="179"/>
      <c r="DYT9" s="179"/>
      <c r="DYU9" s="179"/>
      <c r="DYV9" s="199"/>
      <c r="DYW9" s="199"/>
      <c r="DYX9" s="199"/>
      <c r="DYY9" s="199"/>
      <c r="DYZ9" s="199"/>
      <c r="DZA9" s="199"/>
      <c r="DZB9" s="199"/>
      <c r="DZC9" s="199"/>
      <c r="DZD9" s="189"/>
      <c r="DZE9" s="209"/>
      <c r="DZF9" s="179"/>
      <c r="DZG9" s="179"/>
      <c r="DZH9" s="179"/>
      <c r="DZI9" s="179"/>
      <c r="DZJ9" s="179"/>
      <c r="DZK9" s="179"/>
      <c r="DZL9" s="199"/>
      <c r="DZM9" s="199"/>
      <c r="DZN9" s="199"/>
      <c r="DZO9" s="199"/>
      <c r="DZP9" s="199"/>
      <c r="DZQ9" s="199"/>
      <c r="DZR9" s="199"/>
      <c r="DZS9" s="199"/>
      <c r="DZT9" s="189"/>
      <c r="DZU9" s="209"/>
      <c r="DZV9" s="179"/>
      <c r="DZW9" s="179"/>
      <c r="DZX9" s="179"/>
      <c r="DZY9" s="179"/>
      <c r="DZZ9" s="179"/>
      <c r="EAA9" s="179"/>
      <c r="EAB9" s="199"/>
      <c r="EAC9" s="199"/>
      <c r="EAD9" s="199"/>
      <c r="EAE9" s="199"/>
      <c r="EAF9" s="199"/>
      <c r="EAG9" s="199"/>
      <c r="EAH9" s="199"/>
      <c r="EAI9" s="199"/>
      <c r="EAJ9" s="189"/>
      <c r="EAK9" s="209"/>
      <c r="EAL9" s="179"/>
      <c r="EAM9" s="179"/>
      <c r="EAN9" s="179"/>
      <c r="EAO9" s="179"/>
      <c r="EAP9" s="179"/>
      <c r="EAQ9" s="179"/>
      <c r="EAR9" s="199"/>
      <c r="EAS9" s="199"/>
      <c r="EAT9" s="199"/>
      <c r="EAU9" s="199"/>
      <c r="EAV9" s="199"/>
      <c r="EAW9" s="199"/>
      <c r="EAX9" s="199"/>
      <c r="EAY9" s="199"/>
      <c r="EAZ9" s="189"/>
      <c r="EBA9" s="209"/>
      <c r="EBB9" s="179"/>
      <c r="EBC9" s="179"/>
      <c r="EBD9" s="179"/>
      <c r="EBE9" s="179"/>
      <c r="EBF9" s="179"/>
      <c r="EBG9" s="179"/>
      <c r="EBH9" s="199"/>
      <c r="EBI9" s="199"/>
      <c r="EBJ9" s="199"/>
      <c r="EBK9" s="199"/>
      <c r="EBL9" s="199"/>
      <c r="EBM9" s="199"/>
      <c r="EBN9" s="199"/>
      <c r="EBO9" s="199"/>
      <c r="EBP9" s="189"/>
      <c r="EBQ9" s="209"/>
      <c r="EBR9" s="179"/>
      <c r="EBS9" s="179"/>
      <c r="EBT9" s="179"/>
      <c r="EBU9" s="179"/>
      <c r="EBV9" s="179"/>
      <c r="EBW9" s="179"/>
      <c r="EBX9" s="199"/>
      <c r="EBY9" s="199"/>
      <c r="EBZ9" s="199"/>
      <c r="ECA9" s="199"/>
      <c r="ECB9" s="199"/>
      <c r="ECC9" s="199"/>
      <c r="ECD9" s="199"/>
      <c r="ECE9" s="199"/>
      <c r="ECF9" s="189"/>
      <c r="ECG9" s="209"/>
      <c r="ECH9" s="179"/>
      <c r="ECI9" s="179"/>
      <c r="ECJ9" s="179"/>
      <c r="ECK9" s="179"/>
      <c r="ECL9" s="179"/>
      <c r="ECM9" s="179"/>
      <c r="ECN9" s="199"/>
      <c r="ECO9" s="199"/>
      <c r="ECP9" s="199"/>
      <c r="ECQ9" s="199"/>
      <c r="ECR9" s="199"/>
      <c r="ECS9" s="199"/>
      <c r="ECT9" s="199"/>
      <c r="ECU9" s="199"/>
      <c r="ECV9" s="189"/>
      <c r="ECW9" s="209"/>
      <c r="ECX9" s="179"/>
      <c r="ECY9" s="179"/>
      <c r="ECZ9" s="179"/>
      <c r="EDA9" s="179"/>
      <c r="EDB9" s="179"/>
      <c r="EDC9" s="179"/>
      <c r="EDD9" s="199"/>
      <c r="EDE9" s="199"/>
      <c r="EDF9" s="199"/>
      <c r="EDG9" s="199"/>
      <c r="EDH9" s="199"/>
      <c r="EDI9" s="199"/>
      <c r="EDJ9" s="199"/>
      <c r="EDK9" s="199"/>
      <c r="EDL9" s="189"/>
      <c r="EDM9" s="209"/>
      <c r="EDN9" s="179"/>
      <c r="EDO9" s="179"/>
      <c r="EDP9" s="179"/>
      <c r="EDQ9" s="179"/>
      <c r="EDR9" s="179"/>
      <c r="EDS9" s="179"/>
      <c r="EDT9" s="199"/>
      <c r="EDU9" s="199"/>
      <c r="EDV9" s="199"/>
      <c r="EDW9" s="199"/>
      <c r="EDX9" s="199"/>
      <c r="EDY9" s="199"/>
      <c r="EDZ9" s="199"/>
      <c r="EEA9" s="199"/>
      <c r="EEB9" s="189"/>
      <c r="EEC9" s="209"/>
      <c r="EED9" s="179"/>
      <c r="EEE9" s="179"/>
      <c r="EEF9" s="179"/>
      <c r="EEG9" s="179"/>
      <c r="EEH9" s="179"/>
      <c r="EEI9" s="179"/>
      <c r="EEJ9" s="199"/>
      <c r="EEK9" s="199"/>
      <c r="EEL9" s="199"/>
      <c r="EEM9" s="199"/>
      <c r="EEN9" s="199"/>
      <c r="EEO9" s="199"/>
      <c r="EEP9" s="199"/>
      <c r="EEQ9" s="199"/>
      <c r="EER9" s="189"/>
      <c r="EES9" s="209"/>
      <c r="EET9" s="179"/>
      <c r="EEU9" s="179"/>
      <c r="EEV9" s="179"/>
      <c r="EEW9" s="179"/>
      <c r="EEX9" s="179"/>
      <c r="EEY9" s="179"/>
      <c r="EEZ9" s="199"/>
      <c r="EFA9" s="199"/>
      <c r="EFB9" s="199"/>
      <c r="EFC9" s="199"/>
      <c r="EFD9" s="199"/>
      <c r="EFE9" s="199"/>
      <c r="EFF9" s="199"/>
      <c r="EFG9" s="199"/>
      <c r="EFH9" s="189"/>
      <c r="EFI9" s="209"/>
      <c r="EFJ9" s="179"/>
      <c r="EFK9" s="179"/>
      <c r="EFL9" s="179"/>
      <c r="EFM9" s="179"/>
      <c r="EFN9" s="179"/>
      <c r="EFO9" s="179"/>
      <c r="EFP9" s="199"/>
      <c r="EFQ9" s="199"/>
      <c r="EFR9" s="199"/>
      <c r="EFS9" s="199"/>
      <c r="EFT9" s="199"/>
      <c r="EFU9" s="199"/>
      <c r="EFV9" s="199"/>
      <c r="EFW9" s="199"/>
      <c r="EFX9" s="189"/>
      <c r="EFY9" s="209"/>
      <c r="EFZ9" s="179"/>
      <c r="EGA9" s="179"/>
      <c r="EGB9" s="179"/>
      <c r="EGC9" s="179"/>
      <c r="EGD9" s="179"/>
      <c r="EGE9" s="179"/>
      <c r="EGF9" s="199"/>
      <c r="EGG9" s="199"/>
      <c r="EGH9" s="199"/>
      <c r="EGI9" s="199"/>
      <c r="EGJ9" s="199"/>
      <c r="EGK9" s="199"/>
      <c r="EGL9" s="199"/>
      <c r="EGM9" s="199"/>
      <c r="EGN9" s="189"/>
      <c r="EGO9" s="209"/>
      <c r="EGP9" s="179"/>
      <c r="EGQ9" s="179"/>
      <c r="EGR9" s="179"/>
      <c r="EGS9" s="179"/>
      <c r="EGT9" s="179"/>
      <c r="EGU9" s="179"/>
      <c r="EGV9" s="199"/>
      <c r="EGW9" s="199"/>
      <c r="EGX9" s="199"/>
      <c r="EGY9" s="199"/>
      <c r="EGZ9" s="199"/>
      <c r="EHA9" s="199"/>
      <c r="EHB9" s="199"/>
      <c r="EHC9" s="199"/>
      <c r="EHD9" s="189"/>
      <c r="EHE9" s="209"/>
      <c r="EHF9" s="179"/>
      <c r="EHG9" s="179"/>
      <c r="EHH9" s="179"/>
      <c r="EHI9" s="179"/>
      <c r="EHJ9" s="179"/>
      <c r="EHK9" s="179"/>
      <c r="EHL9" s="199"/>
      <c r="EHM9" s="199"/>
      <c r="EHN9" s="199"/>
      <c r="EHO9" s="199"/>
      <c r="EHP9" s="199"/>
      <c r="EHQ9" s="199"/>
      <c r="EHR9" s="199"/>
      <c r="EHS9" s="199"/>
      <c r="EHT9" s="189"/>
      <c r="EHU9" s="209"/>
      <c r="EHV9" s="179"/>
      <c r="EHW9" s="179"/>
      <c r="EHX9" s="179"/>
      <c r="EHY9" s="179"/>
      <c r="EHZ9" s="179"/>
      <c r="EIA9" s="179"/>
      <c r="EIB9" s="199"/>
      <c r="EIC9" s="199"/>
      <c r="EID9" s="199"/>
      <c r="EIE9" s="199"/>
      <c r="EIF9" s="199"/>
      <c r="EIG9" s="199"/>
      <c r="EIH9" s="199"/>
      <c r="EII9" s="199"/>
      <c r="EIJ9" s="189"/>
      <c r="EIK9" s="209"/>
      <c r="EIL9" s="179"/>
      <c r="EIM9" s="179"/>
      <c r="EIN9" s="179"/>
      <c r="EIO9" s="179"/>
      <c r="EIP9" s="179"/>
      <c r="EIQ9" s="179"/>
      <c r="EIR9" s="199"/>
      <c r="EIS9" s="199"/>
      <c r="EIT9" s="199"/>
      <c r="EIU9" s="199"/>
      <c r="EIV9" s="199"/>
      <c r="EIW9" s="199"/>
      <c r="EIX9" s="199"/>
      <c r="EIY9" s="199"/>
      <c r="EIZ9" s="189"/>
      <c r="EJA9" s="209"/>
      <c r="EJB9" s="179"/>
      <c r="EJC9" s="179"/>
      <c r="EJD9" s="179"/>
      <c r="EJE9" s="179"/>
      <c r="EJF9" s="179"/>
      <c r="EJG9" s="179"/>
      <c r="EJH9" s="199"/>
      <c r="EJI9" s="199"/>
      <c r="EJJ9" s="199"/>
      <c r="EJK9" s="199"/>
      <c r="EJL9" s="199"/>
      <c r="EJM9" s="199"/>
      <c r="EJN9" s="199"/>
      <c r="EJO9" s="199"/>
      <c r="EJP9" s="189"/>
      <c r="EJQ9" s="209"/>
      <c r="EJR9" s="179"/>
      <c r="EJS9" s="179"/>
      <c r="EJT9" s="179"/>
      <c r="EJU9" s="179"/>
      <c r="EJV9" s="179"/>
      <c r="EJW9" s="179"/>
      <c r="EJX9" s="199"/>
      <c r="EJY9" s="199"/>
      <c r="EJZ9" s="199"/>
      <c r="EKA9" s="199"/>
      <c r="EKB9" s="199"/>
      <c r="EKC9" s="199"/>
      <c r="EKD9" s="199"/>
      <c r="EKE9" s="199"/>
      <c r="EKF9" s="189"/>
      <c r="EKG9" s="209"/>
      <c r="EKH9" s="179"/>
      <c r="EKI9" s="179"/>
      <c r="EKJ9" s="179"/>
      <c r="EKK9" s="179"/>
      <c r="EKL9" s="179"/>
      <c r="EKM9" s="179"/>
      <c r="EKN9" s="199"/>
      <c r="EKO9" s="199"/>
      <c r="EKP9" s="199"/>
      <c r="EKQ9" s="199"/>
      <c r="EKR9" s="199"/>
      <c r="EKS9" s="199"/>
      <c r="EKT9" s="199"/>
      <c r="EKU9" s="199"/>
      <c r="EKV9" s="189"/>
      <c r="EKW9" s="209"/>
      <c r="EKX9" s="179"/>
      <c r="EKY9" s="179"/>
      <c r="EKZ9" s="179"/>
      <c r="ELA9" s="179"/>
      <c r="ELB9" s="179"/>
      <c r="ELC9" s="179"/>
      <c r="ELD9" s="199"/>
      <c r="ELE9" s="199"/>
      <c r="ELF9" s="199"/>
      <c r="ELG9" s="199"/>
      <c r="ELH9" s="199"/>
      <c r="ELI9" s="199"/>
      <c r="ELJ9" s="199"/>
      <c r="ELK9" s="199"/>
      <c r="ELL9" s="189"/>
      <c r="ELM9" s="209"/>
      <c r="ELN9" s="179"/>
      <c r="ELO9" s="179"/>
      <c r="ELP9" s="179"/>
      <c r="ELQ9" s="179"/>
      <c r="ELR9" s="179"/>
      <c r="ELS9" s="179"/>
      <c r="ELT9" s="199"/>
      <c r="ELU9" s="199"/>
      <c r="ELV9" s="199"/>
      <c r="ELW9" s="199"/>
      <c r="ELX9" s="199"/>
      <c r="ELY9" s="199"/>
      <c r="ELZ9" s="199"/>
      <c r="EMA9" s="199"/>
      <c r="EMB9" s="189"/>
      <c r="EMC9" s="209"/>
      <c r="EMD9" s="179"/>
      <c r="EME9" s="179"/>
      <c r="EMF9" s="179"/>
      <c r="EMG9" s="179"/>
      <c r="EMH9" s="179"/>
      <c r="EMI9" s="179"/>
      <c r="EMJ9" s="199"/>
      <c r="EMK9" s="199"/>
      <c r="EML9" s="199"/>
      <c r="EMM9" s="199"/>
      <c r="EMN9" s="199"/>
      <c r="EMO9" s="199"/>
      <c r="EMP9" s="199"/>
      <c r="EMQ9" s="199"/>
      <c r="EMR9" s="189"/>
      <c r="EMS9" s="209"/>
      <c r="EMT9" s="179"/>
      <c r="EMU9" s="179"/>
      <c r="EMV9" s="179"/>
      <c r="EMW9" s="179"/>
      <c r="EMX9" s="179"/>
      <c r="EMY9" s="179"/>
      <c r="EMZ9" s="199"/>
      <c r="ENA9" s="199"/>
      <c r="ENB9" s="199"/>
      <c r="ENC9" s="199"/>
      <c r="END9" s="199"/>
      <c r="ENE9" s="199"/>
      <c r="ENF9" s="199"/>
      <c r="ENG9" s="199"/>
      <c r="ENH9" s="189"/>
      <c r="ENI9" s="209"/>
      <c r="ENJ9" s="179"/>
      <c r="ENK9" s="179"/>
      <c r="ENL9" s="179"/>
      <c r="ENM9" s="179"/>
      <c r="ENN9" s="179"/>
      <c r="ENO9" s="179"/>
      <c r="ENP9" s="199"/>
      <c r="ENQ9" s="199"/>
      <c r="ENR9" s="199"/>
      <c r="ENS9" s="199"/>
      <c r="ENT9" s="199"/>
      <c r="ENU9" s="199"/>
      <c r="ENV9" s="199"/>
      <c r="ENW9" s="199"/>
      <c r="ENX9" s="189"/>
      <c r="ENY9" s="209"/>
      <c r="ENZ9" s="179"/>
      <c r="EOA9" s="179"/>
      <c r="EOB9" s="179"/>
      <c r="EOC9" s="179"/>
      <c r="EOD9" s="179"/>
      <c r="EOE9" s="179"/>
      <c r="EOF9" s="199"/>
      <c r="EOG9" s="199"/>
      <c r="EOH9" s="199"/>
      <c r="EOI9" s="199"/>
      <c r="EOJ9" s="199"/>
      <c r="EOK9" s="199"/>
      <c r="EOL9" s="199"/>
      <c r="EOM9" s="199"/>
      <c r="EON9" s="189"/>
      <c r="EOO9" s="209"/>
      <c r="EOP9" s="179"/>
      <c r="EOQ9" s="179"/>
      <c r="EOR9" s="179"/>
      <c r="EOS9" s="179"/>
      <c r="EOT9" s="179"/>
      <c r="EOU9" s="179"/>
      <c r="EOV9" s="199"/>
      <c r="EOW9" s="199"/>
      <c r="EOX9" s="199"/>
      <c r="EOY9" s="199"/>
      <c r="EOZ9" s="199"/>
      <c r="EPA9" s="199"/>
      <c r="EPB9" s="199"/>
      <c r="EPC9" s="199"/>
      <c r="EPD9" s="189"/>
      <c r="EPE9" s="209"/>
      <c r="EPF9" s="179"/>
      <c r="EPG9" s="179"/>
      <c r="EPH9" s="179"/>
      <c r="EPI9" s="179"/>
      <c r="EPJ9" s="179"/>
      <c r="EPK9" s="179"/>
      <c r="EPL9" s="199"/>
      <c r="EPM9" s="199"/>
      <c r="EPN9" s="199"/>
      <c r="EPO9" s="199"/>
      <c r="EPP9" s="199"/>
      <c r="EPQ9" s="199"/>
      <c r="EPR9" s="199"/>
      <c r="EPS9" s="199"/>
      <c r="EPT9" s="189"/>
      <c r="EPU9" s="209"/>
      <c r="EPV9" s="179"/>
      <c r="EPW9" s="179"/>
      <c r="EPX9" s="179"/>
      <c r="EPY9" s="179"/>
      <c r="EPZ9" s="179"/>
      <c r="EQA9" s="179"/>
      <c r="EQB9" s="199"/>
      <c r="EQC9" s="199"/>
      <c r="EQD9" s="199"/>
      <c r="EQE9" s="199"/>
      <c r="EQF9" s="199"/>
      <c r="EQG9" s="199"/>
      <c r="EQH9" s="199"/>
      <c r="EQI9" s="199"/>
      <c r="EQJ9" s="189"/>
      <c r="EQK9" s="209"/>
      <c r="EQL9" s="179"/>
      <c r="EQM9" s="179"/>
      <c r="EQN9" s="179"/>
      <c r="EQO9" s="179"/>
      <c r="EQP9" s="179"/>
      <c r="EQQ9" s="179"/>
      <c r="EQR9" s="199"/>
      <c r="EQS9" s="199"/>
      <c r="EQT9" s="199"/>
      <c r="EQU9" s="199"/>
      <c r="EQV9" s="199"/>
      <c r="EQW9" s="199"/>
      <c r="EQX9" s="199"/>
      <c r="EQY9" s="199"/>
      <c r="EQZ9" s="189"/>
      <c r="ERA9" s="209"/>
      <c r="ERB9" s="179"/>
      <c r="ERC9" s="179"/>
      <c r="ERD9" s="179"/>
      <c r="ERE9" s="179"/>
      <c r="ERF9" s="179"/>
      <c r="ERG9" s="179"/>
      <c r="ERH9" s="199"/>
      <c r="ERI9" s="199"/>
      <c r="ERJ9" s="199"/>
      <c r="ERK9" s="199"/>
      <c r="ERL9" s="199"/>
      <c r="ERM9" s="199"/>
      <c r="ERN9" s="199"/>
      <c r="ERO9" s="199"/>
      <c r="ERP9" s="189"/>
      <c r="ERQ9" s="209"/>
      <c r="ERR9" s="179"/>
      <c r="ERS9" s="179"/>
      <c r="ERT9" s="179"/>
      <c r="ERU9" s="179"/>
      <c r="ERV9" s="179"/>
      <c r="ERW9" s="179"/>
      <c r="ERX9" s="199"/>
      <c r="ERY9" s="199"/>
      <c r="ERZ9" s="199"/>
      <c r="ESA9" s="199"/>
      <c r="ESB9" s="199"/>
      <c r="ESC9" s="199"/>
      <c r="ESD9" s="199"/>
      <c r="ESE9" s="199"/>
      <c r="ESF9" s="189"/>
      <c r="ESG9" s="209"/>
      <c r="ESH9" s="179"/>
      <c r="ESI9" s="179"/>
      <c r="ESJ9" s="179"/>
      <c r="ESK9" s="179"/>
      <c r="ESL9" s="179"/>
      <c r="ESM9" s="179"/>
      <c r="ESN9" s="199"/>
      <c r="ESO9" s="199"/>
      <c r="ESP9" s="199"/>
      <c r="ESQ9" s="199"/>
      <c r="ESR9" s="199"/>
      <c r="ESS9" s="199"/>
      <c r="EST9" s="199"/>
      <c r="ESU9" s="199"/>
      <c r="ESV9" s="189"/>
      <c r="ESW9" s="209"/>
      <c r="ESX9" s="179"/>
      <c r="ESY9" s="179"/>
      <c r="ESZ9" s="179"/>
      <c r="ETA9" s="179"/>
      <c r="ETB9" s="179"/>
      <c r="ETC9" s="179"/>
      <c r="ETD9" s="199"/>
      <c r="ETE9" s="199"/>
      <c r="ETF9" s="199"/>
      <c r="ETG9" s="199"/>
      <c r="ETH9" s="199"/>
      <c r="ETI9" s="199"/>
      <c r="ETJ9" s="199"/>
      <c r="ETK9" s="199"/>
      <c r="ETL9" s="189"/>
      <c r="ETM9" s="209"/>
      <c r="ETN9" s="179"/>
      <c r="ETO9" s="179"/>
      <c r="ETP9" s="179"/>
      <c r="ETQ9" s="179"/>
      <c r="ETR9" s="179"/>
      <c r="ETS9" s="179"/>
      <c r="ETT9" s="199"/>
      <c r="ETU9" s="199"/>
      <c r="ETV9" s="199"/>
      <c r="ETW9" s="199"/>
      <c r="ETX9" s="199"/>
      <c r="ETY9" s="199"/>
      <c r="ETZ9" s="199"/>
      <c r="EUA9" s="199"/>
      <c r="EUB9" s="189"/>
      <c r="EUC9" s="209"/>
      <c r="EUD9" s="179"/>
      <c r="EUE9" s="179"/>
      <c r="EUF9" s="179"/>
      <c r="EUG9" s="179"/>
      <c r="EUH9" s="179"/>
      <c r="EUI9" s="179"/>
      <c r="EUJ9" s="199"/>
      <c r="EUK9" s="199"/>
      <c r="EUL9" s="199"/>
      <c r="EUM9" s="199"/>
      <c r="EUN9" s="199"/>
      <c r="EUO9" s="199"/>
      <c r="EUP9" s="199"/>
      <c r="EUQ9" s="199"/>
      <c r="EUR9" s="189"/>
      <c r="EUS9" s="209"/>
      <c r="EUT9" s="179"/>
      <c r="EUU9" s="179"/>
      <c r="EUV9" s="179"/>
      <c r="EUW9" s="179"/>
      <c r="EUX9" s="179"/>
      <c r="EUY9" s="179"/>
      <c r="EUZ9" s="199"/>
      <c r="EVA9" s="199"/>
      <c r="EVB9" s="199"/>
      <c r="EVC9" s="199"/>
      <c r="EVD9" s="199"/>
      <c r="EVE9" s="199"/>
      <c r="EVF9" s="199"/>
      <c r="EVG9" s="199"/>
      <c r="EVH9" s="189"/>
      <c r="EVI9" s="209"/>
      <c r="EVJ9" s="179"/>
      <c r="EVK9" s="179"/>
      <c r="EVL9" s="179"/>
      <c r="EVM9" s="179"/>
      <c r="EVN9" s="179"/>
      <c r="EVO9" s="179"/>
      <c r="EVP9" s="199"/>
      <c r="EVQ9" s="199"/>
      <c r="EVR9" s="199"/>
      <c r="EVS9" s="199"/>
      <c r="EVT9" s="199"/>
      <c r="EVU9" s="199"/>
      <c r="EVV9" s="199"/>
      <c r="EVW9" s="199"/>
      <c r="EVX9" s="189"/>
      <c r="EVY9" s="209"/>
      <c r="EVZ9" s="179"/>
      <c r="EWA9" s="179"/>
      <c r="EWB9" s="179"/>
      <c r="EWC9" s="179"/>
      <c r="EWD9" s="179"/>
      <c r="EWE9" s="179"/>
      <c r="EWF9" s="199"/>
      <c r="EWG9" s="199"/>
      <c r="EWH9" s="199"/>
      <c r="EWI9" s="199"/>
      <c r="EWJ9" s="199"/>
      <c r="EWK9" s="199"/>
      <c r="EWL9" s="199"/>
      <c r="EWM9" s="199"/>
      <c r="EWN9" s="189"/>
      <c r="EWO9" s="209"/>
      <c r="EWP9" s="179"/>
      <c r="EWQ9" s="179"/>
      <c r="EWR9" s="179"/>
      <c r="EWS9" s="179"/>
      <c r="EWT9" s="179"/>
      <c r="EWU9" s="179"/>
      <c r="EWV9" s="199"/>
      <c r="EWW9" s="199"/>
      <c r="EWX9" s="199"/>
      <c r="EWY9" s="199"/>
      <c r="EWZ9" s="199"/>
      <c r="EXA9" s="199"/>
      <c r="EXB9" s="199"/>
      <c r="EXC9" s="199"/>
      <c r="EXD9" s="189"/>
      <c r="EXE9" s="209"/>
      <c r="EXF9" s="179"/>
      <c r="EXG9" s="179"/>
      <c r="EXH9" s="179"/>
      <c r="EXI9" s="179"/>
      <c r="EXJ9" s="179"/>
      <c r="EXK9" s="179"/>
      <c r="EXL9" s="199"/>
      <c r="EXM9" s="199"/>
      <c r="EXN9" s="199"/>
      <c r="EXO9" s="199"/>
      <c r="EXP9" s="199"/>
      <c r="EXQ9" s="199"/>
      <c r="EXR9" s="199"/>
      <c r="EXS9" s="199"/>
      <c r="EXT9" s="189"/>
      <c r="EXU9" s="209"/>
      <c r="EXV9" s="179"/>
      <c r="EXW9" s="179"/>
      <c r="EXX9" s="179"/>
      <c r="EXY9" s="179"/>
      <c r="EXZ9" s="179"/>
      <c r="EYA9" s="179"/>
      <c r="EYB9" s="199"/>
      <c r="EYC9" s="199"/>
      <c r="EYD9" s="199"/>
      <c r="EYE9" s="199"/>
      <c r="EYF9" s="199"/>
      <c r="EYG9" s="199"/>
      <c r="EYH9" s="199"/>
      <c r="EYI9" s="199"/>
      <c r="EYJ9" s="189"/>
      <c r="EYK9" s="209"/>
      <c r="EYL9" s="179"/>
      <c r="EYM9" s="179"/>
      <c r="EYN9" s="179"/>
      <c r="EYO9" s="179"/>
      <c r="EYP9" s="179"/>
      <c r="EYQ9" s="179"/>
      <c r="EYR9" s="199"/>
      <c r="EYS9" s="199"/>
      <c r="EYT9" s="199"/>
      <c r="EYU9" s="199"/>
      <c r="EYV9" s="199"/>
      <c r="EYW9" s="199"/>
      <c r="EYX9" s="199"/>
      <c r="EYY9" s="199"/>
      <c r="EYZ9" s="189"/>
      <c r="EZA9" s="209"/>
      <c r="EZB9" s="179"/>
      <c r="EZC9" s="179"/>
      <c r="EZD9" s="179"/>
      <c r="EZE9" s="179"/>
      <c r="EZF9" s="179"/>
      <c r="EZG9" s="179"/>
      <c r="EZH9" s="199"/>
      <c r="EZI9" s="199"/>
      <c r="EZJ9" s="199"/>
      <c r="EZK9" s="199"/>
      <c r="EZL9" s="199"/>
      <c r="EZM9" s="199"/>
      <c r="EZN9" s="199"/>
      <c r="EZO9" s="199"/>
      <c r="EZP9" s="189"/>
      <c r="EZQ9" s="209"/>
      <c r="EZR9" s="179"/>
      <c r="EZS9" s="179"/>
      <c r="EZT9" s="179"/>
      <c r="EZU9" s="179"/>
      <c r="EZV9" s="179"/>
      <c r="EZW9" s="179"/>
      <c r="EZX9" s="199"/>
      <c r="EZY9" s="199"/>
      <c r="EZZ9" s="199"/>
      <c r="FAA9" s="199"/>
      <c r="FAB9" s="199"/>
      <c r="FAC9" s="199"/>
      <c r="FAD9" s="199"/>
      <c r="FAE9" s="199"/>
      <c r="FAF9" s="189"/>
      <c r="FAG9" s="209"/>
      <c r="FAH9" s="179"/>
      <c r="FAI9" s="179"/>
      <c r="FAJ9" s="179"/>
      <c r="FAK9" s="179"/>
      <c r="FAL9" s="179"/>
      <c r="FAM9" s="179"/>
      <c r="FAN9" s="199"/>
      <c r="FAO9" s="199"/>
      <c r="FAP9" s="199"/>
      <c r="FAQ9" s="199"/>
      <c r="FAR9" s="199"/>
      <c r="FAS9" s="199"/>
      <c r="FAT9" s="199"/>
      <c r="FAU9" s="199"/>
      <c r="FAV9" s="189"/>
      <c r="FAW9" s="209"/>
      <c r="FAX9" s="179"/>
      <c r="FAY9" s="179"/>
      <c r="FAZ9" s="179"/>
      <c r="FBA9" s="179"/>
      <c r="FBB9" s="179"/>
      <c r="FBC9" s="179"/>
      <c r="FBD9" s="199"/>
      <c r="FBE9" s="199"/>
      <c r="FBF9" s="199"/>
      <c r="FBG9" s="199"/>
      <c r="FBH9" s="199"/>
      <c r="FBI9" s="199"/>
      <c r="FBJ9" s="199"/>
      <c r="FBK9" s="199"/>
      <c r="FBL9" s="189"/>
      <c r="FBM9" s="209"/>
      <c r="FBN9" s="179"/>
      <c r="FBO9" s="179"/>
      <c r="FBP9" s="179"/>
      <c r="FBQ9" s="179"/>
      <c r="FBR9" s="179"/>
      <c r="FBS9" s="179"/>
      <c r="FBT9" s="199"/>
      <c r="FBU9" s="199"/>
      <c r="FBV9" s="199"/>
      <c r="FBW9" s="199"/>
      <c r="FBX9" s="199"/>
      <c r="FBY9" s="199"/>
      <c r="FBZ9" s="199"/>
      <c r="FCA9" s="199"/>
      <c r="FCB9" s="189"/>
      <c r="FCC9" s="209"/>
      <c r="FCD9" s="179"/>
      <c r="FCE9" s="179"/>
      <c r="FCF9" s="179"/>
      <c r="FCG9" s="179"/>
      <c r="FCH9" s="179"/>
      <c r="FCI9" s="179"/>
      <c r="FCJ9" s="199"/>
      <c r="FCK9" s="199"/>
      <c r="FCL9" s="199"/>
      <c r="FCM9" s="199"/>
      <c r="FCN9" s="199"/>
      <c r="FCO9" s="199"/>
      <c r="FCP9" s="199"/>
      <c r="FCQ9" s="199"/>
      <c r="FCR9" s="189"/>
      <c r="FCS9" s="209"/>
      <c r="FCT9" s="179"/>
      <c r="FCU9" s="179"/>
      <c r="FCV9" s="179"/>
      <c r="FCW9" s="179"/>
      <c r="FCX9" s="179"/>
      <c r="FCY9" s="179"/>
      <c r="FCZ9" s="199"/>
      <c r="FDA9" s="199"/>
      <c r="FDB9" s="199"/>
      <c r="FDC9" s="199"/>
      <c r="FDD9" s="199"/>
      <c r="FDE9" s="199"/>
      <c r="FDF9" s="199"/>
      <c r="FDG9" s="199"/>
      <c r="FDH9" s="189"/>
      <c r="FDI9" s="209"/>
      <c r="FDJ9" s="179"/>
      <c r="FDK9" s="179"/>
      <c r="FDL9" s="179"/>
      <c r="FDM9" s="179"/>
      <c r="FDN9" s="179"/>
      <c r="FDO9" s="179"/>
      <c r="FDP9" s="199"/>
      <c r="FDQ9" s="199"/>
      <c r="FDR9" s="199"/>
      <c r="FDS9" s="199"/>
      <c r="FDT9" s="199"/>
      <c r="FDU9" s="199"/>
      <c r="FDV9" s="199"/>
      <c r="FDW9" s="199"/>
      <c r="FDX9" s="189"/>
      <c r="FDY9" s="209"/>
      <c r="FDZ9" s="179"/>
      <c r="FEA9" s="179"/>
      <c r="FEB9" s="179"/>
      <c r="FEC9" s="179"/>
      <c r="FED9" s="179"/>
      <c r="FEE9" s="179"/>
      <c r="FEF9" s="199"/>
      <c r="FEG9" s="199"/>
      <c r="FEH9" s="199"/>
      <c r="FEI9" s="199"/>
      <c r="FEJ9" s="199"/>
      <c r="FEK9" s="199"/>
      <c r="FEL9" s="199"/>
      <c r="FEM9" s="199"/>
      <c r="FEN9" s="189"/>
      <c r="FEO9" s="209"/>
      <c r="FEP9" s="179"/>
      <c r="FEQ9" s="179"/>
      <c r="FER9" s="179"/>
      <c r="FES9" s="179"/>
      <c r="FET9" s="179"/>
      <c r="FEU9" s="179"/>
      <c r="FEV9" s="199"/>
      <c r="FEW9" s="199"/>
      <c r="FEX9" s="199"/>
      <c r="FEY9" s="199"/>
      <c r="FEZ9" s="199"/>
      <c r="FFA9" s="199"/>
      <c r="FFB9" s="199"/>
      <c r="FFC9" s="199"/>
      <c r="FFD9" s="189"/>
      <c r="FFE9" s="209"/>
      <c r="FFF9" s="179"/>
      <c r="FFG9" s="179"/>
      <c r="FFH9" s="179"/>
      <c r="FFI9" s="179"/>
      <c r="FFJ9" s="179"/>
      <c r="FFK9" s="179"/>
      <c r="FFL9" s="199"/>
      <c r="FFM9" s="199"/>
      <c r="FFN9" s="199"/>
      <c r="FFO9" s="199"/>
      <c r="FFP9" s="199"/>
      <c r="FFQ9" s="199"/>
      <c r="FFR9" s="199"/>
      <c r="FFS9" s="199"/>
      <c r="FFT9" s="189"/>
      <c r="FFU9" s="209"/>
      <c r="FFV9" s="179"/>
      <c r="FFW9" s="179"/>
      <c r="FFX9" s="179"/>
      <c r="FFY9" s="179"/>
      <c r="FFZ9" s="179"/>
      <c r="FGA9" s="179"/>
      <c r="FGB9" s="199"/>
      <c r="FGC9" s="199"/>
      <c r="FGD9" s="199"/>
      <c r="FGE9" s="199"/>
      <c r="FGF9" s="199"/>
      <c r="FGG9" s="199"/>
      <c r="FGH9" s="199"/>
      <c r="FGI9" s="199"/>
      <c r="FGJ9" s="189"/>
      <c r="FGK9" s="209"/>
      <c r="FGL9" s="179"/>
      <c r="FGM9" s="179"/>
      <c r="FGN9" s="179"/>
      <c r="FGO9" s="179"/>
      <c r="FGP9" s="179"/>
      <c r="FGQ9" s="179"/>
      <c r="FGR9" s="199"/>
      <c r="FGS9" s="199"/>
      <c r="FGT9" s="199"/>
      <c r="FGU9" s="199"/>
      <c r="FGV9" s="199"/>
      <c r="FGW9" s="199"/>
      <c r="FGX9" s="199"/>
      <c r="FGY9" s="199"/>
      <c r="FGZ9" s="189"/>
      <c r="FHA9" s="209"/>
      <c r="FHB9" s="179"/>
      <c r="FHC9" s="179"/>
      <c r="FHD9" s="179"/>
      <c r="FHE9" s="179"/>
      <c r="FHF9" s="179"/>
      <c r="FHG9" s="179"/>
      <c r="FHH9" s="199"/>
      <c r="FHI9" s="199"/>
      <c r="FHJ9" s="199"/>
      <c r="FHK9" s="199"/>
      <c r="FHL9" s="199"/>
      <c r="FHM9" s="199"/>
      <c r="FHN9" s="199"/>
      <c r="FHO9" s="199"/>
      <c r="FHP9" s="189"/>
      <c r="FHQ9" s="209"/>
      <c r="FHR9" s="179"/>
      <c r="FHS9" s="179"/>
      <c r="FHT9" s="179"/>
      <c r="FHU9" s="179"/>
      <c r="FHV9" s="179"/>
      <c r="FHW9" s="179"/>
      <c r="FHX9" s="199"/>
      <c r="FHY9" s="199"/>
      <c r="FHZ9" s="199"/>
      <c r="FIA9" s="199"/>
      <c r="FIB9" s="199"/>
      <c r="FIC9" s="199"/>
      <c r="FID9" s="199"/>
      <c r="FIE9" s="199"/>
      <c r="FIF9" s="189"/>
      <c r="FIG9" s="209"/>
      <c r="FIH9" s="179"/>
      <c r="FII9" s="179"/>
      <c r="FIJ9" s="179"/>
      <c r="FIK9" s="179"/>
      <c r="FIL9" s="179"/>
      <c r="FIM9" s="179"/>
      <c r="FIN9" s="199"/>
      <c r="FIO9" s="199"/>
      <c r="FIP9" s="199"/>
      <c r="FIQ9" s="199"/>
      <c r="FIR9" s="199"/>
      <c r="FIS9" s="199"/>
      <c r="FIT9" s="199"/>
      <c r="FIU9" s="199"/>
      <c r="FIV9" s="189"/>
      <c r="FIW9" s="209"/>
      <c r="FIX9" s="179"/>
      <c r="FIY9" s="179"/>
      <c r="FIZ9" s="179"/>
      <c r="FJA9" s="179"/>
      <c r="FJB9" s="179"/>
      <c r="FJC9" s="179"/>
      <c r="FJD9" s="199"/>
      <c r="FJE9" s="199"/>
      <c r="FJF9" s="199"/>
      <c r="FJG9" s="199"/>
      <c r="FJH9" s="199"/>
      <c r="FJI9" s="199"/>
      <c r="FJJ9" s="199"/>
      <c r="FJK9" s="199"/>
      <c r="FJL9" s="189"/>
      <c r="FJM9" s="209"/>
      <c r="FJN9" s="179"/>
      <c r="FJO9" s="179"/>
      <c r="FJP9" s="179"/>
      <c r="FJQ9" s="179"/>
      <c r="FJR9" s="179"/>
      <c r="FJS9" s="179"/>
      <c r="FJT9" s="199"/>
      <c r="FJU9" s="199"/>
      <c r="FJV9" s="199"/>
      <c r="FJW9" s="199"/>
      <c r="FJX9" s="199"/>
      <c r="FJY9" s="199"/>
      <c r="FJZ9" s="199"/>
      <c r="FKA9" s="199"/>
      <c r="FKB9" s="189"/>
      <c r="FKC9" s="209"/>
      <c r="FKD9" s="179"/>
      <c r="FKE9" s="179"/>
      <c r="FKF9" s="179"/>
      <c r="FKG9" s="179"/>
      <c r="FKH9" s="179"/>
      <c r="FKI9" s="179"/>
      <c r="FKJ9" s="199"/>
      <c r="FKK9" s="199"/>
      <c r="FKL9" s="199"/>
      <c r="FKM9" s="199"/>
      <c r="FKN9" s="199"/>
      <c r="FKO9" s="199"/>
      <c r="FKP9" s="199"/>
      <c r="FKQ9" s="199"/>
      <c r="FKR9" s="189"/>
      <c r="FKS9" s="209"/>
      <c r="FKT9" s="179"/>
      <c r="FKU9" s="179"/>
      <c r="FKV9" s="179"/>
      <c r="FKW9" s="179"/>
      <c r="FKX9" s="179"/>
      <c r="FKY9" s="179"/>
      <c r="FKZ9" s="199"/>
      <c r="FLA9" s="199"/>
      <c r="FLB9" s="199"/>
      <c r="FLC9" s="199"/>
      <c r="FLD9" s="199"/>
      <c r="FLE9" s="199"/>
      <c r="FLF9" s="199"/>
      <c r="FLG9" s="199"/>
      <c r="FLH9" s="189"/>
      <c r="FLI9" s="209"/>
      <c r="FLJ9" s="179"/>
      <c r="FLK9" s="179"/>
      <c r="FLL9" s="179"/>
      <c r="FLM9" s="179"/>
      <c r="FLN9" s="179"/>
      <c r="FLO9" s="179"/>
      <c r="FLP9" s="199"/>
      <c r="FLQ9" s="199"/>
      <c r="FLR9" s="199"/>
      <c r="FLS9" s="199"/>
      <c r="FLT9" s="199"/>
      <c r="FLU9" s="199"/>
      <c r="FLV9" s="199"/>
      <c r="FLW9" s="199"/>
      <c r="FLX9" s="189"/>
      <c r="FLY9" s="209"/>
      <c r="FLZ9" s="179"/>
      <c r="FMA9" s="179"/>
      <c r="FMB9" s="179"/>
      <c r="FMC9" s="179"/>
      <c r="FMD9" s="179"/>
      <c r="FME9" s="179"/>
      <c r="FMF9" s="199"/>
      <c r="FMG9" s="199"/>
      <c r="FMH9" s="199"/>
      <c r="FMI9" s="199"/>
      <c r="FMJ9" s="199"/>
      <c r="FMK9" s="199"/>
      <c r="FML9" s="199"/>
      <c r="FMM9" s="199"/>
      <c r="FMN9" s="189"/>
      <c r="FMO9" s="209"/>
      <c r="FMP9" s="179"/>
      <c r="FMQ9" s="179"/>
      <c r="FMR9" s="179"/>
      <c r="FMS9" s="179"/>
      <c r="FMT9" s="179"/>
      <c r="FMU9" s="179"/>
      <c r="FMV9" s="199"/>
      <c r="FMW9" s="199"/>
      <c r="FMX9" s="199"/>
      <c r="FMY9" s="199"/>
      <c r="FMZ9" s="199"/>
      <c r="FNA9" s="199"/>
      <c r="FNB9" s="199"/>
      <c r="FNC9" s="199"/>
      <c r="FND9" s="189"/>
      <c r="FNE9" s="209"/>
      <c r="FNF9" s="179"/>
      <c r="FNG9" s="179"/>
      <c r="FNH9" s="179"/>
      <c r="FNI9" s="179"/>
      <c r="FNJ9" s="179"/>
      <c r="FNK9" s="179"/>
      <c r="FNL9" s="199"/>
      <c r="FNM9" s="199"/>
      <c r="FNN9" s="199"/>
      <c r="FNO9" s="199"/>
      <c r="FNP9" s="199"/>
      <c r="FNQ9" s="199"/>
      <c r="FNR9" s="199"/>
      <c r="FNS9" s="199"/>
      <c r="FNT9" s="189"/>
      <c r="FNU9" s="209"/>
      <c r="FNV9" s="179"/>
      <c r="FNW9" s="179"/>
      <c r="FNX9" s="179"/>
      <c r="FNY9" s="179"/>
      <c r="FNZ9" s="179"/>
      <c r="FOA9" s="179"/>
      <c r="FOB9" s="199"/>
      <c r="FOC9" s="199"/>
      <c r="FOD9" s="199"/>
      <c r="FOE9" s="199"/>
      <c r="FOF9" s="199"/>
      <c r="FOG9" s="199"/>
      <c r="FOH9" s="199"/>
      <c r="FOI9" s="199"/>
      <c r="FOJ9" s="189"/>
      <c r="FOK9" s="209"/>
      <c r="FOL9" s="179"/>
      <c r="FOM9" s="179"/>
      <c r="FON9" s="179"/>
      <c r="FOO9" s="179"/>
      <c r="FOP9" s="179"/>
      <c r="FOQ9" s="179"/>
      <c r="FOR9" s="199"/>
      <c r="FOS9" s="199"/>
      <c r="FOT9" s="199"/>
      <c r="FOU9" s="199"/>
      <c r="FOV9" s="199"/>
      <c r="FOW9" s="199"/>
      <c r="FOX9" s="199"/>
      <c r="FOY9" s="199"/>
      <c r="FOZ9" s="189"/>
      <c r="FPA9" s="209"/>
      <c r="FPB9" s="179"/>
      <c r="FPC9" s="179"/>
      <c r="FPD9" s="179"/>
      <c r="FPE9" s="179"/>
      <c r="FPF9" s="179"/>
      <c r="FPG9" s="179"/>
      <c r="FPH9" s="199"/>
      <c r="FPI9" s="199"/>
      <c r="FPJ9" s="199"/>
      <c r="FPK9" s="199"/>
      <c r="FPL9" s="199"/>
      <c r="FPM9" s="199"/>
      <c r="FPN9" s="199"/>
      <c r="FPO9" s="199"/>
      <c r="FPP9" s="189"/>
      <c r="FPQ9" s="209"/>
      <c r="FPR9" s="179"/>
      <c r="FPS9" s="179"/>
      <c r="FPT9" s="179"/>
      <c r="FPU9" s="179"/>
      <c r="FPV9" s="179"/>
      <c r="FPW9" s="179"/>
      <c r="FPX9" s="199"/>
      <c r="FPY9" s="199"/>
      <c r="FPZ9" s="199"/>
      <c r="FQA9" s="199"/>
      <c r="FQB9" s="199"/>
      <c r="FQC9" s="199"/>
      <c r="FQD9" s="199"/>
      <c r="FQE9" s="199"/>
      <c r="FQF9" s="189"/>
      <c r="FQG9" s="209"/>
      <c r="FQH9" s="179"/>
      <c r="FQI9" s="179"/>
      <c r="FQJ9" s="179"/>
      <c r="FQK9" s="179"/>
      <c r="FQL9" s="179"/>
      <c r="FQM9" s="179"/>
      <c r="FQN9" s="199"/>
      <c r="FQO9" s="199"/>
      <c r="FQP9" s="199"/>
      <c r="FQQ9" s="199"/>
      <c r="FQR9" s="199"/>
      <c r="FQS9" s="199"/>
      <c r="FQT9" s="199"/>
      <c r="FQU9" s="199"/>
      <c r="FQV9" s="189"/>
      <c r="FQW9" s="209"/>
      <c r="FQX9" s="179"/>
      <c r="FQY9" s="179"/>
      <c r="FQZ9" s="179"/>
      <c r="FRA9" s="179"/>
      <c r="FRB9" s="179"/>
      <c r="FRC9" s="179"/>
      <c r="FRD9" s="199"/>
      <c r="FRE9" s="199"/>
      <c r="FRF9" s="199"/>
      <c r="FRG9" s="199"/>
      <c r="FRH9" s="199"/>
      <c r="FRI9" s="199"/>
      <c r="FRJ9" s="199"/>
      <c r="FRK9" s="199"/>
      <c r="FRL9" s="189"/>
      <c r="FRM9" s="209"/>
      <c r="FRN9" s="179"/>
      <c r="FRO9" s="179"/>
      <c r="FRP9" s="179"/>
      <c r="FRQ9" s="179"/>
      <c r="FRR9" s="179"/>
      <c r="FRS9" s="179"/>
      <c r="FRT9" s="199"/>
      <c r="FRU9" s="199"/>
      <c r="FRV9" s="199"/>
      <c r="FRW9" s="199"/>
      <c r="FRX9" s="199"/>
      <c r="FRY9" s="199"/>
      <c r="FRZ9" s="199"/>
      <c r="FSA9" s="199"/>
      <c r="FSB9" s="189"/>
      <c r="FSC9" s="209"/>
      <c r="FSD9" s="179"/>
      <c r="FSE9" s="179"/>
      <c r="FSF9" s="179"/>
      <c r="FSG9" s="179"/>
      <c r="FSH9" s="179"/>
      <c r="FSI9" s="179"/>
      <c r="FSJ9" s="199"/>
      <c r="FSK9" s="199"/>
      <c r="FSL9" s="199"/>
      <c r="FSM9" s="199"/>
      <c r="FSN9" s="199"/>
      <c r="FSO9" s="199"/>
      <c r="FSP9" s="199"/>
      <c r="FSQ9" s="199"/>
      <c r="FSR9" s="189"/>
      <c r="FSS9" s="209"/>
      <c r="FST9" s="179"/>
      <c r="FSU9" s="179"/>
      <c r="FSV9" s="179"/>
      <c r="FSW9" s="179"/>
      <c r="FSX9" s="179"/>
      <c r="FSY9" s="179"/>
      <c r="FSZ9" s="199"/>
      <c r="FTA9" s="199"/>
      <c r="FTB9" s="199"/>
      <c r="FTC9" s="199"/>
      <c r="FTD9" s="199"/>
      <c r="FTE9" s="199"/>
      <c r="FTF9" s="199"/>
      <c r="FTG9" s="199"/>
      <c r="FTH9" s="189"/>
      <c r="FTI9" s="209"/>
      <c r="FTJ9" s="179"/>
      <c r="FTK9" s="179"/>
      <c r="FTL9" s="179"/>
      <c r="FTM9" s="179"/>
      <c r="FTN9" s="179"/>
      <c r="FTO9" s="179"/>
      <c r="FTP9" s="199"/>
      <c r="FTQ9" s="199"/>
      <c r="FTR9" s="199"/>
      <c r="FTS9" s="199"/>
      <c r="FTT9" s="199"/>
      <c r="FTU9" s="199"/>
      <c r="FTV9" s="199"/>
      <c r="FTW9" s="199"/>
      <c r="FTX9" s="189"/>
      <c r="FTY9" s="209"/>
      <c r="FTZ9" s="179"/>
      <c r="FUA9" s="179"/>
      <c r="FUB9" s="179"/>
      <c r="FUC9" s="179"/>
      <c r="FUD9" s="179"/>
      <c r="FUE9" s="179"/>
      <c r="FUF9" s="199"/>
      <c r="FUG9" s="199"/>
      <c r="FUH9" s="199"/>
      <c r="FUI9" s="199"/>
      <c r="FUJ9" s="199"/>
      <c r="FUK9" s="199"/>
      <c r="FUL9" s="199"/>
      <c r="FUM9" s="199"/>
      <c r="FUN9" s="189"/>
      <c r="FUO9" s="209"/>
      <c r="FUP9" s="179"/>
      <c r="FUQ9" s="179"/>
      <c r="FUR9" s="179"/>
      <c r="FUS9" s="179"/>
      <c r="FUT9" s="179"/>
      <c r="FUU9" s="179"/>
      <c r="FUV9" s="199"/>
      <c r="FUW9" s="199"/>
      <c r="FUX9" s="199"/>
      <c r="FUY9" s="199"/>
      <c r="FUZ9" s="199"/>
      <c r="FVA9" s="199"/>
      <c r="FVB9" s="199"/>
      <c r="FVC9" s="199"/>
      <c r="FVD9" s="189"/>
      <c r="FVE9" s="209"/>
      <c r="FVF9" s="179"/>
      <c r="FVG9" s="179"/>
      <c r="FVH9" s="179"/>
      <c r="FVI9" s="179"/>
      <c r="FVJ9" s="179"/>
      <c r="FVK9" s="179"/>
      <c r="FVL9" s="199"/>
      <c r="FVM9" s="199"/>
      <c r="FVN9" s="199"/>
      <c r="FVO9" s="199"/>
      <c r="FVP9" s="199"/>
      <c r="FVQ9" s="199"/>
      <c r="FVR9" s="199"/>
      <c r="FVS9" s="199"/>
      <c r="FVT9" s="189"/>
      <c r="FVU9" s="209"/>
      <c r="FVV9" s="179"/>
      <c r="FVW9" s="179"/>
      <c r="FVX9" s="179"/>
      <c r="FVY9" s="179"/>
      <c r="FVZ9" s="179"/>
      <c r="FWA9" s="179"/>
      <c r="FWB9" s="199"/>
      <c r="FWC9" s="199"/>
      <c r="FWD9" s="199"/>
      <c r="FWE9" s="199"/>
      <c r="FWF9" s="199"/>
      <c r="FWG9" s="199"/>
      <c r="FWH9" s="199"/>
      <c r="FWI9" s="199"/>
      <c r="FWJ9" s="189"/>
      <c r="FWK9" s="209"/>
      <c r="FWL9" s="179"/>
      <c r="FWM9" s="179"/>
      <c r="FWN9" s="179"/>
      <c r="FWO9" s="179"/>
      <c r="FWP9" s="179"/>
      <c r="FWQ9" s="179"/>
      <c r="FWR9" s="199"/>
      <c r="FWS9" s="199"/>
      <c r="FWT9" s="199"/>
      <c r="FWU9" s="199"/>
      <c r="FWV9" s="199"/>
      <c r="FWW9" s="199"/>
      <c r="FWX9" s="199"/>
      <c r="FWY9" s="199"/>
      <c r="FWZ9" s="189"/>
      <c r="FXA9" s="209"/>
      <c r="FXB9" s="179"/>
      <c r="FXC9" s="179"/>
      <c r="FXD9" s="179"/>
      <c r="FXE9" s="179"/>
      <c r="FXF9" s="179"/>
      <c r="FXG9" s="179"/>
      <c r="FXH9" s="199"/>
      <c r="FXI9" s="199"/>
      <c r="FXJ9" s="199"/>
      <c r="FXK9" s="199"/>
      <c r="FXL9" s="199"/>
      <c r="FXM9" s="199"/>
      <c r="FXN9" s="199"/>
      <c r="FXO9" s="199"/>
      <c r="FXP9" s="189"/>
      <c r="FXQ9" s="209"/>
      <c r="FXR9" s="179"/>
      <c r="FXS9" s="179"/>
      <c r="FXT9" s="179"/>
      <c r="FXU9" s="179"/>
      <c r="FXV9" s="179"/>
      <c r="FXW9" s="179"/>
      <c r="FXX9" s="199"/>
      <c r="FXY9" s="199"/>
      <c r="FXZ9" s="199"/>
      <c r="FYA9" s="199"/>
      <c r="FYB9" s="199"/>
      <c r="FYC9" s="199"/>
      <c r="FYD9" s="199"/>
      <c r="FYE9" s="199"/>
      <c r="FYF9" s="189"/>
      <c r="FYG9" s="209"/>
      <c r="FYH9" s="179"/>
      <c r="FYI9" s="179"/>
      <c r="FYJ9" s="179"/>
      <c r="FYK9" s="179"/>
      <c r="FYL9" s="179"/>
      <c r="FYM9" s="179"/>
      <c r="FYN9" s="199"/>
      <c r="FYO9" s="199"/>
      <c r="FYP9" s="199"/>
      <c r="FYQ9" s="199"/>
      <c r="FYR9" s="199"/>
      <c r="FYS9" s="199"/>
      <c r="FYT9" s="199"/>
      <c r="FYU9" s="199"/>
      <c r="FYV9" s="189"/>
      <c r="FYW9" s="209"/>
      <c r="FYX9" s="179"/>
      <c r="FYY9" s="179"/>
      <c r="FYZ9" s="179"/>
      <c r="FZA9" s="179"/>
      <c r="FZB9" s="179"/>
      <c r="FZC9" s="179"/>
      <c r="FZD9" s="199"/>
      <c r="FZE9" s="199"/>
      <c r="FZF9" s="199"/>
      <c r="FZG9" s="199"/>
      <c r="FZH9" s="199"/>
      <c r="FZI9" s="199"/>
      <c r="FZJ9" s="199"/>
      <c r="FZK9" s="199"/>
      <c r="FZL9" s="189"/>
      <c r="FZM9" s="209"/>
      <c r="FZN9" s="179"/>
      <c r="FZO9" s="179"/>
      <c r="FZP9" s="179"/>
      <c r="FZQ9" s="179"/>
      <c r="FZR9" s="179"/>
      <c r="FZS9" s="179"/>
      <c r="FZT9" s="199"/>
      <c r="FZU9" s="199"/>
      <c r="FZV9" s="199"/>
      <c r="FZW9" s="199"/>
      <c r="FZX9" s="199"/>
      <c r="FZY9" s="199"/>
      <c r="FZZ9" s="199"/>
      <c r="GAA9" s="199"/>
      <c r="GAB9" s="189"/>
      <c r="GAC9" s="209"/>
      <c r="GAD9" s="179"/>
      <c r="GAE9" s="179"/>
      <c r="GAF9" s="179"/>
      <c r="GAG9" s="179"/>
      <c r="GAH9" s="179"/>
      <c r="GAI9" s="179"/>
      <c r="GAJ9" s="199"/>
      <c r="GAK9" s="199"/>
      <c r="GAL9" s="199"/>
      <c r="GAM9" s="199"/>
      <c r="GAN9" s="199"/>
      <c r="GAO9" s="199"/>
      <c r="GAP9" s="199"/>
      <c r="GAQ9" s="199"/>
      <c r="GAR9" s="189"/>
      <c r="GAS9" s="209"/>
      <c r="GAT9" s="179"/>
      <c r="GAU9" s="179"/>
      <c r="GAV9" s="179"/>
      <c r="GAW9" s="179"/>
      <c r="GAX9" s="179"/>
      <c r="GAY9" s="179"/>
      <c r="GAZ9" s="199"/>
      <c r="GBA9" s="199"/>
      <c r="GBB9" s="199"/>
      <c r="GBC9" s="199"/>
      <c r="GBD9" s="199"/>
      <c r="GBE9" s="199"/>
      <c r="GBF9" s="199"/>
      <c r="GBG9" s="199"/>
      <c r="GBH9" s="189"/>
      <c r="GBI9" s="209"/>
      <c r="GBJ9" s="179"/>
      <c r="GBK9" s="179"/>
      <c r="GBL9" s="179"/>
      <c r="GBM9" s="179"/>
      <c r="GBN9" s="179"/>
      <c r="GBO9" s="179"/>
      <c r="GBP9" s="199"/>
      <c r="GBQ9" s="199"/>
      <c r="GBR9" s="199"/>
      <c r="GBS9" s="199"/>
      <c r="GBT9" s="199"/>
      <c r="GBU9" s="199"/>
      <c r="GBV9" s="199"/>
      <c r="GBW9" s="199"/>
      <c r="GBX9" s="189"/>
      <c r="GBY9" s="209"/>
      <c r="GBZ9" s="179"/>
      <c r="GCA9" s="179"/>
      <c r="GCB9" s="179"/>
      <c r="GCC9" s="179"/>
      <c r="GCD9" s="179"/>
      <c r="GCE9" s="179"/>
      <c r="GCF9" s="199"/>
      <c r="GCG9" s="199"/>
      <c r="GCH9" s="199"/>
      <c r="GCI9" s="199"/>
      <c r="GCJ9" s="199"/>
      <c r="GCK9" s="199"/>
      <c r="GCL9" s="199"/>
      <c r="GCM9" s="199"/>
      <c r="GCN9" s="189"/>
      <c r="GCO9" s="209"/>
      <c r="GCP9" s="179"/>
      <c r="GCQ9" s="179"/>
      <c r="GCR9" s="179"/>
      <c r="GCS9" s="179"/>
      <c r="GCT9" s="179"/>
      <c r="GCU9" s="179"/>
      <c r="GCV9" s="199"/>
      <c r="GCW9" s="199"/>
      <c r="GCX9" s="199"/>
      <c r="GCY9" s="199"/>
      <c r="GCZ9" s="199"/>
      <c r="GDA9" s="199"/>
      <c r="GDB9" s="199"/>
      <c r="GDC9" s="199"/>
      <c r="GDD9" s="189"/>
      <c r="GDE9" s="209"/>
      <c r="GDF9" s="179"/>
      <c r="GDG9" s="179"/>
      <c r="GDH9" s="179"/>
      <c r="GDI9" s="179"/>
      <c r="GDJ9" s="179"/>
      <c r="GDK9" s="179"/>
      <c r="GDL9" s="199"/>
      <c r="GDM9" s="199"/>
      <c r="GDN9" s="199"/>
      <c r="GDO9" s="199"/>
      <c r="GDP9" s="199"/>
      <c r="GDQ9" s="199"/>
      <c r="GDR9" s="199"/>
      <c r="GDS9" s="199"/>
      <c r="GDT9" s="189"/>
      <c r="GDU9" s="209"/>
      <c r="GDV9" s="179"/>
      <c r="GDW9" s="179"/>
      <c r="GDX9" s="179"/>
      <c r="GDY9" s="179"/>
      <c r="GDZ9" s="179"/>
      <c r="GEA9" s="179"/>
      <c r="GEB9" s="199"/>
      <c r="GEC9" s="199"/>
      <c r="GED9" s="199"/>
      <c r="GEE9" s="199"/>
      <c r="GEF9" s="199"/>
      <c r="GEG9" s="199"/>
      <c r="GEH9" s="199"/>
      <c r="GEI9" s="199"/>
      <c r="GEJ9" s="189"/>
      <c r="GEK9" s="209"/>
      <c r="GEL9" s="179"/>
      <c r="GEM9" s="179"/>
      <c r="GEN9" s="179"/>
      <c r="GEO9" s="179"/>
      <c r="GEP9" s="179"/>
      <c r="GEQ9" s="179"/>
      <c r="GER9" s="199"/>
      <c r="GES9" s="199"/>
      <c r="GET9" s="199"/>
      <c r="GEU9" s="199"/>
      <c r="GEV9" s="199"/>
      <c r="GEW9" s="199"/>
      <c r="GEX9" s="199"/>
      <c r="GEY9" s="199"/>
      <c r="GEZ9" s="189"/>
      <c r="GFA9" s="209"/>
      <c r="GFB9" s="179"/>
      <c r="GFC9" s="179"/>
      <c r="GFD9" s="179"/>
      <c r="GFE9" s="179"/>
      <c r="GFF9" s="179"/>
      <c r="GFG9" s="179"/>
      <c r="GFH9" s="199"/>
      <c r="GFI9" s="199"/>
      <c r="GFJ9" s="199"/>
      <c r="GFK9" s="199"/>
      <c r="GFL9" s="199"/>
      <c r="GFM9" s="199"/>
      <c r="GFN9" s="199"/>
      <c r="GFO9" s="199"/>
      <c r="GFP9" s="189"/>
      <c r="GFQ9" s="209"/>
      <c r="GFR9" s="179"/>
      <c r="GFS9" s="179"/>
      <c r="GFT9" s="179"/>
      <c r="GFU9" s="179"/>
      <c r="GFV9" s="179"/>
      <c r="GFW9" s="179"/>
      <c r="GFX9" s="199"/>
      <c r="GFY9" s="199"/>
      <c r="GFZ9" s="199"/>
      <c r="GGA9" s="199"/>
      <c r="GGB9" s="199"/>
      <c r="GGC9" s="199"/>
      <c r="GGD9" s="199"/>
      <c r="GGE9" s="199"/>
      <c r="GGF9" s="189"/>
      <c r="GGG9" s="209"/>
      <c r="GGH9" s="179"/>
      <c r="GGI9" s="179"/>
      <c r="GGJ9" s="179"/>
      <c r="GGK9" s="179"/>
      <c r="GGL9" s="179"/>
      <c r="GGM9" s="179"/>
      <c r="GGN9" s="199"/>
      <c r="GGO9" s="199"/>
      <c r="GGP9" s="199"/>
      <c r="GGQ9" s="199"/>
      <c r="GGR9" s="199"/>
      <c r="GGS9" s="199"/>
      <c r="GGT9" s="199"/>
      <c r="GGU9" s="199"/>
      <c r="GGV9" s="189"/>
      <c r="GGW9" s="209"/>
      <c r="GGX9" s="179"/>
      <c r="GGY9" s="179"/>
      <c r="GGZ9" s="179"/>
      <c r="GHA9" s="179"/>
      <c r="GHB9" s="179"/>
      <c r="GHC9" s="179"/>
      <c r="GHD9" s="199"/>
      <c r="GHE9" s="199"/>
      <c r="GHF9" s="199"/>
      <c r="GHG9" s="199"/>
      <c r="GHH9" s="199"/>
      <c r="GHI9" s="199"/>
      <c r="GHJ9" s="199"/>
      <c r="GHK9" s="199"/>
      <c r="GHL9" s="189"/>
      <c r="GHM9" s="209"/>
      <c r="GHN9" s="179"/>
      <c r="GHO9" s="179"/>
      <c r="GHP9" s="179"/>
      <c r="GHQ9" s="179"/>
      <c r="GHR9" s="179"/>
      <c r="GHS9" s="179"/>
      <c r="GHT9" s="199"/>
      <c r="GHU9" s="199"/>
      <c r="GHV9" s="199"/>
      <c r="GHW9" s="199"/>
      <c r="GHX9" s="199"/>
      <c r="GHY9" s="199"/>
      <c r="GHZ9" s="199"/>
      <c r="GIA9" s="199"/>
      <c r="GIB9" s="189"/>
      <c r="GIC9" s="209"/>
      <c r="GID9" s="179"/>
      <c r="GIE9" s="179"/>
      <c r="GIF9" s="179"/>
      <c r="GIG9" s="179"/>
      <c r="GIH9" s="179"/>
      <c r="GII9" s="179"/>
      <c r="GIJ9" s="199"/>
      <c r="GIK9" s="199"/>
      <c r="GIL9" s="199"/>
      <c r="GIM9" s="199"/>
      <c r="GIN9" s="199"/>
      <c r="GIO9" s="199"/>
      <c r="GIP9" s="199"/>
      <c r="GIQ9" s="199"/>
      <c r="GIR9" s="189"/>
      <c r="GIS9" s="209"/>
      <c r="GIT9" s="179"/>
      <c r="GIU9" s="179"/>
      <c r="GIV9" s="179"/>
      <c r="GIW9" s="179"/>
      <c r="GIX9" s="179"/>
      <c r="GIY9" s="179"/>
      <c r="GIZ9" s="199"/>
      <c r="GJA9" s="199"/>
      <c r="GJB9" s="199"/>
      <c r="GJC9" s="199"/>
      <c r="GJD9" s="199"/>
      <c r="GJE9" s="199"/>
      <c r="GJF9" s="199"/>
      <c r="GJG9" s="199"/>
      <c r="GJH9" s="189"/>
      <c r="GJI9" s="209"/>
      <c r="GJJ9" s="179"/>
      <c r="GJK9" s="179"/>
      <c r="GJL9" s="179"/>
      <c r="GJM9" s="179"/>
      <c r="GJN9" s="179"/>
      <c r="GJO9" s="179"/>
      <c r="GJP9" s="199"/>
      <c r="GJQ9" s="199"/>
      <c r="GJR9" s="199"/>
      <c r="GJS9" s="199"/>
      <c r="GJT9" s="199"/>
      <c r="GJU9" s="199"/>
      <c r="GJV9" s="199"/>
      <c r="GJW9" s="199"/>
      <c r="GJX9" s="189"/>
      <c r="GJY9" s="209"/>
      <c r="GJZ9" s="179"/>
      <c r="GKA9" s="179"/>
      <c r="GKB9" s="179"/>
      <c r="GKC9" s="179"/>
      <c r="GKD9" s="179"/>
      <c r="GKE9" s="179"/>
      <c r="GKF9" s="199"/>
      <c r="GKG9" s="199"/>
      <c r="GKH9" s="199"/>
      <c r="GKI9" s="199"/>
      <c r="GKJ9" s="199"/>
      <c r="GKK9" s="199"/>
      <c r="GKL9" s="199"/>
      <c r="GKM9" s="199"/>
      <c r="GKN9" s="189"/>
      <c r="GKO9" s="209"/>
      <c r="GKP9" s="179"/>
      <c r="GKQ9" s="179"/>
      <c r="GKR9" s="179"/>
      <c r="GKS9" s="179"/>
      <c r="GKT9" s="179"/>
      <c r="GKU9" s="179"/>
      <c r="GKV9" s="199"/>
      <c r="GKW9" s="199"/>
      <c r="GKX9" s="199"/>
      <c r="GKY9" s="199"/>
      <c r="GKZ9" s="199"/>
      <c r="GLA9" s="199"/>
      <c r="GLB9" s="199"/>
      <c r="GLC9" s="199"/>
      <c r="GLD9" s="189"/>
      <c r="GLE9" s="209"/>
      <c r="GLF9" s="179"/>
      <c r="GLG9" s="179"/>
      <c r="GLH9" s="179"/>
      <c r="GLI9" s="179"/>
      <c r="GLJ9" s="179"/>
      <c r="GLK9" s="179"/>
      <c r="GLL9" s="199"/>
      <c r="GLM9" s="199"/>
      <c r="GLN9" s="199"/>
      <c r="GLO9" s="199"/>
      <c r="GLP9" s="199"/>
      <c r="GLQ9" s="199"/>
      <c r="GLR9" s="199"/>
      <c r="GLS9" s="199"/>
      <c r="GLT9" s="189"/>
      <c r="GLU9" s="209"/>
      <c r="GLV9" s="179"/>
      <c r="GLW9" s="179"/>
      <c r="GLX9" s="179"/>
      <c r="GLY9" s="179"/>
      <c r="GLZ9" s="179"/>
      <c r="GMA9" s="179"/>
      <c r="GMB9" s="199"/>
      <c r="GMC9" s="199"/>
      <c r="GMD9" s="199"/>
      <c r="GME9" s="199"/>
      <c r="GMF9" s="199"/>
      <c r="GMG9" s="199"/>
      <c r="GMH9" s="199"/>
      <c r="GMI9" s="199"/>
      <c r="GMJ9" s="189"/>
      <c r="GMK9" s="209"/>
      <c r="GML9" s="179"/>
      <c r="GMM9" s="179"/>
      <c r="GMN9" s="179"/>
      <c r="GMO9" s="179"/>
      <c r="GMP9" s="179"/>
      <c r="GMQ9" s="179"/>
      <c r="GMR9" s="199"/>
      <c r="GMS9" s="199"/>
      <c r="GMT9" s="199"/>
      <c r="GMU9" s="199"/>
      <c r="GMV9" s="199"/>
      <c r="GMW9" s="199"/>
      <c r="GMX9" s="199"/>
      <c r="GMY9" s="199"/>
      <c r="GMZ9" s="189"/>
      <c r="GNA9" s="209"/>
      <c r="GNB9" s="179"/>
      <c r="GNC9" s="179"/>
      <c r="GND9" s="179"/>
      <c r="GNE9" s="179"/>
      <c r="GNF9" s="179"/>
      <c r="GNG9" s="179"/>
      <c r="GNH9" s="199"/>
      <c r="GNI9" s="199"/>
      <c r="GNJ9" s="199"/>
      <c r="GNK9" s="199"/>
      <c r="GNL9" s="199"/>
      <c r="GNM9" s="199"/>
      <c r="GNN9" s="199"/>
      <c r="GNO9" s="199"/>
      <c r="GNP9" s="189"/>
      <c r="GNQ9" s="209"/>
      <c r="GNR9" s="179"/>
      <c r="GNS9" s="179"/>
      <c r="GNT9" s="179"/>
      <c r="GNU9" s="179"/>
      <c r="GNV9" s="179"/>
      <c r="GNW9" s="179"/>
      <c r="GNX9" s="199"/>
      <c r="GNY9" s="199"/>
      <c r="GNZ9" s="199"/>
      <c r="GOA9" s="199"/>
      <c r="GOB9" s="199"/>
      <c r="GOC9" s="199"/>
      <c r="GOD9" s="199"/>
      <c r="GOE9" s="199"/>
      <c r="GOF9" s="189"/>
      <c r="GOG9" s="209"/>
      <c r="GOH9" s="179"/>
      <c r="GOI9" s="179"/>
      <c r="GOJ9" s="179"/>
      <c r="GOK9" s="179"/>
      <c r="GOL9" s="179"/>
      <c r="GOM9" s="179"/>
      <c r="GON9" s="199"/>
      <c r="GOO9" s="199"/>
      <c r="GOP9" s="199"/>
      <c r="GOQ9" s="199"/>
      <c r="GOR9" s="199"/>
      <c r="GOS9" s="199"/>
      <c r="GOT9" s="199"/>
      <c r="GOU9" s="199"/>
      <c r="GOV9" s="189"/>
      <c r="GOW9" s="209"/>
      <c r="GOX9" s="179"/>
      <c r="GOY9" s="179"/>
      <c r="GOZ9" s="179"/>
      <c r="GPA9" s="179"/>
      <c r="GPB9" s="179"/>
      <c r="GPC9" s="179"/>
      <c r="GPD9" s="199"/>
      <c r="GPE9" s="199"/>
      <c r="GPF9" s="199"/>
      <c r="GPG9" s="199"/>
      <c r="GPH9" s="199"/>
      <c r="GPI9" s="199"/>
      <c r="GPJ9" s="199"/>
      <c r="GPK9" s="199"/>
      <c r="GPL9" s="189"/>
      <c r="GPM9" s="209"/>
      <c r="GPN9" s="179"/>
      <c r="GPO9" s="179"/>
      <c r="GPP9" s="179"/>
      <c r="GPQ9" s="179"/>
      <c r="GPR9" s="179"/>
      <c r="GPS9" s="179"/>
      <c r="GPT9" s="199"/>
      <c r="GPU9" s="199"/>
      <c r="GPV9" s="199"/>
      <c r="GPW9" s="199"/>
      <c r="GPX9" s="199"/>
      <c r="GPY9" s="199"/>
      <c r="GPZ9" s="199"/>
      <c r="GQA9" s="199"/>
      <c r="GQB9" s="189"/>
      <c r="GQC9" s="209"/>
      <c r="GQD9" s="179"/>
      <c r="GQE9" s="179"/>
      <c r="GQF9" s="179"/>
      <c r="GQG9" s="179"/>
      <c r="GQH9" s="179"/>
      <c r="GQI9" s="179"/>
      <c r="GQJ9" s="199"/>
      <c r="GQK9" s="199"/>
      <c r="GQL9" s="199"/>
      <c r="GQM9" s="199"/>
      <c r="GQN9" s="199"/>
      <c r="GQO9" s="199"/>
      <c r="GQP9" s="199"/>
      <c r="GQQ9" s="199"/>
      <c r="GQR9" s="189"/>
      <c r="GQS9" s="209"/>
      <c r="GQT9" s="179"/>
      <c r="GQU9" s="179"/>
      <c r="GQV9" s="179"/>
      <c r="GQW9" s="179"/>
      <c r="GQX9" s="179"/>
      <c r="GQY9" s="179"/>
      <c r="GQZ9" s="199"/>
      <c r="GRA9" s="199"/>
      <c r="GRB9" s="199"/>
      <c r="GRC9" s="199"/>
      <c r="GRD9" s="199"/>
      <c r="GRE9" s="199"/>
      <c r="GRF9" s="199"/>
      <c r="GRG9" s="199"/>
      <c r="GRH9" s="189"/>
      <c r="GRI9" s="209"/>
      <c r="GRJ9" s="179"/>
      <c r="GRK9" s="179"/>
      <c r="GRL9" s="179"/>
      <c r="GRM9" s="179"/>
      <c r="GRN9" s="179"/>
      <c r="GRO9" s="179"/>
      <c r="GRP9" s="199"/>
      <c r="GRQ9" s="199"/>
      <c r="GRR9" s="199"/>
      <c r="GRS9" s="199"/>
      <c r="GRT9" s="199"/>
      <c r="GRU9" s="199"/>
      <c r="GRV9" s="199"/>
      <c r="GRW9" s="199"/>
      <c r="GRX9" s="189"/>
      <c r="GRY9" s="209"/>
      <c r="GRZ9" s="179"/>
      <c r="GSA9" s="179"/>
      <c r="GSB9" s="179"/>
      <c r="GSC9" s="179"/>
      <c r="GSD9" s="179"/>
      <c r="GSE9" s="179"/>
      <c r="GSF9" s="199"/>
      <c r="GSG9" s="199"/>
      <c r="GSH9" s="199"/>
      <c r="GSI9" s="199"/>
      <c r="GSJ9" s="199"/>
      <c r="GSK9" s="199"/>
      <c r="GSL9" s="199"/>
      <c r="GSM9" s="199"/>
      <c r="GSN9" s="189"/>
      <c r="GSO9" s="209"/>
      <c r="GSP9" s="179"/>
      <c r="GSQ9" s="179"/>
      <c r="GSR9" s="179"/>
      <c r="GSS9" s="179"/>
      <c r="GST9" s="179"/>
      <c r="GSU9" s="179"/>
      <c r="GSV9" s="199"/>
      <c r="GSW9" s="199"/>
      <c r="GSX9" s="199"/>
      <c r="GSY9" s="199"/>
      <c r="GSZ9" s="199"/>
      <c r="GTA9" s="199"/>
      <c r="GTB9" s="199"/>
      <c r="GTC9" s="199"/>
      <c r="GTD9" s="189"/>
      <c r="GTE9" s="209"/>
      <c r="GTF9" s="179"/>
      <c r="GTG9" s="179"/>
      <c r="GTH9" s="179"/>
      <c r="GTI9" s="179"/>
      <c r="GTJ9" s="179"/>
      <c r="GTK9" s="179"/>
      <c r="GTL9" s="199"/>
      <c r="GTM9" s="199"/>
      <c r="GTN9" s="199"/>
      <c r="GTO9" s="199"/>
      <c r="GTP9" s="199"/>
      <c r="GTQ9" s="199"/>
      <c r="GTR9" s="199"/>
      <c r="GTS9" s="199"/>
      <c r="GTT9" s="189"/>
      <c r="GTU9" s="209"/>
      <c r="GTV9" s="179"/>
      <c r="GTW9" s="179"/>
      <c r="GTX9" s="179"/>
      <c r="GTY9" s="179"/>
      <c r="GTZ9" s="179"/>
      <c r="GUA9" s="179"/>
      <c r="GUB9" s="199"/>
      <c r="GUC9" s="199"/>
      <c r="GUD9" s="199"/>
      <c r="GUE9" s="199"/>
      <c r="GUF9" s="199"/>
      <c r="GUG9" s="199"/>
      <c r="GUH9" s="199"/>
      <c r="GUI9" s="199"/>
      <c r="GUJ9" s="189"/>
      <c r="GUK9" s="209"/>
      <c r="GUL9" s="179"/>
      <c r="GUM9" s="179"/>
      <c r="GUN9" s="179"/>
      <c r="GUO9" s="179"/>
      <c r="GUP9" s="179"/>
      <c r="GUQ9" s="179"/>
      <c r="GUR9" s="199"/>
      <c r="GUS9" s="199"/>
      <c r="GUT9" s="199"/>
      <c r="GUU9" s="199"/>
      <c r="GUV9" s="199"/>
      <c r="GUW9" s="199"/>
      <c r="GUX9" s="199"/>
      <c r="GUY9" s="199"/>
      <c r="GUZ9" s="189"/>
      <c r="GVA9" s="209"/>
      <c r="GVB9" s="179"/>
      <c r="GVC9" s="179"/>
      <c r="GVD9" s="179"/>
      <c r="GVE9" s="179"/>
      <c r="GVF9" s="179"/>
      <c r="GVG9" s="179"/>
      <c r="GVH9" s="199"/>
      <c r="GVI9" s="199"/>
      <c r="GVJ9" s="199"/>
      <c r="GVK9" s="199"/>
      <c r="GVL9" s="199"/>
      <c r="GVM9" s="199"/>
      <c r="GVN9" s="199"/>
      <c r="GVO9" s="199"/>
      <c r="GVP9" s="189"/>
      <c r="GVQ9" s="209"/>
      <c r="GVR9" s="179"/>
      <c r="GVS9" s="179"/>
      <c r="GVT9" s="179"/>
      <c r="GVU9" s="179"/>
      <c r="GVV9" s="179"/>
      <c r="GVW9" s="179"/>
      <c r="GVX9" s="199"/>
      <c r="GVY9" s="199"/>
      <c r="GVZ9" s="199"/>
      <c r="GWA9" s="199"/>
      <c r="GWB9" s="199"/>
      <c r="GWC9" s="199"/>
      <c r="GWD9" s="199"/>
      <c r="GWE9" s="199"/>
      <c r="GWF9" s="189"/>
      <c r="GWG9" s="209"/>
      <c r="GWH9" s="179"/>
      <c r="GWI9" s="179"/>
      <c r="GWJ9" s="179"/>
      <c r="GWK9" s="179"/>
      <c r="GWL9" s="179"/>
      <c r="GWM9" s="179"/>
      <c r="GWN9" s="199"/>
      <c r="GWO9" s="199"/>
      <c r="GWP9" s="199"/>
      <c r="GWQ9" s="199"/>
      <c r="GWR9" s="199"/>
      <c r="GWS9" s="199"/>
      <c r="GWT9" s="199"/>
      <c r="GWU9" s="199"/>
      <c r="GWV9" s="189"/>
      <c r="GWW9" s="209"/>
      <c r="GWX9" s="179"/>
      <c r="GWY9" s="179"/>
      <c r="GWZ9" s="179"/>
      <c r="GXA9" s="179"/>
      <c r="GXB9" s="179"/>
      <c r="GXC9" s="179"/>
      <c r="GXD9" s="199"/>
      <c r="GXE9" s="199"/>
      <c r="GXF9" s="199"/>
      <c r="GXG9" s="199"/>
      <c r="GXH9" s="199"/>
      <c r="GXI9" s="199"/>
      <c r="GXJ9" s="199"/>
      <c r="GXK9" s="199"/>
      <c r="GXL9" s="189"/>
      <c r="GXM9" s="209"/>
      <c r="GXN9" s="179"/>
      <c r="GXO9" s="179"/>
      <c r="GXP9" s="179"/>
      <c r="GXQ9" s="179"/>
      <c r="GXR9" s="179"/>
      <c r="GXS9" s="179"/>
      <c r="GXT9" s="199"/>
      <c r="GXU9" s="199"/>
      <c r="GXV9" s="199"/>
      <c r="GXW9" s="199"/>
      <c r="GXX9" s="199"/>
      <c r="GXY9" s="199"/>
      <c r="GXZ9" s="199"/>
      <c r="GYA9" s="199"/>
      <c r="GYB9" s="189"/>
      <c r="GYC9" s="209"/>
      <c r="GYD9" s="179"/>
      <c r="GYE9" s="179"/>
      <c r="GYF9" s="179"/>
      <c r="GYG9" s="179"/>
      <c r="GYH9" s="179"/>
      <c r="GYI9" s="179"/>
      <c r="GYJ9" s="199"/>
      <c r="GYK9" s="199"/>
      <c r="GYL9" s="199"/>
      <c r="GYM9" s="199"/>
      <c r="GYN9" s="199"/>
      <c r="GYO9" s="199"/>
      <c r="GYP9" s="199"/>
      <c r="GYQ9" s="199"/>
      <c r="GYR9" s="189"/>
      <c r="GYS9" s="209"/>
      <c r="GYT9" s="179"/>
      <c r="GYU9" s="179"/>
      <c r="GYV9" s="179"/>
      <c r="GYW9" s="179"/>
      <c r="GYX9" s="179"/>
      <c r="GYY9" s="179"/>
      <c r="GYZ9" s="199"/>
      <c r="GZA9" s="199"/>
      <c r="GZB9" s="199"/>
      <c r="GZC9" s="199"/>
      <c r="GZD9" s="199"/>
      <c r="GZE9" s="199"/>
      <c r="GZF9" s="199"/>
      <c r="GZG9" s="199"/>
      <c r="GZH9" s="189"/>
      <c r="GZI9" s="209"/>
      <c r="GZJ9" s="179"/>
      <c r="GZK9" s="179"/>
      <c r="GZL9" s="179"/>
      <c r="GZM9" s="179"/>
      <c r="GZN9" s="179"/>
      <c r="GZO9" s="179"/>
      <c r="GZP9" s="199"/>
      <c r="GZQ9" s="199"/>
      <c r="GZR9" s="199"/>
      <c r="GZS9" s="199"/>
      <c r="GZT9" s="199"/>
      <c r="GZU9" s="199"/>
      <c r="GZV9" s="199"/>
      <c r="GZW9" s="199"/>
      <c r="GZX9" s="189"/>
      <c r="GZY9" s="209"/>
      <c r="GZZ9" s="179"/>
      <c r="HAA9" s="179"/>
      <c r="HAB9" s="179"/>
      <c r="HAC9" s="179"/>
      <c r="HAD9" s="179"/>
      <c r="HAE9" s="179"/>
      <c r="HAF9" s="199"/>
      <c r="HAG9" s="199"/>
      <c r="HAH9" s="199"/>
      <c r="HAI9" s="199"/>
      <c r="HAJ9" s="199"/>
      <c r="HAK9" s="199"/>
      <c r="HAL9" s="199"/>
      <c r="HAM9" s="199"/>
      <c r="HAN9" s="189"/>
      <c r="HAO9" s="209"/>
      <c r="HAP9" s="179"/>
      <c r="HAQ9" s="179"/>
      <c r="HAR9" s="179"/>
      <c r="HAS9" s="179"/>
      <c r="HAT9" s="179"/>
      <c r="HAU9" s="179"/>
      <c r="HAV9" s="199"/>
      <c r="HAW9" s="199"/>
      <c r="HAX9" s="199"/>
      <c r="HAY9" s="199"/>
      <c r="HAZ9" s="199"/>
      <c r="HBA9" s="199"/>
      <c r="HBB9" s="199"/>
      <c r="HBC9" s="199"/>
      <c r="HBD9" s="189"/>
      <c r="HBE9" s="209"/>
      <c r="HBF9" s="179"/>
      <c r="HBG9" s="179"/>
      <c r="HBH9" s="179"/>
      <c r="HBI9" s="179"/>
      <c r="HBJ9" s="179"/>
      <c r="HBK9" s="179"/>
      <c r="HBL9" s="199"/>
      <c r="HBM9" s="199"/>
      <c r="HBN9" s="199"/>
      <c r="HBO9" s="199"/>
      <c r="HBP9" s="199"/>
      <c r="HBQ9" s="199"/>
      <c r="HBR9" s="199"/>
      <c r="HBS9" s="199"/>
      <c r="HBT9" s="189"/>
      <c r="HBU9" s="209"/>
      <c r="HBV9" s="179"/>
      <c r="HBW9" s="179"/>
      <c r="HBX9" s="179"/>
      <c r="HBY9" s="179"/>
      <c r="HBZ9" s="179"/>
      <c r="HCA9" s="179"/>
      <c r="HCB9" s="199"/>
      <c r="HCC9" s="199"/>
      <c r="HCD9" s="199"/>
      <c r="HCE9" s="199"/>
      <c r="HCF9" s="199"/>
      <c r="HCG9" s="199"/>
      <c r="HCH9" s="199"/>
      <c r="HCI9" s="199"/>
      <c r="HCJ9" s="189"/>
      <c r="HCK9" s="209"/>
      <c r="HCL9" s="179"/>
      <c r="HCM9" s="179"/>
      <c r="HCN9" s="179"/>
      <c r="HCO9" s="179"/>
      <c r="HCP9" s="179"/>
      <c r="HCQ9" s="179"/>
      <c r="HCR9" s="199"/>
      <c r="HCS9" s="199"/>
      <c r="HCT9" s="199"/>
      <c r="HCU9" s="199"/>
      <c r="HCV9" s="199"/>
      <c r="HCW9" s="199"/>
      <c r="HCX9" s="199"/>
      <c r="HCY9" s="199"/>
      <c r="HCZ9" s="189"/>
      <c r="HDA9" s="209"/>
      <c r="HDB9" s="179"/>
      <c r="HDC9" s="179"/>
      <c r="HDD9" s="179"/>
      <c r="HDE9" s="179"/>
      <c r="HDF9" s="179"/>
      <c r="HDG9" s="179"/>
      <c r="HDH9" s="199"/>
      <c r="HDI9" s="199"/>
      <c r="HDJ9" s="199"/>
      <c r="HDK9" s="199"/>
      <c r="HDL9" s="199"/>
      <c r="HDM9" s="199"/>
      <c r="HDN9" s="199"/>
      <c r="HDO9" s="199"/>
      <c r="HDP9" s="189"/>
      <c r="HDQ9" s="209"/>
      <c r="HDR9" s="179"/>
      <c r="HDS9" s="179"/>
      <c r="HDT9" s="179"/>
      <c r="HDU9" s="179"/>
      <c r="HDV9" s="179"/>
      <c r="HDW9" s="179"/>
      <c r="HDX9" s="199"/>
      <c r="HDY9" s="199"/>
      <c r="HDZ9" s="199"/>
      <c r="HEA9" s="199"/>
      <c r="HEB9" s="199"/>
      <c r="HEC9" s="199"/>
      <c r="HED9" s="199"/>
      <c r="HEE9" s="199"/>
      <c r="HEF9" s="189"/>
      <c r="HEG9" s="209"/>
      <c r="HEH9" s="179"/>
      <c r="HEI9" s="179"/>
      <c r="HEJ9" s="179"/>
      <c r="HEK9" s="179"/>
      <c r="HEL9" s="179"/>
      <c r="HEM9" s="179"/>
      <c r="HEN9" s="199"/>
      <c r="HEO9" s="199"/>
      <c r="HEP9" s="199"/>
      <c r="HEQ9" s="199"/>
      <c r="HER9" s="199"/>
      <c r="HES9" s="199"/>
      <c r="HET9" s="199"/>
      <c r="HEU9" s="199"/>
      <c r="HEV9" s="189"/>
      <c r="HEW9" s="209"/>
      <c r="HEX9" s="179"/>
      <c r="HEY9" s="179"/>
      <c r="HEZ9" s="179"/>
      <c r="HFA9" s="179"/>
      <c r="HFB9" s="179"/>
      <c r="HFC9" s="179"/>
      <c r="HFD9" s="199"/>
      <c r="HFE9" s="199"/>
      <c r="HFF9" s="199"/>
      <c r="HFG9" s="199"/>
      <c r="HFH9" s="199"/>
      <c r="HFI9" s="199"/>
      <c r="HFJ9" s="199"/>
      <c r="HFK9" s="199"/>
      <c r="HFL9" s="189"/>
      <c r="HFM9" s="209"/>
      <c r="HFN9" s="179"/>
      <c r="HFO9" s="179"/>
      <c r="HFP9" s="179"/>
      <c r="HFQ9" s="179"/>
      <c r="HFR9" s="179"/>
      <c r="HFS9" s="179"/>
      <c r="HFT9" s="199"/>
      <c r="HFU9" s="199"/>
      <c r="HFV9" s="199"/>
      <c r="HFW9" s="199"/>
      <c r="HFX9" s="199"/>
      <c r="HFY9" s="199"/>
      <c r="HFZ9" s="199"/>
      <c r="HGA9" s="199"/>
      <c r="HGB9" s="189"/>
      <c r="HGC9" s="209"/>
      <c r="HGD9" s="179"/>
      <c r="HGE9" s="179"/>
      <c r="HGF9" s="179"/>
      <c r="HGG9" s="179"/>
      <c r="HGH9" s="179"/>
      <c r="HGI9" s="179"/>
      <c r="HGJ9" s="199"/>
      <c r="HGK9" s="199"/>
      <c r="HGL9" s="199"/>
      <c r="HGM9" s="199"/>
      <c r="HGN9" s="199"/>
      <c r="HGO9" s="199"/>
      <c r="HGP9" s="199"/>
      <c r="HGQ9" s="199"/>
      <c r="HGR9" s="189"/>
      <c r="HGS9" s="209"/>
      <c r="HGT9" s="179"/>
      <c r="HGU9" s="179"/>
      <c r="HGV9" s="179"/>
      <c r="HGW9" s="179"/>
      <c r="HGX9" s="179"/>
      <c r="HGY9" s="179"/>
      <c r="HGZ9" s="199"/>
      <c r="HHA9" s="199"/>
      <c r="HHB9" s="199"/>
      <c r="HHC9" s="199"/>
      <c r="HHD9" s="199"/>
      <c r="HHE9" s="199"/>
      <c r="HHF9" s="199"/>
      <c r="HHG9" s="199"/>
      <c r="HHH9" s="189"/>
      <c r="HHI9" s="209"/>
      <c r="HHJ9" s="179"/>
      <c r="HHK9" s="179"/>
      <c r="HHL9" s="179"/>
      <c r="HHM9" s="179"/>
      <c r="HHN9" s="179"/>
      <c r="HHO9" s="179"/>
      <c r="HHP9" s="199"/>
      <c r="HHQ9" s="199"/>
      <c r="HHR9" s="199"/>
      <c r="HHS9" s="199"/>
      <c r="HHT9" s="199"/>
      <c r="HHU9" s="199"/>
      <c r="HHV9" s="199"/>
      <c r="HHW9" s="199"/>
      <c r="HHX9" s="189"/>
      <c r="HHY9" s="209"/>
      <c r="HHZ9" s="179"/>
      <c r="HIA9" s="179"/>
      <c r="HIB9" s="179"/>
      <c r="HIC9" s="179"/>
      <c r="HID9" s="179"/>
      <c r="HIE9" s="179"/>
      <c r="HIF9" s="199"/>
      <c r="HIG9" s="199"/>
      <c r="HIH9" s="199"/>
      <c r="HII9" s="199"/>
      <c r="HIJ9" s="199"/>
      <c r="HIK9" s="199"/>
      <c r="HIL9" s="199"/>
      <c r="HIM9" s="199"/>
      <c r="HIN9" s="189"/>
      <c r="HIO9" s="209"/>
      <c r="HIP9" s="179"/>
      <c r="HIQ9" s="179"/>
      <c r="HIR9" s="179"/>
      <c r="HIS9" s="179"/>
      <c r="HIT9" s="179"/>
      <c r="HIU9" s="179"/>
      <c r="HIV9" s="199"/>
      <c r="HIW9" s="199"/>
      <c r="HIX9" s="199"/>
      <c r="HIY9" s="199"/>
      <c r="HIZ9" s="199"/>
      <c r="HJA9" s="199"/>
      <c r="HJB9" s="199"/>
      <c r="HJC9" s="199"/>
      <c r="HJD9" s="189"/>
      <c r="HJE9" s="209"/>
      <c r="HJF9" s="179"/>
      <c r="HJG9" s="179"/>
      <c r="HJH9" s="179"/>
      <c r="HJI9" s="179"/>
      <c r="HJJ9" s="179"/>
      <c r="HJK9" s="179"/>
      <c r="HJL9" s="199"/>
      <c r="HJM9" s="199"/>
      <c r="HJN9" s="199"/>
      <c r="HJO9" s="199"/>
      <c r="HJP9" s="199"/>
      <c r="HJQ9" s="199"/>
      <c r="HJR9" s="199"/>
      <c r="HJS9" s="199"/>
      <c r="HJT9" s="189"/>
      <c r="HJU9" s="209"/>
      <c r="HJV9" s="179"/>
      <c r="HJW9" s="179"/>
      <c r="HJX9" s="179"/>
      <c r="HJY9" s="179"/>
      <c r="HJZ9" s="179"/>
      <c r="HKA9" s="179"/>
      <c r="HKB9" s="199"/>
      <c r="HKC9" s="199"/>
      <c r="HKD9" s="199"/>
      <c r="HKE9" s="199"/>
      <c r="HKF9" s="199"/>
      <c r="HKG9" s="199"/>
      <c r="HKH9" s="199"/>
      <c r="HKI9" s="199"/>
      <c r="HKJ9" s="189"/>
      <c r="HKK9" s="209"/>
      <c r="HKL9" s="179"/>
      <c r="HKM9" s="179"/>
      <c r="HKN9" s="179"/>
      <c r="HKO9" s="179"/>
      <c r="HKP9" s="179"/>
      <c r="HKQ9" s="179"/>
      <c r="HKR9" s="199"/>
      <c r="HKS9" s="199"/>
      <c r="HKT9" s="199"/>
      <c r="HKU9" s="199"/>
      <c r="HKV9" s="199"/>
      <c r="HKW9" s="199"/>
      <c r="HKX9" s="199"/>
      <c r="HKY9" s="199"/>
      <c r="HKZ9" s="189"/>
      <c r="HLA9" s="209"/>
      <c r="HLB9" s="179"/>
      <c r="HLC9" s="179"/>
      <c r="HLD9" s="179"/>
      <c r="HLE9" s="179"/>
      <c r="HLF9" s="179"/>
      <c r="HLG9" s="179"/>
      <c r="HLH9" s="199"/>
      <c r="HLI9" s="199"/>
      <c r="HLJ9" s="199"/>
      <c r="HLK9" s="199"/>
      <c r="HLL9" s="199"/>
      <c r="HLM9" s="199"/>
      <c r="HLN9" s="199"/>
      <c r="HLO9" s="199"/>
      <c r="HLP9" s="189"/>
      <c r="HLQ9" s="209"/>
      <c r="HLR9" s="179"/>
      <c r="HLS9" s="179"/>
      <c r="HLT9" s="179"/>
      <c r="HLU9" s="179"/>
      <c r="HLV9" s="179"/>
      <c r="HLW9" s="179"/>
      <c r="HLX9" s="199"/>
      <c r="HLY9" s="199"/>
      <c r="HLZ9" s="199"/>
      <c r="HMA9" s="199"/>
      <c r="HMB9" s="199"/>
      <c r="HMC9" s="199"/>
      <c r="HMD9" s="199"/>
      <c r="HME9" s="199"/>
      <c r="HMF9" s="189"/>
      <c r="HMG9" s="209"/>
      <c r="HMH9" s="179"/>
      <c r="HMI9" s="179"/>
      <c r="HMJ9" s="179"/>
      <c r="HMK9" s="179"/>
      <c r="HML9" s="179"/>
      <c r="HMM9" s="179"/>
      <c r="HMN9" s="199"/>
      <c r="HMO9" s="199"/>
      <c r="HMP9" s="199"/>
      <c r="HMQ9" s="199"/>
      <c r="HMR9" s="199"/>
      <c r="HMS9" s="199"/>
      <c r="HMT9" s="199"/>
      <c r="HMU9" s="199"/>
      <c r="HMV9" s="189"/>
      <c r="HMW9" s="209"/>
      <c r="HMX9" s="179"/>
      <c r="HMY9" s="179"/>
      <c r="HMZ9" s="179"/>
      <c r="HNA9" s="179"/>
      <c r="HNB9" s="179"/>
      <c r="HNC9" s="179"/>
      <c r="HND9" s="199"/>
      <c r="HNE9" s="199"/>
      <c r="HNF9" s="199"/>
      <c r="HNG9" s="199"/>
      <c r="HNH9" s="199"/>
      <c r="HNI9" s="199"/>
      <c r="HNJ9" s="199"/>
      <c r="HNK9" s="199"/>
      <c r="HNL9" s="189"/>
      <c r="HNM9" s="209"/>
      <c r="HNN9" s="179"/>
      <c r="HNO9" s="179"/>
      <c r="HNP9" s="179"/>
      <c r="HNQ9" s="179"/>
      <c r="HNR9" s="179"/>
      <c r="HNS9" s="179"/>
      <c r="HNT9" s="199"/>
      <c r="HNU9" s="199"/>
      <c r="HNV9" s="199"/>
      <c r="HNW9" s="199"/>
      <c r="HNX9" s="199"/>
      <c r="HNY9" s="199"/>
      <c r="HNZ9" s="199"/>
      <c r="HOA9" s="199"/>
      <c r="HOB9" s="189"/>
      <c r="HOC9" s="209"/>
      <c r="HOD9" s="179"/>
      <c r="HOE9" s="179"/>
      <c r="HOF9" s="179"/>
      <c r="HOG9" s="179"/>
      <c r="HOH9" s="179"/>
      <c r="HOI9" s="179"/>
      <c r="HOJ9" s="199"/>
      <c r="HOK9" s="199"/>
      <c r="HOL9" s="199"/>
      <c r="HOM9" s="199"/>
      <c r="HON9" s="199"/>
      <c r="HOO9" s="199"/>
      <c r="HOP9" s="199"/>
      <c r="HOQ9" s="199"/>
      <c r="HOR9" s="189"/>
      <c r="HOS9" s="209"/>
      <c r="HOT9" s="179"/>
      <c r="HOU9" s="179"/>
      <c r="HOV9" s="179"/>
      <c r="HOW9" s="179"/>
      <c r="HOX9" s="179"/>
      <c r="HOY9" s="179"/>
      <c r="HOZ9" s="199"/>
      <c r="HPA9" s="199"/>
      <c r="HPB9" s="199"/>
      <c r="HPC9" s="199"/>
      <c r="HPD9" s="199"/>
      <c r="HPE9" s="199"/>
      <c r="HPF9" s="199"/>
      <c r="HPG9" s="199"/>
      <c r="HPH9" s="189"/>
      <c r="HPI9" s="209"/>
      <c r="HPJ9" s="179"/>
      <c r="HPK9" s="179"/>
      <c r="HPL9" s="179"/>
      <c r="HPM9" s="179"/>
      <c r="HPN9" s="179"/>
      <c r="HPO9" s="179"/>
      <c r="HPP9" s="199"/>
      <c r="HPQ9" s="199"/>
      <c r="HPR9" s="199"/>
      <c r="HPS9" s="199"/>
      <c r="HPT9" s="199"/>
      <c r="HPU9" s="199"/>
      <c r="HPV9" s="199"/>
      <c r="HPW9" s="199"/>
      <c r="HPX9" s="189"/>
      <c r="HPY9" s="209"/>
      <c r="HPZ9" s="179"/>
      <c r="HQA9" s="179"/>
      <c r="HQB9" s="179"/>
      <c r="HQC9" s="179"/>
      <c r="HQD9" s="179"/>
      <c r="HQE9" s="179"/>
      <c r="HQF9" s="199"/>
      <c r="HQG9" s="199"/>
      <c r="HQH9" s="199"/>
      <c r="HQI9" s="199"/>
      <c r="HQJ9" s="199"/>
      <c r="HQK9" s="199"/>
      <c r="HQL9" s="199"/>
      <c r="HQM9" s="199"/>
      <c r="HQN9" s="189"/>
      <c r="HQO9" s="209"/>
      <c r="HQP9" s="179"/>
      <c r="HQQ9" s="179"/>
      <c r="HQR9" s="179"/>
      <c r="HQS9" s="179"/>
      <c r="HQT9" s="179"/>
      <c r="HQU9" s="179"/>
      <c r="HQV9" s="199"/>
      <c r="HQW9" s="199"/>
      <c r="HQX9" s="199"/>
      <c r="HQY9" s="199"/>
      <c r="HQZ9" s="199"/>
      <c r="HRA9" s="199"/>
      <c r="HRB9" s="199"/>
      <c r="HRC9" s="199"/>
      <c r="HRD9" s="189"/>
      <c r="HRE9" s="209"/>
      <c r="HRF9" s="179"/>
      <c r="HRG9" s="179"/>
      <c r="HRH9" s="179"/>
      <c r="HRI9" s="179"/>
      <c r="HRJ9" s="179"/>
      <c r="HRK9" s="179"/>
      <c r="HRL9" s="199"/>
      <c r="HRM9" s="199"/>
      <c r="HRN9" s="199"/>
      <c r="HRO9" s="199"/>
      <c r="HRP9" s="199"/>
      <c r="HRQ9" s="199"/>
      <c r="HRR9" s="199"/>
      <c r="HRS9" s="199"/>
      <c r="HRT9" s="189"/>
      <c r="HRU9" s="209"/>
      <c r="HRV9" s="179"/>
      <c r="HRW9" s="179"/>
      <c r="HRX9" s="179"/>
      <c r="HRY9" s="179"/>
      <c r="HRZ9" s="179"/>
      <c r="HSA9" s="179"/>
      <c r="HSB9" s="199"/>
      <c r="HSC9" s="199"/>
      <c r="HSD9" s="199"/>
      <c r="HSE9" s="199"/>
      <c r="HSF9" s="199"/>
      <c r="HSG9" s="199"/>
      <c r="HSH9" s="199"/>
      <c r="HSI9" s="199"/>
      <c r="HSJ9" s="189"/>
      <c r="HSK9" s="209"/>
      <c r="HSL9" s="179"/>
      <c r="HSM9" s="179"/>
      <c r="HSN9" s="179"/>
      <c r="HSO9" s="179"/>
      <c r="HSP9" s="179"/>
      <c r="HSQ9" s="179"/>
      <c r="HSR9" s="199"/>
      <c r="HSS9" s="199"/>
      <c r="HST9" s="199"/>
      <c r="HSU9" s="199"/>
      <c r="HSV9" s="199"/>
      <c r="HSW9" s="199"/>
      <c r="HSX9" s="199"/>
      <c r="HSY9" s="199"/>
      <c r="HSZ9" s="189"/>
      <c r="HTA9" s="209"/>
      <c r="HTB9" s="179"/>
      <c r="HTC9" s="179"/>
      <c r="HTD9" s="179"/>
      <c r="HTE9" s="179"/>
      <c r="HTF9" s="179"/>
      <c r="HTG9" s="179"/>
      <c r="HTH9" s="199"/>
      <c r="HTI9" s="199"/>
      <c r="HTJ9" s="199"/>
      <c r="HTK9" s="199"/>
      <c r="HTL9" s="199"/>
      <c r="HTM9" s="199"/>
      <c r="HTN9" s="199"/>
      <c r="HTO9" s="199"/>
      <c r="HTP9" s="189"/>
      <c r="HTQ9" s="209"/>
      <c r="HTR9" s="179"/>
      <c r="HTS9" s="179"/>
      <c r="HTT9" s="179"/>
      <c r="HTU9" s="179"/>
      <c r="HTV9" s="179"/>
      <c r="HTW9" s="179"/>
      <c r="HTX9" s="199"/>
      <c r="HTY9" s="199"/>
      <c r="HTZ9" s="199"/>
      <c r="HUA9" s="199"/>
      <c r="HUB9" s="199"/>
      <c r="HUC9" s="199"/>
      <c r="HUD9" s="199"/>
      <c r="HUE9" s="199"/>
      <c r="HUF9" s="189"/>
      <c r="HUG9" s="209"/>
      <c r="HUH9" s="179"/>
      <c r="HUI9" s="179"/>
      <c r="HUJ9" s="179"/>
      <c r="HUK9" s="179"/>
      <c r="HUL9" s="179"/>
      <c r="HUM9" s="179"/>
      <c r="HUN9" s="199"/>
      <c r="HUO9" s="199"/>
      <c r="HUP9" s="199"/>
      <c r="HUQ9" s="199"/>
      <c r="HUR9" s="199"/>
      <c r="HUS9" s="199"/>
      <c r="HUT9" s="199"/>
      <c r="HUU9" s="199"/>
      <c r="HUV9" s="189"/>
      <c r="HUW9" s="209"/>
      <c r="HUX9" s="179"/>
      <c r="HUY9" s="179"/>
      <c r="HUZ9" s="179"/>
      <c r="HVA9" s="179"/>
      <c r="HVB9" s="179"/>
      <c r="HVC9" s="179"/>
      <c r="HVD9" s="199"/>
      <c r="HVE9" s="199"/>
      <c r="HVF9" s="199"/>
      <c r="HVG9" s="199"/>
      <c r="HVH9" s="199"/>
      <c r="HVI9" s="199"/>
      <c r="HVJ9" s="199"/>
      <c r="HVK9" s="199"/>
      <c r="HVL9" s="189"/>
      <c r="HVM9" s="209"/>
      <c r="HVN9" s="179"/>
      <c r="HVO9" s="179"/>
      <c r="HVP9" s="179"/>
      <c r="HVQ9" s="179"/>
      <c r="HVR9" s="179"/>
      <c r="HVS9" s="179"/>
      <c r="HVT9" s="199"/>
      <c r="HVU9" s="199"/>
      <c r="HVV9" s="199"/>
      <c r="HVW9" s="199"/>
      <c r="HVX9" s="199"/>
      <c r="HVY9" s="199"/>
      <c r="HVZ9" s="199"/>
      <c r="HWA9" s="199"/>
      <c r="HWB9" s="189"/>
      <c r="HWC9" s="209"/>
      <c r="HWD9" s="179"/>
      <c r="HWE9" s="179"/>
      <c r="HWF9" s="179"/>
      <c r="HWG9" s="179"/>
      <c r="HWH9" s="179"/>
      <c r="HWI9" s="179"/>
      <c r="HWJ9" s="199"/>
      <c r="HWK9" s="199"/>
      <c r="HWL9" s="199"/>
      <c r="HWM9" s="199"/>
      <c r="HWN9" s="199"/>
      <c r="HWO9" s="199"/>
      <c r="HWP9" s="199"/>
      <c r="HWQ9" s="199"/>
      <c r="HWR9" s="189"/>
      <c r="HWS9" s="209"/>
      <c r="HWT9" s="179"/>
      <c r="HWU9" s="179"/>
      <c r="HWV9" s="179"/>
      <c r="HWW9" s="179"/>
      <c r="HWX9" s="179"/>
      <c r="HWY9" s="179"/>
      <c r="HWZ9" s="199"/>
      <c r="HXA9" s="199"/>
      <c r="HXB9" s="199"/>
      <c r="HXC9" s="199"/>
      <c r="HXD9" s="199"/>
      <c r="HXE9" s="199"/>
      <c r="HXF9" s="199"/>
      <c r="HXG9" s="199"/>
      <c r="HXH9" s="189"/>
      <c r="HXI9" s="209"/>
      <c r="HXJ9" s="179"/>
      <c r="HXK9" s="179"/>
      <c r="HXL9" s="179"/>
      <c r="HXM9" s="179"/>
      <c r="HXN9" s="179"/>
      <c r="HXO9" s="179"/>
      <c r="HXP9" s="199"/>
      <c r="HXQ9" s="199"/>
      <c r="HXR9" s="199"/>
      <c r="HXS9" s="199"/>
      <c r="HXT9" s="199"/>
      <c r="HXU9" s="199"/>
      <c r="HXV9" s="199"/>
      <c r="HXW9" s="199"/>
      <c r="HXX9" s="189"/>
      <c r="HXY9" s="209"/>
      <c r="HXZ9" s="179"/>
      <c r="HYA9" s="179"/>
      <c r="HYB9" s="179"/>
      <c r="HYC9" s="179"/>
      <c r="HYD9" s="179"/>
      <c r="HYE9" s="179"/>
      <c r="HYF9" s="199"/>
      <c r="HYG9" s="199"/>
      <c r="HYH9" s="199"/>
      <c r="HYI9" s="199"/>
      <c r="HYJ9" s="199"/>
      <c r="HYK9" s="199"/>
      <c r="HYL9" s="199"/>
      <c r="HYM9" s="199"/>
      <c r="HYN9" s="189"/>
      <c r="HYO9" s="209"/>
      <c r="HYP9" s="179"/>
      <c r="HYQ9" s="179"/>
      <c r="HYR9" s="179"/>
      <c r="HYS9" s="179"/>
      <c r="HYT9" s="179"/>
      <c r="HYU9" s="179"/>
      <c r="HYV9" s="199"/>
      <c r="HYW9" s="199"/>
      <c r="HYX9" s="199"/>
      <c r="HYY9" s="199"/>
      <c r="HYZ9" s="199"/>
      <c r="HZA9" s="199"/>
      <c r="HZB9" s="199"/>
      <c r="HZC9" s="199"/>
      <c r="HZD9" s="189"/>
      <c r="HZE9" s="209"/>
      <c r="HZF9" s="179"/>
      <c r="HZG9" s="179"/>
      <c r="HZH9" s="179"/>
      <c r="HZI9" s="179"/>
      <c r="HZJ9" s="179"/>
      <c r="HZK9" s="179"/>
      <c r="HZL9" s="199"/>
      <c r="HZM9" s="199"/>
      <c r="HZN9" s="199"/>
      <c r="HZO9" s="199"/>
      <c r="HZP9" s="199"/>
      <c r="HZQ9" s="199"/>
      <c r="HZR9" s="199"/>
      <c r="HZS9" s="199"/>
      <c r="HZT9" s="189"/>
      <c r="HZU9" s="209"/>
      <c r="HZV9" s="179"/>
      <c r="HZW9" s="179"/>
      <c r="HZX9" s="179"/>
      <c r="HZY9" s="179"/>
      <c r="HZZ9" s="179"/>
      <c r="IAA9" s="179"/>
      <c r="IAB9" s="199"/>
      <c r="IAC9" s="199"/>
      <c r="IAD9" s="199"/>
      <c r="IAE9" s="199"/>
      <c r="IAF9" s="199"/>
      <c r="IAG9" s="199"/>
      <c r="IAH9" s="199"/>
      <c r="IAI9" s="199"/>
      <c r="IAJ9" s="189"/>
      <c r="IAK9" s="209"/>
      <c r="IAL9" s="179"/>
      <c r="IAM9" s="179"/>
      <c r="IAN9" s="179"/>
      <c r="IAO9" s="179"/>
      <c r="IAP9" s="179"/>
      <c r="IAQ9" s="179"/>
      <c r="IAR9" s="199"/>
      <c r="IAS9" s="199"/>
      <c r="IAT9" s="199"/>
      <c r="IAU9" s="199"/>
      <c r="IAV9" s="199"/>
      <c r="IAW9" s="199"/>
      <c r="IAX9" s="199"/>
      <c r="IAY9" s="199"/>
      <c r="IAZ9" s="189"/>
      <c r="IBA9" s="209"/>
      <c r="IBB9" s="179"/>
      <c r="IBC9" s="179"/>
      <c r="IBD9" s="179"/>
      <c r="IBE9" s="179"/>
      <c r="IBF9" s="179"/>
      <c r="IBG9" s="179"/>
      <c r="IBH9" s="199"/>
      <c r="IBI9" s="199"/>
      <c r="IBJ9" s="199"/>
      <c r="IBK9" s="199"/>
      <c r="IBL9" s="199"/>
      <c r="IBM9" s="199"/>
      <c r="IBN9" s="199"/>
      <c r="IBO9" s="199"/>
      <c r="IBP9" s="189"/>
      <c r="IBQ9" s="209"/>
      <c r="IBR9" s="179"/>
      <c r="IBS9" s="179"/>
      <c r="IBT9" s="179"/>
      <c r="IBU9" s="179"/>
      <c r="IBV9" s="179"/>
      <c r="IBW9" s="179"/>
      <c r="IBX9" s="199"/>
      <c r="IBY9" s="199"/>
      <c r="IBZ9" s="199"/>
      <c r="ICA9" s="199"/>
      <c r="ICB9" s="199"/>
      <c r="ICC9" s="199"/>
      <c r="ICD9" s="199"/>
      <c r="ICE9" s="199"/>
      <c r="ICF9" s="189"/>
      <c r="ICG9" s="209"/>
      <c r="ICH9" s="179"/>
      <c r="ICI9" s="179"/>
      <c r="ICJ9" s="179"/>
      <c r="ICK9" s="179"/>
      <c r="ICL9" s="179"/>
      <c r="ICM9" s="179"/>
      <c r="ICN9" s="199"/>
      <c r="ICO9" s="199"/>
      <c r="ICP9" s="199"/>
      <c r="ICQ9" s="199"/>
      <c r="ICR9" s="199"/>
      <c r="ICS9" s="199"/>
      <c r="ICT9" s="199"/>
      <c r="ICU9" s="199"/>
      <c r="ICV9" s="189"/>
      <c r="ICW9" s="209"/>
      <c r="ICX9" s="179"/>
      <c r="ICY9" s="179"/>
      <c r="ICZ9" s="179"/>
      <c r="IDA9" s="179"/>
      <c r="IDB9" s="179"/>
      <c r="IDC9" s="179"/>
      <c r="IDD9" s="199"/>
      <c r="IDE9" s="199"/>
      <c r="IDF9" s="199"/>
      <c r="IDG9" s="199"/>
      <c r="IDH9" s="199"/>
      <c r="IDI9" s="199"/>
      <c r="IDJ9" s="199"/>
      <c r="IDK9" s="199"/>
      <c r="IDL9" s="189"/>
      <c r="IDM9" s="209"/>
      <c r="IDN9" s="179"/>
      <c r="IDO9" s="179"/>
      <c r="IDP9" s="179"/>
      <c r="IDQ9" s="179"/>
      <c r="IDR9" s="179"/>
      <c r="IDS9" s="179"/>
      <c r="IDT9" s="199"/>
      <c r="IDU9" s="199"/>
      <c r="IDV9" s="199"/>
      <c r="IDW9" s="199"/>
      <c r="IDX9" s="199"/>
      <c r="IDY9" s="199"/>
      <c r="IDZ9" s="199"/>
      <c r="IEA9" s="199"/>
      <c r="IEB9" s="189"/>
      <c r="IEC9" s="209"/>
      <c r="IED9" s="179"/>
      <c r="IEE9" s="179"/>
      <c r="IEF9" s="179"/>
      <c r="IEG9" s="179"/>
      <c r="IEH9" s="179"/>
      <c r="IEI9" s="179"/>
      <c r="IEJ9" s="199"/>
      <c r="IEK9" s="199"/>
      <c r="IEL9" s="199"/>
      <c r="IEM9" s="199"/>
      <c r="IEN9" s="199"/>
      <c r="IEO9" s="199"/>
      <c r="IEP9" s="199"/>
      <c r="IEQ9" s="199"/>
      <c r="IER9" s="189"/>
      <c r="IES9" s="209"/>
      <c r="IET9" s="179"/>
      <c r="IEU9" s="179"/>
      <c r="IEV9" s="179"/>
      <c r="IEW9" s="179"/>
      <c r="IEX9" s="179"/>
      <c r="IEY9" s="179"/>
      <c r="IEZ9" s="199"/>
      <c r="IFA9" s="199"/>
      <c r="IFB9" s="199"/>
      <c r="IFC9" s="199"/>
      <c r="IFD9" s="199"/>
      <c r="IFE9" s="199"/>
      <c r="IFF9" s="199"/>
      <c r="IFG9" s="199"/>
      <c r="IFH9" s="189"/>
      <c r="IFI9" s="209"/>
      <c r="IFJ9" s="179"/>
      <c r="IFK9" s="179"/>
      <c r="IFL9" s="179"/>
      <c r="IFM9" s="179"/>
      <c r="IFN9" s="179"/>
      <c r="IFO9" s="179"/>
      <c r="IFP9" s="199"/>
      <c r="IFQ9" s="199"/>
      <c r="IFR9" s="199"/>
      <c r="IFS9" s="199"/>
      <c r="IFT9" s="199"/>
      <c r="IFU9" s="199"/>
      <c r="IFV9" s="199"/>
      <c r="IFW9" s="199"/>
      <c r="IFX9" s="189"/>
      <c r="IFY9" s="209"/>
      <c r="IFZ9" s="179"/>
      <c r="IGA9" s="179"/>
      <c r="IGB9" s="179"/>
      <c r="IGC9" s="179"/>
      <c r="IGD9" s="179"/>
      <c r="IGE9" s="179"/>
      <c r="IGF9" s="199"/>
      <c r="IGG9" s="199"/>
      <c r="IGH9" s="199"/>
      <c r="IGI9" s="199"/>
      <c r="IGJ9" s="199"/>
      <c r="IGK9" s="199"/>
      <c r="IGL9" s="199"/>
      <c r="IGM9" s="199"/>
      <c r="IGN9" s="189"/>
      <c r="IGO9" s="209"/>
      <c r="IGP9" s="179"/>
      <c r="IGQ9" s="179"/>
      <c r="IGR9" s="179"/>
      <c r="IGS9" s="179"/>
      <c r="IGT9" s="179"/>
      <c r="IGU9" s="179"/>
      <c r="IGV9" s="199"/>
      <c r="IGW9" s="199"/>
      <c r="IGX9" s="199"/>
      <c r="IGY9" s="199"/>
      <c r="IGZ9" s="199"/>
      <c r="IHA9" s="199"/>
      <c r="IHB9" s="199"/>
      <c r="IHC9" s="199"/>
      <c r="IHD9" s="189"/>
      <c r="IHE9" s="209"/>
      <c r="IHF9" s="179"/>
      <c r="IHG9" s="179"/>
      <c r="IHH9" s="179"/>
      <c r="IHI9" s="179"/>
      <c r="IHJ9" s="179"/>
      <c r="IHK9" s="179"/>
      <c r="IHL9" s="199"/>
      <c r="IHM9" s="199"/>
      <c r="IHN9" s="199"/>
      <c r="IHO9" s="199"/>
      <c r="IHP9" s="199"/>
      <c r="IHQ9" s="199"/>
      <c r="IHR9" s="199"/>
      <c r="IHS9" s="199"/>
      <c r="IHT9" s="189"/>
      <c r="IHU9" s="209"/>
      <c r="IHV9" s="179"/>
      <c r="IHW9" s="179"/>
      <c r="IHX9" s="179"/>
      <c r="IHY9" s="179"/>
      <c r="IHZ9" s="179"/>
      <c r="IIA9" s="179"/>
      <c r="IIB9" s="199"/>
      <c r="IIC9" s="199"/>
      <c r="IID9" s="199"/>
      <c r="IIE9" s="199"/>
      <c r="IIF9" s="199"/>
      <c r="IIG9" s="199"/>
      <c r="IIH9" s="199"/>
      <c r="III9" s="199"/>
      <c r="IIJ9" s="189"/>
      <c r="IIK9" s="209"/>
      <c r="IIL9" s="179"/>
      <c r="IIM9" s="179"/>
      <c r="IIN9" s="179"/>
      <c r="IIO9" s="179"/>
      <c r="IIP9" s="179"/>
      <c r="IIQ9" s="179"/>
      <c r="IIR9" s="199"/>
      <c r="IIS9" s="199"/>
      <c r="IIT9" s="199"/>
      <c r="IIU9" s="199"/>
      <c r="IIV9" s="199"/>
      <c r="IIW9" s="199"/>
      <c r="IIX9" s="199"/>
      <c r="IIY9" s="199"/>
      <c r="IIZ9" s="189"/>
      <c r="IJA9" s="209"/>
      <c r="IJB9" s="179"/>
      <c r="IJC9" s="179"/>
      <c r="IJD9" s="179"/>
      <c r="IJE9" s="179"/>
      <c r="IJF9" s="179"/>
      <c r="IJG9" s="179"/>
      <c r="IJH9" s="199"/>
      <c r="IJI9" s="199"/>
      <c r="IJJ9" s="199"/>
      <c r="IJK9" s="199"/>
      <c r="IJL9" s="199"/>
      <c r="IJM9" s="199"/>
      <c r="IJN9" s="199"/>
      <c r="IJO9" s="199"/>
      <c r="IJP9" s="189"/>
      <c r="IJQ9" s="209"/>
      <c r="IJR9" s="179"/>
      <c r="IJS9" s="179"/>
      <c r="IJT9" s="179"/>
      <c r="IJU9" s="179"/>
      <c r="IJV9" s="179"/>
      <c r="IJW9" s="179"/>
      <c r="IJX9" s="199"/>
      <c r="IJY9" s="199"/>
      <c r="IJZ9" s="199"/>
      <c r="IKA9" s="199"/>
      <c r="IKB9" s="199"/>
      <c r="IKC9" s="199"/>
      <c r="IKD9" s="199"/>
      <c r="IKE9" s="199"/>
      <c r="IKF9" s="189"/>
      <c r="IKG9" s="209"/>
      <c r="IKH9" s="179"/>
      <c r="IKI9" s="179"/>
      <c r="IKJ9" s="179"/>
      <c r="IKK9" s="179"/>
      <c r="IKL9" s="179"/>
      <c r="IKM9" s="179"/>
      <c r="IKN9" s="199"/>
      <c r="IKO9" s="199"/>
      <c r="IKP9" s="199"/>
      <c r="IKQ9" s="199"/>
      <c r="IKR9" s="199"/>
      <c r="IKS9" s="199"/>
      <c r="IKT9" s="199"/>
      <c r="IKU9" s="199"/>
      <c r="IKV9" s="189"/>
      <c r="IKW9" s="209"/>
      <c r="IKX9" s="179"/>
      <c r="IKY9" s="179"/>
      <c r="IKZ9" s="179"/>
      <c r="ILA9" s="179"/>
      <c r="ILB9" s="179"/>
      <c r="ILC9" s="179"/>
      <c r="ILD9" s="199"/>
      <c r="ILE9" s="199"/>
      <c r="ILF9" s="199"/>
      <c r="ILG9" s="199"/>
      <c r="ILH9" s="199"/>
      <c r="ILI9" s="199"/>
      <c r="ILJ9" s="199"/>
      <c r="ILK9" s="199"/>
      <c r="ILL9" s="189"/>
      <c r="ILM9" s="209"/>
      <c r="ILN9" s="179"/>
      <c r="ILO9" s="179"/>
      <c r="ILP9" s="179"/>
      <c r="ILQ9" s="179"/>
      <c r="ILR9" s="179"/>
      <c r="ILS9" s="179"/>
      <c r="ILT9" s="199"/>
      <c r="ILU9" s="199"/>
      <c r="ILV9" s="199"/>
      <c r="ILW9" s="199"/>
      <c r="ILX9" s="199"/>
      <c r="ILY9" s="199"/>
      <c r="ILZ9" s="199"/>
      <c r="IMA9" s="199"/>
      <c r="IMB9" s="189"/>
      <c r="IMC9" s="209"/>
      <c r="IMD9" s="179"/>
      <c r="IME9" s="179"/>
      <c r="IMF9" s="179"/>
      <c r="IMG9" s="179"/>
      <c r="IMH9" s="179"/>
      <c r="IMI9" s="179"/>
      <c r="IMJ9" s="199"/>
      <c r="IMK9" s="199"/>
      <c r="IML9" s="199"/>
      <c r="IMM9" s="199"/>
      <c r="IMN9" s="199"/>
      <c r="IMO9" s="199"/>
      <c r="IMP9" s="199"/>
      <c r="IMQ9" s="199"/>
      <c r="IMR9" s="189"/>
      <c r="IMS9" s="209"/>
      <c r="IMT9" s="179"/>
      <c r="IMU9" s="179"/>
      <c r="IMV9" s="179"/>
      <c r="IMW9" s="179"/>
      <c r="IMX9" s="179"/>
      <c r="IMY9" s="179"/>
      <c r="IMZ9" s="199"/>
      <c r="INA9" s="199"/>
      <c r="INB9" s="199"/>
      <c r="INC9" s="199"/>
      <c r="IND9" s="199"/>
      <c r="INE9" s="199"/>
      <c r="INF9" s="199"/>
      <c r="ING9" s="199"/>
      <c r="INH9" s="189"/>
      <c r="INI9" s="209"/>
      <c r="INJ9" s="179"/>
      <c r="INK9" s="179"/>
      <c r="INL9" s="179"/>
      <c r="INM9" s="179"/>
      <c r="INN9" s="179"/>
      <c r="INO9" s="179"/>
      <c r="INP9" s="199"/>
      <c r="INQ9" s="199"/>
      <c r="INR9" s="199"/>
      <c r="INS9" s="199"/>
      <c r="INT9" s="199"/>
      <c r="INU9" s="199"/>
      <c r="INV9" s="199"/>
      <c r="INW9" s="199"/>
      <c r="INX9" s="189"/>
      <c r="INY9" s="209"/>
      <c r="INZ9" s="179"/>
      <c r="IOA9" s="179"/>
      <c r="IOB9" s="179"/>
      <c r="IOC9" s="179"/>
      <c r="IOD9" s="179"/>
      <c r="IOE9" s="179"/>
      <c r="IOF9" s="199"/>
      <c r="IOG9" s="199"/>
      <c r="IOH9" s="199"/>
      <c r="IOI9" s="199"/>
      <c r="IOJ9" s="199"/>
      <c r="IOK9" s="199"/>
      <c r="IOL9" s="199"/>
      <c r="IOM9" s="199"/>
      <c r="ION9" s="189"/>
      <c r="IOO9" s="209"/>
      <c r="IOP9" s="179"/>
      <c r="IOQ9" s="179"/>
      <c r="IOR9" s="179"/>
      <c r="IOS9" s="179"/>
      <c r="IOT9" s="179"/>
      <c r="IOU9" s="179"/>
      <c r="IOV9" s="199"/>
      <c r="IOW9" s="199"/>
      <c r="IOX9" s="199"/>
      <c r="IOY9" s="199"/>
      <c r="IOZ9" s="199"/>
      <c r="IPA9" s="199"/>
      <c r="IPB9" s="199"/>
      <c r="IPC9" s="199"/>
      <c r="IPD9" s="189"/>
      <c r="IPE9" s="209"/>
      <c r="IPF9" s="179"/>
      <c r="IPG9" s="179"/>
      <c r="IPH9" s="179"/>
      <c r="IPI9" s="179"/>
      <c r="IPJ9" s="179"/>
      <c r="IPK9" s="179"/>
      <c r="IPL9" s="199"/>
      <c r="IPM9" s="199"/>
      <c r="IPN9" s="199"/>
      <c r="IPO9" s="199"/>
      <c r="IPP9" s="199"/>
      <c r="IPQ9" s="199"/>
      <c r="IPR9" s="199"/>
      <c r="IPS9" s="199"/>
      <c r="IPT9" s="189"/>
      <c r="IPU9" s="209"/>
      <c r="IPV9" s="179"/>
      <c r="IPW9" s="179"/>
      <c r="IPX9" s="179"/>
      <c r="IPY9" s="179"/>
      <c r="IPZ9" s="179"/>
      <c r="IQA9" s="179"/>
      <c r="IQB9" s="199"/>
      <c r="IQC9" s="199"/>
      <c r="IQD9" s="199"/>
      <c r="IQE9" s="199"/>
      <c r="IQF9" s="199"/>
      <c r="IQG9" s="199"/>
      <c r="IQH9" s="199"/>
      <c r="IQI9" s="199"/>
      <c r="IQJ9" s="189"/>
      <c r="IQK9" s="209"/>
      <c r="IQL9" s="179"/>
      <c r="IQM9" s="179"/>
      <c r="IQN9" s="179"/>
      <c r="IQO9" s="179"/>
      <c r="IQP9" s="179"/>
      <c r="IQQ9" s="179"/>
      <c r="IQR9" s="199"/>
      <c r="IQS9" s="199"/>
      <c r="IQT9" s="199"/>
      <c r="IQU9" s="199"/>
      <c r="IQV9" s="199"/>
      <c r="IQW9" s="199"/>
      <c r="IQX9" s="199"/>
      <c r="IQY9" s="199"/>
      <c r="IQZ9" s="189"/>
      <c r="IRA9" s="209"/>
      <c r="IRB9" s="179"/>
      <c r="IRC9" s="179"/>
      <c r="IRD9" s="179"/>
      <c r="IRE9" s="179"/>
      <c r="IRF9" s="179"/>
      <c r="IRG9" s="179"/>
      <c r="IRH9" s="199"/>
      <c r="IRI9" s="199"/>
      <c r="IRJ9" s="199"/>
      <c r="IRK9" s="199"/>
      <c r="IRL9" s="199"/>
      <c r="IRM9" s="199"/>
      <c r="IRN9" s="199"/>
      <c r="IRO9" s="199"/>
      <c r="IRP9" s="189"/>
      <c r="IRQ9" s="209"/>
      <c r="IRR9" s="179"/>
      <c r="IRS9" s="179"/>
      <c r="IRT9" s="179"/>
      <c r="IRU9" s="179"/>
      <c r="IRV9" s="179"/>
      <c r="IRW9" s="179"/>
      <c r="IRX9" s="199"/>
      <c r="IRY9" s="199"/>
      <c r="IRZ9" s="199"/>
      <c r="ISA9" s="199"/>
      <c r="ISB9" s="199"/>
      <c r="ISC9" s="199"/>
      <c r="ISD9" s="199"/>
      <c r="ISE9" s="199"/>
      <c r="ISF9" s="189"/>
      <c r="ISG9" s="209"/>
      <c r="ISH9" s="179"/>
      <c r="ISI9" s="179"/>
      <c r="ISJ9" s="179"/>
      <c r="ISK9" s="179"/>
      <c r="ISL9" s="179"/>
      <c r="ISM9" s="179"/>
      <c r="ISN9" s="199"/>
      <c r="ISO9" s="199"/>
      <c r="ISP9" s="199"/>
      <c r="ISQ9" s="199"/>
      <c r="ISR9" s="199"/>
      <c r="ISS9" s="199"/>
      <c r="IST9" s="199"/>
      <c r="ISU9" s="199"/>
      <c r="ISV9" s="189"/>
      <c r="ISW9" s="209"/>
      <c r="ISX9" s="179"/>
      <c r="ISY9" s="179"/>
      <c r="ISZ9" s="179"/>
      <c r="ITA9" s="179"/>
      <c r="ITB9" s="179"/>
      <c r="ITC9" s="179"/>
      <c r="ITD9" s="199"/>
      <c r="ITE9" s="199"/>
      <c r="ITF9" s="199"/>
      <c r="ITG9" s="199"/>
      <c r="ITH9" s="199"/>
      <c r="ITI9" s="199"/>
      <c r="ITJ9" s="199"/>
      <c r="ITK9" s="199"/>
      <c r="ITL9" s="189"/>
      <c r="ITM9" s="209"/>
      <c r="ITN9" s="179"/>
      <c r="ITO9" s="179"/>
      <c r="ITP9" s="179"/>
      <c r="ITQ9" s="179"/>
      <c r="ITR9" s="179"/>
      <c r="ITS9" s="179"/>
      <c r="ITT9" s="199"/>
      <c r="ITU9" s="199"/>
      <c r="ITV9" s="199"/>
      <c r="ITW9" s="199"/>
      <c r="ITX9" s="199"/>
      <c r="ITY9" s="199"/>
      <c r="ITZ9" s="199"/>
      <c r="IUA9" s="199"/>
      <c r="IUB9" s="189"/>
      <c r="IUC9" s="209"/>
      <c r="IUD9" s="179"/>
      <c r="IUE9" s="179"/>
      <c r="IUF9" s="179"/>
      <c r="IUG9" s="179"/>
      <c r="IUH9" s="179"/>
      <c r="IUI9" s="179"/>
      <c r="IUJ9" s="199"/>
      <c r="IUK9" s="199"/>
      <c r="IUL9" s="199"/>
      <c r="IUM9" s="199"/>
      <c r="IUN9" s="199"/>
      <c r="IUO9" s="199"/>
      <c r="IUP9" s="199"/>
      <c r="IUQ9" s="199"/>
      <c r="IUR9" s="189"/>
      <c r="IUS9" s="209"/>
      <c r="IUT9" s="179"/>
      <c r="IUU9" s="179"/>
      <c r="IUV9" s="179"/>
      <c r="IUW9" s="179"/>
      <c r="IUX9" s="179"/>
      <c r="IUY9" s="179"/>
      <c r="IUZ9" s="199"/>
      <c r="IVA9" s="199"/>
      <c r="IVB9" s="199"/>
      <c r="IVC9" s="199"/>
      <c r="IVD9" s="199"/>
      <c r="IVE9" s="199"/>
      <c r="IVF9" s="199"/>
      <c r="IVG9" s="199"/>
      <c r="IVH9" s="189"/>
      <c r="IVI9" s="209"/>
      <c r="IVJ9" s="179"/>
      <c r="IVK9" s="179"/>
      <c r="IVL9" s="179"/>
      <c r="IVM9" s="179"/>
      <c r="IVN9" s="179"/>
      <c r="IVO9" s="179"/>
      <c r="IVP9" s="199"/>
      <c r="IVQ9" s="199"/>
      <c r="IVR9" s="199"/>
      <c r="IVS9" s="199"/>
      <c r="IVT9" s="199"/>
      <c r="IVU9" s="199"/>
      <c r="IVV9" s="199"/>
      <c r="IVW9" s="199"/>
      <c r="IVX9" s="189"/>
      <c r="IVY9" s="209"/>
      <c r="IVZ9" s="179"/>
      <c r="IWA9" s="179"/>
      <c r="IWB9" s="179"/>
      <c r="IWC9" s="179"/>
      <c r="IWD9" s="179"/>
      <c r="IWE9" s="179"/>
      <c r="IWF9" s="199"/>
      <c r="IWG9" s="199"/>
      <c r="IWH9" s="199"/>
      <c r="IWI9" s="199"/>
      <c r="IWJ9" s="199"/>
      <c r="IWK9" s="199"/>
      <c r="IWL9" s="199"/>
      <c r="IWM9" s="199"/>
      <c r="IWN9" s="189"/>
      <c r="IWO9" s="209"/>
      <c r="IWP9" s="179"/>
      <c r="IWQ9" s="179"/>
      <c r="IWR9" s="179"/>
      <c r="IWS9" s="179"/>
      <c r="IWT9" s="179"/>
      <c r="IWU9" s="179"/>
      <c r="IWV9" s="199"/>
      <c r="IWW9" s="199"/>
      <c r="IWX9" s="199"/>
      <c r="IWY9" s="199"/>
      <c r="IWZ9" s="199"/>
      <c r="IXA9" s="199"/>
      <c r="IXB9" s="199"/>
      <c r="IXC9" s="199"/>
      <c r="IXD9" s="189"/>
      <c r="IXE9" s="209"/>
      <c r="IXF9" s="179"/>
      <c r="IXG9" s="179"/>
      <c r="IXH9" s="179"/>
      <c r="IXI9" s="179"/>
      <c r="IXJ9" s="179"/>
      <c r="IXK9" s="179"/>
      <c r="IXL9" s="199"/>
      <c r="IXM9" s="199"/>
      <c r="IXN9" s="199"/>
      <c r="IXO9" s="199"/>
      <c r="IXP9" s="199"/>
      <c r="IXQ9" s="199"/>
      <c r="IXR9" s="199"/>
      <c r="IXS9" s="199"/>
      <c r="IXT9" s="189"/>
      <c r="IXU9" s="209"/>
      <c r="IXV9" s="179"/>
      <c r="IXW9" s="179"/>
      <c r="IXX9" s="179"/>
      <c r="IXY9" s="179"/>
      <c r="IXZ9" s="179"/>
      <c r="IYA9" s="179"/>
      <c r="IYB9" s="199"/>
      <c r="IYC9" s="199"/>
      <c r="IYD9" s="199"/>
      <c r="IYE9" s="199"/>
      <c r="IYF9" s="199"/>
      <c r="IYG9" s="199"/>
      <c r="IYH9" s="199"/>
      <c r="IYI9" s="199"/>
      <c r="IYJ9" s="189"/>
      <c r="IYK9" s="209"/>
      <c r="IYL9" s="179"/>
      <c r="IYM9" s="179"/>
      <c r="IYN9" s="179"/>
      <c r="IYO9" s="179"/>
      <c r="IYP9" s="179"/>
      <c r="IYQ9" s="179"/>
      <c r="IYR9" s="199"/>
      <c r="IYS9" s="199"/>
      <c r="IYT9" s="199"/>
      <c r="IYU9" s="199"/>
      <c r="IYV9" s="199"/>
      <c r="IYW9" s="199"/>
      <c r="IYX9" s="199"/>
      <c r="IYY9" s="199"/>
      <c r="IYZ9" s="189"/>
      <c r="IZA9" s="209"/>
      <c r="IZB9" s="179"/>
      <c r="IZC9" s="179"/>
      <c r="IZD9" s="179"/>
      <c r="IZE9" s="179"/>
      <c r="IZF9" s="179"/>
      <c r="IZG9" s="179"/>
      <c r="IZH9" s="199"/>
      <c r="IZI9" s="199"/>
      <c r="IZJ9" s="199"/>
      <c r="IZK9" s="199"/>
      <c r="IZL9" s="199"/>
      <c r="IZM9" s="199"/>
      <c r="IZN9" s="199"/>
      <c r="IZO9" s="199"/>
      <c r="IZP9" s="189"/>
      <c r="IZQ9" s="209"/>
      <c r="IZR9" s="179"/>
      <c r="IZS9" s="179"/>
      <c r="IZT9" s="179"/>
      <c r="IZU9" s="179"/>
      <c r="IZV9" s="179"/>
      <c r="IZW9" s="179"/>
      <c r="IZX9" s="199"/>
      <c r="IZY9" s="199"/>
      <c r="IZZ9" s="199"/>
      <c r="JAA9" s="199"/>
      <c r="JAB9" s="199"/>
      <c r="JAC9" s="199"/>
      <c r="JAD9" s="199"/>
      <c r="JAE9" s="199"/>
      <c r="JAF9" s="189"/>
      <c r="JAG9" s="209"/>
      <c r="JAH9" s="179"/>
      <c r="JAI9" s="179"/>
      <c r="JAJ9" s="179"/>
      <c r="JAK9" s="179"/>
      <c r="JAL9" s="179"/>
      <c r="JAM9" s="179"/>
      <c r="JAN9" s="199"/>
      <c r="JAO9" s="199"/>
      <c r="JAP9" s="199"/>
      <c r="JAQ9" s="199"/>
      <c r="JAR9" s="199"/>
      <c r="JAS9" s="199"/>
      <c r="JAT9" s="199"/>
      <c r="JAU9" s="199"/>
      <c r="JAV9" s="189"/>
      <c r="JAW9" s="209"/>
      <c r="JAX9" s="179"/>
      <c r="JAY9" s="179"/>
      <c r="JAZ9" s="179"/>
      <c r="JBA9" s="179"/>
      <c r="JBB9" s="179"/>
      <c r="JBC9" s="179"/>
      <c r="JBD9" s="199"/>
      <c r="JBE9" s="199"/>
      <c r="JBF9" s="199"/>
      <c r="JBG9" s="199"/>
      <c r="JBH9" s="199"/>
      <c r="JBI9" s="199"/>
      <c r="JBJ9" s="199"/>
      <c r="JBK9" s="199"/>
      <c r="JBL9" s="189"/>
      <c r="JBM9" s="209"/>
      <c r="JBN9" s="179"/>
      <c r="JBO9" s="179"/>
      <c r="JBP9" s="179"/>
      <c r="JBQ9" s="179"/>
      <c r="JBR9" s="179"/>
      <c r="JBS9" s="179"/>
      <c r="JBT9" s="199"/>
      <c r="JBU9" s="199"/>
      <c r="JBV9" s="199"/>
      <c r="JBW9" s="199"/>
      <c r="JBX9" s="199"/>
      <c r="JBY9" s="199"/>
      <c r="JBZ9" s="199"/>
      <c r="JCA9" s="199"/>
      <c r="JCB9" s="189"/>
      <c r="JCC9" s="209"/>
      <c r="JCD9" s="179"/>
      <c r="JCE9" s="179"/>
      <c r="JCF9" s="179"/>
      <c r="JCG9" s="179"/>
      <c r="JCH9" s="179"/>
      <c r="JCI9" s="179"/>
      <c r="JCJ9" s="199"/>
      <c r="JCK9" s="199"/>
      <c r="JCL9" s="199"/>
      <c r="JCM9" s="199"/>
      <c r="JCN9" s="199"/>
      <c r="JCO9" s="199"/>
      <c r="JCP9" s="199"/>
      <c r="JCQ9" s="199"/>
      <c r="JCR9" s="189"/>
      <c r="JCS9" s="209"/>
      <c r="JCT9" s="179"/>
      <c r="JCU9" s="179"/>
      <c r="JCV9" s="179"/>
      <c r="JCW9" s="179"/>
      <c r="JCX9" s="179"/>
      <c r="JCY9" s="179"/>
      <c r="JCZ9" s="199"/>
      <c r="JDA9" s="199"/>
      <c r="JDB9" s="199"/>
      <c r="JDC9" s="199"/>
      <c r="JDD9" s="199"/>
      <c r="JDE9" s="199"/>
      <c r="JDF9" s="199"/>
      <c r="JDG9" s="199"/>
      <c r="JDH9" s="189"/>
      <c r="JDI9" s="209"/>
      <c r="JDJ9" s="179"/>
      <c r="JDK9" s="179"/>
      <c r="JDL9" s="179"/>
      <c r="JDM9" s="179"/>
      <c r="JDN9" s="179"/>
      <c r="JDO9" s="179"/>
      <c r="JDP9" s="199"/>
      <c r="JDQ9" s="199"/>
      <c r="JDR9" s="199"/>
      <c r="JDS9" s="199"/>
      <c r="JDT9" s="199"/>
      <c r="JDU9" s="199"/>
      <c r="JDV9" s="199"/>
      <c r="JDW9" s="199"/>
      <c r="JDX9" s="189"/>
      <c r="JDY9" s="209"/>
      <c r="JDZ9" s="179"/>
      <c r="JEA9" s="179"/>
      <c r="JEB9" s="179"/>
      <c r="JEC9" s="179"/>
      <c r="JED9" s="179"/>
      <c r="JEE9" s="179"/>
      <c r="JEF9" s="199"/>
      <c r="JEG9" s="199"/>
      <c r="JEH9" s="199"/>
      <c r="JEI9" s="199"/>
      <c r="JEJ9" s="199"/>
      <c r="JEK9" s="199"/>
      <c r="JEL9" s="199"/>
      <c r="JEM9" s="199"/>
      <c r="JEN9" s="189"/>
      <c r="JEO9" s="209"/>
      <c r="JEP9" s="179"/>
      <c r="JEQ9" s="179"/>
      <c r="JER9" s="179"/>
      <c r="JES9" s="179"/>
      <c r="JET9" s="179"/>
      <c r="JEU9" s="179"/>
      <c r="JEV9" s="199"/>
      <c r="JEW9" s="199"/>
      <c r="JEX9" s="199"/>
      <c r="JEY9" s="199"/>
      <c r="JEZ9" s="199"/>
      <c r="JFA9" s="199"/>
      <c r="JFB9" s="199"/>
      <c r="JFC9" s="199"/>
      <c r="JFD9" s="189"/>
      <c r="JFE9" s="209"/>
      <c r="JFF9" s="179"/>
      <c r="JFG9" s="179"/>
      <c r="JFH9" s="179"/>
      <c r="JFI9" s="179"/>
      <c r="JFJ9" s="179"/>
      <c r="JFK9" s="179"/>
      <c r="JFL9" s="199"/>
      <c r="JFM9" s="199"/>
      <c r="JFN9" s="199"/>
      <c r="JFO9" s="199"/>
      <c r="JFP9" s="199"/>
      <c r="JFQ9" s="199"/>
      <c r="JFR9" s="199"/>
      <c r="JFS9" s="199"/>
      <c r="JFT9" s="189"/>
      <c r="JFU9" s="209"/>
      <c r="JFV9" s="179"/>
      <c r="JFW9" s="179"/>
      <c r="JFX9" s="179"/>
      <c r="JFY9" s="179"/>
      <c r="JFZ9" s="179"/>
      <c r="JGA9" s="179"/>
      <c r="JGB9" s="199"/>
      <c r="JGC9" s="199"/>
      <c r="JGD9" s="199"/>
      <c r="JGE9" s="199"/>
      <c r="JGF9" s="199"/>
      <c r="JGG9" s="199"/>
      <c r="JGH9" s="199"/>
      <c r="JGI9" s="199"/>
      <c r="JGJ9" s="189"/>
      <c r="JGK9" s="209"/>
      <c r="JGL9" s="179"/>
      <c r="JGM9" s="179"/>
      <c r="JGN9" s="179"/>
      <c r="JGO9" s="179"/>
      <c r="JGP9" s="179"/>
      <c r="JGQ9" s="179"/>
      <c r="JGR9" s="199"/>
      <c r="JGS9" s="199"/>
      <c r="JGT9" s="199"/>
      <c r="JGU9" s="199"/>
      <c r="JGV9" s="199"/>
      <c r="JGW9" s="199"/>
      <c r="JGX9" s="199"/>
      <c r="JGY9" s="199"/>
      <c r="JGZ9" s="189"/>
      <c r="JHA9" s="209"/>
      <c r="JHB9" s="179"/>
      <c r="JHC9" s="179"/>
      <c r="JHD9" s="179"/>
      <c r="JHE9" s="179"/>
      <c r="JHF9" s="179"/>
      <c r="JHG9" s="179"/>
      <c r="JHH9" s="199"/>
      <c r="JHI9" s="199"/>
      <c r="JHJ9" s="199"/>
      <c r="JHK9" s="199"/>
      <c r="JHL9" s="199"/>
      <c r="JHM9" s="199"/>
      <c r="JHN9" s="199"/>
      <c r="JHO9" s="199"/>
      <c r="JHP9" s="189"/>
      <c r="JHQ9" s="209"/>
      <c r="JHR9" s="179"/>
      <c r="JHS9" s="179"/>
      <c r="JHT9" s="179"/>
      <c r="JHU9" s="179"/>
      <c r="JHV9" s="179"/>
      <c r="JHW9" s="179"/>
      <c r="JHX9" s="199"/>
      <c r="JHY9" s="199"/>
      <c r="JHZ9" s="199"/>
      <c r="JIA9" s="199"/>
      <c r="JIB9" s="199"/>
      <c r="JIC9" s="199"/>
      <c r="JID9" s="199"/>
      <c r="JIE9" s="199"/>
      <c r="JIF9" s="189"/>
      <c r="JIG9" s="209"/>
      <c r="JIH9" s="179"/>
      <c r="JII9" s="179"/>
      <c r="JIJ9" s="179"/>
      <c r="JIK9" s="179"/>
      <c r="JIL9" s="179"/>
      <c r="JIM9" s="179"/>
      <c r="JIN9" s="199"/>
      <c r="JIO9" s="199"/>
      <c r="JIP9" s="199"/>
      <c r="JIQ9" s="199"/>
      <c r="JIR9" s="199"/>
      <c r="JIS9" s="199"/>
      <c r="JIT9" s="199"/>
      <c r="JIU9" s="199"/>
      <c r="JIV9" s="189"/>
      <c r="JIW9" s="209"/>
      <c r="JIX9" s="179"/>
      <c r="JIY9" s="179"/>
      <c r="JIZ9" s="179"/>
      <c r="JJA9" s="179"/>
      <c r="JJB9" s="179"/>
      <c r="JJC9" s="179"/>
      <c r="JJD9" s="199"/>
      <c r="JJE9" s="199"/>
      <c r="JJF9" s="199"/>
      <c r="JJG9" s="199"/>
      <c r="JJH9" s="199"/>
      <c r="JJI9" s="199"/>
      <c r="JJJ9" s="199"/>
      <c r="JJK9" s="199"/>
      <c r="JJL9" s="189"/>
      <c r="JJM9" s="209"/>
      <c r="JJN9" s="179"/>
      <c r="JJO9" s="179"/>
      <c r="JJP9" s="179"/>
      <c r="JJQ9" s="179"/>
      <c r="JJR9" s="179"/>
      <c r="JJS9" s="179"/>
      <c r="JJT9" s="199"/>
      <c r="JJU9" s="199"/>
      <c r="JJV9" s="199"/>
      <c r="JJW9" s="199"/>
      <c r="JJX9" s="199"/>
      <c r="JJY9" s="199"/>
      <c r="JJZ9" s="199"/>
      <c r="JKA9" s="199"/>
      <c r="JKB9" s="189"/>
      <c r="JKC9" s="209"/>
      <c r="JKD9" s="179"/>
      <c r="JKE9" s="179"/>
      <c r="JKF9" s="179"/>
      <c r="JKG9" s="179"/>
      <c r="JKH9" s="179"/>
      <c r="JKI9" s="179"/>
      <c r="JKJ9" s="199"/>
      <c r="JKK9" s="199"/>
      <c r="JKL9" s="199"/>
      <c r="JKM9" s="199"/>
      <c r="JKN9" s="199"/>
      <c r="JKO9" s="199"/>
      <c r="JKP9" s="199"/>
      <c r="JKQ9" s="199"/>
      <c r="JKR9" s="189"/>
      <c r="JKS9" s="209"/>
      <c r="JKT9" s="179"/>
      <c r="JKU9" s="179"/>
      <c r="JKV9" s="179"/>
      <c r="JKW9" s="179"/>
      <c r="JKX9" s="179"/>
      <c r="JKY9" s="179"/>
      <c r="JKZ9" s="199"/>
      <c r="JLA9" s="199"/>
      <c r="JLB9" s="199"/>
      <c r="JLC9" s="199"/>
      <c r="JLD9" s="199"/>
      <c r="JLE9" s="199"/>
      <c r="JLF9" s="199"/>
      <c r="JLG9" s="199"/>
      <c r="JLH9" s="189"/>
      <c r="JLI9" s="209"/>
      <c r="JLJ9" s="179"/>
      <c r="JLK9" s="179"/>
      <c r="JLL9" s="179"/>
      <c r="JLM9" s="179"/>
      <c r="JLN9" s="179"/>
      <c r="JLO9" s="179"/>
      <c r="JLP9" s="199"/>
      <c r="JLQ9" s="199"/>
      <c r="JLR9" s="199"/>
      <c r="JLS9" s="199"/>
      <c r="JLT9" s="199"/>
      <c r="JLU9" s="199"/>
      <c r="JLV9" s="199"/>
      <c r="JLW9" s="199"/>
      <c r="JLX9" s="189"/>
      <c r="JLY9" s="209"/>
      <c r="JLZ9" s="179"/>
      <c r="JMA9" s="179"/>
      <c r="JMB9" s="179"/>
      <c r="JMC9" s="179"/>
      <c r="JMD9" s="179"/>
      <c r="JME9" s="179"/>
      <c r="JMF9" s="199"/>
      <c r="JMG9" s="199"/>
      <c r="JMH9" s="199"/>
      <c r="JMI9" s="199"/>
      <c r="JMJ9" s="199"/>
      <c r="JMK9" s="199"/>
      <c r="JML9" s="199"/>
      <c r="JMM9" s="199"/>
      <c r="JMN9" s="189"/>
      <c r="JMO9" s="209"/>
      <c r="JMP9" s="179"/>
      <c r="JMQ9" s="179"/>
      <c r="JMR9" s="179"/>
      <c r="JMS9" s="179"/>
      <c r="JMT9" s="179"/>
      <c r="JMU9" s="179"/>
      <c r="JMV9" s="199"/>
      <c r="JMW9" s="199"/>
      <c r="JMX9" s="199"/>
      <c r="JMY9" s="199"/>
      <c r="JMZ9" s="199"/>
      <c r="JNA9" s="199"/>
      <c r="JNB9" s="199"/>
      <c r="JNC9" s="199"/>
      <c r="JND9" s="189"/>
      <c r="JNE9" s="209"/>
      <c r="JNF9" s="179"/>
      <c r="JNG9" s="179"/>
      <c r="JNH9" s="179"/>
      <c r="JNI9" s="179"/>
      <c r="JNJ9" s="179"/>
      <c r="JNK9" s="179"/>
      <c r="JNL9" s="199"/>
      <c r="JNM9" s="199"/>
      <c r="JNN9" s="199"/>
      <c r="JNO9" s="199"/>
      <c r="JNP9" s="199"/>
      <c r="JNQ9" s="199"/>
      <c r="JNR9" s="199"/>
      <c r="JNS9" s="199"/>
      <c r="JNT9" s="189"/>
      <c r="JNU9" s="209"/>
      <c r="JNV9" s="179"/>
      <c r="JNW9" s="179"/>
      <c r="JNX9" s="179"/>
      <c r="JNY9" s="179"/>
      <c r="JNZ9" s="179"/>
      <c r="JOA9" s="179"/>
      <c r="JOB9" s="199"/>
      <c r="JOC9" s="199"/>
      <c r="JOD9" s="199"/>
      <c r="JOE9" s="199"/>
      <c r="JOF9" s="199"/>
      <c r="JOG9" s="199"/>
      <c r="JOH9" s="199"/>
      <c r="JOI9" s="199"/>
      <c r="JOJ9" s="189"/>
      <c r="JOK9" s="209"/>
      <c r="JOL9" s="179"/>
      <c r="JOM9" s="179"/>
      <c r="JON9" s="179"/>
      <c r="JOO9" s="179"/>
      <c r="JOP9" s="179"/>
      <c r="JOQ9" s="179"/>
      <c r="JOR9" s="199"/>
      <c r="JOS9" s="199"/>
      <c r="JOT9" s="199"/>
      <c r="JOU9" s="199"/>
      <c r="JOV9" s="199"/>
      <c r="JOW9" s="199"/>
      <c r="JOX9" s="199"/>
      <c r="JOY9" s="199"/>
      <c r="JOZ9" s="189"/>
      <c r="JPA9" s="209"/>
      <c r="JPB9" s="179"/>
      <c r="JPC9" s="179"/>
      <c r="JPD9" s="179"/>
      <c r="JPE9" s="179"/>
      <c r="JPF9" s="179"/>
      <c r="JPG9" s="179"/>
      <c r="JPH9" s="199"/>
      <c r="JPI9" s="199"/>
      <c r="JPJ9" s="199"/>
      <c r="JPK9" s="199"/>
      <c r="JPL9" s="199"/>
      <c r="JPM9" s="199"/>
      <c r="JPN9" s="199"/>
      <c r="JPO9" s="199"/>
      <c r="JPP9" s="189"/>
      <c r="JPQ9" s="209"/>
      <c r="JPR9" s="179"/>
      <c r="JPS9" s="179"/>
      <c r="JPT9" s="179"/>
      <c r="JPU9" s="179"/>
      <c r="JPV9" s="179"/>
      <c r="JPW9" s="179"/>
      <c r="JPX9" s="199"/>
      <c r="JPY9" s="199"/>
      <c r="JPZ9" s="199"/>
      <c r="JQA9" s="199"/>
      <c r="JQB9" s="199"/>
      <c r="JQC9" s="199"/>
      <c r="JQD9" s="199"/>
      <c r="JQE9" s="199"/>
      <c r="JQF9" s="189"/>
      <c r="JQG9" s="209"/>
      <c r="JQH9" s="179"/>
      <c r="JQI9" s="179"/>
      <c r="JQJ9" s="179"/>
      <c r="JQK9" s="179"/>
      <c r="JQL9" s="179"/>
      <c r="JQM9" s="179"/>
      <c r="JQN9" s="199"/>
      <c r="JQO9" s="199"/>
      <c r="JQP9" s="199"/>
      <c r="JQQ9" s="199"/>
      <c r="JQR9" s="199"/>
      <c r="JQS9" s="199"/>
      <c r="JQT9" s="199"/>
      <c r="JQU9" s="199"/>
      <c r="JQV9" s="189"/>
      <c r="JQW9" s="209"/>
      <c r="JQX9" s="179"/>
      <c r="JQY9" s="179"/>
      <c r="JQZ9" s="179"/>
      <c r="JRA9" s="179"/>
      <c r="JRB9" s="179"/>
      <c r="JRC9" s="179"/>
      <c r="JRD9" s="199"/>
      <c r="JRE9" s="199"/>
      <c r="JRF9" s="199"/>
      <c r="JRG9" s="199"/>
      <c r="JRH9" s="199"/>
      <c r="JRI9" s="199"/>
      <c r="JRJ9" s="199"/>
      <c r="JRK9" s="199"/>
      <c r="JRL9" s="189"/>
      <c r="JRM9" s="209"/>
      <c r="JRN9" s="179"/>
      <c r="JRO9" s="179"/>
      <c r="JRP9" s="179"/>
      <c r="JRQ9" s="179"/>
      <c r="JRR9" s="179"/>
      <c r="JRS9" s="179"/>
      <c r="JRT9" s="199"/>
      <c r="JRU9" s="199"/>
      <c r="JRV9" s="199"/>
      <c r="JRW9" s="199"/>
      <c r="JRX9" s="199"/>
      <c r="JRY9" s="199"/>
      <c r="JRZ9" s="199"/>
      <c r="JSA9" s="199"/>
      <c r="JSB9" s="189"/>
      <c r="JSC9" s="209"/>
      <c r="JSD9" s="179"/>
      <c r="JSE9" s="179"/>
      <c r="JSF9" s="179"/>
      <c r="JSG9" s="179"/>
      <c r="JSH9" s="179"/>
      <c r="JSI9" s="179"/>
      <c r="JSJ9" s="199"/>
      <c r="JSK9" s="199"/>
      <c r="JSL9" s="199"/>
      <c r="JSM9" s="199"/>
      <c r="JSN9" s="199"/>
      <c r="JSO9" s="199"/>
      <c r="JSP9" s="199"/>
      <c r="JSQ9" s="199"/>
      <c r="JSR9" s="189"/>
      <c r="JSS9" s="209"/>
      <c r="JST9" s="179"/>
      <c r="JSU9" s="179"/>
      <c r="JSV9" s="179"/>
      <c r="JSW9" s="179"/>
      <c r="JSX9" s="179"/>
      <c r="JSY9" s="179"/>
      <c r="JSZ9" s="199"/>
      <c r="JTA9" s="199"/>
      <c r="JTB9" s="199"/>
      <c r="JTC9" s="199"/>
      <c r="JTD9" s="199"/>
      <c r="JTE9" s="199"/>
      <c r="JTF9" s="199"/>
      <c r="JTG9" s="199"/>
      <c r="JTH9" s="189"/>
      <c r="JTI9" s="209"/>
      <c r="JTJ9" s="179"/>
      <c r="JTK9" s="179"/>
      <c r="JTL9" s="179"/>
      <c r="JTM9" s="179"/>
      <c r="JTN9" s="179"/>
      <c r="JTO9" s="179"/>
      <c r="JTP9" s="199"/>
      <c r="JTQ9" s="199"/>
      <c r="JTR9" s="199"/>
      <c r="JTS9" s="199"/>
      <c r="JTT9" s="199"/>
      <c r="JTU9" s="199"/>
      <c r="JTV9" s="199"/>
      <c r="JTW9" s="199"/>
      <c r="JTX9" s="189"/>
      <c r="JTY9" s="209"/>
      <c r="JTZ9" s="179"/>
      <c r="JUA9" s="179"/>
      <c r="JUB9" s="179"/>
      <c r="JUC9" s="179"/>
      <c r="JUD9" s="179"/>
      <c r="JUE9" s="179"/>
      <c r="JUF9" s="199"/>
      <c r="JUG9" s="199"/>
      <c r="JUH9" s="199"/>
      <c r="JUI9" s="199"/>
      <c r="JUJ9" s="199"/>
      <c r="JUK9" s="199"/>
      <c r="JUL9" s="199"/>
      <c r="JUM9" s="199"/>
      <c r="JUN9" s="189"/>
      <c r="JUO9" s="209"/>
      <c r="JUP9" s="179"/>
      <c r="JUQ9" s="179"/>
      <c r="JUR9" s="179"/>
      <c r="JUS9" s="179"/>
      <c r="JUT9" s="179"/>
      <c r="JUU9" s="179"/>
      <c r="JUV9" s="199"/>
      <c r="JUW9" s="199"/>
      <c r="JUX9" s="199"/>
      <c r="JUY9" s="199"/>
      <c r="JUZ9" s="199"/>
      <c r="JVA9" s="199"/>
      <c r="JVB9" s="199"/>
      <c r="JVC9" s="199"/>
      <c r="JVD9" s="189"/>
      <c r="JVE9" s="209"/>
      <c r="JVF9" s="179"/>
      <c r="JVG9" s="179"/>
      <c r="JVH9" s="179"/>
      <c r="JVI9" s="179"/>
      <c r="JVJ9" s="179"/>
      <c r="JVK9" s="179"/>
      <c r="JVL9" s="199"/>
      <c r="JVM9" s="199"/>
      <c r="JVN9" s="199"/>
      <c r="JVO9" s="199"/>
      <c r="JVP9" s="199"/>
      <c r="JVQ9" s="199"/>
      <c r="JVR9" s="199"/>
      <c r="JVS9" s="199"/>
      <c r="JVT9" s="189"/>
      <c r="JVU9" s="209"/>
      <c r="JVV9" s="179"/>
      <c r="JVW9" s="179"/>
      <c r="JVX9" s="179"/>
      <c r="JVY9" s="179"/>
      <c r="JVZ9" s="179"/>
      <c r="JWA9" s="179"/>
      <c r="JWB9" s="199"/>
      <c r="JWC9" s="199"/>
      <c r="JWD9" s="199"/>
      <c r="JWE9" s="199"/>
      <c r="JWF9" s="199"/>
      <c r="JWG9" s="199"/>
      <c r="JWH9" s="199"/>
      <c r="JWI9" s="199"/>
      <c r="JWJ9" s="189"/>
      <c r="JWK9" s="209"/>
      <c r="JWL9" s="179"/>
      <c r="JWM9" s="179"/>
      <c r="JWN9" s="179"/>
      <c r="JWO9" s="179"/>
      <c r="JWP9" s="179"/>
      <c r="JWQ9" s="179"/>
      <c r="JWR9" s="199"/>
      <c r="JWS9" s="199"/>
      <c r="JWT9" s="199"/>
      <c r="JWU9" s="199"/>
      <c r="JWV9" s="199"/>
      <c r="JWW9" s="199"/>
      <c r="JWX9" s="199"/>
      <c r="JWY9" s="199"/>
      <c r="JWZ9" s="189"/>
      <c r="JXA9" s="209"/>
      <c r="JXB9" s="179"/>
      <c r="JXC9" s="179"/>
      <c r="JXD9" s="179"/>
      <c r="JXE9" s="179"/>
      <c r="JXF9" s="179"/>
      <c r="JXG9" s="179"/>
      <c r="JXH9" s="199"/>
      <c r="JXI9" s="199"/>
      <c r="JXJ9" s="199"/>
      <c r="JXK9" s="199"/>
      <c r="JXL9" s="199"/>
      <c r="JXM9" s="199"/>
      <c r="JXN9" s="199"/>
      <c r="JXO9" s="199"/>
      <c r="JXP9" s="189"/>
      <c r="JXQ9" s="209"/>
      <c r="JXR9" s="179"/>
      <c r="JXS9" s="179"/>
      <c r="JXT9" s="179"/>
      <c r="JXU9" s="179"/>
      <c r="JXV9" s="179"/>
      <c r="JXW9" s="179"/>
      <c r="JXX9" s="199"/>
      <c r="JXY9" s="199"/>
      <c r="JXZ9" s="199"/>
      <c r="JYA9" s="199"/>
      <c r="JYB9" s="199"/>
      <c r="JYC9" s="199"/>
      <c r="JYD9" s="199"/>
      <c r="JYE9" s="199"/>
      <c r="JYF9" s="189"/>
      <c r="JYG9" s="209"/>
      <c r="JYH9" s="179"/>
      <c r="JYI9" s="179"/>
      <c r="JYJ9" s="179"/>
      <c r="JYK9" s="179"/>
      <c r="JYL9" s="179"/>
      <c r="JYM9" s="179"/>
      <c r="JYN9" s="199"/>
      <c r="JYO9" s="199"/>
      <c r="JYP9" s="199"/>
      <c r="JYQ9" s="199"/>
      <c r="JYR9" s="199"/>
      <c r="JYS9" s="199"/>
      <c r="JYT9" s="199"/>
      <c r="JYU9" s="199"/>
      <c r="JYV9" s="189"/>
      <c r="JYW9" s="209"/>
      <c r="JYX9" s="179"/>
      <c r="JYY9" s="179"/>
      <c r="JYZ9" s="179"/>
      <c r="JZA9" s="179"/>
      <c r="JZB9" s="179"/>
      <c r="JZC9" s="179"/>
      <c r="JZD9" s="199"/>
      <c r="JZE9" s="199"/>
      <c r="JZF9" s="199"/>
      <c r="JZG9" s="199"/>
      <c r="JZH9" s="199"/>
      <c r="JZI9" s="199"/>
      <c r="JZJ9" s="199"/>
      <c r="JZK9" s="199"/>
      <c r="JZL9" s="189"/>
      <c r="JZM9" s="209"/>
      <c r="JZN9" s="179"/>
      <c r="JZO9" s="179"/>
      <c r="JZP9" s="179"/>
      <c r="JZQ9" s="179"/>
      <c r="JZR9" s="179"/>
      <c r="JZS9" s="179"/>
      <c r="JZT9" s="199"/>
      <c r="JZU9" s="199"/>
      <c r="JZV9" s="199"/>
      <c r="JZW9" s="199"/>
      <c r="JZX9" s="199"/>
      <c r="JZY9" s="199"/>
      <c r="JZZ9" s="199"/>
      <c r="KAA9" s="199"/>
      <c r="KAB9" s="189"/>
      <c r="KAC9" s="209"/>
      <c r="KAD9" s="179"/>
      <c r="KAE9" s="179"/>
      <c r="KAF9" s="179"/>
      <c r="KAG9" s="179"/>
      <c r="KAH9" s="179"/>
      <c r="KAI9" s="179"/>
      <c r="KAJ9" s="199"/>
      <c r="KAK9" s="199"/>
      <c r="KAL9" s="199"/>
      <c r="KAM9" s="199"/>
      <c r="KAN9" s="199"/>
      <c r="KAO9" s="199"/>
      <c r="KAP9" s="199"/>
      <c r="KAQ9" s="199"/>
      <c r="KAR9" s="189"/>
      <c r="KAS9" s="209"/>
      <c r="KAT9" s="179"/>
      <c r="KAU9" s="179"/>
      <c r="KAV9" s="179"/>
      <c r="KAW9" s="179"/>
      <c r="KAX9" s="179"/>
      <c r="KAY9" s="179"/>
      <c r="KAZ9" s="199"/>
      <c r="KBA9" s="199"/>
      <c r="KBB9" s="199"/>
      <c r="KBC9" s="199"/>
      <c r="KBD9" s="199"/>
      <c r="KBE9" s="199"/>
      <c r="KBF9" s="199"/>
      <c r="KBG9" s="199"/>
      <c r="KBH9" s="189"/>
      <c r="KBI9" s="209"/>
      <c r="KBJ9" s="179"/>
      <c r="KBK9" s="179"/>
      <c r="KBL9" s="179"/>
      <c r="KBM9" s="179"/>
      <c r="KBN9" s="179"/>
      <c r="KBO9" s="179"/>
      <c r="KBP9" s="199"/>
      <c r="KBQ9" s="199"/>
      <c r="KBR9" s="199"/>
      <c r="KBS9" s="199"/>
      <c r="KBT9" s="199"/>
      <c r="KBU9" s="199"/>
      <c r="KBV9" s="199"/>
      <c r="KBW9" s="199"/>
      <c r="KBX9" s="189"/>
      <c r="KBY9" s="209"/>
      <c r="KBZ9" s="179"/>
      <c r="KCA9" s="179"/>
      <c r="KCB9" s="179"/>
      <c r="KCC9" s="179"/>
      <c r="KCD9" s="179"/>
      <c r="KCE9" s="179"/>
      <c r="KCF9" s="199"/>
      <c r="KCG9" s="199"/>
      <c r="KCH9" s="199"/>
      <c r="KCI9" s="199"/>
      <c r="KCJ9" s="199"/>
      <c r="KCK9" s="199"/>
      <c r="KCL9" s="199"/>
      <c r="KCM9" s="199"/>
      <c r="KCN9" s="189"/>
      <c r="KCO9" s="209"/>
      <c r="KCP9" s="179"/>
      <c r="KCQ9" s="179"/>
      <c r="KCR9" s="179"/>
      <c r="KCS9" s="179"/>
      <c r="KCT9" s="179"/>
      <c r="KCU9" s="179"/>
      <c r="KCV9" s="199"/>
      <c r="KCW9" s="199"/>
      <c r="KCX9" s="199"/>
      <c r="KCY9" s="199"/>
      <c r="KCZ9" s="199"/>
      <c r="KDA9" s="199"/>
      <c r="KDB9" s="199"/>
      <c r="KDC9" s="199"/>
      <c r="KDD9" s="189"/>
      <c r="KDE9" s="209"/>
      <c r="KDF9" s="179"/>
      <c r="KDG9" s="179"/>
      <c r="KDH9" s="179"/>
      <c r="KDI9" s="179"/>
      <c r="KDJ9" s="179"/>
      <c r="KDK9" s="179"/>
      <c r="KDL9" s="199"/>
      <c r="KDM9" s="199"/>
      <c r="KDN9" s="199"/>
      <c r="KDO9" s="199"/>
      <c r="KDP9" s="199"/>
      <c r="KDQ9" s="199"/>
      <c r="KDR9" s="199"/>
      <c r="KDS9" s="199"/>
      <c r="KDT9" s="189"/>
      <c r="KDU9" s="209"/>
      <c r="KDV9" s="179"/>
      <c r="KDW9" s="179"/>
      <c r="KDX9" s="179"/>
      <c r="KDY9" s="179"/>
      <c r="KDZ9" s="179"/>
      <c r="KEA9" s="179"/>
      <c r="KEB9" s="199"/>
      <c r="KEC9" s="199"/>
      <c r="KED9" s="199"/>
      <c r="KEE9" s="199"/>
      <c r="KEF9" s="199"/>
      <c r="KEG9" s="199"/>
      <c r="KEH9" s="199"/>
      <c r="KEI9" s="199"/>
      <c r="KEJ9" s="189"/>
      <c r="KEK9" s="209"/>
      <c r="KEL9" s="179"/>
      <c r="KEM9" s="179"/>
      <c r="KEN9" s="179"/>
      <c r="KEO9" s="179"/>
      <c r="KEP9" s="179"/>
      <c r="KEQ9" s="179"/>
      <c r="KER9" s="199"/>
      <c r="KES9" s="199"/>
      <c r="KET9" s="199"/>
      <c r="KEU9" s="199"/>
      <c r="KEV9" s="199"/>
      <c r="KEW9" s="199"/>
      <c r="KEX9" s="199"/>
      <c r="KEY9" s="199"/>
      <c r="KEZ9" s="189"/>
      <c r="KFA9" s="209"/>
      <c r="KFB9" s="179"/>
      <c r="KFC9" s="179"/>
      <c r="KFD9" s="179"/>
      <c r="KFE9" s="179"/>
      <c r="KFF9" s="179"/>
      <c r="KFG9" s="179"/>
      <c r="KFH9" s="199"/>
      <c r="KFI9" s="199"/>
      <c r="KFJ9" s="199"/>
      <c r="KFK9" s="199"/>
      <c r="KFL9" s="199"/>
      <c r="KFM9" s="199"/>
      <c r="KFN9" s="199"/>
      <c r="KFO9" s="199"/>
      <c r="KFP9" s="189"/>
      <c r="KFQ9" s="209"/>
      <c r="KFR9" s="179"/>
      <c r="KFS9" s="179"/>
      <c r="KFT9" s="179"/>
      <c r="KFU9" s="179"/>
      <c r="KFV9" s="179"/>
      <c r="KFW9" s="179"/>
      <c r="KFX9" s="199"/>
      <c r="KFY9" s="199"/>
      <c r="KFZ9" s="199"/>
      <c r="KGA9" s="199"/>
      <c r="KGB9" s="199"/>
      <c r="KGC9" s="199"/>
      <c r="KGD9" s="199"/>
      <c r="KGE9" s="199"/>
      <c r="KGF9" s="189"/>
      <c r="KGG9" s="209"/>
      <c r="KGH9" s="179"/>
      <c r="KGI9" s="179"/>
      <c r="KGJ9" s="179"/>
      <c r="KGK9" s="179"/>
      <c r="KGL9" s="179"/>
      <c r="KGM9" s="179"/>
      <c r="KGN9" s="199"/>
      <c r="KGO9" s="199"/>
      <c r="KGP9" s="199"/>
      <c r="KGQ9" s="199"/>
      <c r="KGR9" s="199"/>
      <c r="KGS9" s="199"/>
      <c r="KGT9" s="199"/>
      <c r="KGU9" s="199"/>
      <c r="KGV9" s="189"/>
      <c r="KGW9" s="209"/>
      <c r="KGX9" s="179"/>
      <c r="KGY9" s="179"/>
      <c r="KGZ9" s="179"/>
      <c r="KHA9" s="179"/>
      <c r="KHB9" s="179"/>
      <c r="KHC9" s="179"/>
      <c r="KHD9" s="199"/>
      <c r="KHE9" s="199"/>
      <c r="KHF9" s="199"/>
      <c r="KHG9" s="199"/>
      <c r="KHH9" s="199"/>
      <c r="KHI9" s="199"/>
      <c r="KHJ9" s="199"/>
      <c r="KHK9" s="199"/>
      <c r="KHL9" s="189"/>
      <c r="KHM9" s="209"/>
      <c r="KHN9" s="179"/>
      <c r="KHO9" s="179"/>
      <c r="KHP9" s="179"/>
      <c r="KHQ9" s="179"/>
      <c r="KHR9" s="179"/>
      <c r="KHS9" s="179"/>
      <c r="KHT9" s="199"/>
      <c r="KHU9" s="199"/>
      <c r="KHV9" s="199"/>
      <c r="KHW9" s="199"/>
      <c r="KHX9" s="199"/>
      <c r="KHY9" s="199"/>
      <c r="KHZ9" s="199"/>
      <c r="KIA9" s="199"/>
      <c r="KIB9" s="189"/>
      <c r="KIC9" s="209"/>
      <c r="KID9" s="179"/>
      <c r="KIE9" s="179"/>
      <c r="KIF9" s="179"/>
      <c r="KIG9" s="179"/>
      <c r="KIH9" s="179"/>
      <c r="KII9" s="179"/>
      <c r="KIJ9" s="199"/>
      <c r="KIK9" s="199"/>
      <c r="KIL9" s="199"/>
      <c r="KIM9" s="199"/>
      <c r="KIN9" s="199"/>
      <c r="KIO9" s="199"/>
      <c r="KIP9" s="199"/>
      <c r="KIQ9" s="199"/>
      <c r="KIR9" s="189"/>
      <c r="KIS9" s="209"/>
      <c r="KIT9" s="179"/>
      <c r="KIU9" s="179"/>
      <c r="KIV9" s="179"/>
      <c r="KIW9" s="179"/>
      <c r="KIX9" s="179"/>
      <c r="KIY9" s="179"/>
      <c r="KIZ9" s="199"/>
      <c r="KJA9" s="199"/>
      <c r="KJB9" s="199"/>
      <c r="KJC9" s="199"/>
      <c r="KJD9" s="199"/>
      <c r="KJE9" s="199"/>
      <c r="KJF9" s="199"/>
      <c r="KJG9" s="199"/>
      <c r="KJH9" s="189"/>
      <c r="KJI9" s="209"/>
      <c r="KJJ9" s="179"/>
      <c r="KJK9" s="179"/>
      <c r="KJL9" s="179"/>
      <c r="KJM9" s="179"/>
      <c r="KJN9" s="179"/>
      <c r="KJO9" s="179"/>
      <c r="KJP9" s="199"/>
      <c r="KJQ9" s="199"/>
      <c r="KJR9" s="199"/>
      <c r="KJS9" s="199"/>
      <c r="KJT9" s="199"/>
      <c r="KJU9" s="199"/>
      <c r="KJV9" s="199"/>
      <c r="KJW9" s="199"/>
      <c r="KJX9" s="189"/>
      <c r="KJY9" s="209"/>
      <c r="KJZ9" s="179"/>
      <c r="KKA9" s="179"/>
      <c r="KKB9" s="179"/>
      <c r="KKC9" s="179"/>
      <c r="KKD9" s="179"/>
      <c r="KKE9" s="179"/>
      <c r="KKF9" s="199"/>
      <c r="KKG9" s="199"/>
      <c r="KKH9" s="199"/>
      <c r="KKI9" s="199"/>
      <c r="KKJ9" s="199"/>
      <c r="KKK9" s="199"/>
      <c r="KKL9" s="199"/>
      <c r="KKM9" s="199"/>
      <c r="KKN9" s="189"/>
      <c r="KKO9" s="209"/>
      <c r="KKP9" s="179"/>
      <c r="KKQ9" s="179"/>
      <c r="KKR9" s="179"/>
      <c r="KKS9" s="179"/>
      <c r="KKT9" s="179"/>
      <c r="KKU9" s="179"/>
      <c r="KKV9" s="199"/>
      <c r="KKW9" s="199"/>
      <c r="KKX9" s="199"/>
      <c r="KKY9" s="199"/>
      <c r="KKZ9" s="199"/>
      <c r="KLA9" s="199"/>
      <c r="KLB9" s="199"/>
      <c r="KLC9" s="199"/>
      <c r="KLD9" s="189"/>
      <c r="KLE9" s="209"/>
      <c r="KLF9" s="179"/>
      <c r="KLG9" s="179"/>
      <c r="KLH9" s="179"/>
      <c r="KLI9" s="179"/>
      <c r="KLJ9" s="179"/>
      <c r="KLK9" s="179"/>
      <c r="KLL9" s="199"/>
      <c r="KLM9" s="199"/>
      <c r="KLN9" s="199"/>
      <c r="KLO9" s="199"/>
      <c r="KLP9" s="199"/>
      <c r="KLQ9" s="199"/>
      <c r="KLR9" s="199"/>
      <c r="KLS9" s="199"/>
      <c r="KLT9" s="189"/>
      <c r="KLU9" s="209"/>
      <c r="KLV9" s="179"/>
      <c r="KLW9" s="179"/>
      <c r="KLX9" s="179"/>
      <c r="KLY9" s="179"/>
      <c r="KLZ9" s="179"/>
      <c r="KMA9" s="179"/>
      <c r="KMB9" s="199"/>
      <c r="KMC9" s="199"/>
      <c r="KMD9" s="199"/>
      <c r="KME9" s="199"/>
      <c r="KMF9" s="199"/>
      <c r="KMG9" s="199"/>
      <c r="KMH9" s="199"/>
      <c r="KMI9" s="199"/>
      <c r="KMJ9" s="189"/>
      <c r="KMK9" s="209"/>
      <c r="KML9" s="179"/>
      <c r="KMM9" s="179"/>
      <c r="KMN9" s="179"/>
      <c r="KMO9" s="179"/>
      <c r="KMP9" s="179"/>
      <c r="KMQ9" s="179"/>
      <c r="KMR9" s="199"/>
      <c r="KMS9" s="199"/>
      <c r="KMT9" s="199"/>
      <c r="KMU9" s="199"/>
      <c r="KMV9" s="199"/>
      <c r="KMW9" s="199"/>
      <c r="KMX9" s="199"/>
      <c r="KMY9" s="199"/>
      <c r="KMZ9" s="189"/>
      <c r="KNA9" s="209"/>
      <c r="KNB9" s="179"/>
      <c r="KNC9" s="179"/>
      <c r="KND9" s="179"/>
      <c r="KNE9" s="179"/>
      <c r="KNF9" s="179"/>
      <c r="KNG9" s="179"/>
      <c r="KNH9" s="199"/>
      <c r="KNI9" s="199"/>
      <c r="KNJ9" s="199"/>
      <c r="KNK9" s="199"/>
      <c r="KNL9" s="199"/>
      <c r="KNM9" s="199"/>
      <c r="KNN9" s="199"/>
      <c r="KNO9" s="199"/>
      <c r="KNP9" s="189"/>
      <c r="KNQ9" s="209"/>
      <c r="KNR9" s="179"/>
      <c r="KNS9" s="179"/>
      <c r="KNT9" s="179"/>
      <c r="KNU9" s="179"/>
      <c r="KNV9" s="179"/>
      <c r="KNW9" s="179"/>
      <c r="KNX9" s="199"/>
      <c r="KNY9" s="199"/>
      <c r="KNZ9" s="199"/>
      <c r="KOA9" s="199"/>
      <c r="KOB9" s="199"/>
      <c r="KOC9" s="199"/>
      <c r="KOD9" s="199"/>
      <c r="KOE9" s="199"/>
      <c r="KOF9" s="189"/>
      <c r="KOG9" s="209"/>
      <c r="KOH9" s="179"/>
      <c r="KOI9" s="179"/>
      <c r="KOJ9" s="179"/>
      <c r="KOK9" s="179"/>
      <c r="KOL9" s="179"/>
      <c r="KOM9" s="179"/>
      <c r="KON9" s="199"/>
      <c r="KOO9" s="199"/>
      <c r="KOP9" s="199"/>
      <c r="KOQ9" s="199"/>
      <c r="KOR9" s="199"/>
      <c r="KOS9" s="199"/>
      <c r="KOT9" s="199"/>
      <c r="KOU9" s="199"/>
      <c r="KOV9" s="189"/>
      <c r="KOW9" s="209"/>
      <c r="KOX9" s="179"/>
      <c r="KOY9" s="179"/>
      <c r="KOZ9" s="179"/>
      <c r="KPA9" s="179"/>
      <c r="KPB9" s="179"/>
      <c r="KPC9" s="179"/>
      <c r="KPD9" s="199"/>
      <c r="KPE9" s="199"/>
      <c r="KPF9" s="199"/>
      <c r="KPG9" s="199"/>
      <c r="KPH9" s="199"/>
      <c r="KPI9" s="199"/>
      <c r="KPJ9" s="199"/>
      <c r="KPK9" s="199"/>
      <c r="KPL9" s="189"/>
      <c r="KPM9" s="209"/>
      <c r="KPN9" s="179"/>
      <c r="KPO9" s="179"/>
      <c r="KPP9" s="179"/>
      <c r="KPQ9" s="179"/>
      <c r="KPR9" s="179"/>
      <c r="KPS9" s="179"/>
      <c r="KPT9" s="199"/>
      <c r="KPU9" s="199"/>
      <c r="KPV9" s="199"/>
      <c r="KPW9" s="199"/>
      <c r="KPX9" s="199"/>
      <c r="KPY9" s="199"/>
      <c r="KPZ9" s="199"/>
      <c r="KQA9" s="199"/>
      <c r="KQB9" s="189"/>
      <c r="KQC9" s="209"/>
      <c r="KQD9" s="179"/>
      <c r="KQE9" s="179"/>
      <c r="KQF9" s="179"/>
      <c r="KQG9" s="179"/>
      <c r="KQH9" s="179"/>
      <c r="KQI9" s="179"/>
      <c r="KQJ9" s="199"/>
      <c r="KQK9" s="199"/>
      <c r="KQL9" s="199"/>
      <c r="KQM9" s="199"/>
      <c r="KQN9" s="199"/>
      <c r="KQO9" s="199"/>
      <c r="KQP9" s="199"/>
      <c r="KQQ9" s="199"/>
      <c r="KQR9" s="189"/>
      <c r="KQS9" s="209"/>
      <c r="KQT9" s="179"/>
      <c r="KQU9" s="179"/>
      <c r="KQV9" s="179"/>
      <c r="KQW9" s="179"/>
      <c r="KQX9" s="179"/>
      <c r="KQY9" s="179"/>
      <c r="KQZ9" s="199"/>
      <c r="KRA9" s="199"/>
      <c r="KRB9" s="199"/>
      <c r="KRC9" s="199"/>
      <c r="KRD9" s="199"/>
      <c r="KRE9" s="199"/>
      <c r="KRF9" s="199"/>
      <c r="KRG9" s="199"/>
      <c r="KRH9" s="189"/>
      <c r="KRI9" s="209"/>
      <c r="KRJ9" s="179"/>
      <c r="KRK9" s="179"/>
      <c r="KRL9" s="179"/>
      <c r="KRM9" s="179"/>
      <c r="KRN9" s="179"/>
      <c r="KRO9" s="179"/>
      <c r="KRP9" s="199"/>
      <c r="KRQ9" s="199"/>
      <c r="KRR9" s="199"/>
      <c r="KRS9" s="199"/>
      <c r="KRT9" s="199"/>
      <c r="KRU9" s="199"/>
      <c r="KRV9" s="199"/>
      <c r="KRW9" s="199"/>
      <c r="KRX9" s="189"/>
      <c r="KRY9" s="209"/>
      <c r="KRZ9" s="179"/>
      <c r="KSA9" s="179"/>
      <c r="KSB9" s="179"/>
      <c r="KSC9" s="179"/>
      <c r="KSD9" s="179"/>
      <c r="KSE9" s="179"/>
      <c r="KSF9" s="199"/>
      <c r="KSG9" s="199"/>
      <c r="KSH9" s="199"/>
      <c r="KSI9" s="199"/>
      <c r="KSJ9" s="199"/>
      <c r="KSK9" s="199"/>
      <c r="KSL9" s="199"/>
      <c r="KSM9" s="199"/>
      <c r="KSN9" s="189"/>
      <c r="KSO9" s="209"/>
      <c r="KSP9" s="179"/>
      <c r="KSQ9" s="179"/>
      <c r="KSR9" s="179"/>
      <c r="KSS9" s="179"/>
      <c r="KST9" s="179"/>
      <c r="KSU9" s="179"/>
      <c r="KSV9" s="199"/>
      <c r="KSW9" s="199"/>
      <c r="KSX9" s="199"/>
      <c r="KSY9" s="199"/>
      <c r="KSZ9" s="199"/>
      <c r="KTA9" s="199"/>
      <c r="KTB9" s="199"/>
      <c r="KTC9" s="199"/>
      <c r="KTD9" s="189"/>
      <c r="KTE9" s="209"/>
      <c r="KTF9" s="179"/>
      <c r="KTG9" s="179"/>
      <c r="KTH9" s="179"/>
      <c r="KTI9" s="179"/>
      <c r="KTJ9" s="179"/>
      <c r="KTK9" s="179"/>
      <c r="KTL9" s="199"/>
      <c r="KTM9" s="199"/>
      <c r="KTN9" s="199"/>
      <c r="KTO9" s="199"/>
      <c r="KTP9" s="199"/>
      <c r="KTQ9" s="199"/>
      <c r="KTR9" s="199"/>
      <c r="KTS9" s="199"/>
      <c r="KTT9" s="189"/>
      <c r="KTU9" s="209"/>
      <c r="KTV9" s="179"/>
      <c r="KTW9" s="179"/>
      <c r="KTX9" s="179"/>
      <c r="KTY9" s="179"/>
      <c r="KTZ9" s="179"/>
      <c r="KUA9" s="179"/>
      <c r="KUB9" s="199"/>
      <c r="KUC9" s="199"/>
      <c r="KUD9" s="199"/>
      <c r="KUE9" s="199"/>
      <c r="KUF9" s="199"/>
      <c r="KUG9" s="199"/>
      <c r="KUH9" s="199"/>
      <c r="KUI9" s="199"/>
      <c r="KUJ9" s="189"/>
      <c r="KUK9" s="209"/>
      <c r="KUL9" s="179"/>
      <c r="KUM9" s="179"/>
      <c r="KUN9" s="179"/>
      <c r="KUO9" s="179"/>
      <c r="KUP9" s="179"/>
      <c r="KUQ9" s="179"/>
      <c r="KUR9" s="199"/>
      <c r="KUS9" s="199"/>
      <c r="KUT9" s="199"/>
      <c r="KUU9" s="199"/>
      <c r="KUV9" s="199"/>
      <c r="KUW9" s="199"/>
      <c r="KUX9" s="199"/>
      <c r="KUY9" s="199"/>
      <c r="KUZ9" s="189"/>
      <c r="KVA9" s="209"/>
      <c r="KVB9" s="179"/>
      <c r="KVC9" s="179"/>
      <c r="KVD9" s="179"/>
      <c r="KVE9" s="179"/>
      <c r="KVF9" s="179"/>
      <c r="KVG9" s="179"/>
      <c r="KVH9" s="199"/>
      <c r="KVI9" s="199"/>
      <c r="KVJ9" s="199"/>
      <c r="KVK9" s="199"/>
      <c r="KVL9" s="199"/>
      <c r="KVM9" s="199"/>
      <c r="KVN9" s="199"/>
      <c r="KVO9" s="199"/>
      <c r="KVP9" s="189"/>
      <c r="KVQ9" s="209"/>
      <c r="KVR9" s="179"/>
      <c r="KVS9" s="179"/>
      <c r="KVT9" s="179"/>
      <c r="KVU9" s="179"/>
      <c r="KVV9" s="179"/>
      <c r="KVW9" s="179"/>
      <c r="KVX9" s="199"/>
      <c r="KVY9" s="199"/>
      <c r="KVZ9" s="199"/>
      <c r="KWA9" s="199"/>
      <c r="KWB9" s="199"/>
      <c r="KWC9" s="199"/>
      <c r="KWD9" s="199"/>
      <c r="KWE9" s="199"/>
      <c r="KWF9" s="189"/>
      <c r="KWG9" s="209"/>
      <c r="KWH9" s="179"/>
      <c r="KWI9" s="179"/>
      <c r="KWJ9" s="179"/>
      <c r="KWK9" s="179"/>
      <c r="KWL9" s="179"/>
      <c r="KWM9" s="179"/>
      <c r="KWN9" s="199"/>
      <c r="KWO9" s="199"/>
      <c r="KWP9" s="199"/>
      <c r="KWQ9" s="199"/>
      <c r="KWR9" s="199"/>
      <c r="KWS9" s="199"/>
      <c r="KWT9" s="199"/>
      <c r="KWU9" s="199"/>
      <c r="KWV9" s="189"/>
      <c r="KWW9" s="209"/>
      <c r="KWX9" s="179"/>
      <c r="KWY9" s="179"/>
      <c r="KWZ9" s="179"/>
      <c r="KXA9" s="179"/>
      <c r="KXB9" s="179"/>
      <c r="KXC9" s="179"/>
      <c r="KXD9" s="199"/>
      <c r="KXE9" s="199"/>
      <c r="KXF9" s="199"/>
      <c r="KXG9" s="199"/>
      <c r="KXH9" s="199"/>
      <c r="KXI9" s="199"/>
      <c r="KXJ9" s="199"/>
      <c r="KXK9" s="199"/>
      <c r="KXL9" s="189"/>
      <c r="KXM9" s="209"/>
      <c r="KXN9" s="179"/>
      <c r="KXO9" s="179"/>
      <c r="KXP9" s="179"/>
      <c r="KXQ9" s="179"/>
      <c r="KXR9" s="179"/>
      <c r="KXS9" s="179"/>
      <c r="KXT9" s="199"/>
      <c r="KXU9" s="199"/>
      <c r="KXV9" s="199"/>
      <c r="KXW9" s="199"/>
      <c r="KXX9" s="199"/>
      <c r="KXY9" s="199"/>
      <c r="KXZ9" s="199"/>
      <c r="KYA9" s="199"/>
      <c r="KYB9" s="189"/>
      <c r="KYC9" s="209"/>
      <c r="KYD9" s="179"/>
      <c r="KYE9" s="179"/>
      <c r="KYF9" s="179"/>
      <c r="KYG9" s="179"/>
      <c r="KYH9" s="179"/>
      <c r="KYI9" s="179"/>
      <c r="KYJ9" s="199"/>
      <c r="KYK9" s="199"/>
      <c r="KYL9" s="199"/>
      <c r="KYM9" s="199"/>
      <c r="KYN9" s="199"/>
      <c r="KYO9" s="199"/>
      <c r="KYP9" s="199"/>
      <c r="KYQ9" s="199"/>
      <c r="KYR9" s="189"/>
      <c r="KYS9" s="209"/>
      <c r="KYT9" s="179"/>
      <c r="KYU9" s="179"/>
      <c r="KYV9" s="179"/>
      <c r="KYW9" s="179"/>
      <c r="KYX9" s="179"/>
      <c r="KYY9" s="179"/>
      <c r="KYZ9" s="199"/>
      <c r="KZA9" s="199"/>
      <c r="KZB9" s="199"/>
      <c r="KZC9" s="199"/>
      <c r="KZD9" s="199"/>
      <c r="KZE9" s="199"/>
      <c r="KZF9" s="199"/>
      <c r="KZG9" s="199"/>
      <c r="KZH9" s="189"/>
      <c r="KZI9" s="209"/>
      <c r="KZJ9" s="179"/>
      <c r="KZK9" s="179"/>
      <c r="KZL9" s="179"/>
      <c r="KZM9" s="179"/>
      <c r="KZN9" s="179"/>
      <c r="KZO9" s="179"/>
      <c r="KZP9" s="199"/>
      <c r="KZQ9" s="199"/>
      <c r="KZR9" s="199"/>
      <c r="KZS9" s="199"/>
      <c r="KZT9" s="199"/>
      <c r="KZU9" s="199"/>
      <c r="KZV9" s="199"/>
      <c r="KZW9" s="199"/>
      <c r="KZX9" s="189"/>
      <c r="KZY9" s="209"/>
      <c r="KZZ9" s="179"/>
      <c r="LAA9" s="179"/>
      <c r="LAB9" s="179"/>
      <c r="LAC9" s="179"/>
      <c r="LAD9" s="179"/>
      <c r="LAE9" s="179"/>
      <c r="LAF9" s="199"/>
      <c r="LAG9" s="199"/>
      <c r="LAH9" s="199"/>
      <c r="LAI9" s="199"/>
      <c r="LAJ9" s="199"/>
      <c r="LAK9" s="199"/>
      <c r="LAL9" s="199"/>
      <c r="LAM9" s="199"/>
      <c r="LAN9" s="189"/>
      <c r="LAO9" s="209"/>
      <c r="LAP9" s="179"/>
      <c r="LAQ9" s="179"/>
      <c r="LAR9" s="179"/>
      <c r="LAS9" s="179"/>
      <c r="LAT9" s="179"/>
      <c r="LAU9" s="179"/>
      <c r="LAV9" s="199"/>
      <c r="LAW9" s="199"/>
      <c r="LAX9" s="199"/>
      <c r="LAY9" s="199"/>
      <c r="LAZ9" s="199"/>
      <c r="LBA9" s="199"/>
      <c r="LBB9" s="199"/>
      <c r="LBC9" s="199"/>
      <c r="LBD9" s="189"/>
      <c r="LBE9" s="209"/>
      <c r="LBF9" s="179"/>
      <c r="LBG9" s="179"/>
      <c r="LBH9" s="179"/>
      <c r="LBI9" s="179"/>
      <c r="LBJ9" s="179"/>
      <c r="LBK9" s="179"/>
      <c r="LBL9" s="199"/>
      <c r="LBM9" s="199"/>
      <c r="LBN9" s="199"/>
      <c r="LBO9" s="199"/>
      <c r="LBP9" s="199"/>
      <c r="LBQ9" s="199"/>
      <c r="LBR9" s="199"/>
      <c r="LBS9" s="199"/>
      <c r="LBT9" s="189"/>
      <c r="LBU9" s="209"/>
      <c r="LBV9" s="179"/>
      <c r="LBW9" s="179"/>
      <c r="LBX9" s="179"/>
      <c r="LBY9" s="179"/>
      <c r="LBZ9" s="179"/>
      <c r="LCA9" s="179"/>
      <c r="LCB9" s="199"/>
      <c r="LCC9" s="199"/>
      <c r="LCD9" s="199"/>
      <c r="LCE9" s="199"/>
      <c r="LCF9" s="199"/>
      <c r="LCG9" s="199"/>
      <c r="LCH9" s="199"/>
      <c r="LCI9" s="199"/>
      <c r="LCJ9" s="189"/>
      <c r="LCK9" s="209"/>
      <c r="LCL9" s="179"/>
      <c r="LCM9" s="179"/>
      <c r="LCN9" s="179"/>
      <c r="LCO9" s="179"/>
      <c r="LCP9" s="179"/>
      <c r="LCQ9" s="179"/>
      <c r="LCR9" s="199"/>
      <c r="LCS9" s="199"/>
      <c r="LCT9" s="199"/>
      <c r="LCU9" s="199"/>
      <c r="LCV9" s="199"/>
      <c r="LCW9" s="199"/>
      <c r="LCX9" s="199"/>
      <c r="LCY9" s="199"/>
      <c r="LCZ9" s="189"/>
      <c r="LDA9" s="209"/>
      <c r="LDB9" s="179"/>
      <c r="LDC9" s="179"/>
      <c r="LDD9" s="179"/>
      <c r="LDE9" s="179"/>
      <c r="LDF9" s="179"/>
      <c r="LDG9" s="179"/>
      <c r="LDH9" s="199"/>
      <c r="LDI9" s="199"/>
      <c r="LDJ9" s="199"/>
      <c r="LDK9" s="199"/>
      <c r="LDL9" s="199"/>
      <c r="LDM9" s="199"/>
      <c r="LDN9" s="199"/>
      <c r="LDO9" s="199"/>
      <c r="LDP9" s="189"/>
      <c r="LDQ9" s="209"/>
      <c r="LDR9" s="179"/>
      <c r="LDS9" s="179"/>
      <c r="LDT9" s="179"/>
      <c r="LDU9" s="179"/>
      <c r="LDV9" s="179"/>
      <c r="LDW9" s="179"/>
      <c r="LDX9" s="199"/>
      <c r="LDY9" s="199"/>
      <c r="LDZ9" s="199"/>
      <c r="LEA9" s="199"/>
      <c r="LEB9" s="199"/>
      <c r="LEC9" s="199"/>
      <c r="LED9" s="199"/>
      <c r="LEE9" s="199"/>
      <c r="LEF9" s="189"/>
      <c r="LEG9" s="209"/>
      <c r="LEH9" s="179"/>
      <c r="LEI9" s="179"/>
      <c r="LEJ9" s="179"/>
      <c r="LEK9" s="179"/>
      <c r="LEL9" s="179"/>
      <c r="LEM9" s="179"/>
      <c r="LEN9" s="199"/>
      <c r="LEO9" s="199"/>
      <c r="LEP9" s="199"/>
      <c r="LEQ9" s="199"/>
      <c r="LER9" s="199"/>
      <c r="LES9" s="199"/>
      <c r="LET9" s="199"/>
      <c r="LEU9" s="199"/>
      <c r="LEV9" s="189"/>
      <c r="LEW9" s="209"/>
      <c r="LEX9" s="179"/>
      <c r="LEY9" s="179"/>
      <c r="LEZ9" s="179"/>
      <c r="LFA9" s="179"/>
      <c r="LFB9" s="179"/>
      <c r="LFC9" s="179"/>
      <c r="LFD9" s="199"/>
      <c r="LFE9" s="199"/>
      <c r="LFF9" s="199"/>
      <c r="LFG9" s="199"/>
      <c r="LFH9" s="199"/>
      <c r="LFI9" s="199"/>
      <c r="LFJ9" s="199"/>
      <c r="LFK9" s="199"/>
      <c r="LFL9" s="189"/>
      <c r="LFM9" s="209"/>
      <c r="LFN9" s="179"/>
      <c r="LFO9" s="179"/>
      <c r="LFP9" s="179"/>
      <c r="LFQ9" s="179"/>
      <c r="LFR9" s="179"/>
      <c r="LFS9" s="179"/>
      <c r="LFT9" s="199"/>
      <c r="LFU9" s="199"/>
      <c r="LFV9" s="199"/>
      <c r="LFW9" s="199"/>
      <c r="LFX9" s="199"/>
      <c r="LFY9" s="199"/>
      <c r="LFZ9" s="199"/>
      <c r="LGA9" s="199"/>
      <c r="LGB9" s="189"/>
      <c r="LGC9" s="209"/>
      <c r="LGD9" s="179"/>
      <c r="LGE9" s="179"/>
      <c r="LGF9" s="179"/>
      <c r="LGG9" s="179"/>
      <c r="LGH9" s="179"/>
      <c r="LGI9" s="179"/>
      <c r="LGJ9" s="199"/>
      <c r="LGK9" s="199"/>
      <c r="LGL9" s="199"/>
      <c r="LGM9" s="199"/>
      <c r="LGN9" s="199"/>
      <c r="LGO9" s="199"/>
      <c r="LGP9" s="199"/>
      <c r="LGQ9" s="199"/>
      <c r="LGR9" s="189"/>
      <c r="LGS9" s="209"/>
      <c r="LGT9" s="179"/>
      <c r="LGU9" s="179"/>
      <c r="LGV9" s="179"/>
      <c r="LGW9" s="179"/>
      <c r="LGX9" s="179"/>
      <c r="LGY9" s="179"/>
      <c r="LGZ9" s="199"/>
      <c r="LHA9" s="199"/>
      <c r="LHB9" s="199"/>
      <c r="LHC9" s="199"/>
      <c r="LHD9" s="199"/>
      <c r="LHE9" s="199"/>
      <c r="LHF9" s="199"/>
      <c r="LHG9" s="199"/>
      <c r="LHH9" s="189"/>
      <c r="LHI9" s="209"/>
      <c r="LHJ9" s="179"/>
      <c r="LHK9" s="179"/>
      <c r="LHL9" s="179"/>
      <c r="LHM9" s="179"/>
      <c r="LHN9" s="179"/>
      <c r="LHO9" s="179"/>
      <c r="LHP9" s="199"/>
      <c r="LHQ9" s="199"/>
      <c r="LHR9" s="199"/>
      <c r="LHS9" s="199"/>
      <c r="LHT9" s="199"/>
      <c r="LHU9" s="199"/>
      <c r="LHV9" s="199"/>
      <c r="LHW9" s="199"/>
      <c r="LHX9" s="189"/>
      <c r="LHY9" s="209"/>
      <c r="LHZ9" s="179"/>
      <c r="LIA9" s="179"/>
      <c r="LIB9" s="179"/>
      <c r="LIC9" s="179"/>
      <c r="LID9" s="179"/>
      <c r="LIE9" s="179"/>
      <c r="LIF9" s="199"/>
      <c r="LIG9" s="199"/>
      <c r="LIH9" s="199"/>
      <c r="LII9" s="199"/>
      <c r="LIJ9" s="199"/>
      <c r="LIK9" s="199"/>
      <c r="LIL9" s="199"/>
      <c r="LIM9" s="199"/>
      <c r="LIN9" s="189"/>
      <c r="LIO9" s="209"/>
      <c r="LIP9" s="179"/>
      <c r="LIQ9" s="179"/>
      <c r="LIR9" s="179"/>
      <c r="LIS9" s="179"/>
      <c r="LIT9" s="179"/>
      <c r="LIU9" s="179"/>
      <c r="LIV9" s="199"/>
      <c r="LIW9" s="199"/>
      <c r="LIX9" s="199"/>
      <c r="LIY9" s="199"/>
      <c r="LIZ9" s="199"/>
      <c r="LJA9" s="199"/>
      <c r="LJB9" s="199"/>
      <c r="LJC9" s="199"/>
      <c r="LJD9" s="189"/>
      <c r="LJE9" s="209"/>
      <c r="LJF9" s="179"/>
      <c r="LJG9" s="179"/>
      <c r="LJH9" s="179"/>
      <c r="LJI9" s="179"/>
      <c r="LJJ9" s="179"/>
      <c r="LJK9" s="179"/>
      <c r="LJL9" s="199"/>
      <c r="LJM9" s="199"/>
      <c r="LJN9" s="199"/>
      <c r="LJO9" s="199"/>
      <c r="LJP9" s="199"/>
      <c r="LJQ9" s="199"/>
      <c r="LJR9" s="199"/>
      <c r="LJS9" s="199"/>
      <c r="LJT9" s="189"/>
      <c r="LJU9" s="209"/>
      <c r="LJV9" s="179"/>
      <c r="LJW9" s="179"/>
      <c r="LJX9" s="179"/>
      <c r="LJY9" s="179"/>
      <c r="LJZ9" s="179"/>
      <c r="LKA9" s="179"/>
      <c r="LKB9" s="199"/>
      <c r="LKC9" s="199"/>
      <c r="LKD9" s="199"/>
      <c r="LKE9" s="199"/>
      <c r="LKF9" s="199"/>
      <c r="LKG9" s="199"/>
      <c r="LKH9" s="199"/>
      <c r="LKI9" s="199"/>
      <c r="LKJ9" s="189"/>
      <c r="LKK9" s="209"/>
      <c r="LKL9" s="179"/>
      <c r="LKM9" s="179"/>
      <c r="LKN9" s="179"/>
      <c r="LKO9" s="179"/>
      <c r="LKP9" s="179"/>
      <c r="LKQ9" s="179"/>
      <c r="LKR9" s="199"/>
      <c r="LKS9" s="199"/>
      <c r="LKT9" s="199"/>
      <c r="LKU9" s="199"/>
      <c r="LKV9" s="199"/>
      <c r="LKW9" s="199"/>
      <c r="LKX9" s="199"/>
      <c r="LKY9" s="199"/>
      <c r="LKZ9" s="189"/>
      <c r="LLA9" s="209"/>
      <c r="LLB9" s="179"/>
      <c r="LLC9" s="179"/>
      <c r="LLD9" s="179"/>
      <c r="LLE9" s="179"/>
      <c r="LLF9" s="179"/>
      <c r="LLG9" s="179"/>
      <c r="LLH9" s="199"/>
      <c r="LLI9" s="199"/>
      <c r="LLJ9" s="199"/>
      <c r="LLK9" s="199"/>
      <c r="LLL9" s="199"/>
      <c r="LLM9" s="199"/>
      <c r="LLN9" s="199"/>
      <c r="LLO9" s="199"/>
      <c r="LLP9" s="189"/>
      <c r="LLQ9" s="209"/>
      <c r="LLR9" s="179"/>
      <c r="LLS9" s="179"/>
      <c r="LLT9" s="179"/>
      <c r="LLU9" s="179"/>
      <c r="LLV9" s="179"/>
      <c r="LLW9" s="179"/>
      <c r="LLX9" s="199"/>
      <c r="LLY9" s="199"/>
      <c r="LLZ9" s="199"/>
      <c r="LMA9" s="199"/>
      <c r="LMB9" s="199"/>
      <c r="LMC9" s="199"/>
      <c r="LMD9" s="199"/>
      <c r="LME9" s="199"/>
      <c r="LMF9" s="189"/>
      <c r="LMG9" s="209"/>
      <c r="LMH9" s="179"/>
      <c r="LMI9" s="179"/>
      <c r="LMJ9" s="179"/>
      <c r="LMK9" s="179"/>
      <c r="LML9" s="179"/>
      <c r="LMM9" s="179"/>
      <c r="LMN9" s="199"/>
      <c r="LMO9" s="199"/>
      <c r="LMP9" s="199"/>
      <c r="LMQ9" s="199"/>
      <c r="LMR9" s="199"/>
      <c r="LMS9" s="199"/>
      <c r="LMT9" s="199"/>
      <c r="LMU9" s="199"/>
      <c r="LMV9" s="189"/>
      <c r="LMW9" s="209"/>
      <c r="LMX9" s="179"/>
      <c r="LMY9" s="179"/>
      <c r="LMZ9" s="179"/>
      <c r="LNA9" s="179"/>
      <c r="LNB9" s="179"/>
      <c r="LNC9" s="179"/>
      <c r="LND9" s="199"/>
      <c r="LNE9" s="199"/>
      <c r="LNF9" s="199"/>
      <c r="LNG9" s="199"/>
      <c r="LNH9" s="199"/>
      <c r="LNI9" s="199"/>
      <c r="LNJ9" s="199"/>
      <c r="LNK9" s="199"/>
      <c r="LNL9" s="189"/>
      <c r="LNM9" s="209"/>
      <c r="LNN9" s="179"/>
      <c r="LNO9" s="179"/>
      <c r="LNP9" s="179"/>
      <c r="LNQ9" s="179"/>
      <c r="LNR9" s="179"/>
      <c r="LNS9" s="179"/>
      <c r="LNT9" s="199"/>
      <c r="LNU9" s="199"/>
      <c r="LNV9" s="199"/>
      <c r="LNW9" s="199"/>
      <c r="LNX9" s="199"/>
      <c r="LNY9" s="199"/>
      <c r="LNZ9" s="199"/>
      <c r="LOA9" s="199"/>
      <c r="LOB9" s="189"/>
      <c r="LOC9" s="209"/>
      <c r="LOD9" s="179"/>
      <c r="LOE9" s="179"/>
      <c r="LOF9" s="179"/>
      <c r="LOG9" s="179"/>
      <c r="LOH9" s="179"/>
      <c r="LOI9" s="179"/>
      <c r="LOJ9" s="199"/>
      <c r="LOK9" s="199"/>
      <c r="LOL9" s="199"/>
      <c r="LOM9" s="199"/>
      <c r="LON9" s="199"/>
      <c r="LOO9" s="199"/>
      <c r="LOP9" s="199"/>
      <c r="LOQ9" s="199"/>
      <c r="LOR9" s="189"/>
      <c r="LOS9" s="209"/>
      <c r="LOT9" s="179"/>
      <c r="LOU9" s="179"/>
      <c r="LOV9" s="179"/>
      <c r="LOW9" s="179"/>
      <c r="LOX9" s="179"/>
      <c r="LOY9" s="179"/>
      <c r="LOZ9" s="199"/>
      <c r="LPA9" s="199"/>
      <c r="LPB9" s="199"/>
      <c r="LPC9" s="199"/>
      <c r="LPD9" s="199"/>
      <c r="LPE9" s="199"/>
      <c r="LPF9" s="199"/>
      <c r="LPG9" s="199"/>
      <c r="LPH9" s="189"/>
      <c r="LPI9" s="209"/>
      <c r="LPJ9" s="179"/>
      <c r="LPK9" s="179"/>
      <c r="LPL9" s="179"/>
      <c r="LPM9" s="179"/>
      <c r="LPN9" s="179"/>
      <c r="LPO9" s="179"/>
      <c r="LPP9" s="199"/>
      <c r="LPQ9" s="199"/>
      <c r="LPR9" s="199"/>
      <c r="LPS9" s="199"/>
      <c r="LPT9" s="199"/>
      <c r="LPU9" s="199"/>
      <c r="LPV9" s="199"/>
      <c r="LPW9" s="199"/>
      <c r="LPX9" s="189"/>
      <c r="LPY9" s="209"/>
      <c r="LPZ9" s="179"/>
      <c r="LQA9" s="179"/>
      <c r="LQB9" s="179"/>
      <c r="LQC9" s="179"/>
      <c r="LQD9" s="179"/>
      <c r="LQE9" s="179"/>
      <c r="LQF9" s="199"/>
      <c r="LQG9" s="199"/>
      <c r="LQH9" s="199"/>
      <c r="LQI9" s="199"/>
      <c r="LQJ9" s="199"/>
      <c r="LQK9" s="199"/>
      <c r="LQL9" s="199"/>
      <c r="LQM9" s="199"/>
      <c r="LQN9" s="189"/>
      <c r="LQO9" s="209"/>
      <c r="LQP9" s="179"/>
      <c r="LQQ9" s="179"/>
      <c r="LQR9" s="179"/>
      <c r="LQS9" s="179"/>
      <c r="LQT9" s="179"/>
      <c r="LQU9" s="179"/>
      <c r="LQV9" s="199"/>
      <c r="LQW9" s="199"/>
      <c r="LQX9" s="199"/>
      <c r="LQY9" s="199"/>
      <c r="LQZ9" s="199"/>
      <c r="LRA9" s="199"/>
      <c r="LRB9" s="199"/>
      <c r="LRC9" s="199"/>
      <c r="LRD9" s="189"/>
      <c r="LRE9" s="209"/>
      <c r="LRF9" s="179"/>
      <c r="LRG9" s="179"/>
      <c r="LRH9" s="179"/>
      <c r="LRI9" s="179"/>
      <c r="LRJ9" s="179"/>
      <c r="LRK9" s="179"/>
      <c r="LRL9" s="199"/>
      <c r="LRM9" s="199"/>
      <c r="LRN9" s="199"/>
      <c r="LRO9" s="199"/>
      <c r="LRP9" s="199"/>
      <c r="LRQ9" s="199"/>
      <c r="LRR9" s="199"/>
      <c r="LRS9" s="199"/>
      <c r="LRT9" s="189"/>
      <c r="LRU9" s="209"/>
      <c r="LRV9" s="179"/>
      <c r="LRW9" s="179"/>
      <c r="LRX9" s="179"/>
      <c r="LRY9" s="179"/>
      <c r="LRZ9" s="179"/>
      <c r="LSA9" s="179"/>
      <c r="LSB9" s="199"/>
      <c r="LSC9" s="199"/>
      <c r="LSD9" s="199"/>
      <c r="LSE9" s="199"/>
      <c r="LSF9" s="199"/>
      <c r="LSG9" s="199"/>
      <c r="LSH9" s="199"/>
      <c r="LSI9" s="199"/>
      <c r="LSJ9" s="189"/>
      <c r="LSK9" s="209"/>
      <c r="LSL9" s="179"/>
      <c r="LSM9" s="179"/>
      <c r="LSN9" s="179"/>
      <c r="LSO9" s="179"/>
      <c r="LSP9" s="179"/>
      <c r="LSQ9" s="179"/>
      <c r="LSR9" s="199"/>
      <c r="LSS9" s="199"/>
      <c r="LST9" s="199"/>
      <c r="LSU9" s="199"/>
      <c r="LSV9" s="199"/>
      <c r="LSW9" s="199"/>
      <c r="LSX9" s="199"/>
      <c r="LSY9" s="199"/>
      <c r="LSZ9" s="189"/>
      <c r="LTA9" s="209"/>
      <c r="LTB9" s="179"/>
      <c r="LTC9" s="179"/>
      <c r="LTD9" s="179"/>
      <c r="LTE9" s="179"/>
      <c r="LTF9" s="179"/>
      <c r="LTG9" s="179"/>
      <c r="LTH9" s="199"/>
      <c r="LTI9" s="199"/>
      <c r="LTJ9" s="199"/>
      <c r="LTK9" s="199"/>
      <c r="LTL9" s="199"/>
      <c r="LTM9" s="199"/>
      <c r="LTN9" s="199"/>
      <c r="LTO9" s="199"/>
      <c r="LTP9" s="189"/>
      <c r="LTQ9" s="209"/>
      <c r="LTR9" s="179"/>
      <c r="LTS9" s="179"/>
      <c r="LTT9" s="179"/>
      <c r="LTU9" s="179"/>
      <c r="LTV9" s="179"/>
      <c r="LTW9" s="179"/>
      <c r="LTX9" s="199"/>
      <c r="LTY9" s="199"/>
      <c r="LTZ9" s="199"/>
      <c r="LUA9" s="199"/>
      <c r="LUB9" s="199"/>
      <c r="LUC9" s="199"/>
      <c r="LUD9" s="199"/>
      <c r="LUE9" s="199"/>
      <c r="LUF9" s="189"/>
      <c r="LUG9" s="209"/>
      <c r="LUH9" s="179"/>
      <c r="LUI9" s="179"/>
      <c r="LUJ9" s="179"/>
      <c r="LUK9" s="179"/>
      <c r="LUL9" s="179"/>
      <c r="LUM9" s="179"/>
      <c r="LUN9" s="199"/>
      <c r="LUO9" s="199"/>
      <c r="LUP9" s="199"/>
      <c r="LUQ9" s="199"/>
      <c r="LUR9" s="199"/>
      <c r="LUS9" s="199"/>
      <c r="LUT9" s="199"/>
      <c r="LUU9" s="199"/>
      <c r="LUV9" s="189"/>
      <c r="LUW9" s="209"/>
      <c r="LUX9" s="179"/>
      <c r="LUY9" s="179"/>
      <c r="LUZ9" s="179"/>
      <c r="LVA9" s="179"/>
      <c r="LVB9" s="179"/>
      <c r="LVC9" s="179"/>
      <c r="LVD9" s="199"/>
      <c r="LVE9" s="199"/>
      <c r="LVF9" s="199"/>
      <c r="LVG9" s="199"/>
      <c r="LVH9" s="199"/>
      <c r="LVI9" s="199"/>
      <c r="LVJ9" s="199"/>
      <c r="LVK9" s="199"/>
      <c r="LVL9" s="189"/>
      <c r="LVM9" s="209"/>
      <c r="LVN9" s="179"/>
      <c r="LVO9" s="179"/>
      <c r="LVP9" s="179"/>
      <c r="LVQ9" s="179"/>
      <c r="LVR9" s="179"/>
      <c r="LVS9" s="179"/>
      <c r="LVT9" s="199"/>
      <c r="LVU9" s="199"/>
      <c r="LVV9" s="199"/>
      <c r="LVW9" s="199"/>
      <c r="LVX9" s="199"/>
      <c r="LVY9" s="199"/>
      <c r="LVZ9" s="199"/>
      <c r="LWA9" s="199"/>
      <c r="LWB9" s="189"/>
      <c r="LWC9" s="209"/>
      <c r="LWD9" s="179"/>
      <c r="LWE9" s="179"/>
      <c r="LWF9" s="179"/>
      <c r="LWG9" s="179"/>
      <c r="LWH9" s="179"/>
      <c r="LWI9" s="179"/>
      <c r="LWJ9" s="199"/>
      <c r="LWK9" s="199"/>
      <c r="LWL9" s="199"/>
      <c r="LWM9" s="199"/>
      <c r="LWN9" s="199"/>
      <c r="LWO9" s="199"/>
      <c r="LWP9" s="199"/>
      <c r="LWQ9" s="199"/>
      <c r="LWR9" s="189"/>
      <c r="LWS9" s="209"/>
      <c r="LWT9" s="179"/>
      <c r="LWU9" s="179"/>
      <c r="LWV9" s="179"/>
      <c r="LWW9" s="179"/>
      <c r="LWX9" s="179"/>
      <c r="LWY9" s="179"/>
      <c r="LWZ9" s="199"/>
      <c r="LXA9" s="199"/>
      <c r="LXB9" s="199"/>
      <c r="LXC9" s="199"/>
      <c r="LXD9" s="199"/>
      <c r="LXE9" s="199"/>
      <c r="LXF9" s="199"/>
      <c r="LXG9" s="199"/>
      <c r="LXH9" s="189"/>
      <c r="LXI9" s="209"/>
      <c r="LXJ9" s="179"/>
      <c r="LXK9" s="179"/>
      <c r="LXL9" s="179"/>
      <c r="LXM9" s="179"/>
      <c r="LXN9" s="179"/>
      <c r="LXO9" s="179"/>
      <c r="LXP9" s="199"/>
      <c r="LXQ9" s="199"/>
      <c r="LXR9" s="199"/>
      <c r="LXS9" s="199"/>
      <c r="LXT9" s="199"/>
      <c r="LXU9" s="199"/>
      <c r="LXV9" s="199"/>
      <c r="LXW9" s="199"/>
      <c r="LXX9" s="189"/>
      <c r="LXY9" s="209"/>
      <c r="LXZ9" s="179"/>
      <c r="LYA9" s="179"/>
      <c r="LYB9" s="179"/>
      <c r="LYC9" s="179"/>
      <c r="LYD9" s="179"/>
      <c r="LYE9" s="179"/>
      <c r="LYF9" s="199"/>
      <c r="LYG9" s="199"/>
      <c r="LYH9" s="199"/>
      <c r="LYI9" s="199"/>
      <c r="LYJ9" s="199"/>
      <c r="LYK9" s="199"/>
      <c r="LYL9" s="199"/>
      <c r="LYM9" s="199"/>
      <c r="LYN9" s="189"/>
      <c r="LYO9" s="209"/>
      <c r="LYP9" s="179"/>
      <c r="LYQ9" s="179"/>
      <c r="LYR9" s="179"/>
      <c r="LYS9" s="179"/>
      <c r="LYT9" s="179"/>
      <c r="LYU9" s="179"/>
      <c r="LYV9" s="199"/>
      <c r="LYW9" s="199"/>
      <c r="LYX9" s="199"/>
      <c r="LYY9" s="199"/>
      <c r="LYZ9" s="199"/>
      <c r="LZA9" s="199"/>
      <c r="LZB9" s="199"/>
      <c r="LZC9" s="199"/>
      <c r="LZD9" s="189"/>
      <c r="LZE9" s="209"/>
      <c r="LZF9" s="179"/>
      <c r="LZG9" s="179"/>
      <c r="LZH9" s="179"/>
      <c r="LZI9" s="179"/>
      <c r="LZJ9" s="179"/>
      <c r="LZK9" s="179"/>
      <c r="LZL9" s="199"/>
      <c r="LZM9" s="199"/>
      <c r="LZN9" s="199"/>
      <c r="LZO9" s="199"/>
      <c r="LZP9" s="199"/>
      <c r="LZQ9" s="199"/>
      <c r="LZR9" s="199"/>
      <c r="LZS9" s="199"/>
      <c r="LZT9" s="189"/>
      <c r="LZU9" s="209"/>
      <c r="LZV9" s="179"/>
      <c r="LZW9" s="179"/>
      <c r="LZX9" s="179"/>
      <c r="LZY9" s="179"/>
      <c r="LZZ9" s="179"/>
      <c r="MAA9" s="179"/>
      <c r="MAB9" s="199"/>
      <c r="MAC9" s="199"/>
      <c r="MAD9" s="199"/>
      <c r="MAE9" s="199"/>
      <c r="MAF9" s="199"/>
      <c r="MAG9" s="199"/>
      <c r="MAH9" s="199"/>
      <c r="MAI9" s="199"/>
      <c r="MAJ9" s="189"/>
      <c r="MAK9" s="209"/>
      <c r="MAL9" s="179"/>
      <c r="MAM9" s="179"/>
      <c r="MAN9" s="179"/>
      <c r="MAO9" s="179"/>
      <c r="MAP9" s="179"/>
      <c r="MAQ9" s="179"/>
      <c r="MAR9" s="199"/>
      <c r="MAS9" s="199"/>
      <c r="MAT9" s="199"/>
      <c r="MAU9" s="199"/>
      <c r="MAV9" s="199"/>
      <c r="MAW9" s="199"/>
      <c r="MAX9" s="199"/>
      <c r="MAY9" s="199"/>
      <c r="MAZ9" s="189"/>
      <c r="MBA9" s="209"/>
      <c r="MBB9" s="179"/>
      <c r="MBC9" s="179"/>
      <c r="MBD9" s="179"/>
      <c r="MBE9" s="179"/>
      <c r="MBF9" s="179"/>
      <c r="MBG9" s="179"/>
      <c r="MBH9" s="199"/>
      <c r="MBI9" s="199"/>
      <c r="MBJ9" s="199"/>
      <c r="MBK9" s="199"/>
      <c r="MBL9" s="199"/>
      <c r="MBM9" s="199"/>
      <c r="MBN9" s="199"/>
      <c r="MBO9" s="199"/>
      <c r="MBP9" s="189"/>
      <c r="MBQ9" s="209"/>
      <c r="MBR9" s="179"/>
      <c r="MBS9" s="179"/>
      <c r="MBT9" s="179"/>
      <c r="MBU9" s="179"/>
      <c r="MBV9" s="179"/>
      <c r="MBW9" s="179"/>
      <c r="MBX9" s="199"/>
      <c r="MBY9" s="199"/>
      <c r="MBZ9" s="199"/>
      <c r="MCA9" s="199"/>
      <c r="MCB9" s="199"/>
      <c r="MCC9" s="199"/>
      <c r="MCD9" s="199"/>
      <c r="MCE9" s="199"/>
      <c r="MCF9" s="189"/>
      <c r="MCG9" s="209"/>
      <c r="MCH9" s="179"/>
      <c r="MCI9" s="179"/>
      <c r="MCJ9" s="179"/>
      <c r="MCK9" s="179"/>
      <c r="MCL9" s="179"/>
      <c r="MCM9" s="179"/>
      <c r="MCN9" s="199"/>
      <c r="MCO9" s="199"/>
      <c r="MCP9" s="199"/>
      <c r="MCQ9" s="199"/>
      <c r="MCR9" s="199"/>
      <c r="MCS9" s="199"/>
      <c r="MCT9" s="199"/>
      <c r="MCU9" s="199"/>
      <c r="MCV9" s="189"/>
      <c r="MCW9" s="209"/>
      <c r="MCX9" s="179"/>
      <c r="MCY9" s="179"/>
      <c r="MCZ9" s="179"/>
      <c r="MDA9" s="179"/>
      <c r="MDB9" s="179"/>
      <c r="MDC9" s="179"/>
      <c r="MDD9" s="199"/>
      <c r="MDE9" s="199"/>
      <c r="MDF9" s="199"/>
      <c r="MDG9" s="199"/>
      <c r="MDH9" s="199"/>
      <c r="MDI9" s="199"/>
      <c r="MDJ9" s="199"/>
      <c r="MDK9" s="199"/>
      <c r="MDL9" s="189"/>
      <c r="MDM9" s="209"/>
      <c r="MDN9" s="179"/>
      <c r="MDO9" s="179"/>
      <c r="MDP9" s="179"/>
      <c r="MDQ9" s="179"/>
      <c r="MDR9" s="179"/>
      <c r="MDS9" s="179"/>
      <c r="MDT9" s="199"/>
      <c r="MDU9" s="199"/>
      <c r="MDV9" s="199"/>
      <c r="MDW9" s="199"/>
      <c r="MDX9" s="199"/>
      <c r="MDY9" s="199"/>
      <c r="MDZ9" s="199"/>
      <c r="MEA9" s="199"/>
      <c r="MEB9" s="189"/>
      <c r="MEC9" s="209"/>
      <c r="MED9" s="179"/>
      <c r="MEE9" s="179"/>
      <c r="MEF9" s="179"/>
      <c r="MEG9" s="179"/>
      <c r="MEH9" s="179"/>
      <c r="MEI9" s="179"/>
      <c r="MEJ9" s="199"/>
      <c r="MEK9" s="199"/>
      <c r="MEL9" s="199"/>
      <c r="MEM9" s="199"/>
      <c r="MEN9" s="199"/>
      <c r="MEO9" s="199"/>
      <c r="MEP9" s="199"/>
      <c r="MEQ9" s="199"/>
      <c r="MER9" s="189"/>
      <c r="MES9" s="209"/>
      <c r="MET9" s="179"/>
      <c r="MEU9" s="179"/>
      <c r="MEV9" s="179"/>
      <c r="MEW9" s="179"/>
      <c r="MEX9" s="179"/>
      <c r="MEY9" s="179"/>
      <c r="MEZ9" s="199"/>
      <c r="MFA9" s="199"/>
      <c r="MFB9" s="199"/>
      <c r="MFC9" s="199"/>
      <c r="MFD9" s="199"/>
      <c r="MFE9" s="199"/>
      <c r="MFF9" s="199"/>
      <c r="MFG9" s="199"/>
      <c r="MFH9" s="189"/>
      <c r="MFI9" s="209"/>
      <c r="MFJ9" s="179"/>
      <c r="MFK9" s="179"/>
      <c r="MFL9" s="179"/>
      <c r="MFM9" s="179"/>
      <c r="MFN9" s="179"/>
      <c r="MFO9" s="179"/>
      <c r="MFP9" s="199"/>
      <c r="MFQ9" s="199"/>
      <c r="MFR9" s="199"/>
      <c r="MFS9" s="199"/>
      <c r="MFT9" s="199"/>
      <c r="MFU9" s="199"/>
      <c r="MFV9" s="199"/>
      <c r="MFW9" s="199"/>
      <c r="MFX9" s="189"/>
      <c r="MFY9" s="209"/>
      <c r="MFZ9" s="179"/>
      <c r="MGA9" s="179"/>
      <c r="MGB9" s="179"/>
      <c r="MGC9" s="179"/>
      <c r="MGD9" s="179"/>
      <c r="MGE9" s="179"/>
      <c r="MGF9" s="199"/>
      <c r="MGG9" s="199"/>
      <c r="MGH9" s="199"/>
      <c r="MGI9" s="199"/>
      <c r="MGJ9" s="199"/>
      <c r="MGK9" s="199"/>
      <c r="MGL9" s="199"/>
      <c r="MGM9" s="199"/>
      <c r="MGN9" s="189"/>
      <c r="MGO9" s="209"/>
      <c r="MGP9" s="179"/>
      <c r="MGQ9" s="179"/>
      <c r="MGR9" s="179"/>
      <c r="MGS9" s="179"/>
      <c r="MGT9" s="179"/>
      <c r="MGU9" s="179"/>
      <c r="MGV9" s="199"/>
      <c r="MGW9" s="199"/>
      <c r="MGX9" s="199"/>
      <c r="MGY9" s="199"/>
      <c r="MGZ9" s="199"/>
      <c r="MHA9" s="199"/>
      <c r="MHB9" s="199"/>
      <c r="MHC9" s="199"/>
      <c r="MHD9" s="189"/>
      <c r="MHE9" s="209"/>
      <c r="MHF9" s="179"/>
      <c r="MHG9" s="179"/>
      <c r="MHH9" s="179"/>
      <c r="MHI9" s="179"/>
      <c r="MHJ9" s="179"/>
      <c r="MHK9" s="179"/>
      <c r="MHL9" s="199"/>
      <c r="MHM9" s="199"/>
      <c r="MHN9" s="199"/>
      <c r="MHO9" s="199"/>
      <c r="MHP9" s="199"/>
      <c r="MHQ9" s="199"/>
      <c r="MHR9" s="199"/>
      <c r="MHS9" s="199"/>
      <c r="MHT9" s="189"/>
      <c r="MHU9" s="209"/>
      <c r="MHV9" s="179"/>
      <c r="MHW9" s="179"/>
      <c r="MHX9" s="179"/>
      <c r="MHY9" s="179"/>
      <c r="MHZ9" s="179"/>
      <c r="MIA9" s="179"/>
      <c r="MIB9" s="199"/>
      <c r="MIC9" s="199"/>
      <c r="MID9" s="199"/>
      <c r="MIE9" s="199"/>
      <c r="MIF9" s="199"/>
      <c r="MIG9" s="199"/>
      <c r="MIH9" s="199"/>
      <c r="MII9" s="199"/>
      <c r="MIJ9" s="189"/>
      <c r="MIK9" s="209"/>
      <c r="MIL9" s="179"/>
      <c r="MIM9" s="179"/>
      <c r="MIN9" s="179"/>
      <c r="MIO9" s="179"/>
      <c r="MIP9" s="179"/>
      <c r="MIQ9" s="179"/>
      <c r="MIR9" s="199"/>
      <c r="MIS9" s="199"/>
      <c r="MIT9" s="199"/>
      <c r="MIU9" s="199"/>
      <c r="MIV9" s="199"/>
      <c r="MIW9" s="199"/>
      <c r="MIX9" s="199"/>
      <c r="MIY9" s="199"/>
      <c r="MIZ9" s="189"/>
      <c r="MJA9" s="209"/>
      <c r="MJB9" s="179"/>
      <c r="MJC9" s="179"/>
      <c r="MJD9" s="179"/>
      <c r="MJE9" s="179"/>
      <c r="MJF9" s="179"/>
      <c r="MJG9" s="179"/>
      <c r="MJH9" s="199"/>
      <c r="MJI9" s="199"/>
      <c r="MJJ9" s="199"/>
      <c r="MJK9" s="199"/>
      <c r="MJL9" s="199"/>
      <c r="MJM9" s="199"/>
      <c r="MJN9" s="199"/>
      <c r="MJO9" s="199"/>
      <c r="MJP9" s="189"/>
      <c r="MJQ9" s="209"/>
      <c r="MJR9" s="179"/>
      <c r="MJS9" s="179"/>
      <c r="MJT9" s="179"/>
      <c r="MJU9" s="179"/>
      <c r="MJV9" s="179"/>
      <c r="MJW9" s="179"/>
      <c r="MJX9" s="199"/>
      <c r="MJY9" s="199"/>
      <c r="MJZ9" s="199"/>
      <c r="MKA9" s="199"/>
      <c r="MKB9" s="199"/>
      <c r="MKC9" s="199"/>
      <c r="MKD9" s="199"/>
      <c r="MKE9" s="199"/>
      <c r="MKF9" s="189"/>
      <c r="MKG9" s="209"/>
      <c r="MKH9" s="179"/>
      <c r="MKI9" s="179"/>
      <c r="MKJ9" s="179"/>
      <c r="MKK9" s="179"/>
      <c r="MKL9" s="179"/>
      <c r="MKM9" s="179"/>
      <c r="MKN9" s="199"/>
      <c r="MKO9" s="199"/>
      <c r="MKP9" s="199"/>
      <c r="MKQ9" s="199"/>
      <c r="MKR9" s="199"/>
      <c r="MKS9" s="199"/>
      <c r="MKT9" s="199"/>
      <c r="MKU9" s="199"/>
      <c r="MKV9" s="189"/>
      <c r="MKW9" s="209"/>
      <c r="MKX9" s="179"/>
      <c r="MKY9" s="179"/>
      <c r="MKZ9" s="179"/>
      <c r="MLA9" s="179"/>
      <c r="MLB9" s="179"/>
      <c r="MLC9" s="179"/>
      <c r="MLD9" s="199"/>
      <c r="MLE9" s="199"/>
      <c r="MLF9" s="199"/>
      <c r="MLG9" s="199"/>
      <c r="MLH9" s="199"/>
      <c r="MLI9" s="199"/>
      <c r="MLJ9" s="199"/>
      <c r="MLK9" s="199"/>
      <c r="MLL9" s="189"/>
      <c r="MLM9" s="209"/>
      <c r="MLN9" s="179"/>
      <c r="MLO9" s="179"/>
      <c r="MLP9" s="179"/>
      <c r="MLQ9" s="179"/>
      <c r="MLR9" s="179"/>
      <c r="MLS9" s="179"/>
      <c r="MLT9" s="199"/>
      <c r="MLU9" s="199"/>
      <c r="MLV9" s="199"/>
      <c r="MLW9" s="199"/>
      <c r="MLX9" s="199"/>
      <c r="MLY9" s="199"/>
      <c r="MLZ9" s="199"/>
      <c r="MMA9" s="199"/>
      <c r="MMB9" s="189"/>
      <c r="MMC9" s="209"/>
      <c r="MMD9" s="179"/>
      <c r="MME9" s="179"/>
      <c r="MMF9" s="179"/>
      <c r="MMG9" s="179"/>
      <c r="MMH9" s="179"/>
      <c r="MMI9" s="179"/>
      <c r="MMJ9" s="199"/>
      <c r="MMK9" s="199"/>
      <c r="MML9" s="199"/>
      <c r="MMM9" s="199"/>
      <c r="MMN9" s="199"/>
      <c r="MMO9" s="199"/>
      <c r="MMP9" s="199"/>
      <c r="MMQ9" s="199"/>
      <c r="MMR9" s="189"/>
      <c r="MMS9" s="209"/>
      <c r="MMT9" s="179"/>
      <c r="MMU9" s="179"/>
      <c r="MMV9" s="179"/>
      <c r="MMW9" s="179"/>
      <c r="MMX9" s="179"/>
      <c r="MMY9" s="179"/>
      <c r="MMZ9" s="199"/>
      <c r="MNA9" s="199"/>
      <c r="MNB9" s="199"/>
      <c r="MNC9" s="199"/>
      <c r="MND9" s="199"/>
      <c r="MNE9" s="199"/>
      <c r="MNF9" s="199"/>
      <c r="MNG9" s="199"/>
      <c r="MNH9" s="189"/>
      <c r="MNI9" s="209"/>
      <c r="MNJ9" s="179"/>
      <c r="MNK9" s="179"/>
      <c r="MNL9" s="179"/>
      <c r="MNM9" s="179"/>
      <c r="MNN9" s="179"/>
      <c r="MNO9" s="179"/>
      <c r="MNP9" s="199"/>
      <c r="MNQ9" s="199"/>
      <c r="MNR9" s="199"/>
      <c r="MNS9" s="199"/>
      <c r="MNT9" s="199"/>
      <c r="MNU9" s="199"/>
      <c r="MNV9" s="199"/>
      <c r="MNW9" s="199"/>
      <c r="MNX9" s="189"/>
      <c r="MNY9" s="209"/>
      <c r="MNZ9" s="179"/>
      <c r="MOA9" s="179"/>
      <c r="MOB9" s="179"/>
      <c r="MOC9" s="179"/>
      <c r="MOD9" s="179"/>
      <c r="MOE9" s="179"/>
      <c r="MOF9" s="199"/>
      <c r="MOG9" s="199"/>
      <c r="MOH9" s="199"/>
      <c r="MOI9" s="199"/>
      <c r="MOJ9" s="199"/>
      <c r="MOK9" s="199"/>
      <c r="MOL9" s="199"/>
      <c r="MOM9" s="199"/>
      <c r="MON9" s="189"/>
      <c r="MOO9" s="209"/>
      <c r="MOP9" s="179"/>
      <c r="MOQ9" s="179"/>
      <c r="MOR9" s="179"/>
      <c r="MOS9" s="179"/>
      <c r="MOT9" s="179"/>
      <c r="MOU9" s="179"/>
      <c r="MOV9" s="199"/>
      <c r="MOW9" s="199"/>
      <c r="MOX9" s="199"/>
      <c r="MOY9" s="199"/>
      <c r="MOZ9" s="199"/>
      <c r="MPA9" s="199"/>
      <c r="MPB9" s="199"/>
      <c r="MPC9" s="199"/>
      <c r="MPD9" s="189"/>
      <c r="MPE9" s="209"/>
      <c r="MPF9" s="179"/>
      <c r="MPG9" s="179"/>
      <c r="MPH9" s="179"/>
      <c r="MPI9" s="179"/>
      <c r="MPJ9" s="179"/>
      <c r="MPK9" s="179"/>
      <c r="MPL9" s="199"/>
      <c r="MPM9" s="199"/>
      <c r="MPN9" s="199"/>
      <c r="MPO9" s="199"/>
      <c r="MPP9" s="199"/>
      <c r="MPQ9" s="199"/>
      <c r="MPR9" s="199"/>
      <c r="MPS9" s="199"/>
      <c r="MPT9" s="189"/>
      <c r="MPU9" s="209"/>
      <c r="MPV9" s="179"/>
      <c r="MPW9" s="179"/>
      <c r="MPX9" s="179"/>
      <c r="MPY9" s="179"/>
      <c r="MPZ9" s="179"/>
      <c r="MQA9" s="179"/>
      <c r="MQB9" s="199"/>
      <c r="MQC9" s="199"/>
      <c r="MQD9" s="199"/>
      <c r="MQE9" s="199"/>
      <c r="MQF9" s="199"/>
      <c r="MQG9" s="199"/>
      <c r="MQH9" s="199"/>
      <c r="MQI9" s="199"/>
      <c r="MQJ9" s="189"/>
      <c r="MQK9" s="209"/>
      <c r="MQL9" s="179"/>
      <c r="MQM9" s="179"/>
      <c r="MQN9" s="179"/>
      <c r="MQO9" s="179"/>
      <c r="MQP9" s="179"/>
      <c r="MQQ9" s="179"/>
      <c r="MQR9" s="199"/>
      <c r="MQS9" s="199"/>
      <c r="MQT9" s="199"/>
      <c r="MQU9" s="199"/>
      <c r="MQV9" s="199"/>
      <c r="MQW9" s="199"/>
      <c r="MQX9" s="199"/>
      <c r="MQY9" s="199"/>
      <c r="MQZ9" s="189"/>
      <c r="MRA9" s="209"/>
      <c r="MRB9" s="179"/>
      <c r="MRC9" s="179"/>
      <c r="MRD9" s="179"/>
      <c r="MRE9" s="179"/>
      <c r="MRF9" s="179"/>
      <c r="MRG9" s="179"/>
      <c r="MRH9" s="199"/>
      <c r="MRI9" s="199"/>
      <c r="MRJ9" s="199"/>
      <c r="MRK9" s="199"/>
      <c r="MRL9" s="199"/>
      <c r="MRM9" s="199"/>
      <c r="MRN9" s="199"/>
      <c r="MRO9" s="199"/>
      <c r="MRP9" s="189"/>
      <c r="MRQ9" s="209"/>
      <c r="MRR9" s="179"/>
      <c r="MRS9" s="179"/>
      <c r="MRT9" s="179"/>
      <c r="MRU9" s="179"/>
      <c r="MRV9" s="179"/>
      <c r="MRW9" s="179"/>
      <c r="MRX9" s="199"/>
      <c r="MRY9" s="199"/>
      <c r="MRZ9" s="199"/>
      <c r="MSA9" s="199"/>
      <c r="MSB9" s="199"/>
      <c r="MSC9" s="199"/>
      <c r="MSD9" s="199"/>
      <c r="MSE9" s="199"/>
      <c r="MSF9" s="189"/>
      <c r="MSG9" s="209"/>
      <c r="MSH9" s="179"/>
      <c r="MSI9" s="179"/>
      <c r="MSJ9" s="179"/>
      <c r="MSK9" s="179"/>
      <c r="MSL9" s="179"/>
      <c r="MSM9" s="179"/>
      <c r="MSN9" s="199"/>
      <c r="MSO9" s="199"/>
      <c r="MSP9" s="199"/>
      <c r="MSQ9" s="199"/>
      <c r="MSR9" s="199"/>
      <c r="MSS9" s="199"/>
      <c r="MST9" s="199"/>
      <c r="MSU9" s="199"/>
      <c r="MSV9" s="189"/>
      <c r="MSW9" s="209"/>
      <c r="MSX9" s="179"/>
      <c r="MSY9" s="179"/>
      <c r="MSZ9" s="179"/>
      <c r="MTA9" s="179"/>
      <c r="MTB9" s="179"/>
      <c r="MTC9" s="179"/>
      <c r="MTD9" s="199"/>
      <c r="MTE9" s="199"/>
      <c r="MTF9" s="199"/>
      <c r="MTG9" s="199"/>
      <c r="MTH9" s="199"/>
      <c r="MTI9" s="199"/>
      <c r="MTJ9" s="199"/>
      <c r="MTK9" s="199"/>
      <c r="MTL9" s="189"/>
      <c r="MTM9" s="209"/>
      <c r="MTN9" s="179"/>
      <c r="MTO9" s="179"/>
      <c r="MTP9" s="179"/>
      <c r="MTQ9" s="179"/>
      <c r="MTR9" s="179"/>
      <c r="MTS9" s="179"/>
      <c r="MTT9" s="199"/>
      <c r="MTU9" s="199"/>
      <c r="MTV9" s="199"/>
      <c r="MTW9" s="199"/>
      <c r="MTX9" s="199"/>
      <c r="MTY9" s="199"/>
      <c r="MTZ9" s="199"/>
      <c r="MUA9" s="199"/>
      <c r="MUB9" s="189"/>
      <c r="MUC9" s="209"/>
      <c r="MUD9" s="179"/>
      <c r="MUE9" s="179"/>
      <c r="MUF9" s="179"/>
      <c r="MUG9" s="179"/>
      <c r="MUH9" s="179"/>
      <c r="MUI9" s="179"/>
      <c r="MUJ9" s="199"/>
      <c r="MUK9" s="199"/>
      <c r="MUL9" s="199"/>
      <c r="MUM9" s="199"/>
      <c r="MUN9" s="199"/>
      <c r="MUO9" s="199"/>
      <c r="MUP9" s="199"/>
      <c r="MUQ9" s="199"/>
      <c r="MUR9" s="189"/>
      <c r="MUS9" s="209"/>
      <c r="MUT9" s="179"/>
      <c r="MUU9" s="179"/>
      <c r="MUV9" s="179"/>
      <c r="MUW9" s="179"/>
      <c r="MUX9" s="179"/>
      <c r="MUY9" s="179"/>
      <c r="MUZ9" s="199"/>
      <c r="MVA9" s="199"/>
      <c r="MVB9" s="199"/>
      <c r="MVC9" s="199"/>
      <c r="MVD9" s="199"/>
      <c r="MVE9" s="199"/>
      <c r="MVF9" s="199"/>
      <c r="MVG9" s="199"/>
      <c r="MVH9" s="189"/>
      <c r="MVI9" s="209"/>
      <c r="MVJ9" s="179"/>
      <c r="MVK9" s="179"/>
      <c r="MVL9" s="179"/>
      <c r="MVM9" s="179"/>
      <c r="MVN9" s="179"/>
      <c r="MVO9" s="179"/>
      <c r="MVP9" s="199"/>
      <c r="MVQ9" s="199"/>
      <c r="MVR9" s="199"/>
      <c r="MVS9" s="199"/>
      <c r="MVT9" s="199"/>
      <c r="MVU9" s="199"/>
      <c r="MVV9" s="199"/>
      <c r="MVW9" s="199"/>
      <c r="MVX9" s="189"/>
      <c r="MVY9" s="209"/>
      <c r="MVZ9" s="179"/>
      <c r="MWA9" s="179"/>
      <c r="MWB9" s="179"/>
      <c r="MWC9" s="179"/>
      <c r="MWD9" s="179"/>
      <c r="MWE9" s="179"/>
      <c r="MWF9" s="199"/>
      <c r="MWG9" s="199"/>
      <c r="MWH9" s="199"/>
      <c r="MWI9" s="199"/>
      <c r="MWJ9" s="199"/>
      <c r="MWK9" s="199"/>
      <c r="MWL9" s="199"/>
      <c r="MWM9" s="199"/>
      <c r="MWN9" s="189"/>
      <c r="MWO9" s="209"/>
      <c r="MWP9" s="179"/>
      <c r="MWQ9" s="179"/>
      <c r="MWR9" s="179"/>
      <c r="MWS9" s="179"/>
      <c r="MWT9" s="179"/>
      <c r="MWU9" s="179"/>
      <c r="MWV9" s="199"/>
      <c r="MWW9" s="199"/>
      <c r="MWX9" s="199"/>
      <c r="MWY9" s="199"/>
      <c r="MWZ9" s="199"/>
      <c r="MXA9" s="199"/>
      <c r="MXB9" s="199"/>
      <c r="MXC9" s="199"/>
      <c r="MXD9" s="189"/>
      <c r="MXE9" s="209"/>
      <c r="MXF9" s="179"/>
      <c r="MXG9" s="179"/>
      <c r="MXH9" s="179"/>
      <c r="MXI9" s="179"/>
      <c r="MXJ9" s="179"/>
      <c r="MXK9" s="179"/>
      <c r="MXL9" s="199"/>
      <c r="MXM9" s="199"/>
      <c r="MXN9" s="199"/>
      <c r="MXO9" s="199"/>
      <c r="MXP9" s="199"/>
      <c r="MXQ9" s="199"/>
      <c r="MXR9" s="199"/>
      <c r="MXS9" s="199"/>
      <c r="MXT9" s="189"/>
      <c r="MXU9" s="209"/>
      <c r="MXV9" s="179"/>
      <c r="MXW9" s="179"/>
      <c r="MXX9" s="179"/>
      <c r="MXY9" s="179"/>
      <c r="MXZ9" s="179"/>
      <c r="MYA9" s="179"/>
      <c r="MYB9" s="199"/>
      <c r="MYC9" s="199"/>
      <c r="MYD9" s="199"/>
      <c r="MYE9" s="199"/>
      <c r="MYF9" s="199"/>
      <c r="MYG9" s="199"/>
      <c r="MYH9" s="199"/>
      <c r="MYI9" s="199"/>
      <c r="MYJ9" s="189"/>
      <c r="MYK9" s="209"/>
      <c r="MYL9" s="179"/>
      <c r="MYM9" s="179"/>
      <c r="MYN9" s="179"/>
      <c r="MYO9" s="179"/>
      <c r="MYP9" s="179"/>
      <c r="MYQ9" s="179"/>
      <c r="MYR9" s="199"/>
      <c r="MYS9" s="199"/>
      <c r="MYT9" s="199"/>
      <c r="MYU9" s="199"/>
      <c r="MYV9" s="199"/>
      <c r="MYW9" s="199"/>
      <c r="MYX9" s="199"/>
      <c r="MYY9" s="199"/>
      <c r="MYZ9" s="189"/>
      <c r="MZA9" s="209"/>
      <c r="MZB9" s="179"/>
      <c r="MZC9" s="179"/>
      <c r="MZD9" s="179"/>
      <c r="MZE9" s="179"/>
      <c r="MZF9" s="179"/>
      <c r="MZG9" s="179"/>
      <c r="MZH9" s="199"/>
      <c r="MZI9" s="199"/>
      <c r="MZJ9" s="199"/>
      <c r="MZK9" s="199"/>
      <c r="MZL9" s="199"/>
      <c r="MZM9" s="199"/>
      <c r="MZN9" s="199"/>
      <c r="MZO9" s="199"/>
      <c r="MZP9" s="189"/>
      <c r="MZQ9" s="209"/>
      <c r="MZR9" s="179"/>
      <c r="MZS9" s="179"/>
      <c r="MZT9" s="179"/>
      <c r="MZU9" s="179"/>
      <c r="MZV9" s="179"/>
      <c r="MZW9" s="179"/>
      <c r="MZX9" s="199"/>
      <c r="MZY9" s="199"/>
      <c r="MZZ9" s="199"/>
      <c r="NAA9" s="199"/>
      <c r="NAB9" s="199"/>
      <c r="NAC9" s="199"/>
      <c r="NAD9" s="199"/>
      <c r="NAE9" s="199"/>
      <c r="NAF9" s="189"/>
      <c r="NAG9" s="209"/>
      <c r="NAH9" s="179"/>
      <c r="NAI9" s="179"/>
      <c r="NAJ9" s="179"/>
      <c r="NAK9" s="179"/>
      <c r="NAL9" s="179"/>
      <c r="NAM9" s="179"/>
      <c r="NAN9" s="199"/>
      <c r="NAO9" s="199"/>
      <c r="NAP9" s="199"/>
      <c r="NAQ9" s="199"/>
      <c r="NAR9" s="199"/>
      <c r="NAS9" s="199"/>
      <c r="NAT9" s="199"/>
      <c r="NAU9" s="199"/>
      <c r="NAV9" s="189"/>
      <c r="NAW9" s="209"/>
      <c r="NAX9" s="179"/>
      <c r="NAY9" s="179"/>
      <c r="NAZ9" s="179"/>
      <c r="NBA9" s="179"/>
      <c r="NBB9" s="179"/>
      <c r="NBC9" s="179"/>
      <c r="NBD9" s="199"/>
      <c r="NBE9" s="199"/>
      <c r="NBF9" s="199"/>
      <c r="NBG9" s="199"/>
      <c r="NBH9" s="199"/>
      <c r="NBI9" s="199"/>
      <c r="NBJ9" s="199"/>
      <c r="NBK9" s="199"/>
      <c r="NBL9" s="189"/>
      <c r="NBM9" s="209"/>
      <c r="NBN9" s="179"/>
      <c r="NBO9" s="179"/>
      <c r="NBP9" s="179"/>
      <c r="NBQ9" s="179"/>
      <c r="NBR9" s="179"/>
      <c r="NBS9" s="179"/>
      <c r="NBT9" s="199"/>
      <c r="NBU9" s="199"/>
      <c r="NBV9" s="199"/>
      <c r="NBW9" s="199"/>
      <c r="NBX9" s="199"/>
      <c r="NBY9" s="199"/>
      <c r="NBZ9" s="199"/>
      <c r="NCA9" s="199"/>
      <c r="NCB9" s="189"/>
      <c r="NCC9" s="209"/>
      <c r="NCD9" s="179"/>
      <c r="NCE9" s="179"/>
      <c r="NCF9" s="179"/>
      <c r="NCG9" s="179"/>
      <c r="NCH9" s="179"/>
      <c r="NCI9" s="179"/>
      <c r="NCJ9" s="199"/>
      <c r="NCK9" s="199"/>
      <c r="NCL9" s="199"/>
      <c r="NCM9" s="199"/>
      <c r="NCN9" s="199"/>
      <c r="NCO9" s="199"/>
      <c r="NCP9" s="199"/>
      <c r="NCQ9" s="199"/>
      <c r="NCR9" s="189"/>
      <c r="NCS9" s="209"/>
      <c r="NCT9" s="179"/>
      <c r="NCU9" s="179"/>
      <c r="NCV9" s="179"/>
      <c r="NCW9" s="179"/>
      <c r="NCX9" s="179"/>
      <c r="NCY9" s="179"/>
      <c r="NCZ9" s="199"/>
      <c r="NDA9" s="199"/>
      <c r="NDB9" s="199"/>
      <c r="NDC9" s="199"/>
      <c r="NDD9" s="199"/>
      <c r="NDE9" s="199"/>
      <c r="NDF9" s="199"/>
      <c r="NDG9" s="199"/>
      <c r="NDH9" s="189"/>
      <c r="NDI9" s="209"/>
      <c r="NDJ9" s="179"/>
      <c r="NDK9" s="179"/>
      <c r="NDL9" s="179"/>
      <c r="NDM9" s="179"/>
      <c r="NDN9" s="179"/>
      <c r="NDO9" s="179"/>
      <c r="NDP9" s="199"/>
      <c r="NDQ9" s="199"/>
      <c r="NDR9" s="199"/>
      <c r="NDS9" s="199"/>
      <c r="NDT9" s="199"/>
      <c r="NDU9" s="199"/>
      <c r="NDV9" s="199"/>
      <c r="NDW9" s="199"/>
      <c r="NDX9" s="189"/>
      <c r="NDY9" s="209"/>
      <c r="NDZ9" s="179"/>
      <c r="NEA9" s="179"/>
      <c r="NEB9" s="179"/>
      <c r="NEC9" s="179"/>
      <c r="NED9" s="179"/>
      <c r="NEE9" s="179"/>
      <c r="NEF9" s="199"/>
      <c r="NEG9" s="199"/>
      <c r="NEH9" s="199"/>
      <c r="NEI9" s="199"/>
      <c r="NEJ9" s="199"/>
      <c r="NEK9" s="199"/>
      <c r="NEL9" s="199"/>
      <c r="NEM9" s="199"/>
      <c r="NEN9" s="189"/>
      <c r="NEO9" s="209"/>
      <c r="NEP9" s="179"/>
      <c r="NEQ9" s="179"/>
      <c r="NER9" s="179"/>
      <c r="NES9" s="179"/>
      <c r="NET9" s="179"/>
      <c r="NEU9" s="179"/>
      <c r="NEV9" s="199"/>
      <c r="NEW9" s="199"/>
      <c r="NEX9" s="199"/>
      <c r="NEY9" s="199"/>
      <c r="NEZ9" s="199"/>
      <c r="NFA9" s="199"/>
      <c r="NFB9" s="199"/>
      <c r="NFC9" s="199"/>
      <c r="NFD9" s="189"/>
      <c r="NFE9" s="209"/>
      <c r="NFF9" s="179"/>
      <c r="NFG9" s="179"/>
      <c r="NFH9" s="179"/>
      <c r="NFI9" s="179"/>
      <c r="NFJ9" s="179"/>
      <c r="NFK9" s="179"/>
      <c r="NFL9" s="199"/>
      <c r="NFM9" s="199"/>
      <c r="NFN9" s="199"/>
      <c r="NFO9" s="199"/>
      <c r="NFP9" s="199"/>
      <c r="NFQ9" s="199"/>
      <c r="NFR9" s="199"/>
      <c r="NFS9" s="199"/>
      <c r="NFT9" s="189"/>
      <c r="NFU9" s="209"/>
      <c r="NFV9" s="179"/>
      <c r="NFW9" s="179"/>
      <c r="NFX9" s="179"/>
      <c r="NFY9" s="179"/>
      <c r="NFZ9" s="179"/>
      <c r="NGA9" s="179"/>
      <c r="NGB9" s="199"/>
      <c r="NGC9" s="199"/>
      <c r="NGD9" s="199"/>
      <c r="NGE9" s="199"/>
      <c r="NGF9" s="199"/>
      <c r="NGG9" s="199"/>
      <c r="NGH9" s="199"/>
      <c r="NGI9" s="199"/>
      <c r="NGJ9" s="189"/>
      <c r="NGK9" s="209"/>
      <c r="NGL9" s="179"/>
      <c r="NGM9" s="179"/>
      <c r="NGN9" s="179"/>
      <c r="NGO9" s="179"/>
      <c r="NGP9" s="179"/>
      <c r="NGQ9" s="179"/>
      <c r="NGR9" s="199"/>
      <c r="NGS9" s="199"/>
      <c r="NGT9" s="199"/>
      <c r="NGU9" s="199"/>
      <c r="NGV9" s="199"/>
      <c r="NGW9" s="199"/>
      <c r="NGX9" s="199"/>
      <c r="NGY9" s="199"/>
      <c r="NGZ9" s="189"/>
      <c r="NHA9" s="209"/>
      <c r="NHB9" s="179"/>
      <c r="NHC9" s="179"/>
      <c r="NHD9" s="179"/>
      <c r="NHE9" s="179"/>
      <c r="NHF9" s="179"/>
      <c r="NHG9" s="179"/>
      <c r="NHH9" s="199"/>
      <c r="NHI9" s="199"/>
      <c r="NHJ9" s="199"/>
      <c r="NHK9" s="199"/>
      <c r="NHL9" s="199"/>
      <c r="NHM9" s="199"/>
      <c r="NHN9" s="199"/>
      <c r="NHO9" s="199"/>
      <c r="NHP9" s="189"/>
      <c r="NHQ9" s="209"/>
      <c r="NHR9" s="179"/>
      <c r="NHS9" s="179"/>
      <c r="NHT9" s="179"/>
      <c r="NHU9" s="179"/>
      <c r="NHV9" s="179"/>
      <c r="NHW9" s="179"/>
      <c r="NHX9" s="199"/>
      <c r="NHY9" s="199"/>
      <c r="NHZ9" s="199"/>
      <c r="NIA9" s="199"/>
      <c r="NIB9" s="199"/>
      <c r="NIC9" s="199"/>
      <c r="NID9" s="199"/>
      <c r="NIE9" s="199"/>
      <c r="NIF9" s="189"/>
      <c r="NIG9" s="209"/>
      <c r="NIH9" s="179"/>
      <c r="NII9" s="179"/>
      <c r="NIJ9" s="179"/>
      <c r="NIK9" s="179"/>
      <c r="NIL9" s="179"/>
      <c r="NIM9" s="179"/>
      <c r="NIN9" s="199"/>
      <c r="NIO9" s="199"/>
      <c r="NIP9" s="199"/>
      <c r="NIQ9" s="199"/>
      <c r="NIR9" s="199"/>
      <c r="NIS9" s="199"/>
      <c r="NIT9" s="199"/>
      <c r="NIU9" s="199"/>
      <c r="NIV9" s="189"/>
      <c r="NIW9" s="209"/>
      <c r="NIX9" s="179"/>
      <c r="NIY9" s="179"/>
      <c r="NIZ9" s="179"/>
      <c r="NJA9" s="179"/>
      <c r="NJB9" s="179"/>
      <c r="NJC9" s="179"/>
      <c r="NJD9" s="199"/>
      <c r="NJE9" s="199"/>
      <c r="NJF9" s="199"/>
      <c r="NJG9" s="199"/>
      <c r="NJH9" s="199"/>
      <c r="NJI9" s="199"/>
      <c r="NJJ9" s="199"/>
      <c r="NJK9" s="199"/>
      <c r="NJL9" s="189"/>
      <c r="NJM9" s="209"/>
      <c r="NJN9" s="179"/>
      <c r="NJO9" s="179"/>
      <c r="NJP9" s="179"/>
      <c r="NJQ9" s="179"/>
      <c r="NJR9" s="179"/>
      <c r="NJS9" s="179"/>
      <c r="NJT9" s="199"/>
      <c r="NJU9" s="199"/>
      <c r="NJV9" s="199"/>
      <c r="NJW9" s="199"/>
      <c r="NJX9" s="199"/>
      <c r="NJY9" s="199"/>
      <c r="NJZ9" s="199"/>
      <c r="NKA9" s="199"/>
      <c r="NKB9" s="189"/>
      <c r="NKC9" s="209"/>
      <c r="NKD9" s="179"/>
      <c r="NKE9" s="179"/>
      <c r="NKF9" s="179"/>
      <c r="NKG9" s="179"/>
      <c r="NKH9" s="179"/>
      <c r="NKI9" s="179"/>
      <c r="NKJ9" s="199"/>
      <c r="NKK9" s="199"/>
      <c r="NKL9" s="199"/>
      <c r="NKM9" s="199"/>
      <c r="NKN9" s="199"/>
      <c r="NKO9" s="199"/>
      <c r="NKP9" s="199"/>
      <c r="NKQ9" s="199"/>
      <c r="NKR9" s="189"/>
      <c r="NKS9" s="209"/>
      <c r="NKT9" s="179"/>
      <c r="NKU9" s="179"/>
      <c r="NKV9" s="179"/>
      <c r="NKW9" s="179"/>
      <c r="NKX9" s="179"/>
      <c r="NKY9" s="179"/>
      <c r="NKZ9" s="199"/>
      <c r="NLA9" s="199"/>
      <c r="NLB9" s="199"/>
      <c r="NLC9" s="199"/>
      <c r="NLD9" s="199"/>
      <c r="NLE9" s="199"/>
      <c r="NLF9" s="199"/>
      <c r="NLG9" s="199"/>
      <c r="NLH9" s="189"/>
      <c r="NLI9" s="209"/>
      <c r="NLJ9" s="179"/>
      <c r="NLK9" s="179"/>
      <c r="NLL9" s="179"/>
      <c r="NLM9" s="179"/>
      <c r="NLN9" s="179"/>
      <c r="NLO9" s="179"/>
      <c r="NLP9" s="199"/>
      <c r="NLQ9" s="199"/>
      <c r="NLR9" s="199"/>
      <c r="NLS9" s="199"/>
      <c r="NLT9" s="199"/>
      <c r="NLU9" s="199"/>
      <c r="NLV9" s="199"/>
      <c r="NLW9" s="199"/>
      <c r="NLX9" s="189"/>
      <c r="NLY9" s="209"/>
      <c r="NLZ9" s="179"/>
      <c r="NMA9" s="179"/>
      <c r="NMB9" s="179"/>
      <c r="NMC9" s="179"/>
      <c r="NMD9" s="179"/>
      <c r="NME9" s="179"/>
      <c r="NMF9" s="199"/>
      <c r="NMG9" s="199"/>
      <c r="NMH9" s="199"/>
      <c r="NMI9" s="199"/>
      <c r="NMJ9" s="199"/>
      <c r="NMK9" s="199"/>
      <c r="NML9" s="199"/>
      <c r="NMM9" s="199"/>
      <c r="NMN9" s="189"/>
      <c r="NMO9" s="209"/>
      <c r="NMP9" s="179"/>
      <c r="NMQ9" s="179"/>
      <c r="NMR9" s="179"/>
      <c r="NMS9" s="179"/>
      <c r="NMT9" s="179"/>
      <c r="NMU9" s="179"/>
      <c r="NMV9" s="199"/>
      <c r="NMW9" s="199"/>
      <c r="NMX9" s="199"/>
      <c r="NMY9" s="199"/>
      <c r="NMZ9" s="199"/>
      <c r="NNA9" s="199"/>
      <c r="NNB9" s="199"/>
      <c r="NNC9" s="199"/>
      <c r="NND9" s="189"/>
      <c r="NNE9" s="209"/>
      <c r="NNF9" s="179"/>
      <c r="NNG9" s="179"/>
      <c r="NNH9" s="179"/>
      <c r="NNI9" s="179"/>
      <c r="NNJ9" s="179"/>
      <c r="NNK9" s="179"/>
      <c r="NNL9" s="199"/>
      <c r="NNM9" s="199"/>
      <c r="NNN9" s="199"/>
      <c r="NNO9" s="199"/>
      <c r="NNP9" s="199"/>
      <c r="NNQ9" s="199"/>
      <c r="NNR9" s="199"/>
      <c r="NNS9" s="199"/>
      <c r="NNT9" s="189"/>
      <c r="NNU9" s="209"/>
      <c r="NNV9" s="179"/>
      <c r="NNW9" s="179"/>
      <c r="NNX9" s="179"/>
      <c r="NNY9" s="179"/>
      <c r="NNZ9" s="179"/>
      <c r="NOA9" s="179"/>
      <c r="NOB9" s="199"/>
      <c r="NOC9" s="199"/>
      <c r="NOD9" s="199"/>
      <c r="NOE9" s="199"/>
      <c r="NOF9" s="199"/>
      <c r="NOG9" s="199"/>
      <c r="NOH9" s="199"/>
      <c r="NOI9" s="199"/>
      <c r="NOJ9" s="189"/>
      <c r="NOK9" s="209"/>
      <c r="NOL9" s="179"/>
      <c r="NOM9" s="179"/>
      <c r="NON9" s="179"/>
      <c r="NOO9" s="179"/>
      <c r="NOP9" s="179"/>
      <c r="NOQ9" s="179"/>
      <c r="NOR9" s="199"/>
      <c r="NOS9" s="199"/>
      <c r="NOT9" s="199"/>
      <c r="NOU9" s="199"/>
      <c r="NOV9" s="199"/>
      <c r="NOW9" s="199"/>
      <c r="NOX9" s="199"/>
      <c r="NOY9" s="199"/>
      <c r="NOZ9" s="189"/>
      <c r="NPA9" s="209"/>
      <c r="NPB9" s="179"/>
      <c r="NPC9" s="179"/>
      <c r="NPD9" s="179"/>
      <c r="NPE9" s="179"/>
      <c r="NPF9" s="179"/>
      <c r="NPG9" s="179"/>
      <c r="NPH9" s="199"/>
      <c r="NPI9" s="199"/>
      <c r="NPJ9" s="199"/>
      <c r="NPK9" s="199"/>
      <c r="NPL9" s="199"/>
      <c r="NPM9" s="199"/>
      <c r="NPN9" s="199"/>
      <c r="NPO9" s="199"/>
      <c r="NPP9" s="189"/>
      <c r="NPQ9" s="209"/>
      <c r="NPR9" s="179"/>
      <c r="NPS9" s="179"/>
      <c r="NPT9" s="179"/>
      <c r="NPU9" s="179"/>
      <c r="NPV9" s="179"/>
      <c r="NPW9" s="179"/>
      <c r="NPX9" s="199"/>
      <c r="NPY9" s="199"/>
      <c r="NPZ9" s="199"/>
      <c r="NQA9" s="199"/>
      <c r="NQB9" s="199"/>
      <c r="NQC9" s="199"/>
      <c r="NQD9" s="199"/>
      <c r="NQE9" s="199"/>
      <c r="NQF9" s="189"/>
      <c r="NQG9" s="209"/>
      <c r="NQH9" s="179"/>
      <c r="NQI9" s="179"/>
      <c r="NQJ9" s="179"/>
      <c r="NQK9" s="179"/>
      <c r="NQL9" s="179"/>
      <c r="NQM9" s="179"/>
      <c r="NQN9" s="199"/>
      <c r="NQO9" s="199"/>
      <c r="NQP9" s="199"/>
      <c r="NQQ9" s="199"/>
      <c r="NQR9" s="199"/>
      <c r="NQS9" s="199"/>
      <c r="NQT9" s="199"/>
      <c r="NQU9" s="199"/>
      <c r="NQV9" s="189"/>
      <c r="NQW9" s="209"/>
      <c r="NQX9" s="179"/>
      <c r="NQY9" s="179"/>
      <c r="NQZ9" s="179"/>
      <c r="NRA9" s="179"/>
      <c r="NRB9" s="179"/>
      <c r="NRC9" s="179"/>
      <c r="NRD9" s="199"/>
      <c r="NRE9" s="199"/>
      <c r="NRF9" s="199"/>
      <c r="NRG9" s="199"/>
      <c r="NRH9" s="199"/>
      <c r="NRI9" s="199"/>
      <c r="NRJ9" s="199"/>
      <c r="NRK9" s="199"/>
      <c r="NRL9" s="189"/>
      <c r="NRM9" s="209"/>
      <c r="NRN9" s="179"/>
      <c r="NRO9" s="179"/>
      <c r="NRP9" s="179"/>
      <c r="NRQ9" s="179"/>
      <c r="NRR9" s="179"/>
      <c r="NRS9" s="179"/>
      <c r="NRT9" s="199"/>
      <c r="NRU9" s="199"/>
      <c r="NRV9" s="199"/>
      <c r="NRW9" s="199"/>
      <c r="NRX9" s="199"/>
      <c r="NRY9" s="199"/>
      <c r="NRZ9" s="199"/>
      <c r="NSA9" s="199"/>
      <c r="NSB9" s="189"/>
      <c r="NSC9" s="209"/>
      <c r="NSD9" s="179"/>
      <c r="NSE9" s="179"/>
      <c r="NSF9" s="179"/>
      <c r="NSG9" s="179"/>
      <c r="NSH9" s="179"/>
      <c r="NSI9" s="179"/>
      <c r="NSJ9" s="199"/>
      <c r="NSK9" s="199"/>
      <c r="NSL9" s="199"/>
      <c r="NSM9" s="199"/>
      <c r="NSN9" s="199"/>
      <c r="NSO9" s="199"/>
      <c r="NSP9" s="199"/>
      <c r="NSQ9" s="199"/>
      <c r="NSR9" s="189"/>
      <c r="NSS9" s="209"/>
      <c r="NST9" s="179"/>
      <c r="NSU9" s="179"/>
      <c r="NSV9" s="179"/>
      <c r="NSW9" s="179"/>
      <c r="NSX9" s="179"/>
      <c r="NSY9" s="179"/>
      <c r="NSZ9" s="199"/>
      <c r="NTA9" s="199"/>
      <c r="NTB9" s="199"/>
      <c r="NTC9" s="199"/>
      <c r="NTD9" s="199"/>
      <c r="NTE9" s="199"/>
      <c r="NTF9" s="199"/>
      <c r="NTG9" s="199"/>
      <c r="NTH9" s="189"/>
      <c r="NTI9" s="209"/>
      <c r="NTJ9" s="179"/>
      <c r="NTK9" s="179"/>
      <c r="NTL9" s="179"/>
      <c r="NTM9" s="179"/>
      <c r="NTN9" s="179"/>
      <c r="NTO9" s="179"/>
      <c r="NTP9" s="199"/>
      <c r="NTQ9" s="199"/>
      <c r="NTR9" s="199"/>
      <c r="NTS9" s="199"/>
      <c r="NTT9" s="199"/>
      <c r="NTU9" s="199"/>
      <c r="NTV9" s="199"/>
      <c r="NTW9" s="199"/>
      <c r="NTX9" s="189"/>
      <c r="NTY9" s="209"/>
      <c r="NTZ9" s="179"/>
      <c r="NUA9" s="179"/>
      <c r="NUB9" s="179"/>
      <c r="NUC9" s="179"/>
      <c r="NUD9" s="179"/>
      <c r="NUE9" s="179"/>
      <c r="NUF9" s="199"/>
      <c r="NUG9" s="199"/>
      <c r="NUH9" s="199"/>
      <c r="NUI9" s="199"/>
      <c r="NUJ9" s="199"/>
      <c r="NUK9" s="199"/>
      <c r="NUL9" s="199"/>
      <c r="NUM9" s="199"/>
      <c r="NUN9" s="189"/>
      <c r="NUO9" s="209"/>
      <c r="NUP9" s="179"/>
      <c r="NUQ9" s="179"/>
      <c r="NUR9" s="179"/>
      <c r="NUS9" s="179"/>
      <c r="NUT9" s="179"/>
      <c r="NUU9" s="179"/>
      <c r="NUV9" s="199"/>
      <c r="NUW9" s="199"/>
      <c r="NUX9" s="199"/>
      <c r="NUY9" s="199"/>
      <c r="NUZ9" s="199"/>
      <c r="NVA9" s="199"/>
      <c r="NVB9" s="199"/>
      <c r="NVC9" s="199"/>
      <c r="NVD9" s="189"/>
      <c r="NVE9" s="209"/>
      <c r="NVF9" s="179"/>
      <c r="NVG9" s="179"/>
      <c r="NVH9" s="179"/>
      <c r="NVI9" s="179"/>
      <c r="NVJ9" s="179"/>
      <c r="NVK9" s="179"/>
      <c r="NVL9" s="199"/>
      <c r="NVM9" s="199"/>
      <c r="NVN9" s="199"/>
      <c r="NVO9" s="199"/>
      <c r="NVP9" s="199"/>
      <c r="NVQ9" s="199"/>
      <c r="NVR9" s="199"/>
      <c r="NVS9" s="199"/>
      <c r="NVT9" s="189"/>
      <c r="NVU9" s="209"/>
      <c r="NVV9" s="179"/>
      <c r="NVW9" s="179"/>
      <c r="NVX9" s="179"/>
      <c r="NVY9" s="179"/>
      <c r="NVZ9" s="179"/>
      <c r="NWA9" s="179"/>
      <c r="NWB9" s="199"/>
      <c r="NWC9" s="199"/>
      <c r="NWD9" s="199"/>
      <c r="NWE9" s="199"/>
      <c r="NWF9" s="199"/>
      <c r="NWG9" s="199"/>
      <c r="NWH9" s="199"/>
      <c r="NWI9" s="199"/>
      <c r="NWJ9" s="189"/>
      <c r="NWK9" s="209"/>
      <c r="NWL9" s="179"/>
      <c r="NWM9" s="179"/>
      <c r="NWN9" s="179"/>
      <c r="NWO9" s="179"/>
      <c r="NWP9" s="179"/>
      <c r="NWQ9" s="179"/>
      <c r="NWR9" s="199"/>
      <c r="NWS9" s="199"/>
      <c r="NWT9" s="199"/>
      <c r="NWU9" s="199"/>
      <c r="NWV9" s="199"/>
      <c r="NWW9" s="199"/>
      <c r="NWX9" s="199"/>
      <c r="NWY9" s="199"/>
      <c r="NWZ9" s="189"/>
      <c r="NXA9" s="209"/>
      <c r="NXB9" s="179"/>
      <c r="NXC9" s="179"/>
      <c r="NXD9" s="179"/>
      <c r="NXE9" s="179"/>
      <c r="NXF9" s="179"/>
      <c r="NXG9" s="179"/>
      <c r="NXH9" s="199"/>
      <c r="NXI9" s="199"/>
      <c r="NXJ9" s="199"/>
      <c r="NXK9" s="199"/>
      <c r="NXL9" s="199"/>
      <c r="NXM9" s="199"/>
      <c r="NXN9" s="199"/>
      <c r="NXO9" s="199"/>
      <c r="NXP9" s="189"/>
      <c r="NXQ9" s="209"/>
      <c r="NXR9" s="179"/>
      <c r="NXS9" s="179"/>
      <c r="NXT9" s="179"/>
      <c r="NXU9" s="179"/>
      <c r="NXV9" s="179"/>
      <c r="NXW9" s="179"/>
      <c r="NXX9" s="199"/>
      <c r="NXY9" s="199"/>
      <c r="NXZ9" s="199"/>
      <c r="NYA9" s="199"/>
      <c r="NYB9" s="199"/>
      <c r="NYC9" s="199"/>
      <c r="NYD9" s="199"/>
      <c r="NYE9" s="199"/>
      <c r="NYF9" s="189"/>
      <c r="NYG9" s="209"/>
      <c r="NYH9" s="179"/>
      <c r="NYI9" s="179"/>
      <c r="NYJ9" s="179"/>
      <c r="NYK9" s="179"/>
      <c r="NYL9" s="179"/>
      <c r="NYM9" s="179"/>
      <c r="NYN9" s="199"/>
      <c r="NYO9" s="199"/>
      <c r="NYP9" s="199"/>
      <c r="NYQ9" s="199"/>
      <c r="NYR9" s="199"/>
      <c r="NYS9" s="199"/>
      <c r="NYT9" s="199"/>
      <c r="NYU9" s="199"/>
      <c r="NYV9" s="189"/>
      <c r="NYW9" s="209"/>
      <c r="NYX9" s="179"/>
      <c r="NYY9" s="179"/>
      <c r="NYZ9" s="179"/>
      <c r="NZA9" s="179"/>
      <c r="NZB9" s="179"/>
      <c r="NZC9" s="179"/>
      <c r="NZD9" s="199"/>
      <c r="NZE9" s="199"/>
      <c r="NZF9" s="199"/>
      <c r="NZG9" s="199"/>
      <c r="NZH9" s="199"/>
      <c r="NZI9" s="199"/>
      <c r="NZJ9" s="199"/>
      <c r="NZK9" s="199"/>
      <c r="NZL9" s="189"/>
      <c r="NZM9" s="209"/>
      <c r="NZN9" s="179"/>
      <c r="NZO9" s="179"/>
      <c r="NZP9" s="179"/>
      <c r="NZQ9" s="179"/>
      <c r="NZR9" s="179"/>
      <c r="NZS9" s="179"/>
      <c r="NZT9" s="199"/>
      <c r="NZU9" s="199"/>
      <c r="NZV9" s="199"/>
      <c r="NZW9" s="199"/>
      <c r="NZX9" s="199"/>
      <c r="NZY9" s="199"/>
      <c r="NZZ9" s="199"/>
      <c r="OAA9" s="199"/>
      <c r="OAB9" s="189"/>
      <c r="OAC9" s="209"/>
      <c r="OAD9" s="179"/>
      <c r="OAE9" s="179"/>
      <c r="OAF9" s="179"/>
      <c r="OAG9" s="179"/>
      <c r="OAH9" s="179"/>
      <c r="OAI9" s="179"/>
      <c r="OAJ9" s="199"/>
      <c r="OAK9" s="199"/>
      <c r="OAL9" s="199"/>
      <c r="OAM9" s="199"/>
      <c r="OAN9" s="199"/>
      <c r="OAO9" s="199"/>
      <c r="OAP9" s="199"/>
      <c r="OAQ9" s="199"/>
      <c r="OAR9" s="189"/>
      <c r="OAS9" s="209"/>
      <c r="OAT9" s="179"/>
      <c r="OAU9" s="179"/>
      <c r="OAV9" s="179"/>
      <c r="OAW9" s="179"/>
      <c r="OAX9" s="179"/>
      <c r="OAY9" s="179"/>
      <c r="OAZ9" s="199"/>
      <c r="OBA9" s="199"/>
      <c r="OBB9" s="199"/>
      <c r="OBC9" s="199"/>
      <c r="OBD9" s="199"/>
      <c r="OBE9" s="199"/>
      <c r="OBF9" s="199"/>
      <c r="OBG9" s="199"/>
      <c r="OBH9" s="189"/>
      <c r="OBI9" s="209"/>
      <c r="OBJ9" s="179"/>
      <c r="OBK9" s="179"/>
      <c r="OBL9" s="179"/>
      <c r="OBM9" s="179"/>
      <c r="OBN9" s="179"/>
      <c r="OBO9" s="179"/>
      <c r="OBP9" s="199"/>
      <c r="OBQ9" s="199"/>
      <c r="OBR9" s="199"/>
      <c r="OBS9" s="199"/>
      <c r="OBT9" s="199"/>
      <c r="OBU9" s="199"/>
      <c r="OBV9" s="199"/>
      <c r="OBW9" s="199"/>
      <c r="OBX9" s="189"/>
      <c r="OBY9" s="209"/>
      <c r="OBZ9" s="179"/>
      <c r="OCA9" s="179"/>
      <c r="OCB9" s="179"/>
      <c r="OCC9" s="179"/>
      <c r="OCD9" s="179"/>
      <c r="OCE9" s="179"/>
      <c r="OCF9" s="199"/>
      <c r="OCG9" s="199"/>
      <c r="OCH9" s="199"/>
      <c r="OCI9" s="199"/>
      <c r="OCJ9" s="199"/>
      <c r="OCK9" s="199"/>
      <c r="OCL9" s="199"/>
      <c r="OCM9" s="199"/>
      <c r="OCN9" s="189"/>
      <c r="OCO9" s="209"/>
      <c r="OCP9" s="179"/>
      <c r="OCQ9" s="179"/>
      <c r="OCR9" s="179"/>
      <c r="OCS9" s="179"/>
      <c r="OCT9" s="179"/>
      <c r="OCU9" s="179"/>
      <c r="OCV9" s="199"/>
      <c r="OCW9" s="199"/>
      <c r="OCX9" s="199"/>
      <c r="OCY9" s="199"/>
      <c r="OCZ9" s="199"/>
      <c r="ODA9" s="199"/>
      <c r="ODB9" s="199"/>
      <c r="ODC9" s="199"/>
      <c r="ODD9" s="189"/>
      <c r="ODE9" s="209"/>
      <c r="ODF9" s="179"/>
      <c r="ODG9" s="179"/>
      <c r="ODH9" s="179"/>
      <c r="ODI9" s="179"/>
      <c r="ODJ9" s="179"/>
      <c r="ODK9" s="179"/>
      <c r="ODL9" s="199"/>
      <c r="ODM9" s="199"/>
      <c r="ODN9" s="199"/>
      <c r="ODO9" s="199"/>
      <c r="ODP9" s="199"/>
      <c r="ODQ9" s="199"/>
      <c r="ODR9" s="199"/>
      <c r="ODS9" s="199"/>
      <c r="ODT9" s="189"/>
      <c r="ODU9" s="209"/>
      <c r="ODV9" s="179"/>
      <c r="ODW9" s="179"/>
      <c r="ODX9" s="179"/>
      <c r="ODY9" s="179"/>
      <c r="ODZ9" s="179"/>
      <c r="OEA9" s="179"/>
      <c r="OEB9" s="199"/>
      <c r="OEC9" s="199"/>
      <c r="OED9" s="199"/>
      <c r="OEE9" s="199"/>
      <c r="OEF9" s="199"/>
      <c r="OEG9" s="199"/>
      <c r="OEH9" s="199"/>
      <c r="OEI9" s="199"/>
      <c r="OEJ9" s="189"/>
      <c r="OEK9" s="209"/>
      <c r="OEL9" s="179"/>
      <c r="OEM9" s="179"/>
      <c r="OEN9" s="179"/>
      <c r="OEO9" s="179"/>
      <c r="OEP9" s="179"/>
      <c r="OEQ9" s="179"/>
      <c r="OER9" s="199"/>
      <c r="OES9" s="199"/>
      <c r="OET9" s="199"/>
      <c r="OEU9" s="199"/>
      <c r="OEV9" s="199"/>
      <c r="OEW9" s="199"/>
      <c r="OEX9" s="199"/>
      <c r="OEY9" s="199"/>
      <c r="OEZ9" s="189"/>
      <c r="OFA9" s="209"/>
      <c r="OFB9" s="179"/>
      <c r="OFC9" s="179"/>
      <c r="OFD9" s="179"/>
      <c r="OFE9" s="179"/>
      <c r="OFF9" s="179"/>
      <c r="OFG9" s="179"/>
      <c r="OFH9" s="199"/>
      <c r="OFI9" s="199"/>
      <c r="OFJ9" s="199"/>
      <c r="OFK9" s="199"/>
      <c r="OFL9" s="199"/>
      <c r="OFM9" s="199"/>
      <c r="OFN9" s="199"/>
      <c r="OFO9" s="199"/>
      <c r="OFP9" s="189"/>
      <c r="OFQ9" s="209"/>
      <c r="OFR9" s="179"/>
      <c r="OFS9" s="179"/>
      <c r="OFT9" s="179"/>
      <c r="OFU9" s="179"/>
      <c r="OFV9" s="179"/>
      <c r="OFW9" s="179"/>
      <c r="OFX9" s="199"/>
      <c r="OFY9" s="199"/>
      <c r="OFZ9" s="199"/>
      <c r="OGA9" s="199"/>
      <c r="OGB9" s="199"/>
      <c r="OGC9" s="199"/>
      <c r="OGD9" s="199"/>
      <c r="OGE9" s="199"/>
      <c r="OGF9" s="189"/>
      <c r="OGG9" s="209"/>
      <c r="OGH9" s="179"/>
      <c r="OGI9" s="179"/>
      <c r="OGJ9" s="179"/>
      <c r="OGK9" s="179"/>
      <c r="OGL9" s="179"/>
      <c r="OGM9" s="179"/>
      <c r="OGN9" s="199"/>
      <c r="OGO9" s="199"/>
      <c r="OGP9" s="199"/>
      <c r="OGQ9" s="199"/>
      <c r="OGR9" s="199"/>
      <c r="OGS9" s="199"/>
      <c r="OGT9" s="199"/>
      <c r="OGU9" s="199"/>
      <c r="OGV9" s="189"/>
      <c r="OGW9" s="209"/>
      <c r="OGX9" s="179"/>
      <c r="OGY9" s="179"/>
      <c r="OGZ9" s="179"/>
      <c r="OHA9" s="179"/>
      <c r="OHB9" s="179"/>
      <c r="OHC9" s="179"/>
      <c r="OHD9" s="199"/>
      <c r="OHE9" s="199"/>
      <c r="OHF9" s="199"/>
      <c r="OHG9" s="199"/>
      <c r="OHH9" s="199"/>
      <c r="OHI9" s="199"/>
      <c r="OHJ9" s="199"/>
      <c r="OHK9" s="199"/>
      <c r="OHL9" s="189"/>
      <c r="OHM9" s="209"/>
      <c r="OHN9" s="179"/>
      <c r="OHO9" s="179"/>
      <c r="OHP9" s="179"/>
      <c r="OHQ9" s="179"/>
      <c r="OHR9" s="179"/>
      <c r="OHS9" s="179"/>
      <c r="OHT9" s="199"/>
      <c r="OHU9" s="199"/>
      <c r="OHV9" s="199"/>
      <c r="OHW9" s="199"/>
      <c r="OHX9" s="199"/>
      <c r="OHY9" s="199"/>
      <c r="OHZ9" s="199"/>
      <c r="OIA9" s="199"/>
      <c r="OIB9" s="189"/>
      <c r="OIC9" s="209"/>
      <c r="OID9" s="179"/>
      <c r="OIE9" s="179"/>
      <c r="OIF9" s="179"/>
      <c r="OIG9" s="179"/>
      <c r="OIH9" s="179"/>
      <c r="OII9" s="179"/>
      <c r="OIJ9" s="199"/>
      <c r="OIK9" s="199"/>
      <c r="OIL9" s="199"/>
      <c r="OIM9" s="199"/>
      <c r="OIN9" s="199"/>
      <c r="OIO9" s="199"/>
      <c r="OIP9" s="199"/>
      <c r="OIQ9" s="199"/>
      <c r="OIR9" s="189"/>
      <c r="OIS9" s="209"/>
      <c r="OIT9" s="179"/>
      <c r="OIU9" s="179"/>
      <c r="OIV9" s="179"/>
      <c r="OIW9" s="179"/>
      <c r="OIX9" s="179"/>
      <c r="OIY9" s="179"/>
      <c r="OIZ9" s="199"/>
      <c r="OJA9" s="199"/>
      <c r="OJB9" s="199"/>
      <c r="OJC9" s="199"/>
      <c r="OJD9" s="199"/>
      <c r="OJE9" s="199"/>
      <c r="OJF9" s="199"/>
      <c r="OJG9" s="199"/>
      <c r="OJH9" s="189"/>
      <c r="OJI9" s="209"/>
      <c r="OJJ9" s="179"/>
      <c r="OJK9" s="179"/>
      <c r="OJL9" s="179"/>
      <c r="OJM9" s="179"/>
      <c r="OJN9" s="179"/>
      <c r="OJO9" s="179"/>
      <c r="OJP9" s="199"/>
      <c r="OJQ9" s="199"/>
      <c r="OJR9" s="199"/>
      <c r="OJS9" s="199"/>
      <c r="OJT9" s="199"/>
      <c r="OJU9" s="199"/>
      <c r="OJV9" s="199"/>
      <c r="OJW9" s="199"/>
      <c r="OJX9" s="189"/>
      <c r="OJY9" s="209"/>
      <c r="OJZ9" s="179"/>
      <c r="OKA9" s="179"/>
      <c r="OKB9" s="179"/>
      <c r="OKC9" s="179"/>
      <c r="OKD9" s="179"/>
      <c r="OKE9" s="179"/>
      <c r="OKF9" s="199"/>
      <c r="OKG9" s="199"/>
      <c r="OKH9" s="199"/>
      <c r="OKI9" s="199"/>
      <c r="OKJ9" s="199"/>
      <c r="OKK9" s="199"/>
      <c r="OKL9" s="199"/>
      <c r="OKM9" s="199"/>
      <c r="OKN9" s="189"/>
      <c r="OKO9" s="209"/>
      <c r="OKP9" s="179"/>
      <c r="OKQ9" s="179"/>
      <c r="OKR9" s="179"/>
      <c r="OKS9" s="179"/>
      <c r="OKT9" s="179"/>
      <c r="OKU9" s="179"/>
      <c r="OKV9" s="199"/>
      <c r="OKW9" s="199"/>
      <c r="OKX9" s="199"/>
      <c r="OKY9" s="199"/>
      <c r="OKZ9" s="199"/>
      <c r="OLA9" s="199"/>
      <c r="OLB9" s="199"/>
      <c r="OLC9" s="199"/>
      <c r="OLD9" s="189"/>
      <c r="OLE9" s="209"/>
      <c r="OLF9" s="179"/>
      <c r="OLG9" s="179"/>
      <c r="OLH9" s="179"/>
      <c r="OLI9" s="179"/>
      <c r="OLJ9" s="179"/>
      <c r="OLK9" s="179"/>
      <c r="OLL9" s="199"/>
      <c r="OLM9" s="199"/>
      <c r="OLN9" s="199"/>
      <c r="OLO9" s="199"/>
      <c r="OLP9" s="199"/>
      <c r="OLQ9" s="199"/>
      <c r="OLR9" s="199"/>
      <c r="OLS9" s="199"/>
      <c r="OLT9" s="189"/>
      <c r="OLU9" s="209"/>
      <c r="OLV9" s="179"/>
      <c r="OLW9" s="179"/>
      <c r="OLX9" s="179"/>
      <c r="OLY9" s="179"/>
      <c r="OLZ9" s="179"/>
      <c r="OMA9" s="179"/>
      <c r="OMB9" s="199"/>
      <c r="OMC9" s="199"/>
      <c r="OMD9" s="199"/>
      <c r="OME9" s="199"/>
      <c r="OMF9" s="199"/>
      <c r="OMG9" s="199"/>
      <c r="OMH9" s="199"/>
      <c r="OMI9" s="199"/>
      <c r="OMJ9" s="189"/>
      <c r="OMK9" s="209"/>
      <c r="OML9" s="179"/>
      <c r="OMM9" s="179"/>
      <c r="OMN9" s="179"/>
      <c r="OMO9" s="179"/>
      <c r="OMP9" s="179"/>
      <c r="OMQ9" s="179"/>
      <c r="OMR9" s="199"/>
      <c r="OMS9" s="199"/>
      <c r="OMT9" s="199"/>
      <c r="OMU9" s="199"/>
      <c r="OMV9" s="199"/>
      <c r="OMW9" s="199"/>
      <c r="OMX9" s="199"/>
      <c r="OMY9" s="199"/>
      <c r="OMZ9" s="189"/>
      <c r="ONA9" s="209"/>
      <c r="ONB9" s="179"/>
      <c r="ONC9" s="179"/>
      <c r="OND9" s="179"/>
      <c r="ONE9" s="179"/>
      <c r="ONF9" s="179"/>
      <c r="ONG9" s="179"/>
      <c r="ONH9" s="199"/>
      <c r="ONI9" s="199"/>
      <c r="ONJ9" s="199"/>
      <c r="ONK9" s="199"/>
      <c r="ONL9" s="199"/>
      <c r="ONM9" s="199"/>
      <c r="ONN9" s="199"/>
      <c r="ONO9" s="199"/>
      <c r="ONP9" s="189"/>
      <c r="ONQ9" s="209"/>
      <c r="ONR9" s="179"/>
      <c r="ONS9" s="179"/>
      <c r="ONT9" s="179"/>
      <c r="ONU9" s="179"/>
      <c r="ONV9" s="179"/>
      <c r="ONW9" s="179"/>
      <c r="ONX9" s="199"/>
      <c r="ONY9" s="199"/>
      <c r="ONZ9" s="199"/>
      <c r="OOA9" s="199"/>
      <c r="OOB9" s="199"/>
      <c r="OOC9" s="199"/>
      <c r="OOD9" s="199"/>
      <c r="OOE9" s="199"/>
      <c r="OOF9" s="189"/>
      <c r="OOG9" s="209"/>
      <c r="OOH9" s="179"/>
      <c r="OOI9" s="179"/>
      <c r="OOJ9" s="179"/>
      <c r="OOK9" s="179"/>
      <c r="OOL9" s="179"/>
      <c r="OOM9" s="179"/>
      <c r="OON9" s="199"/>
      <c r="OOO9" s="199"/>
      <c r="OOP9" s="199"/>
      <c r="OOQ9" s="199"/>
      <c r="OOR9" s="199"/>
      <c r="OOS9" s="199"/>
      <c r="OOT9" s="199"/>
      <c r="OOU9" s="199"/>
      <c r="OOV9" s="189"/>
      <c r="OOW9" s="209"/>
      <c r="OOX9" s="179"/>
      <c r="OOY9" s="179"/>
      <c r="OOZ9" s="179"/>
      <c r="OPA9" s="179"/>
      <c r="OPB9" s="179"/>
      <c r="OPC9" s="179"/>
      <c r="OPD9" s="199"/>
      <c r="OPE9" s="199"/>
      <c r="OPF9" s="199"/>
      <c r="OPG9" s="199"/>
      <c r="OPH9" s="199"/>
      <c r="OPI9" s="199"/>
      <c r="OPJ9" s="199"/>
      <c r="OPK9" s="199"/>
      <c r="OPL9" s="189"/>
      <c r="OPM9" s="209"/>
      <c r="OPN9" s="179"/>
      <c r="OPO9" s="179"/>
      <c r="OPP9" s="179"/>
      <c r="OPQ9" s="179"/>
      <c r="OPR9" s="179"/>
      <c r="OPS9" s="179"/>
      <c r="OPT9" s="199"/>
      <c r="OPU9" s="199"/>
      <c r="OPV9" s="199"/>
      <c r="OPW9" s="199"/>
      <c r="OPX9" s="199"/>
      <c r="OPY9" s="199"/>
      <c r="OPZ9" s="199"/>
      <c r="OQA9" s="199"/>
      <c r="OQB9" s="189"/>
      <c r="OQC9" s="209"/>
      <c r="OQD9" s="179"/>
      <c r="OQE9" s="179"/>
      <c r="OQF9" s="179"/>
      <c r="OQG9" s="179"/>
      <c r="OQH9" s="179"/>
      <c r="OQI9" s="179"/>
      <c r="OQJ9" s="199"/>
      <c r="OQK9" s="199"/>
      <c r="OQL9" s="199"/>
      <c r="OQM9" s="199"/>
      <c r="OQN9" s="199"/>
      <c r="OQO9" s="199"/>
      <c r="OQP9" s="199"/>
      <c r="OQQ9" s="199"/>
      <c r="OQR9" s="189"/>
      <c r="OQS9" s="209"/>
      <c r="OQT9" s="179"/>
      <c r="OQU9" s="179"/>
      <c r="OQV9" s="179"/>
      <c r="OQW9" s="179"/>
      <c r="OQX9" s="179"/>
      <c r="OQY9" s="179"/>
      <c r="OQZ9" s="199"/>
      <c r="ORA9" s="199"/>
      <c r="ORB9" s="199"/>
      <c r="ORC9" s="199"/>
      <c r="ORD9" s="199"/>
      <c r="ORE9" s="199"/>
      <c r="ORF9" s="199"/>
      <c r="ORG9" s="199"/>
      <c r="ORH9" s="189"/>
      <c r="ORI9" s="209"/>
      <c r="ORJ9" s="179"/>
      <c r="ORK9" s="179"/>
      <c r="ORL9" s="179"/>
      <c r="ORM9" s="179"/>
      <c r="ORN9" s="179"/>
      <c r="ORO9" s="179"/>
      <c r="ORP9" s="199"/>
      <c r="ORQ9" s="199"/>
      <c r="ORR9" s="199"/>
      <c r="ORS9" s="199"/>
      <c r="ORT9" s="199"/>
      <c r="ORU9" s="199"/>
      <c r="ORV9" s="199"/>
      <c r="ORW9" s="199"/>
      <c r="ORX9" s="189"/>
      <c r="ORY9" s="209"/>
      <c r="ORZ9" s="179"/>
      <c r="OSA9" s="179"/>
      <c r="OSB9" s="179"/>
      <c r="OSC9" s="179"/>
      <c r="OSD9" s="179"/>
      <c r="OSE9" s="179"/>
      <c r="OSF9" s="199"/>
      <c r="OSG9" s="199"/>
      <c r="OSH9" s="199"/>
      <c r="OSI9" s="199"/>
      <c r="OSJ9" s="199"/>
      <c r="OSK9" s="199"/>
      <c r="OSL9" s="199"/>
      <c r="OSM9" s="199"/>
      <c r="OSN9" s="189"/>
      <c r="OSO9" s="209"/>
      <c r="OSP9" s="179"/>
      <c r="OSQ9" s="179"/>
      <c r="OSR9" s="179"/>
      <c r="OSS9" s="179"/>
      <c r="OST9" s="179"/>
      <c r="OSU9" s="179"/>
      <c r="OSV9" s="199"/>
      <c r="OSW9" s="199"/>
      <c r="OSX9" s="199"/>
      <c r="OSY9" s="199"/>
      <c r="OSZ9" s="199"/>
      <c r="OTA9" s="199"/>
      <c r="OTB9" s="199"/>
      <c r="OTC9" s="199"/>
      <c r="OTD9" s="189"/>
      <c r="OTE9" s="209"/>
      <c r="OTF9" s="179"/>
      <c r="OTG9" s="179"/>
      <c r="OTH9" s="179"/>
      <c r="OTI9" s="179"/>
      <c r="OTJ9" s="179"/>
      <c r="OTK9" s="179"/>
      <c r="OTL9" s="199"/>
      <c r="OTM9" s="199"/>
      <c r="OTN9" s="199"/>
      <c r="OTO9" s="199"/>
      <c r="OTP9" s="199"/>
      <c r="OTQ9" s="199"/>
      <c r="OTR9" s="199"/>
      <c r="OTS9" s="199"/>
      <c r="OTT9" s="189"/>
      <c r="OTU9" s="209"/>
      <c r="OTV9" s="179"/>
      <c r="OTW9" s="179"/>
      <c r="OTX9" s="179"/>
      <c r="OTY9" s="179"/>
      <c r="OTZ9" s="179"/>
      <c r="OUA9" s="179"/>
      <c r="OUB9" s="199"/>
      <c r="OUC9" s="199"/>
      <c r="OUD9" s="199"/>
      <c r="OUE9" s="199"/>
      <c r="OUF9" s="199"/>
      <c r="OUG9" s="199"/>
      <c r="OUH9" s="199"/>
      <c r="OUI9" s="199"/>
      <c r="OUJ9" s="189"/>
      <c r="OUK9" s="209"/>
      <c r="OUL9" s="179"/>
      <c r="OUM9" s="179"/>
      <c r="OUN9" s="179"/>
      <c r="OUO9" s="179"/>
      <c r="OUP9" s="179"/>
      <c r="OUQ9" s="179"/>
      <c r="OUR9" s="199"/>
      <c r="OUS9" s="199"/>
      <c r="OUT9" s="199"/>
      <c r="OUU9" s="199"/>
      <c r="OUV9" s="199"/>
      <c r="OUW9" s="199"/>
      <c r="OUX9" s="199"/>
      <c r="OUY9" s="199"/>
      <c r="OUZ9" s="189"/>
      <c r="OVA9" s="209"/>
      <c r="OVB9" s="179"/>
      <c r="OVC9" s="179"/>
      <c r="OVD9" s="179"/>
      <c r="OVE9" s="179"/>
      <c r="OVF9" s="179"/>
      <c r="OVG9" s="179"/>
      <c r="OVH9" s="199"/>
      <c r="OVI9" s="199"/>
      <c r="OVJ9" s="199"/>
      <c r="OVK9" s="199"/>
      <c r="OVL9" s="199"/>
      <c r="OVM9" s="199"/>
      <c r="OVN9" s="199"/>
      <c r="OVO9" s="199"/>
      <c r="OVP9" s="189"/>
      <c r="OVQ9" s="209"/>
      <c r="OVR9" s="179"/>
      <c r="OVS9" s="179"/>
      <c r="OVT9" s="179"/>
      <c r="OVU9" s="179"/>
      <c r="OVV9" s="179"/>
      <c r="OVW9" s="179"/>
      <c r="OVX9" s="199"/>
      <c r="OVY9" s="199"/>
      <c r="OVZ9" s="199"/>
      <c r="OWA9" s="199"/>
      <c r="OWB9" s="199"/>
      <c r="OWC9" s="199"/>
      <c r="OWD9" s="199"/>
      <c r="OWE9" s="199"/>
      <c r="OWF9" s="189"/>
      <c r="OWG9" s="209"/>
      <c r="OWH9" s="179"/>
      <c r="OWI9" s="179"/>
      <c r="OWJ9" s="179"/>
      <c r="OWK9" s="179"/>
      <c r="OWL9" s="179"/>
      <c r="OWM9" s="179"/>
      <c r="OWN9" s="199"/>
      <c r="OWO9" s="199"/>
      <c r="OWP9" s="199"/>
      <c r="OWQ9" s="199"/>
      <c r="OWR9" s="199"/>
      <c r="OWS9" s="199"/>
      <c r="OWT9" s="199"/>
      <c r="OWU9" s="199"/>
      <c r="OWV9" s="189"/>
      <c r="OWW9" s="209"/>
      <c r="OWX9" s="179"/>
      <c r="OWY9" s="179"/>
      <c r="OWZ9" s="179"/>
      <c r="OXA9" s="179"/>
      <c r="OXB9" s="179"/>
      <c r="OXC9" s="179"/>
      <c r="OXD9" s="199"/>
      <c r="OXE9" s="199"/>
      <c r="OXF9" s="199"/>
      <c r="OXG9" s="199"/>
      <c r="OXH9" s="199"/>
      <c r="OXI9" s="199"/>
      <c r="OXJ9" s="199"/>
      <c r="OXK9" s="199"/>
      <c r="OXL9" s="189"/>
      <c r="OXM9" s="209"/>
      <c r="OXN9" s="179"/>
      <c r="OXO9" s="179"/>
      <c r="OXP9" s="179"/>
      <c r="OXQ9" s="179"/>
      <c r="OXR9" s="179"/>
      <c r="OXS9" s="179"/>
      <c r="OXT9" s="199"/>
      <c r="OXU9" s="199"/>
      <c r="OXV9" s="199"/>
      <c r="OXW9" s="199"/>
      <c r="OXX9" s="199"/>
      <c r="OXY9" s="199"/>
      <c r="OXZ9" s="199"/>
      <c r="OYA9" s="199"/>
      <c r="OYB9" s="189"/>
      <c r="OYC9" s="209"/>
      <c r="OYD9" s="179"/>
      <c r="OYE9" s="179"/>
      <c r="OYF9" s="179"/>
      <c r="OYG9" s="179"/>
      <c r="OYH9" s="179"/>
      <c r="OYI9" s="179"/>
      <c r="OYJ9" s="199"/>
      <c r="OYK9" s="199"/>
      <c r="OYL9" s="199"/>
      <c r="OYM9" s="199"/>
      <c r="OYN9" s="199"/>
      <c r="OYO9" s="199"/>
      <c r="OYP9" s="199"/>
      <c r="OYQ9" s="199"/>
      <c r="OYR9" s="189"/>
      <c r="OYS9" s="209"/>
      <c r="OYT9" s="179"/>
      <c r="OYU9" s="179"/>
      <c r="OYV9" s="179"/>
      <c r="OYW9" s="179"/>
      <c r="OYX9" s="179"/>
      <c r="OYY9" s="179"/>
      <c r="OYZ9" s="199"/>
      <c r="OZA9" s="199"/>
      <c r="OZB9" s="199"/>
      <c r="OZC9" s="199"/>
      <c r="OZD9" s="199"/>
      <c r="OZE9" s="199"/>
      <c r="OZF9" s="199"/>
      <c r="OZG9" s="199"/>
      <c r="OZH9" s="189"/>
      <c r="OZI9" s="209"/>
      <c r="OZJ9" s="179"/>
      <c r="OZK9" s="179"/>
      <c r="OZL9" s="179"/>
      <c r="OZM9" s="179"/>
      <c r="OZN9" s="179"/>
      <c r="OZO9" s="179"/>
      <c r="OZP9" s="199"/>
      <c r="OZQ9" s="199"/>
      <c r="OZR9" s="199"/>
      <c r="OZS9" s="199"/>
      <c r="OZT9" s="199"/>
      <c r="OZU9" s="199"/>
      <c r="OZV9" s="199"/>
      <c r="OZW9" s="199"/>
      <c r="OZX9" s="189"/>
      <c r="OZY9" s="209"/>
      <c r="OZZ9" s="179"/>
      <c r="PAA9" s="179"/>
      <c r="PAB9" s="179"/>
      <c r="PAC9" s="179"/>
      <c r="PAD9" s="179"/>
      <c r="PAE9" s="179"/>
      <c r="PAF9" s="199"/>
      <c r="PAG9" s="199"/>
      <c r="PAH9" s="199"/>
      <c r="PAI9" s="199"/>
      <c r="PAJ9" s="199"/>
      <c r="PAK9" s="199"/>
      <c r="PAL9" s="199"/>
      <c r="PAM9" s="199"/>
      <c r="PAN9" s="189"/>
      <c r="PAO9" s="209"/>
      <c r="PAP9" s="179"/>
      <c r="PAQ9" s="179"/>
      <c r="PAR9" s="179"/>
      <c r="PAS9" s="179"/>
      <c r="PAT9" s="179"/>
      <c r="PAU9" s="179"/>
      <c r="PAV9" s="199"/>
      <c r="PAW9" s="199"/>
      <c r="PAX9" s="199"/>
      <c r="PAY9" s="199"/>
      <c r="PAZ9" s="199"/>
      <c r="PBA9" s="199"/>
      <c r="PBB9" s="199"/>
      <c r="PBC9" s="199"/>
      <c r="PBD9" s="189"/>
      <c r="PBE9" s="209"/>
      <c r="PBF9" s="179"/>
      <c r="PBG9" s="179"/>
      <c r="PBH9" s="179"/>
      <c r="PBI9" s="179"/>
      <c r="PBJ9" s="179"/>
      <c r="PBK9" s="179"/>
      <c r="PBL9" s="199"/>
      <c r="PBM9" s="199"/>
      <c r="PBN9" s="199"/>
      <c r="PBO9" s="199"/>
      <c r="PBP9" s="199"/>
      <c r="PBQ9" s="199"/>
      <c r="PBR9" s="199"/>
      <c r="PBS9" s="199"/>
      <c r="PBT9" s="189"/>
      <c r="PBU9" s="209"/>
      <c r="PBV9" s="179"/>
      <c r="PBW9" s="179"/>
      <c r="PBX9" s="179"/>
      <c r="PBY9" s="179"/>
      <c r="PBZ9" s="179"/>
      <c r="PCA9" s="179"/>
      <c r="PCB9" s="199"/>
      <c r="PCC9" s="199"/>
      <c r="PCD9" s="199"/>
      <c r="PCE9" s="199"/>
      <c r="PCF9" s="199"/>
      <c r="PCG9" s="199"/>
      <c r="PCH9" s="199"/>
      <c r="PCI9" s="199"/>
      <c r="PCJ9" s="189"/>
      <c r="PCK9" s="209"/>
      <c r="PCL9" s="179"/>
      <c r="PCM9" s="179"/>
      <c r="PCN9" s="179"/>
      <c r="PCO9" s="179"/>
      <c r="PCP9" s="179"/>
      <c r="PCQ9" s="179"/>
      <c r="PCR9" s="199"/>
      <c r="PCS9" s="199"/>
      <c r="PCT9" s="199"/>
      <c r="PCU9" s="199"/>
      <c r="PCV9" s="199"/>
      <c r="PCW9" s="199"/>
      <c r="PCX9" s="199"/>
      <c r="PCY9" s="199"/>
      <c r="PCZ9" s="189"/>
      <c r="PDA9" s="209"/>
      <c r="PDB9" s="179"/>
      <c r="PDC9" s="179"/>
      <c r="PDD9" s="179"/>
      <c r="PDE9" s="179"/>
      <c r="PDF9" s="179"/>
      <c r="PDG9" s="179"/>
      <c r="PDH9" s="199"/>
      <c r="PDI9" s="199"/>
      <c r="PDJ9" s="199"/>
      <c r="PDK9" s="199"/>
      <c r="PDL9" s="199"/>
      <c r="PDM9" s="199"/>
      <c r="PDN9" s="199"/>
      <c r="PDO9" s="199"/>
      <c r="PDP9" s="189"/>
      <c r="PDQ9" s="209"/>
      <c r="PDR9" s="179"/>
      <c r="PDS9" s="179"/>
      <c r="PDT9" s="179"/>
      <c r="PDU9" s="179"/>
      <c r="PDV9" s="179"/>
      <c r="PDW9" s="179"/>
      <c r="PDX9" s="199"/>
      <c r="PDY9" s="199"/>
      <c r="PDZ9" s="199"/>
      <c r="PEA9" s="199"/>
      <c r="PEB9" s="199"/>
      <c r="PEC9" s="199"/>
      <c r="PED9" s="199"/>
      <c r="PEE9" s="199"/>
      <c r="PEF9" s="189"/>
      <c r="PEG9" s="209"/>
      <c r="PEH9" s="179"/>
      <c r="PEI9" s="179"/>
      <c r="PEJ9" s="179"/>
      <c r="PEK9" s="179"/>
      <c r="PEL9" s="179"/>
      <c r="PEM9" s="179"/>
      <c r="PEN9" s="199"/>
      <c r="PEO9" s="199"/>
      <c r="PEP9" s="199"/>
      <c r="PEQ9" s="199"/>
      <c r="PER9" s="199"/>
      <c r="PES9" s="199"/>
      <c r="PET9" s="199"/>
      <c r="PEU9" s="199"/>
      <c r="PEV9" s="189"/>
      <c r="PEW9" s="209"/>
      <c r="PEX9" s="179"/>
      <c r="PEY9" s="179"/>
      <c r="PEZ9" s="179"/>
      <c r="PFA9" s="179"/>
      <c r="PFB9" s="179"/>
      <c r="PFC9" s="179"/>
      <c r="PFD9" s="199"/>
      <c r="PFE9" s="199"/>
      <c r="PFF9" s="199"/>
      <c r="PFG9" s="199"/>
      <c r="PFH9" s="199"/>
      <c r="PFI9" s="199"/>
      <c r="PFJ9" s="199"/>
      <c r="PFK9" s="199"/>
      <c r="PFL9" s="189"/>
      <c r="PFM9" s="209"/>
      <c r="PFN9" s="179"/>
      <c r="PFO9" s="179"/>
      <c r="PFP9" s="179"/>
      <c r="PFQ9" s="179"/>
      <c r="PFR9" s="179"/>
      <c r="PFS9" s="179"/>
      <c r="PFT9" s="199"/>
      <c r="PFU9" s="199"/>
      <c r="PFV9" s="199"/>
      <c r="PFW9" s="199"/>
      <c r="PFX9" s="199"/>
      <c r="PFY9" s="199"/>
      <c r="PFZ9" s="199"/>
      <c r="PGA9" s="199"/>
      <c r="PGB9" s="189"/>
      <c r="PGC9" s="209"/>
      <c r="PGD9" s="179"/>
      <c r="PGE9" s="179"/>
      <c r="PGF9" s="179"/>
      <c r="PGG9" s="179"/>
      <c r="PGH9" s="179"/>
      <c r="PGI9" s="179"/>
      <c r="PGJ9" s="199"/>
      <c r="PGK9" s="199"/>
      <c r="PGL9" s="199"/>
      <c r="PGM9" s="199"/>
      <c r="PGN9" s="199"/>
      <c r="PGO9" s="199"/>
      <c r="PGP9" s="199"/>
      <c r="PGQ9" s="199"/>
      <c r="PGR9" s="189"/>
      <c r="PGS9" s="209"/>
      <c r="PGT9" s="179"/>
      <c r="PGU9" s="179"/>
      <c r="PGV9" s="179"/>
      <c r="PGW9" s="179"/>
      <c r="PGX9" s="179"/>
      <c r="PGY9" s="179"/>
      <c r="PGZ9" s="199"/>
      <c r="PHA9" s="199"/>
      <c r="PHB9" s="199"/>
      <c r="PHC9" s="199"/>
      <c r="PHD9" s="199"/>
      <c r="PHE9" s="199"/>
      <c r="PHF9" s="199"/>
      <c r="PHG9" s="199"/>
      <c r="PHH9" s="189"/>
      <c r="PHI9" s="209"/>
      <c r="PHJ9" s="179"/>
      <c r="PHK9" s="179"/>
      <c r="PHL9" s="179"/>
      <c r="PHM9" s="179"/>
      <c r="PHN9" s="179"/>
      <c r="PHO9" s="179"/>
      <c r="PHP9" s="199"/>
      <c r="PHQ9" s="199"/>
      <c r="PHR9" s="199"/>
      <c r="PHS9" s="199"/>
      <c r="PHT9" s="199"/>
      <c r="PHU9" s="199"/>
      <c r="PHV9" s="199"/>
      <c r="PHW9" s="199"/>
      <c r="PHX9" s="189"/>
      <c r="PHY9" s="209"/>
      <c r="PHZ9" s="179"/>
      <c r="PIA9" s="179"/>
      <c r="PIB9" s="179"/>
      <c r="PIC9" s="179"/>
      <c r="PID9" s="179"/>
      <c r="PIE9" s="179"/>
      <c r="PIF9" s="199"/>
      <c r="PIG9" s="199"/>
      <c r="PIH9" s="199"/>
      <c r="PII9" s="199"/>
      <c r="PIJ9" s="199"/>
      <c r="PIK9" s="199"/>
      <c r="PIL9" s="199"/>
      <c r="PIM9" s="199"/>
      <c r="PIN9" s="189"/>
      <c r="PIO9" s="209"/>
      <c r="PIP9" s="179"/>
      <c r="PIQ9" s="179"/>
      <c r="PIR9" s="179"/>
      <c r="PIS9" s="179"/>
      <c r="PIT9" s="179"/>
      <c r="PIU9" s="179"/>
      <c r="PIV9" s="199"/>
      <c r="PIW9" s="199"/>
      <c r="PIX9" s="199"/>
      <c r="PIY9" s="199"/>
      <c r="PIZ9" s="199"/>
      <c r="PJA9" s="199"/>
      <c r="PJB9" s="199"/>
      <c r="PJC9" s="199"/>
      <c r="PJD9" s="189"/>
      <c r="PJE9" s="209"/>
      <c r="PJF9" s="179"/>
      <c r="PJG9" s="179"/>
      <c r="PJH9" s="179"/>
      <c r="PJI9" s="179"/>
      <c r="PJJ9" s="179"/>
      <c r="PJK9" s="179"/>
      <c r="PJL9" s="199"/>
      <c r="PJM9" s="199"/>
      <c r="PJN9" s="199"/>
      <c r="PJO9" s="199"/>
      <c r="PJP9" s="199"/>
      <c r="PJQ9" s="199"/>
      <c r="PJR9" s="199"/>
      <c r="PJS9" s="199"/>
      <c r="PJT9" s="189"/>
      <c r="PJU9" s="209"/>
      <c r="PJV9" s="179"/>
      <c r="PJW9" s="179"/>
      <c r="PJX9" s="179"/>
      <c r="PJY9" s="179"/>
      <c r="PJZ9" s="179"/>
      <c r="PKA9" s="179"/>
      <c r="PKB9" s="199"/>
      <c r="PKC9" s="199"/>
      <c r="PKD9" s="199"/>
      <c r="PKE9" s="199"/>
      <c r="PKF9" s="199"/>
      <c r="PKG9" s="199"/>
      <c r="PKH9" s="199"/>
      <c r="PKI9" s="199"/>
      <c r="PKJ9" s="189"/>
      <c r="PKK9" s="209"/>
      <c r="PKL9" s="179"/>
      <c r="PKM9" s="179"/>
      <c r="PKN9" s="179"/>
      <c r="PKO9" s="179"/>
      <c r="PKP9" s="179"/>
      <c r="PKQ9" s="179"/>
      <c r="PKR9" s="199"/>
      <c r="PKS9" s="199"/>
      <c r="PKT9" s="199"/>
      <c r="PKU9" s="199"/>
      <c r="PKV9" s="199"/>
      <c r="PKW9" s="199"/>
      <c r="PKX9" s="199"/>
      <c r="PKY9" s="199"/>
      <c r="PKZ9" s="189"/>
      <c r="PLA9" s="209"/>
      <c r="PLB9" s="179"/>
      <c r="PLC9" s="179"/>
      <c r="PLD9" s="179"/>
      <c r="PLE9" s="179"/>
      <c r="PLF9" s="179"/>
      <c r="PLG9" s="179"/>
      <c r="PLH9" s="199"/>
      <c r="PLI9" s="199"/>
      <c r="PLJ9" s="199"/>
      <c r="PLK9" s="199"/>
      <c r="PLL9" s="199"/>
      <c r="PLM9" s="199"/>
      <c r="PLN9" s="199"/>
      <c r="PLO9" s="199"/>
      <c r="PLP9" s="189"/>
      <c r="PLQ9" s="209"/>
      <c r="PLR9" s="179"/>
      <c r="PLS9" s="179"/>
      <c r="PLT9" s="179"/>
      <c r="PLU9" s="179"/>
      <c r="PLV9" s="179"/>
      <c r="PLW9" s="179"/>
      <c r="PLX9" s="199"/>
      <c r="PLY9" s="199"/>
      <c r="PLZ9" s="199"/>
      <c r="PMA9" s="199"/>
      <c r="PMB9" s="199"/>
      <c r="PMC9" s="199"/>
      <c r="PMD9" s="199"/>
      <c r="PME9" s="199"/>
      <c r="PMF9" s="189"/>
      <c r="PMG9" s="209"/>
      <c r="PMH9" s="179"/>
      <c r="PMI9" s="179"/>
      <c r="PMJ9" s="179"/>
      <c r="PMK9" s="179"/>
      <c r="PML9" s="179"/>
      <c r="PMM9" s="179"/>
      <c r="PMN9" s="199"/>
      <c r="PMO9" s="199"/>
      <c r="PMP9" s="199"/>
      <c r="PMQ9" s="199"/>
      <c r="PMR9" s="199"/>
      <c r="PMS9" s="199"/>
      <c r="PMT9" s="199"/>
      <c r="PMU9" s="199"/>
      <c r="PMV9" s="189"/>
      <c r="PMW9" s="209"/>
      <c r="PMX9" s="179"/>
      <c r="PMY9" s="179"/>
      <c r="PMZ9" s="179"/>
      <c r="PNA9" s="179"/>
      <c r="PNB9" s="179"/>
      <c r="PNC9" s="179"/>
      <c r="PND9" s="199"/>
      <c r="PNE9" s="199"/>
      <c r="PNF9" s="199"/>
      <c r="PNG9" s="199"/>
      <c r="PNH9" s="199"/>
      <c r="PNI9" s="199"/>
      <c r="PNJ9" s="199"/>
      <c r="PNK9" s="199"/>
      <c r="PNL9" s="189"/>
      <c r="PNM9" s="209"/>
      <c r="PNN9" s="179"/>
      <c r="PNO9" s="179"/>
      <c r="PNP9" s="179"/>
      <c r="PNQ9" s="179"/>
      <c r="PNR9" s="179"/>
      <c r="PNS9" s="179"/>
      <c r="PNT9" s="199"/>
      <c r="PNU9" s="199"/>
      <c r="PNV9" s="199"/>
      <c r="PNW9" s="199"/>
      <c r="PNX9" s="199"/>
      <c r="PNY9" s="199"/>
      <c r="PNZ9" s="199"/>
      <c r="POA9" s="199"/>
      <c r="POB9" s="189"/>
      <c r="POC9" s="209"/>
      <c r="POD9" s="179"/>
      <c r="POE9" s="179"/>
      <c r="POF9" s="179"/>
      <c r="POG9" s="179"/>
      <c r="POH9" s="179"/>
      <c r="POI9" s="179"/>
      <c r="POJ9" s="199"/>
      <c r="POK9" s="199"/>
      <c r="POL9" s="199"/>
      <c r="POM9" s="199"/>
      <c r="PON9" s="199"/>
      <c r="POO9" s="199"/>
      <c r="POP9" s="199"/>
      <c r="POQ9" s="199"/>
      <c r="POR9" s="189"/>
      <c r="POS9" s="209"/>
      <c r="POT9" s="179"/>
      <c r="POU9" s="179"/>
      <c r="POV9" s="179"/>
      <c r="POW9" s="179"/>
      <c r="POX9" s="179"/>
      <c r="POY9" s="179"/>
      <c r="POZ9" s="199"/>
      <c r="PPA9" s="199"/>
      <c r="PPB9" s="199"/>
      <c r="PPC9" s="199"/>
      <c r="PPD9" s="199"/>
      <c r="PPE9" s="199"/>
      <c r="PPF9" s="199"/>
      <c r="PPG9" s="199"/>
      <c r="PPH9" s="189"/>
      <c r="PPI9" s="209"/>
      <c r="PPJ9" s="179"/>
      <c r="PPK9" s="179"/>
      <c r="PPL9" s="179"/>
      <c r="PPM9" s="179"/>
      <c r="PPN9" s="179"/>
      <c r="PPO9" s="179"/>
      <c r="PPP9" s="199"/>
      <c r="PPQ9" s="199"/>
      <c r="PPR9" s="199"/>
      <c r="PPS9" s="199"/>
      <c r="PPT9" s="199"/>
      <c r="PPU9" s="199"/>
      <c r="PPV9" s="199"/>
      <c r="PPW9" s="199"/>
      <c r="PPX9" s="189"/>
      <c r="PPY9" s="209"/>
      <c r="PPZ9" s="179"/>
      <c r="PQA9" s="179"/>
      <c r="PQB9" s="179"/>
      <c r="PQC9" s="179"/>
      <c r="PQD9" s="179"/>
      <c r="PQE9" s="179"/>
      <c r="PQF9" s="199"/>
      <c r="PQG9" s="199"/>
      <c r="PQH9" s="199"/>
      <c r="PQI9" s="199"/>
      <c r="PQJ9" s="199"/>
      <c r="PQK9" s="199"/>
      <c r="PQL9" s="199"/>
      <c r="PQM9" s="199"/>
      <c r="PQN9" s="189"/>
      <c r="PQO9" s="209"/>
      <c r="PQP9" s="179"/>
      <c r="PQQ9" s="179"/>
      <c r="PQR9" s="179"/>
      <c r="PQS9" s="179"/>
      <c r="PQT9" s="179"/>
      <c r="PQU9" s="179"/>
      <c r="PQV9" s="199"/>
      <c r="PQW9" s="199"/>
      <c r="PQX9" s="199"/>
      <c r="PQY9" s="199"/>
      <c r="PQZ9" s="199"/>
      <c r="PRA9" s="199"/>
      <c r="PRB9" s="199"/>
      <c r="PRC9" s="199"/>
      <c r="PRD9" s="189"/>
      <c r="PRE9" s="209"/>
      <c r="PRF9" s="179"/>
      <c r="PRG9" s="179"/>
      <c r="PRH9" s="179"/>
      <c r="PRI9" s="179"/>
      <c r="PRJ9" s="179"/>
      <c r="PRK9" s="179"/>
      <c r="PRL9" s="199"/>
      <c r="PRM9" s="199"/>
      <c r="PRN9" s="199"/>
      <c r="PRO9" s="199"/>
      <c r="PRP9" s="199"/>
      <c r="PRQ9" s="199"/>
      <c r="PRR9" s="199"/>
      <c r="PRS9" s="199"/>
      <c r="PRT9" s="189"/>
      <c r="PRU9" s="209"/>
      <c r="PRV9" s="179"/>
      <c r="PRW9" s="179"/>
      <c r="PRX9" s="179"/>
      <c r="PRY9" s="179"/>
      <c r="PRZ9" s="179"/>
      <c r="PSA9" s="179"/>
      <c r="PSB9" s="199"/>
      <c r="PSC9" s="199"/>
      <c r="PSD9" s="199"/>
      <c r="PSE9" s="199"/>
      <c r="PSF9" s="199"/>
      <c r="PSG9" s="199"/>
      <c r="PSH9" s="199"/>
      <c r="PSI9" s="199"/>
      <c r="PSJ9" s="189"/>
      <c r="PSK9" s="209"/>
      <c r="PSL9" s="179"/>
      <c r="PSM9" s="179"/>
      <c r="PSN9" s="179"/>
      <c r="PSO9" s="179"/>
      <c r="PSP9" s="179"/>
      <c r="PSQ9" s="179"/>
      <c r="PSR9" s="199"/>
      <c r="PSS9" s="199"/>
      <c r="PST9" s="199"/>
      <c r="PSU9" s="199"/>
      <c r="PSV9" s="199"/>
      <c r="PSW9" s="199"/>
      <c r="PSX9" s="199"/>
      <c r="PSY9" s="199"/>
      <c r="PSZ9" s="189"/>
      <c r="PTA9" s="209"/>
      <c r="PTB9" s="179"/>
      <c r="PTC9" s="179"/>
      <c r="PTD9" s="179"/>
      <c r="PTE9" s="179"/>
      <c r="PTF9" s="179"/>
      <c r="PTG9" s="179"/>
      <c r="PTH9" s="199"/>
      <c r="PTI9" s="199"/>
      <c r="PTJ9" s="199"/>
      <c r="PTK9" s="199"/>
      <c r="PTL9" s="199"/>
      <c r="PTM9" s="199"/>
      <c r="PTN9" s="199"/>
      <c r="PTO9" s="199"/>
      <c r="PTP9" s="189"/>
      <c r="PTQ9" s="209"/>
      <c r="PTR9" s="179"/>
      <c r="PTS9" s="179"/>
      <c r="PTT9" s="179"/>
      <c r="PTU9" s="179"/>
      <c r="PTV9" s="179"/>
      <c r="PTW9" s="179"/>
      <c r="PTX9" s="199"/>
      <c r="PTY9" s="199"/>
      <c r="PTZ9" s="199"/>
      <c r="PUA9" s="199"/>
      <c r="PUB9" s="199"/>
      <c r="PUC9" s="199"/>
      <c r="PUD9" s="199"/>
      <c r="PUE9" s="199"/>
      <c r="PUF9" s="189"/>
      <c r="PUG9" s="209"/>
      <c r="PUH9" s="179"/>
      <c r="PUI9" s="179"/>
      <c r="PUJ9" s="179"/>
      <c r="PUK9" s="179"/>
      <c r="PUL9" s="179"/>
      <c r="PUM9" s="179"/>
      <c r="PUN9" s="199"/>
      <c r="PUO9" s="199"/>
      <c r="PUP9" s="199"/>
      <c r="PUQ9" s="199"/>
      <c r="PUR9" s="199"/>
      <c r="PUS9" s="199"/>
      <c r="PUT9" s="199"/>
      <c r="PUU9" s="199"/>
      <c r="PUV9" s="189"/>
      <c r="PUW9" s="209"/>
      <c r="PUX9" s="179"/>
      <c r="PUY9" s="179"/>
      <c r="PUZ9" s="179"/>
      <c r="PVA9" s="179"/>
      <c r="PVB9" s="179"/>
      <c r="PVC9" s="179"/>
      <c r="PVD9" s="199"/>
      <c r="PVE9" s="199"/>
      <c r="PVF9" s="199"/>
      <c r="PVG9" s="199"/>
      <c r="PVH9" s="199"/>
      <c r="PVI9" s="199"/>
      <c r="PVJ9" s="199"/>
      <c r="PVK9" s="199"/>
      <c r="PVL9" s="189"/>
      <c r="PVM9" s="209"/>
      <c r="PVN9" s="179"/>
      <c r="PVO9" s="179"/>
      <c r="PVP9" s="179"/>
      <c r="PVQ9" s="179"/>
      <c r="PVR9" s="179"/>
      <c r="PVS9" s="179"/>
      <c r="PVT9" s="199"/>
      <c r="PVU9" s="199"/>
      <c r="PVV9" s="199"/>
      <c r="PVW9" s="199"/>
      <c r="PVX9" s="199"/>
      <c r="PVY9" s="199"/>
      <c r="PVZ9" s="199"/>
      <c r="PWA9" s="199"/>
      <c r="PWB9" s="189"/>
      <c r="PWC9" s="209"/>
      <c r="PWD9" s="179"/>
      <c r="PWE9" s="179"/>
      <c r="PWF9" s="179"/>
      <c r="PWG9" s="179"/>
      <c r="PWH9" s="179"/>
      <c r="PWI9" s="179"/>
      <c r="PWJ9" s="199"/>
      <c r="PWK9" s="199"/>
      <c r="PWL9" s="199"/>
      <c r="PWM9" s="199"/>
      <c r="PWN9" s="199"/>
      <c r="PWO9" s="199"/>
      <c r="PWP9" s="199"/>
      <c r="PWQ9" s="199"/>
      <c r="PWR9" s="189"/>
      <c r="PWS9" s="209"/>
      <c r="PWT9" s="179"/>
      <c r="PWU9" s="179"/>
      <c r="PWV9" s="179"/>
      <c r="PWW9" s="179"/>
      <c r="PWX9" s="179"/>
      <c r="PWY9" s="179"/>
      <c r="PWZ9" s="199"/>
      <c r="PXA9" s="199"/>
      <c r="PXB9" s="199"/>
      <c r="PXC9" s="199"/>
      <c r="PXD9" s="199"/>
      <c r="PXE9" s="199"/>
      <c r="PXF9" s="199"/>
      <c r="PXG9" s="199"/>
      <c r="PXH9" s="189"/>
      <c r="PXI9" s="209"/>
      <c r="PXJ9" s="179"/>
      <c r="PXK9" s="179"/>
      <c r="PXL9" s="179"/>
      <c r="PXM9" s="179"/>
      <c r="PXN9" s="179"/>
      <c r="PXO9" s="179"/>
      <c r="PXP9" s="199"/>
      <c r="PXQ9" s="199"/>
      <c r="PXR9" s="199"/>
      <c r="PXS9" s="199"/>
      <c r="PXT9" s="199"/>
      <c r="PXU9" s="199"/>
      <c r="PXV9" s="199"/>
      <c r="PXW9" s="199"/>
      <c r="PXX9" s="189"/>
      <c r="PXY9" s="209"/>
      <c r="PXZ9" s="179"/>
      <c r="PYA9" s="179"/>
      <c r="PYB9" s="179"/>
      <c r="PYC9" s="179"/>
      <c r="PYD9" s="179"/>
      <c r="PYE9" s="179"/>
      <c r="PYF9" s="199"/>
      <c r="PYG9" s="199"/>
      <c r="PYH9" s="199"/>
      <c r="PYI9" s="199"/>
      <c r="PYJ9" s="199"/>
      <c r="PYK9" s="199"/>
      <c r="PYL9" s="199"/>
      <c r="PYM9" s="199"/>
      <c r="PYN9" s="189"/>
      <c r="PYO9" s="209"/>
      <c r="PYP9" s="179"/>
      <c r="PYQ9" s="179"/>
      <c r="PYR9" s="179"/>
      <c r="PYS9" s="179"/>
      <c r="PYT9" s="179"/>
      <c r="PYU9" s="179"/>
      <c r="PYV9" s="199"/>
      <c r="PYW9" s="199"/>
      <c r="PYX9" s="199"/>
      <c r="PYY9" s="199"/>
      <c r="PYZ9" s="199"/>
      <c r="PZA9" s="199"/>
      <c r="PZB9" s="199"/>
      <c r="PZC9" s="199"/>
      <c r="PZD9" s="189"/>
      <c r="PZE9" s="209"/>
      <c r="PZF9" s="179"/>
      <c r="PZG9" s="179"/>
      <c r="PZH9" s="179"/>
      <c r="PZI9" s="179"/>
      <c r="PZJ9" s="179"/>
      <c r="PZK9" s="179"/>
      <c r="PZL9" s="199"/>
      <c r="PZM9" s="199"/>
      <c r="PZN9" s="199"/>
      <c r="PZO9" s="199"/>
      <c r="PZP9" s="199"/>
      <c r="PZQ9" s="199"/>
      <c r="PZR9" s="199"/>
      <c r="PZS9" s="199"/>
      <c r="PZT9" s="189"/>
      <c r="PZU9" s="209"/>
      <c r="PZV9" s="179"/>
      <c r="PZW9" s="179"/>
      <c r="PZX9" s="179"/>
      <c r="PZY9" s="179"/>
      <c r="PZZ9" s="179"/>
      <c r="QAA9" s="179"/>
      <c r="QAB9" s="199"/>
      <c r="QAC9" s="199"/>
      <c r="QAD9" s="199"/>
      <c r="QAE9" s="199"/>
      <c r="QAF9" s="199"/>
      <c r="QAG9" s="199"/>
      <c r="QAH9" s="199"/>
      <c r="QAI9" s="199"/>
      <c r="QAJ9" s="189"/>
      <c r="QAK9" s="209"/>
      <c r="QAL9" s="179"/>
      <c r="QAM9" s="179"/>
      <c r="QAN9" s="179"/>
      <c r="QAO9" s="179"/>
      <c r="QAP9" s="179"/>
      <c r="QAQ9" s="179"/>
      <c r="QAR9" s="199"/>
      <c r="QAS9" s="199"/>
      <c r="QAT9" s="199"/>
      <c r="QAU9" s="199"/>
      <c r="QAV9" s="199"/>
      <c r="QAW9" s="199"/>
      <c r="QAX9" s="199"/>
      <c r="QAY9" s="199"/>
      <c r="QAZ9" s="189"/>
      <c r="QBA9" s="209"/>
      <c r="QBB9" s="179"/>
      <c r="QBC9" s="179"/>
      <c r="QBD9" s="179"/>
      <c r="QBE9" s="179"/>
      <c r="QBF9" s="179"/>
      <c r="QBG9" s="179"/>
      <c r="QBH9" s="199"/>
      <c r="QBI9" s="199"/>
      <c r="QBJ9" s="199"/>
      <c r="QBK9" s="199"/>
      <c r="QBL9" s="199"/>
      <c r="QBM9" s="199"/>
      <c r="QBN9" s="199"/>
      <c r="QBO9" s="199"/>
      <c r="QBP9" s="189"/>
      <c r="QBQ9" s="209"/>
      <c r="QBR9" s="179"/>
      <c r="QBS9" s="179"/>
      <c r="QBT9" s="179"/>
      <c r="QBU9" s="179"/>
      <c r="QBV9" s="179"/>
      <c r="QBW9" s="179"/>
      <c r="QBX9" s="199"/>
      <c r="QBY9" s="199"/>
      <c r="QBZ9" s="199"/>
      <c r="QCA9" s="199"/>
      <c r="QCB9" s="199"/>
      <c r="QCC9" s="199"/>
      <c r="QCD9" s="199"/>
      <c r="QCE9" s="199"/>
      <c r="QCF9" s="189"/>
      <c r="QCG9" s="209"/>
      <c r="QCH9" s="179"/>
      <c r="QCI9" s="179"/>
      <c r="QCJ9" s="179"/>
      <c r="QCK9" s="179"/>
      <c r="QCL9" s="179"/>
      <c r="QCM9" s="179"/>
      <c r="QCN9" s="199"/>
      <c r="QCO9" s="199"/>
      <c r="QCP9" s="199"/>
      <c r="QCQ9" s="199"/>
      <c r="QCR9" s="199"/>
      <c r="QCS9" s="199"/>
      <c r="QCT9" s="199"/>
      <c r="QCU9" s="199"/>
      <c r="QCV9" s="189"/>
      <c r="QCW9" s="209"/>
      <c r="QCX9" s="179"/>
      <c r="QCY9" s="179"/>
      <c r="QCZ9" s="179"/>
      <c r="QDA9" s="179"/>
      <c r="QDB9" s="179"/>
      <c r="QDC9" s="179"/>
      <c r="QDD9" s="199"/>
      <c r="QDE9" s="199"/>
      <c r="QDF9" s="199"/>
      <c r="QDG9" s="199"/>
      <c r="QDH9" s="199"/>
      <c r="QDI9" s="199"/>
      <c r="QDJ9" s="199"/>
      <c r="QDK9" s="199"/>
      <c r="QDL9" s="189"/>
      <c r="QDM9" s="209"/>
      <c r="QDN9" s="179"/>
      <c r="QDO9" s="179"/>
      <c r="QDP9" s="179"/>
      <c r="QDQ9" s="179"/>
      <c r="QDR9" s="179"/>
      <c r="QDS9" s="179"/>
      <c r="QDT9" s="199"/>
      <c r="QDU9" s="199"/>
      <c r="QDV9" s="199"/>
      <c r="QDW9" s="199"/>
      <c r="QDX9" s="199"/>
      <c r="QDY9" s="199"/>
      <c r="QDZ9" s="199"/>
      <c r="QEA9" s="199"/>
      <c r="QEB9" s="189"/>
      <c r="QEC9" s="209"/>
      <c r="QED9" s="179"/>
      <c r="QEE9" s="179"/>
      <c r="QEF9" s="179"/>
      <c r="QEG9" s="179"/>
      <c r="QEH9" s="179"/>
      <c r="QEI9" s="179"/>
      <c r="QEJ9" s="199"/>
      <c r="QEK9" s="199"/>
      <c r="QEL9" s="199"/>
      <c r="QEM9" s="199"/>
      <c r="QEN9" s="199"/>
      <c r="QEO9" s="199"/>
      <c r="QEP9" s="199"/>
      <c r="QEQ9" s="199"/>
      <c r="QER9" s="189"/>
      <c r="QES9" s="209"/>
      <c r="QET9" s="179"/>
      <c r="QEU9" s="179"/>
      <c r="QEV9" s="179"/>
      <c r="QEW9" s="179"/>
      <c r="QEX9" s="179"/>
      <c r="QEY9" s="179"/>
      <c r="QEZ9" s="199"/>
      <c r="QFA9" s="199"/>
      <c r="QFB9" s="199"/>
      <c r="QFC9" s="199"/>
      <c r="QFD9" s="199"/>
      <c r="QFE9" s="199"/>
      <c r="QFF9" s="199"/>
      <c r="QFG9" s="199"/>
      <c r="QFH9" s="189"/>
      <c r="QFI9" s="209"/>
      <c r="QFJ9" s="179"/>
      <c r="QFK9" s="179"/>
      <c r="QFL9" s="179"/>
      <c r="QFM9" s="179"/>
      <c r="QFN9" s="179"/>
      <c r="QFO9" s="179"/>
      <c r="QFP9" s="199"/>
      <c r="QFQ9" s="199"/>
      <c r="QFR9" s="199"/>
      <c r="QFS9" s="199"/>
      <c r="QFT9" s="199"/>
      <c r="QFU9" s="199"/>
      <c r="QFV9" s="199"/>
      <c r="QFW9" s="199"/>
      <c r="QFX9" s="189"/>
      <c r="QFY9" s="209"/>
      <c r="QFZ9" s="179"/>
      <c r="QGA9" s="179"/>
      <c r="QGB9" s="179"/>
      <c r="QGC9" s="179"/>
      <c r="QGD9" s="179"/>
      <c r="QGE9" s="179"/>
      <c r="QGF9" s="199"/>
      <c r="QGG9" s="199"/>
      <c r="QGH9" s="199"/>
      <c r="QGI9" s="199"/>
      <c r="QGJ9" s="199"/>
      <c r="QGK9" s="199"/>
      <c r="QGL9" s="199"/>
      <c r="QGM9" s="199"/>
      <c r="QGN9" s="189"/>
      <c r="QGO9" s="209"/>
      <c r="QGP9" s="179"/>
      <c r="QGQ9" s="179"/>
      <c r="QGR9" s="179"/>
      <c r="QGS9" s="179"/>
      <c r="QGT9" s="179"/>
      <c r="QGU9" s="179"/>
      <c r="QGV9" s="199"/>
      <c r="QGW9" s="199"/>
      <c r="QGX9" s="199"/>
      <c r="QGY9" s="199"/>
      <c r="QGZ9" s="199"/>
      <c r="QHA9" s="199"/>
      <c r="QHB9" s="199"/>
      <c r="QHC9" s="199"/>
      <c r="QHD9" s="189"/>
      <c r="QHE9" s="209"/>
      <c r="QHF9" s="179"/>
      <c r="QHG9" s="179"/>
      <c r="QHH9" s="179"/>
      <c r="QHI9" s="179"/>
      <c r="QHJ9" s="179"/>
      <c r="QHK9" s="179"/>
      <c r="QHL9" s="199"/>
      <c r="QHM9" s="199"/>
      <c r="QHN9" s="199"/>
      <c r="QHO9" s="199"/>
      <c r="QHP9" s="199"/>
      <c r="QHQ9" s="199"/>
      <c r="QHR9" s="199"/>
      <c r="QHS9" s="199"/>
      <c r="QHT9" s="189"/>
      <c r="QHU9" s="209"/>
      <c r="QHV9" s="179"/>
      <c r="QHW9" s="179"/>
      <c r="QHX9" s="179"/>
      <c r="QHY9" s="179"/>
      <c r="QHZ9" s="179"/>
      <c r="QIA9" s="179"/>
      <c r="QIB9" s="199"/>
      <c r="QIC9" s="199"/>
      <c r="QID9" s="199"/>
      <c r="QIE9" s="199"/>
      <c r="QIF9" s="199"/>
      <c r="QIG9" s="199"/>
      <c r="QIH9" s="199"/>
      <c r="QII9" s="199"/>
      <c r="QIJ9" s="189"/>
      <c r="QIK9" s="209"/>
      <c r="QIL9" s="179"/>
      <c r="QIM9" s="179"/>
      <c r="QIN9" s="179"/>
      <c r="QIO9" s="179"/>
      <c r="QIP9" s="179"/>
      <c r="QIQ9" s="179"/>
      <c r="QIR9" s="199"/>
      <c r="QIS9" s="199"/>
      <c r="QIT9" s="199"/>
      <c r="QIU9" s="199"/>
      <c r="QIV9" s="199"/>
      <c r="QIW9" s="199"/>
      <c r="QIX9" s="199"/>
      <c r="QIY9" s="199"/>
      <c r="QIZ9" s="189"/>
      <c r="QJA9" s="209"/>
      <c r="QJB9" s="179"/>
      <c r="QJC9" s="179"/>
      <c r="QJD9" s="179"/>
      <c r="QJE9" s="179"/>
      <c r="QJF9" s="179"/>
      <c r="QJG9" s="179"/>
      <c r="QJH9" s="199"/>
      <c r="QJI9" s="199"/>
      <c r="QJJ9" s="199"/>
      <c r="QJK9" s="199"/>
      <c r="QJL9" s="199"/>
      <c r="QJM9" s="199"/>
      <c r="QJN9" s="199"/>
      <c r="QJO9" s="199"/>
      <c r="QJP9" s="189"/>
      <c r="QJQ9" s="209"/>
      <c r="QJR9" s="179"/>
      <c r="QJS9" s="179"/>
      <c r="QJT9" s="179"/>
      <c r="QJU9" s="179"/>
      <c r="QJV9" s="179"/>
      <c r="QJW9" s="179"/>
      <c r="QJX9" s="199"/>
      <c r="QJY9" s="199"/>
      <c r="QJZ9" s="199"/>
      <c r="QKA9" s="199"/>
      <c r="QKB9" s="199"/>
      <c r="QKC9" s="199"/>
      <c r="QKD9" s="199"/>
      <c r="QKE9" s="199"/>
      <c r="QKF9" s="189"/>
      <c r="QKG9" s="209"/>
      <c r="QKH9" s="179"/>
      <c r="QKI9" s="179"/>
      <c r="QKJ9" s="179"/>
      <c r="QKK9" s="179"/>
      <c r="QKL9" s="179"/>
      <c r="QKM9" s="179"/>
      <c r="QKN9" s="199"/>
      <c r="QKO9" s="199"/>
      <c r="QKP9" s="199"/>
      <c r="QKQ9" s="199"/>
      <c r="QKR9" s="199"/>
      <c r="QKS9" s="199"/>
      <c r="QKT9" s="199"/>
      <c r="QKU9" s="199"/>
      <c r="QKV9" s="189"/>
      <c r="QKW9" s="209"/>
      <c r="QKX9" s="179"/>
      <c r="QKY9" s="179"/>
      <c r="QKZ9" s="179"/>
      <c r="QLA9" s="179"/>
      <c r="QLB9" s="179"/>
      <c r="QLC9" s="179"/>
      <c r="QLD9" s="199"/>
      <c r="QLE9" s="199"/>
      <c r="QLF9" s="199"/>
      <c r="QLG9" s="199"/>
      <c r="QLH9" s="199"/>
      <c r="QLI9" s="199"/>
      <c r="QLJ9" s="199"/>
      <c r="QLK9" s="199"/>
      <c r="QLL9" s="189"/>
      <c r="QLM9" s="209"/>
      <c r="QLN9" s="179"/>
      <c r="QLO9" s="179"/>
      <c r="QLP9" s="179"/>
      <c r="QLQ9" s="179"/>
      <c r="QLR9" s="179"/>
      <c r="QLS9" s="179"/>
      <c r="QLT9" s="199"/>
      <c r="QLU9" s="199"/>
      <c r="QLV9" s="199"/>
      <c r="QLW9" s="199"/>
      <c r="QLX9" s="199"/>
      <c r="QLY9" s="199"/>
      <c r="QLZ9" s="199"/>
      <c r="QMA9" s="199"/>
      <c r="QMB9" s="189"/>
      <c r="QMC9" s="209"/>
      <c r="QMD9" s="179"/>
      <c r="QME9" s="179"/>
      <c r="QMF9" s="179"/>
      <c r="QMG9" s="179"/>
      <c r="QMH9" s="179"/>
      <c r="QMI9" s="179"/>
      <c r="QMJ9" s="199"/>
      <c r="QMK9" s="199"/>
      <c r="QML9" s="199"/>
      <c r="QMM9" s="199"/>
      <c r="QMN9" s="199"/>
      <c r="QMO9" s="199"/>
      <c r="QMP9" s="199"/>
      <c r="QMQ9" s="199"/>
      <c r="QMR9" s="189"/>
      <c r="QMS9" s="209"/>
      <c r="QMT9" s="179"/>
      <c r="QMU9" s="179"/>
      <c r="QMV9" s="179"/>
      <c r="QMW9" s="179"/>
      <c r="QMX9" s="179"/>
      <c r="QMY9" s="179"/>
      <c r="QMZ9" s="199"/>
      <c r="QNA9" s="199"/>
      <c r="QNB9" s="199"/>
      <c r="QNC9" s="199"/>
      <c r="QND9" s="199"/>
      <c r="QNE9" s="199"/>
      <c r="QNF9" s="199"/>
      <c r="QNG9" s="199"/>
      <c r="QNH9" s="189"/>
      <c r="QNI9" s="209"/>
      <c r="QNJ9" s="179"/>
      <c r="QNK9" s="179"/>
      <c r="QNL9" s="179"/>
      <c r="QNM9" s="179"/>
      <c r="QNN9" s="179"/>
      <c r="QNO9" s="179"/>
      <c r="QNP9" s="199"/>
      <c r="QNQ9" s="199"/>
      <c r="QNR9" s="199"/>
      <c r="QNS9" s="199"/>
      <c r="QNT9" s="199"/>
      <c r="QNU9" s="199"/>
      <c r="QNV9" s="199"/>
      <c r="QNW9" s="199"/>
      <c r="QNX9" s="189"/>
      <c r="QNY9" s="209"/>
      <c r="QNZ9" s="179"/>
      <c r="QOA9" s="179"/>
      <c r="QOB9" s="179"/>
      <c r="QOC9" s="179"/>
      <c r="QOD9" s="179"/>
      <c r="QOE9" s="179"/>
      <c r="QOF9" s="199"/>
      <c r="QOG9" s="199"/>
      <c r="QOH9" s="199"/>
      <c r="QOI9" s="199"/>
      <c r="QOJ9" s="199"/>
      <c r="QOK9" s="199"/>
      <c r="QOL9" s="199"/>
      <c r="QOM9" s="199"/>
      <c r="QON9" s="189"/>
      <c r="QOO9" s="209"/>
      <c r="QOP9" s="179"/>
      <c r="QOQ9" s="179"/>
      <c r="QOR9" s="179"/>
      <c r="QOS9" s="179"/>
      <c r="QOT9" s="179"/>
      <c r="QOU9" s="179"/>
      <c r="QOV9" s="199"/>
      <c r="QOW9" s="199"/>
      <c r="QOX9" s="199"/>
      <c r="QOY9" s="199"/>
      <c r="QOZ9" s="199"/>
      <c r="QPA9" s="199"/>
      <c r="QPB9" s="199"/>
      <c r="QPC9" s="199"/>
      <c r="QPD9" s="189"/>
      <c r="QPE9" s="209"/>
      <c r="QPF9" s="179"/>
      <c r="QPG9" s="179"/>
      <c r="QPH9" s="179"/>
      <c r="QPI9" s="179"/>
      <c r="QPJ9" s="179"/>
      <c r="QPK9" s="179"/>
      <c r="QPL9" s="199"/>
      <c r="QPM9" s="199"/>
      <c r="QPN9" s="199"/>
      <c r="QPO9" s="199"/>
      <c r="QPP9" s="199"/>
      <c r="QPQ9" s="199"/>
      <c r="QPR9" s="199"/>
      <c r="QPS9" s="199"/>
      <c r="QPT9" s="189"/>
      <c r="QPU9" s="209"/>
      <c r="QPV9" s="179"/>
      <c r="QPW9" s="179"/>
      <c r="QPX9" s="179"/>
      <c r="QPY9" s="179"/>
      <c r="QPZ9" s="179"/>
      <c r="QQA9" s="179"/>
      <c r="QQB9" s="199"/>
      <c r="QQC9" s="199"/>
      <c r="QQD9" s="199"/>
      <c r="QQE9" s="199"/>
      <c r="QQF9" s="199"/>
      <c r="QQG9" s="199"/>
      <c r="QQH9" s="199"/>
      <c r="QQI9" s="199"/>
      <c r="QQJ9" s="189"/>
      <c r="QQK9" s="209"/>
      <c r="QQL9" s="179"/>
      <c r="QQM9" s="179"/>
      <c r="QQN9" s="179"/>
      <c r="QQO9" s="179"/>
      <c r="QQP9" s="179"/>
      <c r="QQQ9" s="179"/>
      <c r="QQR9" s="199"/>
      <c r="QQS9" s="199"/>
      <c r="QQT9" s="199"/>
      <c r="QQU9" s="199"/>
      <c r="QQV9" s="199"/>
      <c r="QQW9" s="199"/>
      <c r="QQX9" s="199"/>
      <c r="QQY9" s="199"/>
      <c r="QQZ9" s="189"/>
      <c r="QRA9" s="209"/>
      <c r="QRB9" s="179"/>
      <c r="QRC9" s="179"/>
      <c r="QRD9" s="179"/>
      <c r="QRE9" s="179"/>
      <c r="QRF9" s="179"/>
      <c r="QRG9" s="179"/>
      <c r="QRH9" s="199"/>
      <c r="QRI9" s="199"/>
      <c r="QRJ9" s="199"/>
      <c r="QRK9" s="199"/>
      <c r="QRL9" s="199"/>
      <c r="QRM9" s="199"/>
      <c r="QRN9" s="199"/>
      <c r="QRO9" s="199"/>
      <c r="QRP9" s="189"/>
      <c r="QRQ9" s="209"/>
      <c r="QRR9" s="179"/>
      <c r="QRS9" s="179"/>
      <c r="QRT9" s="179"/>
      <c r="QRU9" s="179"/>
      <c r="QRV9" s="179"/>
      <c r="QRW9" s="179"/>
      <c r="QRX9" s="199"/>
      <c r="QRY9" s="199"/>
      <c r="QRZ9" s="199"/>
      <c r="QSA9" s="199"/>
      <c r="QSB9" s="199"/>
      <c r="QSC9" s="199"/>
      <c r="QSD9" s="199"/>
      <c r="QSE9" s="199"/>
      <c r="QSF9" s="189"/>
      <c r="QSG9" s="209"/>
      <c r="QSH9" s="179"/>
      <c r="QSI9" s="179"/>
      <c r="QSJ9" s="179"/>
      <c r="QSK9" s="179"/>
      <c r="QSL9" s="179"/>
      <c r="QSM9" s="179"/>
      <c r="QSN9" s="199"/>
      <c r="QSO9" s="199"/>
      <c r="QSP9" s="199"/>
      <c r="QSQ9" s="199"/>
      <c r="QSR9" s="199"/>
      <c r="QSS9" s="199"/>
      <c r="QST9" s="199"/>
      <c r="QSU9" s="199"/>
      <c r="QSV9" s="189"/>
      <c r="QSW9" s="209"/>
      <c r="QSX9" s="179"/>
      <c r="QSY9" s="179"/>
      <c r="QSZ9" s="179"/>
      <c r="QTA9" s="179"/>
      <c r="QTB9" s="179"/>
      <c r="QTC9" s="179"/>
      <c r="QTD9" s="199"/>
      <c r="QTE9" s="199"/>
      <c r="QTF9" s="199"/>
      <c r="QTG9" s="199"/>
      <c r="QTH9" s="199"/>
      <c r="QTI9" s="199"/>
      <c r="QTJ9" s="199"/>
      <c r="QTK9" s="199"/>
      <c r="QTL9" s="189"/>
      <c r="QTM9" s="209"/>
      <c r="QTN9" s="179"/>
      <c r="QTO9" s="179"/>
      <c r="QTP9" s="179"/>
      <c r="QTQ9" s="179"/>
      <c r="QTR9" s="179"/>
      <c r="QTS9" s="179"/>
      <c r="QTT9" s="199"/>
      <c r="QTU9" s="199"/>
      <c r="QTV9" s="199"/>
      <c r="QTW9" s="199"/>
      <c r="QTX9" s="199"/>
      <c r="QTY9" s="199"/>
      <c r="QTZ9" s="199"/>
      <c r="QUA9" s="199"/>
      <c r="QUB9" s="189"/>
      <c r="QUC9" s="209"/>
      <c r="QUD9" s="179"/>
      <c r="QUE9" s="179"/>
      <c r="QUF9" s="179"/>
      <c r="QUG9" s="179"/>
      <c r="QUH9" s="179"/>
      <c r="QUI9" s="179"/>
      <c r="QUJ9" s="199"/>
      <c r="QUK9" s="199"/>
      <c r="QUL9" s="199"/>
      <c r="QUM9" s="199"/>
      <c r="QUN9" s="199"/>
      <c r="QUO9" s="199"/>
      <c r="QUP9" s="199"/>
      <c r="QUQ9" s="199"/>
      <c r="QUR9" s="189"/>
      <c r="QUS9" s="209"/>
      <c r="QUT9" s="179"/>
      <c r="QUU9" s="179"/>
      <c r="QUV9" s="179"/>
      <c r="QUW9" s="179"/>
      <c r="QUX9" s="179"/>
      <c r="QUY9" s="179"/>
      <c r="QUZ9" s="199"/>
      <c r="QVA9" s="199"/>
      <c r="QVB9" s="199"/>
      <c r="QVC9" s="199"/>
      <c r="QVD9" s="199"/>
      <c r="QVE9" s="199"/>
      <c r="QVF9" s="199"/>
      <c r="QVG9" s="199"/>
      <c r="QVH9" s="189"/>
      <c r="QVI9" s="209"/>
      <c r="QVJ9" s="179"/>
      <c r="QVK9" s="179"/>
      <c r="QVL9" s="179"/>
      <c r="QVM9" s="179"/>
      <c r="QVN9" s="179"/>
      <c r="QVO9" s="179"/>
      <c r="QVP9" s="199"/>
      <c r="QVQ9" s="199"/>
      <c r="QVR9" s="199"/>
      <c r="QVS9" s="199"/>
      <c r="QVT9" s="199"/>
      <c r="QVU9" s="199"/>
      <c r="QVV9" s="199"/>
      <c r="QVW9" s="199"/>
      <c r="QVX9" s="189"/>
      <c r="QVY9" s="209"/>
      <c r="QVZ9" s="179"/>
      <c r="QWA9" s="179"/>
      <c r="QWB9" s="179"/>
      <c r="QWC9" s="179"/>
      <c r="QWD9" s="179"/>
      <c r="QWE9" s="179"/>
      <c r="QWF9" s="199"/>
      <c r="QWG9" s="199"/>
      <c r="QWH9" s="199"/>
      <c r="QWI9" s="199"/>
      <c r="QWJ9" s="199"/>
      <c r="QWK9" s="199"/>
      <c r="QWL9" s="199"/>
      <c r="QWM9" s="199"/>
      <c r="QWN9" s="189"/>
      <c r="QWO9" s="209"/>
      <c r="QWP9" s="179"/>
      <c r="QWQ9" s="179"/>
      <c r="QWR9" s="179"/>
      <c r="QWS9" s="179"/>
      <c r="QWT9" s="179"/>
      <c r="QWU9" s="179"/>
      <c r="QWV9" s="199"/>
      <c r="QWW9" s="199"/>
      <c r="QWX9" s="199"/>
      <c r="QWY9" s="199"/>
      <c r="QWZ9" s="199"/>
      <c r="QXA9" s="199"/>
      <c r="QXB9" s="199"/>
      <c r="QXC9" s="199"/>
      <c r="QXD9" s="189"/>
      <c r="QXE9" s="209"/>
      <c r="QXF9" s="179"/>
      <c r="QXG9" s="179"/>
      <c r="QXH9" s="179"/>
      <c r="QXI9" s="179"/>
      <c r="QXJ9" s="179"/>
      <c r="QXK9" s="179"/>
      <c r="QXL9" s="199"/>
      <c r="QXM9" s="199"/>
      <c r="QXN9" s="199"/>
      <c r="QXO9" s="199"/>
      <c r="QXP9" s="199"/>
      <c r="QXQ9" s="199"/>
      <c r="QXR9" s="199"/>
      <c r="QXS9" s="199"/>
      <c r="QXT9" s="189"/>
      <c r="QXU9" s="209"/>
      <c r="QXV9" s="179"/>
      <c r="QXW9" s="179"/>
      <c r="QXX9" s="179"/>
      <c r="QXY9" s="179"/>
      <c r="QXZ9" s="179"/>
      <c r="QYA9" s="179"/>
      <c r="QYB9" s="199"/>
      <c r="QYC9" s="199"/>
      <c r="QYD9" s="199"/>
      <c r="QYE9" s="199"/>
      <c r="QYF9" s="199"/>
      <c r="QYG9" s="199"/>
      <c r="QYH9" s="199"/>
      <c r="QYI9" s="199"/>
      <c r="QYJ9" s="189"/>
      <c r="QYK9" s="209"/>
      <c r="QYL9" s="179"/>
      <c r="QYM9" s="179"/>
      <c r="QYN9" s="179"/>
      <c r="QYO9" s="179"/>
      <c r="QYP9" s="179"/>
      <c r="QYQ9" s="179"/>
      <c r="QYR9" s="199"/>
      <c r="QYS9" s="199"/>
      <c r="QYT9" s="199"/>
      <c r="QYU9" s="199"/>
      <c r="QYV9" s="199"/>
      <c r="QYW9" s="199"/>
      <c r="QYX9" s="199"/>
      <c r="QYY9" s="199"/>
      <c r="QYZ9" s="189"/>
      <c r="QZA9" s="209"/>
      <c r="QZB9" s="179"/>
      <c r="QZC9" s="179"/>
      <c r="QZD9" s="179"/>
      <c r="QZE9" s="179"/>
      <c r="QZF9" s="179"/>
      <c r="QZG9" s="179"/>
      <c r="QZH9" s="199"/>
      <c r="QZI9" s="199"/>
      <c r="QZJ9" s="199"/>
      <c r="QZK9" s="199"/>
      <c r="QZL9" s="199"/>
      <c r="QZM9" s="199"/>
      <c r="QZN9" s="199"/>
      <c r="QZO9" s="199"/>
      <c r="QZP9" s="189"/>
      <c r="QZQ9" s="209"/>
      <c r="QZR9" s="179"/>
      <c r="QZS9" s="179"/>
      <c r="QZT9" s="179"/>
      <c r="QZU9" s="179"/>
      <c r="QZV9" s="179"/>
      <c r="QZW9" s="179"/>
      <c r="QZX9" s="199"/>
      <c r="QZY9" s="199"/>
      <c r="QZZ9" s="199"/>
      <c r="RAA9" s="199"/>
      <c r="RAB9" s="199"/>
      <c r="RAC9" s="199"/>
      <c r="RAD9" s="199"/>
      <c r="RAE9" s="199"/>
      <c r="RAF9" s="189"/>
      <c r="RAG9" s="209"/>
      <c r="RAH9" s="179"/>
      <c r="RAI9" s="179"/>
      <c r="RAJ9" s="179"/>
      <c r="RAK9" s="179"/>
      <c r="RAL9" s="179"/>
      <c r="RAM9" s="179"/>
      <c r="RAN9" s="199"/>
      <c r="RAO9" s="199"/>
      <c r="RAP9" s="199"/>
      <c r="RAQ9" s="199"/>
      <c r="RAR9" s="199"/>
      <c r="RAS9" s="199"/>
      <c r="RAT9" s="199"/>
      <c r="RAU9" s="199"/>
      <c r="RAV9" s="189"/>
      <c r="RAW9" s="209"/>
      <c r="RAX9" s="179"/>
      <c r="RAY9" s="179"/>
      <c r="RAZ9" s="179"/>
      <c r="RBA9" s="179"/>
      <c r="RBB9" s="179"/>
      <c r="RBC9" s="179"/>
      <c r="RBD9" s="199"/>
      <c r="RBE9" s="199"/>
      <c r="RBF9" s="199"/>
      <c r="RBG9" s="199"/>
      <c r="RBH9" s="199"/>
      <c r="RBI9" s="199"/>
      <c r="RBJ9" s="199"/>
      <c r="RBK9" s="199"/>
      <c r="RBL9" s="189"/>
      <c r="RBM9" s="209"/>
      <c r="RBN9" s="179"/>
      <c r="RBO9" s="179"/>
      <c r="RBP9" s="179"/>
      <c r="RBQ9" s="179"/>
      <c r="RBR9" s="179"/>
      <c r="RBS9" s="179"/>
      <c r="RBT9" s="199"/>
      <c r="RBU9" s="199"/>
      <c r="RBV9" s="199"/>
      <c r="RBW9" s="199"/>
      <c r="RBX9" s="199"/>
      <c r="RBY9" s="199"/>
      <c r="RBZ9" s="199"/>
      <c r="RCA9" s="199"/>
      <c r="RCB9" s="189"/>
      <c r="RCC9" s="209"/>
      <c r="RCD9" s="179"/>
      <c r="RCE9" s="179"/>
      <c r="RCF9" s="179"/>
      <c r="RCG9" s="179"/>
      <c r="RCH9" s="179"/>
      <c r="RCI9" s="179"/>
      <c r="RCJ9" s="199"/>
      <c r="RCK9" s="199"/>
      <c r="RCL9" s="199"/>
      <c r="RCM9" s="199"/>
      <c r="RCN9" s="199"/>
      <c r="RCO9" s="199"/>
      <c r="RCP9" s="199"/>
      <c r="RCQ9" s="199"/>
      <c r="RCR9" s="189"/>
      <c r="RCS9" s="209"/>
      <c r="RCT9" s="179"/>
      <c r="RCU9" s="179"/>
      <c r="RCV9" s="179"/>
      <c r="RCW9" s="179"/>
      <c r="RCX9" s="179"/>
      <c r="RCY9" s="179"/>
      <c r="RCZ9" s="199"/>
      <c r="RDA9" s="199"/>
      <c r="RDB9" s="199"/>
      <c r="RDC9" s="199"/>
      <c r="RDD9" s="199"/>
      <c r="RDE9" s="199"/>
      <c r="RDF9" s="199"/>
      <c r="RDG9" s="199"/>
      <c r="RDH9" s="189"/>
      <c r="RDI9" s="209"/>
      <c r="RDJ9" s="179"/>
      <c r="RDK9" s="179"/>
      <c r="RDL9" s="179"/>
      <c r="RDM9" s="179"/>
      <c r="RDN9" s="179"/>
      <c r="RDO9" s="179"/>
      <c r="RDP9" s="199"/>
      <c r="RDQ9" s="199"/>
      <c r="RDR9" s="199"/>
      <c r="RDS9" s="199"/>
      <c r="RDT9" s="199"/>
      <c r="RDU9" s="199"/>
      <c r="RDV9" s="199"/>
      <c r="RDW9" s="199"/>
      <c r="RDX9" s="189"/>
      <c r="RDY9" s="209"/>
      <c r="RDZ9" s="179"/>
      <c r="REA9" s="179"/>
      <c r="REB9" s="179"/>
      <c r="REC9" s="179"/>
      <c r="RED9" s="179"/>
      <c r="REE9" s="179"/>
      <c r="REF9" s="199"/>
      <c r="REG9" s="199"/>
      <c r="REH9" s="199"/>
      <c r="REI9" s="199"/>
      <c r="REJ9" s="199"/>
      <c r="REK9" s="199"/>
      <c r="REL9" s="199"/>
      <c r="REM9" s="199"/>
      <c r="REN9" s="189"/>
      <c r="REO9" s="209"/>
      <c r="REP9" s="179"/>
      <c r="REQ9" s="179"/>
      <c r="RER9" s="179"/>
      <c r="RES9" s="179"/>
      <c r="RET9" s="179"/>
      <c r="REU9" s="179"/>
      <c r="REV9" s="199"/>
      <c r="REW9" s="199"/>
      <c r="REX9" s="199"/>
      <c r="REY9" s="199"/>
      <c r="REZ9" s="199"/>
      <c r="RFA9" s="199"/>
      <c r="RFB9" s="199"/>
      <c r="RFC9" s="199"/>
      <c r="RFD9" s="189"/>
      <c r="RFE9" s="209"/>
      <c r="RFF9" s="179"/>
      <c r="RFG9" s="179"/>
      <c r="RFH9" s="179"/>
      <c r="RFI9" s="179"/>
      <c r="RFJ9" s="179"/>
      <c r="RFK9" s="179"/>
      <c r="RFL9" s="199"/>
      <c r="RFM9" s="199"/>
      <c r="RFN9" s="199"/>
      <c r="RFO9" s="199"/>
      <c r="RFP9" s="199"/>
      <c r="RFQ9" s="199"/>
      <c r="RFR9" s="199"/>
      <c r="RFS9" s="199"/>
      <c r="RFT9" s="189"/>
      <c r="RFU9" s="209"/>
      <c r="RFV9" s="179"/>
      <c r="RFW9" s="179"/>
      <c r="RFX9" s="179"/>
      <c r="RFY9" s="179"/>
      <c r="RFZ9" s="179"/>
      <c r="RGA9" s="179"/>
      <c r="RGB9" s="199"/>
      <c r="RGC9" s="199"/>
      <c r="RGD9" s="199"/>
      <c r="RGE9" s="199"/>
      <c r="RGF9" s="199"/>
      <c r="RGG9" s="199"/>
      <c r="RGH9" s="199"/>
      <c r="RGI9" s="199"/>
      <c r="RGJ9" s="189"/>
      <c r="RGK9" s="209"/>
      <c r="RGL9" s="179"/>
      <c r="RGM9" s="179"/>
      <c r="RGN9" s="179"/>
      <c r="RGO9" s="179"/>
      <c r="RGP9" s="179"/>
      <c r="RGQ9" s="179"/>
      <c r="RGR9" s="199"/>
      <c r="RGS9" s="199"/>
      <c r="RGT9" s="199"/>
      <c r="RGU9" s="199"/>
      <c r="RGV9" s="199"/>
      <c r="RGW9" s="199"/>
      <c r="RGX9" s="199"/>
      <c r="RGY9" s="199"/>
      <c r="RGZ9" s="189"/>
      <c r="RHA9" s="209"/>
      <c r="RHB9" s="179"/>
      <c r="RHC9" s="179"/>
      <c r="RHD9" s="179"/>
      <c r="RHE9" s="179"/>
      <c r="RHF9" s="179"/>
      <c r="RHG9" s="179"/>
      <c r="RHH9" s="199"/>
      <c r="RHI9" s="199"/>
      <c r="RHJ9" s="199"/>
      <c r="RHK9" s="199"/>
      <c r="RHL9" s="199"/>
      <c r="RHM9" s="199"/>
      <c r="RHN9" s="199"/>
      <c r="RHO9" s="199"/>
      <c r="RHP9" s="189"/>
      <c r="RHQ9" s="209"/>
      <c r="RHR9" s="179"/>
      <c r="RHS9" s="179"/>
      <c r="RHT9" s="179"/>
      <c r="RHU9" s="179"/>
      <c r="RHV9" s="179"/>
      <c r="RHW9" s="179"/>
      <c r="RHX9" s="199"/>
      <c r="RHY9" s="199"/>
      <c r="RHZ9" s="199"/>
      <c r="RIA9" s="199"/>
      <c r="RIB9" s="199"/>
      <c r="RIC9" s="199"/>
      <c r="RID9" s="199"/>
      <c r="RIE9" s="199"/>
      <c r="RIF9" s="189"/>
      <c r="RIG9" s="209"/>
      <c r="RIH9" s="179"/>
      <c r="RII9" s="179"/>
      <c r="RIJ9" s="179"/>
      <c r="RIK9" s="179"/>
      <c r="RIL9" s="179"/>
      <c r="RIM9" s="179"/>
      <c r="RIN9" s="199"/>
      <c r="RIO9" s="199"/>
      <c r="RIP9" s="199"/>
      <c r="RIQ9" s="199"/>
      <c r="RIR9" s="199"/>
      <c r="RIS9" s="199"/>
      <c r="RIT9" s="199"/>
      <c r="RIU9" s="199"/>
      <c r="RIV9" s="189"/>
      <c r="RIW9" s="209"/>
      <c r="RIX9" s="179"/>
      <c r="RIY9" s="179"/>
      <c r="RIZ9" s="179"/>
      <c r="RJA9" s="179"/>
      <c r="RJB9" s="179"/>
      <c r="RJC9" s="179"/>
      <c r="RJD9" s="199"/>
      <c r="RJE9" s="199"/>
      <c r="RJF9" s="199"/>
      <c r="RJG9" s="199"/>
      <c r="RJH9" s="199"/>
      <c r="RJI9" s="199"/>
      <c r="RJJ9" s="199"/>
      <c r="RJK9" s="199"/>
      <c r="RJL9" s="189"/>
      <c r="RJM9" s="209"/>
      <c r="RJN9" s="179"/>
      <c r="RJO9" s="179"/>
      <c r="RJP9" s="179"/>
      <c r="RJQ9" s="179"/>
      <c r="RJR9" s="179"/>
      <c r="RJS9" s="179"/>
      <c r="RJT9" s="199"/>
      <c r="RJU9" s="199"/>
      <c r="RJV9" s="199"/>
      <c r="RJW9" s="199"/>
      <c r="RJX9" s="199"/>
      <c r="RJY9" s="199"/>
      <c r="RJZ9" s="199"/>
      <c r="RKA9" s="199"/>
      <c r="RKB9" s="189"/>
      <c r="RKC9" s="209"/>
      <c r="RKD9" s="179"/>
      <c r="RKE9" s="179"/>
      <c r="RKF9" s="179"/>
      <c r="RKG9" s="179"/>
      <c r="RKH9" s="179"/>
      <c r="RKI9" s="179"/>
      <c r="RKJ9" s="199"/>
      <c r="RKK9" s="199"/>
      <c r="RKL9" s="199"/>
      <c r="RKM9" s="199"/>
      <c r="RKN9" s="199"/>
      <c r="RKO9" s="199"/>
      <c r="RKP9" s="199"/>
      <c r="RKQ9" s="199"/>
      <c r="RKR9" s="189"/>
      <c r="RKS9" s="209"/>
      <c r="RKT9" s="179"/>
      <c r="RKU9" s="179"/>
      <c r="RKV9" s="179"/>
      <c r="RKW9" s="179"/>
      <c r="RKX9" s="179"/>
      <c r="RKY9" s="179"/>
      <c r="RKZ9" s="199"/>
      <c r="RLA9" s="199"/>
      <c r="RLB9" s="199"/>
      <c r="RLC9" s="199"/>
      <c r="RLD9" s="199"/>
      <c r="RLE9" s="199"/>
      <c r="RLF9" s="199"/>
      <c r="RLG9" s="199"/>
      <c r="RLH9" s="189"/>
      <c r="RLI9" s="209"/>
      <c r="RLJ9" s="179"/>
      <c r="RLK9" s="179"/>
      <c r="RLL9" s="179"/>
      <c r="RLM9" s="179"/>
      <c r="RLN9" s="179"/>
      <c r="RLO9" s="179"/>
      <c r="RLP9" s="199"/>
      <c r="RLQ9" s="199"/>
      <c r="RLR9" s="199"/>
      <c r="RLS9" s="199"/>
      <c r="RLT9" s="199"/>
      <c r="RLU9" s="199"/>
      <c r="RLV9" s="199"/>
      <c r="RLW9" s="199"/>
      <c r="RLX9" s="189"/>
      <c r="RLY9" s="209"/>
      <c r="RLZ9" s="179"/>
      <c r="RMA9" s="179"/>
      <c r="RMB9" s="179"/>
      <c r="RMC9" s="179"/>
      <c r="RMD9" s="179"/>
      <c r="RME9" s="179"/>
      <c r="RMF9" s="199"/>
      <c r="RMG9" s="199"/>
      <c r="RMH9" s="199"/>
      <c r="RMI9" s="199"/>
      <c r="RMJ9" s="199"/>
      <c r="RMK9" s="199"/>
      <c r="RML9" s="199"/>
      <c r="RMM9" s="199"/>
      <c r="RMN9" s="189"/>
      <c r="RMO9" s="209"/>
      <c r="RMP9" s="179"/>
      <c r="RMQ9" s="179"/>
      <c r="RMR9" s="179"/>
      <c r="RMS9" s="179"/>
      <c r="RMT9" s="179"/>
      <c r="RMU9" s="179"/>
      <c r="RMV9" s="199"/>
      <c r="RMW9" s="199"/>
      <c r="RMX9" s="199"/>
      <c r="RMY9" s="199"/>
      <c r="RMZ9" s="199"/>
      <c r="RNA9" s="199"/>
      <c r="RNB9" s="199"/>
      <c r="RNC9" s="199"/>
      <c r="RND9" s="189"/>
      <c r="RNE9" s="209"/>
      <c r="RNF9" s="179"/>
      <c r="RNG9" s="179"/>
      <c r="RNH9" s="179"/>
      <c r="RNI9" s="179"/>
      <c r="RNJ9" s="179"/>
      <c r="RNK9" s="179"/>
      <c r="RNL9" s="199"/>
      <c r="RNM9" s="199"/>
      <c r="RNN9" s="199"/>
      <c r="RNO9" s="199"/>
      <c r="RNP9" s="199"/>
      <c r="RNQ9" s="199"/>
      <c r="RNR9" s="199"/>
      <c r="RNS9" s="199"/>
      <c r="RNT9" s="189"/>
      <c r="RNU9" s="209"/>
      <c r="RNV9" s="179"/>
      <c r="RNW9" s="179"/>
      <c r="RNX9" s="179"/>
      <c r="RNY9" s="179"/>
      <c r="RNZ9" s="179"/>
      <c r="ROA9" s="179"/>
      <c r="ROB9" s="199"/>
      <c r="ROC9" s="199"/>
      <c r="ROD9" s="199"/>
      <c r="ROE9" s="199"/>
      <c r="ROF9" s="199"/>
      <c r="ROG9" s="199"/>
      <c r="ROH9" s="199"/>
      <c r="ROI9" s="199"/>
      <c r="ROJ9" s="189"/>
      <c r="ROK9" s="209"/>
      <c r="ROL9" s="179"/>
      <c r="ROM9" s="179"/>
      <c r="RON9" s="179"/>
      <c r="ROO9" s="179"/>
      <c r="ROP9" s="179"/>
      <c r="ROQ9" s="179"/>
      <c r="ROR9" s="199"/>
      <c r="ROS9" s="199"/>
      <c r="ROT9" s="199"/>
      <c r="ROU9" s="199"/>
      <c r="ROV9" s="199"/>
      <c r="ROW9" s="199"/>
      <c r="ROX9" s="199"/>
      <c r="ROY9" s="199"/>
      <c r="ROZ9" s="189"/>
      <c r="RPA9" s="209"/>
      <c r="RPB9" s="179"/>
      <c r="RPC9" s="179"/>
      <c r="RPD9" s="179"/>
      <c r="RPE9" s="179"/>
      <c r="RPF9" s="179"/>
      <c r="RPG9" s="179"/>
      <c r="RPH9" s="199"/>
      <c r="RPI9" s="199"/>
      <c r="RPJ9" s="199"/>
      <c r="RPK9" s="199"/>
      <c r="RPL9" s="199"/>
      <c r="RPM9" s="199"/>
      <c r="RPN9" s="199"/>
      <c r="RPO9" s="199"/>
      <c r="RPP9" s="189"/>
      <c r="RPQ9" s="209"/>
      <c r="RPR9" s="179"/>
      <c r="RPS9" s="179"/>
      <c r="RPT9" s="179"/>
      <c r="RPU9" s="179"/>
      <c r="RPV9" s="179"/>
      <c r="RPW9" s="179"/>
      <c r="RPX9" s="199"/>
      <c r="RPY9" s="199"/>
      <c r="RPZ9" s="199"/>
      <c r="RQA9" s="199"/>
      <c r="RQB9" s="199"/>
      <c r="RQC9" s="199"/>
      <c r="RQD9" s="199"/>
      <c r="RQE9" s="199"/>
      <c r="RQF9" s="189"/>
      <c r="RQG9" s="209"/>
      <c r="RQH9" s="179"/>
      <c r="RQI9" s="179"/>
      <c r="RQJ9" s="179"/>
      <c r="RQK9" s="179"/>
      <c r="RQL9" s="179"/>
      <c r="RQM9" s="179"/>
      <c r="RQN9" s="199"/>
      <c r="RQO9" s="199"/>
      <c r="RQP9" s="199"/>
      <c r="RQQ9" s="199"/>
      <c r="RQR9" s="199"/>
      <c r="RQS9" s="199"/>
      <c r="RQT9" s="199"/>
      <c r="RQU9" s="199"/>
      <c r="RQV9" s="189"/>
      <c r="RQW9" s="209"/>
      <c r="RQX9" s="179"/>
      <c r="RQY9" s="179"/>
      <c r="RQZ9" s="179"/>
      <c r="RRA9" s="179"/>
      <c r="RRB9" s="179"/>
      <c r="RRC9" s="179"/>
      <c r="RRD9" s="199"/>
      <c r="RRE9" s="199"/>
      <c r="RRF9" s="199"/>
      <c r="RRG9" s="199"/>
      <c r="RRH9" s="199"/>
      <c r="RRI9" s="199"/>
      <c r="RRJ9" s="199"/>
      <c r="RRK9" s="199"/>
      <c r="RRL9" s="189"/>
      <c r="RRM9" s="209"/>
      <c r="RRN9" s="179"/>
      <c r="RRO9" s="179"/>
      <c r="RRP9" s="179"/>
      <c r="RRQ9" s="179"/>
      <c r="RRR9" s="179"/>
      <c r="RRS9" s="179"/>
      <c r="RRT9" s="199"/>
      <c r="RRU9" s="199"/>
      <c r="RRV9" s="199"/>
      <c r="RRW9" s="199"/>
      <c r="RRX9" s="199"/>
      <c r="RRY9" s="199"/>
      <c r="RRZ9" s="199"/>
      <c r="RSA9" s="199"/>
      <c r="RSB9" s="189"/>
      <c r="RSC9" s="209"/>
      <c r="RSD9" s="179"/>
      <c r="RSE9" s="179"/>
      <c r="RSF9" s="179"/>
      <c r="RSG9" s="179"/>
      <c r="RSH9" s="179"/>
      <c r="RSI9" s="179"/>
      <c r="RSJ9" s="199"/>
      <c r="RSK9" s="199"/>
      <c r="RSL9" s="199"/>
      <c r="RSM9" s="199"/>
      <c r="RSN9" s="199"/>
      <c r="RSO9" s="199"/>
      <c r="RSP9" s="199"/>
      <c r="RSQ9" s="199"/>
      <c r="RSR9" s="189"/>
      <c r="RSS9" s="209"/>
      <c r="RST9" s="179"/>
      <c r="RSU9" s="179"/>
      <c r="RSV9" s="179"/>
      <c r="RSW9" s="179"/>
      <c r="RSX9" s="179"/>
      <c r="RSY9" s="179"/>
      <c r="RSZ9" s="199"/>
      <c r="RTA9" s="199"/>
      <c r="RTB9" s="199"/>
      <c r="RTC9" s="199"/>
      <c r="RTD9" s="199"/>
      <c r="RTE9" s="199"/>
      <c r="RTF9" s="199"/>
      <c r="RTG9" s="199"/>
      <c r="RTH9" s="189"/>
      <c r="RTI9" s="209"/>
      <c r="RTJ9" s="179"/>
      <c r="RTK9" s="179"/>
      <c r="RTL9" s="179"/>
      <c r="RTM9" s="179"/>
      <c r="RTN9" s="179"/>
      <c r="RTO9" s="179"/>
      <c r="RTP9" s="199"/>
      <c r="RTQ9" s="199"/>
      <c r="RTR9" s="199"/>
      <c r="RTS9" s="199"/>
      <c r="RTT9" s="199"/>
      <c r="RTU9" s="199"/>
      <c r="RTV9" s="199"/>
      <c r="RTW9" s="199"/>
      <c r="RTX9" s="189"/>
      <c r="RTY9" s="209"/>
      <c r="RTZ9" s="179"/>
      <c r="RUA9" s="179"/>
      <c r="RUB9" s="179"/>
      <c r="RUC9" s="179"/>
      <c r="RUD9" s="179"/>
      <c r="RUE9" s="179"/>
      <c r="RUF9" s="199"/>
      <c r="RUG9" s="199"/>
      <c r="RUH9" s="199"/>
      <c r="RUI9" s="199"/>
      <c r="RUJ9" s="199"/>
      <c r="RUK9" s="199"/>
      <c r="RUL9" s="199"/>
      <c r="RUM9" s="199"/>
      <c r="RUN9" s="189"/>
      <c r="RUO9" s="209"/>
      <c r="RUP9" s="179"/>
      <c r="RUQ9" s="179"/>
      <c r="RUR9" s="179"/>
      <c r="RUS9" s="179"/>
      <c r="RUT9" s="179"/>
      <c r="RUU9" s="179"/>
      <c r="RUV9" s="199"/>
      <c r="RUW9" s="199"/>
      <c r="RUX9" s="199"/>
      <c r="RUY9" s="199"/>
      <c r="RUZ9" s="199"/>
      <c r="RVA9" s="199"/>
      <c r="RVB9" s="199"/>
      <c r="RVC9" s="199"/>
      <c r="RVD9" s="189"/>
      <c r="RVE9" s="209"/>
      <c r="RVF9" s="179"/>
      <c r="RVG9" s="179"/>
      <c r="RVH9" s="179"/>
      <c r="RVI9" s="179"/>
      <c r="RVJ9" s="179"/>
      <c r="RVK9" s="179"/>
      <c r="RVL9" s="199"/>
      <c r="RVM9" s="199"/>
      <c r="RVN9" s="199"/>
      <c r="RVO9" s="199"/>
      <c r="RVP9" s="199"/>
      <c r="RVQ9" s="199"/>
      <c r="RVR9" s="199"/>
      <c r="RVS9" s="199"/>
      <c r="RVT9" s="189"/>
      <c r="RVU9" s="209"/>
      <c r="RVV9" s="179"/>
      <c r="RVW9" s="179"/>
      <c r="RVX9" s="179"/>
      <c r="RVY9" s="179"/>
      <c r="RVZ9" s="179"/>
      <c r="RWA9" s="179"/>
      <c r="RWB9" s="199"/>
      <c r="RWC9" s="199"/>
      <c r="RWD9" s="199"/>
      <c r="RWE9" s="199"/>
      <c r="RWF9" s="199"/>
      <c r="RWG9" s="199"/>
      <c r="RWH9" s="199"/>
      <c r="RWI9" s="199"/>
      <c r="RWJ9" s="189"/>
      <c r="RWK9" s="209"/>
      <c r="RWL9" s="179"/>
      <c r="RWM9" s="179"/>
      <c r="RWN9" s="179"/>
      <c r="RWO9" s="179"/>
      <c r="RWP9" s="179"/>
      <c r="RWQ9" s="179"/>
      <c r="RWR9" s="199"/>
      <c r="RWS9" s="199"/>
      <c r="RWT9" s="199"/>
      <c r="RWU9" s="199"/>
      <c r="RWV9" s="199"/>
      <c r="RWW9" s="199"/>
      <c r="RWX9" s="199"/>
      <c r="RWY9" s="199"/>
      <c r="RWZ9" s="189"/>
      <c r="RXA9" s="209"/>
      <c r="RXB9" s="179"/>
      <c r="RXC9" s="179"/>
      <c r="RXD9" s="179"/>
      <c r="RXE9" s="179"/>
      <c r="RXF9" s="179"/>
      <c r="RXG9" s="179"/>
      <c r="RXH9" s="199"/>
      <c r="RXI9" s="199"/>
      <c r="RXJ9" s="199"/>
      <c r="RXK9" s="199"/>
      <c r="RXL9" s="199"/>
      <c r="RXM9" s="199"/>
      <c r="RXN9" s="199"/>
      <c r="RXO9" s="199"/>
      <c r="RXP9" s="189"/>
      <c r="RXQ9" s="209"/>
      <c r="RXR9" s="179"/>
      <c r="RXS9" s="179"/>
      <c r="RXT9" s="179"/>
      <c r="RXU9" s="179"/>
      <c r="RXV9" s="179"/>
      <c r="RXW9" s="179"/>
      <c r="RXX9" s="199"/>
      <c r="RXY9" s="199"/>
      <c r="RXZ9" s="199"/>
      <c r="RYA9" s="199"/>
      <c r="RYB9" s="199"/>
      <c r="RYC9" s="199"/>
      <c r="RYD9" s="199"/>
      <c r="RYE9" s="199"/>
      <c r="RYF9" s="189"/>
      <c r="RYG9" s="209"/>
      <c r="RYH9" s="179"/>
      <c r="RYI9" s="179"/>
      <c r="RYJ9" s="179"/>
      <c r="RYK9" s="179"/>
      <c r="RYL9" s="179"/>
      <c r="RYM9" s="179"/>
      <c r="RYN9" s="199"/>
      <c r="RYO9" s="199"/>
      <c r="RYP9" s="199"/>
      <c r="RYQ9" s="199"/>
      <c r="RYR9" s="199"/>
      <c r="RYS9" s="199"/>
      <c r="RYT9" s="199"/>
      <c r="RYU9" s="199"/>
      <c r="RYV9" s="189"/>
      <c r="RYW9" s="209"/>
      <c r="RYX9" s="179"/>
      <c r="RYY9" s="179"/>
      <c r="RYZ9" s="179"/>
      <c r="RZA9" s="179"/>
      <c r="RZB9" s="179"/>
      <c r="RZC9" s="179"/>
      <c r="RZD9" s="199"/>
      <c r="RZE9" s="199"/>
      <c r="RZF9" s="199"/>
      <c r="RZG9" s="199"/>
      <c r="RZH9" s="199"/>
      <c r="RZI9" s="199"/>
      <c r="RZJ9" s="199"/>
      <c r="RZK9" s="199"/>
      <c r="RZL9" s="189"/>
      <c r="RZM9" s="209"/>
      <c r="RZN9" s="179"/>
      <c r="RZO9" s="179"/>
      <c r="RZP9" s="179"/>
      <c r="RZQ9" s="179"/>
      <c r="RZR9" s="179"/>
      <c r="RZS9" s="179"/>
      <c r="RZT9" s="199"/>
      <c r="RZU9" s="199"/>
      <c r="RZV9" s="199"/>
      <c r="RZW9" s="199"/>
      <c r="RZX9" s="199"/>
      <c r="RZY9" s="199"/>
      <c r="RZZ9" s="199"/>
      <c r="SAA9" s="199"/>
      <c r="SAB9" s="189"/>
      <c r="SAC9" s="209"/>
      <c r="SAD9" s="179"/>
      <c r="SAE9" s="179"/>
      <c r="SAF9" s="179"/>
      <c r="SAG9" s="179"/>
      <c r="SAH9" s="179"/>
      <c r="SAI9" s="179"/>
      <c r="SAJ9" s="199"/>
      <c r="SAK9" s="199"/>
      <c r="SAL9" s="199"/>
      <c r="SAM9" s="199"/>
      <c r="SAN9" s="199"/>
      <c r="SAO9" s="199"/>
      <c r="SAP9" s="199"/>
      <c r="SAQ9" s="199"/>
      <c r="SAR9" s="189"/>
      <c r="SAS9" s="209"/>
      <c r="SAT9" s="179"/>
      <c r="SAU9" s="179"/>
      <c r="SAV9" s="179"/>
      <c r="SAW9" s="179"/>
      <c r="SAX9" s="179"/>
      <c r="SAY9" s="179"/>
      <c r="SAZ9" s="199"/>
      <c r="SBA9" s="199"/>
      <c r="SBB9" s="199"/>
      <c r="SBC9" s="199"/>
      <c r="SBD9" s="199"/>
      <c r="SBE9" s="199"/>
      <c r="SBF9" s="199"/>
      <c r="SBG9" s="199"/>
      <c r="SBH9" s="189"/>
      <c r="SBI9" s="209"/>
      <c r="SBJ9" s="179"/>
      <c r="SBK9" s="179"/>
      <c r="SBL9" s="179"/>
      <c r="SBM9" s="179"/>
      <c r="SBN9" s="179"/>
      <c r="SBO9" s="179"/>
      <c r="SBP9" s="199"/>
      <c r="SBQ9" s="199"/>
      <c r="SBR9" s="199"/>
      <c r="SBS9" s="199"/>
      <c r="SBT9" s="199"/>
      <c r="SBU9" s="199"/>
      <c r="SBV9" s="199"/>
      <c r="SBW9" s="199"/>
      <c r="SBX9" s="189"/>
      <c r="SBY9" s="209"/>
      <c r="SBZ9" s="179"/>
      <c r="SCA9" s="179"/>
      <c r="SCB9" s="179"/>
      <c r="SCC9" s="179"/>
      <c r="SCD9" s="179"/>
      <c r="SCE9" s="179"/>
      <c r="SCF9" s="199"/>
      <c r="SCG9" s="199"/>
      <c r="SCH9" s="199"/>
      <c r="SCI9" s="199"/>
      <c r="SCJ9" s="199"/>
      <c r="SCK9" s="199"/>
      <c r="SCL9" s="199"/>
      <c r="SCM9" s="199"/>
      <c r="SCN9" s="189"/>
      <c r="SCO9" s="209"/>
      <c r="SCP9" s="179"/>
      <c r="SCQ9" s="179"/>
      <c r="SCR9" s="179"/>
      <c r="SCS9" s="179"/>
      <c r="SCT9" s="179"/>
      <c r="SCU9" s="179"/>
      <c r="SCV9" s="199"/>
      <c r="SCW9" s="199"/>
      <c r="SCX9" s="199"/>
      <c r="SCY9" s="199"/>
      <c r="SCZ9" s="199"/>
      <c r="SDA9" s="199"/>
      <c r="SDB9" s="199"/>
      <c r="SDC9" s="199"/>
      <c r="SDD9" s="189"/>
      <c r="SDE9" s="209"/>
      <c r="SDF9" s="179"/>
      <c r="SDG9" s="179"/>
      <c r="SDH9" s="179"/>
      <c r="SDI9" s="179"/>
      <c r="SDJ9" s="179"/>
      <c r="SDK9" s="179"/>
      <c r="SDL9" s="199"/>
      <c r="SDM9" s="199"/>
      <c r="SDN9" s="199"/>
      <c r="SDO9" s="199"/>
      <c r="SDP9" s="199"/>
      <c r="SDQ9" s="199"/>
      <c r="SDR9" s="199"/>
      <c r="SDS9" s="199"/>
      <c r="SDT9" s="189"/>
      <c r="SDU9" s="209"/>
      <c r="SDV9" s="179"/>
      <c r="SDW9" s="179"/>
      <c r="SDX9" s="179"/>
      <c r="SDY9" s="179"/>
      <c r="SDZ9" s="179"/>
      <c r="SEA9" s="179"/>
      <c r="SEB9" s="199"/>
      <c r="SEC9" s="199"/>
      <c r="SED9" s="199"/>
      <c r="SEE9" s="199"/>
      <c r="SEF9" s="199"/>
      <c r="SEG9" s="199"/>
      <c r="SEH9" s="199"/>
      <c r="SEI9" s="199"/>
      <c r="SEJ9" s="189"/>
      <c r="SEK9" s="209"/>
      <c r="SEL9" s="179"/>
      <c r="SEM9" s="179"/>
      <c r="SEN9" s="179"/>
      <c r="SEO9" s="179"/>
      <c r="SEP9" s="179"/>
      <c r="SEQ9" s="179"/>
      <c r="SER9" s="199"/>
      <c r="SES9" s="199"/>
      <c r="SET9" s="199"/>
      <c r="SEU9" s="199"/>
      <c r="SEV9" s="199"/>
      <c r="SEW9" s="199"/>
      <c r="SEX9" s="199"/>
      <c r="SEY9" s="199"/>
      <c r="SEZ9" s="189"/>
      <c r="SFA9" s="209"/>
      <c r="SFB9" s="179"/>
      <c r="SFC9" s="179"/>
      <c r="SFD9" s="179"/>
      <c r="SFE9" s="179"/>
      <c r="SFF9" s="179"/>
      <c r="SFG9" s="179"/>
      <c r="SFH9" s="199"/>
      <c r="SFI9" s="199"/>
      <c r="SFJ9" s="199"/>
      <c r="SFK9" s="199"/>
      <c r="SFL9" s="199"/>
      <c r="SFM9" s="199"/>
      <c r="SFN9" s="199"/>
      <c r="SFO9" s="199"/>
      <c r="SFP9" s="189"/>
      <c r="SFQ9" s="209"/>
      <c r="SFR9" s="179"/>
      <c r="SFS9" s="179"/>
      <c r="SFT9" s="179"/>
      <c r="SFU9" s="179"/>
      <c r="SFV9" s="179"/>
      <c r="SFW9" s="179"/>
      <c r="SFX9" s="199"/>
      <c r="SFY9" s="199"/>
      <c r="SFZ9" s="199"/>
      <c r="SGA9" s="199"/>
      <c r="SGB9" s="199"/>
      <c r="SGC9" s="199"/>
      <c r="SGD9" s="199"/>
      <c r="SGE9" s="199"/>
      <c r="SGF9" s="189"/>
      <c r="SGG9" s="209"/>
      <c r="SGH9" s="179"/>
      <c r="SGI9" s="179"/>
      <c r="SGJ9" s="179"/>
      <c r="SGK9" s="179"/>
      <c r="SGL9" s="179"/>
      <c r="SGM9" s="179"/>
      <c r="SGN9" s="199"/>
      <c r="SGO9" s="199"/>
      <c r="SGP9" s="199"/>
      <c r="SGQ9" s="199"/>
      <c r="SGR9" s="199"/>
      <c r="SGS9" s="199"/>
      <c r="SGT9" s="199"/>
      <c r="SGU9" s="199"/>
      <c r="SGV9" s="189"/>
      <c r="SGW9" s="209"/>
      <c r="SGX9" s="179"/>
      <c r="SGY9" s="179"/>
      <c r="SGZ9" s="179"/>
      <c r="SHA9" s="179"/>
      <c r="SHB9" s="179"/>
      <c r="SHC9" s="179"/>
      <c r="SHD9" s="199"/>
      <c r="SHE9" s="199"/>
      <c r="SHF9" s="199"/>
      <c r="SHG9" s="199"/>
      <c r="SHH9" s="199"/>
      <c r="SHI9" s="199"/>
      <c r="SHJ9" s="199"/>
      <c r="SHK9" s="199"/>
      <c r="SHL9" s="189"/>
      <c r="SHM9" s="209"/>
      <c r="SHN9" s="179"/>
      <c r="SHO9" s="179"/>
      <c r="SHP9" s="179"/>
      <c r="SHQ9" s="179"/>
      <c r="SHR9" s="179"/>
      <c r="SHS9" s="179"/>
      <c r="SHT9" s="199"/>
      <c r="SHU9" s="199"/>
      <c r="SHV9" s="199"/>
      <c r="SHW9" s="199"/>
      <c r="SHX9" s="199"/>
      <c r="SHY9" s="199"/>
      <c r="SHZ9" s="199"/>
      <c r="SIA9" s="199"/>
      <c r="SIB9" s="189"/>
      <c r="SIC9" s="209"/>
      <c r="SID9" s="179"/>
      <c r="SIE9" s="179"/>
      <c r="SIF9" s="179"/>
      <c r="SIG9" s="179"/>
      <c r="SIH9" s="179"/>
      <c r="SII9" s="179"/>
      <c r="SIJ9" s="199"/>
      <c r="SIK9" s="199"/>
      <c r="SIL9" s="199"/>
      <c r="SIM9" s="199"/>
      <c r="SIN9" s="199"/>
      <c r="SIO9" s="199"/>
      <c r="SIP9" s="199"/>
      <c r="SIQ9" s="199"/>
      <c r="SIR9" s="189"/>
      <c r="SIS9" s="209"/>
      <c r="SIT9" s="179"/>
      <c r="SIU9" s="179"/>
      <c r="SIV9" s="179"/>
      <c r="SIW9" s="179"/>
      <c r="SIX9" s="179"/>
      <c r="SIY9" s="179"/>
      <c r="SIZ9" s="199"/>
      <c r="SJA9" s="199"/>
      <c r="SJB9" s="199"/>
      <c r="SJC9" s="199"/>
      <c r="SJD9" s="199"/>
      <c r="SJE9" s="199"/>
      <c r="SJF9" s="199"/>
      <c r="SJG9" s="199"/>
      <c r="SJH9" s="189"/>
      <c r="SJI9" s="209"/>
      <c r="SJJ9" s="179"/>
      <c r="SJK9" s="179"/>
      <c r="SJL9" s="179"/>
      <c r="SJM9" s="179"/>
      <c r="SJN9" s="179"/>
      <c r="SJO9" s="179"/>
      <c r="SJP9" s="199"/>
      <c r="SJQ9" s="199"/>
      <c r="SJR9" s="199"/>
      <c r="SJS9" s="199"/>
      <c r="SJT9" s="199"/>
      <c r="SJU9" s="199"/>
      <c r="SJV9" s="199"/>
      <c r="SJW9" s="199"/>
      <c r="SJX9" s="189"/>
      <c r="SJY9" s="209"/>
      <c r="SJZ9" s="179"/>
      <c r="SKA9" s="179"/>
      <c r="SKB9" s="179"/>
      <c r="SKC9" s="179"/>
      <c r="SKD9" s="179"/>
      <c r="SKE9" s="179"/>
      <c r="SKF9" s="199"/>
      <c r="SKG9" s="199"/>
      <c r="SKH9" s="199"/>
      <c r="SKI9" s="199"/>
      <c r="SKJ9" s="199"/>
      <c r="SKK9" s="199"/>
      <c r="SKL9" s="199"/>
      <c r="SKM9" s="199"/>
      <c r="SKN9" s="189"/>
      <c r="SKO9" s="209"/>
      <c r="SKP9" s="179"/>
      <c r="SKQ9" s="179"/>
      <c r="SKR9" s="179"/>
      <c r="SKS9" s="179"/>
      <c r="SKT9" s="179"/>
      <c r="SKU9" s="179"/>
      <c r="SKV9" s="199"/>
      <c r="SKW9" s="199"/>
      <c r="SKX9" s="199"/>
      <c r="SKY9" s="199"/>
      <c r="SKZ9" s="199"/>
      <c r="SLA9" s="199"/>
      <c r="SLB9" s="199"/>
      <c r="SLC9" s="199"/>
      <c r="SLD9" s="189"/>
      <c r="SLE9" s="209"/>
      <c r="SLF9" s="179"/>
      <c r="SLG9" s="179"/>
      <c r="SLH9" s="179"/>
      <c r="SLI9" s="179"/>
      <c r="SLJ9" s="179"/>
      <c r="SLK9" s="179"/>
      <c r="SLL9" s="199"/>
      <c r="SLM9" s="199"/>
      <c r="SLN9" s="199"/>
      <c r="SLO9" s="199"/>
      <c r="SLP9" s="199"/>
      <c r="SLQ9" s="199"/>
      <c r="SLR9" s="199"/>
      <c r="SLS9" s="199"/>
      <c r="SLT9" s="189"/>
      <c r="SLU9" s="209"/>
      <c r="SLV9" s="179"/>
      <c r="SLW9" s="179"/>
      <c r="SLX9" s="179"/>
      <c r="SLY9" s="179"/>
      <c r="SLZ9" s="179"/>
      <c r="SMA9" s="179"/>
      <c r="SMB9" s="199"/>
      <c r="SMC9" s="199"/>
      <c r="SMD9" s="199"/>
      <c r="SME9" s="199"/>
      <c r="SMF9" s="199"/>
      <c r="SMG9" s="199"/>
      <c r="SMH9" s="199"/>
      <c r="SMI9" s="199"/>
      <c r="SMJ9" s="189"/>
      <c r="SMK9" s="209"/>
      <c r="SML9" s="179"/>
      <c r="SMM9" s="179"/>
      <c r="SMN9" s="179"/>
      <c r="SMO9" s="179"/>
      <c r="SMP9" s="179"/>
      <c r="SMQ9" s="179"/>
      <c r="SMR9" s="199"/>
      <c r="SMS9" s="199"/>
      <c r="SMT9" s="199"/>
      <c r="SMU9" s="199"/>
      <c r="SMV9" s="199"/>
      <c r="SMW9" s="199"/>
      <c r="SMX9" s="199"/>
      <c r="SMY9" s="199"/>
      <c r="SMZ9" s="189"/>
      <c r="SNA9" s="209"/>
      <c r="SNB9" s="179"/>
      <c r="SNC9" s="179"/>
      <c r="SND9" s="179"/>
      <c r="SNE9" s="179"/>
      <c r="SNF9" s="179"/>
      <c r="SNG9" s="179"/>
      <c r="SNH9" s="199"/>
      <c r="SNI9" s="199"/>
      <c r="SNJ9" s="199"/>
      <c r="SNK9" s="199"/>
      <c r="SNL9" s="199"/>
      <c r="SNM9" s="199"/>
      <c r="SNN9" s="199"/>
      <c r="SNO9" s="199"/>
      <c r="SNP9" s="189"/>
      <c r="SNQ9" s="209"/>
      <c r="SNR9" s="179"/>
      <c r="SNS9" s="179"/>
      <c r="SNT9" s="179"/>
      <c r="SNU9" s="179"/>
      <c r="SNV9" s="179"/>
      <c r="SNW9" s="179"/>
      <c r="SNX9" s="199"/>
      <c r="SNY9" s="199"/>
      <c r="SNZ9" s="199"/>
      <c r="SOA9" s="199"/>
      <c r="SOB9" s="199"/>
      <c r="SOC9" s="199"/>
      <c r="SOD9" s="199"/>
      <c r="SOE9" s="199"/>
      <c r="SOF9" s="189"/>
      <c r="SOG9" s="209"/>
      <c r="SOH9" s="179"/>
      <c r="SOI9" s="179"/>
      <c r="SOJ9" s="179"/>
      <c r="SOK9" s="179"/>
      <c r="SOL9" s="179"/>
      <c r="SOM9" s="179"/>
      <c r="SON9" s="199"/>
      <c r="SOO9" s="199"/>
      <c r="SOP9" s="199"/>
      <c r="SOQ9" s="199"/>
      <c r="SOR9" s="199"/>
      <c r="SOS9" s="199"/>
      <c r="SOT9" s="199"/>
      <c r="SOU9" s="199"/>
      <c r="SOV9" s="189"/>
      <c r="SOW9" s="209"/>
      <c r="SOX9" s="179"/>
      <c r="SOY9" s="179"/>
      <c r="SOZ9" s="179"/>
      <c r="SPA9" s="179"/>
      <c r="SPB9" s="179"/>
      <c r="SPC9" s="179"/>
      <c r="SPD9" s="199"/>
      <c r="SPE9" s="199"/>
      <c r="SPF9" s="199"/>
      <c r="SPG9" s="199"/>
      <c r="SPH9" s="199"/>
      <c r="SPI9" s="199"/>
      <c r="SPJ9" s="199"/>
      <c r="SPK9" s="199"/>
      <c r="SPL9" s="189"/>
      <c r="SPM9" s="209"/>
      <c r="SPN9" s="179"/>
      <c r="SPO9" s="179"/>
      <c r="SPP9" s="179"/>
      <c r="SPQ9" s="179"/>
      <c r="SPR9" s="179"/>
      <c r="SPS9" s="179"/>
      <c r="SPT9" s="199"/>
      <c r="SPU9" s="199"/>
      <c r="SPV9" s="199"/>
      <c r="SPW9" s="199"/>
      <c r="SPX9" s="199"/>
      <c r="SPY9" s="199"/>
      <c r="SPZ9" s="199"/>
      <c r="SQA9" s="199"/>
      <c r="SQB9" s="189"/>
      <c r="SQC9" s="209"/>
      <c r="SQD9" s="179"/>
      <c r="SQE9" s="179"/>
      <c r="SQF9" s="179"/>
      <c r="SQG9" s="179"/>
      <c r="SQH9" s="179"/>
      <c r="SQI9" s="179"/>
      <c r="SQJ9" s="199"/>
      <c r="SQK9" s="199"/>
      <c r="SQL9" s="199"/>
      <c r="SQM9" s="199"/>
      <c r="SQN9" s="199"/>
      <c r="SQO9" s="199"/>
      <c r="SQP9" s="199"/>
      <c r="SQQ9" s="199"/>
      <c r="SQR9" s="189"/>
      <c r="SQS9" s="209"/>
      <c r="SQT9" s="179"/>
      <c r="SQU9" s="179"/>
      <c r="SQV9" s="179"/>
      <c r="SQW9" s="179"/>
      <c r="SQX9" s="179"/>
      <c r="SQY9" s="179"/>
      <c r="SQZ9" s="199"/>
      <c r="SRA9" s="199"/>
      <c r="SRB9" s="199"/>
      <c r="SRC9" s="199"/>
      <c r="SRD9" s="199"/>
      <c r="SRE9" s="199"/>
      <c r="SRF9" s="199"/>
      <c r="SRG9" s="199"/>
      <c r="SRH9" s="189"/>
      <c r="SRI9" s="209"/>
      <c r="SRJ9" s="179"/>
      <c r="SRK9" s="179"/>
      <c r="SRL9" s="179"/>
      <c r="SRM9" s="179"/>
      <c r="SRN9" s="179"/>
      <c r="SRO9" s="179"/>
      <c r="SRP9" s="199"/>
      <c r="SRQ9" s="199"/>
      <c r="SRR9" s="199"/>
      <c r="SRS9" s="199"/>
      <c r="SRT9" s="199"/>
      <c r="SRU9" s="199"/>
      <c r="SRV9" s="199"/>
      <c r="SRW9" s="199"/>
      <c r="SRX9" s="189"/>
      <c r="SRY9" s="209"/>
      <c r="SRZ9" s="179"/>
      <c r="SSA9" s="179"/>
      <c r="SSB9" s="179"/>
      <c r="SSC9" s="179"/>
      <c r="SSD9" s="179"/>
      <c r="SSE9" s="179"/>
      <c r="SSF9" s="199"/>
      <c r="SSG9" s="199"/>
      <c r="SSH9" s="199"/>
      <c r="SSI9" s="199"/>
      <c r="SSJ9" s="199"/>
      <c r="SSK9" s="199"/>
      <c r="SSL9" s="199"/>
      <c r="SSM9" s="199"/>
      <c r="SSN9" s="189"/>
      <c r="SSO9" s="209"/>
      <c r="SSP9" s="179"/>
      <c r="SSQ9" s="179"/>
      <c r="SSR9" s="179"/>
      <c r="SSS9" s="179"/>
      <c r="SST9" s="179"/>
      <c r="SSU9" s="179"/>
      <c r="SSV9" s="199"/>
      <c r="SSW9" s="199"/>
      <c r="SSX9" s="199"/>
      <c r="SSY9" s="199"/>
      <c r="SSZ9" s="199"/>
      <c r="STA9" s="199"/>
      <c r="STB9" s="199"/>
      <c r="STC9" s="199"/>
      <c r="STD9" s="189"/>
      <c r="STE9" s="209"/>
      <c r="STF9" s="179"/>
      <c r="STG9" s="179"/>
      <c r="STH9" s="179"/>
      <c r="STI9" s="179"/>
      <c r="STJ9" s="179"/>
      <c r="STK9" s="179"/>
      <c r="STL9" s="199"/>
      <c r="STM9" s="199"/>
      <c r="STN9" s="199"/>
      <c r="STO9" s="199"/>
      <c r="STP9" s="199"/>
      <c r="STQ9" s="199"/>
      <c r="STR9" s="199"/>
      <c r="STS9" s="199"/>
      <c r="STT9" s="189"/>
      <c r="STU9" s="209"/>
      <c r="STV9" s="179"/>
      <c r="STW9" s="179"/>
      <c r="STX9" s="179"/>
      <c r="STY9" s="179"/>
      <c r="STZ9" s="179"/>
      <c r="SUA9" s="179"/>
      <c r="SUB9" s="199"/>
      <c r="SUC9" s="199"/>
      <c r="SUD9" s="199"/>
      <c r="SUE9" s="199"/>
      <c r="SUF9" s="199"/>
      <c r="SUG9" s="199"/>
      <c r="SUH9" s="199"/>
      <c r="SUI9" s="199"/>
      <c r="SUJ9" s="189"/>
      <c r="SUK9" s="209"/>
      <c r="SUL9" s="179"/>
      <c r="SUM9" s="179"/>
      <c r="SUN9" s="179"/>
      <c r="SUO9" s="179"/>
      <c r="SUP9" s="179"/>
      <c r="SUQ9" s="179"/>
      <c r="SUR9" s="199"/>
      <c r="SUS9" s="199"/>
      <c r="SUT9" s="199"/>
      <c r="SUU9" s="199"/>
      <c r="SUV9" s="199"/>
      <c r="SUW9" s="199"/>
      <c r="SUX9" s="199"/>
      <c r="SUY9" s="199"/>
      <c r="SUZ9" s="189"/>
      <c r="SVA9" s="209"/>
      <c r="SVB9" s="179"/>
      <c r="SVC9" s="179"/>
      <c r="SVD9" s="179"/>
      <c r="SVE9" s="179"/>
      <c r="SVF9" s="179"/>
      <c r="SVG9" s="179"/>
      <c r="SVH9" s="199"/>
      <c r="SVI9" s="199"/>
      <c r="SVJ9" s="199"/>
      <c r="SVK9" s="199"/>
      <c r="SVL9" s="199"/>
      <c r="SVM9" s="199"/>
      <c r="SVN9" s="199"/>
      <c r="SVO9" s="199"/>
      <c r="SVP9" s="189"/>
      <c r="SVQ9" s="209"/>
      <c r="SVR9" s="179"/>
      <c r="SVS9" s="179"/>
      <c r="SVT9" s="179"/>
      <c r="SVU9" s="179"/>
      <c r="SVV9" s="179"/>
      <c r="SVW9" s="179"/>
      <c r="SVX9" s="199"/>
      <c r="SVY9" s="199"/>
      <c r="SVZ9" s="199"/>
      <c r="SWA9" s="199"/>
      <c r="SWB9" s="199"/>
      <c r="SWC9" s="199"/>
      <c r="SWD9" s="199"/>
      <c r="SWE9" s="199"/>
      <c r="SWF9" s="189"/>
      <c r="SWG9" s="209"/>
      <c r="SWH9" s="179"/>
      <c r="SWI9" s="179"/>
      <c r="SWJ9" s="179"/>
      <c r="SWK9" s="179"/>
      <c r="SWL9" s="179"/>
      <c r="SWM9" s="179"/>
      <c r="SWN9" s="199"/>
      <c r="SWO9" s="199"/>
      <c r="SWP9" s="199"/>
      <c r="SWQ9" s="199"/>
      <c r="SWR9" s="199"/>
      <c r="SWS9" s="199"/>
      <c r="SWT9" s="199"/>
      <c r="SWU9" s="199"/>
      <c r="SWV9" s="189"/>
      <c r="SWW9" s="209"/>
      <c r="SWX9" s="179"/>
      <c r="SWY9" s="179"/>
      <c r="SWZ9" s="179"/>
      <c r="SXA9" s="179"/>
      <c r="SXB9" s="179"/>
      <c r="SXC9" s="179"/>
      <c r="SXD9" s="199"/>
      <c r="SXE9" s="199"/>
      <c r="SXF9" s="199"/>
      <c r="SXG9" s="199"/>
      <c r="SXH9" s="199"/>
      <c r="SXI9" s="199"/>
      <c r="SXJ9" s="199"/>
      <c r="SXK9" s="199"/>
      <c r="SXL9" s="189"/>
      <c r="SXM9" s="209"/>
      <c r="SXN9" s="179"/>
      <c r="SXO9" s="179"/>
      <c r="SXP9" s="179"/>
      <c r="SXQ9" s="179"/>
      <c r="SXR9" s="179"/>
      <c r="SXS9" s="179"/>
      <c r="SXT9" s="199"/>
      <c r="SXU9" s="199"/>
      <c r="SXV9" s="199"/>
      <c r="SXW9" s="199"/>
      <c r="SXX9" s="199"/>
      <c r="SXY9" s="199"/>
      <c r="SXZ9" s="199"/>
      <c r="SYA9" s="199"/>
      <c r="SYB9" s="189"/>
      <c r="SYC9" s="209"/>
      <c r="SYD9" s="179"/>
      <c r="SYE9" s="179"/>
      <c r="SYF9" s="179"/>
      <c r="SYG9" s="179"/>
      <c r="SYH9" s="179"/>
      <c r="SYI9" s="179"/>
      <c r="SYJ9" s="199"/>
      <c r="SYK9" s="199"/>
      <c r="SYL9" s="199"/>
      <c r="SYM9" s="199"/>
      <c r="SYN9" s="199"/>
      <c r="SYO9" s="199"/>
      <c r="SYP9" s="199"/>
      <c r="SYQ9" s="199"/>
      <c r="SYR9" s="189"/>
      <c r="SYS9" s="209"/>
      <c r="SYT9" s="179"/>
      <c r="SYU9" s="179"/>
      <c r="SYV9" s="179"/>
      <c r="SYW9" s="179"/>
      <c r="SYX9" s="179"/>
      <c r="SYY9" s="179"/>
      <c r="SYZ9" s="199"/>
      <c r="SZA9" s="199"/>
      <c r="SZB9" s="199"/>
      <c r="SZC9" s="199"/>
      <c r="SZD9" s="199"/>
      <c r="SZE9" s="199"/>
      <c r="SZF9" s="199"/>
      <c r="SZG9" s="199"/>
      <c r="SZH9" s="189"/>
      <c r="SZI9" s="209"/>
      <c r="SZJ9" s="179"/>
      <c r="SZK9" s="179"/>
      <c r="SZL9" s="179"/>
      <c r="SZM9" s="179"/>
      <c r="SZN9" s="179"/>
      <c r="SZO9" s="179"/>
      <c r="SZP9" s="199"/>
      <c r="SZQ9" s="199"/>
      <c r="SZR9" s="199"/>
      <c r="SZS9" s="199"/>
      <c r="SZT9" s="199"/>
      <c r="SZU9" s="199"/>
      <c r="SZV9" s="199"/>
      <c r="SZW9" s="199"/>
      <c r="SZX9" s="189"/>
      <c r="SZY9" s="209"/>
      <c r="SZZ9" s="179"/>
      <c r="TAA9" s="179"/>
      <c r="TAB9" s="179"/>
      <c r="TAC9" s="179"/>
      <c r="TAD9" s="179"/>
      <c r="TAE9" s="179"/>
      <c r="TAF9" s="199"/>
      <c r="TAG9" s="199"/>
      <c r="TAH9" s="199"/>
      <c r="TAI9" s="199"/>
      <c r="TAJ9" s="199"/>
      <c r="TAK9" s="199"/>
      <c r="TAL9" s="199"/>
      <c r="TAM9" s="199"/>
      <c r="TAN9" s="189"/>
      <c r="TAO9" s="209"/>
      <c r="TAP9" s="179"/>
      <c r="TAQ9" s="179"/>
      <c r="TAR9" s="179"/>
      <c r="TAS9" s="179"/>
      <c r="TAT9" s="179"/>
      <c r="TAU9" s="179"/>
      <c r="TAV9" s="199"/>
      <c r="TAW9" s="199"/>
      <c r="TAX9" s="199"/>
      <c r="TAY9" s="199"/>
      <c r="TAZ9" s="199"/>
      <c r="TBA9" s="199"/>
      <c r="TBB9" s="199"/>
      <c r="TBC9" s="199"/>
      <c r="TBD9" s="189"/>
      <c r="TBE9" s="209"/>
      <c r="TBF9" s="179"/>
      <c r="TBG9" s="179"/>
      <c r="TBH9" s="179"/>
      <c r="TBI9" s="179"/>
      <c r="TBJ9" s="179"/>
      <c r="TBK9" s="179"/>
      <c r="TBL9" s="199"/>
      <c r="TBM9" s="199"/>
      <c r="TBN9" s="199"/>
      <c r="TBO9" s="199"/>
      <c r="TBP9" s="199"/>
      <c r="TBQ9" s="199"/>
      <c r="TBR9" s="199"/>
      <c r="TBS9" s="199"/>
      <c r="TBT9" s="189"/>
      <c r="TBU9" s="209"/>
      <c r="TBV9" s="179"/>
      <c r="TBW9" s="179"/>
      <c r="TBX9" s="179"/>
      <c r="TBY9" s="179"/>
      <c r="TBZ9" s="179"/>
      <c r="TCA9" s="179"/>
      <c r="TCB9" s="199"/>
      <c r="TCC9" s="199"/>
      <c r="TCD9" s="199"/>
      <c r="TCE9" s="199"/>
      <c r="TCF9" s="199"/>
      <c r="TCG9" s="199"/>
      <c r="TCH9" s="199"/>
      <c r="TCI9" s="199"/>
      <c r="TCJ9" s="189"/>
      <c r="TCK9" s="209"/>
      <c r="TCL9" s="179"/>
      <c r="TCM9" s="179"/>
      <c r="TCN9" s="179"/>
      <c r="TCO9" s="179"/>
      <c r="TCP9" s="179"/>
      <c r="TCQ9" s="179"/>
      <c r="TCR9" s="199"/>
      <c r="TCS9" s="199"/>
      <c r="TCT9" s="199"/>
      <c r="TCU9" s="199"/>
      <c r="TCV9" s="199"/>
      <c r="TCW9" s="199"/>
      <c r="TCX9" s="199"/>
      <c r="TCY9" s="199"/>
      <c r="TCZ9" s="189"/>
      <c r="TDA9" s="209"/>
      <c r="TDB9" s="179"/>
      <c r="TDC9" s="179"/>
      <c r="TDD9" s="179"/>
      <c r="TDE9" s="179"/>
      <c r="TDF9" s="179"/>
      <c r="TDG9" s="179"/>
      <c r="TDH9" s="199"/>
      <c r="TDI9" s="199"/>
      <c r="TDJ9" s="199"/>
      <c r="TDK9" s="199"/>
      <c r="TDL9" s="199"/>
      <c r="TDM9" s="199"/>
      <c r="TDN9" s="199"/>
      <c r="TDO9" s="199"/>
      <c r="TDP9" s="189"/>
      <c r="TDQ9" s="209"/>
      <c r="TDR9" s="179"/>
      <c r="TDS9" s="179"/>
      <c r="TDT9" s="179"/>
      <c r="TDU9" s="179"/>
      <c r="TDV9" s="179"/>
      <c r="TDW9" s="179"/>
      <c r="TDX9" s="199"/>
      <c r="TDY9" s="199"/>
      <c r="TDZ9" s="199"/>
      <c r="TEA9" s="199"/>
      <c r="TEB9" s="199"/>
      <c r="TEC9" s="199"/>
      <c r="TED9" s="199"/>
      <c r="TEE9" s="199"/>
      <c r="TEF9" s="189"/>
      <c r="TEG9" s="209"/>
      <c r="TEH9" s="179"/>
      <c r="TEI9" s="179"/>
      <c r="TEJ9" s="179"/>
      <c r="TEK9" s="179"/>
      <c r="TEL9" s="179"/>
      <c r="TEM9" s="179"/>
      <c r="TEN9" s="199"/>
      <c r="TEO9" s="199"/>
      <c r="TEP9" s="199"/>
      <c r="TEQ9" s="199"/>
      <c r="TER9" s="199"/>
      <c r="TES9" s="199"/>
      <c r="TET9" s="199"/>
      <c r="TEU9" s="199"/>
      <c r="TEV9" s="189"/>
      <c r="TEW9" s="209"/>
      <c r="TEX9" s="179"/>
      <c r="TEY9" s="179"/>
      <c r="TEZ9" s="179"/>
      <c r="TFA9" s="179"/>
      <c r="TFB9" s="179"/>
      <c r="TFC9" s="179"/>
      <c r="TFD9" s="199"/>
      <c r="TFE9" s="199"/>
      <c r="TFF9" s="199"/>
      <c r="TFG9" s="199"/>
      <c r="TFH9" s="199"/>
      <c r="TFI9" s="199"/>
      <c r="TFJ9" s="199"/>
      <c r="TFK9" s="199"/>
      <c r="TFL9" s="189"/>
      <c r="TFM9" s="209"/>
      <c r="TFN9" s="179"/>
      <c r="TFO9" s="179"/>
      <c r="TFP9" s="179"/>
      <c r="TFQ9" s="179"/>
      <c r="TFR9" s="179"/>
      <c r="TFS9" s="179"/>
      <c r="TFT9" s="199"/>
      <c r="TFU9" s="199"/>
      <c r="TFV9" s="199"/>
      <c r="TFW9" s="199"/>
      <c r="TFX9" s="199"/>
      <c r="TFY9" s="199"/>
      <c r="TFZ9" s="199"/>
      <c r="TGA9" s="199"/>
      <c r="TGB9" s="189"/>
      <c r="TGC9" s="209"/>
      <c r="TGD9" s="179"/>
      <c r="TGE9" s="179"/>
      <c r="TGF9" s="179"/>
      <c r="TGG9" s="179"/>
      <c r="TGH9" s="179"/>
      <c r="TGI9" s="179"/>
      <c r="TGJ9" s="199"/>
      <c r="TGK9" s="199"/>
      <c r="TGL9" s="199"/>
      <c r="TGM9" s="199"/>
      <c r="TGN9" s="199"/>
      <c r="TGO9" s="199"/>
      <c r="TGP9" s="199"/>
      <c r="TGQ9" s="199"/>
      <c r="TGR9" s="189"/>
      <c r="TGS9" s="209"/>
      <c r="TGT9" s="179"/>
      <c r="TGU9" s="179"/>
      <c r="TGV9" s="179"/>
      <c r="TGW9" s="179"/>
      <c r="TGX9" s="179"/>
      <c r="TGY9" s="179"/>
      <c r="TGZ9" s="199"/>
      <c r="THA9" s="199"/>
      <c r="THB9" s="199"/>
      <c r="THC9" s="199"/>
      <c r="THD9" s="199"/>
      <c r="THE9" s="199"/>
      <c r="THF9" s="199"/>
      <c r="THG9" s="199"/>
      <c r="THH9" s="189"/>
      <c r="THI9" s="209"/>
      <c r="THJ9" s="179"/>
      <c r="THK9" s="179"/>
      <c r="THL9" s="179"/>
      <c r="THM9" s="179"/>
      <c r="THN9" s="179"/>
      <c r="THO9" s="179"/>
      <c r="THP9" s="199"/>
      <c r="THQ9" s="199"/>
      <c r="THR9" s="199"/>
      <c r="THS9" s="199"/>
      <c r="THT9" s="199"/>
      <c r="THU9" s="199"/>
      <c r="THV9" s="199"/>
      <c r="THW9" s="199"/>
      <c r="THX9" s="189"/>
      <c r="THY9" s="209"/>
      <c r="THZ9" s="179"/>
      <c r="TIA9" s="179"/>
      <c r="TIB9" s="179"/>
      <c r="TIC9" s="179"/>
      <c r="TID9" s="179"/>
      <c r="TIE9" s="179"/>
      <c r="TIF9" s="199"/>
      <c r="TIG9" s="199"/>
      <c r="TIH9" s="199"/>
      <c r="TII9" s="199"/>
      <c r="TIJ9" s="199"/>
      <c r="TIK9" s="199"/>
      <c r="TIL9" s="199"/>
      <c r="TIM9" s="199"/>
      <c r="TIN9" s="189"/>
      <c r="TIO9" s="209"/>
      <c r="TIP9" s="179"/>
      <c r="TIQ9" s="179"/>
      <c r="TIR9" s="179"/>
      <c r="TIS9" s="179"/>
      <c r="TIT9" s="179"/>
      <c r="TIU9" s="179"/>
      <c r="TIV9" s="199"/>
      <c r="TIW9" s="199"/>
      <c r="TIX9" s="199"/>
      <c r="TIY9" s="199"/>
      <c r="TIZ9" s="199"/>
      <c r="TJA9" s="199"/>
      <c r="TJB9" s="199"/>
      <c r="TJC9" s="199"/>
      <c r="TJD9" s="189"/>
      <c r="TJE9" s="209"/>
      <c r="TJF9" s="179"/>
      <c r="TJG9" s="179"/>
      <c r="TJH9" s="179"/>
      <c r="TJI9" s="179"/>
      <c r="TJJ9" s="179"/>
      <c r="TJK9" s="179"/>
      <c r="TJL9" s="199"/>
      <c r="TJM9" s="199"/>
      <c r="TJN9" s="199"/>
      <c r="TJO9" s="199"/>
      <c r="TJP9" s="199"/>
      <c r="TJQ9" s="199"/>
      <c r="TJR9" s="199"/>
      <c r="TJS9" s="199"/>
      <c r="TJT9" s="189"/>
      <c r="TJU9" s="209"/>
      <c r="TJV9" s="179"/>
      <c r="TJW9" s="179"/>
      <c r="TJX9" s="179"/>
      <c r="TJY9" s="179"/>
      <c r="TJZ9" s="179"/>
      <c r="TKA9" s="179"/>
      <c r="TKB9" s="199"/>
      <c r="TKC9" s="199"/>
      <c r="TKD9" s="199"/>
      <c r="TKE9" s="199"/>
      <c r="TKF9" s="199"/>
      <c r="TKG9" s="199"/>
      <c r="TKH9" s="199"/>
      <c r="TKI9" s="199"/>
      <c r="TKJ9" s="189"/>
      <c r="TKK9" s="209"/>
      <c r="TKL9" s="179"/>
      <c r="TKM9" s="179"/>
      <c r="TKN9" s="179"/>
      <c r="TKO9" s="179"/>
      <c r="TKP9" s="179"/>
      <c r="TKQ9" s="179"/>
      <c r="TKR9" s="199"/>
      <c r="TKS9" s="199"/>
      <c r="TKT9" s="199"/>
      <c r="TKU9" s="199"/>
      <c r="TKV9" s="199"/>
      <c r="TKW9" s="199"/>
      <c r="TKX9" s="199"/>
      <c r="TKY9" s="199"/>
      <c r="TKZ9" s="189"/>
      <c r="TLA9" s="209"/>
      <c r="TLB9" s="179"/>
      <c r="TLC9" s="179"/>
      <c r="TLD9" s="179"/>
      <c r="TLE9" s="179"/>
      <c r="TLF9" s="179"/>
      <c r="TLG9" s="179"/>
      <c r="TLH9" s="199"/>
      <c r="TLI9" s="199"/>
      <c r="TLJ9" s="199"/>
      <c r="TLK9" s="199"/>
      <c r="TLL9" s="199"/>
      <c r="TLM9" s="199"/>
      <c r="TLN9" s="199"/>
      <c r="TLO9" s="199"/>
      <c r="TLP9" s="189"/>
      <c r="TLQ9" s="209"/>
      <c r="TLR9" s="179"/>
      <c r="TLS9" s="179"/>
      <c r="TLT9" s="179"/>
      <c r="TLU9" s="179"/>
      <c r="TLV9" s="179"/>
      <c r="TLW9" s="179"/>
      <c r="TLX9" s="199"/>
      <c r="TLY9" s="199"/>
      <c r="TLZ9" s="199"/>
      <c r="TMA9" s="199"/>
      <c r="TMB9" s="199"/>
      <c r="TMC9" s="199"/>
      <c r="TMD9" s="199"/>
      <c r="TME9" s="199"/>
      <c r="TMF9" s="189"/>
      <c r="TMG9" s="209"/>
      <c r="TMH9" s="179"/>
      <c r="TMI9" s="179"/>
      <c r="TMJ9" s="179"/>
      <c r="TMK9" s="179"/>
      <c r="TML9" s="179"/>
      <c r="TMM9" s="179"/>
      <c r="TMN9" s="199"/>
      <c r="TMO9" s="199"/>
      <c r="TMP9" s="199"/>
      <c r="TMQ9" s="199"/>
      <c r="TMR9" s="199"/>
      <c r="TMS9" s="199"/>
      <c r="TMT9" s="199"/>
      <c r="TMU9" s="199"/>
      <c r="TMV9" s="189"/>
      <c r="TMW9" s="209"/>
      <c r="TMX9" s="179"/>
      <c r="TMY9" s="179"/>
      <c r="TMZ9" s="179"/>
      <c r="TNA9" s="179"/>
      <c r="TNB9" s="179"/>
      <c r="TNC9" s="179"/>
      <c r="TND9" s="199"/>
      <c r="TNE9" s="199"/>
      <c r="TNF9" s="199"/>
      <c r="TNG9" s="199"/>
      <c r="TNH9" s="199"/>
      <c r="TNI9" s="199"/>
      <c r="TNJ9" s="199"/>
      <c r="TNK9" s="199"/>
      <c r="TNL9" s="189"/>
      <c r="TNM9" s="209"/>
      <c r="TNN9" s="179"/>
      <c r="TNO9" s="179"/>
      <c r="TNP9" s="179"/>
      <c r="TNQ9" s="179"/>
      <c r="TNR9" s="179"/>
      <c r="TNS9" s="179"/>
      <c r="TNT9" s="199"/>
      <c r="TNU9" s="199"/>
      <c r="TNV9" s="199"/>
      <c r="TNW9" s="199"/>
      <c r="TNX9" s="199"/>
      <c r="TNY9" s="199"/>
      <c r="TNZ9" s="199"/>
      <c r="TOA9" s="199"/>
      <c r="TOB9" s="189"/>
      <c r="TOC9" s="209"/>
      <c r="TOD9" s="179"/>
      <c r="TOE9" s="179"/>
      <c r="TOF9" s="179"/>
      <c r="TOG9" s="179"/>
      <c r="TOH9" s="179"/>
      <c r="TOI9" s="179"/>
      <c r="TOJ9" s="199"/>
      <c r="TOK9" s="199"/>
      <c r="TOL9" s="199"/>
      <c r="TOM9" s="199"/>
      <c r="TON9" s="199"/>
      <c r="TOO9" s="199"/>
      <c r="TOP9" s="199"/>
      <c r="TOQ9" s="199"/>
      <c r="TOR9" s="189"/>
      <c r="TOS9" s="209"/>
      <c r="TOT9" s="179"/>
      <c r="TOU9" s="179"/>
      <c r="TOV9" s="179"/>
      <c r="TOW9" s="179"/>
      <c r="TOX9" s="179"/>
      <c r="TOY9" s="179"/>
      <c r="TOZ9" s="199"/>
      <c r="TPA9" s="199"/>
      <c r="TPB9" s="199"/>
      <c r="TPC9" s="199"/>
      <c r="TPD9" s="199"/>
      <c r="TPE9" s="199"/>
      <c r="TPF9" s="199"/>
      <c r="TPG9" s="199"/>
      <c r="TPH9" s="189"/>
      <c r="TPI9" s="209"/>
      <c r="TPJ9" s="179"/>
      <c r="TPK9" s="179"/>
      <c r="TPL9" s="179"/>
      <c r="TPM9" s="179"/>
      <c r="TPN9" s="179"/>
      <c r="TPO9" s="179"/>
      <c r="TPP9" s="199"/>
      <c r="TPQ9" s="199"/>
      <c r="TPR9" s="199"/>
      <c r="TPS9" s="199"/>
      <c r="TPT9" s="199"/>
      <c r="TPU9" s="199"/>
      <c r="TPV9" s="199"/>
      <c r="TPW9" s="199"/>
      <c r="TPX9" s="189"/>
      <c r="TPY9" s="209"/>
      <c r="TPZ9" s="179"/>
      <c r="TQA9" s="179"/>
      <c r="TQB9" s="179"/>
      <c r="TQC9" s="179"/>
      <c r="TQD9" s="179"/>
      <c r="TQE9" s="179"/>
      <c r="TQF9" s="199"/>
      <c r="TQG9" s="199"/>
      <c r="TQH9" s="199"/>
      <c r="TQI9" s="199"/>
      <c r="TQJ9" s="199"/>
      <c r="TQK9" s="199"/>
      <c r="TQL9" s="199"/>
      <c r="TQM9" s="199"/>
      <c r="TQN9" s="189"/>
      <c r="TQO9" s="209"/>
      <c r="TQP9" s="179"/>
      <c r="TQQ9" s="179"/>
      <c r="TQR9" s="179"/>
      <c r="TQS9" s="179"/>
      <c r="TQT9" s="179"/>
      <c r="TQU9" s="179"/>
      <c r="TQV9" s="199"/>
      <c r="TQW9" s="199"/>
      <c r="TQX9" s="199"/>
      <c r="TQY9" s="199"/>
      <c r="TQZ9" s="199"/>
      <c r="TRA9" s="199"/>
      <c r="TRB9" s="199"/>
      <c r="TRC9" s="199"/>
      <c r="TRD9" s="189"/>
      <c r="TRE9" s="209"/>
      <c r="TRF9" s="179"/>
      <c r="TRG9" s="179"/>
      <c r="TRH9" s="179"/>
      <c r="TRI9" s="179"/>
      <c r="TRJ9" s="179"/>
      <c r="TRK9" s="179"/>
      <c r="TRL9" s="199"/>
      <c r="TRM9" s="199"/>
      <c r="TRN9" s="199"/>
      <c r="TRO9" s="199"/>
      <c r="TRP9" s="199"/>
      <c r="TRQ9" s="199"/>
      <c r="TRR9" s="199"/>
      <c r="TRS9" s="199"/>
      <c r="TRT9" s="189"/>
      <c r="TRU9" s="209"/>
      <c r="TRV9" s="179"/>
      <c r="TRW9" s="179"/>
      <c r="TRX9" s="179"/>
      <c r="TRY9" s="179"/>
      <c r="TRZ9" s="179"/>
      <c r="TSA9" s="179"/>
      <c r="TSB9" s="199"/>
      <c r="TSC9" s="199"/>
      <c r="TSD9" s="199"/>
      <c r="TSE9" s="199"/>
      <c r="TSF9" s="199"/>
      <c r="TSG9" s="199"/>
      <c r="TSH9" s="199"/>
      <c r="TSI9" s="199"/>
      <c r="TSJ9" s="189"/>
      <c r="TSK9" s="209"/>
      <c r="TSL9" s="179"/>
      <c r="TSM9" s="179"/>
      <c r="TSN9" s="179"/>
      <c r="TSO9" s="179"/>
      <c r="TSP9" s="179"/>
      <c r="TSQ9" s="179"/>
      <c r="TSR9" s="199"/>
      <c r="TSS9" s="199"/>
      <c r="TST9" s="199"/>
      <c r="TSU9" s="199"/>
      <c r="TSV9" s="199"/>
      <c r="TSW9" s="199"/>
      <c r="TSX9" s="199"/>
      <c r="TSY9" s="199"/>
      <c r="TSZ9" s="189"/>
      <c r="TTA9" s="209"/>
      <c r="TTB9" s="179"/>
      <c r="TTC9" s="179"/>
      <c r="TTD9" s="179"/>
      <c r="TTE9" s="179"/>
      <c r="TTF9" s="179"/>
      <c r="TTG9" s="179"/>
      <c r="TTH9" s="199"/>
      <c r="TTI9" s="199"/>
      <c r="TTJ9" s="199"/>
      <c r="TTK9" s="199"/>
      <c r="TTL9" s="199"/>
      <c r="TTM9" s="199"/>
      <c r="TTN9" s="199"/>
      <c r="TTO9" s="199"/>
      <c r="TTP9" s="189"/>
      <c r="TTQ9" s="209"/>
      <c r="TTR9" s="179"/>
      <c r="TTS9" s="179"/>
      <c r="TTT9" s="179"/>
      <c r="TTU9" s="179"/>
      <c r="TTV9" s="179"/>
      <c r="TTW9" s="179"/>
      <c r="TTX9" s="199"/>
      <c r="TTY9" s="199"/>
      <c r="TTZ9" s="199"/>
      <c r="TUA9" s="199"/>
      <c r="TUB9" s="199"/>
      <c r="TUC9" s="199"/>
      <c r="TUD9" s="199"/>
      <c r="TUE9" s="199"/>
      <c r="TUF9" s="189"/>
      <c r="TUG9" s="209"/>
      <c r="TUH9" s="179"/>
      <c r="TUI9" s="179"/>
      <c r="TUJ9" s="179"/>
      <c r="TUK9" s="179"/>
      <c r="TUL9" s="179"/>
      <c r="TUM9" s="179"/>
      <c r="TUN9" s="199"/>
      <c r="TUO9" s="199"/>
      <c r="TUP9" s="199"/>
      <c r="TUQ9" s="199"/>
      <c r="TUR9" s="199"/>
      <c r="TUS9" s="199"/>
      <c r="TUT9" s="199"/>
      <c r="TUU9" s="199"/>
      <c r="TUV9" s="189"/>
      <c r="TUW9" s="209"/>
      <c r="TUX9" s="179"/>
      <c r="TUY9" s="179"/>
      <c r="TUZ9" s="179"/>
      <c r="TVA9" s="179"/>
      <c r="TVB9" s="179"/>
      <c r="TVC9" s="179"/>
      <c r="TVD9" s="199"/>
      <c r="TVE9" s="199"/>
      <c r="TVF9" s="199"/>
      <c r="TVG9" s="199"/>
      <c r="TVH9" s="199"/>
      <c r="TVI9" s="199"/>
      <c r="TVJ9" s="199"/>
      <c r="TVK9" s="199"/>
      <c r="TVL9" s="189"/>
      <c r="TVM9" s="209"/>
      <c r="TVN9" s="179"/>
      <c r="TVO9" s="179"/>
      <c r="TVP9" s="179"/>
      <c r="TVQ9" s="179"/>
      <c r="TVR9" s="179"/>
      <c r="TVS9" s="179"/>
      <c r="TVT9" s="199"/>
      <c r="TVU9" s="199"/>
      <c r="TVV9" s="199"/>
      <c r="TVW9" s="199"/>
      <c r="TVX9" s="199"/>
      <c r="TVY9" s="199"/>
      <c r="TVZ9" s="199"/>
      <c r="TWA9" s="199"/>
      <c r="TWB9" s="189"/>
      <c r="TWC9" s="209"/>
      <c r="TWD9" s="179"/>
      <c r="TWE9" s="179"/>
      <c r="TWF9" s="179"/>
      <c r="TWG9" s="179"/>
      <c r="TWH9" s="179"/>
      <c r="TWI9" s="179"/>
      <c r="TWJ9" s="199"/>
      <c r="TWK9" s="199"/>
      <c r="TWL9" s="199"/>
      <c r="TWM9" s="199"/>
      <c r="TWN9" s="199"/>
      <c r="TWO9" s="199"/>
      <c r="TWP9" s="199"/>
      <c r="TWQ9" s="199"/>
      <c r="TWR9" s="189"/>
      <c r="TWS9" s="209"/>
      <c r="TWT9" s="179"/>
      <c r="TWU9" s="179"/>
      <c r="TWV9" s="179"/>
      <c r="TWW9" s="179"/>
      <c r="TWX9" s="179"/>
      <c r="TWY9" s="179"/>
      <c r="TWZ9" s="199"/>
      <c r="TXA9" s="199"/>
      <c r="TXB9" s="199"/>
      <c r="TXC9" s="199"/>
      <c r="TXD9" s="199"/>
      <c r="TXE9" s="199"/>
      <c r="TXF9" s="199"/>
      <c r="TXG9" s="199"/>
      <c r="TXH9" s="189"/>
      <c r="TXI9" s="209"/>
      <c r="TXJ9" s="179"/>
      <c r="TXK9" s="179"/>
      <c r="TXL9" s="179"/>
      <c r="TXM9" s="179"/>
      <c r="TXN9" s="179"/>
      <c r="TXO9" s="179"/>
      <c r="TXP9" s="199"/>
      <c r="TXQ9" s="199"/>
      <c r="TXR9" s="199"/>
      <c r="TXS9" s="199"/>
      <c r="TXT9" s="199"/>
      <c r="TXU9" s="199"/>
      <c r="TXV9" s="199"/>
      <c r="TXW9" s="199"/>
      <c r="TXX9" s="189"/>
      <c r="TXY9" s="209"/>
      <c r="TXZ9" s="179"/>
      <c r="TYA9" s="179"/>
      <c r="TYB9" s="179"/>
      <c r="TYC9" s="179"/>
      <c r="TYD9" s="179"/>
      <c r="TYE9" s="179"/>
      <c r="TYF9" s="199"/>
      <c r="TYG9" s="199"/>
      <c r="TYH9" s="199"/>
      <c r="TYI9" s="199"/>
      <c r="TYJ9" s="199"/>
      <c r="TYK9" s="199"/>
      <c r="TYL9" s="199"/>
      <c r="TYM9" s="199"/>
      <c r="TYN9" s="189"/>
      <c r="TYO9" s="209"/>
      <c r="TYP9" s="179"/>
      <c r="TYQ9" s="179"/>
      <c r="TYR9" s="179"/>
      <c r="TYS9" s="179"/>
      <c r="TYT9" s="179"/>
      <c r="TYU9" s="179"/>
      <c r="TYV9" s="199"/>
      <c r="TYW9" s="199"/>
      <c r="TYX9" s="199"/>
      <c r="TYY9" s="199"/>
      <c r="TYZ9" s="199"/>
      <c r="TZA9" s="199"/>
      <c r="TZB9" s="199"/>
      <c r="TZC9" s="199"/>
      <c r="TZD9" s="189"/>
      <c r="TZE9" s="209"/>
      <c r="TZF9" s="179"/>
      <c r="TZG9" s="179"/>
      <c r="TZH9" s="179"/>
      <c r="TZI9" s="179"/>
      <c r="TZJ9" s="179"/>
      <c r="TZK9" s="179"/>
      <c r="TZL9" s="199"/>
      <c r="TZM9" s="199"/>
      <c r="TZN9" s="199"/>
      <c r="TZO9" s="199"/>
      <c r="TZP9" s="199"/>
      <c r="TZQ9" s="199"/>
      <c r="TZR9" s="199"/>
      <c r="TZS9" s="199"/>
      <c r="TZT9" s="189"/>
      <c r="TZU9" s="209"/>
      <c r="TZV9" s="179"/>
      <c r="TZW9" s="179"/>
      <c r="TZX9" s="179"/>
      <c r="TZY9" s="179"/>
      <c r="TZZ9" s="179"/>
      <c r="UAA9" s="179"/>
      <c r="UAB9" s="199"/>
      <c r="UAC9" s="199"/>
      <c r="UAD9" s="199"/>
      <c r="UAE9" s="199"/>
      <c r="UAF9" s="199"/>
      <c r="UAG9" s="199"/>
      <c r="UAH9" s="199"/>
      <c r="UAI9" s="199"/>
      <c r="UAJ9" s="189"/>
      <c r="UAK9" s="209"/>
      <c r="UAL9" s="179"/>
      <c r="UAM9" s="179"/>
      <c r="UAN9" s="179"/>
      <c r="UAO9" s="179"/>
      <c r="UAP9" s="179"/>
      <c r="UAQ9" s="179"/>
      <c r="UAR9" s="199"/>
      <c r="UAS9" s="199"/>
      <c r="UAT9" s="199"/>
      <c r="UAU9" s="199"/>
      <c r="UAV9" s="199"/>
      <c r="UAW9" s="199"/>
      <c r="UAX9" s="199"/>
      <c r="UAY9" s="199"/>
      <c r="UAZ9" s="189"/>
      <c r="UBA9" s="209"/>
      <c r="UBB9" s="179"/>
      <c r="UBC9" s="179"/>
      <c r="UBD9" s="179"/>
      <c r="UBE9" s="179"/>
      <c r="UBF9" s="179"/>
      <c r="UBG9" s="179"/>
      <c r="UBH9" s="199"/>
      <c r="UBI9" s="199"/>
      <c r="UBJ9" s="199"/>
      <c r="UBK9" s="199"/>
      <c r="UBL9" s="199"/>
      <c r="UBM9" s="199"/>
      <c r="UBN9" s="199"/>
      <c r="UBO9" s="199"/>
      <c r="UBP9" s="189"/>
      <c r="UBQ9" s="209"/>
      <c r="UBR9" s="179"/>
      <c r="UBS9" s="179"/>
      <c r="UBT9" s="179"/>
      <c r="UBU9" s="179"/>
      <c r="UBV9" s="179"/>
      <c r="UBW9" s="179"/>
      <c r="UBX9" s="199"/>
      <c r="UBY9" s="199"/>
      <c r="UBZ9" s="199"/>
      <c r="UCA9" s="199"/>
      <c r="UCB9" s="199"/>
      <c r="UCC9" s="199"/>
      <c r="UCD9" s="199"/>
      <c r="UCE9" s="199"/>
      <c r="UCF9" s="189"/>
      <c r="UCG9" s="209"/>
      <c r="UCH9" s="179"/>
      <c r="UCI9" s="179"/>
      <c r="UCJ9" s="179"/>
      <c r="UCK9" s="179"/>
      <c r="UCL9" s="179"/>
      <c r="UCM9" s="179"/>
      <c r="UCN9" s="199"/>
      <c r="UCO9" s="199"/>
      <c r="UCP9" s="199"/>
      <c r="UCQ9" s="199"/>
      <c r="UCR9" s="199"/>
      <c r="UCS9" s="199"/>
      <c r="UCT9" s="199"/>
      <c r="UCU9" s="199"/>
      <c r="UCV9" s="189"/>
      <c r="UCW9" s="209"/>
      <c r="UCX9" s="179"/>
      <c r="UCY9" s="179"/>
      <c r="UCZ9" s="179"/>
      <c r="UDA9" s="179"/>
      <c r="UDB9" s="179"/>
      <c r="UDC9" s="179"/>
      <c r="UDD9" s="199"/>
      <c r="UDE9" s="199"/>
      <c r="UDF9" s="199"/>
      <c r="UDG9" s="199"/>
      <c r="UDH9" s="199"/>
      <c r="UDI9" s="199"/>
      <c r="UDJ9" s="199"/>
      <c r="UDK9" s="199"/>
      <c r="UDL9" s="189"/>
      <c r="UDM9" s="209"/>
      <c r="UDN9" s="179"/>
      <c r="UDO9" s="179"/>
      <c r="UDP9" s="179"/>
      <c r="UDQ9" s="179"/>
      <c r="UDR9" s="179"/>
      <c r="UDS9" s="179"/>
      <c r="UDT9" s="199"/>
      <c r="UDU9" s="199"/>
      <c r="UDV9" s="199"/>
      <c r="UDW9" s="199"/>
      <c r="UDX9" s="199"/>
      <c r="UDY9" s="199"/>
      <c r="UDZ9" s="199"/>
      <c r="UEA9" s="199"/>
      <c r="UEB9" s="189"/>
      <c r="UEC9" s="209"/>
      <c r="UED9" s="179"/>
      <c r="UEE9" s="179"/>
      <c r="UEF9" s="179"/>
      <c r="UEG9" s="179"/>
      <c r="UEH9" s="179"/>
      <c r="UEI9" s="179"/>
      <c r="UEJ9" s="199"/>
      <c r="UEK9" s="199"/>
      <c r="UEL9" s="199"/>
      <c r="UEM9" s="199"/>
      <c r="UEN9" s="199"/>
      <c r="UEO9" s="199"/>
      <c r="UEP9" s="199"/>
      <c r="UEQ9" s="199"/>
      <c r="UER9" s="189"/>
      <c r="UES9" s="209"/>
      <c r="UET9" s="179"/>
      <c r="UEU9" s="179"/>
      <c r="UEV9" s="179"/>
      <c r="UEW9" s="179"/>
      <c r="UEX9" s="179"/>
      <c r="UEY9" s="179"/>
      <c r="UEZ9" s="199"/>
      <c r="UFA9" s="199"/>
      <c r="UFB9" s="199"/>
      <c r="UFC9" s="199"/>
      <c r="UFD9" s="199"/>
      <c r="UFE9" s="199"/>
      <c r="UFF9" s="199"/>
      <c r="UFG9" s="199"/>
      <c r="UFH9" s="189"/>
      <c r="UFI9" s="209"/>
      <c r="UFJ9" s="179"/>
      <c r="UFK9" s="179"/>
      <c r="UFL9" s="179"/>
      <c r="UFM9" s="179"/>
      <c r="UFN9" s="179"/>
      <c r="UFO9" s="179"/>
      <c r="UFP9" s="199"/>
      <c r="UFQ9" s="199"/>
      <c r="UFR9" s="199"/>
      <c r="UFS9" s="199"/>
      <c r="UFT9" s="199"/>
      <c r="UFU9" s="199"/>
      <c r="UFV9" s="199"/>
      <c r="UFW9" s="199"/>
      <c r="UFX9" s="189"/>
      <c r="UFY9" s="209"/>
      <c r="UFZ9" s="179"/>
      <c r="UGA9" s="179"/>
      <c r="UGB9" s="179"/>
      <c r="UGC9" s="179"/>
      <c r="UGD9" s="179"/>
      <c r="UGE9" s="179"/>
      <c r="UGF9" s="199"/>
      <c r="UGG9" s="199"/>
      <c r="UGH9" s="199"/>
      <c r="UGI9" s="199"/>
      <c r="UGJ9" s="199"/>
      <c r="UGK9" s="199"/>
      <c r="UGL9" s="199"/>
      <c r="UGM9" s="199"/>
      <c r="UGN9" s="189"/>
      <c r="UGO9" s="209"/>
      <c r="UGP9" s="179"/>
      <c r="UGQ9" s="179"/>
      <c r="UGR9" s="179"/>
      <c r="UGS9" s="179"/>
      <c r="UGT9" s="179"/>
      <c r="UGU9" s="179"/>
      <c r="UGV9" s="199"/>
      <c r="UGW9" s="199"/>
      <c r="UGX9" s="199"/>
      <c r="UGY9" s="199"/>
      <c r="UGZ9" s="199"/>
      <c r="UHA9" s="199"/>
      <c r="UHB9" s="199"/>
      <c r="UHC9" s="199"/>
      <c r="UHD9" s="189"/>
      <c r="UHE9" s="209"/>
      <c r="UHF9" s="179"/>
      <c r="UHG9" s="179"/>
      <c r="UHH9" s="179"/>
      <c r="UHI9" s="179"/>
      <c r="UHJ9" s="179"/>
      <c r="UHK9" s="179"/>
      <c r="UHL9" s="199"/>
      <c r="UHM9" s="199"/>
      <c r="UHN9" s="199"/>
      <c r="UHO9" s="199"/>
      <c r="UHP9" s="199"/>
      <c r="UHQ9" s="199"/>
      <c r="UHR9" s="199"/>
      <c r="UHS9" s="199"/>
      <c r="UHT9" s="189"/>
      <c r="UHU9" s="209"/>
      <c r="UHV9" s="179"/>
      <c r="UHW9" s="179"/>
      <c r="UHX9" s="179"/>
      <c r="UHY9" s="179"/>
      <c r="UHZ9" s="179"/>
      <c r="UIA9" s="179"/>
      <c r="UIB9" s="199"/>
      <c r="UIC9" s="199"/>
      <c r="UID9" s="199"/>
      <c r="UIE9" s="199"/>
      <c r="UIF9" s="199"/>
      <c r="UIG9" s="199"/>
      <c r="UIH9" s="199"/>
      <c r="UII9" s="199"/>
      <c r="UIJ9" s="189"/>
      <c r="UIK9" s="209"/>
      <c r="UIL9" s="179"/>
      <c r="UIM9" s="179"/>
      <c r="UIN9" s="179"/>
      <c r="UIO9" s="179"/>
      <c r="UIP9" s="179"/>
      <c r="UIQ9" s="179"/>
      <c r="UIR9" s="199"/>
      <c r="UIS9" s="199"/>
      <c r="UIT9" s="199"/>
      <c r="UIU9" s="199"/>
      <c r="UIV9" s="199"/>
      <c r="UIW9" s="199"/>
      <c r="UIX9" s="199"/>
      <c r="UIY9" s="199"/>
      <c r="UIZ9" s="189"/>
      <c r="UJA9" s="209"/>
      <c r="UJB9" s="179"/>
      <c r="UJC9" s="179"/>
      <c r="UJD9" s="179"/>
      <c r="UJE9" s="179"/>
      <c r="UJF9" s="179"/>
      <c r="UJG9" s="179"/>
      <c r="UJH9" s="199"/>
      <c r="UJI9" s="199"/>
      <c r="UJJ9" s="199"/>
      <c r="UJK9" s="199"/>
      <c r="UJL9" s="199"/>
      <c r="UJM9" s="199"/>
      <c r="UJN9" s="199"/>
      <c r="UJO9" s="199"/>
      <c r="UJP9" s="189"/>
      <c r="UJQ9" s="209"/>
      <c r="UJR9" s="179"/>
      <c r="UJS9" s="179"/>
      <c r="UJT9" s="179"/>
      <c r="UJU9" s="179"/>
      <c r="UJV9" s="179"/>
      <c r="UJW9" s="179"/>
      <c r="UJX9" s="199"/>
      <c r="UJY9" s="199"/>
      <c r="UJZ9" s="199"/>
      <c r="UKA9" s="199"/>
      <c r="UKB9" s="199"/>
      <c r="UKC9" s="199"/>
      <c r="UKD9" s="199"/>
      <c r="UKE9" s="199"/>
      <c r="UKF9" s="189"/>
      <c r="UKG9" s="209"/>
      <c r="UKH9" s="179"/>
      <c r="UKI9" s="179"/>
      <c r="UKJ9" s="179"/>
      <c r="UKK9" s="179"/>
      <c r="UKL9" s="179"/>
      <c r="UKM9" s="179"/>
      <c r="UKN9" s="199"/>
      <c r="UKO9" s="199"/>
      <c r="UKP9" s="199"/>
      <c r="UKQ9" s="199"/>
      <c r="UKR9" s="199"/>
      <c r="UKS9" s="199"/>
      <c r="UKT9" s="199"/>
      <c r="UKU9" s="199"/>
      <c r="UKV9" s="189"/>
      <c r="UKW9" s="209"/>
      <c r="UKX9" s="179"/>
      <c r="UKY9" s="179"/>
      <c r="UKZ9" s="179"/>
      <c r="ULA9" s="179"/>
      <c r="ULB9" s="179"/>
      <c r="ULC9" s="179"/>
      <c r="ULD9" s="199"/>
      <c r="ULE9" s="199"/>
      <c r="ULF9" s="199"/>
      <c r="ULG9" s="199"/>
      <c r="ULH9" s="199"/>
      <c r="ULI9" s="199"/>
      <c r="ULJ9" s="199"/>
      <c r="ULK9" s="199"/>
      <c r="ULL9" s="189"/>
      <c r="ULM9" s="209"/>
      <c r="ULN9" s="179"/>
      <c r="ULO9" s="179"/>
      <c r="ULP9" s="179"/>
      <c r="ULQ9" s="179"/>
      <c r="ULR9" s="179"/>
      <c r="ULS9" s="179"/>
      <c r="ULT9" s="199"/>
      <c r="ULU9" s="199"/>
      <c r="ULV9" s="199"/>
      <c r="ULW9" s="199"/>
      <c r="ULX9" s="199"/>
      <c r="ULY9" s="199"/>
      <c r="ULZ9" s="199"/>
      <c r="UMA9" s="199"/>
      <c r="UMB9" s="189"/>
      <c r="UMC9" s="209"/>
      <c r="UMD9" s="179"/>
      <c r="UME9" s="179"/>
      <c r="UMF9" s="179"/>
      <c r="UMG9" s="179"/>
      <c r="UMH9" s="179"/>
      <c r="UMI9" s="179"/>
      <c r="UMJ9" s="199"/>
      <c r="UMK9" s="199"/>
      <c r="UML9" s="199"/>
      <c r="UMM9" s="199"/>
      <c r="UMN9" s="199"/>
      <c r="UMO9" s="199"/>
      <c r="UMP9" s="199"/>
      <c r="UMQ9" s="199"/>
      <c r="UMR9" s="189"/>
      <c r="UMS9" s="209"/>
      <c r="UMT9" s="179"/>
      <c r="UMU9" s="179"/>
      <c r="UMV9" s="179"/>
      <c r="UMW9" s="179"/>
      <c r="UMX9" s="179"/>
      <c r="UMY9" s="179"/>
      <c r="UMZ9" s="199"/>
      <c r="UNA9" s="199"/>
      <c r="UNB9" s="199"/>
      <c r="UNC9" s="199"/>
      <c r="UND9" s="199"/>
      <c r="UNE9" s="199"/>
      <c r="UNF9" s="199"/>
      <c r="UNG9" s="199"/>
      <c r="UNH9" s="189"/>
      <c r="UNI9" s="209"/>
      <c r="UNJ9" s="179"/>
      <c r="UNK9" s="179"/>
      <c r="UNL9" s="179"/>
      <c r="UNM9" s="179"/>
      <c r="UNN9" s="179"/>
      <c r="UNO9" s="179"/>
      <c r="UNP9" s="199"/>
      <c r="UNQ9" s="199"/>
      <c r="UNR9" s="199"/>
      <c r="UNS9" s="199"/>
      <c r="UNT9" s="199"/>
      <c r="UNU9" s="199"/>
      <c r="UNV9" s="199"/>
      <c r="UNW9" s="199"/>
      <c r="UNX9" s="189"/>
      <c r="UNY9" s="209"/>
      <c r="UNZ9" s="179"/>
      <c r="UOA9" s="179"/>
      <c r="UOB9" s="179"/>
      <c r="UOC9" s="179"/>
      <c r="UOD9" s="179"/>
      <c r="UOE9" s="179"/>
      <c r="UOF9" s="199"/>
      <c r="UOG9" s="199"/>
      <c r="UOH9" s="199"/>
      <c r="UOI9" s="199"/>
      <c r="UOJ9" s="199"/>
      <c r="UOK9" s="199"/>
      <c r="UOL9" s="199"/>
      <c r="UOM9" s="199"/>
      <c r="UON9" s="189"/>
      <c r="UOO9" s="209"/>
      <c r="UOP9" s="179"/>
      <c r="UOQ9" s="179"/>
      <c r="UOR9" s="179"/>
      <c r="UOS9" s="179"/>
      <c r="UOT9" s="179"/>
      <c r="UOU9" s="179"/>
      <c r="UOV9" s="199"/>
      <c r="UOW9" s="199"/>
      <c r="UOX9" s="199"/>
      <c r="UOY9" s="199"/>
      <c r="UOZ9" s="199"/>
      <c r="UPA9" s="199"/>
      <c r="UPB9" s="199"/>
      <c r="UPC9" s="199"/>
      <c r="UPD9" s="189"/>
      <c r="UPE9" s="209"/>
      <c r="UPF9" s="179"/>
      <c r="UPG9" s="179"/>
      <c r="UPH9" s="179"/>
      <c r="UPI9" s="179"/>
      <c r="UPJ9" s="179"/>
      <c r="UPK9" s="179"/>
      <c r="UPL9" s="199"/>
      <c r="UPM9" s="199"/>
      <c r="UPN9" s="199"/>
      <c r="UPO9" s="199"/>
      <c r="UPP9" s="199"/>
      <c r="UPQ9" s="199"/>
      <c r="UPR9" s="199"/>
      <c r="UPS9" s="199"/>
      <c r="UPT9" s="189"/>
      <c r="UPU9" s="209"/>
      <c r="UPV9" s="179"/>
      <c r="UPW9" s="179"/>
      <c r="UPX9" s="179"/>
      <c r="UPY9" s="179"/>
      <c r="UPZ9" s="179"/>
      <c r="UQA9" s="179"/>
      <c r="UQB9" s="199"/>
      <c r="UQC9" s="199"/>
      <c r="UQD9" s="199"/>
      <c r="UQE9" s="199"/>
      <c r="UQF9" s="199"/>
      <c r="UQG9" s="199"/>
      <c r="UQH9" s="199"/>
      <c r="UQI9" s="199"/>
      <c r="UQJ9" s="189"/>
      <c r="UQK9" s="209"/>
      <c r="UQL9" s="179"/>
      <c r="UQM9" s="179"/>
      <c r="UQN9" s="179"/>
      <c r="UQO9" s="179"/>
      <c r="UQP9" s="179"/>
      <c r="UQQ9" s="179"/>
      <c r="UQR9" s="199"/>
      <c r="UQS9" s="199"/>
      <c r="UQT9" s="199"/>
      <c r="UQU9" s="199"/>
      <c r="UQV9" s="199"/>
      <c r="UQW9" s="199"/>
      <c r="UQX9" s="199"/>
      <c r="UQY9" s="199"/>
      <c r="UQZ9" s="189"/>
      <c r="URA9" s="209"/>
      <c r="URB9" s="179"/>
      <c r="URC9" s="179"/>
      <c r="URD9" s="179"/>
      <c r="URE9" s="179"/>
      <c r="URF9" s="179"/>
      <c r="URG9" s="179"/>
      <c r="URH9" s="199"/>
      <c r="URI9" s="199"/>
      <c r="URJ9" s="199"/>
      <c r="URK9" s="199"/>
      <c r="URL9" s="199"/>
      <c r="URM9" s="199"/>
      <c r="URN9" s="199"/>
      <c r="URO9" s="199"/>
      <c r="URP9" s="189"/>
      <c r="URQ9" s="209"/>
      <c r="URR9" s="179"/>
      <c r="URS9" s="179"/>
      <c r="URT9" s="179"/>
      <c r="URU9" s="179"/>
      <c r="URV9" s="179"/>
      <c r="URW9" s="179"/>
      <c r="URX9" s="199"/>
      <c r="URY9" s="199"/>
      <c r="URZ9" s="199"/>
      <c r="USA9" s="199"/>
      <c r="USB9" s="199"/>
      <c r="USC9" s="199"/>
      <c r="USD9" s="199"/>
      <c r="USE9" s="199"/>
      <c r="USF9" s="189"/>
      <c r="USG9" s="209"/>
      <c r="USH9" s="179"/>
      <c r="USI9" s="179"/>
      <c r="USJ9" s="179"/>
      <c r="USK9" s="179"/>
      <c r="USL9" s="179"/>
      <c r="USM9" s="179"/>
      <c r="USN9" s="199"/>
      <c r="USO9" s="199"/>
      <c r="USP9" s="199"/>
      <c r="USQ9" s="199"/>
      <c r="USR9" s="199"/>
      <c r="USS9" s="199"/>
      <c r="UST9" s="199"/>
      <c r="USU9" s="199"/>
      <c r="USV9" s="189"/>
      <c r="USW9" s="209"/>
      <c r="USX9" s="179"/>
      <c r="USY9" s="179"/>
      <c r="USZ9" s="179"/>
      <c r="UTA9" s="179"/>
      <c r="UTB9" s="179"/>
      <c r="UTC9" s="179"/>
      <c r="UTD9" s="199"/>
      <c r="UTE9" s="199"/>
      <c r="UTF9" s="199"/>
      <c r="UTG9" s="199"/>
      <c r="UTH9" s="199"/>
      <c r="UTI9" s="199"/>
      <c r="UTJ9" s="199"/>
      <c r="UTK9" s="199"/>
      <c r="UTL9" s="189"/>
      <c r="UTM9" s="209"/>
      <c r="UTN9" s="179"/>
      <c r="UTO9" s="179"/>
      <c r="UTP9" s="179"/>
      <c r="UTQ9" s="179"/>
      <c r="UTR9" s="179"/>
      <c r="UTS9" s="179"/>
      <c r="UTT9" s="199"/>
      <c r="UTU9" s="199"/>
      <c r="UTV9" s="199"/>
      <c r="UTW9" s="199"/>
      <c r="UTX9" s="199"/>
      <c r="UTY9" s="199"/>
      <c r="UTZ9" s="199"/>
      <c r="UUA9" s="199"/>
      <c r="UUB9" s="189"/>
      <c r="UUC9" s="209"/>
      <c r="UUD9" s="179"/>
      <c r="UUE9" s="179"/>
      <c r="UUF9" s="179"/>
      <c r="UUG9" s="179"/>
      <c r="UUH9" s="179"/>
      <c r="UUI9" s="179"/>
      <c r="UUJ9" s="199"/>
      <c r="UUK9" s="199"/>
      <c r="UUL9" s="199"/>
      <c r="UUM9" s="199"/>
      <c r="UUN9" s="199"/>
      <c r="UUO9" s="199"/>
      <c r="UUP9" s="199"/>
      <c r="UUQ9" s="199"/>
      <c r="UUR9" s="189"/>
      <c r="UUS9" s="209"/>
      <c r="UUT9" s="179"/>
      <c r="UUU9" s="179"/>
      <c r="UUV9" s="179"/>
      <c r="UUW9" s="179"/>
      <c r="UUX9" s="179"/>
      <c r="UUY9" s="179"/>
      <c r="UUZ9" s="199"/>
      <c r="UVA9" s="199"/>
      <c r="UVB9" s="199"/>
      <c r="UVC9" s="199"/>
      <c r="UVD9" s="199"/>
      <c r="UVE9" s="199"/>
      <c r="UVF9" s="199"/>
      <c r="UVG9" s="199"/>
      <c r="UVH9" s="189"/>
      <c r="UVI9" s="209"/>
      <c r="UVJ9" s="179"/>
      <c r="UVK9" s="179"/>
      <c r="UVL9" s="179"/>
      <c r="UVM9" s="179"/>
      <c r="UVN9" s="179"/>
      <c r="UVO9" s="179"/>
      <c r="UVP9" s="199"/>
      <c r="UVQ9" s="199"/>
      <c r="UVR9" s="199"/>
      <c r="UVS9" s="199"/>
      <c r="UVT9" s="199"/>
      <c r="UVU9" s="199"/>
      <c r="UVV9" s="199"/>
      <c r="UVW9" s="199"/>
      <c r="UVX9" s="189"/>
      <c r="UVY9" s="209"/>
      <c r="UVZ9" s="179"/>
      <c r="UWA9" s="179"/>
      <c r="UWB9" s="179"/>
      <c r="UWC9" s="179"/>
      <c r="UWD9" s="179"/>
      <c r="UWE9" s="179"/>
      <c r="UWF9" s="199"/>
      <c r="UWG9" s="199"/>
      <c r="UWH9" s="199"/>
      <c r="UWI9" s="199"/>
      <c r="UWJ9" s="199"/>
      <c r="UWK9" s="199"/>
      <c r="UWL9" s="199"/>
      <c r="UWM9" s="199"/>
      <c r="UWN9" s="189"/>
      <c r="UWO9" s="209"/>
      <c r="UWP9" s="179"/>
      <c r="UWQ9" s="179"/>
      <c r="UWR9" s="179"/>
      <c r="UWS9" s="179"/>
      <c r="UWT9" s="179"/>
      <c r="UWU9" s="179"/>
      <c r="UWV9" s="199"/>
      <c r="UWW9" s="199"/>
      <c r="UWX9" s="199"/>
      <c r="UWY9" s="199"/>
      <c r="UWZ9" s="199"/>
      <c r="UXA9" s="199"/>
      <c r="UXB9" s="199"/>
      <c r="UXC9" s="199"/>
      <c r="UXD9" s="189"/>
      <c r="UXE9" s="209"/>
      <c r="UXF9" s="179"/>
      <c r="UXG9" s="179"/>
      <c r="UXH9" s="179"/>
      <c r="UXI9" s="179"/>
      <c r="UXJ9" s="179"/>
      <c r="UXK9" s="179"/>
      <c r="UXL9" s="199"/>
      <c r="UXM9" s="199"/>
      <c r="UXN9" s="199"/>
      <c r="UXO9" s="199"/>
      <c r="UXP9" s="199"/>
      <c r="UXQ9" s="199"/>
      <c r="UXR9" s="199"/>
      <c r="UXS9" s="199"/>
      <c r="UXT9" s="189"/>
      <c r="UXU9" s="209"/>
      <c r="UXV9" s="179"/>
      <c r="UXW9" s="179"/>
      <c r="UXX9" s="179"/>
      <c r="UXY9" s="179"/>
      <c r="UXZ9" s="179"/>
      <c r="UYA9" s="179"/>
      <c r="UYB9" s="199"/>
      <c r="UYC9" s="199"/>
      <c r="UYD9" s="199"/>
      <c r="UYE9" s="199"/>
      <c r="UYF9" s="199"/>
      <c r="UYG9" s="199"/>
      <c r="UYH9" s="199"/>
      <c r="UYI9" s="199"/>
      <c r="UYJ9" s="189"/>
      <c r="UYK9" s="209"/>
      <c r="UYL9" s="179"/>
      <c r="UYM9" s="179"/>
      <c r="UYN9" s="179"/>
      <c r="UYO9" s="179"/>
      <c r="UYP9" s="179"/>
      <c r="UYQ9" s="179"/>
      <c r="UYR9" s="199"/>
      <c r="UYS9" s="199"/>
      <c r="UYT9" s="199"/>
      <c r="UYU9" s="199"/>
      <c r="UYV9" s="199"/>
      <c r="UYW9" s="199"/>
      <c r="UYX9" s="199"/>
      <c r="UYY9" s="199"/>
      <c r="UYZ9" s="189"/>
      <c r="UZA9" s="209"/>
      <c r="UZB9" s="179"/>
      <c r="UZC9" s="179"/>
      <c r="UZD9" s="179"/>
      <c r="UZE9" s="179"/>
      <c r="UZF9" s="179"/>
      <c r="UZG9" s="179"/>
      <c r="UZH9" s="199"/>
      <c r="UZI9" s="199"/>
      <c r="UZJ9" s="199"/>
      <c r="UZK9" s="199"/>
      <c r="UZL9" s="199"/>
      <c r="UZM9" s="199"/>
      <c r="UZN9" s="199"/>
      <c r="UZO9" s="199"/>
      <c r="UZP9" s="189"/>
      <c r="UZQ9" s="209"/>
      <c r="UZR9" s="179"/>
      <c r="UZS9" s="179"/>
      <c r="UZT9" s="179"/>
      <c r="UZU9" s="179"/>
      <c r="UZV9" s="179"/>
      <c r="UZW9" s="179"/>
      <c r="UZX9" s="199"/>
      <c r="UZY9" s="199"/>
      <c r="UZZ9" s="199"/>
      <c r="VAA9" s="199"/>
      <c r="VAB9" s="199"/>
      <c r="VAC9" s="199"/>
      <c r="VAD9" s="199"/>
      <c r="VAE9" s="199"/>
      <c r="VAF9" s="189"/>
      <c r="VAG9" s="209"/>
      <c r="VAH9" s="179"/>
      <c r="VAI9" s="179"/>
      <c r="VAJ9" s="179"/>
      <c r="VAK9" s="179"/>
      <c r="VAL9" s="179"/>
      <c r="VAM9" s="179"/>
      <c r="VAN9" s="199"/>
      <c r="VAO9" s="199"/>
      <c r="VAP9" s="199"/>
      <c r="VAQ9" s="199"/>
      <c r="VAR9" s="199"/>
      <c r="VAS9" s="199"/>
      <c r="VAT9" s="199"/>
      <c r="VAU9" s="199"/>
      <c r="VAV9" s="189"/>
      <c r="VAW9" s="209"/>
      <c r="VAX9" s="179"/>
      <c r="VAY9" s="179"/>
      <c r="VAZ9" s="179"/>
      <c r="VBA9" s="179"/>
      <c r="VBB9" s="179"/>
      <c r="VBC9" s="179"/>
      <c r="VBD9" s="199"/>
      <c r="VBE9" s="199"/>
      <c r="VBF9" s="199"/>
      <c r="VBG9" s="199"/>
      <c r="VBH9" s="199"/>
      <c r="VBI9" s="199"/>
      <c r="VBJ9" s="199"/>
      <c r="VBK9" s="199"/>
      <c r="VBL9" s="189"/>
      <c r="VBM9" s="209"/>
      <c r="VBN9" s="179"/>
      <c r="VBO9" s="179"/>
      <c r="VBP9" s="179"/>
      <c r="VBQ9" s="179"/>
      <c r="VBR9" s="179"/>
      <c r="VBS9" s="179"/>
      <c r="VBT9" s="199"/>
      <c r="VBU9" s="199"/>
      <c r="VBV9" s="199"/>
      <c r="VBW9" s="199"/>
      <c r="VBX9" s="199"/>
      <c r="VBY9" s="199"/>
      <c r="VBZ9" s="199"/>
      <c r="VCA9" s="199"/>
      <c r="VCB9" s="189"/>
      <c r="VCC9" s="209"/>
      <c r="VCD9" s="179"/>
      <c r="VCE9" s="179"/>
      <c r="VCF9" s="179"/>
      <c r="VCG9" s="179"/>
      <c r="VCH9" s="179"/>
      <c r="VCI9" s="179"/>
      <c r="VCJ9" s="199"/>
      <c r="VCK9" s="199"/>
      <c r="VCL9" s="199"/>
      <c r="VCM9" s="199"/>
      <c r="VCN9" s="199"/>
      <c r="VCO9" s="199"/>
      <c r="VCP9" s="199"/>
      <c r="VCQ9" s="199"/>
      <c r="VCR9" s="189"/>
      <c r="VCS9" s="209"/>
      <c r="VCT9" s="179"/>
      <c r="VCU9" s="179"/>
      <c r="VCV9" s="179"/>
      <c r="VCW9" s="179"/>
      <c r="VCX9" s="179"/>
      <c r="VCY9" s="179"/>
      <c r="VCZ9" s="199"/>
      <c r="VDA9" s="199"/>
      <c r="VDB9" s="199"/>
      <c r="VDC9" s="199"/>
      <c r="VDD9" s="199"/>
      <c r="VDE9" s="199"/>
      <c r="VDF9" s="199"/>
      <c r="VDG9" s="199"/>
      <c r="VDH9" s="189"/>
      <c r="VDI9" s="209"/>
      <c r="VDJ9" s="179"/>
      <c r="VDK9" s="179"/>
      <c r="VDL9" s="179"/>
      <c r="VDM9" s="179"/>
      <c r="VDN9" s="179"/>
      <c r="VDO9" s="179"/>
      <c r="VDP9" s="199"/>
      <c r="VDQ9" s="199"/>
      <c r="VDR9" s="199"/>
      <c r="VDS9" s="199"/>
      <c r="VDT9" s="199"/>
      <c r="VDU9" s="199"/>
      <c r="VDV9" s="199"/>
      <c r="VDW9" s="199"/>
      <c r="VDX9" s="189"/>
      <c r="VDY9" s="209"/>
      <c r="VDZ9" s="179"/>
      <c r="VEA9" s="179"/>
      <c r="VEB9" s="179"/>
      <c r="VEC9" s="179"/>
      <c r="VED9" s="179"/>
      <c r="VEE9" s="179"/>
      <c r="VEF9" s="199"/>
      <c r="VEG9" s="199"/>
      <c r="VEH9" s="199"/>
      <c r="VEI9" s="199"/>
      <c r="VEJ9" s="199"/>
      <c r="VEK9" s="199"/>
      <c r="VEL9" s="199"/>
      <c r="VEM9" s="199"/>
      <c r="VEN9" s="189"/>
      <c r="VEO9" s="209"/>
      <c r="VEP9" s="179"/>
      <c r="VEQ9" s="179"/>
      <c r="VER9" s="179"/>
      <c r="VES9" s="179"/>
      <c r="VET9" s="179"/>
      <c r="VEU9" s="179"/>
      <c r="VEV9" s="199"/>
      <c r="VEW9" s="199"/>
      <c r="VEX9" s="199"/>
      <c r="VEY9" s="199"/>
      <c r="VEZ9" s="199"/>
      <c r="VFA9" s="199"/>
      <c r="VFB9" s="199"/>
      <c r="VFC9" s="199"/>
      <c r="VFD9" s="189"/>
      <c r="VFE9" s="209"/>
      <c r="VFF9" s="179"/>
      <c r="VFG9" s="179"/>
      <c r="VFH9" s="179"/>
      <c r="VFI9" s="179"/>
      <c r="VFJ9" s="179"/>
      <c r="VFK9" s="179"/>
      <c r="VFL9" s="199"/>
      <c r="VFM9" s="199"/>
      <c r="VFN9" s="199"/>
      <c r="VFO9" s="199"/>
      <c r="VFP9" s="199"/>
      <c r="VFQ9" s="199"/>
      <c r="VFR9" s="199"/>
      <c r="VFS9" s="199"/>
      <c r="VFT9" s="189"/>
      <c r="VFU9" s="209"/>
      <c r="VFV9" s="179"/>
      <c r="VFW9" s="179"/>
      <c r="VFX9" s="179"/>
      <c r="VFY9" s="179"/>
      <c r="VFZ9" s="179"/>
      <c r="VGA9" s="179"/>
      <c r="VGB9" s="199"/>
      <c r="VGC9" s="199"/>
      <c r="VGD9" s="199"/>
      <c r="VGE9" s="199"/>
      <c r="VGF9" s="199"/>
      <c r="VGG9" s="199"/>
      <c r="VGH9" s="199"/>
      <c r="VGI9" s="199"/>
      <c r="VGJ9" s="189"/>
      <c r="VGK9" s="209"/>
      <c r="VGL9" s="179"/>
      <c r="VGM9" s="179"/>
      <c r="VGN9" s="179"/>
      <c r="VGO9" s="179"/>
      <c r="VGP9" s="179"/>
      <c r="VGQ9" s="179"/>
      <c r="VGR9" s="199"/>
      <c r="VGS9" s="199"/>
      <c r="VGT9" s="199"/>
      <c r="VGU9" s="199"/>
      <c r="VGV9" s="199"/>
      <c r="VGW9" s="199"/>
      <c r="VGX9" s="199"/>
      <c r="VGY9" s="199"/>
      <c r="VGZ9" s="189"/>
      <c r="VHA9" s="209"/>
      <c r="VHB9" s="179"/>
      <c r="VHC9" s="179"/>
      <c r="VHD9" s="179"/>
      <c r="VHE9" s="179"/>
      <c r="VHF9" s="179"/>
      <c r="VHG9" s="179"/>
      <c r="VHH9" s="199"/>
      <c r="VHI9" s="199"/>
      <c r="VHJ9" s="199"/>
      <c r="VHK9" s="199"/>
      <c r="VHL9" s="199"/>
      <c r="VHM9" s="199"/>
      <c r="VHN9" s="199"/>
      <c r="VHO9" s="199"/>
      <c r="VHP9" s="189"/>
      <c r="VHQ9" s="209"/>
      <c r="VHR9" s="179"/>
      <c r="VHS9" s="179"/>
      <c r="VHT9" s="179"/>
      <c r="VHU9" s="179"/>
      <c r="VHV9" s="179"/>
      <c r="VHW9" s="179"/>
      <c r="VHX9" s="199"/>
      <c r="VHY9" s="199"/>
      <c r="VHZ9" s="199"/>
      <c r="VIA9" s="199"/>
      <c r="VIB9" s="199"/>
      <c r="VIC9" s="199"/>
      <c r="VID9" s="199"/>
      <c r="VIE9" s="199"/>
      <c r="VIF9" s="189"/>
      <c r="VIG9" s="209"/>
      <c r="VIH9" s="179"/>
      <c r="VII9" s="179"/>
      <c r="VIJ9" s="179"/>
      <c r="VIK9" s="179"/>
      <c r="VIL9" s="179"/>
      <c r="VIM9" s="179"/>
      <c r="VIN9" s="199"/>
      <c r="VIO9" s="199"/>
      <c r="VIP9" s="199"/>
      <c r="VIQ9" s="199"/>
      <c r="VIR9" s="199"/>
      <c r="VIS9" s="199"/>
      <c r="VIT9" s="199"/>
      <c r="VIU9" s="199"/>
      <c r="VIV9" s="189"/>
      <c r="VIW9" s="209"/>
      <c r="VIX9" s="179"/>
      <c r="VIY9" s="179"/>
      <c r="VIZ9" s="179"/>
      <c r="VJA9" s="179"/>
      <c r="VJB9" s="179"/>
      <c r="VJC9" s="179"/>
      <c r="VJD9" s="199"/>
      <c r="VJE9" s="199"/>
      <c r="VJF9" s="199"/>
      <c r="VJG9" s="199"/>
      <c r="VJH9" s="199"/>
      <c r="VJI9" s="199"/>
      <c r="VJJ9" s="199"/>
      <c r="VJK9" s="199"/>
      <c r="VJL9" s="189"/>
      <c r="VJM9" s="209"/>
      <c r="VJN9" s="179"/>
      <c r="VJO9" s="179"/>
      <c r="VJP9" s="179"/>
      <c r="VJQ9" s="179"/>
      <c r="VJR9" s="179"/>
      <c r="VJS9" s="179"/>
      <c r="VJT9" s="199"/>
      <c r="VJU9" s="199"/>
      <c r="VJV9" s="199"/>
      <c r="VJW9" s="199"/>
      <c r="VJX9" s="199"/>
      <c r="VJY9" s="199"/>
      <c r="VJZ9" s="199"/>
      <c r="VKA9" s="199"/>
      <c r="VKB9" s="189"/>
      <c r="VKC9" s="209"/>
      <c r="VKD9" s="179"/>
      <c r="VKE9" s="179"/>
      <c r="VKF9" s="179"/>
      <c r="VKG9" s="179"/>
      <c r="VKH9" s="179"/>
      <c r="VKI9" s="179"/>
      <c r="VKJ9" s="199"/>
      <c r="VKK9" s="199"/>
      <c r="VKL9" s="199"/>
      <c r="VKM9" s="199"/>
      <c r="VKN9" s="199"/>
      <c r="VKO9" s="199"/>
      <c r="VKP9" s="199"/>
      <c r="VKQ9" s="199"/>
      <c r="VKR9" s="189"/>
      <c r="VKS9" s="209"/>
      <c r="VKT9" s="179"/>
      <c r="VKU9" s="179"/>
      <c r="VKV9" s="179"/>
      <c r="VKW9" s="179"/>
      <c r="VKX9" s="179"/>
      <c r="VKY9" s="179"/>
      <c r="VKZ9" s="199"/>
      <c r="VLA9" s="199"/>
      <c r="VLB9" s="199"/>
      <c r="VLC9" s="199"/>
      <c r="VLD9" s="199"/>
      <c r="VLE9" s="199"/>
      <c r="VLF9" s="199"/>
      <c r="VLG9" s="199"/>
      <c r="VLH9" s="189"/>
      <c r="VLI9" s="209"/>
      <c r="VLJ9" s="179"/>
      <c r="VLK9" s="179"/>
      <c r="VLL9" s="179"/>
      <c r="VLM9" s="179"/>
      <c r="VLN9" s="179"/>
      <c r="VLO9" s="179"/>
      <c r="VLP9" s="199"/>
      <c r="VLQ9" s="199"/>
      <c r="VLR9" s="199"/>
      <c r="VLS9" s="199"/>
      <c r="VLT9" s="199"/>
      <c r="VLU9" s="199"/>
      <c r="VLV9" s="199"/>
      <c r="VLW9" s="199"/>
      <c r="VLX9" s="189"/>
      <c r="VLY9" s="209"/>
      <c r="VLZ9" s="179"/>
      <c r="VMA9" s="179"/>
      <c r="VMB9" s="179"/>
      <c r="VMC9" s="179"/>
      <c r="VMD9" s="179"/>
      <c r="VME9" s="179"/>
      <c r="VMF9" s="199"/>
      <c r="VMG9" s="199"/>
      <c r="VMH9" s="199"/>
      <c r="VMI9" s="199"/>
      <c r="VMJ9" s="199"/>
      <c r="VMK9" s="199"/>
      <c r="VML9" s="199"/>
      <c r="VMM9" s="199"/>
      <c r="VMN9" s="189"/>
      <c r="VMO9" s="209"/>
      <c r="VMP9" s="179"/>
      <c r="VMQ9" s="179"/>
      <c r="VMR9" s="179"/>
      <c r="VMS9" s="179"/>
      <c r="VMT9" s="179"/>
      <c r="VMU9" s="179"/>
      <c r="VMV9" s="199"/>
      <c r="VMW9" s="199"/>
      <c r="VMX9" s="199"/>
      <c r="VMY9" s="199"/>
      <c r="VMZ9" s="199"/>
      <c r="VNA9" s="199"/>
      <c r="VNB9" s="199"/>
      <c r="VNC9" s="199"/>
      <c r="VND9" s="189"/>
      <c r="VNE9" s="209"/>
      <c r="VNF9" s="179"/>
      <c r="VNG9" s="179"/>
      <c r="VNH9" s="179"/>
      <c r="VNI9" s="179"/>
      <c r="VNJ9" s="179"/>
      <c r="VNK9" s="179"/>
      <c r="VNL9" s="199"/>
      <c r="VNM9" s="199"/>
      <c r="VNN9" s="199"/>
      <c r="VNO9" s="199"/>
      <c r="VNP9" s="199"/>
      <c r="VNQ9" s="199"/>
      <c r="VNR9" s="199"/>
      <c r="VNS9" s="199"/>
      <c r="VNT9" s="189"/>
      <c r="VNU9" s="209"/>
      <c r="VNV9" s="179"/>
      <c r="VNW9" s="179"/>
      <c r="VNX9" s="179"/>
      <c r="VNY9" s="179"/>
      <c r="VNZ9" s="179"/>
      <c r="VOA9" s="179"/>
      <c r="VOB9" s="199"/>
      <c r="VOC9" s="199"/>
      <c r="VOD9" s="199"/>
      <c r="VOE9" s="199"/>
      <c r="VOF9" s="199"/>
      <c r="VOG9" s="199"/>
      <c r="VOH9" s="199"/>
      <c r="VOI9" s="199"/>
      <c r="VOJ9" s="189"/>
      <c r="VOK9" s="209"/>
      <c r="VOL9" s="179"/>
      <c r="VOM9" s="179"/>
      <c r="VON9" s="179"/>
      <c r="VOO9" s="179"/>
      <c r="VOP9" s="179"/>
      <c r="VOQ9" s="179"/>
      <c r="VOR9" s="199"/>
      <c r="VOS9" s="199"/>
      <c r="VOT9" s="199"/>
      <c r="VOU9" s="199"/>
      <c r="VOV9" s="199"/>
      <c r="VOW9" s="199"/>
      <c r="VOX9" s="199"/>
      <c r="VOY9" s="199"/>
      <c r="VOZ9" s="189"/>
      <c r="VPA9" s="209"/>
      <c r="VPB9" s="179"/>
      <c r="VPC9" s="179"/>
      <c r="VPD9" s="179"/>
      <c r="VPE9" s="179"/>
      <c r="VPF9" s="179"/>
      <c r="VPG9" s="179"/>
      <c r="VPH9" s="199"/>
      <c r="VPI9" s="199"/>
      <c r="VPJ9" s="199"/>
      <c r="VPK9" s="199"/>
      <c r="VPL9" s="199"/>
      <c r="VPM9" s="199"/>
      <c r="VPN9" s="199"/>
      <c r="VPO9" s="199"/>
      <c r="VPP9" s="189"/>
      <c r="VPQ9" s="209"/>
      <c r="VPR9" s="179"/>
      <c r="VPS9" s="179"/>
      <c r="VPT9" s="179"/>
      <c r="VPU9" s="179"/>
      <c r="VPV9" s="179"/>
      <c r="VPW9" s="179"/>
      <c r="VPX9" s="199"/>
      <c r="VPY9" s="199"/>
      <c r="VPZ9" s="199"/>
      <c r="VQA9" s="199"/>
      <c r="VQB9" s="199"/>
      <c r="VQC9" s="199"/>
      <c r="VQD9" s="199"/>
      <c r="VQE9" s="199"/>
      <c r="VQF9" s="189"/>
      <c r="VQG9" s="209"/>
      <c r="VQH9" s="179"/>
      <c r="VQI9" s="179"/>
      <c r="VQJ9" s="179"/>
      <c r="VQK9" s="179"/>
      <c r="VQL9" s="179"/>
      <c r="VQM9" s="179"/>
      <c r="VQN9" s="199"/>
      <c r="VQO9" s="199"/>
      <c r="VQP9" s="199"/>
      <c r="VQQ9" s="199"/>
      <c r="VQR9" s="199"/>
      <c r="VQS9" s="199"/>
      <c r="VQT9" s="199"/>
      <c r="VQU9" s="199"/>
      <c r="VQV9" s="189"/>
      <c r="VQW9" s="209"/>
      <c r="VQX9" s="179"/>
      <c r="VQY9" s="179"/>
      <c r="VQZ9" s="179"/>
      <c r="VRA9" s="179"/>
      <c r="VRB9" s="179"/>
      <c r="VRC9" s="179"/>
      <c r="VRD9" s="199"/>
      <c r="VRE9" s="199"/>
      <c r="VRF9" s="199"/>
      <c r="VRG9" s="199"/>
      <c r="VRH9" s="199"/>
      <c r="VRI9" s="199"/>
      <c r="VRJ9" s="199"/>
      <c r="VRK9" s="199"/>
      <c r="VRL9" s="189"/>
      <c r="VRM9" s="209"/>
      <c r="VRN9" s="179"/>
      <c r="VRO9" s="179"/>
      <c r="VRP9" s="179"/>
      <c r="VRQ9" s="179"/>
      <c r="VRR9" s="179"/>
      <c r="VRS9" s="179"/>
      <c r="VRT9" s="199"/>
      <c r="VRU9" s="199"/>
      <c r="VRV9" s="199"/>
      <c r="VRW9" s="199"/>
      <c r="VRX9" s="199"/>
      <c r="VRY9" s="199"/>
      <c r="VRZ9" s="199"/>
      <c r="VSA9" s="199"/>
      <c r="VSB9" s="189"/>
      <c r="VSC9" s="209"/>
      <c r="VSD9" s="179"/>
      <c r="VSE9" s="179"/>
      <c r="VSF9" s="179"/>
      <c r="VSG9" s="179"/>
      <c r="VSH9" s="179"/>
      <c r="VSI9" s="179"/>
      <c r="VSJ9" s="199"/>
      <c r="VSK9" s="199"/>
      <c r="VSL9" s="199"/>
      <c r="VSM9" s="199"/>
      <c r="VSN9" s="199"/>
      <c r="VSO9" s="199"/>
      <c r="VSP9" s="199"/>
      <c r="VSQ9" s="199"/>
      <c r="VSR9" s="189"/>
      <c r="VSS9" s="209"/>
      <c r="VST9" s="179"/>
      <c r="VSU9" s="179"/>
      <c r="VSV9" s="179"/>
      <c r="VSW9" s="179"/>
      <c r="VSX9" s="179"/>
      <c r="VSY9" s="179"/>
      <c r="VSZ9" s="199"/>
      <c r="VTA9" s="199"/>
      <c r="VTB9" s="199"/>
      <c r="VTC9" s="199"/>
      <c r="VTD9" s="199"/>
      <c r="VTE9" s="199"/>
      <c r="VTF9" s="199"/>
      <c r="VTG9" s="199"/>
      <c r="VTH9" s="189"/>
      <c r="VTI9" s="209"/>
      <c r="VTJ9" s="179"/>
      <c r="VTK9" s="179"/>
      <c r="VTL9" s="179"/>
      <c r="VTM9" s="179"/>
      <c r="VTN9" s="179"/>
      <c r="VTO9" s="179"/>
      <c r="VTP9" s="199"/>
      <c r="VTQ9" s="199"/>
      <c r="VTR9" s="199"/>
      <c r="VTS9" s="199"/>
      <c r="VTT9" s="199"/>
      <c r="VTU9" s="199"/>
      <c r="VTV9" s="199"/>
      <c r="VTW9" s="199"/>
      <c r="VTX9" s="189"/>
      <c r="VTY9" s="209"/>
      <c r="VTZ9" s="179"/>
      <c r="VUA9" s="179"/>
      <c r="VUB9" s="179"/>
      <c r="VUC9" s="179"/>
      <c r="VUD9" s="179"/>
      <c r="VUE9" s="179"/>
      <c r="VUF9" s="199"/>
      <c r="VUG9" s="199"/>
      <c r="VUH9" s="199"/>
      <c r="VUI9" s="199"/>
      <c r="VUJ9" s="199"/>
      <c r="VUK9" s="199"/>
      <c r="VUL9" s="199"/>
      <c r="VUM9" s="199"/>
      <c r="VUN9" s="189"/>
      <c r="VUO9" s="209"/>
      <c r="VUP9" s="179"/>
      <c r="VUQ9" s="179"/>
      <c r="VUR9" s="179"/>
      <c r="VUS9" s="179"/>
      <c r="VUT9" s="179"/>
      <c r="VUU9" s="179"/>
      <c r="VUV9" s="199"/>
      <c r="VUW9" s="199"/>
      <c r="VUX9" s="199"/>
      <c r="VUY9" s="199"/>
      <c r="VUZ9" s="199"/>
      <c r="VVA9" s="199"/>
      <c r="VVB9" s="199"/>
      <c r="VVC9" s="199"/>
      <c r="VVD9" s="189"/>
      <c r="VVE9" s="209"/>
      <c r="VVF9" s="179"/>
      <c r="VVG9" s="179"/>
      <c r="VVH9" s="179"/>
      <c r="VVI9" s="179"/>
      <c r="VVJ9" s="179"/>
      <c r="VVK9" s="179"/>
      <c r="VVL9" s="199"/>
      <c r="VVM9" s="199"/>
      <c r="VVN9" s="199"/>
      <c r="VVO9" s="199"/>
      <c r="VVP9" s="199"/>
      <c r="VVQ9" s="199"/>
      <c r="VVR9" s="199"/>
      <c r="VVS9" s="199"/>
      <c r="VVT9" s="189"/>
      <c r="VVU9" s="209"/>
      <c r="VVV9" s="179"/>
      <c r="VVW9" s="179"/>
      <c r="VVX9" s="179"/>
      <c r="VVY9" s="179"/>
      <c r="VVZ9" s="179"/>
      <c r="VWA9" s="179"/>
      <c r="VWB9" s="199"/>
      <c r="VWC9" s="199"/>
      <c r="VWD9" s="199"/>
      <c r="VWE9" s="199"/>
      <c r="VWF9" s="199"/>
      <c r="VWG9" s="199"/>
      <c r="VWH9" s="199"/>
      <c r="VWI9" s="199"/>
      <c r="VWJ9" s="189"/>
      <c r="VWK9" s="209"/>
      <c r="VWL9" s="179"/>
      <c r="VWM9" s="179"/>
      <c r="VWN9" s="179"/>
      <c r="VWO9" s="179"/>
      <c r="VWP9" s="179"/>
      <c r="VWQ9" s="179"/>
      <c r="VWR9" s="199"/>
      <c r="VWS9" s="199"/>
      <c r="VWT9" s="199"/>
      <c r="VWU9" s="199"/>
      <c r="VWV9" s="199"/>
      <c r="VWW9" s="199"/>
      <c r="VWX9" s="199"/>
      <c r="VWY9" s="199"/>
      <c r="VWZ9" s="189"/>
      <c r="VXA9" s="209"/>
      <c r="VXB9" s="179"/>
      <c r="VXC9" s="179"/>
      <c r="VXD9" s="179"/>
      <c r="VXE9" s="179"/>
      <c r="VXF9" s="179"/>
      <c r="VXG9" s="179"/>
      <c r="VXH9" s="199"/>
      <c r="VXI9" s="199"/>
      <c r="VXJ9" s="199"/>
      <c r="VXK9" s="199"/>
      <c r="VXL9" s="199"/>
      <c r="VXM9" s="199"/>
      <c r="VXN9" s="199"/>
      <c r="VXO9" s="199"/>
      <c r="VXP9" s="189"/>
      <c r="VXQ9" s="209"/>
      <c r="VXR9" s="179"/>
      <c r="VXS9" s="179"/>
      <c r="VXT9" s="179"/>
      <c r="VXU9" s="179"/>
      <c r="VXV9" s="179"/>
      <c r="VXW9" s="179"/>
      <c r="VXX9" s="199"/>
      <c r="VXY9" s="199"/>
      <c r="VXZ9" s="199"/>
      <c r="VYA9" s="199"/>
      <c r="VYB9" s="199"/>
      <c r="VYC9" s="199"/>
      <c r="VYD9" s="199"/>
      <c r="VYE9" s="199"/>
      <c r="VYF9" s="189"/>
      <c r="VYG9" s="209"/>
      <c r="VYH9" s="179"/>
      <c r="VYI9" s="179"/>
      <c r="VYJ9" s="179"/>
      <c r="VYK9" s="179"/>
      <c r="VYL9" s="179"/>
      <c r="VYM9" s="179"/>
      <c r="VYN9" s="199"/>
      <c r="VYO9" s="199"/>
      <c r="VYP9" s="199"/>
      <c r="VYQ9" s="199"/>
      <c r="VYR9" s="199"/>
      <c r="VYS9" s="199"/>
      <c r="VYT9" s="199"/>
      <c r="VYU9" s="199"/>
      <c r="VYV9" s="189"/>
      <c r="VYW9" s="209"/>
      <c r="VYX9" s="179"/>
      <c r="VYY9" s="179"/>
      <c r="VYZ9" s="179"/>
      <c r="VZA9" s="179"/>
      <c r="VZB9" s="179"/>
      <c r="VZC9" s="179"/>
      <c r="VZD9" s="199"/>
      <c r="VZE9" s="199"/>
      <c r="VZF9" s="199"/>
      <c r="VZG9" s="199"/>
      <c r="VZH9" s="199"/>
      <c r="VZI9" s="199"/>
      <c r="VZJ9" s="199"/>
      <c r="VZK9" s="199"/>
      <c r="VZL9" s="189"/>
      <c r="VZM9" s="209"/>
      <c r="VZN9" s="179"/>
      <c r="VZO9" s="179"/>
      <c r="VZP9" s="179"/>
      <c r="VZQ9" s="179"/>
      <c r="VZR9" s="179"/>
      <c r="VZS9" s="179"/>
      <c r="VZT9" s="199"/>
      <c r="VZU9" s="199"/>
      <c r="VZV9" s="199"/>
      <c r="VZW9" s="199"/>
      <c r="VZX9" s="199"/>
      <c r="VZY9" s="199"/>
      <c r="VZZ9" s="199"/>
      <c r="WAA9" s="199"/>
      <c r="WAB9" s="189"/>
      <c r="WAC9" s="209"/>
      <c r="WAD9" s="179"/>
      <c r="WAE9" s="179"/>
      <c r="WAF9" s="179"/>
      <c r="WAG9" s="179"/>
      <c r="WAH9" s="179"/>
      <c r="WAI9" s="179"/>
      <c r="WAJ9" s="199"/>
      <c r="WAK9" s="199"/>
      <c r="WAL9" s="199"/>
      <c r="WAM9" s="199"/>
      <c r="WAN9" s="199"/>
      <c r="WAO9" s="199"/>
      <c r="WAP9" s="199"/>
      <c r="WAQ9" s="199"/>
      <c r="WAR9" s="189"/>
      <c r="WAS9" s="209"/>
      <c r="WAT9" s="179"/>
      <c r="WAU9" s="179"/>
      <c r="WAV9" s="179"/>
      <c r="WAW9" s="179"/>
      <c r="WAX9" s="179"/>
      <c r="WAY9" s="179"/>
      <c r="WAZ9" s="199"/>
      <c r="WBA9" s="199"/>
      <c r="WBB9" s="199"/>
      <c r="WBC9" s="199"/>
      <c r="WBD9" s="199"/>
      <c r="WBE9" s="199"/>
      <c r="WBF9" s="199"/>
      <c r="WBG9" s="199"/>
      <c r="WBH9" s="189"/>
      <c r="WBI9" s="209"/>
      <c r="WBJ9" s="179"/>
      <c r="WBK9" s="179"/>
      <c r="WBL9" s="179"/>
      <c r="WBM9" s="179"/>
      <c r="WBN9" s="179"/>
      <c r="WBO9" s="179"/>
      <c r="WBP9" s="199"/>
      <c r="WBQ9" s="199"/>
      <c r="WBR9" s="199"/>
      <c r="WBS9" s="199"/>
      <c r="WBT9" s="199"/>
      <c r="WBU9" s="199"/>
      <c r="WBV9" s="199"/>
      <c r="WBW9" s="199"/>
      <c r="WBX9" s="189"/>
      <c r="WBY9" s="209"/>
      <c r="WBZ9" s="179"/>
      <c r="WCA9" s="179"/>
      <c r="WCB9" s="179"/>
      <c r="WCC9" s="179"/>
      <c r="WCD9" s="179"/>
      <c r="WCE9" s="179"/>
      <c r="WCF9" s="199"/>
      <c r="WCG9" s="199"/>
      <c r="WCH9" s="199"/>
      <c r="WCI9" s="199"/>
      <c r="WCJ9" s="199"/>
      <c r="WCK9" s="199"/>
      <c r="WCL9" s="199"/>
      <c r="WCM9" s="199"/>
      <c r="WCN9" s="189"/>
      <c r="WCO9" s="209"/>
      <c r="WCP9" s="179"/>
      <c r="WCQ9" s="179"/>
      <c r="WCR9" s="179"/>
      <c r="WCS9" s="179"/>
      <c r="WCT9" s="179"/>
      <c r="WCU9" s="179"/>
      <c r="WCV9" s="199"/>
      <c r="WCW9" s="199"/>
      <c r="WCX9" s="199"/>
      <c r="WCY9" s="199"/>
      <c r="WCZ9" s="199"/>
      <c r="WDA9" s="199"/>
      <c r="WDB9" s="199"/>
      <c r="WDC9" s="199"/>
      <c r="WDD9" s="189"/>
      <c r="WDE9" s="209"/>
      <c r="WDF9" s="179"/>
      <c r="WDG9" s="179"/>
      <c r="WDH9" s="179"/>
      <c r="WDI9" s="179"/>
      <c r="WDJ9" s="179"/>
      <c r="WDK9" s="179"/>
      <c r="WDL9" s="199"/>
      <c r="WDM9" s="199"/>
      <c r="WDN9" s="199"/>
      <c r="WDO9" s="199"/>
      <c r="WDP9" s="199"/>
      <c r="WDQ9" s="199"/>
      <c r="WDR9" s="199"/>
      <c r="WDS9" s="199"/>
      <c r="WDT9" s="189"/>
      <c r="WDU9" s="209"/>
      <c r="WDV9" s="179"/>
      <c r="WDW9" s="179"/>
      <c r="WDX9" s="179"/>
      <c r="WDY9" s="179"/>
      <c r="WDZ9" s="179"/>
      <c r="WEA9" s="179"/>
      <c r="WEB9" s="199"/>
      <c r="WEC9" s="199"/>
      <c r="WED9" s="199"/>
      <c r="WEE9" s="199"/>
      <c r="WEF9" s="199"/>
      <c r="WEG9" s="199"/>
      <c r="WEH9" s="199"/>
      <c r="WEI9" s="199"/>
      <c r="WEJ9" s="189"/>
      <c r="WEK9" s="209"/>
      <c r="WEL9" s="179"/>
      <c r="WEM9" s="179"/>
      <c r="WEN9" s="179"/>
      <c r="WEO9" s="179"/>
      <c r="WEP9" s="179"/>
      <c r="WEQ9" s="179"/>
      <c r="WER9" s="199"/>
      <c r="WES9" s="199"/>
      <c r="WET9" s="199"/>
      <c r="WEU9" s="199"/>
      <c r="WEV9" s="199"/>
      <c r="WEW9" s="199"/>
      <c r="WEX9" s="199"/>
      <c r="WEY9" s="199"/>
      <c r="WEZ9" s="189"/>
      <c r="WFA9" s="209"/>
      <c r="WFB9" s="179"/>
      <c r="WFC9" s="179"/>
      <c r="WFD9" s="179"/>
      <c r="WFE9" s="179"/>
      <c r="WFF9" s="179"/>
      <c r="WFG9" s="179"/>
      <c r="WFH9" s="199"/>
      <c r="WFI9" s="199"/>
      <c r="WFJ9" s="199"/>
      <c r="WFK9" s="199"/>
      <c r="WFL9" s="199"/>
      <c r="WFM9" s="199"/>
      <c r="WFN9" s="199"/>
      <c r="WFO9" s="199"/>
      <c r="WFP9" s="189"/>
      <c r="WFQ9" s="209"/>
      <c r="WFR9" s="179"/>
      <c r="WFS9" s="179"/>
      <c r="WFT9" s="179"/>
      <c r="WFU9" s="179"/>
      <c r="WFV9" s="179"/>
      <c r="WFW9" s="179"/>
      <c r="WFX9" s="199"/>
      <c r="WFY9" s="199"/>
      <c r="WFZ9" s="199"/>
      <c r="WGA9" s="199"/>
      <c r="WGB9" s="199"/>
      <c r="WGC9" s="199"/>
      <c r="WGD9" s="199"/>
      <c r="WGE9" s="199"/>
      <c r="WGF9" s="189"/>
      <c r="WGG9" s="209"/>
      <c r="WGH9" s="179"/>
      <c r="WGI9" s="179"/>
      <c r="WGJ9" s="179"/>
      <c r="WGK9" s="179"/>
      <c r="WGL9" s="179"/>
      <c r="WGM9" s="179"/>
      <c r="WGN9" s="199"/>
      <c r="WGO9" s="199"/>
      <c r="WGP9" s="199"/>
      <c r="WGQ9" s="199"/>
      <c r="WGR9" s="199"/>
      <c r="WGS9" s="199"/>
      <c r="WGT9" s="199"/>
      <c r="WGU9" s="199"/>
      <c r="WGV9" s="189"/>
      <c r="WGW9" s="209"/>
      <c r="WGX9" s="179"/>
      <c r="WGY9" s="179"/>
      <c r="WGZ9" s="179"/>
      <c r="WHA9" s="179"/>
      <c r="WHB9" s="179"/>
      <c r="WHC9" s="179"/>
      <c r="WHD9" s="199"/>
      <c r="WHE9" s="199"/>
      <c r="WHF9" s="199"/>
      <c r="WHG9" s="199"/>
      <c r="WHH9" s="199"/>
      <c r="WHI9" s="199"/>
      <c r="WHJ9" s="199"/>
      <c r="WHK9" s="199"/>
      <c r="WHL9" s="189"/>
      <c r="WHM9" s="209"/>
      <c r="WHN9" s="179"/>
      <c r="WHO9" s="179"/>
      <c r="WHP9" s="179"/>
      <c r="WHQ9" s="179"/>
      <c r="WHR9" s="179"/>
      <c r="WHS9" s="179"/>
      <c r="WHT9" s="199"/>
      <c r="WHU9" s="199"/>
      <c r="WHV9" s="199"/>
      <c r="WHW9" s="199"/>
      <c r="WHX9" s="199"/>
      <c r="WHY9" s="199"/>
      <c r="WHZ9" s="199"/>
      <c r="WIA9" s="199"/>
      <c r="WIB9" s="189"/>
      <c r="WIC9" s="209"/>
      <c r="WID9" s="179"/>
      <c r="WIE9" s="179"/>
      <c r="WIF9" s="179"/>
      <c r="WIG9" s="179"/>
      <c r="WIH9" s="179"/>
      <c r="WII9" s="179"/>
      <c r="WIJ9" s="199"/>
      <c r="WIK9" s="199"/>
      <c r="WIL9" s="199"/>
      <c r="WIM9" s="199"/>
      <c r="WIN9" s="199"/>
      <c r="WIO9" s="199"/>
      <c r="WIP9" s="199"/>
      <c r="WIQ9" s="199"/>
      <c r="WIR9" s="189"/>
      <c r="WIS9" s="209"/>
      <c r="WIT9" s="179"/>
      <c r="WIU9" s="179"/>
      <c r="WIV9" s="179"/>
      <c r="WIW9" s="179"/>
      <c r="WIX9" s="179"/>
      <c r="WIY9" s="179"/>
      <c r="WIZ9" s="199"/>
      <c r="WJA9" s="199"/>
      <c r="WJB9" s="199"/>
      <c r="WJC9" s="199"/>
      <c r="WJD9" s="199"/>
      <c r="WJE9" s="199"/>
      <c r="WJF9" s="199"/>
      <c r="WJG9" s="199"/>
      <c r="WJH9" s="189"/>
      <c r="WJI9" s="209"/>
      <c r="WJJ9" s="179"/>
      <c r="WJK9" s="179"/>
      <c r="WJL9" s="179"/>
      <c r="WJM9" s="179"/>
      <c r="WJN9" s="179"/>
      <c r="WJO9" s="179"/>
      <c r="WJP9" s="199"/>
      <c r="WJQ9" s="199"/>
      <c r="WJR9" s="199"/>
      <c r="WJS9" s="199"/>
      <c r="WJT9" s="199"/>
      <c r="WJU9" s="199"/>
      <c r="WJV9" s="199"/>
      <c r="WJW9" s="199"/>
      <c r="WJX9" s="189"/>
      <c r="WJY9" s="209"/>
      <c r="WJZ9" s="179"/>
      <c r="WKA9" s="179"/>
      <c r="WKB9" s="179"/>
      <c r="WKC9" s="179"/>
      <c r="WKD9" s="179"/>
      <c r="WKE9" s="179"/>
      <c r="WKF9" s="199"/>
      <c r="WKG9" s="199"/>
      <c r="WKH9" s="199"/>
      <c r="WKI9" s="199"/>
      <c r="WKJ9" s="199"/>
      <c r="WKK9" s="199"/>
      <c r="WKL9" s="199"/>
      <c r="WKM9" s="199"/>
      <c r="WKN9" s="189"/>
      <c r="WKO9" s="209"/>
      <c r="WKP9" s="179"/>
      <c r="WKQ9" s="179"/>
      <c r="WKR9" s="179"/>
      <c r="WKS9" s="179"/>
      <c r="WKT9" s="179"/>
      <c r="WKU9" s="179"/>
      <c r="WKV9" s="199"/>
      <c r="WKW9" s="199"/>
      <c r="WKX9" s="199"/>
      <c r="WKY9" s="199"/>
      <c r="WKZ9" s="199"/>
      <c r="WLA9" s="199"/>
      <c r="WLB9" s="199"/>
      <c r="WLC9" s="199"/>
      <c r="WLD9" s="189"/>
      <c r="WLE9" s="209"/>
      <c r="WLF9" s="179"/>
      <c r="WLG9" s="179"/>
      <c r="WLH9" s="179"/>
      <c r="WLI9" s="179"/>
      <c r="WLJ9" s="179"/>
      <c r="WLK9" s="179"/>
      <c r="WLL9" s="199"/>
      <c r="WLM9" s="199"/>
      <c r="WLN9" s="199"/>
      <c r="WLO9" s="199"/>
      <c r="WLP9" s="199"/>
      <c r="WLQ9" s="199"/>
      <c r="WLR9" s="199"/>
      <c r="WLS9" s="199"/>
      <c r="WLT9" s="189"/>
      <c r="WLU9" s="209"/>
      <c r="WLV9" s="179"/>
      <c r="WLW9" s="179"/>
      <c r="WLX9" s="179"/>
      <c r="WLY9" s="179"/>
      <c r="WLZ9" s="179"/>
      <c r="WMA9" s="179"/>
      <c r="WMB9" s="199"/>
      <c r="WMC9" s="199"/>
      <c r="WMD9" s="199"/>
      <c r="WME9" s="199"/>
      <c r="WMF9" s="199"/>
      <c r="WMG9" s="199"/>
      <c r="WMH9" s="199"/>
      <c r="WMI9" s="199"/>
      <c r="WMJ9" s="189"/>
      <c r="WMK9" s="209"/>
      <c r="WML9" s="179"/>
      <c r="WMM9" s="179"/>
      <c r="WMN9" s="179"/>
      <c r="WMO9" s="179"/>
      <c r="WMP9" s="179"/>
      <c r="WMQ9" s="179"/>
      <c r="WMR9" s="199"/>
      <c r="WMS9" s="199"/>
      <c r="WMT9" s="199"/>
      <c r="WMU9" s="199"/>
      <c r="WMV9" s="199"/>
      <c r="WMW9" s="199"/>
      <c r="WMX9" s="199"/>
      <c r="WMY9" s="199"/>
      <c r="WMZ9" s="189"/>
      <c r="WNA9" s="209"/>
      <c r="WNB9" s="179"/>
      <c r="WNC9" s="179"/>
      <c r="WND9" s="179"/>
      <c r="WNE9" s="179"/>
      <c r="WNF9" s="179"/>
      <c r="WNG9" s="179"/>
      <c r="WNH9" s="199"/>
      <c r="WNI9" s="199"/>
      <c r="WNJ9" s="199"/>
      <c r="WNK9" s="199"/>
      <c r="WNL9" s="199"/>
      <c r="WNM9" s="199"/>
      <c r="WNN9" s="199"/>
      <c r="WNO9" s="199"/>
      <c r="WNP9" s="189"/>
      <c r="WNQ9" s="209"/>
      <c r="WNR9" s="179"/>
      <c r="WNS9" s="179"/>
      <c r="WNT9" s="179"/>
      <c r="WNU9" s="179"/>
      <c r="WNV9" s="179"/>
      <c r="WNW9" s="179"/>
      <c r="WNX9" s="199"/>
      <c r="WNY9" s="199"/>
      <c r="WNZ9" s="199"/>
      <c r="WOA9" s="199"/>
      <c r="WOB9" s="199"/>
      <c r="WOC9" s="199"/>
      <c r="WOD9" s="199"/>
      <c r="WOE9" s="199"/>
      <c r="WOF9" s="189"/>
      <c r="WOG9" s="209"/>
      <c r="WOH9" s="179"/>
      <c r="WOI9" s="179"/>
      <c r="WOJ9" s="179"/>
      <c r="WOK9" s="179"/>
      <c r="WOL9" s="179"/>
      <c r="WOM9" s="179"/>
      <c r="WON9" s="199"/>
      <c r="WOO9" s="199"/>
      <c r="WOP9" s="199"/>
      <c r="WOQ9" s="199"/>
      <c r="WOR9" s="199"/>
      <c r="WOS9" s="199"/>
      <c r="WOT9" s="199"/>
      <c r="WOU9" s="199"/>
      <c r="WOV9" s="189"/>
      <c r="WOW9" s="209"/>
      <c r="WOX9" s="179"/>
      <c r="WOY9" s="179"/>
      <c r="WOZ9" s="179"/>
      <c r="WPA9" s="179"/>
      <c r="WPB9" s="179"/>
      <c r="WPC9" s="179"/>
      <c r="WPD9" s="199"/>
      <c r="WPE9" s="199"/>
      <c r="WPF9" s="199"/>
      <c r="WPG9" s="199"/>
      <c r="WPH9" s="199"/>
      <c r="WPI9" s="199"/>
      <c r="WPJ9" s="199"/>
      <c r="WPK9" s="199"/>
      <c r="WPL9" s="189"/>
      <c r="WPM9" s="209"/>
      <c r="WPN9" s="179"/>
      <c r="WPO9" s="179"/>
      <c r="WPP9" s="179"/>
      <c r="WPQ9" s="179"/>
      <c r="WPR9" s="179"/>
      <c r="WPS9" s="179"/>
      <c r="WPT9" s="199"/>
      <c r="WPU9" s="199"/>
      <c r="WPV9" s="199"/>
      <c r="WPW9" s="199"/>
      <c r="WPX9" s="199"/>
      <c r="WPY9" s="199"/>
      <c r="WPZ9" s="199"/>
      <c r="WQA9" s="199"/>
      <c r="WQB9" s="189"/>
      <c r="WQC9" s="209"/>
      <c r="WQD9" s="179"/>
      <c r="WQE9" s="179"/>
      <c r="WQF9" s="179"/>
      <c r="WQG9" s="179"/>
      <c r="WQH9" s="179"/>
      <c r="WQI9" s="179"/>
      <c r="WQJ9" s="199"/>
      <c r="WQK9" s="199"/>
      <c r="WQL9" s="199"/>
      <c r="WQM9" s="199"/>
      <c r="WQN9" s="199"/>
      <c r="WQO9" s="199"/>
      <c r="WQP9" s="199"/>
      <c r="WQQ9" s="199"/>
      <c r="WQR9" s="189"/>
      <c r="WQS9" s="209"/>
      <c r="WQT9" s="179"/>
      <c r="WQU9" s="179"/>
      <c r="WQV9" s="179"/>
      <c r="WQW9" s="179"/>
      <c r="WQX9" s="179"/>
      <c r="WQY9" s="179"/>
      <c r="WQZ9" s="199"/>
      <c r="WRA9" s="199"/>
      <c r="WRB9" s="199"/>
      <c r="WRC9" s="199"/>
      <c r="WRD9" s="199"/>
      <c r="WRE9" s="199"/>
      <c r="WRF9" s="199"/>
      <c r="WRG9" s="199"/>
      <c r="WRH9" s="189"/>
      <c r="WRI9" s="209"/>
      <c r="WRJ9" s="179"/>
      <c r="WRK9" s="179"/>
      <c r="WRL9" s="179"/>
      <c r="WRM9" s="179"/>
      <c r="WRN9" s="179"/>
      <c r="WRO9" s="179"/>
      <c r="WRP9" s="199"/>
      <c r="WRQ9" s="199"/>
      <c r="WRR9" s="199"/>
      <c r="WRS9" s="199"/>
      <c r="WRT9" s="199"/>
      <c r="WRU9" s="199"/>
      <c r="WRV9" s="199"/>
      <c r="WRW9" s="199"/>
      <c r="WRX9" s="189"/>
      <c r="WRY9" s="209"/>
      <c r="WRZ9" s="179"/>
      <c r="WSA9" s="179"/>
      <c r="WSB9" s="179"/>
      <c r="WSC9" s="179"/>
      <c r="WSD9" s="179"/>
      <c r="WSE9" s="179"/>
      <c r="WSF9" s="199"/>
      <c r="WSG9" s="199"/>
      <c r="WSH9" s="199"/>
      <c r="WSI9" s="199"/>
      <c r="WSJ9" s="199"/>
      <c r="WSK9" s="199"/>
      <c r="WSL9" s="199"/>
      <c r="WSM9" s="199"/>
      <c r="WSN9" s="189"/>
      <c r="WSO9" s="209"/>
      <c r="WSP9" s="179"/>
      <c r="WSQ9" s="179"/>
      <c r="WSR9" s="179"/>
      <c r="WSS9" s="179"/>
      <c r="WST9" s="179"/>
      <c r="WSU9" s="179"/>
      <c r="WSV9" s="199"/>
      <c r="WSW9" s="199"/>
      <c r="WSX9" s="199"/>
      <c r="WSY9" s="199"/>
      <c r="WSZ9" s="199"/>
      <c r="WTA9" s="199"/>
      <c r="WTB9" s="199"/>
      <c r="WTC9" s="199"/>
      <c r="WTD9" s="189"/>
      <c r="WTE9" s="209"/>
      <c r="WTF9" s="179"/>
      <c r="WTG9" s="179"/>
      <c r="WTH9" s="179"/>
      <c r="WTI9" s="179"/>
      <c r="WTJ9" s="179"/>
      <c r="WTK9" s="179"/>
      <c r="WTL9" s="199"/>
      <c r="WTM9" s="199"/>
      <c r="WTN9" s="199"/>
      <c r="WTO9" s="199"/>
      <c r="WTP9" s="199"/>
      <c r="WTQ9" s="199"/>
      <c r="WTR9" s="199"/>
      <c r="WTS9" s="199"/>
      <c r="WTT9" s="189"/>
      <c r="WTU9" s="209"/>
      <c r="WTV9" s="179"/>
      <c r="WTW9" s="179"/>
      <c r="WTX9" s="179"/>
      <c r="WTY9" s="179"/>
      <c r="WTZ9" s="179"/>
      <c r="WUA9" s="179"/>
      <c r="WUB9" s="199"/>
      <c r="WUC9" s="199"/>
      <c r="WUD9" s="199"/>
      <c r="WUE9" s="199"/>
      <c r="WUF9" s="199"/>
      <c r="WUG9" s="199"/>
      <c r="WUH9" s="199"/>
      <c r="WUI9" s="199"/>
      <c r="WUJ9" s="189"/>
      <c r="WUK9" s="209"/>
      <c r="WUL9" s="179"/>
      <c r="WUM9" s="179"/>
      <c r="WUN9" s="179"/>
      <c r="WUO9" s="179"/>
      <c r="WUP9" s="179"/>
      <c r="WUQ9" s="179"/>
      <c r="WUR9" s="199"/>
      <c r="WUS9" s="199"/>
      <c r="WUT9" s="199"/>
      <c r="WUU9" s="199"/>
      <c r="WUV9" s="199"/>
      <c r="WUW9" s="199"/>
      <c r="WUX9" s="199"/>
      <c r="WUY9" s="199"/>
      <c r="WUZ9" s="189"/>
      <c r="WVA9" s="209"/>
      <c r="WVB9" s="179"/>
      <c r="WVC9" s="179"/>
      <c r="WVD9" s="179"/>
      <c r="WVE9" s="179"/>
      <c r="WVF9" s="179"/>
      <c r="WVG9" s="179"/>
      <c r="WVH9" s="199"/>
      <c r="WVI9" s="199"/>
      <c r="WVJ9" s="199"/>
      <c r="WVK9" s="199"/>
      <c r="WVL9" s="199"/>
      <c r="WVM9" s="199"/>
      <c r="WVN9" s="199"/>
      <c r="WVO9" s="199"/>
      <c r="WVP9" s="189"/>
      <c r="WVQ9" s="209"/>
      <c r="WVR9" s="179"/>
      <c r="WVS9" s="179"/>
      <c r="WVT9" s="179"/>
      <c r="WVU9" s="179"/>
      <c r="WVV9" s="179"/>
      <c r="WVW9" s="179"/>
      <c r="WVX9" s="199"/>
      <c r="WVY9" s="199"/>
      <c r="WVZ9" s="199"/>
      <c r="WWA9" s="199"/>
      <c r="WWB9" s="199"/>
      <c r="WWC9" s="199"/>
      <c r="WWD9" s="199"/>
      <c r="WWE9" s="199"/>
      <c r="WWF9" s="189"/>
      <c r="WWG9" s="209"/>
      <c r="WWH9" s="179"/>
      <c r="WWI9" s="179"/>
      <c r="WWJ9" s="179"/>
      <c r="WWK9" s="179"/>
      <c r="WWL9" s="179"/>
      <c r="WWM9" s="179"/>
      <c r="WWN9" s="199"/>
      <c r="WWO9" s="199"/>
      <c r="WWP9" s="199"/>
      <c r="WWQ9" s="199"/>
      <c r="WWR9" s="199"/>
      <c r="WWS9" s="199"/>
      <c r="WWT9" s="199"/>
      <c r="WWU9" s="199"/>
      <c r="WWV9" s="189"/>
      <c r="WWW9" s="209"/>
      <c r="WWX9" s="179"/>
      <c r="WWY9" s="179"/>
      <c r="WWZ9" s="179"/>
      <c r="WXA9" s="179"/>
      <c r="WXB9" s="179"/>
      <c r="WXC9" s="179"/>
      <c r="WXD9" s="199"/>
      <c r="WXE9" s="199"/>
      <c r="WXF9" s="199"/>
      <c r="WXG9" s="199"/>
      <c r="WXH9" s="199"/>
      <c r="WXI9" s="199"/>
      <c r="WXJ9" s="199"/>
      <c r="WXK9" s="199"/>
      <c r="WXL9" s="189"/>
      <c r="WXM9" s="209"/>
      <c r="WXN9" s="179"/>
      <c r="WXO9" s="179"/>
      <c r="WXP9" s="179"/>
      <c r="WXQ9" s="179"/>
      <c r="WXR9" s="179"/>
      <c r="WXS9" s="179"/>
      <c r="WXT9" s="199"/>
      <c r="WXU9" s="199"/>
      <c r="WXV9" s="199"/>
      <c r="WXW9" s="199"/>
      <c r="WXX9" s="199"/>
      <c r="WXY9" s="199"/>
      <c r="WXZ9" s="199"/>
      <c r="WYA9" s="199"/>
      <c r="WYB9" s="189"/>
      <c r="WYC9" s="209"/>
      <c r="WYD9" s="179"/>
      <c r="WYE9" s="179"/>
      <c r="WYF9" s="179"/>
      <c r="WYG9" s="179"/>
      <c r="WYH9" s="179"/>
      <c r="WYI9" s="179"/>
      <c r="WYJ9" s="199"/>
      <c r="WYK9" s="199"/>
      <c r="WYL9" s="199"/>
      <c r="WYM9" s="199"/>
      <c r="WYN9" s="199"/>
      <c r="WYO9" s="199"/>
      <c r="WYP9" s="199"/>
      <c r="WYQ9" s="199"/>
      <c r="WYR9" s="189"/>
      <c r="WYS9" s="209"/>
      <c r="WYT9" s="179"/>
      <c r="WYU9" s="179"/>
      <c r="WYV9" s="179"/>
      <c r="WYW9" s="179"/>
      <c r="WYX9" s="179"/>
      <c r="WYY9" s="179"/>
      <c r="WYZ9" s="199"/>
      <c r="WZA9" s="199"/>
      <c r="WZB9" s="199"/>
      <c r="WZC9" s="199"/>
      <c r="WZD9" s="199"/>
      <c r="WZE9" s="199"/>
      <c r="WZF9" s="199"/>
      <c r="WZG9" s="199"/>
      <c r="WZH9" s="189"/>
      <c r="WZI9" s="209"/>
      <c r="WZJ9" s="179"/>
      <c r="WZK9" s="179"/>
      <c r="WZL9" s="179"/>
      <c r="WZM9" s="179"/>
      <c r="WZN9" s="179"/>
      <c r="WZO9" s="179"/>
      <c r="WZP9" s="199"/>
      <c r="WZQ9" s="199"/>
      <c r="WZR9" s="199"/>
      <c r="WZS9" s="199"/>
      <c r="WZT9" s="199"/>
      <c r="WZU9" s="199"/>
      <c r="WZV9" s="199"/>
      <c r="WZW9" s="199"/>
      <c r="WZX9" s="189"/>
      <c r="WZY9" s="209"/>
      <c r="WZZ9" s="179"/>
      <c r="XAA9" s="179"/>
      <c r="XAB9" s="179"/>
      <c r="XAC9" s="179"/>
      <c r="XAD9" s="179"/>
      <c r="XAE9" s="179"/>
      <c r="XAF9" s="199"/>
      <c r="XAG9" s="199"/>
      <c r="XAH9" s="199"/>
      <c r="XAI9" s="199"/>
      <c r="XAJ9" s="199"/>
      <c r="XAK9" s="199"/>
      <c r="XAL9" s="199"/>
      <c r="XAM9" s="199"/>
      <c r="XAN9" s="189"/>
      <c r="XAO9" s="209"/>
      <c r="XAP9" s="179"/>
      <c r="XAQ9" s="179"/>
      <c r="XAR9" s="179"/>
      <c r="XAS9" s="179"/>
      <c r="XAT9" s="179"/>
      <c r="XAU9" s="179"/>
      <c r="XAV9" s="199"/>
      <c r="XAW9" s="199"/>
      <c r="XAX9" s="199"/>
      <c r="XAY9" s="199"/>
      <c r="XAZ9" s="199"/>
      <c r="XBA9" s="199"/>
      <c r="XBB9" s="199"/>
      <c r="XBC9" s="199"/>
      <c r="XBD9" s="189"/>
      <c r="XBE9" s="209"/>
      <c r="XBF9" s="179"/>
      <c r="XBG9" s="179"/>
      <c r="XBH9" s="179"/>
      <c r="XBI9" s="179"/>
      <c r="XBJ9" s="179"/>
      <c r="XBK9" s="179"/>
      <c r="XBL9" s="199"/>
      <c r="XBM9" s="199"/>
      <c r="XBN9" s="199"/>
      <c r="XBO9" s="199"/>
      <c r="XBP9" s="199"/>
      <c r="XBQ9" s="199"/>
      <c r="XBR9" s="199"/>
      <c r="XBS9" s="199"/>
      <c r="XBT9" s="189"/>
      <c r="XBU9" s="209"/>
      <c r="XBV9" s="179"/>
      <c r="XBW9" s="179"/>
      <c r="XBX9" s="179"/>
      <c r="XBY9" s="179"/>
      <c r="XBZ9" s="179"/>
      <c r="XCA9" s="179"/>
      <c r="XCB9" s="199"/>
      <c r="XCC9" s="199"/>
      <c r="XCD9" s="199"/>
      <c r="XCE9" s="199"/>
      <c r="XCF9" s="199"/>
      <c r="XCG9" s="199"/>
      <c r="XCH9" s="199"/>
      <c r="XCI9" s="199"/>
      <c r="XCJ9" s="189"/>
      <c r="XCK9" s="209"/>
      <c r="XCL9" s="179"/>
      <c r="XCM9" s="179"/>
      <c r="XCN9" s="179"/>
      <c r="XCO9" s="179"/>
      <c r="XCP9" s="179"/>
      <c r="XCQ9" s="179"/>
      <c r="XCR9" s="199"/>
      <c r="XCS9" s="199"/>
      <c r="XCT9" s="199"/>
      <c r="XCU9" s="199"/>
      <c r="XCV9" s="199"/>
      <c r="XCW9" s="199"/>
      <c r="XCX9" s="199"/>
      <c r="XCY9" s="199"/>
      <c r="XCZ9" s="189"/>
      <c r="XDA9" s="209"/>
      <c r="XDB9" s="179"/>
      <c r="XDC9" s="179"/>
      <c r="XDD9" s="179"/>
      <c r="XDE9" s="179"/>
      <c r="XDF9" s="179"/>
      <c r="XDG9" s="179"/>
      <c r="XDH9" s="199"/>
      <c r="XDI9" s="199"/>
      <c r="XDJ9" s="199"/>
      <c r="XDK9" s="199"/>
      <c r="XDL9" s="199"/>
      <c r="XDM9" s="199"/>
      <c r="XDN9" s="199"/>
      <c r="XDO9" s="199"/>
      <c r="XDP9" s="189"/>
      <c r="XDQ9" s="209"/>
      <c r="XDR9" s="179"/>
      <c r="XDS9" s="179"/>
      <c r="XDT9" s="179"/>
      <c r="XDU9" s="179"/>
      <c r="XDV9" s="179"/>
      <c r="XDW9" s="179"/>
      <c r="XDX9" s="199"/>
      <c r="XDY9" s="199"/>
      <c r="XDZ9" s="199"/>
      <c r="XEA9" s="199"/>
      <c r="XEB9" s="199"/>
      <c r="XEC9" s="199"/>
      <c r="XED9" s="199"/>
      <c r="XEE9" s="199"/>
      <c r="XEF9" s="189"/>
      <c r="XEG9" s="209"/>
      <c r="XEH9" s="179"/>
      <c r="XEI9" s="179"/>
      <c r="XEJ9" s="179"/>
      <c r="XEK9" s="179"/>
      <c r="XEL9" s="179"/>
      <c r="XEM9" s="179"/>
      <c r="XEN9" s="199"/>
      <c r="XEO9" s="199"/>
      <c r="XEP9" s="199"/>
      <c r="XEQ9" s="199"/>
      <c r="XER9" s="199"/>
      <c r="XES9" s="199"/>
      <c r="XET9" s="199"/>
      <c r="XEU9" s="199"/>
      <c r="XEV9" s="189"/>
      <c r="XEW9" s="209"/>
      <c r="XEX9" s="179"/>
      <c r="XEY9" s="179"/>
      <c r="XEZ9" s="179"/>
      <c r="XFA9" s="179"/>
      <c r="XFB9" s="179"/>
      <c r="XFC9" s="179"/>
      <c r="XFD9" s="199"/>
    </row>
    <row r="10" spans="1:16384" ht="21" customHeight="1">
      <c r="A10" s="147" t="s">
        <v>75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89"/>
      <c r="Y10" s="198"/>
      <c r="Z10" s="179"/>
      <c r="AA10" s="179"/>
      <c r="AB10" s="179"/>
      <c r="AC10" s="179"/>
      <c r="AD10" s="179"/>
      <c r="AE10" s="179"/>
      <c r="AF10" s="199"/>
      <c r="AG10" s="199"/>
      <c r="AH10" s="199"/>
      <c r="AI10" s="199"/>
      <c r="AJ10" s="199"/>
      <c r="AK10" s="199"/>
      <c r="AL10" s="199"/>
      <c r="AM10" s="199"/>
      <c r="AN10" s="189"/>
      <c r="AO10" s="209"/>
      <c r="AP10" s="179"/>
      <c r="AQ10" s="179"/>
      <c r="AR10" s="179"/>
      <c r="AS10" s="179"/>
      <c r="AT10" s="179"/>
      <c r="AU10" s="179"/>
      <c r="AV10" s="199"/>
      <c r="AW10" s="199"/>
      <c r="AX10" s="199"/>
      <c r="AY10" s="199"/>
      <c r="AZ10" s="199"/>
      <c r="BA10" s="199"/>
      <c r="BB10" s="199"/>
      <c r="BC10" s="199"/>
      <c r="BD10" s="189"/>
      <c r="BE10" s="209"/>
      <c r="BF10" s="179"/>
      <c r="BG10" s="179"/>
      <c r="BH10" s="179"/>
      <c r="BI10" s="179"/>
      <c r="BJ10" s="179"/>
      <c r="BK10" s="179"/>
      <c r="BL10" s="199"/>
      <c r="BM10" s="199"/>
      <c r="BN10" s="199"/>
      <c r="BO10" s="199"/>
      <c r="BP10" s="199"/>
      <c r="BQ10" s="199"/>
      <c r="BR10" s="199"/>
      <c r="BS10" s="199"/>
      <c r="BT10" s="189"/>
      <c r="BU10" s="209"/>
      <c r="BV10" s="179"/>
      <c r="BW10" s="179"/>
      <c r="BX10" s="179"/>
      <c r="BY10" s="179"/>
      <c r="BZ10" s="179"/>
      <c r="CA10" s="179"/>
      <c r="CB10" s="199"/>
      <c r="CC10" s="199"/>
      <c r="CD10" s="199"/>
      <c r="CE10" s="199"/>
      <c r="CF10" s="199"/>
      <c r="CG10" s="199"/>
      <c r="CH10" s="199"/>
      <c r="CI10" s="199"/>
      <c r="CJ10" s="189"/>
      <c r="CK10" s="209"/>
      <c r="CL10" s="179"/>
      <c r="CM10" s="179"/>
      <c r="CN10" s="179"/>
      <c r="CO10" s="179"/>
      <c r="CP10" s="179"/>
      <c r="CQ10" s="179"/>
      <c r="CR10" s="199"/>
      <c r="CS10" s="199"/>
      <c r="CT10" s="199"/>
      <c r="CU10" s="199"/>
      <c r="CV10" s="199"/>
      <c r="CW10" s="199"/>
      <c r="CX10" s="199"/>
      <c r="CY10" s="199"/>
      <c r="CZ10" s="189"/>
      <c r="DA10" s="209"/>
      <c r="DB10" s="179"/>
      <c r="DC10" s="179"/>
      <c r="DD10" s="179"/>
      <c r="DE10" s="179"/>
      <c r="DF10" s="179"/>
      <c r="DG10" s="179"/>
      <c r="DH10" s="199"/>
      <c r="DI10" s="199"/>
      <c r="DJ10" s="199"/>
      <c r="DK10" s="199"/>
      <c r="DL10" s="199"/>
      <c r="DM10" s="199"/>
      <c r="DN10" s="199"/>
      <c r="DO10" s="199"/>
      <c r="DP10" s="189"/>
      <c r="DQ10" s="209"/>
      <c r="DR10" s="179"/>
      <c r="DS10" s="179"/>
      <c r="DT10" s="179"/>
      <c r="DU10" s="179"/>
      <c r="DV10" s="179"/>
      <c r="DW10" s="179"/>
      <c r="DX10" s="199"/>
      <c r="DY10" s="199"/>
      <c r="DZ10" s="199"/>
      <c r="EA10" s="199"/>
      <c r="EB10" s="199"/>
      <c r="EC10" s="199"/>
      <c r="ED10" s="199"/>
      <c r="EE10" s="199"/>
      <c r="EF10" s="189"/>
      <c r="EG10" s="209"/>
      <c r="EH10" s="179"/>
      <c r="EI10" s="179"/>
      <c r="EJ10" s="179"/>
      <c r="EK10" s="179"/>
      <c r="EL10" s="179"/>
      <c r="EM10" s="179"/>
      <c r="EN10" s="199"/>
      <c r="EO10" s="199"/>
      <c r="EP10" s="199"/>
      <c r="EQ10" s="199"/>
      <c r="ER10" s="199"/>
      <c r="ES10" s="199"/>
      <c r="ET10" s="199"/>
      <c r="EU10" s="199"/>
      <c r="EV10" s="189"/>
      <c r="EW10" s="209"/>
      <c r="EX10" s="179"/>
      <c r="EY10" s="179"/>
      <c r="EZ10" s="179"/>
      <c r="FA10" s="179"/>
      <c r="FB10" s="179"/>
      <c r="FC10" s="179"/>
      <c r="FD10" s="199"/>
      <c r="FE10" s="199"/>
      <c r="FF10" s="199"/>
      <c r="FG10" s="199"/>
      <c r="FH10" s="199"/>
      <c r="FI10" s="199"/>
      <c r="FJ10" s="199"/>
      <c r="FK10" s="199"/>
      <c r="FL10" s="189"/>
      <c r="FM10" s="209"/>
      <c r="FN10" s="179"/>
      <c r="FO10" s="179"/>
      <c r="FP10" s="179"/>
      <c r="FQ10" s="179"/>
      <c r="FR10" s="179"/>
      <c r="FS10" s="179"/>
      <c r="FT10" s="199"/>
      <c r="FU10" s="199"/>
      <c r="FV10" s="199"/>
      <c r="FW10" s="199"/>
      <c r="FX10" s="199"/>
      <c r="FY10" s="199"/>
      <c r="FZ10" s="199"/>
      <c r="GA10" s="199"/>
      <c r="GB10" s="189"/>
      <c r="GC10" s="209"/>
      <c r="GD10" s="179"/>
      <c r="GE10" s="179"/>
      <c r="GF10" s="179"/>
      <c r="GG10" s="179"/>
      <c r="GH10" s="179"/>
      <c r="GI10" s="179"/>
      <c r="GJ10" s="199"/>
      <c r="GK10" s="199"/>
      <c r="GL10" s="199"/>
      <c r="GM10" s="199"/>
      <c r="GN10" s="199"/>
      <c r="GO10" s="199"/>
      <c r="GP10" s="199"/>
      <c r="GQ10" s="199"/>
      <c r="GR10" s="189"/>
      <c r="GS10" s="209"/>
      <c r="GT10" s="179"/>
      <c r="GU10" s="179"/>
      <c r="GV10" s="179"/>
      <c r="GW10" s="179"/>
      <c r="GX10" s="179"/>
      <c r="GY10" s="179"/>
      <c r="GZ10" s="199"/>
      <c r="HA10" s="199"/>
      <c r="HB10" s="199"/>
      <c r="HC10" s="199"/>
      <c r="HD10" s="199"/>
      <c r="HE10" s="199"/>
      <c r="HF10" s="199"/>
      <c r="HG10" s="199"/>
      <c r="HH10" s="189"/>
      <c r="HI10" s="209"/>
      <c r="HJ10" s="179"/>
      <c r="HK10" s="179"/>
      <c r="HL10" s="179"/>
      <c r="HM10" s="179"/>
      <c r="HN10" s="179"/>
      <c r="HO10" s="179"/>
      <c r="HP10" s="199"/>
      <c r="HQ10" s="199"/>
      <c r="HR10" s="199"/>
      <c r="HS10" s="199"/>
      <c r="HT10" s="199"/>
      <c r="HU10" s="199"/>
      <c r="HV10" s="199"/>
      <c r="HW10" s="199"/>
      <c r="HX10" s="189"/>
      <c r="HY10" s="209"/>
      <c r="HZ10" s="179"/>
      <c r="IA10" s="179"/>
      <c r="IB10" s="179"/>
      <c r="IC10" s="179"/>
      <c r="ID10" s="179"/>
      <c r="IE10" s="179"/>
      <c r="IF10" s="199"/>
      <c r="IG10" s="199"/>
      <c r="IH10" s="199"/>
      <c r="II10" s="199"/>
      <c r="IJ10" s="199"/>
      <c r="IK10" s="199"/>
      <c r="IL10" s="199"/>
      <c r="IM10" s="199"/>
      <c r="IN10" s="189"/>
      <c r="IO10" s="209"/>
      <c r="IP10" s="179"/>
      <c r="IQ10" s="179"/>
      <c r="IR10" s="179"/>
      <c r="IS10" s="179"/>
      <c r="IT10" s="179"/>
      <c r="IU10" s="179"/>
      <c r="IV10" s="199"/>
      <c r="IW10" s="199"/>
      <c r="IX10" s="199"/>
      <c r="IY10" s="199"/>
      <c r="IZ10" s="199"/>
      <c r="JA10" s="199"/>
      <c r="JB10" s="199"/>
      <c r="JC10" s="199"/>
      <c r="JD10" s="189"/>
      <c r="JE10" s="209"/>
      <c r="JF10" s="179"/>
      <c r="JG10" s="179"/>
      <c r="JH10" s="179"/>
      <c r="JI10" s="179"/>
      <c r="JJ10" s="179"/>
      <c r="JK10" s="179"/>
      <c r="JL10" s="199"/>
      <c r="JM10" s="199"/>
      <c r="JN10" s="199"/>
      <c r="JO10" s="199"/>
      <c r="JP10" s="199"/>
      <c r="JQ10" s="199"/>
      <c r="JR10" s="199"/>
      <c r="JS10" s="199"/>
      <c r="JT10" s="189"/>
      <c r="JU10" s="209"/>
      <c r="JV10" s="179"/>
      <c r="JW10" s="179"/>
      <c r="JX10" s="179"/>
      <c r="JY10" s="179"/>
      <c r="JZ10" s="179"/>
      <c r="KA10" s="179"/>
      <c r="KB10" s="199"/>
      <c r="KC10" s="199"/>
      <c r="KD10" s="199"/>
      <c r="KE10" s="199"/>
      <c r="KF10" s="199"/>
      <c r="KG10" s="199"/>
      <c r="KH10" s="199"/>
      <c r="KI10" s="199"/>
      <c r="KJ10" s="189"/>
      <c r="KK10" s="209"/>
      <c r="KL10" s="179"/>
      <c r="KM10" s="179"/>
      <c r="KN10" s="179"/>
      <c r="KO10" s="179"/>
      <c r="KP10" s="179"/>
      <c r="KQ10" s="179"/>
      <c r="KR10" s="199"/>
      <c r="KS10" s="199"/>
      <c r="KT10" s="199"/>
      <c r="KU10" s="199"/>
      <c r="KV10" s="199"/>
      <c r="KW10" s="199"/>
      <c r="KX10" s="199"/>
      <c r="KY10" s="199"/>
      <c r="KZ10" s="189"/>
      <c r="LA10" s="209"/>
      <c r="LB10" s="179"/>
      <c r="LC10" s="179"/>
      <c r="LD10" s="179"/>
      <c r="LE10" s="179"/>
      <c r="LF10" s="179"/>
      <c r="LG10" s="179"/>
      <c r="LH10" s="199"/>
      <c r="LI10" s="199"/>
      <c r="LJ10" s="199"/>
      <c r="LK10" s="199"/>
      <c r="LL10" s="199"/>
      <c r="LM10" s="199"/>
      <c r="LN10" s="199"/>
      <c r="LO10" s="199"/>
      <c r="LP10" s="189"/>
      <c r="LQ10" s="209"/>
      <c r="LR10" s="179"/>
      <c r="LS10" s="179"/>
      <c r="LT10" s="179"/>
      <c r="LU10" s="179"/>
      <c r="LV10" s="179"/>
      <c r="LW10" s="179"/>
      <c r="LX10" s="199"/>
      <c r="LY10" s="199"/>
      <c r="LZ10" s="199"/>
      <c r="MA10" s="199"/>
      <c r="MB10" s="199"/>
      <c r="MC10" s="199"/>
      <c r="MD10" s="199"/>
      <c r="ME10" s="199"/>
      <c r="MF10" s="189"/>
      <c r="MG10" s="209"/>
      <c r="MH10" s="179"/>
      <c r="MI10" s="179"/>
      <c r="MJ10" s="179"/>
      <c r="MK10" s="179"/>
      <c r="ML10" s="179"/>
      <c r="MM10" s="179"/>
      <c r="MN10" s="199"/>
      <c r="MO10" s="199"/>
      <c r="MP10" s="199"/>
      <c r="MQ10" s="199"/>
      <c r="MR10" s="199"/>
      <c r="MS10" s="199"/>
      <c r="MT10" s="199"/>
      <c r="MU10" s="199"/>
      <c r="MV10" s="189"/>
      <c r="MW10" s="209"/>
      <c r="MX10" s="179"/>
      <c r="MY10" s="179"/>
      <c r="MZ10" s="179"/>
      <c r="NA10" s="179"/>
      <c r="NB10" s="179"/>
      <c r="NC10" s="179"/>
      <c r="ND10" s="199"/>
      <c r="NE10" s="199"/>
      <c r="NF10" s="199"/>
      <c r="NG10" s="199"/>
      <c r="NH10" s="199"/>
      <c r="NI10" s="199"/>
      <c r="NJ10" s="199"/>
      <c r="NK10" s="199"/>
      <c r="NL10" s="189"/>
      <c r="NM10" s="209"/>
      <c r="NN10" s="179"/>
      <c r="NO10" s="179"/>
      <c r="NP10" s="179"/>
      <c r="NQ10" s="179"/>
      <c r="NR10" s="179"/>
      <c r="NS10" s="179"/>
      <c r="NT10" s="199"/>
      <c r="NU10" s="199"/>
      <c r="NV10" s="199"/>
      <c r="NW10" s="199"/>
      <c r="NX10" s="199"/>
      <c r="NY10" s="199"/>
      <c r="NZ10" s="199"/>
      <c r="OA10" s="199"/>
      <c r="OB10" s="189"/>
      <c r="OC10" s="209"/>
      <c r="OD10" s="179"/>
      <c r="OE10" s="179"/>
      <c r="OF10" s="179"/>
      <c r="OG10" s="179"/>
      <c r="OH10" s="179"/>
      <c r="OI10" s="179"/>
      <c r="OJ10" s="199"/>
      <c r="OK10" s="199"/>
      <c r="OL10" s="199"/>
      <c r="OM10" s="199"/>
      <c r="ON10" s="199"/>
      <c r="OO10" s="199"/>
      <c r="OP10" s="199"/>
      <c r="OQ10" s="199"/>
      <c r="OR10" s="189"/>
      <c r="OS10" s="209"/>
      <c r="OT10" s="179"/>
      <c r="OU10" s="179"/>
      <c r="OV10" s="179"/>
      <c r="OW10" s="179"/>
      <c r="OX10" s="179"/>
      <c r="OY10" s="179"/>
      <c r="OZ10" s="199"/>
      <c r="PA10" s="199"/>
      <c r="PB10" s="199"/>
      <c r="PC10" s="199"/>
      <c r="PD10" s="199"/>
      <c r="PE10" s="199"/>
      <c r="PF10" s="199"/>
      <c r="PG10" s="199"/>
      <c r="PH10" s="189"/>
      <c r="PI10" s="209"/>
      <c r="PJ10" s="179"/>
      <c r="PK10" s="179"/>
      <c r="PL10" s="179"/>
      <c r="PM10" s="179"/>
      <c r="PN10" s="179"/>
      <c r="PO10" s="179"/>
      <c r="PP10" s="199"/>
      <c r="PQ10" s="199"/>
      <c r="PR10" s="199"/>
      <c r="PS10" s="199"/>
      <c r="PT10" s="199"/>
      <c r="PU10" s="199"/>
      <c r="PV10" s="199"/>
      <c r="PW10" s="199"/>
      <c r="PX10" s="189"/>
      <c r="PY10" s="209"/>
      <c r="PZ10" s="179"/>
      <c r="QA10" s="179"/>
      <c r="QB10" s="179"/>
      <c r="QC10" s="179"/>
      <c r="QD10" s="179"/>
      <c r="QE10" s="179"/>
      <c r="QF10" s="199"/>
      <c r="QG10" s="199"/>
      <c r="QH10" s="199"/>
      <c r="QI10" s="199"/>
      <c r="QJ10" s="199"/>
      <c r="QK10" s="199"/>
      <c r="QL10" s="199"/>
      <c r="QM10" s="199"/>
      <c r="QN10" s="189"/>
      <c r="QO10" s="209"/>
      <c r="QP10" s="179"/>
      <c r="QQ10" s="179"/>
      <c r="QR10" s="179"/>
      <c r="QS10" s="179"/>
      <c r="QT10" s="179"/>
      <c r="QU10" s="179"/>
      <c r="QV10" s="199"/>
      <c r="QW10" s="199"/>
      <c r="QX10" s="199"/>
      <c r="QY10" s="199"/>
      <c r="QZ10" s="199"/>
      <c r="RA10" s="199"/>
      <c r="RB10" s="199"/>
      <c r="RC10" s="199"/>
      <c r="RD10" s="189"/>
      <c r="RE10" s="209"/>
      <c r="RF10" s="179"/>
      <c r="RG10" s="179"/>
      <c r="RH10" s="179"/>
      <c r="RI10" s="179"/>
      <c r="RJ10" s="179"/>
      <c r="RK10" s="179"/>
      <c r="RL10" s="199"/>
      <c r="RM10" s="199"/>
      <c r="RN10" s="199"/>
      <c r="RO10" s="199"/>
      <c r="RP10" s="199"/>
      <c r="RQ10" s="199"/>
      <c r="RR10" s="199"/>
      <c r="RS10" s="199"/>
      <c r="RT10" s="189"/>
      <c r="RU10" s="209"/>
      <c r="RV10" s="179"/>
      <c r="RW10" s="179"/>
      <c r="RX10" s="179"/>
      <c r="RY10" s="179"/>
      <c r="RZ10" s="179"/>
      <c r="SA10" s="179"/>
      <c r="SB10" s="199"/>
      <c r="SC10" s="199"/>
      <c r="SD10" s="199"/>
      <c r="SE10" s="199"/>
      <c r="SF10" s="199"/>
      <c r="SG10" s="199"/>
      <c r="SH10" s="199"/>
      <c r="SI10" s="199"/>
      <c r="SJ10" s="189"/>
      <c r="SK10" s="209"/>
      <c r="SL10" s="179"/>
      <c r="SM10" s="179"/>
      <c r="SN10" s="179"/>
      <c r="SO10" s="179"/>
      <c r="SP10" s="179"/>
      <c r="SQ10" s="179"/>
      <c r="SR10" s="199"/>
      <c r="SS10" s="199"/>
      <c r="ST10" s="199"/>
      <c r="SU10" s="199"/>
      <c r="SV10" s="199"/>
      <c r="SW10" s="199"/>
      <c r="SX10" s="199"/>
      <c r="SY10" s="199"/>
      <c r="SZ10" s="189"/>
      <c r="TA10" s="209"/>
      <c r="TB10" s="179"/>
      <c r="TC10" s="179"/>
      <c r="TD10" s="179"/>
      <c r="TE10" s="179"/>
      <c r="TF10" s="179"/>
      <c r="TG10" s="179"/>
      <c r="TH10" s="199"/>
      <c r="TI10" s="199"/>
      <c r="TJ10" s="199"/>
      <c r="TK10" s="199"/>
      <c r="TL10" s="199"/>
      <c r="TM10" s="199"/>
      <c r="TN10" s="199"/>
      <c r="TO10" s="199"/>
      <c r="TP10" s="189"/>
      <c r="TQ10" s="209"/>
      <c r="TR10" s="179"/>
      <c r="TS10" s="179"/>
      <c r="TT10" s="179"/>
      <c r="TU10" s="179"/>
      <c r="TV10" s="179"/>
      <c r="TW10" s="179"/>
      <c r="TX10" s="199"/>
      <c r="TY10" s="199"/>
      <c r="TZ10" s="199"/>
      <c r="UA10" s="199"/>
      <c r="UB10" s="199"/>
      <c r="UC10" s="199"/>
      <c r="UD10" s="199"/>
      <c r="UE10" s="199"/>
      <c r="UF10" s="189"/>
      <c r="UG10" s="209"/>
      <c r="UH10" s="179"/>
      <c r="UI10" s="179"/>
      <c r="UJ10" s="179"/>
      <c r="UK10" s="179"/>
      <c r="UL10" s="179"/>
      <c r="UM10" s="179"/>
      <c r="UN10" s="199"/>
      <c r="UO10" s="199"/>
      <c r="UP10" s="199"/>
      <c r="UQ10" s="199"/>
      <c r="UR10" s="199"/>
      <c r="US10" s="199"/>
      <c r="UT10" s="199"/>
      <c r="UU10" s="199"/>
      <c r="UV10" s="189"/>
      <c r="UW10" s="209"/>
      <c r="UX10" s="179"/>
      <c r="UY10" s="179"/>
      <c r="UZ10" s="179"/>
      <c r="VA10" s="179"/>
      <c r="VB10" s="179"/>
      <c r="VC10" s="179"/>
      <c r="VD10" s="199"/>
      <c r="VE10" s="199"/>
      <c r="VF10" s="199"/>
      <c r="VG10" s="199"/>
      <c r="VH10" s="199"/>
      <c r="VI10" s="199"/>
      <c r="VJ10" s="199"/>
      <c r="VK10" s="199"/>
      <c r="VL10" s="189"/>
      <c r="VM10" s="209"/>
      <c r="VN10" s="179"/>
      <c r="VO10" s="179"/>
      <c r="VP10" s="179"/>
      <c r="VQ10" s="179"/>
      <c r="VR10" s="179"/>
      <c r="VS10" s="179"/>
      <c r="VT10" s="199"/>
      <c r="VU10" s="199"/>
      <c r="VV10" s="199"/>
      <c r="VW10" s="199"/>
      <c r="VX10" s="199"/>
      <c r="VY10" s="199"/>
      <c r="VZ10" s="199"/>
      <c r="WA10" s="199"/>
      <c r="WB10" s="189"/>
      <c r="WC10" s="209"/>
      <c r="WD10" s="179"/>
      <c r="WE10" s="179"/>
      <c r="WF10" s="179"/>
      <c r="WG10" s="179"/>
      <c r="WH10" s="179"/>
      <c r="WI10" s="179"/>
      <c r="WJ10" s="199"/>
      <c r="WK10" s="199"/>
      <c r="WL10" s="199"/>
      <c r="WM10" s="199"/>
      <c r="WN10" s="199"/>
      <c r="WO10" s="199"/>
      <c r="WP10" s="199"/>
      <c r="WQ10" s="199"/>
      <c r="WR10" s="189"/>
      <c r="WS10" s="209"/>
      <c r="WT10" s="179"/>
      <c r="WU10" s="179"/>
      <c r="WV10" s="179"/>
      <c r="WW10" s="179"/>
      <c r="WX10" s="179"/>
      <c r="WY10" s="179"/>
      <c r="WZ10" s="199"/>
      <c r="XA10" s="199"/>
      <c r="XB10" s="199"/>
      <c r="XC10" s="199"/>
      <c r="XD10" s="199"/>
      <c r="XE10" s="199"/>
      <c r="XF10" s="199"/>
      <c r="XG10" s="199"/>
      <c r="XH10" s="189"/>
      <c r="XI10" s="209"/>
      <c r="XJ10" s="179"/>
      <c r="XK10" s="179"/>
      <c r="XL10" s="179"/>
      <c r="XM10" s="179"/>
      <c r="XN10" s="179"/>
      <c r="XO10" s="179"/>
      <c r="XP10" s="199"/>
      <c r="XQ10" s="199"/>
      <c r="XR10" s="199"/>
      <c r="XS10" s="199"/>
      <c r="XT10" s="199"/>
      <c r="XU10" s="199"/>
      <c r="XV10" s="199"/>
      <c r="XW10" s="199"/>
      <c r="XX10" s="189"/>
      <c r="XY10" s="209"/>
      <c r="XZ10" s="179"/>
      <c r="YA10" s="179"/>
      <c r="YB10" s="179"/>
      <c r="YC10" s="179"/>
      <c r="YD10" s="179"/>
      <c r="YE10" s="179"/>
      <c r="YF10" s="199"/>
      <c r="YG10" s="199"/>
      <c r="YH10" s="199"/>
      <c r="YI10" s="199"/>
      <c r="YJ10" s="199"/>
      <c r="YK10" s="199"/>
      <c r="YL10" s="199"/>
      <c r="YM10" s="199"/>
      <c r="YN10" s="189"/>
      <c r="YO10" s="209"/>
      <c r="YP10" s="179"/>
      <c r="YQ10" s="179"/>
      <c r="YR10" s="179"/>
      <c r="YS10" s="179"/>
      <c r="YT10" s="179"/>
      <c r="YU10" s="179"/>
      <c r="YV10" s="199"/>
      <c r="YW10" s="199"/>
      <c r="YX10" s="199"/>
      <c r="YY10" s="199"/>
      <c r="YZ10" s="199"/>
      <c r="ZA10" s="199"/>
      <c r="ZB10" s="199"/>
      <c r="ZC10" s="199"/>
      <c r="ZD10" s="189"/>
      <c r="ZE10" s="209"/>
      <c r="ZF10" s="179"/>
      <c r="ZG10" s="179"/>
      <c r="ZH10" s="179"/>
      <c r="ZI10" s="179"/>
      <c r="ZJ10" s="179"/>
      <c r="ZK10" s="179"/>
      <c r="ZL10" s="199"/>
      <c r="ZM10" s="199"/>
      <c r="ZN10" s="199"/>
      <c r="ZO10" s="199"/>
      <c r="ZP10" s="199"/>
      <c r="ZQ10" s="199"/>
      <c r="ZR10" s="199"/>
      <c r="ZS10" s="199"/>
      <c r="ZT10" s="189"/>
      <c r="ZU10" s="209"/>
      <c r="ZV10" s="179"/>
      <c r="ZW10" s="179"/>
      <c r="ZX10" s="179"/>
      <c r="ZY10" s="179"/>
      <c r="ZZ10" s="179"/>
      <c r="AAA10" s="179"/>
      <c r="AAB10" s="199"/>
      <c r="AAC10" s="199"/>
      <c r="AAD10" s="199"/>
      <c r="AAE10" s="199"/>
      <c r="AAF10" s="199"/>
      <c r="AAG10" s="199"/>
      <c r="AAH10" s="199"/>
      <c r="AAI10" s="199"/>
      <c r="AAJ10" s="189"/>
      <c r="AAK10" s="209"/>
      <c r="AAL10" s="179"/>
      <c r="AAM10" s="179"/>
      <c r="AAN10" s="179"/>
      <c r="AAO10" s="179"/>
      <c r="AAP10" s="179"/>
      <c r="AAQ10" s="179"/>
      <c r="AAR10" s="199"/>
      <c r="AAS10" s="199"/>
      <c r="AAT10" s="199"/>
      <c r="AAU10" s="199"/>
      <c r="AAV10" s="199"/>
      <c r="AAW10" s="199"/>
      <c r="AAX10" s="199"/>
      <c r="AAY10" s="199"/>
      <c r="AAZ10" s="189"/>
      <c r="ABA10" s="209"/>
      <c r="ABB10" s="179"/>
      <c r="ABC10" s="179"/>
      <c r="ABD10" s="179"/>
      <c r="ABE10" s="179"/>
      <c r="ABF10" s="179"/>
      <c r="ABG10" s="179"/>
      <c r="ABH10" s="199"/>
      <c r="ABI10" s="199"/>
      <c r="ABJ10" s="199"/>
      <c r="ABK10" s="199"/>
      <c r="ABL10" s="199"/>
      <c r="ABM10" s="199"/>
      <c r="ABN10" s="199"/>
      <c r="ABO10" s="199"/>
      <c r="ABP10" s="189"/>
      <c r="ABQ10" s="209"/>
      <c r="ABR10" s="179"/>
      <c r="ABS10" s="179"/>
      <c r="ABT10" s="179"/>
      <c r="ABU10" s="179"/>
      <c r="ABV10" s="179"/>
      <c r="ABW10" s="179"/>
      <c r="ABX10" s="199"/>
      <c r="ABY10" s="199"/>
      <c r="ABZ10" s="199"/>
      <c r="ACA10" s="199"/>
      <c r="ACB10" s="199"/>
      <c r="ACC10" s="199"/>
      <c r="ACD10" s="199"/>
      <c r="ACE10" s="199"/>
      <c r="ACF10" s="189"/>
      <c r="ACG10" s="209"/>
      <c r="ACH10" s="179"/>
      <c r="ACI10" s="179"/>
      <c r="ACJ10" s="179"/>
      <c r="ACK10" s="179"/>
      <c r="ACL10" s="179"/>
      <c r="ACM10" s="179"/>
      <c r="ACN10" s="199"/>
      <c r="ACO10" s="199"/>
      <c r="ACP10" s="199"/>
      <c r="ACQ10" s="199"/>
      <c r="ACR10" s="199"/>
      <c r="ACS10" s="199"/>
      <c r="ACT10" s="199"/>
      <c r="ACU10" s="199"/>
      <c r="ACV10" s="189"/>
      <c r="ACW10" s="209"/>
      <c r="ACX10" s="179"/>
      <c r="ACY10" s="179"/>
      <c r="ACZ10" s="179"/>
      <c r="ADA10" s="179"/>
      <c r="ADB10" s="179"/>
      <c r="ADC10" s="179"/>
      <c r="ADD10" s="199"/>
      <c r="ADE10" s="199"/>
      <c r="ADF10" s="199"/>
      <c r="ADG10" s="199"/>
      <c r="ADH10" s="199"/>
      <c r="ADI10" s="199"/>
      <c r="ADJ10" s="199"/>
      <c r="ADK10" s="199"/>
      <c r="ADL10" s="189"/>
      <c r="ADM10" s="209"/>
      <c r="ADN10" s="179"/>
      <c r="ADO10" s="179"/>
      <c r="ADP10" s="179"/>
      <c r="ADQ10" s="179"/>
      <c r="ADR10" s="179"/>
      <c r="ADS10" s="179"/>
      <c r="ADT10" s="199"/>
      <c r="ADU10" s="199"/>
      <c r="ADV10" s="199"/>
      <c r="ADW10" s="199"/>
      <c r="ADX10" s="199"/>
      <c r="ADY10" s="199"/>
      <c r="ADZ10" s="199"/>
      <c r="AEA10" s="199"/>
      <c r="AEB10" s="189"/>
      <c r="AEC10" s="209"/>
      <c r="AED10" s="179"/>
      <c r="AEE10" s="179"/>
      <c r="AEF10" s="179"/>
      <c r="AEG10" s="179"/>
      <c r="AEH10" s="179"/>
      <c r="AEI10" s="179"/>
      <c r="AEJ10" s="199"/>
      <c r="AEK10" s="199"/>
      <c r="AEL10" s="199"/>
      <c r="AEM10" s="199"/>
      <c r="AEN10" s="199"/>
      <c r="AEO10" s="199"/>
      <c r="AEP10" s="199"/>
      <c r="AEQ10" s="199"/>
      <c r="AER10" s="189"/>
      <c r="AES10" s="209"/>
      <c r="AET10" s="179"/>
      <c r="AEU10" s="179"/>
      <c r="AEV10" s="179"/>
      <c r="AEW10" s="179"/>
      <c r="AEX10" s="179"/>
      <c r="AEY10" s="179"/>
      <c r="AEZ10" s="199"/>
      <c r="AFA10" s="199"/>
      <c r="AFB10" s="199"/>
      <c r="AFC10" s="199"/>
      <c r="AFD10" s="199"/>
      <c r="AFE10" s="199"/>
      <c r="AFF10" s="199"/>
      <c r="AFG10" s="199"/>
      <c r="AFH10" s="189"/>
      <c r="AFI10" s="209"/>
      <c r="AFJ10" s="179"/>
      <c r="AFK10" s="179"/>
      <c r="AFL10" s="179"/>
      <c r="AFM10" s="179"/>
      <c r="AFN10" s="179"/>
      <c r="AFO10" s="179"/>
      <c r="AFP10" s="199"/>
      <c r="AFQ10" s="199"/>
      <c r="AFR10" s="199"/>
      <c r="AFS10" s="199"/>
      <c r="AFT10" s="199"/>
      <c r="AFU10" s="199"/>
      <c r="AFV10" s="199"/>
      <c r="AFW10" s="199"/>
      <c r="AFX10" s="189"/>
      <c r="AFY10" s="209"/>
      <c r="AFZ10" s="179"/>
      <c r="AGA10" s="179"/>
      <c r="AGB10" s="179"/>
      <c r="AGC10" s="179"/>
      <c r="AGD10" s="179"/>
      <c r="AGE10" s="179"/>
      <c r="AGF10" s="199"/>
      <c r="AGG10" s="199"/>
      <c r="AGH10" s="199"/>
      <c r="AGI10" s="199"/>
      <c r="AGJ10" s="199"/>
      <c r="AGK10" s="199"/>
      <c r="AGL10" s="199"/>
      <c r="AGM10" s="199"/>
      <c r="AGN10" s="189"/>
      <c r="AGO10" s="209"/>
      <c r="AGP10" s="179"/>
      <c r="AGQ10" s="179"/>
      <c r="AGR10" s="179"/>
      <c r="AGS10" s="179"/>
      <c r="AGT10" s="179"/>
      <c r="AGU10" s="179"/>
      <c r="AGV10" s="199"/>
      <c r="AGW10" s="199"/>
      <c r="AGX10" s="199"/>
      <c r="AGY10" s="199"/>
      <c r="AGZ10" s="199"/>
      <c r="AHA10" s="199"/>
      <c r="AHB10" s="199"/>
      <c r="AHC10" s="199"/>
      <c r="AHD10" s="189"/>
      <c r="AHE10" s="209"/>
      <c r="AHF10" s="179"/>
      <c r="AHG10" s="179"/>
      <c r="AHH10" s="179"/>
      <c r="AHI10" s="179"/>
      <c r="AHJ10" s="179"/>
      <c r="AHK10" s="179"/>
      <c r="AHL10" s="199"/>
      <c r="AHM10" s="199"/>
      <c r="AHN10" s="199"/>
      <c r="AHO10" s="199"/>
      <c r="AHP10" s="199"/>
      <c r="AHQ10" s="199"/>
      <c r="AHR10" s="199"/>
      <c r="AHS10" s="199"/>
      <c r="AHT10" s="189"/>
      <c r="AHU10" s="209"/>
      <c r="AHV10" s="179"/>
      <c r="AHW10" s="179"/>
      <c r="AHX10" s="179"/>
      <c r="AHY10" s="179"/>
      <c r="AHZ10" s="179"/>
      <c r="AIA10" s="179"/>
      <c r="AIB10" s="199"/>
      <c r="AIC10" s="199"/>
      <c r="AID10" s="199"/>
      <c r="AIE10" s="199"/>
      <c r="AIF10" s="199"/>
      <c r="AIG10" s="199"/>
      <c r="AIH10" s="199"/>
      <c r="AII10" s="199"/>
      <c r="AIJ10" s="189"/>
      <c r="AIK10" s="209"/>
      <c r="AIL10" s="179"/>
      <c r="AIM10" s="179"/>
      <c r="AIN10" s="179"/>
      <c r="AIO10" s="179"/>
      <c r="AIP10" s="179"/>
      <c r="AIQ10" s="179"/>
      <c r="AIR10" s="199"/>
      <c r="AIS10" s="199"/>
      <c r="AIT10" s="199"/>
      <c r="AIU10" s="199"/>
      <c r="AIV10" s="199"/>
      <c r="AIW10" s="199"/>
      <c r="AIX10" s="199"/>
      <c r="AIY10" s="199"/>
      <c r="AIZ10" s="189"/>
      <c r="AJA10" s="209"/>
      <c r="AJB10" s="179"/>
      <c r="AJC10" s="179"/>
      <c r="AJD10" s="179"/>
      <c r="AJE10" s="179"/>
      <c r="AJF10" s="179"/>
      <c r="AJG10" s="179"/>
      <c r="AJH10" s="199"/>
      <c r="AJI10" s="199"/>
      <c r="AJJ10" s="199"/>
      <c r="AJK10" s="199"/>
      <c r="AJL10" s="199"/>
      <c r="AJM10" s="199"/>
      <c r="AJN10" s="199"/>
      <c r="AJO10" s="199"/>
      <c r="AJP10" s="189"/>
      <c r="AJQ10" s="209"/>
      <c r="AJR10" s="179"/>
      <c r="AJS10" s="179"/>
      <c r="AJT10" s="179"/>
      <c r="AJU10" s="179"/>
      <c r="AJV10" s="179"/>
      <c r="AJW10" s="179"/>
      <c r="AJX10" s="199"/>
      <c r="AJY10" s="199"/>
      <c r="AJZ10" s="199"/>
      <c r="AKA10" s="199"/>
      <c r="AKB10" s="199"/>
      <c r="AKC10" s="199"/>
      <c r="AKD10" s="199"/>
      <c r="AKE10" s="199"/>
      <c r="AKF10" s="189"/>
      <c r="AKG10" s="209"/>
      <c r="AKH10" s="179"/>
      <c r="AKI10" s="179"/>
      <c r="AKJ10" s="179"/>
      <c r="AKK10" s="179"/>
      <c r="AKL10" s="179"/>
      <c r="AKM10" s="179"/>
      <c r="AKN10" s="199"/>
      <c r="AKO10" s="199"/>
      <c r="AKP10" s="199"/>
      <c r="AKQ10" s="199"/>
      <c r="AKR10" s="199"/>
      <c r="AKS10" s="199"/>
      <c r="AKT10" s="199"/>
      <c r="AKU10" s="199"/>
      <c r="AKV10" s="189"/>
      <c r="AKW10" s="209"/>
      <c r="AKX10" s="179"/>
      <c r="AKY10" s="179"/>
      <c r="AKZ10" s="179"/>
      <c r="ALA10" s="179"/>
      <c r="ALB10" s="179"/>
      <c r="ALC10" s="179"/>
      <c r="ALD10" s="199"/>
      <c r="ALE10" s="199"/>
      <c r="ALF10" s="199"/>
      <c r="ALG10" s="199"/>
      <c r="ALH10" s="199"/>
      <c r="ALI10" s="199"/>
      <c r="ALJ10" s="199"/>
      <c r="ALK10" s="199"/>
      <c r="ALL10" s="189"/>
      <c r="ALM10" s="209"/>
      <c r="ALN10" s="179"/>
      <c r="ALO10" s="179"/>
      <c r="ALP10" s="179"/>
      <c r="ALQ10" s="179"/>
      <c r="ALR10" s="179"/>
      <c r="ALS10" s="179"/>
      <c r="ALT10" s="199"/>
      <c r="ALU10" s="199"/>
      <c r="ALV10" s="199"/>
      <c r="ALW10" s="199"/>
      <c r="ALX10" s="199"/>
      <c r="ALY10" s="199"/>
      <c r="ALZ10" s="199"/>
      <c r="AMA10" s="199"/>
      <c r="AMB10" s="189"/>
      <c r="AMC10" s="209"/>
      <c r="AMD10" s="179"/>
      <c r="AME10" s="179"/>
      <c r="AMF10" s="179"/>
      <c r="AMG10" s="179"/>
      <c r="AMH10" s="179"/>
      <c r="AMI10" s="179"/>
      <c r="AMJ10" s="199"/>
      <c r="AMK10" s="199"/>
      <c r="AML10" s="199"/>
      <c r="AMM10" s="199"/>
      <c r="AMN10" s="199"/>
      <c r="AMO10" s="199"/>
      <c r="AMP10" s="199"/>
      <c r="AMQ10" s="199"/>
      <c r="AMR10" s="189"/>
      <c r="AMS10" s="209"/>
      <c r="AMT10" s="179"/>
      <c r="AMU10" s="179"/>
      <c r="AMV10" s="179"/>
      <c r="AMW10" s="179"/>
      <c r="AMX10" s="179"/>
      <c r="AMY10" s="179"/>
      <c r="AMZ10" s="199"/>
      <c r="ANA10" s="199"/>
      <c r="ANB10" s="199"/>
      <c r="ANC10" s="199"/>
      <c r="AND10" s="199"/>
      <c r="ANE10" s="199"/>
      <c r="ANF10" s="199"/>
      <c r="ANG10" s="199"/>
      <c r="ANH10" s="189"/>
      <c r="ANI10" s="209"/>
      <c r="ANJ10" s="179"/>
      <c r="ANK10" s="179"/>
      <c r="ANL10" s="179"/>
      <c r="ANM10" s="179"/>
      <c r="ANN10" s="179"/>
      <c r="ANO10" s="179"/>
      <c r="ANP10" s="199"/>
      <c r="ANQ10" s="199"/>
      <c r="ANR10" s="199"/>
      <c r="ANS10" s="199"/>
      <c r="ANT10" s="199"/>
      <c r="ANU10" s="199"/>
      <c r="ANV10" s="199"/>
      <c r="ANW10" s="199"/>
      <c r="ANX10" s="189"/>
      <c r="ANY10" s="209"/>
      <c r="ANZ10" s="179"/>
      <c r="AOA10" s="179"/>
      <c r="AOB10" s="179"/>
      <c r="AOC10" s="179"/>
      <c r="AOD10" s="179"/>
      <c r="AOE10" s="179"/>
      <c r="AOF10" s="199"/>
      <c r="AOG10" s="199"/>
      <c r="AOH10" s="199"/>
      <c r="AOI10" s="199"/>
      <c r="AOJ10" s="199"/>
      <c r="AOK10" s="199"/>
      <c r="AOL10" s="199"/>
      <c r="AOM10" s="199"/>
      <c r="AON10" s="189"/>
      <c r="AOO10" s="209"/>
      <c r="AOP10" s="179"/>
      <c r="AOQ10" s="179"/>
      <c r="AOR10" s="179"/>
      <c r="AOS10" s="179"/>
      <c r="AOT10" s="179"/>
      <c r="AOU10" s="179"/>
      <c r="AOV10" s="199"/>
      <c r="AOW10" s="199"/>
      <c r="AOX10" s="199"/>
      <c r="AOY10" s="199"/>
      <c r="AOZ10" s="199"/>
      <c r="APA10" s="199"/>
      <c r="APB10" s="199"/>
      <c r="APC10" s="199"/>
      <c r="APD10" s="189"/>
      <c r="APE10" s="209"/>
      <c r="APF10" s="179"/>
      <c r="APG10" s="179"/>
      <c r="APH10" s="179"/>
      <c r="API10" s="179"/>
      <c r="APJ10" s="179"/>
      <c r="APK10" s="179"/>
      <c r="APL10" s="199"/>
      <c r="APM10" s="199"/>
      <c r="APN10" s="199"/>
      <c r="APO10" s="199"/>
      <c r="APP10" s="199"/>
      <c r="APQ10" s="199"/>
      <c r="APR10" s="199"/>
      <c r="APS10" s="199"/>
      <c r="APT10" s="189"/>
      <c r="APU10" s="209"/>
      <c r="APV10" s="179"/>
      <c r="APW10" s="179"/>
      <c r="APX10" s="179"/>
      <c r="APY10" s="179"/>
      <c r="APZ10" s="179"/>
      <c r="AQA10" s="179"/>
      <c r="AQB10" s="199"/>
      <c r="AQC10" s="199"/>
      <c r="AQD10" s="199"/>
      <c r="AQE10" s="199"/>
      <c r="AQF10" s="199"/>
      <c r="AQG10" s="199"/>
      <c r="AQH10" s="199"/>
      <c r="AQI10" s="199"/>
      <c r="AQJ10" s="189"/>
      <c r="AQK10" s="209"/>
      <c r="AQL10" s="179"/>
      <c r="AQM10" s="179"/>
      <c r="AQN10" s="179"/>
      <c r="AQO10" s="179"/>
      <c r="AQP10" s="179"/>
      <c r="AQQ10" s="179"/>
      <c r="AQR10" s="199"/>
      <c r="AQS10" s="199"/>
      <c r="AQT10" s="199"/>
      <c r="AQU10" s="199"/>
      <c r="AQV10" s="199"/>
      <c r="AQW10" s="199"/>
      <c r="AQX10" s="199"/>
      <c r="AQY10" s="199"/>
      <c r="AQZ10" s="189"/>
      <c r="ARA10" s="209"/>
      <c r="ARB10" s="179"/>
      <c r="ARC10" s="179"/>
      <c r="ARD10" s="179"/>
      <c r="ARE10" s="179"/>
      <c r="ARF10" s="179"/>
      <c r="ARG10" s="179"/>
      <c r="ARH10" s="199"/>
      <c r="ARI10" s="199"/>
      <c r="ARJ10" s="199"/>
      <c r="ARK10" s="199"/>
      <c r="ARL10" s="199"/>
      <c r="ARM10" s="199"/>
      <c r="ARN10" s="199"/>
      <c r="ARO10" s="199"/>
      <c r="ARP10" s="189"/>
      <c r="ARQ10" s="209"/>
      <c r="ARR10" s="179"/>
      <c r="ARS10" s="179"/>
      <c r="ART10" s="179"/>
      <c r="ARU10" s="179"/>
      <c r="ARV10" s="179"/>
      <c r="ARW10" s="179"/>
      <c r="ARX10" s="199"/>
      <c r="ARY10" s="199"/>
      <c r="ARZ10" s="199"/>
      <c r="ASA10" s="199"/>
      <c r="ASB10" s="199"/>
      <c r="ASC10" s="199"/>
      <c r="ASD10" s="199"/>
      <c r="ASE10" s="199"/>
      <c r="ASF10" s="189"/>
      <c r="ASG10" s="209"/>
      <c r="ASH10" s="179"/>
      <c r="ASI10" s="179"/>
      <c r="ASJ10" s="179"/>
      <c r="ASK10" s="179"/>
      <c r="ASL10" s="179"/>
      <c r="ASM10" s="179"/>
      <c r="ASN10" s="199"/>
      <c r="ASO10" s="199"/>
      <c r="ASP10" s="199"/>
      <c r="ASQ10" s="199"/>
      <c r="ASR10" s="199"/>
      <c r="ASS10" s="199"/>
      <c r="AST10" s="199"/>
      <c r="ASU10" s="199"/>
      <c r="ASV10" s="189"/>
      <c r="ASW10" s="209"/>
      <c r="ASX10" s="179"/>
      <c r="ASY10" s="179"/>
      <c r="ASZ10" s="179"/>
      <c r="ATA10" s="179"/>
      <c r="ATB10" s="179"/>
      <c r="ATC10" s="179"/>
      <c r="ATD10" s="199"/>
      <c r="ATE10" s="199"/>
      <c r="ATF10" s="199"/>
      <c r="ATG10" s="199"/>
      <c r="ATH10" s="199"/>
      <c r="ATI10" s="199"/>
      <c r="ATJ10" s="199"/>
      <c r="ATK10" s="199"/>
      <c r="ATL10" s="189"/>
      <c r="ATM10" s="209"/>
      <c r="ATN10" s="179"/>
      <c r="ATO10" s="179"/>
      <c r="ATP10" s="179"/>
      <c r="ATQ10" s="179"/>
      <c r="ATR10" s="179"/>
      <c r="ATS10" s="179"/>
      <c r="ATT10" s="199"/>
      <c r="ATU10" s="199"/>
      <c r="ATV10" s="199"/>
      <c r="ATW10" s="199"/>
      <c r="ATX10" s="199"/>
      <c r="ATY10" s="199"/>
      <c r="ATZ10" s="199"/>
      <c r="AUA10" s="199"/>
      <c r="AUB10" s="189"/>
      <c r="AUC10" s="209"/>
      <c r="AUD10" s="179"/>
      <c r="AUE10" s="179"/>
      <c r="AUF10" s="179"/>
      <c r="AUG10" s="179"/>
      <c r="AUH10" s="179"/>
      <c r="AUI10" s="179"/>
      <c r="AUJ10" s="199"/>
      <c r="AUK10" s="199"/>
      <c r="AUL10" s="199"/>
      <c r="AUM10" s="199"/>
      <c r="AUN10" s="199"/>
      <c r="AUO10" s="199"/>
      <c r="AUP10" s="199"/>
      <c r="AUQ10" s="199"/>
      <c r="AUR10" s="189"/>
      <c r="AUS10" s="209"/>
      <c r="AUT10" s="179"/>
      <c r="AUU10" s="179"/>
      <c r="AUV10" s="179"/>
      <c r="AUW10" s="179"/>
      <c r="AUX10" s="179"/>
      <c r="AUY10" s="179"/>
      <c r="AUZ10" s="199"/>
      <c r="AVA10" s="199"/>
      <c r="AVB10" s="199"/>
      <c r="AVC10" s="199"/>
      <c r="AVD10" s="199"/>
      <c r="AVE10" s="199"/>
      <c r="AVF10" s="199"/>
      <c r="AVG10" s="199"/>
      <c r="AVH10" s="189"/>
      <c r="AVI10" s="209"/>
      <c r="AVJ10" s="179"/>
      <c r="AVK10" s="179"/>
      <c r="AVL10" s="179"/>
      <c r="AVM10" s="179"/>
      <c r="AVN10" s="179"/>
      <c r="AVO10" s="179"/>
      <c r="AVP10" s="199"/>
      <c r="AVQ10" s="199"/>
      <c r="AVR10" s="199"/>
      <c r="AVS10" s="199"/>
      <c r="AVT10" s="199"/>
      <c r="AVU10" s="199"/>
      <c r="AVV10" s="199"/>
      <c r="AVW10" s="199"/>
      <c r="AVX10" s="189"/>
      <c r="AVY10" s="209"/>
      <c r="AVZ10" s="179"/>
      <c r="AWA10" s="179"/>
      <c r="AWB10" s="179"/>
      <c r="AWC10" s="179"/>
      <c r="AWD10" s="179"/>
      <c r="AWE10" s="179"/>
      <c r="AWF10" s="199"/>
      <c r="AWG10" s="199"/>
      <c r="AWH10" s="199"/>
      <c r="AWI10" s="199"/>
      <c r="AWJ10" s="199"/>
      <c r="AWK10" s="199"/>
      <c r="AWL10" s="199"/>
      <c r="AWM10" s="199"/>
      <c r="AWN10" s="189"/>
      <c r="AWO10" s="209"/>
      <c r="AWP10" s="179"/>
      <c r="AWQ10" s="179"/>
      <c r="AWR10" s="179"/>
      <c r="AWS10" s="179"/>
      <c r="AWT10" s="179"/>
      <c r="AWU10" s="179"/>
      <c r="AWV10" s="199"/>
      <c r="AWW10" s="199"/>
      <c r="AWX10" s="199"/>
      <c r="AWY10" s="199"/>
      <c r="AWZ10" s="199"/>
      <c r="AXA10" s="199"/>
      <c r="AXB10" s="199"/>
      <c r="AXC10" s="199"/>
      <c r="AXD10" s="189"/>
      <c r="AXE10" s="209"/>
      <c r="AXF10" s="179"/>
      <c r="AXG10" s="179"/>
      <c r="AXH10" s="179"/>
      <c r="AXI10" s="179"/>
      <c r="AXJ10" s="179"/>
      <c r="AXK10" s="179"/>
      <c r="AXL10" s="199"/>
      <c r="AXM10" s="199"/>
      <c r="AXN10" s="199"/>
      <c r="AXO10" s="199"/>
      <c r="AXP10" s="199"/>
      <c r="AXQ10" s="199"/>
      <c r="AXR10" s="199"/>
      <c r="AXS10" s="199"/>
      <c r="AXT10" s="189"/>
      <c r="AXU10" s="209"/>
      <c r="AXV10" s="179"/>
      <c r="AXW10" s="179"/>
      <c r="AXX10" s="179"/>
      <c r="AXY10" s="179"/>
      <c r="AXZ10" s="179"/>
      <c r="AYA10" s="179"/>
      <c r="AYB10" s="199"/>
      <c r="AYC10" s="199"/>
      <c r="AYD10" s="199"/>
      <c r="AYE10" s="199"/>
      <c r="AYF10" s="199"/>
      <c r="AYG10" s="199"/>
      <c r="AYH10" s="199"/>
      <c r="AYI10" s="199"/>
      <c r="AYJ10" s="189"/>
      <c r="AYK10" s="209"/>
      <c r="AYL10" s="179"/>
      <c r="AYM10" s="179"/>
      <c r="AYN10" s="179"/>
      <c r="AYO10" s="179"/>
      <c r="AYP10" s="179"/>
      <c r="AYQ10" s="179"/>
      <c r="AYR10" s="199"/>
      <c r="AYS10" s="199"/>
      <c r="AYT10" s="199"/>
      <c r="AYU10" s="199"/>
      <c r="AYV10" s="199"/>
      <c r="AYW10" s="199"/>
      <c r="AYX10" s="199"/>
      <c r="AYY10" s="199"/>
      <c r="AYZ10" s="189"/>
      <c r="AZA10" s="209"/>
      <c r="AZB10" s="179"/>
      <c r="AZC10" s="179"/>
      <c r="AZD10" s="179"/>
      <c r="AZE10" s="179"/>
      <c r="AZF10" s="179"/>
      <c r="AZG10" s="179"/>
      <c r="AZH10" s="199"/>
      <c r="AZI10" s="199"/>
      <c r="AZJ10" s="199"/>
      <c r="AZK10" s="199"/>
      <c r="AZL10" s="199"/>
      <c r="AZM10" s="199"/>
      <c r="AZN10" s="199"/>
      <c r="AZO10" s="199"/>
      <c r="AZP10" s="189"/>
      <c r="AZQ10" s="209"/>
      <c r="AZR10" s="179"/>
      <c r="AZS10" s="179"/>
      <c r="AZT10" s="179"/>
      <c r="AZU10" s="179"/>
      <c r="AZV10" s="179"/>
      <c r="AZW10" s="179"/>
      <c r="AZX10" s="199"/>
      <c r="AZY10" s="199"/>
      <c r="AZZ10" s="199"/>
      <c r="BAA10" s="199"/>
      <c r="BAB10" s="199"/>
      <c r="BAC10" s="199"/>
      <c r="BAD10" s="199"/>
      <c r="BAE10" s="199"/>
      <c r="BAF10" s="189"/>
      <c r="BAG10" s="209"/>
      <c r="BAH10" s="179"/>
      <c r="BAI10" s="179"/>
      <c r="BAJ10" s="179"/>
      <c r="BAK10" s="179"/>
      <c r="BAL10" s="179"/>
      <c r="BAM10" s="179"/>
      <c r="BAN10" s="199"/>
      <c r="BAO10" s="199"/>
      <c r="BAP10" s="199"/>
      <c r="BAQ10" s="199"/>
      <c r="BAR10" s="199"/>
      <c r="BAS10" s="199"/>
      <c r="BAT10" s="199"/>
      <c r="BAU10" s="199"/>
      <c r="BAV10" s="189"/>
      <c r="BAW10" s="209"/>
      <c r="BAX10" s="179"/>
      <c r="BAY10" s="179"/>
      <c r="BAZ10" s="179"/>
      <c r="BBA10" s="179"/>
      <c r="BBB10" s="179"/>
      <c r="BBC10" s="179"/>
      <c r="BBD10" s="199"/>
      <c r="BBE10" s="199"/>
      <c r="BBF10" s="199"/>
      <c r="BBG10" s="199"/>
      <c r="BBH10" s="199"/>
      <c r="BBI10" s="199"/>
      <c r="BBJ10" s="199"/>
      <c r="BBK10" s="199"/>
      <c r="BBL10" s="189"/>
      <c r="BBM10" s="209"/>
      <c r="BBN10" s="179"/>
      <c r="BBO10" s="179"/>
      <c r="BBP10" s="179"/>
      <c r="BBQ10" s="179"/>
      <c r="BBR10" s="179"/>
      <c r="BBS10" s="179"/>
      <c r="BBT10" s="199"/>
      <c r="BBU10" s="199"/>
      <c r="BBV10" s="199"/>
      <c r="BBW10" s="199"/>
      <c r="BBX10" s="199"/>
      <c r="BBY10" s="199"/>
      <c r="BBZ10" s="199"/>
      <c r="BCA10" s="199"/>
      <c r="BCB10" s="189"/>
      <c r="BCC10" s="209"/>
      <c r="BCD10" s="179"/>
      <c r="BCE10" s="179"/>
      <c r="BCF10" s="179"/>
      <c r="BCG10" s="179"/>
      <c r="BCH10" s="179"/>
      <c r="BCI10" s="179"/>
      <c r="BCJ10" s="199"/>
      <c r="BCK10" s="199"/>
      <c r="BCL10" s="199"/>
      <c r="BCM10" s="199"/>
      <c r="BCN10" s="199"/>
      <c r="BCO10" s="199"/>
      <c r="BCP10" s="199"/>
      <c r="BCQ10" s="199"/>
      <c r="BCR10" s="189"/>
      <c r="BCS10" s="209"/>
      <c r="BCT10" s="179"/>
      <c r="BCU10" s="179"/>
      <c r="BCV10" s="179"/>
      <c r="BCW10" s="179"/>
      <c r="BCX10" s="179"/>
      <c r="BCY10" s="179"/>
      <c r="BCZ10" s="199"/>
      <c r="BDA10" s="199"/>
      <c r="BDB10" s="199"/>
      <c r="BDC10" s="199"/>
      <c r="BDD10" s="199"/>
      <c r="BDE10" s="199"/>
      <c r="BDF10" s="199"/>
      <c r="BDG10" s="199"/>
      <c r="BDH10" s="189"/>
      <c r="BDI10" s="209"/>
      <c r="BDJ10" s="179"/>
      <c r="BDK10" s="179"/>
      <c r="BDL10" s="179"/>
      <c r="BDM10" s="179"/>
      <c r="BDN10" s="179"/>
      <c r="BDO10" s="179"/>
      <c r="BDP10" s="199"/>
      <c r="BDQ10" s="199"/>
      <c r="BDR10" s="199"/>
      <c r="BDS10" s="199"/>
      <c r="BDT10" s="199"/>
      <c r="BDU10" s="199"/>
      <c r="BDV10" s="199"/>
      <c r="BDW10" s="199"/>
      <c r="BDX10" s="189"/>
      <c r="BDY10" s="209"/>
      <c r="BDZ10" s="179"/>
      <c r="BEA10" s="179"/>
      <c r="BEB10" s="179"/>
      <c r="BEC10" s="179"/>
      <c r="BED10" s="179"/>
      <c r="BEE10" s="179"/>
      <c r="BEF10" s="199"/>
      <c r="BEG10" s="199"/>
      <c r="BEH10" s="199"/>
      <c r="BEI10" s="199"/>
      <c r="BEJ10" s="199"/>
      <c r="BEK10" s="199"/>
      <c r="BEL10" s="199"/>
      <c r="BEM10" s="199"/>
      <c r="BEN10" s="189"/>
      <c r="BEO10" s="209"/>
      <c r="BEP10" s="179"/>
      <c r="BEQ10" s="179"/>
      <c r="BER10" s="179"/>
      <c r="BES10" s="179"/>
      <c r="BET10" s="179"/>
      <c r="BEU10" s="179"/>
      <c r="BEV10" s="199"/>
      <c r="BEW10" s="199"/>
      <c r="BEX10" s="199"/>
      <c r="BEY10" s="199"/>
      <c r="BEZ10" s="199"/>
      <c r="BFA10" s="199"/>
      <c r="BFB10" s="199"/>
      <c r="BFC10" s="199"/>
      <c r="BFD10" s="189"/>
      <c r="BFE10" s="209"/>
      <c r="BFF10" s="179"/>
      <c r="BFG10" s="179"/>
      <c r="BFH10" s="179"/>
      <c r="BFI10" s="179"/>
      <c r="BFJ10" s="179"/>
      <c r="BFK10" s="179"/>
      <c r="BFL10" s="199"/>
      <c r="BFM10" s="199"/>
      <c r="BFN10" s="199"/>
      <c r="BFO10" s="199"/>
      <c r="BFP10" s="199"/>
      <c r="BFQ10" s="199"/>
      <c r="BFR10" s="199"/>
      <c r="BFS10" s="199"/>
      <c r="BFT10" s="189"/>
      <c r="BFU10" s="209"/>
      <c r="BFV10" s="179"/>
      <c r="BFW10" s="179"/>
      <c r="BFX10" s="179"/>
      <c r="BFY10" s="179"/>
      <c r="BFZ10" s="179"/>
      <c r="BGA10" s="179"/>
      <c r="BGB10" s="199"/>
      <c r="BGC10" s="199"/>
      <c r="BGD10" s="199"/>
      <c r="BGE10" s="199"/>
      <c r="BGF10" s="199"/>
      <c r="BGG10" s="199"/>
      <c r="BGH10" s="199"/>
      <c r="BGI10" s="199"/>
      <c r="BGJ10" s="189"/>
      <c r="BGK10" s="209"/>
      <c r="BGL10" s="179"/>
      <c r="BGM10" s="179"/>
      <c r="BGN10" s="179"/>
      <c r="BGO10" s="179"/>
      <c r="BGP10" s="179"/>
      <c r="BGQ10" s="179"/>
      <c r="BGR10" s="199"/>
      <c r="BGS10" s="199"/>
      <c r="BGT10" s="199"/>
      <c r="BGU10" s="199"/>
      <c r="BGV10" s="199"/>
      <c r="BGW10" s="199"/>
      <c r="BGX10" s="199"/>
      <c r="BGY10" s="199"/>
      <c r="BGZ10" s="189"/>
      <c r="BHA10" s="209"/>
      <c r="BHB10" s="179"/>
      <c r="BHC10" s="179"/>
      <c r="BHD10" s="179"/>
      <c r="BHE10" s="179"/>
      <c r="BHF10" s="179"/>
      <c r="BHG10" s="179"/>
      <c r="BHH10" s="199"/>
      <c r="BHI10" s="199"/>
      <c r="BHJ10" s="199"/>
      <c r="BHK10" s="199"/>
      <c r="BHL10" s="199"/>
      <c r="BHM10" s="199"/>
      <c r="BHN10" s="199"/>
      <c r="BHO10" s="199"/>
      <c r="BHP10" s="189"/>
      <c r="BHQ10" s="209"/>
      <c r="BHR10" s="179"/>
      <c r="BHS10" s="179"/>
      <c r="BHT10" s="179"/>
      <c r="BHU10" s="179"/>
      <c r="BHV10" s="179"/>
      <c r="BHW10" s="179"/>
      <c r="BHX10" s="199"/>
      <c r="BHY10" s="199"/>
      <c r="BHZ10" s="199"/>
      <c r="BIA10" s="199"/>
      <c r="BIB10" s="199"/>
      <c r="BIC10" s="199"/>
      <c r="BID10" s="199"/>
      <c r="BIE10" s="199"/>
      <c r="BIF10" s="189"/>
      <c r="BIG10" s="209"/>
      <c r="BIH10" s="179"/>
      <c r="BII10" s="179"/>
      <c r="BIJ10" s="179"/>
      <c r="BIK10" s="179"/>
      <c r="BIL10" s="179"/>
      <c r="BIM10" s="179"/>
      <c r="BIN10" s="199"/>
      <c r="BIO10" s="199"/>
      <c r="BIP10" s="199"/>
      <c r="BIQ10" s="199"/>
      <c r="BIR10" s="199"/>
      <c r="BIS10" s="199"/>
      <c r="BIT10" s="199"/>
      <c r="BIU10" s="199"/>
      <c r="BIV10" s="189"/>
      <c r="BIW10" s="209"/>
      <c r="BIX10" s="179"/>
      <c r="BIY10" s="179"/>
      <c r="BIZ10" s="179"/>
      <c r="BJA10" s="179"/>
      <c r="BJB10" s="179"/>
      <c r="BJC10" s="179"/>
      <c r="BJD10" s="199"/>
      <c r="BJE10" s="199"/>
      <c r="BJF10" s="199"/>
      <c r="BJG10" s="199"/>
      <c r="BJH10" s="199"/>
      <c r="BJI10" s="199"/>
      <c r="BJJ10" s="199"/>
      <c r="BJK10" s="199"/>
      <c r="BJL10" s="189"/>
      <c r="BJM10" s="209"/>
      <c r="BJN10" s="179"/>
      <c r="BJO10" s="179"/>
      <c r="BJP10" s="179"/>
      <c r="BJQ10" s="179"/>
      <c r="BJR10" s="179"/>
      <c r="BJS10" s="179"/>
      <c r="BJT10" s="199"/>
      <c r="BJU10" s="199"/>
      <c r="BJV10" s="199"/>
      <c r="BJW10" s="199"/>
      <c r="BJX10" s="199"/>
      <c r="BJY10" s="199"/>
      <c r="BJZ10" s="199"/>
      <c r="BKA10" s="199"/>
      <c r="BKB10" s="189"/>
      <c r="BKC10" s="209"/>
      <c r="BKD10" s="179"/>
      <c r="BKE10" s="179"/>
      <c r="BKF10" s="179"/>
      <c r="BKG10" s="179"/>
      <c r="BKH10" s="179"/>
      <c r="BKI10" s="179"/>
      <c r="BKJ10" s="199"/>
      <c r="BKK10" s="199"/>
      <c r="BKL10" s="199"/>
      <c r="BKM10" s="199"/>
      <c r="BKN10" s="199"/>
      <c r="BKO10" s="199"/>
      <c r="BKP10" s="199"/>
      <c r="BKQ10" s="199"/>
      <c r="BKR10" s="189"/>
      <c r="BKS10" s="209"/>
      <c r="BKT10" s="179"/>
      <c r="BKU10" s="179"/>
      <c r="BKV10" s="179"/>
      <c r="BKW10" s="179"/>
      <c r="BKX10" s="179"/>
      <c r="BKY10" s="179"/>
      <c r="BKZ10" s="199"/>
      <c r="BLA10" s="199"/>
      <c r="BLB10" s="199"/>
      <c r="BLC10" s="199"/>
      <c r="BLD10" s="199"/>
      <c r="BLE10" s="199"/>
      <c r="BLF10" s="199"/>
      <c r="BLG10" s="199"/>
      <c r="BLH10" s="189"/>
      <c r="BLI10" s="209"/>
      <c r="BLJ10" s="179"/>
      <c r="BLK10" s="179"/>
      <c r="BLL10" s="179"/>
      <c r="BLM10" s="179"/>
      <c r="BLN10" s="179"/>
      <c r="BLO10" s="179"/>
      <c r="BLP10" s="199"/>
      <c r="BLQ10" s="199"/>
      <c r="BLR10" s="199"/>
      <c r="BLS10" s="199"/>
      <c r="BLT10" s="199"/>
      <c r="BLU10" s="199"/>
      <c r="BLV10" s="199"/>
      <c r="BLW10" s="199"/>
      <c r="BLX10" s="189"/>
      <c r="BLY10" s="209"/>
      <c r="BLZ10" s="179"/>
      <c r="BMA10" s="179"/>
      <c r="BMB10" s="179"/>
      <c r="BMC10" s="179"/>
      <c r="BMD10" s="179"/>
      <c r="BME10" s="179"/>
      <c r="BMF10" s="199"/>
      <c r="BMG10" s="199"/>
      <c r="BMH10" s="199"/>
      <c r="BMI10" s="199"/>
      <c r="BMJ10" s="199"/>
      <c r="BMK10" s="199"/>
      <c r="BML10" s="199"/>
      <c r="BMM10" s="199"/>
      <c r="BMN10" s="189"/>
      <c r="BMO10" s="209"/>
      <c r="BMP10" s="179"/>
      <c r="BMQ10" s="179"/>
      <c r="BMR10" s="179"/>
      <c r="BMS10" s="179"/>
      <c r="BMT10" s="179"/>
      <c r="BMU10" s="179"/>
      <c r="BMV10" s="199"/>
      <c r="BMW10" s="199"/>
      <c r="BMX10" s="199"/>
      <c r="BMY10" s="199"/>
      <c r="BMZ10" s="199"/>
      <c r="BNA10" s="199"/>
      <c r="BNB10" s="199"/>
      <c r="BNC10" s="199"/>
      <c r="BND10" s="189"/>
      <c r="BNE10" s="209"/>
      <c r="BNF10" s="179"/>
      <c r="BNG10" s="179"/>
      <c r="BNH10" s="179"/>
      <c r="BNI10" s="179"/>
      <c r="BNJ10" s="179"/>
      <c r="BNK10" s="179"/>
      <c r="BNL10" s="199"/>
      <c r="BNM10" s="199"/>
      <c r="BNN10" s="199"/>
      <c r="BNO10" s="199"/>
      <c r="BNP10" s="199"/>
      <c r="BNQ10" s="199"/>
      <c r="BNR10" s="199"/>
      <c r="BNS10" s="199"/>
      <c r="BNT10" s="189"/>
      <c r="BNU10" s="209"/>
      <c r="BNV10" s="179"/>
      <c r="BNW10" s="179"/>
      <c r="BNX10" s="179"/>
      <c r="BNY10" s="179"/>
      <c r="BNZ10" s="179"/>
      <c r="BOA10" s="179"/>
      <c r="BOB10" s="199"/>
      <c r="BOC10" s="199"/>
      <c r="BOD10" s="199"/>
      <c r="BOE10" s="199"/>
      <c r="BOF10" s="199"/>
      <c r="BOG10" s="199"/>
      <c r="BOH10" s="199"/>
      <c r="BOI10" s="199"/>
      <c r="BOJ10" s="189"/>
      <c r="BOK10" s="209"/>
      <c r="BOL10" s="179"/>
      <c r="BOM10" s="179"/>
      <c r="BON10" s="179"/>
      <c r="BOO10" s="179"/>
      <c r="BOP10" s="179"/>
      <c r="BOQ10" s="179"/>
      <c r="BOR10" s="199"/>
      <c r="BOS10" s="199"/>
      <c r="BOT10" s="199"/>
      <c r="BOU10" s="199"/>
      <c r="BOV10" s="199"/>
      <c r="BOW10" s="199"/>
      <c r="BOX10" s="199"/>
      <c r="BOY10" s="199"/>
      <c r="BOZ10" s="189"/>
      <c r="BPA10" s="209"/>
      <c r="BPB10" s="179"/>
      <c r="BPC10" s="179"/>
      <c r="BPD10" s="179"/>
      <c r="BPE10" s="179"/>
      <c r="BPF10" s="179"/>
      <c r="BPG10" s="179"/>
      <c r="BPH10" s="199"/>
      <c r="BPI10" s="199"/>
      <c r="BPJ10" s="199"/>
      <c r="BPK10" s="199"/>
      <c r="BPL10" s="199"/>
      <c r="BPM10" s="199"/>
      <c r="BPN10" s="199"/>
      <c r="BPO10" s="199"/>
      <c r="BPP10" s="189"/>
      <c r="BPQ10" s="209"/>
      <c r="BPR10" s="179"/>
      <c r="BPS10" s="179"/>
      <c r="BPT10" s="179"/>
      <c r="BPU10" s="179"/>
      <c r="BPV10" s="179"/>
      <c r="BPW10" s="179"/>
      <c r="BPX10" s="199"/>
      <c r="BPY10" s="199"/>
      <c r="BPZ10" s="199"/>
      <c r="BQA10" s="199"/>
      <c r="BQB10" s="199"/>
      <c r="BQC10" s="199"/>
      <c r="BQD10" s="199"/>
      <c r="BQE10" s="199"/>
      <c r="BQF10" s="189"/>
      <c r="BQG10" s="209"/>
      <c r="BQH10" s="179"/>
      <c r="BQI10" s="179"/>
      <c r="BQJ10" s="179"/>
      <c r="BQK10" s="179"/>
      <c r="BQL10" s="179"/>
      <c r="BQM10" s="179"/>
      <c r="BQN10" s="199"/>
      <c r="BQO10" s="199"/>
      <c r="BQP10" s="199"/>
      <c r="BQQ10" s="199"/>
      <c r="BQR10" s="199"/>
      <c r="BQS10" s="199"/>
      <c r="BQT10" s="199"/>
      <c r="BQU10" s="199"/>
      <c r="BQV10" s="189"/>
      <c r="BQW10" s="209"/>
      <c r="BQX10" s="179"/>
      <c r="BQY10" s="179"/>
      <c r="BQZ10" s="179"/>
      <c r="BRA10" s="179"/>
      <c r="BRB10" s="179"/>
      <c r="BRC10" s="179"/>
      <c r="BRD10" s="199"/>
      <c r="BRE10" s="199"/>
      <c r="BRF10" s="199"/>
      <c r="BRG10" s="199"/>
      <c r="BRH10" s="199"/>
      <c r="BRI10" s="199"/>
      <c r="BRJ10" s="199"/>
      <c r="BRK10" s="199"/>
      <c r="BRL10" s="189"/>
      <c r="BRM10" s="209"/>
      <c r="BRN10" s="179"/>
      <c r="BRO10" s="179"/>
      <c r="BRP10" s="179"/>
      <c r="BRQ10" s="179"/>
      <c r="BRR10" s="179"/>
      <c r="BRS10" s="179"/>
      <c r="BRT10" s="199"/>
      <c r="BRU10" s="199"/>
      <c r="BRV10" s="199"/>
      <c r="BRW10" s="199"/>
      <c r="BRX10" s="199"/>
      <c r="BRY10" s="199"/>
      <c r="BRZ10" s="199"/>
      <c r="BSA10" s="199"/>
      <c r="BSB10" s="189"/>
      <c r="BSC10" s="209"/>
      <c r="BSD10" s="179"/>
      <c r="BSE10" s="179"/>
      <c r="BSF10" s="179"/>
      <c r="BSG10" s="179"/>
      <c r="BSH10" s="179"/>
      <c r="BSI10" s="179"/>
      <c r="BSJ10" s="199"/>
      <c r="BSK10" s="199"/>
      <c r="BSL10" s="199"/>
      <c r="BSM10" s="199"/>
      <c r="BSN10" s="199"/>
      <c r="BSO10" s="199"/>
      <c r="BSP10" s="199"/>
      <c r="BSQ10" s="199"/>
      <c r="BSR10" s="189"/>
      <c r="BSS10" s="209"/>
      <c r="BST10" s="179"/>
      <c r="BSU10" s="179"/>
      <c r="BSV10" s="179"/>
      <c r="BSW10" s="179"/>
      <c r="BSX10" s="179"/>
      <c r="BSY10" s="179"/>
      <c r="BSZ10" s="199"/>
      <c r="BTA10" s="199"/>
      <c r="BTB10" s="199"/>
      <c r="BTC10" s="199"/>
      <c r="BTD10" s="199"/>
      <c r="BTE10" s="199"/>
      <c r="BTF10" s="199"/>
      <c r="BTG10" s="199"/>
      <c r="BTH10" s="189"/>
      <c r="BTI10" s="209"/>
      <c r="BTJ10" s="179"/>
      <c r="BTK10" s="179"/>
      <c r="BTL10" s="179"/>
      <c r="BTM10" s="179"/>
      <c r="BTN10" s="179"/>
      <c r="BTO10" s="179"/>
      <c r="BTP10" s="199"/>
      <c r="BTQ10" s="199"/>
      <c r="BTR10" s="199"/>
      <c r="BTS10" s="199"/>
      <c r="BTT10" s="199"/>
      <c r="BTU10" s="199"/>
      <c r="BTV10" s="199"/>
      <c r="BTW10" s="199"/>
      <c r="BTX10" s="189"/>
      <c r="BTY10" s="209"/>
      <c r="BTZ10" s="179"/>
      <c r="BUA10" s="179"/>
      <c r="BUB10" s="179"/>
      <c r="BUC10" s="179"/>
      <c r="BUD10" s="179"/>
      <c r="BUE10" s="179"/>
      <c r="BUF10" s="199"/>
      <c r="BUG10" s="199"/>
      <c r="BUH10" s="199"/>
      <c r="BUI10" s="199"/>
      <c r="BUJ10" s="199"/>
      <c r="BUK10" s="199"/>
      <c r="BUL10" s="199"/>
      <c r="BUM10" s="199"/>
      <c r="BUN10" s="189"/>
      <c r="BUO10" s="209"/>
      <c r="BUP10" s="179"/>
      <c r="BUQ10" s="179"/>
      <c r="BUR10" s="179"/>
      <c r="BUS10" s="179"/>
      <c r="BUT10" s="179"/>
      <c r="BUU10" s="179"/>
      <c r="BUV10" s="199"/>
      <c r="BUW10" s="199"/>
      <c r="BUX10" s="199"/>
      <c r="BUY10" s="199"/>
      <c r="BUZ10" s="199"/>
      <c r="BVA10" s="199"/>
      <c r="BVB10" s="199"/>
      <c r="BVC10" s="199"/>
      <c r="BVD10" s="189"/>
      <c r="BVE10" s="209"/>
      <c r="BVF10" s="179"/>
      <c r="BVG10" s="179"/>
      <c r="BVH10" s="179"/>
      <c r="BVI10" s="179"/>
      <c r="BVJ10" s="179"/>
      <c r="BVK10" s="179"/>
      <c r="BVL10" s="199"/>
      <c r="BVM10" s="199"/>
      <c r="BVN10" s="199"/>
      <c r="BVO10" s="199"/>
      <c r="BVP10" s="199"/>
      <c r="BVQ10" s="199"/>
      <c r="BVR10" s="199"/>
      <c r="BVS10" s="199"/>
      <c r="BVT10" s="189"/>
      <c r="BVU10" s="209"/>
      <c r="BVV10" s="179"/>
      <c r="BVW10" s="179"/>
      <c r="BVX10" s="179"/>
      <c r="BVY10" s="179"/>
      <c r="BVZ10" s="179"/>
      <c r="BWA10" s="179"/>
      <c r="BWB10" s="199"/>
      <c r="BWC10" s="199"/>
      <c r="BWD10" s="199"/>
      <c r="BWE10" s="199"/>
      <c r="BWF10" s="199"/>
      <c r="BWG10" s="199"/>
      <c r="BWH10" s="199"/>
      <c r="BWI10" s="199"/>
      <c r="BWJ10" s="189"/>
      <c r="BWK10" s="209"/>
      <c r="BWL10" s="179"/>
      <c r="BWM10" s="179"/>
      <c r="BWN10" s="179"/>
      <c r="BWO10" s="179"/>
      <c r="BWP10" s="179"/>
      <c r="BWQ10" s="179"/>
      <c r="BWR10" s="199"/>
      <c r="BWS10" s="199"/>
      <c r="BWT10" s="199"/>
      <c r="BWU10" s="199"/>
      <c r="BWV10" s="199"/>
      <c r="BWW10" s="199"/>
      <c r="BWX10" s="199"/>
      <c r="BWY10" s="199"/>
      <c r="BWZ10" s="189"/>
      <c r="BXA10" s="209"/>
      <c r="BXB10" s="179"/>
      <c r="BXC10" s="179"/>
      <c r="BXD10" s="179"/>
      <c r="BXE10" s="179"/>
      <c r="BXF10" s="179"/>
      <c r="BXG10" s="179"/>
      <c r="BXH10" s="199"/>
      <c r="BXI10" s="199"/>
      <c r="BXJ10" s="199"/>
      <c r="BXK10" s="199"/>
      <c r="BXL10" s="199"/>
      <c r="BXM10" s="199"/>
      <c r="BXN10" s="199"/>
      <c r="BXO10" s="199"/>
      <c r="BXP10" s="189"/>
      <c r="BXQ10" s="209"/>
      <c r="BXR10" s="179"/>
      <c r="BXS10" s="179"/>
      <c r="BXT10" s="179"/>
      <c r="BXU10" s="179"/>
      <c r="BXV10" s="179"/>
      <c r="BXW10" s="179"/>
      <c r="BXX10" s="199"/>
      <c r="BXY10" s="199"/>
      <c r="BXZ10" s="199"/>
      <c r="BYA10" s="199"/>
      <c r="BYB10" s="199"/>
      <c r="BYC10" s="199"/>
      <c r="BYD10" s="199"/>
      <c r="BYE10" s="199"/>
      <c r="BYF10" s="189"/>
      <c r="BYG10" s="209"/>
      <c r="BYH10" s="179"/>
      <c r="BYI10" s="179"/>
      <c r="BYJ10" s="179"/>
      <c r="BYK10" s="179"/>
      <c r="BYL10" s="179"/>
      <c r="BYM10" s="179"/>
      <c r="BYN10" s="199"/>
      <c r="BYO10" s="199"/>
      <c r="BYP10" s="199"/>
      <c r="BYQ10" s="199"/>
      <c r="BYR10" s="199"/>
      <c r="BYS10" s="199"/>
      <c r="BYT10" s="199"/>
      <c r="BYU10" s="199"/>
      <c r="BYV10" s="189"/>
      <c r="BYW10" s="209"/>
      <c r="BYX10" s="179"/>
      <c r="BYY10" s="179"/>
      <c r="BYZ10" s="179"/>
      <c r="BZA10" s="179"/>
      <c r="BZB10" s="179"/>
      <c r="BZC10" s="179"/>
      <c r="BZD10" s="199"/>
      <c r="BZE10" s="199"/>
      <c r="BZF10" s="199"/>
      <c r="BZG10" s="199"/>
      <c r="BZH10" s="199"/>
      <c r="BZI10" s="199"/>
      <c r="BZJ10" s="199"/>
      <c r="BZK10" s="199"/>
      <c r="BZL10" s="189"/>
      <c r="BZM10" s="209"/>
      <c r="BZN10" s="179"/>
      <c r="BZO10" s="179"/>
      <c r="BZP10" s="179"/>
      <c r="BZQ10" s="179"/>
      <c r="BZR10" s="179"/>
      <c r="BZS10" s="179"/>
      <c r="BZT10" s="199"/>
      <c r="BZU10" s="199"/>
      <c r="BZV10" s="199"/>
      <c r="BZW10" s="199"/>
      <c r="BZX10" s="199"/>
      <c r="BZY10" s="199"/>
      <c r="BZZ10" s="199"/>
      <c r="CAA10" s="199"/>
      <c r="CAB10" s="189"/>
      <c r="CAC10" s="209"/>
      <c r="CAD10" s="179"/>
      <c r="CAE10" s="179"/>
      <c r="CAF10" s="179"/>
      <c r="CAG10" s="179"/>
      <c r="CAH10" s="179"/>
      <c r="CAI10" s="179"/>
      <c r="CAJ10" s="199"/>
      <c r="CAK10" s="199"/>
      <c r="CAL10" s="199"/>
      <c r="CAM10" s="199"/>
      <c r="CAN10" s="199"/>
      <c r="CAO10" s="199"/>
      <c r="CAP10" s="199"/>
      <c r="CAQ10" s="199"/>
      <c r="CAR10" s="189"/>
      <c r="CAS10" s="209"/>
      <c r="CAT10" s="179"/>
      <c r="CAU10" s="179"/>
      <c r="CAV10" s="179"/>
      <c r="CAW10" s="179"/>
      <c r="CAX10" s="179"/>
      <c r="CAY10" s="179"/>
      <c r="CAZ10" s="199"/>
      <c r="CBA10" s="199"/>
      <c r="CBB10" s="199"/>
      <c r="CBC10" s="199"/>
      <c r="CBD10" s="199"/>
      <c r="CBE10" s="199"/>
      <c r="CBF10" s="199"/>
      <c r="CBG10" s="199"/>
      <c r="CBH10" s="189"/>
      <c r="CBI10" s="209"/>
      <c r="CBJ10" s="179"/>
      <c r="CBK10" s="179"/>
      <c r="CBL10" s="179"/>
      <c r="CBM10" s="179"/>
      <c r="CBN10" s="179"/>
      <c r="CBO10" s="179"/>
      <c r="CBP10" s="199"/>
      <c r="CBQ10" s="199"/>
      <c r="CBR10" s="199"/>
      <c r="CBS10" s="199"/>
      <c r="CBT10" s="199"/>
      <c r="CBU10" s="199"/>
      <c r="CBV10" s="199"/>
      <c r="CBW10" s="199"/>
      <c r="CBX10" s="189"/>
      <c r="CBY10" s="209"/>
      <c r="CBZ10" s="179"/>
      <c r="CCA10" s="179"/>
      <c r="CCB10" s="179"/>
      <c r="CCC10" s="179"/>
      <c r="CCD10" s="179"/>
      <c r="CCE10" s="179"/>
      <c r="CCF10" s="199"/>
      <c r="CCG10" s="199"/>
      <c r="CCH10" s="199"/>
      <c r="CCI10" s="199"/>
      <c r="CCJ10" s="199"/>
      <c r="CCK10" s="199"/>
      <c r="CCL10" s="199"/>
      <c r="CCM10" s="199"/>
      <c r="CCN10" s="189"/>
      <c r="CCO10" s="209"/>
      <c r="CCP10" s="179"/>
      <c r="CCQ10" s="179"/>
      <c r="CCR10" s="179"/>
      <c r="CCS10" s="179"/>
      <c r="CCT10" s="179"/>
      <c r="CCU10" s="179"/>
      <c r="CCV10" s="199"/>
      <c r="CCW10" s="199"/>
      <c r="CCX10" s="199"/>
      <c r="CCY10" s="199"/>
      <c r="CCZ10" s="199"/>
      <c r="CDA10" s="199"/>
      <c r="CDB10" s="199"/>
      <c r="CDC10" s="199"/>
      <c r="CDD10" s="189"/>
      <c r="CDE10" s="209"/>
      <c r="CDF10" s="179"/>
      <c r="CDG10" s="179"/>
      <c r="CDH10" s="179"/>
      <c r="CDI10" s="179"/>
      <c r="CDJ10" s="179"/>
      <c r="CDK10" s="179"/>
      <c r="CDL10" s="199"/>
      <c r="CDM10" s="199"/>
      <c r="CDN10" s="199"/>
      <c r="CDO10" s="199"/>
      <c r="CDP10" s="199"/>
      <c r="CDQ10" s="199"/>
      <c r="CDR10" s="199"/>
      <c r="CDS10" s="199"/>
      <c r="CDT10" s="189"/>
      <c r="CDU10" s="209"/>
      <c r="CDV10" s="179"/>
      <c r="CDW10" s="179"/>
      <c r="CDX10" s="179"/>
      <c r="CDY10" s="179"/>
      <c r="CDZ10" s="179"/>
      <c r="CEA10" s="179"/>
      <c r="CEB10" s="199"/>
      <c r="CEC10" s="199"/>
      <c r="CED10" s="199"/>
      <c r="CEE10" s="199"/>
      <c r="CEF10" s="199"/>
      <c r="CEG10" s="199"/>
      <c r="CEH10" s="199"/>
      <c r="CEI10" s="199"/>
      <c r="CEJ10" s="189"/>
      <c r="CEK10" s="209"/>
      <c r="CEL10" s="179"/>
      <c r="CEM10" s="179"/>
      <c r="CEN10" s="179"/>
      <c r="CEO10" s="179"/>
      <c r="CEP10" s="179"/>
      <c r="CEQ10" s="179"/>
      <c r="CER10" s="199"/>
      <c r="CES10" s="199"/>
      <c r="CET10" s="199"/>
      <c r="CEU10" s="199"/>
      <c r="CEV10" s="199"/>
      <c r="CEW10" s="199"/>
      <c r="CEX10" s="199"/>
      <c r="CEY10" s="199"/>
      <c r="CEZ10" s="189"/>
      <c r="CFA10" s="209"/>
      <c r="CFB10" s="179"/>
      <c r="CFC10" s="179"/>
      <c r="CFD10" s="179"/>
      <c r="CFE10" s="179"/>
      <c r="CFF10" s="179"/>
      <c r="CFG10" s="179"/>
      <c r="CFH10" s="199"/>
      <c r="CFI10" s="199"/>
      <c r="CFJ10" s="199"/>
      <c r="CFK10" s="199"/>
      <c r="CFL10" s="199"/>
      <c r="CFM10" s="199"/>
      <c r="CFN10" s="199"/>
      <c r="CFO10" s="199"/>
      <c r="CFP10" s="189"/>
      <c r="CFQ10" s="209"/>
      <c r="CFR10" s="179"/>
      <c r="CFS10" s="179"/>
      <c r="CFT10" s="179"/>
      <c r="CFU10" s="179"/>
      <c r="CFV10" s="179"/>
      <c r="CFW10" s="179"/>
      <c r="CFX10" s="199"/>
      <c r="CFY10" s="199"/>
      <c r="CFZ10" s="199"/>
      <c r="CGA10" s="199"/>
      <c r="CGB10" s="199"/>
      <c r="CGC10" s="199"/>
      <c r="CGD10" s="199"/>
      <c r="CGE10" s="199"/>
      <c r="CGF10" s="189"/>
      <c r="CGG10" s="209"/>
      <c r="CGH10" s="179"/>
      <c r="CGI10" s="179"/>
      <c r="CGJ10" s="179"/>
      <c r="CGK10" s="179"/>
      <c r="CGL10" s="179"/>
      <c r="CGM10" s="179"/>
      <c r="CGN10" s="199"/>
      <c r="CGO10" s="199"/>
      <c r="CGP10" s="199"/>
      <c r="CGQ10" s="199"/>
      <c r="CGR10" s="199"/>
      <c r="CGS10" s="199"/>
      <c r="CGT10" s="199"/>
      <c r="CGU10" s="199"/>
      <c r="CGV10" s="189"/>
      <c r="CGW10" s="209"/>
      <c r="CGX10" s="179"/>
      <c r="CGY10" s="179"/>
      <c r="CGZ10" s="179"/>
      <c r="CHA10" s="179"/>
      <c r="CHB10" s="179"/>
      <c r="CHC10" s="179"/>
      <c r="CHD10" s="199"/>
      <c r="CHE10" s="199"/>
      <c r="CHF10" s="199"/>
      <c r="CHG10" s="199"/>
      <c r="CHH10" s="199"/>
      <c r="CHI10" s="199"/>
      <c r="CHJ10" s="199"/>
      <c r="CHK10" s="199"/>
      <c r="CHL10" s="189"/>
      <c r="CHM10" s="209"/>
      <c r="CHN10" s="179"/>
      <c r="CHO10" s="179"/>
      <c r="CHP10" s="179"/>
      <c r="CHQ10" s="179"/>
      <c r="CHR10" s="179"/>
      <c r="CHS10" s="179"/>
      <c r="CHT10" s="199"/>
      <c r="CHU10" s="199"/>
      <c r="CHV10" s="199"/>
      <c r="CHW10" s="199"/>
      <c r="CHX10" s="199"/>
      <c r="CHY10" s="199"/>
      <c r="CHZ10" s="199"/>
      <c r="CIA10" s="199"/>
      <c r="CIB10" s="189"/>
      <c r="CIC10" s="209"/>
      <c r="CID10" s="179"/>
      <c r="CIE10" s="179"/>
      <c r="CIF10" s="179"/>
      <c r="CIG10" s="179"/>
      <c r="CIH10" s="179"/>
      <c r="CII10" s="179"/>
      <c r="CIJ10" s="199"/>
      <c r="CIK10" s="199"/>
      <c r="CIL10" s="199"/>
      <c r="CIM10" s="199"/>
      <c r="CIN10" s="199"/>
      <c r="CIO10" s="199"/>
      <c r="CIP10" s="199"/>
      <c r="CIQ10" s="199"/>
      <c r="CIR10" s="189"/>
      <c r="CIS10" s="209"/>
      <c r="CIT10" s="179"/>
      <c r="CIU10" s="179"/>
      <c r="CIV10" s="179"/>
      <c r="CIW10" s="179"/>
      <c r="CIX10" s="179"/>
      <c r="CIY10" s="179"/>
      <c r="CIZ10" s="199"/>
      <c r="CJA10" s="199"/>
      <c r="CJB10" s="199"/>
      <c r="CJC10" s="199"/>
      <c r="CJD10" s="199"/>
      <c r="CJE10" s="199"/>
      <c r="CJF10" s="199"/>
      <c r="CJG10" s="199"/>
      <c r="CJH10" s="189"/>
      <c r="CJI10" s="209"/>
      <c r="CJJ10" s="179"/>
      <c r="CJK10" s="179"/>
      <c r="CJL10" s="179"/>
      <c r="CJM10" s="179"/>
      <c r="CJN10" s="179"/>
      <c r="CJO10" s="179"/>
      <c r="CJP10" s="199"/>
      <c r="CJQ10" s="199"/>
      <c r="CJR10" s="199"/>
      <c r="CJS10" s="199"/>
      <c r="CJT10" s="199"/>
      <c r="CJU10" s="199"/>
      <c r="CJV10" s="199"/>
      <c r="CJW10" s="199"/>
      <c r="CJX10" s="189"/>
      <c r="CJY10" s="209"/>
      <c r="CJZ10" s="179"/>
      <c r="CKA10" s="179"/>
      <c r="CKB10" s="179"/>
      <c r="CKC10" s="179"/>
      <c r="CKD10" s="179"/>
      <c r="CKE10" s="179"/>
      <c r="CKF10" s="199"/>
      <c r="CKG10" s="199"/>
      <c r="CKH10" s="199"/>
      <c r="CKI10" s="199"/>
      <c r="CKJ10" s="199"/>
      <c r="CKK10" s="199"/>
      <c r="CKL10" s="199"/>
      <c r="CKM10" s="199"/>
      <c r="CKN10" s="189"/>
      <c r="CKO10" s="209"/>
      <c r="CKP10" s="179"/>
      <c r="CKQ10" s="179"/>
      <c r="CKR10" s="179"/>
      <c r="CKS10" s="179"/>
      <c r="CKT10" s="179"/>
      <c r="CKU10" s="179"/>
      <c r="CKV10" s="199"/>
      <c r="CKW10" s="199"/>
      <c r="CKX10" s="199"/>
      <c r="CKY10" s="199"/>
      <c r="CKZ10" s="199"/>
      <c r="CLA10" s="199"/>
      <c r="CLB10" s="199"/>
      <c r="CLC10" s="199"/>
      <c r="CLD10" s="189"/>
      <c r="CLE10" s="209"/>
      <c r="CLF10" s="179"/>
      <c r="CLG10" s="179"/>
      <c r="CLH10" s="179"/>
      <c r="CLI10" s="179"/>
      <c r="CLJ10" s="179"/>
      <c r="CLK10" s="179"/>
      <c r="CLL10" s="199"/>
      <c r="CLM10" s="199"/>
      <c r="CLN10" s="199"/>
      <c r="CLO10" s="199"/>
      <c r="CLP10" s="199"/>
      <c r="CLQ10" s="199"/>
      <c r="CLR10" s="199"/>
      <c r="CLS10" s="199"/>
      <c r="CLT10" s="189"/>
      <c r="CLU10" s="209"/>
      <c r="CLV10" s="179"/>
      <c r="CLW10" s="179"/>
      <c r="CLX10" s="179"/>
      <c r="CLY10" s="179"/>
      <c r="CLZ10" s="179"/>
      <c r="CMA10" s="179"/>
      <c r="CMB10" s="199"/>
      <c r="CMC10" s="199"/>
      <c r="CMD10" s="199"/>
      <c r="CME10" s="199"/>
      <c r="CMF10" s="199"/>
      <c r="CMG10" s="199"/>
      <c r="CMH10" s="199"/>
      <c r="CMI10" s="199"/>
      <c r="CMJ10" s="189"/>
      <c r="CMK10" s="209"/>
      <c r="CML10" s="179"/>
      <c r="CMM10" s="179"/>
      <c r="CMN10" s="179"/>
      <c r="CMO10" s="179"/>
      <c r="CMP10" s="179"/>
      <c r="CMQ10" s="179"/>
      <c r="CMR10" s="199"/>
      <c r="CMS10" s="199"/>
      <c r="CMT10" s="199"/>
      <c r="CMU10" s="199"/>
      <c r="CMV10" s="199"/>
      <c r="CMW10" s="199"/>
      <c r="CMX10" s="199"/>
      <c r="CMY10" s="199"/>
      <c r="CMZ10" s="189"/>
      <c r="CNA10" s="209"/>
      <c r="CNB10" s="179"/>
      <c r="CNC10" s="179"/>
      <c r="CND10" s="179"/>
      <c r="CNE10" s="179"/>
      <c r="CNF10" s="179"/>
      <c r="CNG10" s="179"/>
      <c r="CNH10" s="199"/>
      <c r="CNI10" s="199"/>
      <c r="CNJ10" s="199"/>
      <c r="CNK10" s="199"/>
      <c r="CNL10" s="199"/>
      <c r="CNM10" s="199"/>
      <c r="CNN10" s="199"/>
      <c r="CNO10" s="199"/>
      <c r="CNP10" s="189"/>
      <c r="CNQ10" s="209"/>
      <c r="CNR10" s="179"/>
      <c r="CNS10" s="179"/>
      <c r="CNT10" s="179"/>
      <c r="CNU10" s="179"/>
      <c r="CNV10" s="179"/>
      <c r="CNW10" s="179"/>
      <c r="CNX10" s="199"/>
      <c r="CNY10" s="199"/>
      <c r="CNZ10" s="199"/>
      <c r="COA10" s="199"/>
      <c r="COB10" s="199"/>
      <c r="COC10" s="199"/>
      <c r="COD10" s="199"/>
      <c r="COE10" s="199"/>
      <c r="COF10" s="189"/>
      <c r="COG10" s="209"/>
      <c r="COH10" s="179"/>
      <c r="COI10" s="179"/>
      <c r="COJ10" s="179"/>
      <c r="COK10" s="179"/>
      <c r="COL10" s="179"/>
      <c r="COM10" s="179"/>
      <c r="CON10" s="199"/>
      <c r="COO10" s="199"/>
      <c r="COP10" s="199"/>
      <c r="COQ10" s="199"/>
      <c r="COR10" s="199"/>
      <c r="COS10" s="199"/>
      <c r="COT10" s="199"/>
      <c r="COU10" s="199"/>
      <c r="COV10" s="189"/>
      <c r="COW10" s="209"/>
      <c r="COX10" s="179"/>
      <c r="COY10" s="179"/>
      <c r="COZ10" s="179"/>
      <c r="CPA10" s="179"/>
      <c r="CPB10" s="179"/>
      <c r="CPC10" s="179"/>
      <c r="CPD10" s="199"/>
      <c r="CPE10" s="199"/>
      <c r="CPF10" s="199"/>
      <c r="CPG10" s="199"/>
      <c r="CPH10" s="199"/>
      <c r="CPI10" s="199"/>
      <c r="CPJ10" s="199"/>
      <c r="CPK10" s="199"/>
      <c r="CPL10" s="189"/>
      <c r="CPM10" s="209"/>
      <c r="CPN10" s="179"/>
      <c r="CPO10" s="179"/>
      <c r="CPP10" s="179"/>
      <c r="CPQ10" s="179"/>
      <c r="CPR10" s="179"/>
      <c r="CPS10" s="179"/>
      <c r="CPT10" s="199"/>
      <c r="CPU10" s="199"/>
      <c r="CPV10" s="199"/>
      <c r="CPW10" s="199"/>
      <c r="CPX10" s="199"/>
      <c r="CPY10" s="199"/>
      <c r="CPZ10" s="199"/>
      <c r="CQA10" s="199"/>
      <c r="CQB10" s="189"/>
      <c r="CQC10" s="209"/>
      <c r="CQD10" s="179"/>
      <c r="CQE10" s="179"/>
      <c r="CQF10" s="179"/>
      <c r="CQG10" s="179"/>
      <c r="CQH10" s="179"/>
      <c r="CQI10" s="179"/>
      <c r="CQJ10" s="199"/>
      <c r="CQK10" s="199"/>
      <c r="CQL10" s="199"/>
      <c r="CQM10" s="199"/>
      <c r="CQN10" s="199"/>
      <c r="CQO10" s="199"/>
      <c r="CQP10" s="199"/>
      <c r="CQQ10" s="199"/>
      <c r="CQR10" s="189"/>
      <c r="CQS10" s="209"/>
      <c r="CQT10" s="179"/>
      <c r="CQU10" s="179"/>
      <c r="CQV10" s="179"/>
      <c r="CQW10" s="179"/>
      <c r="CQX10" s="179"/>
      <c r="CQY10" s="179"/>
      <c r="CQZ10" s="199"/>
      <c r="CRA10" s="199"/>
      <c r="CRB10" s="199"/>
      <c r="CRC10" s="199"/>
      <c r="CRD10" s="199"/>
      <c r="CRE10" s="199"/>
      <c r="CRF10" s="199"/>
      <c r="CRG10" s="199"/>
      <c r="CRH10" s="189"/>
      <c r="CRI10" s="209"/>
      <c r="CRJ10" s="179"/>
      <c r="CRK10" s="179"/>
      <c r="CRL10" s="179"/>
      <c r="CRM10" s="179"/>
      <c r="CRN10" s="179"/>
      <c r="CRO10" s="179"/>
      <c r="CRP10" s="199"/>
      <c r="CRQ10" s="199"/>
      <c r="CRR10" s="199"/>
      <c r="CRS10" s="199"/>
      <c r="CRT10" s="199"/>
      <c r="CRU10" s="199"/>
      <c r="CRV10" s="199"/>
      <c r="CRW10" s="199"/>
      <c r="CRX10" s="189"/>
      <c r="CRY10" s="209"/>
      <c r="CRZ10" s="179"/>
      <c r="CSA10" s="179"/>
      <c r="CSB10" s="179"/>
      <c r="CSC10" s="179"/>
      <c r="CSD10" s="179"/>
      <c r="CSE10" s="179"/>
      <c r="CSF10" s="199"/>
      <c r="CSG10" s="199"/>
      <c r="CSH10" s="199"/>
      <c r="CSI10" s="199"/>
      <c r="CSJ10" s="199"/>
      <c r="CSK10" s="199"/>
      <c r="CSL10" s="199"/>
      <c r="CSM10" s="199"/>
      <c r="CSN10" s="189"/>
      <c r="CSO10" s="209"/>
      <c r="CSP10" s="179"/>
      <c r="CSQ10" s="179"/>
      <c r="CSR10" s="179"/>
      <c r="CSS10" s="179"/>
      <c r="CST10" s="179"/>
      <c r="CSU10" s="179"/>
      <c r="CSV10" s="199"/>
      <c r="CSW10" s="199"/>
      <c r="CSX10" s="199"/>
      <c r="CSY10" s="199"/>
      <c r="CSZ10" s="199"/>
      <c r="CTA10" s="199"/>
      <c r="CTB10" s="199"/>
      <c r="CTC10" s="199"/>
      <c r="CTD10" s="189"/>
      <c r="CTE10" s="209"/>
      <c r="CTF10" s="179"/>
      <c r="CTG10" s="179"/>
      <c r="CTH10" s="179"/>
      <c r="CTI10" s="179"/>
      <c r="CTJ10" s="179"/>
      <c r="CTK10" s="179"/>
      <c r="CTL10" s="199"/>
      <c r="CTM10" s="199"/>
      <c r="CTN10" s="199"/>
      <c r="CTO10" s="199"/>
      <c r="CTP10" s="199"/>
      <c r="CTQ10" s="199"/>
      <c r="CTR10" s="199"/>
      <c r="CTS10" s="199"/>
      <c r="CTT10" s="189"/>
      <c r="CTU10" s="209"/>
      <c r="CTV10" s="179"/>
      <c r="CTW10" s="179"/>
      <c r="CTX10" s="179"/>
      <c r="CTY10" s="179"/>
      <c r="CTZ10" s="179"/>
      <c r="CUA10" s="179"/>
      <c r="CUB10" s="199"/>
      <c r="CUC10" s="199"/>
      <c r="CUD10" s="199"/>
      <c r="CUE10" s="199"/>
      <c r="CUF10" s="199"/>
      <c r="CUG10" s="199"/>
      <c r="CUH10" s="199"/>
      <c r="CUI10" s="199"/>
      <c r="CUJ10" s="189"/>
      <c r="CUK10" s="209"/>
      <c r="CUL10" s="179"/>
      <c r="CUM10" s="179"/>
      <c r="CUN10" s="179"/>
      <c r="CUO10" s="179"/>
      <c r="CUP10" s="179"/>
      <c r="CUQ10" s="179"/>
      <c r="CUR10" s="199"/>
      <c r="CUS10" s="199"/>
      <c r="CUT10" s="199"/>
      <c r="CUU10" s="199"/>
      <c r="CUV10" s="199"/>
      <c r="CUW10" s="199"/>
      <c r="CUX10" s="199"/>
      <c r="CUY10" s="199"/>
      <c r="CUZ10" s="189"/>
      <c r="CVA10" s="209"/>
      <c r="CVB10" s="179"/>
      <c r="CVC10" s="179"/>
      <c r="CVD10" s="179"/>
      <c r="CVE10" s="179"/>
      <c r="CVF10" s="179"/>
      <c r="CVG10" s="179"/>
      <c r="CVH10" s="199"/>
      <c r="CVI10" s="199"/>
      <c r="CVJ10" s="199"/>
      <c r="CVK10" s="199"/>
      <c r="CVL10" s="199"/>
      <c r="CVM10" s="199"/>
      <c r="CVN10" s="199"/>
      <c r="CVO10" s="199"/>
      <c r="CVP10" s="189"/>
      <c r="CVQ10" s="209"/>
      <c r="CVR10" s="179"/>
      <c r="CVS10" s="179"/>
      <c r="CVT10" s="179"/>
      <c r="CVU10" s="179"/>
      <c r="CVV10" s="179"/>
      <c r="CVW10" s="179"/>
      <c r="CVX10" s="199"/>
      <c r="CVY10" s="199"/>
      <c r="CVZ10" s="199"/>
      <c r="CWA10" s="199"/>
      <c r="CWB10" s="199"/>
      <c r="CWC10" s="199"/>
      <c r="CWD10" s="199"/>
      <c r="CWE10" s="199"/>
      <c r="CWF10" s="189"/>
      <c r="CWG10" s="209"/>
      <c r="CWH10" s="179"/>
      <c r="CWI10" s="179"/>
      <c r="CWJ10" s="179"/>
      <c r="CWK10" s="179"/>
      <c r="CWL10" s="179"/>
      <c r="CWM10" s="179"/>
      <c r="CWN10" s="199"/>
      <c r="CWO10" s="199"/>
      <c r="CWP10" s="199"/>
      <c r="CWQ10" s="199"/>
      <c r="CWR10" s="199"/>
      <c r="CWS10" s="199"/>
      <c r="CWT10" s="199"/>
      <c r="CWU10" s="199"/>
      <c r="CWV10" s="189"/>
      <c r="CWW10" s="209"/>
      <c r="CWX10" s="179"/>
      <c r="CWY10" s="179"/>
      <c r="CWZ10" s="179"/>
      <c r="CXA10" s="179"/>
      <c r="CXB10" s="179"/>
      <c r="CXC10" s="179"/>
      <c r="CXD10" s="199"/>
      <c r="CXE10" s="199"/>
      <c r="CXF10" s="199"/>
      <c r="CXG10" s="199"/>
      <c r="CXH10" s="199"/>
      <c r="CXI10" s="199"/>
      <c r="CXJ10" s="199"/>
      <c r="CXK10" s="199"/>
      <c r="CXL10" s="189"/>
      <c r="CXM10" s="209"/>
      <c r="CXN10" s="179"/>
      <c r="CXO10" s="179"/>
      <c r="CXP10" s="179"/>
      <c r="CXQ10" s="179"/>
      <c r="CXR10" s="179"/>
      <c r="CXS10" s="179"/>
      <c r="CXT10" s="199"/>
      <c r="CXU10" s="199"/>
      <c r="CXV10" s="199"/>
      <c r="CXW10" s="199"/>
      <c r="CXX10" s="199"/>
      <c r="CXY10" s="199"/>
      <c r="CXZ10" s="199"/>
      <c r="CYA10" s="199"/>
      <c r="CYB10" s="189"/>
      <c r="CYC10" s="209"/>
      <c r="CYD10" s="179"/>
      <c r="CYE10" s="179"/>
      <c r="CYF10" s="179"/>
      <c r="CYG10" s="179"/>
      <c r="CYH10" s="179"/>
      <c r="CYI10" s="179"/>
      <c r="CYJ10" s="199"/>
      <c r="CYK10" s="199"/>
      <c r="CYL10" s="199"/>
      <c r="CYM10" s="199"/>
      <c r="CYN10" s="199"/>
      <c r="CYO10" s="199"/>
      <c r="CYP10" s="199"/>
      <c r="CYQ10" s="199"/>
      <c r="CYR10" s="189"/>
      <c r="CYS10" s="209"/>
      <c r="CYT10" s="179"/>
      <c r="CYU10" s="179"/>
      <c r="CYV10" s="179"/>
      <c r="CYW10" s="179"/>
      <c r="CYX10" s="179"/>
      <c r="CYY10" s="179"/>
      <c r="CYZ10" s="199"/>
      <c r="CZA10" s="199"/>
      <c r="CZB10" s="199"/>
      <c r="CZC10" s="199"/>
      <c r="CZD10" s="199"/>
      <c r="CZE10" s="199"/>
      <c r="CZF10" s="199"/>
      <c r="CZG10" s="199"/>
      <c r="CZH10" s="189"/>
      <c r="CZI10" s="209"/>
      <c r="CZJ10" s="179"/>
      <c r="CZK10" s="179"/>
      <c r="CZL10" s="179"/>
      <c r="CZM10" s="179"/>
      <c r="CZN10" s="179"/>
      <c r="CZO10" s="179"/>
      <c r="CZP10" s="199"/>
      <c r="CZQ10" s="199"/>
      <c r="CZR10" s="199"/>
      <c r="CZS10" s="199"/>
      <c r="CZT10" s="199"/>
      <c r="CZU10" s="199"/>
      <c r="CZV10" s="199"/>
      <c r="CZW10" s="199"/>
      <c r="CZX10" s="189"/>
      <c r="CZY10" s="209"/>
      <c r="CZZ10" s="179"/>
      <c r="DAA10" s="179"/>
      <c r="DAB10" s="179"/>
      <c r="DAC10" s="179"/>
      <c r="DAD10" s="179"/>
      <c r="DAE10" s="179"/>
      <c r="DAF10" s="199"/>
      <c r="DAG10" s="199"/>
      <c r="DAH10" s="199"/>
      <c r="DAI10" s="199"/>
      <c r="DAJ10" s="199"/>
      <c r="DAK10" s="199"/>
      <c r="DAL10" s="199"/>
      <c r="DAM10" s="199"/>
      <c r="DAN10" s="189"/>
      <c r="DAO10" s="209"/>
      <c r="DAP10" s="179"/>
      <c r="DAQ10" s="179"/>
      <c r="DAR10" s="179"/>
      <c r="DAS10" s="179"/>
      <c r="DAT10" s="179"/>
      <c r="DAU10" s="179"/>
      <c r="DAV10" s="199"/>
      <c r="DAW10" s="199"/>
      <c r="DAX10" s="199"/>
      <c r="DAY10" s="199"/>
      <c r="DAZ10" s="199"/>
      <c r="DBA10" s="199"/>
      <c r="DBB10" s="199"/>
      <c r="DBC10" s="199"/>
      <c r="DBD10" s="189"/>
      <c r="DBE10" s="209"/>
      <c r="DBF10" s="179"/>
      <c r="DBG10" s="179"/>
      <c r="DBH10" s="179"/>
      <c r="DBI10" s="179"/>
      <c r="DBJ10" s="179"/>
      <c r="DBK10" s="179"/>
      <c r="DBL10" s="199"/>
      <c r="DBM10" s="199"/>
      <c r="DBN10" s="199"/>
      <c r="DBO10" s="199"/>
      <c r="DBP10" s="199"/>
      <c r="DBQ10" s="199"/>
      <c r="DBR10" s="199"/>
      <c r="DBS10" s="199"/>
      <c r="DBT10" s="189"/>
      <c r="DBU10" s="209"/>
      <c r="DBV10" s="179"/>
      <c r="DBW10" s="179"/>
      <c r="DBX10" s="179"/>
      <c r="DBY10" s="179"/>
      <c r="DBZ10" s="179"/>
      <c r="DCA10" s="179"/>
      <c r="DCB10" s="199"/>
      <c r="DCC10" s="199"/>
      <c r="DCD10" s="199"/>
      <c r="DCE10" s="199"/>
      <c r="DCF10" s="199"/>
      <c r="DCG10" s="199"/>
      <c r="DCH10" s="199"/>
      <c r="DCI10" s="199"/>
      <c r="DCJ10" s="189"/>
      <c r="DCK10" s="209"/>
      <c r="DCL10" s="179"/>
      <c r="DCM10" s="179"/>
      <c r="DCN10" s="179"/>
      <c r="DCO10" s="179"/>
      <c r="DCP10" s="179"/>
      <c r="DCQ10" s="179"/>
      <c r="DCR10" s="199"/>
      <c r="DCS10" s="199"/>
      <c r="DCT10" s="199"/>
      <c r="DCU10" s="199"/>
      <c r="DCV10" s="199"/>
      <c r="DCW10" s="199"/>
      <c r="DCX10" s="199"/>
      <c r="DCY10" s="199"/>
      <c r="DCZ10" s="189"/>
      <c r="DDA10" s="209"/>
      <c r="DDB10" s="179"/>
      <c r="DDC10" s="179"/>
      <c r="DDD10" s="179"/>
      <c r="DDE10" s="179"/>
      <c r="DDF10" s="179"/>
      <c r="DDG10" s="179"/>
      <c r="DDH10" s="199"/>
      <c r="DDI10" s="199"/>
      <c r="DDJ10" s="199"/>
      <c r="DDK10" s="199"/>
      <c r="DDL10" s="199"/>
      <c r="DDM10" s="199"/>
      <c r="DDN10" s="199"/>
      <c r="DDO10" s="199"/>
      <c r="DDP10" s="189"/>
      <c r="DDQ10" s="209"/>
      <c r="DDR10" s="179"/>
      <c r="DDS10" s="179"/>
      <c r="DDT10" s="179"/>
      <c r="DDU10" s="179"/>
      <c r="DDV10" s="179"/>
      <c r="DDW10" s="179"/>
      <c r="DDX10" s="199"/>
      <c r="DDY10" s="199"/>
      <c r="DDZ10" s="199"/>
      <c r="DEA10" s="199"/>
      <c r="DEB10" s="199"/>
      <c r="DEC10" s="199"/>
      <c r="DED10" s="199"/>
      <c r="DEE10" s="199"/>
      <c r="DEF10" s="189"/>
      <c r="DEG10" s="209"/>
      <c r="DEH10" s="179"/>
      <c r="DEI10" s="179"/>
      <c r="DEJ10" s="179"/>
      <c r="DEK10" s="179"/>
      <c r="DEL10" s="179"/>
      <c r="DEM10" s="179"/>
      <c r="DEN10" s="199"/>
      <c r="DEO10" s="199"/>
      <c r="DEP10" s="199"/>
      <c r="DEQ10" s="199"/>
      <c r="DER10" s="199"/>
      <c r="DES10" s="199"/>
      <c r="DET10" s="199"/>
      <c r="DEU10" s="199"/>
      <c r="DEV10" s="189"/>
      <c r="DEW10" s="209"/>
      <c r="DEX10" s="179"/>
      <c r="DEY10" s="179"/>
      <c r="DEZ10" s="179"/>
      <c r="DFA10" s="179"/>
      <c r="DFB10" s="179"/>
      <c r="DFC10" s="179"/>
      <c r="DFD10" s="199"/>
      <c r="DFE10" s="199"/>
      <c r="DFF10" s="199"/>
      <c r="DFG10" s="199"/>
      <c r="DFH10" s="199"/>
      <c r="DFI10" s="199"/>
      <c r="DFJ10" s="199"/>
      <c r="DFK10" s="199"/>
      <c r="DFL10" s="189"/>
      <c r="DFM10" s="209"/>
      <c r="DFN10" s="179"/>
      <c r="DFO10" s="179"/>
      <c r="DFP10" s="179"/>
      <c r="DFQ10" s="179"/>
      <c r="DFR10" s="179"/>
      <c r="DFS10" s="179"/>
      <c r="DFT10" s="199"/>
      <c r="DFU10" s="199"/>
      <c r="DFV10" s="199"/>
      <c r="DFW10" s="199"/>
      <c r="DFX10" s="199"/>
      <c r="DFY10" s="199"/>
      <c r="DFZ10" s="199"/>
      <c r="DGA10" s="199"/>
      <c r="DGB10" s="189"/>
      <c r="DGC10" s="209"/>
      <c r="DGD10" s="179"/>
      <c r="DGE10" s="179"/>
      <c r="DGF10" s="179"/>
      <c r="DGG10" s="179"/>
      <c r="DGH10" s="179"/>
      <c r="DGI10" s="179"/>
      <c r="DGJ10" s="199"/>
      <c r="DGK10" s="199"/>
      <c r="DGL10" s="199"/>
      <c r="DGM10" s="199"/>
      <c r="DGN10" s="199"/>
      <c r="DGO10" s="199"/>
      <c r="DGP10" s="199"/>
      <c r="DGQ10" s="199"/>
      <c r="DGR10" s="189"/>
      <c r="DGS10" s="209"/>
      <c r="DGT10" s="179"/>
      <c r="DGU10" s="179"/>
      <c r="DGV10" s="179"/>
      <c r="DGW10" s="179"/>
      <c r="DGX10" s="179"/>
      <c r="DGY10" s="179"/>
      <c r="DGZ10" s="199"/>
      <c r="DHA10" s="199"/>
      <c r="DHB10" s="199"/>
      <c r="DHC10" s="199"/>
      <c r="DHD10" s="199"/>
      <c r="DHE10" s="199"/>
      <c r="DHF10" s="199"/>
      <c r="DHG10" s="199"/>
      <c r="DHH10" s="189"/>
      <c r="DHI10" s="209"/>
      <c r="DHJ10" s="179"/>
      <c r="DHK10" s="179"/>
      <c r="DHL10" s="179"/>
      <c r="DHM10" s="179"/>
      <c r="DHN10" s="179"/>
      <c r="DHO10" s="179"/>
      <c r="DHP10" s="199"/>
      <c r="DHQ10" s="199"/>
      <c r="DHR10" s="199"/>
      <c r="DHS10" s="199"/>
      <c r="DHT10" s="199"/>
      <c r="DHU10" s="199"/>
      <c r="DHV10" s="199"/>
      <c r="DHW10" s="199"/>
      <c r="DHX10" s="189"/>
      <c r="DHY10" s="209"/>
      <c r="DHZ10" s="179"/>
      <c r="DIA10" s="179"/>
      <c r="DIB10" s="179"/>
      <c r="DIC10" s="179"/>
      <c r="DID10" s="179"/>
      <c r="DIE10" s="179"/>
      <c r="DIF10" s="199"/>
      <c r="DIG10" s="199"/>
      <c r="DIH10" s="199"/>
      <c r="DII10" s="199"/>
      <c r="DIJ10" s="199"/>
      <c r="DIK10" s="199"/>
      <c r="DIL10" s="199"/>
      <c r="DIM10" s="199"/>
      <c r="DIN10" s="189"/>
      <c r="DIO10" s="209"/>
      <c r="DIP10" s="179"/>
      <c r="DIQ10" s="179"/>
      <c r="DIR10" s="179"/>
      <c r="DIS10" s="179"/>
      <c r="DIT10" s="179"/>
      <c r="DIU10" s="179"/>
      <c r="DIV10" s="199"/>
      <c r="DIW10" s="199"/>
      <c r="DIX10" s="199"/>
      <c r="DIY10" s="199"/>
      <c r="DIZ10" s="199"/>
      <c r="DJA10" s="199"/>
      <c r="DJB10" s="199"/>
      <c r="DJC10" s="199"/>
      <c r="DJD10" s="189"/>
      <c r="DJE10" s="209"/>
      <c r="DJF10" s="179"/>
      <c r="DJG10" s="179"/>
      <c r="DJH10" s="179"/>
      <c r="DJI10" s="179"/>
      <c r="DJJ10" s="179"/>
      <c r="DJK10" s="179"/>
      <c r="DJL10" s="199"/>
      <c r="DJM10" s="199"/>
      <c r="DJN10" s="199"/>
      <c r="DJO10" s="199"/>
      <c r="DJP10" s="199"/>
      <c r="DJQ10" s="199"/>
      <c r="DJR10" s="199"/>
      <c r="DJS10" s="199"/>
      <c r="DJT10" s="189"/>
      <c r="DJU10" s="209"/>
      <c r="DJV10" s="179"/>
      <c r="DJW10" s="179"/>
      <c r="DJX10" s="179"/>
      <c r="DJY10" s="179"/>
      <c r="DJZ10" s="179"/>
      <c r="DKA10" s="179"/>
      <c r="DKB10" s="199"/>
      <c r="DKC10" s="199"/>
      <c r="DKD10" s="199"/>
      <c r="DKE10" s="199"/>
      <c r="DKF10" s="199"/>
      <c r="DKG10" s="199"/>
      <c r="DKH10" s="199"/>
      <c r="DKI10" s="199"/>
      <c r="DKJ10" s="189"/>
      <c r="DKK10" s="209"/>
      <c r="DKL10" s="179"/>
      <c r="DKM10" s="179"/>
      <c r="DKN10" s="179"/>
      <c r="DKO10" s="179"/>
      <c r="DKP10" s="179"/>
      <c r="DKQ10" s="179"/>
      <c r="DKR10" s="199"/>
      <c r="DKS10" s="199"/>
      <c r="DKT10" s="199"/>
      <c r="DKU10" s="199"/>
      <c r="DKV10" s="199"/>
      <c r="DKW10" s="199"/>
      <c r="DKX10" s="199"/>
      <c r="DKY10" s="199"/>
      <c r="DKZ10" s="189"/>
      <c r="DLA10" s="209"/>
      <c r="DLB10" s="179"/>
      <c r="DLC10" s="179"/>
      <c r="DLD10" s="179"/>
      <c r="DLE10" s="179"/>
      <c r="DLF10" s="179"/>
      <c r="DLG10" s="179"/>
      <c r="DLH10" s="199"/>
      <c r="DLI10" s="199"/>
      <c r="DLJ10" s="199"/>
      <c r="DLK10" s="199"/>
      <c r="DLL10" s="199"/>
      <c r="DLM10" s="199"/>
      <c r="DLN10" s="199"/>
      <c r="DLO10" s="199"/>
      <c r="DLP10" s="189"/>
      <c r="DLQ10" s="209"/>
      <c r="DLR10" s="179"/>
      <c r="DLS10" s="179"/>
      <c r="DLT10" s="179"/>
      <c r="DLU10" s="179"/>
      <c r="DLV10" s="179"/>
      <c r="DLW10" s="179"/>
      <c r="DLX10" s="199"/>
      <c r="DLY10" s="199"/>
      <c r="DLZ10" s="199"/>
      <c r="DMA10" s="199"/>
      <c r="DMB10" s="199"/>
      <c r="DMC10" s="199"/>
      <c r="DMD10" s="199"/>
      <c r="DME10" s="199"/>
      <c r="DMF10" s="189"/>
      <c r="DMG10" s="209"/>
      <c r="DMH10" s="179"/>
      <c r="DMI10" s="179"/>
      <c r="DMJ10" s="179"/>
      <c r="DMK10" s="179"/>
      <c r="DML10" s="179"/>
      <c r="DMM10" s="179"/>
      <c r="DMN10" s="199"/>
      <c r="DMO10" s="199"/>
      <c r="DMP10" s="199"/>
      <c r="DMQ10" s="199"/>
      <c r="DMR10" s="199"/>
      <c r="DMS10" s="199"/>
      <c r="DMT10" s="199"/>
      <c r="DMU10" s="199"/>
      <c r="DMV10" s="189"/>
      <c r="DMW10" s="209"/>
      <c r="DMX10" s="179"/>
      <c r="DMY10" s="179"/>
      <c r="DMZ10" s="179"/>
      <c r="DNA10" s="179"/>
      <c r="DNB10" s="179"/>
      <c r="DNC10" s="179"/>
      <c r="DND10" s="199"/>
      <c r="DNE10" s="199"/>
      <c r="DNF10" s="199"/>
      <c r="DNG10" s="199"/>
      <c r="DNH10" s="199"/>
      <c r="DNI10" s="199"/>
      <c r="DNJ10" s="199"/>
      <c r="DNK10" s="199"/>
      <c r="DNL10" s="189"/>
      <c r="DNM10" s="209"/>
      <c r="DNN10" s="179"/>
      <c r="DNO10" s="179"/>
      <c r="DNP10" s="179"/>
      <c r="DNQ10" s="179"/>
      <c r="DNR10" s="179"/>
      <c r="DNS10" s="179"/>
      <c r="DNT10" s="199"/>
      <c r="DNU10" s="199"/>
      <c r="DNV10" s="199"/>
      <c r="DNW10" s="199"/>
      <c r="DNX10" s="199"/>
      <c r="DNY10" s="199"/>
      <c r="DNZ10" s="199"/>
      <c r="DOA10" s="199"/>
      <c r="DOB10" s="189"/>
      <c r="DOC10" s="209"/>
      <c r="DOD10" s="179"/>
      <c r="DOE10" s="179"/>
      <c r="DOF10" s="179"/>
      <c r="DOG10" s="179"/>
      <c r="DOH10" s="179"/>
      <c r="DOI10" s="179"/>
      <c r="DOJ10" s="199"/>
      <c r="DOK10" s="199"/>
      <c r="DOL10" s="199"/>
      <c r="DOM10" s="199"/>
      <c r="DON10" s="199"/>
      <c r="DOO10" s="199"/>
      <c r="DOP10" s="199"/>
      <c r="DOQ10" s="199"/>
      <c r="DOR10" s="189"/>
      <c r="DOS10" s="209"/>
      <c r="DOT10" s="179"/>
      <c r="DOU10" s="179"/>
      <c r="DOV10" s="179"/>
      <c r="DOW10" s="179"/>
      <c r="DOX10" s="179"/>
      <c r="DOY10" s="179"/>
      <c r="DOZ10" s="199"/>
      <c r="DPA10" s="199"/>
      <c r="DPB10" s="199"/>
      <c r="DPC10" s="199"/>
      <c r="DPD10" s="199"/>
      <c r="DPE10" s="199"/>
      <c r="DPF10" s="199"/>
      <c r="DPG10" s="199"/>
      <c r="DPH10" s="189"/>
      <c r="DPI10" s="209"/>
      <c r="DPJ10" s="179"/>
      <c r="DPK10" s="179"/>
      <c r="DPL10" s="179"/>
      <c r="DPM10" s="179"/>
      <c r="DPN10" s="179"/>
      <c r="DPO10" s="179"/>
      <c r="DPP10" s="199"/>
      <c r="DPQ10" s="199"/>
      <c r="DPR10" s="199"/>
      <c r="DPS10" s="199"/>
      <c r="DPT10" s="199"/>
      <c r="DPU10" s="199"/>
      <c r="DPV10" s="199"/>
      <c r="DPW10" s="199"/>
      <c r="DPX10" s="189"/>
      <c r="DPY10" s="209"/>
      <c r="DPZ10" s="179"/>
      <c r="DQA10" s="179"/>
      <c r="DQB10" s="179"/>
      <c r="DQC10" s="179"/>
      <c r="DQD10" s="179"/>
      <c r="DQE10" s="179"/>
      <c r="DQF10" s="199"/>
      <c r="DQG10" s="199"/>
      <c r="DQH10" s="199"/>
      <c r="DQI10" s="199"/>
      <c r="DQJ10" s="199"/>
      <c r="DQK10" s="199"/>
      <c r="DQL10" s="199"/>
      <c r="DQM10" s="199"/>
      <c r="DQN10" s="189"/>
      <c r="DQO10" s="209"/>
      <c r="DQP10" s="179"/>
      <c r="DQQ10" s="179"/>
      <c r="DQR10" s="179"/>
      <c r="DQS10" s="179"/>
      <c r="DQT10" s="179"/>
      <c r="DQU10" s="179"/>
      <c r="DQV10" s="199"/>
      <c r="DQW10" s="199"/>
      <c r="DQX10" s="199"/>
      <c r="DQY10" s="199"/>
      <c r="DQZ10" s="199"/>
      <c r="DRA10" s="199"/>
      <c r="DRB10" s="199"/>
      <c r="DRC10" s="199"/>
      <c r="DRD10" s="189"/>
      <c r="DRE10" s="209"/>
      <c r="DRF10" s="179"/>
      <c r="DRG10" s="179"/>
      <c r="DRH10" s="179"/>
      <c r="DRI10" s="179"/>
      <c r="DRJ10" s="179"/>
      <c r="DRK10" s="179"/>
      <c r="DRL10" s="199"/>
      <c r="DRM10" s="199"/>
      <c r="DRN10" s="199"/>
      <c r="DRO10" s="199"/>
      <c r="DRP10" s="199"/>
      <c r="DRQ10" s="199"/>
      <c r="DRR10" s="199"/>
      <c r="DRS10" s="199"/>
      <c r="DRT10" s="189"/>
      <c r="DRU10" s="209"/>
      <c r="DRV10" s="179"/>
      <c r="DRW10" s="179"/>
      <c r="DRX10" s="179"/>
      <c r="DRY10" s="179"/>
      <c r="DRZ10" s="179"/>
      <c r="DSA10" s="179"/>
      <c r="DSB10" s="199"/>
      <c r="DSC10" s="199"/>
      <c r="DSD10" s="199"/>
      <c r="DSE10" s="199"/>
      <c r="DSF10" s="199"/>
      <c r="DSG10" s="199"/>
      <c r="DSH10" s="199"/>
      <c r="DSI10" s="199"/>
      <c r="DSJ10" s="189"/>
      <c r="DSK10" s="209"/>
      <c r="DSL10" s="179"/>
      <c r="DSM10" s="179"/>
      <c r="DSN10" s="179"/>
      <c r="DSO10" s="179"/>
      <c r="DSP10" s="179"/>
      <c r="DSQ10" s="179"/>
      <c r="DSR10" s="199"/>
      <c r="DSS10" s="199"/>
      <c r="DST10" s="199"/>
      <c r="DSU10" s="199"/>
      <c r="DSV10" s="199"/>
      <c r="DSW10" s="199"/>
      <c r="DSX10" s="199"/>
      <c r="DSY10" s="199"/>
      <c r="DSZ10" s="189"/>
      <c r="DTA10" s="209"/>
      <c r="DTB10" s="179"/>
      <c r="DTC10" s="179"/>
      <c r="DTD10" s="179"/>
      <c r="DTE10" s="179"/>
      <c r="DTF10" s="179"/>
      <c r="DTG10" s="179"/>
      <c r="DTH10" s="199"/>
      <c r="DTI10" s="199"/>
      <c r="DTJ10" s="199"/>
      <c r="DTK10" s="199"/>
      <c r="DTL10" s="199"/>
      <c r="DTM10" s="199"/>
      <c r="DTN10" s="199"/>
      <c r="DTO10" s="199"/>
      <c r="DTP10" s="189"/>
      <c r="DTQ10" s="209"/>
      <c r="DTR10" s="179"/>
      <c r="DTS10" s="179"/>
      <c r="DTT10" s="179"/>
      <c r="DTU10" s="179"/>
      <c r="DTV10" s="179"/>
      <c r="DTW10" s="179"/>
      <c r="DTX10" s="199"/>
      <c r="DTY10" s="199"/>
      <c r="DTZ10" s="199"/>
      <c r="DUA10" s="199"/>
      <c r="DUB10" s="199"/>
      <c r="DUC10" s="199"/>
      <c r="DUD10" s="199"/>
      <c r="DUE10" s="199"/>
      <c r="DUF10" s="189"/>
      <c r="DUG10" s="209"/>
      <c r="DUH10" s="179"/>
      <c r="DUI10" s="179"/>
      <c r="DUJ10" s="179"/>
      <c r="DUK10" s="179"/>
      <c r="DUL10" s="179"/>
      <c r="DUM10" s="179"/>
      <c r="DUN10" s="199"/>
      <c r="DUO10" s="199"/>
      <c r="DUP10" s="199"/>
      <c r="DUQ10" s="199"/>
      <c r="DUR10" s="199"/>
      <c r="DUS10" s="199"/>
      <c r="DUT10" s="199"/>
      <c r="DUU10" s="199"/>
      <c r="DUV10" s="189"/>
      <c r="DUW10" s="209"/>
      <c r="DUX10" s="179"/>
      <c r="DUY10" s="179"/>
      <c r="DUZ10" s="179"/>
      <c r="DVA10" s="179"/>
      <c r="DVB10" s="179"/>
      <c r="DVC10" s="179"/>
      <c r="DVD10" s="199"/>
      <c r="DVE10" s="199"/>
      <c r="DVF10" s="199"/>
      <c r="DVG10" s="199"/>
      <c r="DVH10" s="199"/>
      <c r="DVI10" s="199"/>
      <c r="DVJ10" s="199"/>
      <c r="DVK10" s="199"/>
      <c r="DVL10" s="189"/>
      <c r="DVM10" s="209"/>
      <c r="DVN10" s="179"/>
      <c r="DVO10" s="179"/>
      <c r="DVP10" s="179"/>
      <c r="DVQ10" s="179"/>
      <c r="DVR10" s="179"/>
      <c r="DVS10" s="179"/>
      <c r="DVT10" s="199"/>
      <c r="DVU10" s="199"/>
      <c r="DVV10" s="199"/>
      <c r="DVW10" s="199"/>
      <c r="DVX10" s="199"/>
      <c r="DVY10" s="199"/>
      <c r="DVZ10" s="199"/>
      <c r="DWA10" s="199"/>
      <c r="DWB10" s="189"/>
      <c r="DWC10" s="209"/>
      <c r="DWD10" s="179"/>
      <c r="DWE10" s="179"/>
      <c r="DWF10" s="179"/>
      <c r="DWG10" s="179"/>
      <c r="DWH10" s="179"/>
      <c r="DWI10" s="179"/>
      <c r="DWJ10" s="199"/>
      <c r="DWK10" s="199"/>
      <c r="DWL10" s="199"/>
      <c r="DWM10" s="199"/>
      <c r="DWN10" s="199"/>
      <c r="DWO10" s="199"/>
      <c r="DWP10" s="199"/>
      <c r="DWQ10" s="199"/>
      <c r="DWR10" s="189"/>
      <c r="DWS10" s="209"/>
      <c r="DWT10" s="179"/>
      <c r="DWU10" s="179"/>
      <c r="DWV10" s="179"/>
      <c r="DWW10" s="179"/>
      <c r="DWX10" s="179"/>
      <c r="DWY10" s="179"/>
      <c r="DWZ10" s="199"/>
      <c r="DXA10" s="199"/>
      <c r="DXB10" s="199"/>
      <c r="DXC10" s="199"/>
      <c r="DXD10" s="199"/>
      <c r="DXE10" s="199"/>
      <c r="DXF10" s="199"/>
      <c r="DXG10" s="199"/>
      <c r="DXH10" s="189"/>
      <c r="DXI10" s="209"/>
      <c r="DXJ10" s="179"/>
      <c r="DXK10" s="179"/>
      <c r="DXL10" s="179"/>
      <c r="DXM10" s="179"/>
      <c r="DXN10" s="179"/>
      <c r="DXO10" s="179"/>
      <c r="DXP10" s="199"/>
      <c r="DXQ10" s="199"/>
      <c r="DXR10" s="199"/>
      <c r="DXS10" s="199"/>
      <c r="DXT10" s="199"/>
      <c r="DXU10" s="199"/>
      <c r="DXV10" s="199"/>
      <c r="DXW10" s="199"/>
      <c r="DXX10" s="189"/>
      <c r="DXY10" s="209"/>
      <c r="DXZ10" s="179"/>
      <c r="DYA10" s="179"/>
      <c r="DYB10" s="179"/>
      <c r="DYC10" s="179"/>
      <c r="DYD10" s="179"/>
      <c r="DYE10" s="179"/>
      <c r="DYF10" s="199"/>
      <c r="DYG10" s="199"/>
      <c r="DYH10" s="199"/>
      <c r="DYI10" s="199"/>
      <c r="DYJ10" s="199"/>
      <c r="DYK10" s="199"/>
      <c r="DYL10" s="199"/>
      <c r="DYM10" s="199"/>
      <c r="DYN10" s="189"/>
      <c r="DYO10" s="209"/>
      <c r="DYP10" s="179"/>
      <c r="DYQ10" s="179"/>
      <c r="DYR10" s="179"/>
      <c r="DYS10" s="179"/>
      <c r="DYT10" s="179"/>
      <c r="DYU10" s="179"/>
      <c r="DYV10" s="199"/>
      <c r="DYW10" s="199"/>
      <c r="DYX10" s="199"/>
      <c r="DYY10" s="199"/>
      <c r="DYZ10" s="199"/>
      <c r="DZA10" s="199"/>
      <c r="DZB10" s="199"/>
      <c r="DZC10" s="199"/>
      <c r="DZD10" s="189"/>
      <c r="DZE10" s="209"/>
      <c r="DZF10" s="179"/>
      <c r="DZG10" s="179"/>
      <c r="DZH10" s="179"/>
      <c r="DZI10" s="179"/>
      <c r="DZJ10" s="179"/>
      <c r="DZK10" s="179"/>
      <c r="DZL10" s="199"/>
      <c r="DZM10" s="199"/>
      <c r="DZN10" s="199"/>
      <c r="DZO10" s="199"/>
      <c r="DZP10" s="199"/>
      <c r="DZQ10" s="199"/>
      <c r="DZR10" s="199"/>
      <c r="DZS10" s="199"/>
      <c r="DZT10" s="189"/>
      <c r="DZU10" s="209"/>
      <c r="DZV10" s="179"/>
      <c r="DZW10" s="179"/>
      <c r="DZX10" s="179"/>
      <c r="DZY10" s="179"/>
      <c r="DZZ10" s="179"/>
      <c r="EAA10" s="179"/>
      <c r="EAB10" s="199"/>
      <c r="EAC10" s="199"/>
      <c r="EAD10" s="199"/>
      <c r="EAE10" s="199"/>
      <c r="EAF10" s="199"/>
      <c r="EAG10" s="199"/>
      <c r="EAH10" s="199"/>
      <c r="EAI10" s="199"/>
      <c r="EAJ10" s="189"/>
      <c r="EAK10" s="209"/>
      <c r="EAL10" s="179"/>
      <c r="EAM10" s="179"/>
      <c r="EAN10" s="179"/>
      <c r="EAO10" s="179"/>
      <c r="EAP10" s="179"/>
      <c r="EAQ10" s="179"/>
      <c r="EAR10" s="199"/>
      <c r="EAS10" s="199"/>
      <c r="EAT10" s="199"/>
      <c r="EAU10" s="199"/>
      <c r="EAV10" s="199"/>
      <c r="EAW10" s="199"/>
      <c r="EAX10" s="199"/>
      <c r="EAY10" s="199"/>
      <c r="EAZ10" s="189"/>
      <c r="EBA10" s="209"/>
      <c r="EBB10" s="179"/>
      <c r="EBC10" s="179"/>
      <c r="EBD10" s="179"/>
      <c r="EBE10" s="179"/>
      <c r="EBF10" s="179"/>
      <c r="EBG10" s="179"/>
      <c r="EBH10" s="199"/>
      <c r="EBI10" s="199"/>
      <c r="EBJ10" s="199"/>
      <c r="EBK10" s="199"/>
      <c r="EBL10" s="199"/>
      <c r="EBM10" s="199"/>
      <c r="EBN10" s="199"/>
      <c r="EBO10" s="199"/>
      <c r="EBP10" s="189"/>
      <c r="EBQ10" s="209"/>
      <c r="EBR10" s="179"/>
      <c r="EBS10" s="179"/>
      <c r="EBT10" s="179"/>
      <c r="EBU10" s="179"/>
      <c r="EBV10" s="179"/>
      <c r="EBW10" s="179"/>
      <c r="EBX10" s="199"/>
      <c r="EBY10" s="199"/>
      <c r="EBZ10" s="199"/>
      <c r="ECA10" s="199"/>
      <c r="ECB10" s="199"/>
      <c r="ECC10" s="199"/>
      <c r="ECD10" s="199"/>
      <c r="ECE10" s="199"/>
      <c r="ECF10" s="189"/>
      <c r="ECG10" s="209"/>
      <c r="ECH10" s="179"/>
      <c r="ECI10" s="179"/>
      <c r="ECJ10" s="179"/>
      <c r="ECK10" s="179"/>
      <c r="ECL10" s="179"/>
      <c r="ECM10" s="179"/>
      <c r="ECN10" s="199"/>
      <c r="ECO10" s="199"/>
      <c r="ECP10" s="199"/>
      <c r="ECQ10" s="199"/>
      <c r="ECR10" s="199"/>
      <c r="ECS10" s="199"/>
      <c r="ECT10" s="199"/>
      <c r="ECU10" s="199"/>
      <c r="ECV10" s="189"/>
      <c r="ECW10" s="209"/>
      <c r="ECX10" s="179"/>
      <c r="ECY10" s="179"/>
      <c r="ECZ10" s="179"/>
      <c r="EDA10" s="179"/>
      <c r="EDB10" s="179"/>
      <c r="EDC10" s="179"/>
      <c r="EDD10" s="199"/>
      <c r="EDE10" s="199"/>
      <c r="EDF10" s="199"/>
      <c r="EDG10" s="199"/>
      <c r="EDH10" s="199"/>
      <c r="EDI10" s="199"/>
      <c r="EDJ10" s="199"/>
      <c r="EDK10" s="199"/>
      <c r="EDL10" s="189"/>
      <c r="EDM10" s="209"/>
      <c r="EDN10" s="179"/>
      <c r="EDO10" s="179"/>
      <c r="EDP10" s="179"/>
      <c r="EDQ10" s="179"/>
      <c r="EDR10" s="179"/>
      <c r="EDS10" s="179"/>
      <c r="EDT10" s="199"/>
      <c r="EDU10" s="199"/>
      <c r="EDV10" s="199"/>
      <c r="EDW10" s="199"/>
      <c r="EDX10" s="199"/>
      <c r="EDY10" s="199"/>
      <c r="EDZ10" s="199"/>
      <c r="EEA10" s="199"/>
      <c r="EEB10" s="189"/>
      <c r="EEC10" s="209"/>
      <c r="EED10" s="179"/>
      <c r="EEE10" s="179"/>
      <c r="EEF10" s="179"/>
      <c r="EEG10" s="179"/>
      <c r="EEH10" s="179"/>
      <c r="EEI10" s="179"/>
      <c r="EEJ10" s="199"/>
      <c r="EEK10" s="199"/>
      <c r="EEL10" s="199"/>
      <c r="EEM10" s="199"/>
      <c r="EEN10" s="199"/>
      <c r="EEO10" s="199"/>
      <c r="EEP10" s="199"/>
      <c r="EEQ10" s="199"/>
      <c r="EER10" s="189"/>
      <c r="EES10" s="209"/>
      <c r="EET10" s="179"/>
      <c r="EEU10" s="179"/>
      <c r="EEV10" s="179"/>
      <c r="EEW10" s="179"/>
      <c r="EEX10" s="179"/>
      <c r="EEY10" s="179"/>
      <c r="EEZ10" s="199"/>
      <c r="EFA10" s="199"/>
      <c r="EFB10" s="199"/>
      <c r="EFC10" s="199"/>
      <c r="EFD10" s="199"/>
      <c r="EFE10" s="199"/>
      <c r="EFF10" s="199"/>
      <c r="EFG10" s="199"/>
      <c r="EFH10" s="189"/>
      <c r="EFI10" s="209"/>
      <c r="EFJ10" s="179"/>
      <c r="EFK10" s="179"/>
      <c r="EFL10" s="179"/>
      <c r="EFM10" s="179"/>
      <c r="EFN10" s="179"/>
      <c r="EFO10" s="179"/>
      <c r="EFP10" s="199"/>
      <c r="EFQ10" s="199"/>
      <c r="EFR10" s="199"/>
      <c r="EFS10" s="199"/>
      <c r="EFT10" s="199"/>
      <c r="EFU10" s="199"/>
      <c r="EFV10" s="199"/>
      <c r="EFW10" s="199"/>
      <c r="EFX10" s="189"/>
      <c r="EFY10" s="209"/>
      <c r="EFZ10" s="179"/>
      <c r="EGA10" s="179"/>
      <c r="EGB10" s="179"/>
      <c r="EGC10" s="179"/>
      <c r="EGD10" s="179"/>
      <c r="EGE10" s="179"/>
      <c r="EGF10" s="199"/>
      <c r="EGG10" s="199"/>
      <c r="EGH10" s="199"/>
      <c r="EGI10" s="199"/>
      <c r="EGJ10" s="199"/>
      <c r="EGK10" s="199"/>
      <c r="EGL10" s="199"/>
      <c r="EGM10" s="199"/>
      <c r="EGN10" s="189"/>
      <c r="EGO10" s="209"/>
      <c r="EGP10" s="179"/>
      <c r="EGQ10" s="179"/>
      <c r="EGR10" s="179"/>
      <c r="EGS10" s="179"/>
      <c r="EGT10" s="179"/>
      <c r="EGU10" s="179"/>
      <c r="EGV10" s="199"/>
      <c r="EGW10" s="199"/>
      <c r="EGX10" s="199"/>
      <c r="EGY10" s="199"/>
      <c r="EGZ10" s="199"/>
      <c r="EHA10" s="199"/>
      <c r="EHB10" s="199"/>
      <c r="EHC10" s="199"/>
      <c r="EHD10" s="189"/>
      <c r="EHE10" s="209"/>
      <c r="EHF10" s="179"/>
      <c r="EHG10" s="179"/>
      <c r="EHH10" s="179"/>
      <c r="EHI10" s="179"/>
      <c r="EHJ10" s="179"/>
      <c r="EHK10" s="179"/>
      <c r="EHL10" s="199"/>
      <c r="EHM10" s="199"/>
      <c r="EHN10" s="199"/>
      <c r="EHO10" s="199"/>
      <c r="EHP10" s="199"/>
      <c r="EHQ10" s="199"/>
      <c r="EHR10" s="199"/>
      <c r="EHS10" s="199"/>
      <c r="EHT10" s="189"/>
      <c r="EHU10" s="209"/>
      <c r="EHV10" s="179"/>
      <c r="EHW10" s="179"/>
      <c r="EHX10" s="179"/>
      <c r="EHY10" s="179"/>
      <c r="EHZ10" s="179"/>
      <c r="EIA10" s="179"/>
      <c r="EIB10" s="199"/>
      <c r="EIC10" s="199"/>
      <c r="EID10" s="199"/>
      <c r="EIE10" s="199"/>
      <c r="EIF10" s="199"/>
      <c r="EIG10" s="199"/>
      <c r="EIH10" s="199"/>
      <c r="EII10" s="199"/>
      <c r="EIJ10" s="189"/>
      <c r="EIK10" s="209"/>
      <c r="EIL10" s="179"/>
      <c r="EIM10" s="179"/>
      <c r="EIN10" s="179"/>
      <c r="EIO10" s="179"/>
      <c r="EIP10" s="179"/>
      <c r="EIQ10" s="179"/>
      <c r="EIR10" s="199"/>
      <c r="EIS10" s="199"/>
      <c r="EIT10" s="199"/>
      <c r="EIU10" s="199"/>
      <c r="EIV10" s="199"/>
      <c r="EIW10" s="199"/>
      <c r="EIX10" s="199"/>
      <c r="EIY10" s="199"/>
      <c r="EIZ10" s="189"/>
      <c r="EJA10" s="209"/>
      <c r="EJB10" s="179"/>
      <c r="EJC10" s="179"/>
      <c r="EJD10" s="179"/>
      <c r="EJE10" s="179"/>
      <c r="EJF10" s="179"/>
      <c r="EJG10" s="179"/>
      <c r="EJH10" s="199"/>
      <c r="EJI10" s="199"/>
      <c r="EJJ10" s="199"/>
      <c r="EJK10" s="199"/>
      <c r="EJL10" s="199"/>
      <c r="EJM10" s="199"/>
      <c r="EJN10" s="199"/>
      <c r="EJO10" s="199"/>
      <c r="EJP10" s="189"/>
      <c r="EJQ10" s="209"/>
      <c r="EJR10" s="179"/>
      <c r="EJS10" s="179"/>
      <c r="EJT10" s="179"/>
      <c r="EJU10" s="179"/>
      <c r="EJV10" s="179"/>
      <c r="EJW10" s="179"/>
      <c r="EJX10" s="199"/>
      <c r="EJY10" s="199"/>
      <c r="EJZ10" s="199"/>
      <c r="EKA10" s="199"/>
      <c r="EKB10" s="199"/>
      <c r="EKC10" s="199"/>
      <c r="EKD10" s="199"/>
      <c r="EKE10" s="199"/>
      <c r="EKF10" s="189"/>
      <c r="EKG10" s="209"/>
      <c r="EKH10" s="179"/>
      <c r="EKI10" s="179"/>
      <c r="EKJ10" s="179"/>
      <c r="EKK10" s="179"/>
      <c r="EKL10" s="179"/>
      <c r="EKM10" s="179"/>
      <c r="EKN10" s="199"/>
      <c r="EKO10" s="199"/>
      <c r="EKP10" s="199"/>
      <c r="EKQ10" s="199"/>
      <c r="EKR10" s="199"/>
      <c r="EKS10" s="199"/>
      <c r="EKT10" s="199"/>
      <c r="EKU10" s="199"/>
      <c r="EKV10" s="189"/>
      <c r="EKW10" s="209"/>
      <c r="EKX10" s="179"/>
      <c r="EKY10" s="179"/>
      <c r="EKZ10" s="179"/>
      <c r="ELA10" s="179"/>
      <c r="ELB10" s="179"/>
      <c r="ELC10" s="179"/>
      <c r="ELD10" s="199"/>
      <c r="ELE10" s="199"/>
      <c r="ELF10" s="199"/>
      <c r="ELG10" s="199"/>
      <c r="ELH10" s="199"/>
      <c r="ELI10" s="199"/>
      <c r="ELJ10" s="199"/>
      <c r="ELK10" s="199"/>
      <c r="ELL10" s="189"/>
      <c r="ELM10" s="209"/>
      <c r="ELN10" s="179"/>
      <c r="ELO10" s="179"/>
      <c r="ELP10" s="179"/>
      <c r="ELQ10" s="179"/>
      <c r="ELR10" s="179"/>
      <c r="ELS10" s="179"/>
      <c r="ELT10" s="199"/>
      <c r="ELU10" s="199"/>
      <c r="ELV10" s="199"/>
      <c r="ELW10" s="199"/>
      <c r="ELX10" s="199"/>
      <c r="ELY10" s="199"/>
      <c r="ELZ10" s="199"/>
      <c r="EMA10" s="199"/>
      <c r="EMB10" s="189"/>
      <c r="EMC10" s="209"/>
      <c r="EMD10" s="179"/>
      <c r="EME10" s="179"/>
      <c r="EMF10" s="179"/>
      <c r="EMG10" s="179"/>
      <c r="EMH10" s="179"/>
      <c r="EMI10" s="179"/>
      <c r="EMJ10" s="199"/>
      <c r="EMK10" s="199"/>
      <c r="EML10" s="199"/>
      <c r="EMM10" s="199"/>
      <c r="EMN10" s="199"/>
      <c r="EMO10" s="199"/>
      <c r="EMP10" s="199"/>
      <c r="EMQ10" s="199"/>
      <c r="EMR10" s="189"/>
      <c r="EMS10" s="209"/>
      <c r="EMT10" s="179"/>
      <c r="EMU10" s="179"/>
      <c r="EMV10" s="179"/>
      <c r="EMW10" s="179"/>
      <c r="EMX10" s="179"/>
      <c r="EMY10" s="179"/>
      <c r="EMZ10" s="199"/>
      <c r="ENA10" s="199"/>
      <c r="ENB10" s="199"/>
      <c r="ENC10" s="199"/>
      <c r="END10" s="199"/>
      <c r="ENE10" s="199"/>
      <c r="ENF10" s="199"/>
      <c r="ENG10" s="199"/>
      <c r="ENH10" s="189"/>
      <c r="ENI10" s="209"/>
      <c r="ENJ10" s="179"/>
      <c r="ENK10" s="179"/>
      <c r="ENL10" s="179"/>
      <c r="ENM10" s="179"/>
      <c r="ENN10" s="179"/>
      <c r="ENO10" s="179"/>
      <c r="ENP10" s="199"/>
      <c r="ENQ10" s="199"/>
      <c r="ENR10" s="199"/>
      <c r="ENS10" s="199"/>
      <c r="ENT10" s="199"/>
      <c r="ENU10" s="199"/>
      <c r="ENV10" s="199"/>
      <c r="ENW10" s="199"/>
      <c r="ENX10" s="189"/>
      <c r="ENY10" s="209"/>
      <c r="ENZ10" s="179"/>
      <c r="EOA10" s="179"/>
      <c r="EOB10" s="179"/>
      <c r="EOC10" s="179"/>
      <c r="EOD10" s="179"/>
      <c r="EOE10" s="179"/>
      <c r="EOF10" s="199"/>
      <c r="EOG10" s="199"/>
      <c r="EOH10" s="199"/>
      <c r="EOI10" s="199"/>
      <c r="EOJ10" s="199"/>
      <c r="EOK10" s="199"/>
      <c r="EOL10" s="199"/>
      <c r="EOM10" s="199"/>
      <c r="EON10" s="189"/>
      <c r="EOO10" s="209"/>
      <c r="EOP10" s="179"/>
      <c r="EOQ10" s="179"/>
      <c r="EOR10" s="179"/>
      <c r="EOS10" s="179"/>
      <c r="EOT10" s="179"/>
      <c r="EOU10" s="179"/>
      <c r="EOV10" s="199"/>
      <c r="EOW10" s="199"/>
      <c r="EOX10" s="199"/>
      <c r="EOY10" s="199"/>
      <c r="EOZ10" s="199"/>
      <c r="EPA10" s="199"/>
      <c r="EPB10" s="199"/>
      <c r="EPC10" s="199"/>
      <c r="EPD10" s="189"/>
      <c r="EPE10" s="209"/>
      <c r="EPF10" s="179"/>
      <c r="EPG10" s="179"/>
      <c r="EPH10" s="179"/>
      <c r="EPI10" s="179"/>
      <c r="EPJ10" s="179"/>
      <c r="EPK10" s="179"/>
      <c r="EPL10" s="199"/>
      <c r="EPM10" s="199"/>
      <c r="EPN10" s="199"/>
      <c r="EPO10" s="199"/>
      <c r="EPP10" s="199"/>
      <c r="EPQ10" s="199"/>
      <c r="EPR10" s="199"/>
      <c r="EPS10" s="199"/>
      <c r="EPT10" s="189"/>
      <c r="EPU10" s="209"/>
      <c r="EPV10" s="179"/>
      <c r="EPW10" s="179"/>
      <c r="EPX10" s="179"/>
      <c r="EPY10" s="179"/>
      <c r="EPZ10" s="179"/>
      <c r="EQA10" s="179"/>
      <c r="EQB10" s="199"/>
      <c r="EQC10" s="199"/>
      <c r="EQD10" s="199"/>
      <c r="EQE10" s="199"/>
      <c r="EQF10" s="199"/>
      <c r="EQG10" s="199"/>
      <c r="EQH10" s="199"/>
      <c r="EQI10" s="199"/>
      <c r="EQJ10" s="189"/>
      <c r="EQK10" s="209"/>
      <c r="EQL10" s="179"/>
      <c r="EQM10" s="179"/>
      <c r="EQN10" s="179"/>
      <c r="EQO10" s="179"/>
      <c r="EQP10" s="179"/>
      <c r="EQQ10" s="179"/>
      <c r="EQR10" s="199"/>
      <c r="EQS10" s="199"/>
      <c r="EQT10" s="199"/>
      <c r="EQU10" s="199"/>
      <c r="EQV10" s="199"/>
      <c r="EQW10" s="199"/>
      <c r="EQX10" s="199"/>
      <c r="EQY10" s="199"/>
      <c r="EQZ10" s="189"/>
      <c r="ERA10" s="209"/>
      <c r="ERB10" s="179"/>
      <c r="ERC10" s="179"/>
      <c r="ERD10" s="179"/>
      <c r="ERE10" s="179"/>
      <c r="ERF10" s="179"/>
      <c r="ERG10" s="179"/>
      <c r="ERH10" s="199"/>
      <c r="ERI10" s="199"/>
      <c r="ERJ10" s="199"/>
      <c r="ERK10" s="199"/>
      <c r="ERL10" s="199"/>
      <c r="ERM10" s="199"/>
      <c r="ERN10" s="199"/>
      <c r="ERO10" s="199"/>
      <c r="ERP10" s="189"/>
      <c r="ERQ10" s="209"/>
      <c r="ERR10" s="179"/>
      <c r="ERS10" s="179"/>
      <c r="ERT10" s="179"/>
      <c r="ERU10" s="179"/>
      <c r="ERV10" s="179"/>
      <c r="ERW10" s="179"/>
      <c r="ERX10" s="199"/>
      <c r="ERY10" s="199"/>
      <c r="ERZ10" s="199"/>
      <c r="ESA10" s="199"/>
      <c r="ESB10" s="199"/>
      <c r="ESC10" s="199"/>
      <c r="ESD10" s="199"/>
      <c r="ESE10" s="199"/>
      <c r="ESF10" s="189"/>
      <c r="ESG10" s="209"/>
      <c r="ESH10" s="179"/>
      <c r="ESI10" s="179"/>
      <c r="ESJ10" s="179"/>
      <c r="ESK10" s="179"/>
      <c r="ESL10" s="179"/>
      <c r="ESM10" s="179"/>
      <c r="ESN10" s="199"/>
      <c r="ESO10" s="199"/>
      <c r="ESP10" s="199"/>
      <c r="ESQ10" s="199"/>
      <c r="ESR10" s="199"/>
      <c r="ESS10" s="199"/>
      <c r="EST10" s="199"/>
      <c r="ESU10" s="199"/>
      <c r="ESV10" s="189"/>
      <c r="ESW10" s="209"/>
      <c r="ESX10" s="179"/>
      <c r="ESY10" s="179"/>
      <c r="ESZ10" s="179"/>
      <c r="ETA10" s="179"/>
      <c r="ETB10" s="179"/>
      <c r="ETC10" s="179"/>
      <c r="ETD10" s="199"/>
      <c r="ETE10" s="199"/>
      <c r="ETF10" s="199"/>
      <c r="ETG10" s="199"/>
      <c r="ETH10" s="199"/>
      <c r="ETI10" s="199"/>
      <c r="ETJ10" s="199"/>
      <c r="ETK10" s="199"/>
      <c r="ETL10" s="189"/>
      <c r="ETM10" s="209"/>
      <c r="ETN10" s="179"/>
      <c r="ETO10" s="179"/>
      <c r="ETP10" s="179"/>
      <c r="ETQ10" s="179"/>
      <c r="ETR10" s="179"/>
      <c r="ETS10" s="179"/>
      <c r="ETT10" s="199"/>
      <c r="ETU10" s="199"/>
      <c r="ETV10" s="199"/>
      <c r="ETW10" s="199"/>
      <c r="ETX10" s="199"/>
      <c r="ETY10" s="199"/>
      <c r="ETZ10" s="199"/>
      <c r="EUA10" s="199"/>
      <c r="EUB10" s="189"/>
      <c r="EUC10" s="209"/>
      <c r="EUD10" s="179"/>
      <c r="EUE10" s="179"/>
      <c r="EUF10" s="179"/>
      <c r="EUG10" s="179"/>
      <c r="EUH10" s="179"/>
      <c r="EUI10" s="179"/>
      <c r="EUJ10" s="199"/>
      <c r="EUK10" s="199"/>
      <c r="EUL10" s="199"/>
      <c r="EUM10" s="199"/>
      <c r="EUN10" s="199"/>
      <c r="EUO10" s="199"/>
      <c r="EUP10" s="199"/>
      <c r="EUQ10" s="199"/>
      <c r="EUR10" s="189"/>
      <c r="EUS10" s="209"/>
      <c r="EUT10" s="179"/>
      <c r="EUU10" s="179"/>
      <c r="EUV10" s="179"/>
      <c r="EUW10" s="179"/>
      <c r="EUX10" s="179"/>
      <c r="EUY10" s="179"/>
      <c r="EUZ10" s="199"/>
      <c r="EVA10" s="199"/>
      <c r="EVB10" s="199"/>
      <c r="EVC10" s="199"/>
      <c r="EVD10" s="199"/>
      <c r="EVE10" s="199"/>
      <c r="EVF10" s="199"/>
      <c r="EVG10" s="199"/>
      <c r="EVH10" s="189"/>
      <c r="EVI10" s="209"/>
      <c r="EVJ10" s="179"/>
      <c r="EVK10" s="179"/>
      <c r="EVL10" s="179"/>
      <c r="EVM10" s="179"/>
      <c r="EVN10" s="179"/>
      <c r="EVO10" s="179"/>
      <c r="EVP10" s="199"/>
      <c r="EVQ10" s="199"/>
      <c r="EVR10" s="199"/>
      <c r="EVS10" s="199"/>
      <c r="EVT10" s="199"/>
      <c r="EVU10" s="199"/>
      <c r="EVV10" s="199"/>
      <c r="EVW10" s="199"/>
      <c r="EVX10" s="189"/>
      <c r="EVY10" s="209"/>
      <c r="EVZ10" s="179"/>
      <c r="EWA10" s="179"/>
      <c r="EWB10" s="179"/>
      <c r="EWC10" s="179"/>
      <c r="EWD10" s="179"/>
      <c r="EWE10" s="179"/>
      <c r="EWF10" s="199"/>
      <c r="EWG10" s="199"/>
      <c r="EWH10" s="199"/>
      <c r="EWI10" s="199"/>
      <c r="EWJ10" s="199"/>
      <c r="EWK10" s="199"/>
      <c r="EWL10" s="199"/>
      <c r="EWM10" s="199"/>
      <c r="EWN10" s="189"/>
      <c r="EWO10" s="209"/>
      <c r="EWP10" s="179"/>
      <c r="EWQ10" s="179"/>
      <c r="EWR10" s="179"/>
      <c r="EWS10" s="179"/>
      <c r="EWT10" s="179"/>
      <c r="EWU10" s="179"/>
      <c r="EWV10" s="199"/>
      <c r="EWW10" s="199"/>
      <c r="EWX10" s="199"/>
      <c r="EWY10" s="199"/>
      <c r="EWZ10" s="199"/>
      <c r="EXA10" s="199"/>
      <c r="EXB10" s="199"/>
      <c r="EXC10" s="199"/>
      <c r="EXD10" s="189"/>
      <c r="EXE10" s="209"/>
      <c r="EXF10" s="179"/>
      <c r="EXG10" s="179"/>
      <c r="EXH10" s="179"/>
      <c r="EXI10" s="179"/>
      <c r="EXJ10" s="179"/>
      <c r="EXK10" s="179"/>
      <c r="EXL10" s="199"/>
      <c r="EXM10" s="199"/>
      <c r="EXN10" s="199"/>
      <c r="EXO10" s="199"/>
      <c r="EXP10" s="199"/>
      <c r="EXQ10" s="199"/>
      <c r="EXR10" s="199"/>
      <c r="EXS10" s="199"/>
      <c r="EXT10" s="189"/>
      <c r="EXU10" s="209"/>
      <c r="EXV10" s="179"/>
      <c r="EXW10" s="179"/>
      <c r="EXX10" s="179"/>
      <c r="EXY10" s="179"/>
      <c r="EXZ10" s="179"/>
      <c r="EYA10" s="179"/>
      <c r="EYB10" s="199"/>
      <c r="EYC10" s="199"/>
      <c r="EYD10" s="199"/>
      <c r="EYE10" s="199"/>
      <c r="EYF10" s="199"/>
      <c r="EYG10" s="199"/>
      <c r="EYH10" s="199"/>
      <c r="EYI10" s="199"/>
      <c r="EYJ10" s="189"/>
      <c r="EYK10" s="209"/>
      <c r="EYL10" s="179"/>
      <c r="EYM10" s="179"/>
      <c r="EYN10" s="179"/>
      <c r="EYO10" s="179"/>
      <c r="EYP10" s="179"/>
      <c r="EYQ10" s="179"/>
      <c r="EYR10" s="199"/>
      <c r="EYS10" s="199"/>
      <c r="EYT10" s="199"/>
      <c r="EYU10" s="199"/>
      <c r="EYV10" s="199"/>
      <c r="EYW10" s="199"/>
      <c r="EYX10" s="199"/>
      <c r="EYY10" s="199"/>
      <c r="EYZ10" s="189"/>
      <c r="EZA10" s="209"/>
      <c r="EZB10" s="179"/>
      <c r="EZC10" s="179"/>
      <c r="EZD10" s="179"/>
      <c r="EZE10" s="179"/>
      <c r="EZF10" s="179"/>
      <c r="EZG10" s="179"/>
      <c r="EZH10" s="199"/>
      <c r="EZI10" s="199"/>
      <c r="EZJ10" s="199"/>
      <c r="EZK10" s="199"/>
      <c r="EZL10" s="199"/>
      <c r="EZM10" s="199"/>
      <c r="EZN10" s="199"/>
      <c r="EZO10" s="199"/>
      <c r="EZP10" s="189"/>
      <c r="EZQ10" s="209"/>
      <c r="EZR10" s="179"/>
      <c r="EZS10" s="179"/>
      <c r="EZT10" s="179"/>
      <c r="EZU10" s="179"/>
      <c r="EZV10" s="179"/>
      <c r="EZW10" s="179"/>
      <c r="EZX10" s="199"/>
      <c r="EZY10" s="199"/>
      <c r="EZZ10" s="199"/>
      <c r="FAA10" s="199"/>
      <c r="FAB10" s="199"/>
      <c r="FAC10" s="199"/>
      <c r="FAD10" s="199"/>
      <c r="FAE10" s="199"/>
      <c r="FAF10" s="189"/>
      <c r="FAG10" s="209"/>
      <c r="FAH10" s="179"/>
      <c r="FAI10" s="179"/>
      <c r="FAJ10" s="179"/>
      <c r="FAK10" s="179"/>
      <c r="FAL10" s="179"/>
      <c r="FAM10" s="179"/>
      <c r="FAN10" s="199"/>
      <c r="FAO10" s="199"/>
      <c r="FAP10" s="199"/>
      <c r="FAQ10" s="199"/>
      <c r="FAR10" s="199"/>
      <c r="FAS10" s="199"/>
      <c r="FAT10" s="199"/>
      <c r="FAU10" s="199"/>
      <c r="FAV10" s="189"/>
      <c r="FAW10" s="209"/>
      <c r="FAX10" s="179"/>
      <c r="FAY10" s="179"/>
      <c r="FAZ10" s="179"/>
      <c r="FBA10" s="179"/>
      <c r="FBB10" s="179"/>
      <c r="FBC10" s="179"/>
      <c r="FBD10" s="199"/>
      <c r="FBE10" s="199"/>
      <c r="FBF10" s="199"/>
      <c r="FBG10" s="199"/>
      <c r="FBH10" s="199"/>
      <c r="FBI10" s="199"/>
      <c r="FBJ10" s="199"/>
      <c r="FBK10" s="199"/>
      <c r="FBL10" s="189"/>
      <c r="FBM10" s="209"/>
      <c r="FBN10" s="179"/>
      <c r="FBO10" s="179"/>
      <c r="FBP10" s="179"/>
      <c r="FBQ10" s="179"/>
      <c r="FBR10" s="179"/>
      <c r="FBS10" s="179"/>
      <c r="FBT10" s="199"/>
      <c r="FBU10" s="199"/>
      <c r="FBV10" s="199"/>
      <c r="FBW10" s="199"/>
      <c r="FBX10" s="199"/>
      <c r="FBY10" s="199"/>
      <c r="FBZ10" s="199"/>
      <c r="FCA10" s="199"/>
      <c r="FCB10" s="189"/>
      <c r="FCC10" s="209"/>
      <c r="FCD10" s="179"/>
      <c r="FCE10" s="179"/>
      <c r="FCF10" s="179"/>
      <c r="FCG10" s="179"/>
      <c r="FCH10" s="179"/>
      <c r="FCI10" s="179"/>
      <c r="FCJ10" s="199"/>
      <c r="FCK10" s="199"/>
      <c r="FCL10" s="199"/>
      <c r="FCM10" s="199"/>
      <c r="FCN10" s="199"/>
      <c r="FCO10" s="199"/>
      <c r="FCP10" s="199"/>
      <c r="FCQ10" s="199"/>
      <c r="FCR10" s="189"/>
      <c r="FCS10" s="209"/>
      <c r="FCT10" s="179"/>
      <c r="FCU10" s="179"/>
      <c r="FCV10" s="179"/>
      <c r="FCW10" s="179"/>
      <c r="FCX10" s="179"/>
      <c r="FCY10" s="179"/>
      <c r="FCZ10" s="199"/>
      <c r="FDA10" s="199"/>
      <c r="FDB10" s="199"/>
      <c r="FDC10" s="199"/>
      <c r="FDD10" s="199"/>
      <c r="FDE10" s="199"/>
      <c r="FDF10" s="199"/>
      <c r="FDG10" s="199"/>
      <c r="FDH10" s="189"/>
      <c r="FDI10" s="209"/>
      <c r="FDJ10" s="179"/>
      <c r="FDK10" s="179"/>
      <c r="FDL10" s="179"/>
      <c r="FDM10" s="179"/>
      <c r="FDN10" s="179"/>
      <c r="FDO10" s="179"/>
      <c r="FDP10" s="199"/>
      <c r="FDQ10" s="199"/>
      <c r="FDR10" s="199"/>
      <c r="FDS10" s="199"/>
      <c r="FDT10" s="199"/>
      <c r="FDU10" s="199"/>
      <c r="FDV10" s="199"/>
      <c r="FDW10" s="199"/>
      <c r="FDX10" s="189"/>
      <c r="FDY10" s="209"/>
      <c r="FDZ10" s="179"/>
      <c r="FEA10" s="179"/>
      <c r="FEB10" s="179"/>
      <c r="FEC10" s="179"/>
      <c r="FED10" s="179"/>
      <c r="FEE10" s="179"/>
      <c r="FEF10" s="199"/>
      <c r="FEG10" s="199"/>
      <c r="FEH10" s="199"/>
      <c r="FEI10" s="199"/>
      <c r="FEJ10" s="199"/>
      <c r="FEK10" s="199"/>
      <c r="FEL10" s="199"/>
      <c r="FEM10" s="199"/>
      <c r="FEN10" s="189"/>
      <c r="FEO10" s="209"/>
      <c r="FEP10" s="179"/>
      <c r="FEQ10" s="179"/>
      <c r="FER10" s="179"/>
      <c r="FES10" s="179"/>
      <c r="FET10" s="179"/>
      <c r="FEU10" s="179"/>
      <c r="FEV10" s="199"/>
      <c r="FEW10" s="199"/>
      <c r="FEX10" s="199"/>
      <c r="FEY10" s="199"/>
      <c r="FEZ10" s="199"/>
      <c r="FFA10" s="199"/>
      <c r="FFB10" s="199"/>
      <c r="FFC10" s="199"/>
      <c r="FFD10" s="189"/>
      <c r="FFE10" s="209"/>
      <c r="FFF10" s="179"/>
      <c r="FFG10" s="179"/>
      <c r="FFH10" s="179"/>
      <c r="FFI10" s="179"/>
      <c r="FFJ10" s="179"/>
      <c r="FFK10" s="179"/>
      <c r="FFL10" s="199"/>
      <c r="FFM10" s="199"/>
      <c r="FFN10" s="199"/>
      <c r="FFO10" s="199"/>
      <c r="FFP10" s="199"/>
      <c r="FFQ10" s="199"/>
      <c r="FFR10" s="199"/>
      <c r="FFS10" s="199"/>
      <c r="FFT10" s="189"/>
      <c r="FFU10" s="209"/>
      <c r="FFV10" s="179"/>
      <c r="FFW10" s="179"/>
      <c r="FFX10" s="179"/>
      <c r="FFY10" s="179"/>
      <c r="FFZ10" s="179"/>
      <c r="FGA10" s="179"/>
      <c r="FGB10" s="199"/>
      <c r="FGC10" s="199"/>
      <c r="FGD10" s="199"/>
      <c r="FGE10" s="199"/>
      <c r="FGF10" s="199"/>
      <c r="FGG10" s="199"/>
      <c r="FGH10" s="199"/>
      <c r="FGI10" s="199"/>
      <c r="FGJ10" s="189"/>
      <c r="FGK10" s="209"/>
      <c r="FGL10" s="179"/>
      <c r="FGM10" s="179"/>
      <c r="FGN10" s="179"/>
      <c r="FGO10" s="179"/>
      <c r="FGP10" s="179"/>
      <c r="FGQ10" s="179"/>
      <c r="FGR10" s="199"/>
      <c r="FGS10" s="199"/>
      <c r="FGT10" s="199"/>
      <c r="FGU10" s="199"/>
      <c r="FGV10" s="199"/>
      <c r="FGW10" s="199"/>
      <c r="FGX10" s="199"/>
      <c r="FGY10" s="199"/>
      <c r="FGZ10" s="189"/>
      <c r="FHA10" s="209"/>
      <c r="FHB10" s="179"/>
      <c r="FHC10" s="179"/>
      <c r="FHD10" s="179"/>
      <c r="FHE10" s="179"/>
      <c r="FHF10" s="179"/>
      <c r="FHG10" s="179"/>
      <c r="FHH10" s="199"/>
      <c r="FHI10" s="199"/>
      <c r="FHJ10" s="199"/>
      <c r="FHK10" s="199"/>
      <c r="FHL10" s="199"/>
      <c r="FHM10" s="199"/>
      <c r="FHN10" s="199"/>
      <c r="FHO10" s="199"/>
      <c r="FHP10" s="189"/>
      <c r="FHQ10" s="209"/>
      <c r="FHR10" s="179"/>
      <c r="FHS10" s="179"/>
      <c r="FHT10" s="179"/>
      <c r="FHU10" s="179"/>
      <c r="FHV10" s="179"/>
      <c r="FHW10" s="179"/>
      <c r="FHX10" s="199"/>
      <c r="FHY10" s="199"/>
      <c r="FHZ10" s="199"/>
      <c r="FIA10" s="199"/>
      <c r="FIB10" s="199"/>
      <c r="FIC10" s="199"/>
      <c r="FID10" s="199"/>
      <c r="FIE10" s="199"/>
      <c r="FIF10" s="189"/>
      <c r="FIG10" s="209"/>
      <c r="FIH10" s="179"/>
      <c r="FII10" s="179"/>
      <c r="FIJ10" s="179"/>
      <c r="FIK10" s="179"/>
      <c r="FIL10" s="179"/>
      <c r="FIM10" s="179"/>
      <c r="FIN10" s="199"/>
      <c r="FIO10" s="199"/>
      <c r="FIP10" s="199"/>
      <c r="FIQ10" s="199"/>
      <c r="FIR10" s="199"/>
      <c r="FIS10" s="199"/>
      <c r="FIT10" s="199"/>
      <c r="FIU10" s="199"/>
      <c r="FIV10" s="189"/>
      <c r="FIW10" s="209"/>
      <c r="FIX10" s="179"/>
      <c r="FIY10" s="179"/>
      <c r="FIZ10" s="179"/>
      <c r="FJA10" s="179"/>
      <c r="FJB10" s="179"/>
      <c r="FJC10" s="179"/>
      <c r="FJD10" s="199"/>
      <c r="FJE10" s="199"/>
      <c r="FJF10" s="199"/>
      <c r="FJG10" s="199"/>
      <c r="FJH10" s="199"/>
      <c r="FJI10" s="199"/>
      <c r="FJJ10" s="199"/>
      <c r="FJK10" s="199"/>
      <c r="FJL10" s="189"/>
      <c r="FJM10" s="209"/>
      <c r="FJN10" s="179"/>
      <c r="FJO10" s="179"/>
      <c r="FJP10" s="179"/>
      <c r="FJQ10" s="179"/>
      <c r="FJR10" s="179"/>
      <c r="FJS10" s="179"/>
      <c r="FJT10" s="199"/>
      <c r="FJU10" s="199"/>
      <c r="FJV10" s="199"/>
      <c r="FJW10" s="199"/>
      <c r="FJX10" s="199"/>
      <c r="FJY10" s="199"/>
      <c r="FJZ10" s="199"/>
      <c r="FKA10" s="199"/>
      <c r="FKB10" s="189"/>
      <c r="FKC10" s="209"/>
      <c r="FKD10" s="179"/>
      <c r="FKE10" s="179"/>
      <c r="FKF10" s="179"/>
      <c r="FKG10" s="179"/>
      <c r="FKH10" s="179"/>
      <c r="FKI10" s="179"/>
      <c r="FKJ10" s="199"/>
      <c r="FKK10" s="199"/>
      <c r="FKL10" s="199"/>
      <c r="FKM10" s="199"/>
      <c r="FKN10" s="199"/>
      <c r="FKO10" s="199"/>
      <c r="FKP10" s="199"/>
      <c r="FKQ10" s="199"/>
      <c r="FKR10" s="189"/>
      <c r="FKS10" s="209"/>
      <c r="FKT10" s="179"/>
      <c r="FKU10" s="179"/>
      <c r="FKV10" s="179"/>
      <c r="FKW10" s="179"/>
      <c r="FKX10" s="179"/>
      <c r="FKY10" s="179"/>
      <c r="FKZ10" s="199"/>
      <c r="FLA10" s="199"/>
      <c r="FLB10" s="199"/>
      <c r="FLC10" s="199"/>
      <c r="FLD10" s="199"/>
      <c r="FLE10" s="199"/>
      <c r="FLF10" s="199"/>
      <c r="FLG10" s="199"/>
      <c r="FLH10" s="189"/>
      <c r="FLI10" s="209"/>
      <c r="FLJ10" s="179"/>
      <c r="FLK10" s="179"/>
      <c r="FLL10" s="179"/>
      <c r="FLM10" s="179"/>
      <c r="FLN10" s="179"/>
      <c r="FLO10" s="179"/>
      <c r="FLP10" s="199"/>
      <c r="FLQ10" s="199"/>
      <c r="FLR10" s="199"/>
      <c r="FLS10" s="199"/>
      <c r="FLT10" s="199"/>
      <c r="FLU10" s="199"/>
      <c r="FLV10" s="199"/>
      <c r="FLW10" s="199"/>
      <c r="FLX10" s="189"/>
      <c r="FLY10" s="209"/>
      <c r="FLZ10" s="179"/>
      <c r="FMA10" s="179"/>
      <c r="FMB10" s="179"/>
      <c r="FMC10" s="179"/>
      <c r="FMD10" s="179"/>
      <c r="FME10" s="179"/>
      <c r="FMF10" s="199"/>
      <c r="FMG10" s="199"/>
      <c r="FMH10" s="199"/>
      <c r="FMI10" s="199"/>
      <c r="FMJ10" s="199"/>
      <c r="FMK10" s="199"/>
      <c r="FML10" s="199"/>
      <c r="FMM10" s="199"/>
      <c r="FMN10" s="189"/>
      <c r="FMO10" s="209"/>
      <c r="FMP10" s="179"/>
      <c r="FMQ10" s="179"/>
      <c r="FMR10" s="179"/>
      <c r="FMS10" s="179"/>
      <c r="FMT10" s="179"/>
      <c r="FMU10" s="179"/>
      <c r="FMV10" s="199"/>
      <c r="FMW10" s="199"/>
      <c r="FMX10" s="199"/>
      <c r="FMY10" s="199"/>
      <c r="FMZ10" s="199"/>
      <c r="FNA10" s="199"/>
      <c r="FNB10" s="199"/>
      <c r="FNC10" s="199"/>
      <c r="FND10" s="189"/>
      <c r="FNE10" s="209"/>
      <c r="FNF10" s="179"/>
      <c r="FNG10" s="179"/>
      <c r="FNH10" s="179"/>
      <c r="FNI10" s="179"/>
      <c r="FNJ10" s="179"/>
      <c r="FNK10" s="179"/>
      <c r="FNL10" s="199"/>
      <c r="FNM10" s="199"/>
      <c r="FNN10" s="199"/>
      <c r="FNO10" s="199"/>
      <c r="FNP10" s="199"/>
      <c r="FNQ10" s="199"/>
      <c r="FNR10" s="199"/>
      <c r="FNS10" s="199"/>
      <c r="FNT10" s="189"/>
      <c r="FNU10" s="209"/>
      <c r="FNV10" s="179"/>
      <c r="FNW10" s="179"/>
      <c r="FNX10" s="179"/>
      <c r="FNY10" s="179"/>
      <c r="FNZ10" s="179"/>
      <c r="FOA10" s="179"/>
      <c r="FOB10" s="199"/>
      <c r="FOC10" s="199"/>
      <c r="FOD10" s="199"/>
      <c r="FOE10" s="199"/>
      <c r="FOF10" s="199"/>
      <c r="FOG10" s="199"/>
      <c r="FOH10" s="199"/>
      <c r="FOI10" s="199"/>
      <c r="FOJ10" s="189"/>
      <c r="FOK10" s="209"/>
      <c r="FOL10" s="179"/>
      <c r="FOM10" s="179"/>
      <c r="FON10" s="179"/>
      <c r="FOO10" s="179"/>
      <c r="FOP10" s="179"/>
      <c r="FOQ10" s="179"/>
      <c r="FOR10" s="199"/>
      <c r="FOS10" s="199"/>
      <c r="FOT10" s="199"/>
      <c r="FOU10" s="199"/>
      <c r="FOV10" s="199"/>
      <c r="FOW10" s="199"/>
      <c r="FOX10" s="199"/>
      <c r="FOY10" s="199"/>
      <c r="FOZ10" s="189"/>
      <c r="FPA10" s="209"/>
      <c r="FPB10" s="179"/>
      <c r="FPC10" s="179"/>
      <c r="FPD10" s="179"/>
      <c r="FPE10" s="179"/>
      <c r="FPF10" s="179"/>
      <c r="FPG10" s="179"/>
      <c r="FPH10" s="199"/>
      <c r="FPI10" s="199"/>
      <c r="FPJ10" s="199"/>
      <c r="FPK10" s="199"/>
      <c r="FPL10" s="199"/>
      <c r="FPM10" s="199"/>
      <c r="FPN10" s="199"/>
      <c r="FPO10" s="199"/>
      <c r="FPP10" s="189"/>
      <c r="FPQ10" s="209"/>
      <c r="FPR10" s="179"/>
      <c r="FPS10" s="179"/>
      <c r="FPT10" s="179"/>
      <c r="FPU10" s="179"/>
      <c r="FPV10" s="179"/>
      <c r="FPW10" s="179"/>
      <c r="FPX10" s="199"/>
      <c r="FPY10" s="199"/>
      <c r="FPZ10" s="199"/>
      <c r="FQA10" s="199"/>
      <c r="FQB10" s="199"/>
      <c r="FQC10" s="199"/>
      <c r="FQD10" s="199"/>
      <c r="FQE10" s="199"/>
      <c r="FQF10" s="189"/>
      <c r="FQG10" s="209"/>
      <c r="FQH10" s="179"/>
      <c r="FQI10" s="179"/>
      <c r="FQJ10" s="179"/>
      <c r="FQK10" s="179"/>
      <c r="FQL10" s="179"/>
      <c r="FQM10" s="179"/>
      <c r="FQN10" s="199"/>
      <c r="FQO10" s="199"/>
      <c r="FQP10" s="199"/>
      <c r="FQQ10" s="199"/>
      <c r="FQR10" s="199"/>
      <c r="FQS10" s="199"/>
      <c r="FQT10" s="199"/>
      <c r="FQU10" s="199"/>
      <c r="FQV10" s="189"/>
      <c r="FQW10" s="209"/>
      <c r="FQX10" s="179"/>
      <c r="FQY10" s="179"/>
      <c r="FQZ10" s="179"/>
      <c r="FRA10" s="179"/>
      <c r="FRB10" s="179"/>
      <c r="FRC10" s="179"/>
      <c r="FRD10" s="199"/>
      <c r="FRE10" s="199"/>
      <c r="FRF10" s="199"/>
      <c r="FRG10" s="199"/>
      <c r="FRH10" s="199"/>
      <c r="FRI10" s="199"/>
      <c r="FRJ10" s="199"/>
      <c r="FRK10" s="199"/>
      <c r="FRL10" s="189"/>
      <c r="FRM10" s="209"/>
      <c r="FRN10" s="179"/>
      <c r="FRO10" s="179"/>
      <c r="FRP10" s="179"/>
      <c r="FRQ10" s="179"/>
      <c r="FRR10" s="179"/>
      <c r="FRS10" s="179"/>
      <c r="FRT10" s="199"/>
      <c r="FRU10" s="199"/>
      <c r="FRV10" s="199"/>
      <c r="FRW10" s="199"/>
      <c r="FRX10" s="199"/>
      <c r="FRY10" s="199"/>
      <c r="FRZ10" s="199"/>
      <c r="FSA10" s="199"/>
      <c r="FSB10" s="189"/>
      <c r="FSC10" s="209"/>
      <c r="FSD10" s="179"/>
      <c r="FSE10" s="179"/>
      <c r="FSF10" s="179"/>
      <c r="FSG10" s="179"/>
      <c r="FSH10" s="179"/>
      <c r="FSI10" s="179"/>
      <c r="FSJ10" s="199"/>
      <c r="FSK10" s="199"/>
      <c r="FSL10" s="199"/>
      <c r="FSM10" s="199"/>
      <c r="FSN10" s="199"/>
      <c r="FSO10" s="199"/>
      <c r="FSP10" s="199"/>
      <c r="FSQ10" s="199"/>
      <c r="FSR10" s="189"/>
      <c r="FSS10" s="209"/>
      <c r="FST10" s="179"/>
      <c r="FSU10" s="179"/>
      <c r="FSV10" s="179"/>
      <c r="FSW10" s="179"/>
      <c r="FSX10" s="179"/>
      <c r="FSY10" s="179"/>
      <c r="FSZ10" s="199"/>
      <c r="FTA10" s="199"/>
      <c r="FTB10" s="199"/>
      <c r="FTC10" s="199"/>
      <c r="FTD10" s="199"/>
      <c r="FTE10" s="199"/>
      <c r="FTF10" s="199"/>
      <c r="FTG10" s="199"/>
      <c r="FTH10" s="189"/>
      <c r="FTI10" s="209"/>
      <c r="FTJ10" s="179"/>
      <c r="FTK10" s="179"/>
      <c r="FTL10" s="179"/>
      <c r="FTM10" s="179"/>
      <c r="FTN10" s="179"/>
      <c r="FTO10" s="179"/>
      <c r="FTP10" s="199"/>
      <c r="FTQ10" s="199"/>
      <c r="FTR10" s="199"/>
      <c r="FTS10" s="199"/>
      <c r="FTT10" s="199"/>
      <c r="FTU10" s="199"/>
      <c r="FTV10" s="199"/>
      <c r="FTW10" s="199"/>
      <c r="FTX10" s="189"/>
      <c r="FTY10" s="209"/>
      <c r="FTZ10" s="179"/>
      <c r="FUA10" s="179"/>
      <c r="FUB10" s="179"/>
      <c r="FUC10" s="179"/>
      <c r="FUD10" s="179"/>
      <c r="FUE10" s="179"/>
      <c r="FUF10" s="199"/>
      <c r="FUG10" s="199"/>
      <c r="FUH10" s="199"/>
      <c r="FUI10" s="199"/>
      <c r="FUJ10" s="199"/>
      <c r="FUK10" s="199"/>
      <c r="FUL10" s="199"/>
      <c r="FUM10" s="199"/>
      <c r="FUN10" s="189"/>
      <c r="FUO10" s="209"/>
      <c r="FUP10" s="179"/>
      <c r="FUQ10" s="179"/>
      <c r="FUR10" s="179"/>
      <c r="FUS10" s="179"/>
      <c r="FUT10" s="179"/>
      <c r="FUU10" s="179"/>
      <c r="FUV10" s="199"/>
      <c r="FUW10" s="199"/>
      <c r="FUX10" s="199"/>
      <c r="FUY10" s="199"/>
      <c r="FUZ10" s="199"/>
      <c r="FVA10" s="199"/>
      <c r="FVB10" s="199"/>
      <c r="FVC10" s="199"/>
      <c r="FVD10" s="189"/>
      <c r="FVE10" s="209"/>
      <c r="FVF10" s="179"/>
      <c r="FVG10" s="179"/>
      <c r="FVH10" s="179"/>
      <c r="FVI10" s="179"/>
      <c r="FVJ10" s="179"/>
      <c r="FVK10" s="179"/>
      <c r="FVL10" s="199"/>
      <c r="FVM10" s="199"/>
      <c r="FVN10" s="199"/>
      <c r="FVO10" s="199"/>
      <c r="FVP10" s="199"/>
      <c r="FVQ10" s="199"/>
      <c r="FVR10" s="199"/>
      <c r="FVS10" s="199"/>
      <c r="FVT10" s="189"/>
      <c r="FVU10" s="209"/>
      <c r="FVV10" s="179"/>
      <c r="FVW10" s="179"/>
      <c r="FVX10" s="179"/>
      <c r="FVY10" s="179"/>
      <c r="FVZ10" s="179"/>
      <c r="FWA10" s="179"/>
      <c r="FWB10" s="199"/>
      <c r="FWC10" s="199"/>
      <c r="FWD10" s="199"/>
      <c r="FWE10" s="199"/>
      <c r="FWF10" s="199"/>
      <c r="FWG10" s="199"/>
      <c r="FWH10" s="199"/>
      <c r="FWI10" s="199"/>
      <c r="FWJ10" s="189"/>
      <c r="FWK10" s="209"/>
      <c r="FWL10" s="179"/>
      <c r="FWM10" s="179"/>
      <c r="FWN10" s="179"/>
      <c r="FWO10" s="179"/>
      <c r="FWP10" s="179"/>
      <c r="FWQ10" s="179"/>
      <c r="FWR10" s="199"/>
      <c r="FWS10" s="199"/>
      <c r="FWT10" s="199"/>
      <c r="FWU10" s="199"/>
      <c r="FWV10" s="199"/>
      <c r="FWW10" s="199"/>
      <c r="FWX10" s="199"/>
      <c r="FWY10" s="199"/>
      <c r="FWZ10" s="189"/>
      <c r="FXA10" s="209"/>
      <c r="FXB10" s="179"/>
      <c r="FXC10" s="179"/>
      <c r="FXD10" s="179"/>
      <c r="FXE10" s="179"/>
      <c r="FXF10" s="179"/>
      <c r="FXG10" s="179"/>
      <c r="FXH10" s="199"/>
      <c r="FXI10" s="199"/>
      <c r="FXJ10" s="199"/>
      <c r="FXK10" s="199"/>
      <c r="FXL10" s="199"/>
      <c r="FXM10" s="199"/>
      <c r="FXN10" s="199"/>
      <c r="FXO10" s="199"/>
      <c r="FXP10" s="189"/>
      <c r="FXQ10" s="209"/>
      <c r="FXR10" s="179"/>
      <c r="FXS10" s="179"/>
      <c r="FXT10" s="179"/>
      <c r="FXU10" s="179"/>
      <c r="FXV10" s="179"/>
      <c r="FXW10" s="179"/>
      <c r="FXX10" s="199"/>
      <c r="FXY10" s="199"/>
      <c r="FXZ10" s="199"/>
      <c r="FYA10" s="199"/>
      <c r="FYB10" s="199"/>
      <c r="FYC10" s="199"/>
      <c r="FYD10" s="199"/>
      <c r="FYE10" s="199"/>
      <c r="FYF10" s="189"/>
      <c r="FYG10" s="209"/>
      <c r="FYH10" s="179"/>
      <c r="FYI10" s="179"/>
      <c r="FYJ10" s="179"/>
      <c r="FYK10" s="179"/>
      <c r="FYL10" s="179"/>
      <c r="FYM10" s="179"/>
      <c r="FYN10" s="199"/>
      <c r="FYO10" s="199"/>
      <c r="FYP10" s="199"/>
      <c r="FYQ10" s="199"/>
      <c r="FYR10" s="199"/>
      <c r="FYS10" s="199"/>
      <c r="FYT10" s="199"/>
      <c r="FYU10" s="199"/>
      <c r="FYV10" s="189"/>
      <c r="FYW10" s="209"/>
      <c r="FYX10" s="179"/>
      <c r="FYY10" s="179"/>
      <c r="FYZ10" s="179"/>
      <c r="FZA10" s="179"/>
      <c r="FZB10" s="179"/>
      <c r="FZC10" s="179"/>
      <c r="FZD10" s="199"/>
      <c r="FZE10" s="199"/>
      <c r="FZF10" s="199"/>
      <c r="FZG10" s="199"/>
      <c r="FZH10" s="199"/>
      <c r="FZI10" s="199"/>
      <c r="FZJ10" s="199"/>
      <c r="FZK10" s="199"/>
      <c r="FZL10" s="189"/>
      <c r="FZM10" s="209"/>
      <c r="FZN10" s="179"/>
      <c r="FZO10" s="179"/>
      <c r="FZP10" s="179"/>
      <c r="FZQ10" s="179"/>
      <c r="FZR10" s="179"/>
      <c r="FZS10" s="179"/>
      <c r="FZT10" s="199"/>
      <c r="FZU10" s="199"/>
      <c r="FZV10" s="199"/>
      <c r="FZW10" s="199"/>
      <c r="FZX10" s="199"/>
      <c r="FZY10" s="199"/>
      <c r="FZZ10" s="199"/>
      <c r="GAA10" s="199"/>
      <c r="GAB10" s="189"/>
      <c r="GAC10" s="209"/>
      <c r="GAD10" s="179"/>
      <c r="GAE10" s="179"/>
      <c r="GAF10" s="179"/>
      <c r="GAG10" s="179"/>
      <c r="GAH10" s="179"/>
      <c r="GAI10" s="179"/>
      <c r="GAJ10" s="199"/>
      <c r="GAK10" s="199"/>
      <c r="GAL10" s="199"/>
      <c r="GAM10" s="199"/>
      <c r="GAN10" s="199"/>
      <c r="GAO10" s="199"/>
      <c r="GAP10" s="199"/>
      <c r="GAQ10" s="199"/>
      <c r="GAR10" s="189"/>
      <c r="GAS10" s="209"/>
      <c r="GAT10" s="179"/>
      <c r="GAU10" s="179"/>
      <c r="GAV10" s="179"/>
      <c r="GAW10" s="179"/>
      <c r="GAX10" s="179"/>
      <c r="GAY10" s="179"/>
      <c r="GAZ10" s="199"/>
      <c r="GBA10" s="199"/>
      <c r="GBB10" s="199"/>
      <c r="GBC10" s="199"/>
      <c r="GBD10" s="199"/>
      <c r="GBE10" s="199"/>
      <c r="GBF10" s="199"/>
      <c r="GBG10" s="199"/>
      <c r="GBH10" s="189"/>
      <c r="GBI10" s="209"/>
      <c r="GBJ10" s="179"/>
      <c r="GBK10" s="179"/>
      <c r="GBL10" s="179"/>
      <c r="GBM10" s="179"/>
      <c r="GBN10" s="179"/>
      <c r="GBO10" s="179"/>
      <c r="GBP10" s="199"/>
      <c r="GBQ10" s="199"/>
      <c r="GBR10" s="199"/>
      <c r="GBS10" s="199"/>
      <c r="GBT10" s="199"/>
      <c r="GBU10" s="199"/>
      <c r="GBV10" s="199"/>
      <c r="GBW10" s="199"/>
      <c r="GBX10" s="189"/>
      <c r="GBY10" s="209"/>
      <c r="GBZ10" s="179"/>
      <c r="GCA10" s="179"/>
      <c r="GCB10" s="179"/>
      <c r="GCC10" s="179"/>
      <c r="GCD10" s="179"/>
      <c r="GCE10" s="179"/>
      <c r="GCF10" s="199"/>
      <c r="GCG10" s="199"/>
      <c r="GCH10" s="199"/>
      <c r="GCI10" s="199"/>
      <c r="GCJ10" s="199"/>
      <c r="GCK10" s="199"/>
      <c r="GCL10" s="199"/>
      <c r="GCM10" s="199"/>
      <c r="GCN10" s="189"/>
      <c r="GCO10" s="209"/>
      <c r="GCP10" s="179"/>
      <c r="GCQ10" s="179"/>
      <c r="GCR10" s="179"/>
      <c r="GCS10" s="179"/>
      <c r="GCT10" s="179"/>
      <c r="GCU10" s="179"/>
      <c r="GCV10" s="199"/>
      <c r="GCW10" s="199"/>
      <c r="GCX10" s="199"/>
      <c r="GCY10" s="199"/>
      <c r="GCZ10" s="199"/>
      <c r="GDA10" s="199"/>
      <c r="GDB10" s="199"/>
      <c r="GDC10" s="199"/>
      <c r="GDD10" s="189"/>
      <c r="GDE10" s="209"/>
      <c r="GDF10" s="179"/>
      <c r="GDG10" s="179"/>
      <c r="GDH10" s="179"/>
      <c r="GDI10" s="179"/>
      <c r="GDJ10" s="179"/>
      <c r="GDK10" s="179"/>
      <c r="GDL10" s="199"/>
      <c r="GDM10" s="199"/>
      <c r="GDN10" s="199"/>
      <c r="GDO10" s="199"/>
      <c r="GDP10" s="199"/>
      <c r="GDQ10" s="199"/>
      <c r="GDR10" s="199"/>
      <c r="GDS10" s="199"/>
      <c r="GDT10" s="189"/>
      <c r="GDU10" s="209"/>
      <c r="GDV10" s="179"/>
      <c r="GDW10" s="179"/>
      <c r="GDX10" s="179"/>
      <c r="GDY10" s="179"/>
      <c r="GDZ10" s="179"/>
      <c r="GEA10" s="179"/>
      <c r="GEB10" s="199"/>
      <c r="GEC10" s="199"/>
      <c r="GED10" s="199"/>
      <c r="GEE10" s="199"/>
      <c r="GEF10" s="199"/>
      <c r="GEG10" s="199"/>
      <c r="GEH10" s="199"/>
      <c r="GEI10" s="199"/>
      <c r="GEJ10" s="189"/>
      <c r="GEK10" s="209"/>
      <c r="GEL10" s="179"/>
      <c r="GEM10" s="179"/>
      <c r="GEN10" s="179"/>
      <c r="GEO10" s="179"/>
      <c r="GEP10" s="179"/>
      <c r="GEQ10" s="179"/>
      <c r="GER10" s="199"/>
      <c r="GES10" s="199"/>
      <c r="GET10" s="199"/>
      <c r="GEU10" s="199"/>
      <c r="GEV10" s="199"/>
      <c r="GEW10" s="199"/>
      <c r="GEX10" s="199"/>
      <c r="GEY10" s="199"/>
      <c r="GEZ10" s="189"/>
      <c r="GFA10" s="209"/>
      <c r="GFB10" s="179"/>
      <c r="GFC10" s="179"/>
      <c r="GFD10" s="179"/>
      <c r="GFE10" s="179"/>
      <c r="GFF10" s="179"/>
      <c r="GFG10" s="179"/>
      <c r="GFH10" s="199"/>
      <c r="GFI10" s="199"/>
      <c r="GFJ10" s="199"/>
      <c r="GFK10" s="199"/>
      <c r="GFL10" s="199"/>
      <c r="GFM10" s="199"/>
      <c r="GFN10" s="199"/>
      <c r="GFO10" s="199"/>
      <c r="GFP10" s="189"/>
      <c r="GFQ10" s="209"/>
      <c r="GFR10" s="179"/>
      <c r="GFS10" s="179"/>
      <c r="GFT10" s="179"/>
      <c r="GFU10" s="179"/>
      <c r="GFV10" s="179"/>
      <c r="GFW10" s="179"/>
      <c r="GFX10" s="199"/>
      <c r="GFY10" s="199"/>
      <c r="GFZ10" s="199"/>
      <c r="GGA10" s="199"/>
      <c r="GGB10" s="199"/>
      <c r="GGC10" s="199"/>
      <c r="GGD10" s="199"/>
      <c r="GGE10" s="199"/>
      <c r="GGF10" s="189"/>
      <c r="GGG10" s="209"/>
      <c r="GGH10" s="179"/>
      <c r="GGI10" s="179"/>
      <c r="GGJ10" s="179"/>
      <c r="GGK10" s="179"/>
      <c r="GGL10" s="179"/>
      <c r="GGM10" s="179"/>
      <c r="GGN10" s="199"/>
      <c r="GGO10" s="199"/>
      <c r="GGP10" s="199"/>
      <c r="GGQ10" s="199"/>
      <c r="GGR10" s="199"/>
      <c r="GGS10" s="199"/>
      <c r="GGT10" s="199"/>
      <c r="GGU10" s="199"/>
      <c r="GGV10" s="189"/>
      <c r="GGW10" s="209"/>
      <c r="GGX10" s="179"/>
      <c r="GGY10" s="179"/>
      <c r="GGZ10" s="179"/>
      <c r="GHA10" s="179"/>
      <c r="GHB10" s="179"/>
      <c r="GHC10" s="179"/>
      <c r="GHD10" s="199"/>
      <c r="GHE10" s="199"/>
      <c r="GHF10" s="199"/>
      <c r="GHG10" s="199"/>
      <c r="GHH10" s="199"/>
      <c r="GHI10" s="199"/>
      <c r="GHJ10" s="199"/>
      <c r="GHK10" s="199"/>
      <c r="GHL10" s="189"/>
      <c r="GHM10" s="209"/>
      <c r="GHN10" s="179"/>
      <c r="GHO10" s="179"/>
      <c r="GHP10" s="179"/>
      <c r="GHQ10" s="179"/>
      <c r="GHR10" s="179"/>
      <c r="GHS10" s="179"/>
      <c r="GHT10" s="199"/>
      <c r="GHU10" s="199"/>
      <c r="GHV10" s="199"/>
      <c r="GHW10" s="199"/>
      <c r="GHX10" s="199"/>
      <c r="GHY10" s="199"/>
      <c r="GHZ10" s="199"/>
      <c r="GIA10" s="199"/>
      <c r="GIB10" s="189"/>
      <c r="GIC10" s="209"/>
      <c r="GID10" s="179"/>
      <c r="GIE10" s="179"/>
      <c r="GIF10" s="179"/>
      <c r="GIG10" s="179"/>
      <c r="GIH10" s="179"/>
      <c r="GII10" s="179"/>
      <c r="GIJ10" s="199"/>
      <c r="GIK10" s="199"/>
      <c r="GIL10" s="199"/>
      <c r="GIM10" s="199"/>
      <c r="GIN10" s="199"/>
      <c r="GIO10" s="199"/>
      <c r="GIP10" s="199"/>
      <c r="GIQ10" s="199"/>
      <c r="GIR10" s="189"/>
      <c r="GIS10" s="209"/>
      <c r="GIT10" s="179"/>
      <c r="GIU10" s="179"/>
      <c r="GIV10" s="179"/>
      <c r="GIW10" s="179"/>
      <c r="GIX10" s="179"/>
      <c r="GIY10" s="179"/>
      <c r="GIZ10" s="199"/>
      <c r="GJA10" s="199"/>
      <c r="GJB10" s="199"/>
      <c r="GJC10" s="199"/>
      <c r="GJD10" s="199"/>
      <c r="GJE10" s="199"/>
      <c r="GJF10" s="199"/>
      <c r="GJG10" s="199"/>
      <c r="GJH10" s="189"/>
      <c r="GJI10" s="209"/>
      <c r="GJJ10" s="179"/>
      <c r="GJK10" s="179"/>
      <c r="GJL10" s="179"/>
      <c r="GJM10" s="179"/>
      <c r="GJN10" s="179"/>
      <c r="GJO10" s="179"/>
      <c r="GJP10" s="199"/>
      <c r="GJQ10" s="199"/>
      <c r="GJR10" s="199"/>
      <c r="GJS10" s="199"/>
      <c r="GJT10" s="199"/>
      <c r="GJU10" s="199"/>
      <c r="GJV10" s="199"/>
      <c r="GJW10" s="199"/>
      <c r="GJX10" s="189"/>
      <c r="GJY10" s="209"/>
      <c r="GJZ10" s="179"/>
      <c r="GKA10" s="179"/>
      <c r="GKB10" s="179"/>
      <c r="GKC10" s="179"/>
      <c r="GKD10" s="179"/>
      <c r="GKE10" s="179"/>
      <c r="GKF10" s="199"/>
      <c r="GKG10" s="199"/>
      <c r="GKH10" s="199"/>
      <c r="GKI10" s="199"/>
      <c r="GKJ10" s="199"/>
      <c r="GKK10" s="199"/>
      <c r="GKL10" s="199"/>
      <c r="GKM10" s="199"/>
      <c r="GKN10" s="189"/>
      <c r="GKO10" s="209"/>
      <c r="GKP10" s="179"/>
      <c r="GKQ10" s="179"/>
      <c r="GKR10" s="179"/>
      <c r="GKS10" s="179"/>
      <c r="GKT10" s="179"/>
      <c r="GKU10" s="179"/>
      <c r="GKV10" s="199"/>
      <c r="GKW10" s="199"/>
      <c r="GKX10" s="199"/>
      <c r="GKY10" s="199"/>
      <c r="GKZ10" s="199"/>
      <c r="GLA10" s="199"/>
      <c r="GLB10" s="199"/>
      <c r="GLC10" s="199"/>
      <c r="GLD10" s="189"/>
      <c r="GLE10" s="209"/>
      <c r="GLF10" s="179"/>
      <c r="GLG10" s="179"/>
      <c r="GLH10" s="179"/>
      <c r="GLI10" s="179"/>
      <c r="GLJ10" s="179"/>
      <c r="GLK10" s="179"/>
      <c r="GLL10" s="199"/>
      <c r="GLM10" s="199"/>
      <c r="GLN10" s="199"/>
      <c r="GLO10" s="199"/>
      <c r="GLP10" s="199"/>
      <c r="GLQ10" s="199"/>
      <c r="GLR10" s="199"/>
      <c r="GLS10" s="199"/>
      <c r="GLT10" s="189"/>
      <c r="GLU10" s="209"/>
      <c r="GLV10" s="179"/>
      <c r="GLW10" s="179"/>
      <c r="GLX10" s="179"/>
      <c r="GLY10" s="179"/>
      <c r="GLZ10" s="179"/>
      <c r="GMA10" s="179"/>
      <c r="GMB10" s="199"/>
      <c r="GMC10" s="199"/>
      <c r="GMD10" s="199"/>
      <c r="GME10" s="199"/>
      <c r="GMF10" s="199"/>
      <c r="GMG10" s="199"/>
      <c r="GMH10" s="199"/>
      <c r="GMI10" s="199"/>
      <c r="GMJ10" s="189"/>
      <c r="GMK10" s="209"/>
      <c r="GML10" s="179"/>
      <c r="GMM10" s="179"/>
      <c r="GMN10" s="179"/>
      <c r="GMO10" s="179"/>
      <c r="GMP10" s="179"/>
      <c r="GMQ10" s="179"/>
      <c r="GMR10" s="199"/>
      <c r="GMS10" s="199"/>
      <c r="GMT10" s="199"/>
      <c r="GMU10" s="199"/>
      <c r="GMV10" s="199"/>
      <c r="GMW10" s="199"/>
      <c r="GMX10" s="199"/>
      <c r="GMY10" s="199"/>
      <c r="GMZ10" s="189"/>
      <c r="GNA10" s="209"/>
      <c r="GNB10" s="179"/>
      <c r="GNC10" s="179"/>
      <c r="GND10" s="179"/>
      <c r="GNE10" s="179"/>
      <c r="GNF10" s="179"/>
      <c r="GNG10" s="179"/>
      <c r="GNH10" s="199"/>
      <c r="GNI10" s="199"/>
      <c r="GNJ10" s="199"/>
      <c r="GNK10" s="199"/>
      <c r="GNL10" s="199"/>
      <c r="GNM10" s="199"/>
      <c r="GNN10" s="199"/>
      <c r="GNO10" s="199"/>
      <c r="GNP10" s="189"/>
      <c r="GNQ10" s="209"/>
      <c r="GNR10" s="179"/>
      <c r="GNS10" s="179"/>
      <c r="GNT10" s="179"/>
      <c r="GNU10" s="179"/>
      <c r="GNV10" s="179"/>
      <c r="GNW10" s="179"/>
      <c r="GNX10" s="199"/>
      <c r="GNY10" s="199"/>
      <c r="GNZ10" s="199"/>
      <c r="GOA10" s="199"/>
      <c r="GOB10" s="199"/>
      <c r="GOC10" s="199"/>
      <c r="GOD10" s="199"/>
      <c r="GOE10" s="199"/>
      <c r="GOF10" s="189"/>
      <c r="GOG10" s="209"/>
      <c r="GOH10" s="179"/>
      <c r="GOI10" s="179"/>
      <c r="GOJ10" s="179"/>
      <c r="GOK10" s="179"/>
      <c r="GOL10" s="179"/>
      <c r="GOM10" s="179"/>
      <c r="GON10" s="199"/>
      <c r="GOO10" s="199"/>
      <c r="GOP10" s="199"/>
      <c r="GOQ10" s="199"/>
      <c r="GOR10" s="199"/>
      <c r="GOS10" s="199"/>
      <c r="GOT10" s="199"/>
      <c r="GOU10" s="199"/>
      <c r="GOV10" s="189"/>
      <c r="GOW10" s="209"/>
      <c r="GOX10" s="179"/>
      <c r="GOY10" s="179"/>
      <c r="GOZ10" s="179"/>
      <c r="GPA10" s="179"/>
      <c r="GPB10" s="179"/>
      <c r="GPC10" s="179"/>
      <c r="GPD10" s="199"/>
      <c r="GPE10" s="199"/>
      <c r="GPF10" s="199"/>
      <c r="GPG10" s="199"/>
      <c r="GPH10" s="199"/>
      <c r="GPI10" s="199"/>
      <c r="GPJ10" s="199"/>
      <c r="GPK10" s="199"/>
      <c r="GPL10" s="189"/>
      <c r="GPM10" s="209"/>
      <c r="GPN10" s="179"/>
      <c r="GPO10" s="179"/>
      <c r="GPP10" s="179"/>
      <c r="GPQ10" s="179"/>
      <c r="GPR10" s="179"/>
      <c r="GPS10" s="179"/>
      <c r="GPT10" s="199"/>
      <c r="GPU10" s="199"/>
      <c r="GPV10" s="199"/>
      <c r="GPW10" s="199"/>
      <c r="GPX10" s="199"/>
      <c r="GPY10" s="199"/>
      <c r="GPZ10" s="199"/>
      <c r="GQA10" s="199"/>
      <c r="GQB10" s="189"/>
      <c r="GQC10" s="209"/>
      <c r="GQD10" s="179"/>
      <c r="GQE10" s="179"/>
      <c r="GQF10" s="179"/>
      <c r="GQG10" s="179"/>
      <c r="GQH10" s="179"/>
      <c r="GQI10" s="179"/>
      <c r="GQJ10" s="199"/>
      <c r="GQK10" s="199"/>
      <c r="GQL10" s="199"/>
      <c r="GQM10" s="199"/>
      <c r="GQN10" s="199"/>
      <c r="GQO10" s="199"/>
      <c r="GQP10" s="199"/>
      <c r="GQQ10" s="199"/>
      <c r="GQR10" s="189"/>
      <c r="GQS10" s="209"/>
      <c r="GQT10" s="179"/>
      <c r="GQU10" s="179"/>
      <c r="GQV10" s="179"/>
      <c r="GQW10" s="179"/>
      <c r="GQX10" s="179"/>
      <c r="GQY10" s="179"/>
      <c r="GQZ10" s="199"/>
      <c r="GRA10" s="199"/>
      <c r="GRB10" s="199"/>
      <c r="GRC10" s="199"/>
      <c r="GRD10" s="199"/>
      <c r="GRE10" s="199"/>
      <c r="GRF10" s="199"/>
      <c r="GRG10" s="199"/>
      <c r="GRH10" s="189"/>
      <c r="GRI10" s="209"/>
      <c r="GRJ10" s="179"/>
      <c r="GRK10" s="179"/>
      <c r="GRL10" s="179"/>
      <c r="GRM10" s="179"/>
      <c r="GRN10" s="179"/>
      <c r="GRO10" s="179"/>
      <c r="GRP10" s="199"/>
      <c r="GRQ10" s="199"/>
      <c r="GRR10" s="199"/>
      <c r="GRS10" s="199"/>
      <c r="GRT10" s="199"/>
      <c r="GRU10" s="199"/>
      <c r="GRV10" s="199"/>
      <c r="GRW10" s="199"/>
      <c r="GRX10" s="189"/>
      <c r="GRY10" s="209"/>
      <c r="GRZ10" s="179"/>
      <c r="GSA10" s="179"/>
      <c r="GSB10" s="179"/>
      <c r="GSC10" s="179"/>
      <c r="GSD10" s="179"/>
      <c r="GSE10" s="179"/>
      <c r="GSF10" s="199"/>
      <c r="GSG10" s="199"/>
      <c r="GSH10" s="199"/>
      <c r="GSI10" s="199"/>
      <c r="GSJ10" s="199"/>
      <c r="GSK10" s="199"/>
      <c r="GSL10" s="199"/>
      <c r="GSM10" s="199"/>
      <c r="GSN10" s="189"/>
      <c r="GSO10" s="209"/>
      <c r="GSP10" s="179"/>
      <c r="GSQ10" s="179"/>
      <c r="GSR10" s="179"/>
      <c r="GSS10" s="179"/>
      <c r="GST10" s="179"/>
      <c r="GSU10" s="179"/>
      <c r="GSV10" s="199"/>
      <c r="GSW10" s="199"/>
      <c r="GSX10" s="199"/>
      <c r="GSY10" s="199"/>
      <c r="GSZ10" s="199"/>
      <c r="GTA10" s="199"/>
      <c r="GTB10" s="199"/>
      <c r="GTC10" s="199"/>
      <c r="GTD10" s="189"/>
      <c r="GTE10" s="209"/>
      <c r="GTF10" s="179"/>
      <c r="GTG10" s="179"/>
      <c r="GTH10" s="179"/>
      <c r="GTI10" s="179"/>
      <c r="GTJ10" s="179"/>
      <c r="GTK10" s="179"/>
      <c r="GTL10" s="199"/>
      <c r="GTM10" s="199"/>
      <c r="GTN10" s="199"/>
      <c r="GTO10" s="199"/>
      <c r="GTP10" s="199"/>
      <c r="GTQ10" s="199"/>
      <c r="GTR10" s="199"/>
      <c r="GTS10" s="199"/>
      <c r="GTT10" s="189"/>
      <c r="GTU10" s="209"/>
      <c r="GTV10" s="179"/>
      <c r="GTW10" s="179"/>
      <c r="GTX10" s="179"/>
      <c r="GTY10" s="179"/>
      <c r="GTZ10" s="179"/>
      <c r="GUA10" s="179"/>
      <c r="GUB10" s="199"/>
      <c r="GUC10" s="199"/>
      <c r="GUD10" s="199"/>
      <c r="GUE10" s="199"/>
      <c r="GUF10" s="199"/>
      <c r="GUG10" s="199"/>
      <c r="GUH10" s="199"/>
      <c r="GUI10" s="199"/>
      <c r="GUJ10" s="189"/>
      <c r="GUK10" s="209"/>
      <c r="GUL10" s="179"/>
      <c r="GUM10" s="179"/>
      <c r="GUN10" s="179"/>
      <c r="GUO10" s="179"/>
      <c r="GUP10" s="179"/>
      <c r="GUQ10" s="179"/>
      <c r="GUR10" s="199"/>
      <c r="GUS10" s="199"/>
      <c r="GUT10" s="199"/>
      <c r="GUU10" s="199"/>
      <c r="GUV10" s="199"/>
      <c r="GUW10" s="199"/>
      <c r="GUX10" s="199"/>
      <c r="GUY10" s="199"/>
      <c r="GUZ10" s="189"/>
      <c r="GVA10" s="209"/>
      <c r="GVB10" s="179"/>
      <c r="GVC10" s="179"/>
      <c r="GVD10" s="179"/>
      <c r="GVE10" s="179"/>
      <c r="GVF10" s="179"/>
      <c r="GVG10" s="179"/>
      <c r="GVH10" s="199"/>
      <c r="GVI10" s="199"/>
      <c r="GVJ10" s="199"/>
      <c r="GVK10" s="199"/>
      <c r="GVL10" s="199"/>
      <c r="GVM10" s="199"/>
      <c r="GVN10" s="199"/>
      <c r="GVO10" s="199"/>
      <c r="GVP10" s="189"/>
      <c r="GVQ10" s="209"/>
      <c r="GVR10" s="179"/>
      <c r="GVS10" s="179"/>
      <c r="GVT10" s="179"/>
      <c r="GVU10" s="179"/>
      <c r="GVV10" s="179"/>
      <c r="GVW10" s="179"/>
      <c r="GVX10" s="199"/>
      <c r="GVY10" s="199"/>
      <c r="GVZ10" s="199"/>
      <c r="GWA10" s="199"/>
      <c r="GWB10" s="199"/>
      <c r="GWC10" s="199"/>
      <c r="GWD10" s="199"/>
      <c r="GWE10" s="199"/>
      <c r="GWF10" s="189"/>
      <c r="GWG10" s="209"/>
      <c r="GWH10" s="179"/>
      <c r="GWI10" s="179"/>
      <c r="GWJ10" s="179"/>
      <c r="GWK10" s="179"/>
      <c r="GWL10" s="179"/>
      <c r="GWM10" s="179"/>
      <c r="GWN10" s="199"/>
      <c r="GWO10" s="199"/>
      <c r="GWP10" s="199"/>
      <c r="GWQ10" s="199"/>
      <c r="GWR10" s="199"/>
      <c r="GWS10" s="199"/>
      <c r="GWT10" s="199"/>
      <c r="GWU10" s="199"/>
      <c r="GWV10" s="189"/>
      <c r="GWW10" s="209"/>
      <c r="GWX10" s="179"/>
      <c r="GWY10" s="179"/>
      <c r="GWZ10" s="179"/>
      <c r="GXA10" s="179"/>
      <c r="GXB10" s="179"/>
      <c r="GXC10" s="179"/>
      <c r="GXD10" s="199"/>
      <c r="GXE10" s="199"/>
      <c r="GXF10" s="199"/>
      <c r="GXG10" s="199"/>
      <c r="GXH10" s="199"/>
      <c r="GXI10" s="199"/>
      <c r="GXJ10" s="199"/>
      <c r="GXK10" s="199"/>
      <c r="GXL10" s="189"/>
      <c r="GXM10" s="209"/>
      <c r="GXN10" s="179"/>
      <c r="GXO10" s="179"/>
      <c r="GXP10" s="179"/>
      <c r="GXQ10" s="179"/>
      <c r="GXR10" s="179"/>
      <c r="GXS10" s="179"/>
      <c r="GXT10" s="199"/>
      <c r="GXU10" s="199"/>
      <c r="GXV10" s="199"/>
      <c r="GXW10" s="199"/>
      <c r="GXX10" s="199"/>
      <c r="GXY10" s="199"/>
      <c r="GXZ10" s="199"/>
      <c r="GYA10" s="199"/>
      <c r="GYB10" s="189"/>
      <c r="GYC10" s="209"/>
      <c r="GYD10" s="179"/>
      <c r="GYE10" s="179"/>
      <c r="GYF10" s="179"/>
      <c r="GYG10" s="179"/>
      <c r="GYH10" s="179"/>
      <c r="GYI10" s="179"/>
      <c r="GYJ10" s="199"/>
      <c r="GYK10" s="199"/>
      <c r="GYL10" s="199"/>
      <c r="GYM10" s="199"/>
      <c r="GYN10" s="199"/>
      <c r="GYO10" s="199"/>
      <c r="GYP10" s="199"/>
      <c r="GYQ10" s="199"/>
      <c r="GYR10" s="189"/>
      <c r="GYS10" s="209"/>
      <c r="GYT10" s="179"/>
      <c r="GYU10" s="179"/>
      <c r="GYV10" s="179"/>
      <c r="GYW10" s="179"/>
      <c r="GYX10" s="179"/>
      <c r="GYY10" s="179"/>
      <c r="GYZ10" s="199"/>
      <c r="GZA10" s="199"/>
      <c r="GZB10" s="199"/>
      <c r="GZC10" s="199"/>
      <c r="GZD10" s="199"/>
      <c r="GZE10" s="199"/>
      <c r="GZF10" s="199"/>
      <c r="GZG10" s="199"/>
      <c r="GZH10" s="189"/>
      <c r="GZI10" s="209"/>
      <c r="GZJ10" s="179"/>
      <c r="GZK10" s="179"/>
      <c r="GZL10" s="179"/>
      <c r="GZM10" s="179"/>
      <c r="GZN10" s="179"/>
      <c r="GZO10" s="179"/>
      <c r="GZP10" s="199"/>
      <c r="GZQ10" s="199"/>
      <c r="GZR10" s="199"/>
      <c r="GZS10" s="199"/>
      <c r="GZT10" s="199"/>
      <c r="GZU10" s="199"/>
      <c r="GZV10" s="199"/>
      <c r="GZW10" s="199"/>
      <c r="GZX10" s="189"/>
      <c r="GZY10" s="209"/>
      <c r="GZZ10" s="179"/>
      <c r="HAA10" s="179"/>
      <c r="HAB10" s="179"/>
      <c r="HAC10" s="179"/>
      <c r="HAD10" s="179"/>
      <c r="HAE10" s="179"/>
      <c r="HAF10" s="199"/>
      <c r="HAG10" s="199"/>
      <c r="HAH10" s="199"/>
      <c r="HAI10" s="199"/>
      <c r="HAJ10" s="199"/>
      <c r="HAK10" s="199"/>
      <c r="HAL10" s="199"/>
      <c r="HAM10" s="199"/>
      <c r="HAN10" s="189"/>
      <c r="HAO10" s="209"/>
      <c r="HAP10" s="179"/>
      <c r="HAQ10" s="179"/>
      <c r="HAR10" s="179"/>
      <c r="HAS10" s="179"/>
      <c r="HAT10" s="179"/>
      <c r="HAU10" s="179"/>
      <c r="HAV10" s="199"/>
      <c r="HAW10" s="199"/>
      <c r="HAX10" s="199"/>
      <c r="HAY10" s="199"/>
      <c r="HAZ10" s="199"/>
      <c r="HBA10" s="199"/>
      <c r="HBB10" s="199"/>
      <c r="HBC10" s="199"/>
      <c r="HBD10" s="189"/>
      <c r="HBE10" s="209"/>
      <c r="HBF10" s="179"/>
      <c r="HBG10" s="179"/>
      <c r="HBH10" s="179"/>
      <c r="HBI10" s="179"/>
      <c r="HBJ10" s="179"/>
      <c r="HBK10" s="179"/>
      <c r="HBL10" s="199"/>
      <c r="HBM10" s="199"/>
      <c r="HBN10" s="199"/>
      <c r="HBO10" s="199"/>
      <c r="HBP10" s="199"/>
      <c r="HBQ10" s="199"/>
      <c r="HBR10" s="199"/>
      <c r="HBS10" s="199"/>
      <c r="HBT10" s="189"/>
      <c r="HBU10" s="209"/>
      <c r="HBV10" s="179"/>
      <c r="HBW10" s="179"/>
      <c r="HBX10" s="179"/>
      <c r="HBY10" s="179"/>
      <c r="HBZ10" s="179"/>
      <c r="HCA10" s="179"/>
      <c r="HCB10" s="199"/>
      <c r="HCC10" s="199"/>
      <c r="HCD10" s="199"/>
      <c r="HCE10" s="199"/>
      <c r="HCF10" s="199"/>
      <c r="HCG10" s="199"/>
      <c r="HCH10" s="199"/>
      <c r="HCI10" s="199"/>
      <c r="HCJ10" s="189"/>
      <c r="HCK10" s="209"/>
      <c r="HCL10" s="179"/>
      <c r="HCM10" s="179"/>
      <c r="HCN10" s="179"/>
      <c r="HCO10" s="179"/>
      <c r="HCP10" s="179"/>
      <c r="HCQ10" s="179"/>
      <c r="HCR10" s="199"/>
      <c r="HCS10" s="199"/>
      <c r="HCT10" s="199"/>
      <c r="HCU10" s="199"/>
      <c r="HCV10" s="199"/>
      <c r="HCW10" s="199"/>
      <c r="HCX10" s="199"/>
      <c r="HCY10" s="199"/>
      <c r="HCZ10" s="189"/>
      <c r="HDA10" s="209"/>
      <c r="HDB10" s="179"/>
      <c r="HDC10" s="179"/>
      <c r="HDD10" s="179"/>
      <c r="HDE10" s="179"/>
      <c r="HDF10" s="179"/>
      <c r="HDG10" s="179"/>
      <c r="HDH10" s="199"/>
      <c r="HDI10" s="199"/>
      <c r="HDJ10" s="199"/>
      <c r="HDK10" s="199"/>
      <c r="HDL10" s="199"/>
      <c r="HDM10" s="199"/>
      <c r="HDN10" s="199"/>
      <c r="HDO10" s="199"/>
      <c r="HDP10" s="189"/>
      <c r="HDQ10" s="209"/>
      <c r="HDR10" s="179"/>
      <c r="HDS10" s="179"/>
      <c r="HDT10" s="179"/>
      <c r="HDU10" s="179"/>
      <c r="HDV10" s="179"/>
      <c r="HDW10" s="179"/>
      <c r="HDX10" s="199"/>
      <c r="HDY10" s="199"/>
      <c r="HDZ10" s="199"/>
      <c r="HEA10" s="199"/>
      <c r="HEB10" s="199"/>
      <c r="HEC10" s="199"/>
      <c r="HED10" s="199"/>
      <c r="HEE10" s="199"/>
      <c r="HEF10" s="189"/>
      <c r="HEG10" s="209"/>
      <c r="HEH10" s="179"/>
      <c r="HEI10" s="179"/>
      <c r="HEJ10" s="179"/>
      <c r="HEK10" s="179"/>
      <c r="HEL10" s="179"/>
      <c r="HEM10" s="179"/>
      <c r="HEN10" s="199"/>
      <c r="HEO10" s="199"/>
      <c r="HEP10" s="199"/>
      <c r="HEQ10" s="199"/>
      <c r="HER10" s="199"/>
      <c r="HES10" s="199"/>
      <c r="HET10" s="199"/>
      <c r="HEU10" s="199"/>
      <c r="HEV10" s="189"/>
      <c r="HEW10" s="209"/>
      <c r="HEX10" s="179"/>
      <c r="HEY10" s="179"/>
      <c r="HEZ10" s="179"/>
      <c r="HFA10" s="179"/>
      <c r="HFB10" s="179"/>
      <c r="HFC10" s="179"/>
      <c r="HFD10" s="199"/>
      <c r="HFE10" s="199"/>
      <c r="HFF10" s="199"/>
      <c r="HFG10" s="199"/>
      <c r="HFH10" s="199"/>
      <c r="HFI10" s="199"/>
      <c r="HFJ10" s="199"/>
      <c r="HFK10" s="199"/>
      <c r="HFL10" s="189"/>
      <c r="HFM10" s="209"/>
      <c r="HFN10" s="179"/>
      <c r="HFO10" s="179"/>
      <c r="HFP10" s="179"/>
      <c r="HFQ10" s="179"/>
      <c r="HFR10" s="179"/>
      <c r="HFS10" s="179"/>
      <c r="HFT10" s="199"/>
      <c r="HFU10" s="199"/>
      <c r="HFV10" s="199"/>
      <c r="HFW10" s="199"/>
      <c r="HFX10" s="199"/>
      <c r="HFY10" s="199"/>
      <c r="HFZ10" s="199"/>
      <c r="HGA10" s="199"/>
      <c r="HGB10" s="189"/>
      <c r="HGC10" s="209"/>
      <c r="HGD10" s="179"/>
      <c r="HGE10" s="179"/>
      <c r="HGF10" s="179"/>
      <c r="HGG10" s="179"/>
      <c r="HGH10" s="179"/>
      <c r="HGI10" s="179"/>
      <c r="HGJ10" s="199"/>
      <c r="HGK10" s="199"/>
      <c r="HGL10" s="199"/>
      <c r="HGM10" s="199"/>
      <c r="HGN10" s="199"/>
      <c r="HGO10" s="199"/>
      <c r="HGP10" s="199"/>
      <c r="HGQ10" s="199"/>
      <c r="HGR10" s="189"/>
      <c r="HGS10" s="209"/>
      <c r="HGT10" s="179"/>
      <c r="HGU10" s="179"/>
      <c r="HGV10" s="179"/>
      <c r="HGW10" s="179"/>
      <c r="HGX10" s="179"/>
      <c r="HGY10" s="179"/>
      <c r="HGZ10" s="199"/>
      <c r="HHA10" s="199"/>
      <c r="HHB10" s="199"/>
      <c r="HHC10" s="199"/>
      <c r="HHD10" s="199"/>
      <c r="HHE10" s="199"/>
      <c r="HHF10" s="199"/>
      <c r="HHG10" s="199"/>
      <c r="HHH10" s="189"/>
      <c r="HHI10" s="209"/>
      <c r="HHJ10" s="179"/>
      <c r="HHK10" s="179"/>
      <c r="HHL10" s="179"/>
      <c r="HHM10" s="179"/>
      <c r="HHN10" s="179"/>
      <c r="HHO10" s="179"/>
      <c r="HHP10" s="199"/>
      <c r="HHQ10" s="199"/>
      <c r="HHR10" s="199"/>
      <c r="HHS10" s="199"/>
      <c r="HHT10" s="199"/>
      <c r="HHU10" s="199"/>
      <c r="HHV10" s="199"/>
      <c r="HHW10" s="199"/>
      <c r="HHX10" s="189"/>
      <c r="HHY10" s="209"/>
      <c r="HHZ10" s="179"/>
      <c r="HIA10" s="179"/>
      <c r="HIB10" s="179"/>
      <c r="HIC10" s="179"/>
      <c r="HID10" s="179"/>
      <c r="HIE10" s="179"/>
      <c r="HIF10" s="199"/>
      <c r="HIG10" s="199"/>
      <c r="HIH10" s="199"/>
      <c r="HII10" s="199"/>
      <c r="HIJ10" s="199"/>
      <c r="HIK10" s="199"/>
      <c r="HIL10" s="199"/>
      <c r="HIM10" s="199"/>
      <c r="HIN10" s="189"/>
      <c r="HIO10" s="209"/>
      <c r="HIP10" s="179"/>
      <c r="HIQ10" s="179"/>
      <c r="HIR10" s="179"/>
      <c r="HIS10" s="179"/>
      <c r="HIT10" s="179"/>
      <c r="HIU10" s="179"/>
      <c r="HIV10" s="199"/>
      <c r="HIW10" s="199"/>
      <c r="HIX10" s="199"/>
      <c r="HIY10" s="199"/>
      <c r="HIZ10" s="199"/>
      <c r="HJA10" s="199"/>
      <c r="HJB10" s="199"/>
      <c r="HJC10" s="199"/>
      <c r="HJD10" s="189"/>
      <c r="HJE10" s="209"/>
      <c r="HJF10" s="179"/>
      <c r="HJG10" s="179"/>
      <c r="HJH10" s="179"/>
      <c r="HJI10" s="179"/>
      <c r="HJJ10" s="179"/>
      <c r="HJK10" s="179"/>
      <c r="HJL10" s="199"/>
      <c r="HJM10" s="199"/>
      <c r="HJN10" s="199"/>
      <c r="HJO10" s="199"/>
      <c r="HJP10" s="199"/>
      <c r="HJQ10" s="199"/>
      <c r="HJR10" s="199"/>
      <c r="HJS10" s="199"/>
      <c r="HJT10" s="189"/>
      <c r="HJU10" s="209"/>
      <c r="HJV10" s="179"/>
      <c r="HJW10" s="179"/>
      <c r="HJX10" s="179"/>
      <c r="HJY10" s="179"/>
      <c r="HJZ10" s="179"/>
      <c r="HKA10" s="179"/>
      <c r="HKB10" s="199"/>
      <c r="HKC10" s="199"/>
      <c r="HKD10" s="199"/>
      <c r="HKE10" s="199"/>
      <c r="HKF10" s="199"/>
      <c r="HKG10" s="199"/>
      <c r="HKH10" s="199"/>
      <c r="HKI10" s="199"/>
      <c r="HKJ10" s="189"/>
      <c r="HKK10" s="209"/>
      <c r="HKL10" s="179"/>
      <c r="HKM10" s="179"/>
      <c r="HKN10" s="179"/>
      <c r="HKO10" s="179"/>
      <c r="HKP10" s="179"/>
      <c r="HKQ10" s="179"/>
      <c r="HKR10" s="199"/>
      <c r="HKS10" s="199"/>
      <c r="HKT10" s="199"/>
      <c r="HKU10" s="199"/>
      <c r="HKV10" s="199"/>
      <c r="HKW10" s="199"/>
      <c r="HKX10" s="199"/>
      <c r="HKY10" s="199"/>
      <c r="HKZ10" s="189"/>
      <c r="HLA10" s="209"/>
      <c r="HLB10" s="179"/>
      <c r="HLC10" s="179"/>
      <c r="HLD10" s="179"/>
      <c r="HLE10" s="179"/>
      <c r="HLF10" s="179"/>
      <c r="HLG10" s="179"/>
      <c r="HLH10" s="199"/>
      <c r="HLI10" s="199"/>
      <c r="HLJ10" s="199"/>
      <c r="HLK10" s="199"/>
      <c r="HLL10" s="199"/>
      <c r="HLM10" s="199"/>
      <c r="HLN10" s="199"/>
      <c r="HLO10" s="199"/>
      <c r="HLP10" s="189"/>
      <c r="HLQ10" s="209"/>
      <c r="HLR10" s="179"/>
      <c r="HLS10" s="179"/>
      <c r="HLT10" s="179"/>
      <c r="HLU10" s="179"/>
      <c r="HLV10" s="179"/>
      <c r="HLW10" s="179"/>
      <c r="HLX10" s="199"/>
      <c r="HLY10" s="199"/>
      <c r="HLZ10" s="199"/>
      <c r="HMA10" s="199"/>
      <c r="HMB10" s="199"/>
      <c r="HMC10" s="199"/>
      <c r="HMD10" s="199"/>
      <c r="HME10" s="199"/>
      <c r="HMF10" s="189"/>
      <c r="HMG10" s="209"/>
      <c r="HMH10" s="179"/>
      <c r="HMI10" s="179"/>
      <c r="HMJ10" s="179"/>
      <c r="HMK10" s="179"/>
      <c r="HML10" s="179"/>
      <c r="HMM10" s="179"/>
      <c r="HMN10" s="199"/>
      <c r="HMO10" s="199"/>
      <c r="HMP10" s="199"/>
      <c r="HMQ10" s="199"/>
      <c r="HMR10" s="199"/>
      <c r="HMS10" s="199"/>
      <c r="HMT10" s="199"/>
      <c r="HMU10" s="199"/>
      <c r="HMV10" s="189"/>
      <c r="HMW10" s="209"/>
      <c r="HMX10" s="179"/>
      <c r="HMY10" s="179"/>
      <c r="HMZ10" s="179"/>
      <c r="HNA10" s="179"/>
      <c r="HNB10" s="179"/>
      <c r="HNC10" s="179"/>
      <c r="HND10" s="199"/>
      <c r="HNE10" s="199"/>
      <c r="HNF10" s="199"/>
      <c r="HNG10" s="199"/>
      <c r="HNH10" s="199"/>
      <c r="HNI10" s="199"/>
      <c r="HNJ10" s="199"/>
      <c r="HNK10" s="199"/>
      <c r="HNL10" s="189"/>
      <c r="HNM10" s="209"/>
      <c r="HNN10" s="179"/>
      <c r="HNO10" s="179"/>
      <c r="HNP10" s="179"/>
      <c r="HNQ10" s="179"/>
      <c r="HNR10" s="179"/>
      <c r="HNS10" s="179"/>
      <c r="HNT10" s="199"/>
      <c r="HNU10" s="199"/>
      <c r="HNV10" s="199"/>
      <c r="HNW10" s="199"/>
      <c r="HNX10" s="199"/>
      <c r="HNY10" s="199"/>
      <c r="HNZ10" s="199"/>
      <c r="HOA10" s="199"/>
      <c r="HOB10" s="189"/>
      <c r="HOC10" s="209"/>
      <c r="HOD10" s="179"/>
      <c r="HOE10" s="179"/>
      <c r="HOF10" s="179"/>
      <c r="HOG10" s="179"/>
      <c r="HOH10" s="179"/>
      <c r="HOI10" s="179"/>
      <c r="HOJ10" s="199"/>
      <c r="HOK10" s="199"/>
      <c r="HOL10" s="199"/>
      <c r="HOM10" s="199"/>
      <c r="HON10" s="199"/>
      <c r="HOO10" s="199"/>
      <c r="HOP10" s="199"/>
      <c r="HOQ10" s="199"/>
      <c r="HOR10" s="189"/>
      <c r="HOS10" s="209"/>
      <c r="HOT10" s="179"/>
      <c r="HOU10" s="179"/>
      <c r="HOV10" s="179"/>
      <c r="HOW10" s="179"/>
      <c r="HOX10" s="179"/>
      <c r="HOY10" s="179"/>
      <c r="HOZ10" s="199"/>
      <c r="HPA10" s="199"/>
      <c r="HPB10" s="199"/>
      <c r="HPC10" s="199"/>
      <c r="HPD10" s="199"/>
      <c r="HPE10" s="199"/>
      <c r="HPF10" s="199"/>
      <c r="HPG10" s="199"/>
      <c r="HPH10" s="189"/>
      <c r="HPI10" s="209"/>
      <c r="HPJ10" s="179"/>
      <c r="HPK10" s="179"/>
      <c r="HPL10" s="179"/>
      <c r="HPM10" s="179"/>
      <c r="HPN10" s="179"/>
      <c r="HPO10" s="179"/>
      <c r="HPP10" s="199"/>
      <c r="HPQ10" s="199"/>
      <c r="HPR10" s="199"/>
      <c r="HPS10" s="199"/>
      <c r="HPT10" s="199"/>
      <c r="HPU10" s="199"/>
      <c r="HPV10" s="199"/>
      <c r="HPW10" s="199"/>
      <c r="HPX10" s="189"/>
      <c r="HPY10" s="209"/>
      <c r="HPZ10" s="179"/>
      <c r="HQA10" s="179"/>
      <c r="HQB10" s="179"/>
      <c r="HQC10" s="179"/>
      <c r="HQD10" s="179"/>
      <c r="HQE10" s="179"/>
      <c r="HQF10" s="199"/>
      <c r="HQG10" s="199"/>
      <c r="HQH10" s="199"/>
      <c r="HQI10" s="199"/>
      <c r="HQJ10" s="199"/>
      <c r="HQK10" s="199"/>
      <c r="HQL10" s="199"/>
      <c r="HQM10" s="199"/>
      <c r="HQN10" s="189"/>
      <c r="HQO10" s="209"/>
      <c r="HQP10" s="179"/>
      <c r="HQQ10" s="179"/>
      <c r="HQR10" s="179"/>
      <c r="HQS10" s="179"/>
      <c r="HQT10" s="179"/>
      <c r="HQU10" s="179"/>
      <c r="HQV10" s="199"/>
      <c r="HQW10" s="199"/>
      <c r="HQX10" s="199"/>
      <c r="HQY10" s="199"/>
      <c r="HQZ10" s="199"/>
      <c r="HRA10" s="199"/>
      <c r="HRB10" s="199"/>
      <c r="HRC10" s="199"/>
      <c r="HRD10" s="189"/>
      <c r="HRE10" s="209"/>
      <c r="HRF10" s="179"/>
      <c r="HRG10" s="179"/>
      <c r="HRH10" s="179"/>
      <c r="HRI10" s="179"/>
      <c r="HRJ10" s="179"/>
      <c r="HRK10" s="179"/>
      <c r="HRL10" s="199"/>
      <c r="HRM10" s="199"/>
      <c r="HRN10" s="199"/>
      <c r="HRO10" s="199"/>
      <c r="HRP10" s="199"/>
      <c r="HRQ10" s="199"/>
      <c r="HRR10" s="199"/>
      <c r="HRS10" s="199"/>
      <c r="HRT10" s="189"/>
      <c r="HRU10" s="209"/>
      <c r="HRV10" s="179"/>
      <c r="HRW10" s="179"/>
      <c r="HRX10" s="179"/>
      <c r="HRY10" s="179"/>
      <c r="HRZ10" s="179"/>
      <c r="HSA10" s="179"/>
      <c r="HSB10" s="199"/>
      <c r="HSC10" s="199"/>
      <c r="HSD10" s="199"/>
      <c r="HSE10" s="199"/>
      <c r="HSF10" s="199"/>
      <c r="HSG10" s="199"/>
      <c r="HSH10" s="199"/>
      <c r="HSI10" s="199"/>
      <c r="HSJ10" s="189"/>
      <c r="HSK10" s="209"/>
      <c r="HSL10" s="179"/>
      <c r="HSM10" s="179"/>
      <c r="HSN10" s="179"/>
      <c r="HSO10" s="179"/>
      <c r="HSP10" s="179"/>
      <c r="HSQ10" s="179"/>
      <c r="HSR10" s="199"/>
      <c r="HSS10" s="199"/>
      <c r="HST10" s="199"/>
      <c r="HSU10" s="199"/>
      <c r="HSV10" s="199"/>
      <c r="HSW10" s="199"/>
      <c r="HSX10" s="199"/>
      <c r="HSY10" s="199"/>
      <c r="HSZ10" s="189"/>
      <c r="HTA10" s="209"/>
      <c r="HTB10" s="179"/>
      <c r="HTC10" s="179"/>
      <c r="HTD10" s="179"/>
      <c r="HTE10" s="179"/>
      <c r="HTF10" s="179"/>
      <c r="HTG10" s="179"/>
      <c r="HTH10" s="199"/>
      <c r="HTI10" s="199"/>
      <c r="HTJ10" s="199"/>
      <c r="HTK10" s="199"/>
      <c r="HTL10" s="199"/>
      <c r="HTM10" s="199"/>
      <c r="HTN10" s="199"/>
      <c r="HTO10" s="199"/>
      <c r="HTP10" s="189"/>
      <c r="HTQ10" s="209"/>
      <c r="HTR10" s="179"/>
      <c r="HTS10" s="179"/>
      <c r="HTT10" s="179"/>
      <c r="HTU10" s="179"/>
      <c r="HTV10" s="179"/>
      <c r="HTW10" s="179"/>
      <c r="HTX10" s="199"/>
      <c r="HTY10" s="199"/>
      <c r="HTZ10" s="199"/>
      <c r="HUA10" s="199"/>
      <c r="HUB10" s="199"/>
      <c r="HUC10" s="199"/>
      <c r="HUD10" s="199"/>
      <c r="HUE10" s="199"/>
      <c r="HUF10" s="189"/>
      <c r="HUG10" s="209"/>
      <c r="HUH10" s="179"/>
      <c r="HUI10" s="179"/>
      <c r="HUJ10" s="179"/>
      <c r="HUK10" s="179"/>
      <c r="HUL10" s="179"/>
      <c r="HUM10" s="179"/>
      <c r="HUN10" s="199"/>
      <c r="HUO10" s="199"/>
      <c r="HUP10" s="199"/>
      <c r="HUQ10" s="199"/>
      <c r="HUR10" s="199"/>
      <c r="HUS10" s="199"/>
      <c r="HUT10" s="199"/>
      <c r="HUU10" s="199"/>
      <c r="HUV10" s="189"/>
      <c r="HUW10" s="209"/>
      <c r="HUX10" s="179"/>
      <c r="HUY10" s="179"/>
      <c r="HUZ10" s="179"/>
      <c r="HVA10" s="179"/>
      <c r="HVB10" s="179"/>
      <c r="HVC10" s="179"/>
      <c r="HVD10" s="199"/>
      <c r="HVE10" s="199"/>
      <c r="HVF10" s="199"/>
      <c r="HVG10" s="199"/>
      <c r="HVH10" s="199"/>
      <c r="HVI10" s="199"/>
      <c r="HVJ10" s="199"/>
      <c r="HVK10" s="199"/>
      <c r="HVL10" s="189"/>
      <c r="HVM10" s="209"/>
      <c r="HVN10" s="179"/>
      <c r="HVO10" s="179"/>
      <c r="HVP10" s="179"/>
      <c r="HVQ10" s="179"/>
      <c r="HVR10" s="179"/>
      <c r="HVS10" s="179"/>
      <c r="HVT10" s="199"/>
      <c r="HVU10" s="199"/>
      <c r="HVV10" s="199"/>
      <c r="HVW10" s="199"/>
      <c r="HVX10" s="199"/>
      <c r="HVY10" s="199"/>
      <c r="HVZ10" s="199"/>
      <c r="HWA10" s="199"/>
      <c r="HWB10" s="189"/>
      <c r="HWC10" s="209"/>
      <c r="HWD10" s="179"/>
      <c r="HWE10" s="179"/>
      <c r="HWF10" s="179"/>
      <c r="HWG10" s="179"/>
      <c r="HWH10" s="179"/>
      <c r="HWI10" s="179"/>
      <c r="HWJ10" s="199"/>
      <c r="HWK10" s="199"/>
      <c r="HWL10" s="199"/>
      <c r="HWM10" s="199"/>
      <c r="HWN10" s="199"/>
      <c r="HWO10" s="199"/>
      <c r="HWP10" s="199"/>
      <c r="HWQ10" s="199"/>
      <c r="HWR10" s="189"/>
      <c r="HWS10" s="209"/>
      <c r="HWT10" s="179"/>
      <c r="HWU10" s="179"/>
      <c r="HWV10" s="179"/>
      <c r="HWW10" s="179"/>
      <c r="HWX10" s="179"/>
      <c r="HWY10" s="179"/>
      <c r="HWZ10" s="199"/>
      <c r="HXA10" s="199"/>
      <c r="HXB10" s="199"/>
      <c r="HXC10" s="199"/>
      <c r="HXD10" s="199"/>
      <c r="HXE10" s="199"/>
      <c r="HXF10" s="199"/>
      <c r="HXG10" s="199"/>
      <c r="HXH10" s="189"/>
      <c r="HXI10" s="209"/>
      <c r="HXJ10" s="179"/>
      <c r="HXK10" s="179"/>
      <c r="HXL10" s="179"/>
      <c r="HXM10" s="179"/>
      <c r="HXN10" s="179"/>
      <c r="HXO10" s="179"/>
      <c r="HXP10" s="199"/>
      <c r="HXQ10" s="199"/>
      <c r="HXR10" s="199"/>
      <c r="HXS10" s="199"/>
      <c r="HXT10" s="199"/>
      <c r="HXU10" s="199"/>
      <c r="HXV10" s="199"/>
      <c r="HXW10" s="199"/>
      <c r="HXX10" s="189"/>
      <c r="HXY10" s="209"/>
      <c r="HXZ10" s="179"/>
      <c r="HYA10" s="179"/>
      <c r="HYB10" s="179"/>
      <c r="HYC10" s="179"/>
      <c r="HYD10" s="179"/>
      <c r="HYE10" s="179"/>
      <c r="HYF10" s="199"/>
      <c r="HYG10" s="199"/>
      <c r="HYH10" s="199"/>
      <c r="HYI10" s="199"/>
      <c r="HYJ10" s="199"/>
      <c r="HYK10" s="199"/>
      <c r="HYL10" s="199"/>
      <c r="HYM10" s="199"/>
      <c r="HYN10" s="189"/>
      <c r="HYO10" s="209"/>
      <c r="HYP10" s="179"/>
      <c r="HYQ10" s="179"/>
      <c r="HYR10" s="179"/>
      <c r="HYS10" s="179"/>
      <c r="HYT10" s="179"/>
      <c r="HYU10" s="179"/>
      <c r="HYV10" s="199"/>
      <c r="HYW10" s="199"/>
      <c r="HYX10" s="199"/>
      <c r="HYY10" s="199"/>
      <c r="HYZ10" s="199"/>
      <c r="HZA10" s="199"/>
      <c r="HZB10" s="199"/>
      <c r="HZC10" s="199"/>
      <c r="HZD10" s="189"/>
      <c r="HZE10" s="209"/>
      <c r="HZF10" s="179"/>
      <c r="HZG10" s="179"/>
      <c r="HZH10" s="179"/>
      <c r="HZI10" s="179"/>
      <c r="HZJ10" s="179"/>
      <c r="HZK10" s="179"/>
      <c r="HZL10" s="199"/>
      <c r="HZM10" s="199"/>
      <c r="HZN10" s="199"/>
      <c r="HZO10" s="199"/>
      <c r="HZP10" s="199"/>
      <c r="HZQ10" s="199"/>
      <c r="HZR10" s="199"/>
      <c r="HZS10" s="199"/>
      <c r="HZT10" s="189"/>
      <c r="HZU10" s="209"/>
      <c r="HZV10" s="179"/>
      <c r="HZW10" s="179"/>
      <c r="HZX10" s="179"/>
      <c r="HZY10" s="179"/>
      <c r="HZZ10" s="179"/>
      <c r="IAA10" s="179"/>
      <c r="IAB10" s="199"/>
      <c r="IAC10" s="199"/>
      <c r="IAD10" s="199"/>
      <c r="IAE10" s="199"/>
      <c r="IAF10" s="199"/>
      <c r="IAG10" s="199"/>
      <c r="IAH10" s="199"/>
      <c r="IAI10" s="199"/>
      <c r="IAJ10" s="189"/>
      <c r="IAK10" s="209"/>
      <c r="IAL10" s="179"/>
      <c r="IAM10" s="179"/>
      <c r="IAN10" s="179"/>
      <c r="IAO10" s="179"/>
      <c r="IAP10" s="179"/>
      <c r="IAQ10" s="179"/>
      <c r="IAR10" s="199"/>
      <c r="IAS10" s="199"/>
      <c r="IAT10" s="199"/>
      <c r="IAU10" s="199"/>
      <c r="IAV10" s="199"/>
      <c r="IAW10" s="199"/>
      <c r="IAX10" s="199"/>
      <c r="IAY10" s="199"/>
      <c r="IAZ10" s="189"/>
      <c r="IBA10" s="209"/>
      <c r="IBB10" s="179"/>
      <c r="IBC10" s="179"/>
      <c r="IBD10" s="179"/>
      <c r="IBE10" s="179"/>
      <c r="IBF10" s="179"/>
      <c r="IBG10" s="179"/>
      <c r="IBH10" s="199"/>
      <c r="IBI10" s="199"/>
      <c r="IBJ10" s="199"/>
      <c r="IBK10" s="199"/>
      <c r="IBL10" s="199"/>
      <c r="IBM10" s="199"/>
      <c r="IBN10" s="199"/>
      <c r="IBO10" s="199"/>
      <c r="IBP10" s="189"/>
      <c r="IBQ10" s="209"/>
      <c r="IBR10" s="179"/>
      <c r="IBS10" s="179"/>
      <c r="IBT10" s="179"/>
      <c r="IBU10" s="179"/>
      <c r="IBV10" s="179"/>
      <c r="IBW10" s="179"/>
      <c r="IBX10" s="199"/>
      <c r="IBY10" s="199"/>
      <c r="IBZ10" s="199"/>
      <c r="ICA10" s="199"/>
      <c r="ICB10" s="199"/>
      <c r="ICC10" s="199"/>
      <c r="ICD10" s="199"/>
      <c r="ICE10" s="199"/>
      <c r="ICF10" s="189"/>
      <c r="ICG10" s="209"/>
      <c r="ICH10" s="179"/>
      <c r="ICI10" s="179"/>
      <c r="ICJ10" s="179"/>
      <c r="ICK10" s="179"/>
      <c r="ICL10" s="179"/>
      <c r="ICM10" s="179"/>
      <c r="ICN10" s="199"/>
      <c r="ICO10" s="199"/>
      <c r="ICP10" s="199"/>
      <c r="ICQ10" s="199"/>
      <c r="ICR10" s="199"/>
      <c r="ICS10" s="199"/>
      <c r="ICT10" s="199"/>
      <c r="ICU10" s="199"/>
      <c r="ICV10" s="189"/>
      <c r="ICW10" s="209"/>
      <c r="ICX10" s="179"/>
      <c r="ICY10" s="179"/>
      <c r="ICZ10" s="179"/>
      <c r="IDA10" s="179"/>
      <c r="IDB10" s="179"/>
      <c r="IDC10" s="179"/>
      <c r="IDD10" s="199"/>
      <c r="IDE10" s="199"/>
      <c r="IDF10" s="199"/>
      <c r="IDG10" s="199"/>
      <c r="IDH10" s="199"/>
      <c r="IDI10" s="199"/>
      <c r="IDJ10" s="199"/>
      <c r="IDK10" s="199"/>
      <c r="IDL10" s="189"/>
      <c r="IDM10" s="209"/>
      <c r="IDN10" s="179"/>
      <c r="IDO10" s="179"/>
      <c r="IDP10" s="179"/>
      <c r="IDQ10" s="179"/>
      <c r="IDR10" s="179"/>
      <c r="IDS10" s="179"/>
      <c r="IDT10" s="199"/>
      <c r="IDU10" s="199"/>
      <c r="IDV10" s="199"/>
      <c r="IDW10" s="199"/>
      <c r="IDX10" s="199"/>
      <c r="IDY10" s="199"/>
      <c r="IDZ10" s="199"/>
      <c r="IEA10" s="199"/>
      <c r="IEB10" s="189"/>
      <c r="IEC10" s="209"/>
      <c r="IED10" s="179"/>
      <c r="IEE10" s="179"/>
      <c r="IEF10" s="179"/>
      <c r="IEG10" s="179"/>
      <c r="IEH10" s="179"/>
      <c r="IEI10" s="179"/>
      <c r="IEJ10" s="199"/>
      <c r="IEK10" s="199"/>
      <c r="IEL10" s="199"/>
      <c r="IEM10" s="199"/>
      <c r="IEN10" s="199"/>
      <c r="IEO10" s="199"/>
      <c r="IEP10" s="199"/>
      <c r="IEQ10" s="199"/>
      <c r="IER10" s="189"/>
      <c r="IES10" s="209"/>
      <c r="IET10" s="179"/>
      <c r="IEU10" s="179"/>
      <c r="IEV10" s="179"/>
      <c r="IEW10" s="179"/>
      <c r="IEX10" s="179"/>
      <c r="IEY10" s="179"/>
      <c r="IEZ10" s="199"/>
      <c r="IFA10" s="199"/>
      <c r="IFB10" s="199"/>
      <c r="IFC10" s="199"/>
      <c r="IFD10" s="199"/>
      <c r="IFE10" s="199"/>
      <c r="IFF10" s="199"/>
      <c r="IFG10" s="199"/>
      <c r="IFH10" s="189"/>
      <c r="IFI10" s="209"/>
      <c r="IFJ10" s="179"/>
      <c r="IFK10" s="179"/>
      <c r="IFL10" s="179"/>
      <c r="IFM10" s="179"/>
      <c r="IFN10" s="179"/>
      <c r="IFO10" s="179"/>
      <c r="IFP10" s="199"/>
      <c r="IFQ10" s="199"/>
      <c r="IFR10" s="199"/>
      <c r="IFS10" s="199"/>
      <c r="IFT10" s="199"/>
      <c r="IFU10" s="199"/>
      <c r="IFV10" s="199"/>
      <c r="IFW10" s="199"/>
      <c r="IFX10" s="189"/>
      <c r="IFY10" s="209"/>
      <c r="IFZ10" s="179"/>
      <c r="IGA10" s="179"/>
      <c r="IGB10" s="179"/>
      <c r="IGC10" s="179"/>
      <c r="IGD10" s="179"/>
      <c r="IGE10" s="179"/>
      <c r="IGF10" s="199"/>
      <c r="IGG10" s="199"/>
      <c r="IGH10" s="199"/>
      <c r="IGI10" s="199"/>
      <c r="IGJ10" s="199"/>
      <c r="IGK10" s="199"/>
      <c r="IGL10" s="199"/>
      <c r="IGM10" s="199"/>
      <c r="IGN10" s="189"/>
      <c r="IGO10" s="209"/>
      <c r="IGP10" s="179"/>
      <c r="IGQ10" s="179"/>
      <c r="IGR10" s="179"/>
      <c r="IGS10" s="179"/>
      <c r="IGT10" s="179"/>
      <c r="IGU10" s="179"/>
      <c r="IGV10" s="199"/>
      <c r="IGW10" s="199"/>
      <c r="IGX10" s="199"/>
      <c r="IGY10" s="199"/>
      <c r="IGZ10" s="199"/>
      <c r="IHA10" s="199"/>
      <c r="IHB10" s="199"/>
      <c r="IHC10" s="199"/>
      <c r="IHD10" s="189"/>
      <c r="IHE10" s="209"/>
      <c r="IHF10" s="179"/>
      <c r="IHG10" s="179"/>
      <c r="IHH10" s="179"/>
      <c r="IHI10" s="179"/>
      <c r="IHJ10" s="179"/>
      <c r="IHK10" s="179"/>
      <c r="IHL10" s="199"/>
      <c r="IHM10" s="199"/>
      <c r="IHN10" s="199"/>
      <c r="IHO10" s="199"/>
      <c r="IHP10" s="199"/>
      <c r="IHQ10" s="199"/>
      <c r="IHR10" s="199"/>
      <c r="IHS10" s="199"/>
      <c r="IHT10" s="189"/>
      <c r="IHU10" s="209"/>
      <c r="IHV10" s="179"/>
      <c r="IHW10" s="179"/>
      <c r="IHX10" s="179"/>
      <c r="IHY10" s="179"/>
      <c r="IHZ10" s="179"/>
      <c r="IIA10" s="179"/>
      <c r="IIB10" s="199"/>
      <c r="IIC10" s="199"/>
      <c r="IID10" s="199"/>
      <c r="IIE10" s="199"/>
      <c r="IIF10" s="199"/>
      <c r="IIG10" s="199"/>
      <c r="IIH10" s="199"/>
      <c r="III10" s="199"/>
      <c r="IIJ10" s="189"/>
      <c r="IIK10" s="209"/>
      <c r="IIL10" s="179"/>
      <c r="IIM10" s="179"/>
      <c r="IIN10" s="179"/>
      <c r="IIO10" s="179"/>
      <c r="IIP10" s="179"/>
      <c r="IIQ10" s="179"/>
      <c r="IIR10" s="199"/>
      <c r="IIS10" s="199"/>
      <c r="IIT10" s="199"/>
      <c r="IIU10" s="199"/>
      <c r="IIV10" s="199"/>
      <c r="IIW10" s="199"/>
      <c r="IIX10" s="199"/>
      <c r="IIY10" s="199"/>
      <c r="IIZ10" s="189"/>
      <c r="IJA10" s="209"/>
      <c r="IJB10" s="179"/>
      <c r="IJC10" s="179"/>
      <c r="IJD10" s="179"/>
      <c r="IJE10" s="179"/>
      <c r="IJF10" s="179"/>
      <c r="IJG10" s="179"/>
      <c r="IJH10" s="199"/>
      <c r="IJI10" s="199"/>
      <c r="IJJ10" s="199"/>
      <c r="IJK10" s="199"/>
      <c r="IJL10" s="199"/>
      <c r="IJM10" s="199"/>
      <c r="IJN10" s="199"/>
      <c r="IJO10" s="199"/>
      <c r="IJP10" s="189"/>
      <c r="IJQ10" s="209"/>
      <c r="IJR10" s="179"/>
      <c r="IJS10" s="179"/>
      <c r="IJT10" s="179"/>
      <c r="IJU10" s="179"/>
      <c r="IJV10" s="179"/>
      <c r="IJW10" s="179"/>
      <c r="IJX10" s="199"/>
      <c r="IJY10" s="199"/>
      <c r="IJZ10" s="199"/>
      <c r="IKA10" s="199"/>
      <c r="IKB10" s="199"/>
      <c r="IKC10" s="199"/>
      <c r="IKD10" s="199"/>
      <c r="IKE10" s="199"/>
      <c r="IKF10" s="189"/>
      <c r="IKG10" s="209"/>
      <c r="IKH10" s="179"/>
      <c r="IKI10" s="179"/>
      <c r="IKJ10" s="179"/>
      <c r="IKK10" s="179"/>
      <c r="IKL10" s="179"/>
      <c r="IKM10" s="179"/>
      <c r="IKN10" s="199"/>
      <c r="IKO10" s="199"/>
      <c r="IKP10" s="199"/>
      <c r="IKQ10" s="199"/>
      <c r="IKR10" s="199"/>
      <c r="IKS10" s="199"/>
      <c r="IKT10" s="199"/>
      <c r="IKU10" s="199"/>
      <c r="IKV10" s="189"/>
      <c r="IKW10" s="209"/>
      <c r="IKX10" s="179"/>
      <c r="IKY10" s="179"/>
      <c r="IKZ10" s="179"/>
      <c r="ILA10" s="179"/>
      <c r="ILB10" s="179"/>
      <c r="ILC10" s="179"/>
      <c r="ILD10" s="199"/>
      <c r="ILE10" s="199"/>
      <c r="ILF10" s="199"/>
      <c r="ILG10" s="199"/>
      <c r="ILH10" s="199"/>
      <c r="ILI10" s="199"/>
      <c r="ILJ10" s="199"/>
      <c r="ILK10" s="199"/>
      <c r="ILL10" s="189"/>
      <c r="ILM10" s="209"/>
      <c r="ILN10" s="179"/>
      <c r="ILO10" s="179"/>
      <c r="ILP10" s="179"/>
      <c r="ILQ10" s="179"/>
      <c r="ILR10" s="179"/>
      <c r="ILS10" s="179"/>
      <c r="ILT10" s="199"/>
      <c r="ILU10" s="199"/>
      <c r="ILV10" s="199"/>
      <c r="ILW10" s="199"/>
      <c r="ILX10" s="199"/>
      <c r="ILY10" s="199"/>
      <c r="ILZ10" s="199"/>
      <c r="IMA10" s="199"/>
      <c r="IMB10" s="189"/>
      <c r="IMC10" s="209"/>
      <c r="IMD10" s="179"/>
      <c r="IME10" s="179"/>
      <c r="IMF10" s="179"/>
      <c r="IMG10" s="179"/>
      <c r="IMH10" s="179"/>
      <c r="IMI10" s="179"/>
      <c r="IMJ10" s="199"/>
      <c r="IMK10" s="199"/>
      <c r="IML10" s="199"/>
      <c r="IMM10" s="199"/>
      <c r="IMN10" s="199"/>
      <c r="IMO10" s="199"/>
      <c r="IMP10" s="199"/>
      <c r="IMQ10" s="199"/>
      <c r="IMR10" s="189"/>
      <c r="IMS10" s="209"/>
      <c r="IMT10" s="179"/>
      <c r="IMU10" s="179"/>
      <c r="IMV10" s="179"/>
      <c r="IMW10" s="179"/>
      <c r="IMX10" s="179"/>
      <c r="IMY10" s="179"/>
      <c r="IMZ10" s="199"/>
      <c r="INA10" s="199"/>
      <c r="INB10" s="199"/>
      <c r="INC10" s="199"/>
      <c r="IND10" s="199"/>
      <c r="INE10" s="199"/>
      <c r="INF10" s="199"/>
      <c r="ING10" s="199"/>
      <c r="INH10" s="189"/>
      <c r="INI10" s="209"/>
      <c r="INJ10" s="179"/>
      <c r="INK10" s="179"/>
      <c r="INL10" s="179"/>
      <c r="INM10" s="179"/>
      <c r="INN10" s="179"/>
      <c r="INO10" s="179"/>
      <c r="INP10" s="199"/>
      <c r="INQ10" s="199"/>
      <c r="INR10" s="199"/>
      <c r="INS10" s="199"/>
      <c r="INT10" s="199"/>
      <c r="INU10" s="199"/>
      <c r="INV10" s="199"/>
      <c r="INW10" s="199"/>
      <c r="INX10" s="189"/>
      <c r="INY10" s="209"/>
      <c r="INZ10" s="179"/>
      <c r="IOA10" s="179"/>
      <c r="IOB10" s="179"/>
      <c r="IOC10" s="179"/>
      <c r="IOD10" s="179"/>
      <c r="IOE10" s="179"/>
      <c r="IOF10" s="199"/>
      <c r="IOG10" s="199"/>
      <c r="IOH10" s="199"/>
      <c r="IOI10" s="199"/>
      <c r="IOJ10" s="199"/>
      <c r="IOK10" s="199"/>
      <c r="IOL10" s="199"/>
      <c r="IOM10" s="199"/>
      <c r="ION10" s="189"/>
      <c r="IOO10" s="209"/>
      <c r="IOP10" s="179"/>
      <c r="IOQ10" s="179"/>
      <c r="IOR10" s="179"/>
      <c r="IOS10" s="179"/>
      <c r="IOT10" s="179"/>
      <c r="IOU10" s="179"/>
      <c r="IOV10" s="199"/>
      <c r="IOW10" s="199"/>
      <c r="IOX10" s="199"/>
      <c r="IOY10" s="199"/>
      <c r="IOZ10" s="199"/>
      <c r="IPA10" s="199"/>
      <c r="IPB10" s="199"/>
      <c r="IPC10" s="199"/>
      <c r="IPD10" s="189"/>
      <c r="IPE10" s="209"/>
      <c r="IPF10" s="179"/>
      <c r="IPG10" s="179"/>
      <c r="IPH10" s="179"/>
      <c r="IPI10" s="179"/>
      <c r="IPJ10" s="179"/>
      <c r="IPK10" s="179"/>
      <c r="IPL10" s="199"/>
      <c r="IPM10" s="199"/>
      <c r="IPN10" s="199"/>
      <c r="IPO10" s="199"/>
      <c r="IPP10" s="199"/>
      <c r="IPQ10" s="199"/>
      <c r="IPR10" s="199"/>
      <c r="IPS10" s="199"/>
      <c r="IPT10" s="189"/>
      <c r="IPU10" s="209"/>
      <c r="IPV10" s="179"/>
      <c r="IPW10" s="179"/>
      <c r="IPX10" s="179"/>
      <c r="IPY10" s="179"/>
      <c r="IPZ10" s="179"/>
      <c r="IQA10" s="179"/>
      <c r="IQB10" s="199"/>
      <c r="IQC10" s="199"/>
      <c r="IQD10" s="199"/>
      <c r="IQE10" s="199"/>
      <c r="IQF10" s="199"/>
      <c r="IQG10" s="199"/>
      <c r="IQH10" s="199"/>
      <c r="IQI10" s="199"/>
      <c r="IQJ10" s="189"/>
      <c r="IQK10" s="209"/>
      <c r="IQL10" s="179"/>
      <c r="IQM10" s="179"/>
      <c r="IQN10" s="179"/>
      <c r="IQO10" s="179"/>
      <c r="IQP10" s="179"/>
      <c r="IQQ10" s="179"/>
      <c r="IQR10" s="199"/>
      <c r="IQS10" s="199"/>
      <c r="IQT10" s="199"/>
      <c r="IQU10" s="199"/>
      <c r="IQV10" s="199"/>
      <c r="IQW10" s="199"/>
      <c r="IQX10" s="199"/>
      <c r="IQY10" s="199"/>
      <c r="IQZ10" s="189"/>
      <c r="IRA10" s="209"/>
      <c r="IRB10" s="179"/>
      <c r="IRC10" s="179"/>
      <c r="IRD10" s="179"/>
      <c r="IRE10" s="179"/>
      <c r="IRF10" s="179"/>
      <c r="IRG10" s="179"/>
      <c r="IRH10" s="199"/>
      <c r="IRI10" s="199"/>
      <c r="IRJ10" s="199"/>
      <c r="IRK10" s="199"/>
      <c r="IRL10" s="199"/>
      <c r="IRM10" s="199"/>
      <c r="IRN10" s="199"/>
      <c r="IRO10" s="199"/>
      <c r="IRP10" s="189"/>
      <c r="IRQ10" s="209"/>
      <c r="IRR10" s="179"/>
      <c r="IRS10" s="179"/>
      <c r="IRT10" s="179"/>
      <c r="IRU10" s="179"/>
      <c r="IRV10" s="179"/>
      <c r="IRW10" s="179"/>
      <c r="IRX10" s="199"/>
      <c r="IRY10" s="199"/>
      <c r="IRZ10" s="199"/>
      <c r="ISA10" s="199"/>
      <c r="ISB10" s="199"/>
      <c r="ISC10" s="199"/>
      <c r="ISD10" s="199"/>
      <c r="ISE10" s="199"/>
      <c r="ISF10" s="189"/>
      <c r="ISG10" s="209"/>
      <c r="ISH10" s="179"/>
      <c r="ISI10" s="179"/>
      <c r="ISJ10" s="179"/>
      <c r="ISK10" s="179"/>
      <c r="ISL10" s="179"/>
      <c r="ISM10" s="179"/>
      <c r="ISN10" s="199"/>
      <c r="ISO10" s="199"/>
      <c r="ISP10" s="199"/>
      <c r="ISQ10" s="199"/>
      <c r="ISR10" s="199"/>
      <c r="ISS10" s="199"/>
      <c r="IST10" s="199"/>
      <c r="ISU10" s="199"/>
      <c r="ISV10" s="189"/>
      <c r="ISW10" s="209"/>
      <c r="ISX10" s="179"/>
      <c r="ISY10" s="179"/>
      <c r="ISZ10" s="179"/>
      <c r="ITA10" s="179"/>
      <c r="ITB10" s="179"/>
      <c r="ITC10" s="179"/>
      <c r="ITD10" s="199"/>
      <c r="ITE10" s="199"/>
      <c r="ITF10" s="199"/>
      <c r="ITG10" s="199"/>
      <c r="ITH10" s="199"/>
      <c r="ITI10" s="199"/>
      <c r="ITJ10" s="199"/>
      <c r="ITK10" s="199"/>
      <c r="ITL10" s="189"/>
      <c r="ITM10" s="209"/>
      <c r="ITN10" s="179"/>
      <c r="ITO10" s="179"/>
      <c r="ITP10" s="179"/>
      <c r="ITQ10" s="179"/>
      <c r="ITR10" s="179"/>
      <c r="ITS10" s="179"/>
      <c r="ITT10" s="199"/>
      <c r="ITU10" s="199"/>
      <c r="ITV10" s="199"/>
      <c r="ITW10" s="199"/>
      <c r="ITX10" s="199"/>
      <c r="ITY10" s="199"/>
      <c r="ITZ10" s="199"/>
      <c r="IUA10" s="199"/>
      <c r="IUB10" s="189"/>
      <c r="IUC10" s="209"/>
      <c r="IUD10" s="179"/>
      <c r="IUE10" s="179"/>
      <c r="IUF10" s="179"/>
      <c r="IUG10" s="179"/>
      <c r="IUH10" s="179"/>
      <c r="IUI10" s="179"/>
      <c r="IUJ10" s="199"/>
      <c r="IUK10" s="199"/>
      <c r="IUL10" s="199"/>
      <c r="IUM10" s="199"/>
      <c r="IUN10" s="199"/>
      <c r="IUO10" s="199"/>
      <c r="IUP10" s="199"/>
      <c r="IUQ10" s="199"/>
      <c r="IUR10" s="189"/>
      <c r="IUS10" s="209"/>
      <c r="IUT10" s="179"/>
      <c r="IUU10" s="179"/>
      <c r="IUV10" s="179"/>
      <c r="IUW10" s="179"/>
      <c r="IUX10" s="179"/>
      <c r="IUY10" s="179"/>
      <c r="IUZ10" s="199"/>
      <c r="IVA10" s="199"/>
      <c r="IVB10" s="199"/>
      <c r="IVC10" s="199"/>
      <c r="IVD10" s="199"/>
      <c r="IVE10" s="199"/>
      <c r="IVF10" s="199"/>
      <c r="IVG10" s="199"/>
      <c r="IVH10" s="189"/>
      <c r="IVI10" s="209"/>
      <c r="IVJ10" s="179"/>
      <c r="IVK10" s="179"/>
      <c r="IVL10" s="179"/>
      <c r="IVM10" s="179"/>
      <c r="IVN10" s="179"/>
      <c r="IVO10" s="179"/>
      <c r="IVP10" s="199"/>
      <c r="IVQ10" s="199"/>
      <c r="IVR10" s="199"/>
      <c r="IVS10" s="199"/>
      <c r="IVT10" s="199"/>
      <c r="IVU10" s="199"/>
      <c r="IVV10" s="199"/>
      <c r="IVW10" s="199"/>
      <c r="IVX10" s="189"/>
      <c r="IVY10" s="209"/>
      <c r="IVZ10" s="179"/>
      <c r="IWA10" s="179"/>
      <c r="IWB10" s="179"/>
      <c r="IWC10" s="179"/>
      <c r="IWD10" s="179"/>
      <c r="IWE10" s="179"/>
      <c r="IWF10" s="199"/>
      <c r="IWG10" s="199"/>
      <c r="IWH10" s="199"/>
      <c r="IWI10" s="199"/>
      <c r="IWJ10" s="199"/>
      <c r="IWK10" s="199"/>
      <c r="IWL10" s="199"/>
      <c r="IWM10" s="199"/>
      <c r="IWN10" s="189"/>
      <c r="IWO10" s="209"/>
      <c r="IWP10" s="179"/>
      <c r="IWQ10" s="179"/>
      <c r="IWR10" s="179"/>
      <c r="IWS10" s="179"/>
      <c r="IWT10" s="179"/>
      <c r="IWU10" s="179"/>
      <c r="IWV10" s="199"/>
      <c r="IWW10" s="199"/>
      <c r="IWX10" s="199"/>
      <c r="IWY10" s="199"/>
      <c r="IWZ10" s="199"/>
      <c r="IXA10" s="199"/>
      <c r="IXB10" s="199"/>
      <c r="IXC10" s="199"/>
      <c r="IXD10" s="189"/>
      <c r="IXE10" s="209"/>
      <c r="IXF10" s="179"/>
      <c r="IXG10" s="179"/>
      <c r="IXH10" s="179"/>
      <c r="IXI10" s="179"/>
      <c r="IXJ10" s="179"/>
      <c r="IXK10" s="179"/>
      <c r="IXL10" s="199"/>
      <c r="IXM10" s="199"/>
      <c r="IXN10" s="199"/>
      <c r="IXO10" s="199"/>
      <c r="IXP10" s="199"/>
      <c r="IXQ10" s="199"/>
      <c r="IXR10" s="199"/>
      <c r="IXS10" s="199"/>
      <c r="IXT10" s="189"/>
      <c r="IXU10" s="209"/>
      <c r="IXV10" s="179"/>
      <c r="IXW10" s="179"/>
      <c r="IXX10" s="179"/>
      <c r="IXY10" s="179"/>
      <c r="IXZ10" s="179"/>
      <c r="IYA10" s="179"/>
      <c r="IYB10" s="199"/>
      <c r="IYC10" s="199"/>
      <c r="IYD10" s="199"/>
      <c r="IYE10" s="199"/>
      <c r="IYF10" s="199"/>
      <c r="IYG10" s="199"/>
      <c r="IYH10" s="199"/>
      <c r="IYI10" s="199"/>
      <c r="IYJ10" s="189"/>
      <c r="IYK10" s="209"/>
      <c r="IYL10" s="179"/>
      <c r="IYM10" s="179"/>
      <c r="IYN10" s="179"/>
      <c r="IYO10" s="179"/>
      <c r="IYP10" s="179"/>
      <c r="IYQ10" s="179"/>
      <c r="IYR10" s="199"/>
      <c r="IYS10" s="199"/>
      <c r="IYT10" s="199"/>
      <c r="IYU10" s="199"/>
      <c r="IYV10" s="199"/>
      <c r="IYW10" s="199"/>
      <c r="IYX10" s="199"/>
      <c r="IYY10" s="199"/>
      <c r="IYZ10" s="189"/>
      <c r="IZA10" s="209"/>
      <c r="IZB10" s="179"/>
      <c r="IZC10" s="179"/>
      <c r="IZD10" s="179"/>
      <c r="IZE10" s="179"/>
      <c r="IZF10" s="179"/>
      <c r="IZG10" s="179"/>
      <c r="IZH10" s="199"/>
      <c r="IZI10" s="199"/>
      <c r="IZJ10" s="199"/>
      <c r="IZK10" s="199"/>
      <c r="IZL10" s="199"/>
      <c r="IZM10" s="199"/>
      <c r="IZN10" s="199"/>
      <c r="IZO10" s="199"/>
      <c r="IZP10" s="189"/>
      <c r="IZQ10" s="209"/>
      <c r="IZR10" s="179"/>
      <c r="IZS10" s="179"/>
      <c r="IZT10" s="179"/>
      <c r="IZU10" s="179"/>
      <c r="IZV10" s="179"/>
      <c r="IZW10" s="179"/>
      <c r="IZX10" s="199"/>
      <c r="IZY10" s="199"/>
      <c r="IZZ10" s="199"/>
      <c r="JAA10" s="199"/>
      <c r="JAB10" s="199"/>
      <c r="JAC10" s="199"/>
      <c r="JAD10" s="199"/>
      <c r="JAE10" s="199"/>
      <c r="JAF10" s="189"/>
      <c r="JAG10" s="209"/>
      <c r="JAH10" s="179"/>
      <c r="JAI10" s="179"/>
      <c r="JAJ10" s="179"/>
      <c r="JAK10" s="179"/>
      <c r="JAL10" s="179"/>
      <c r="JAM10" s="179"/>
      <c r="JAN10" s="199"/>
      <c r="JAO10" s="199"/>
      <c r="JAP10" s="199"/>
      <c r="JAQ10" s="199"/>
      <c r="JAR10" s="199"/>
      <c r="JAS10" s="199"/>
      <c r="JAT10" s="199"/>
      <c r="JAU10" s="199"/>
      <c r="JAV10" s="189"/>
      <c r="JAW10" s="209"/>
      <c r="JAX10" s="179"/>
      <c r="JAY10" s="179"/>
      <c r="JAZ10" s="179"/>
      <c r="JBA10" s="179"/>
      <c r="JBB10" s="179"/>
      <c r="JBC10" s="179"/>
      <c r="JBD10" s="199"/>
      <c r="JBE10" s="199"/>
      <c r="JBF10" s="199"/>
      <c r="JBG10" s="199"/>
      <c r="JBH10" s="199"/>
      <c r="JBI10" s="199"/>
      <c r="JBJ10" s="199"/>
      <c r="JBK10" s="199"/>
      <c r="JBL10" s="189"/>
      <c r="JBM10" s="209"/>
      <c r="JBN10" s="179"/>
      <c r="JBO10" s="179"/>
      <c r="JBP10" s="179"/>
      <c r="JBQ10" s="179"/>
      <c r="JBR10" s="179"/>
      <c r="JBS10" s="179"/>
      <c r="JBT10" s="199"/>
      <c r="JBU10" s="199"/>
      <c r="JBV10" s="199"/>
      <c r="JBW10" s="199"/>
      <c r="JBX10" s="199"/>
      <c r="JBY10" s="199"/>
      <c r="JBZ10" s="199"/>
      <c r="JCA10" s="199"/>
      <c r="JCB10" s="189"/>
      <c r="JCC10" s="209"/>
      <c r="JCD10" s="179"/>
      <c r="JCE10" s="179"/>
      <c r="JCF10" s="179"/>
      <c r="JCG10" s="179"/>
      <c r="JCH10" s="179"/>
      <c r="JCI10" s="179"/>
      <c r="JCJ10" s="199"/>
      <c r="JCK10" s="199"/>
      <c r="JCL10" s="199"/>
      <c r="JCM10" s="199"/>
      <c r="JCN10" s="199"/>
      <c r="JCO10" s="199"/>
      <c r="JCP10" s="199"/>
      <c r="JCQ10" s="199"/>
      <c r="JCR10" s="189"/>
      <c r="JCS10" s="209"/>
      <c r="JCT10" s="179"/>
      <c r="JCU10" s="179"/>
      <c r="JCV10" s="179"/>
      <c r="JCW10" s="179"/>
      <c r="JCX10" s="179"/>
      <c r="JCY10" s="179"/>
      <c r="JCZ10" s="199"/>
      <c r="JDA10" s="199"/>
      <c r="JDB10" s="199"/>
      <c r="JDC10" s="199"/>
      <c r="JDD10" s="199"/>
      <c r="JDE10" s="199"/>
      <c r="JDF10" s="199"/>
      <c r="JDG10" s="199"/>
      <c r="JDH10" s="189"/>
      <c r="JDI10" s="209"/>
      <c r="JDJ10" s="179"/>
      <c r="JDK10" s="179"/>
      <c r="JDL10" s="179"/>
      <c r="JDM10" s="179"/>
      <c r="JDN10" s="179"/>
      <c r="JDO10" s="179"/>
      <c r="JDP10" s="199"/>
      <c r="JDQ10" s="199"/>
      <c r="JDR10" s="199"/>
      <c r="JDS10" s="199"/>
      <c r="JDT10" s="199"/>
      <c r="JDU10" s="199"/>
      <c r="JDV10" s="199"/>
      <c r="JDW10" s="199"/>
      <c r="JDX10" s="189"/>
      <c r="JDY10" s="209"/>
      <c r="JDZ10" s="179"/>
      <c r="JEA10" s="179"/>
      <c r="JEB10" s="179"/>
      <c r="JEC10" s="179"/>
      <c r="JED10" s="179"/>
      <c r="JEE10" s="179"/>
      <c r="JEF10" s="199"/>
      <c r="JEG10" s="199"/>
      <c r="JEH10" s="199"/>
      <c r="JEI10" s="199"/>
      <c r="JEJ10" s="199"/>
      <c r="JEK10" s="199"/>
      <c r="JEL10" s="199"/>
      <c r="JEM10" s="199"/>
      <c r="JEN10" s="189"/>
      <c r="JEO10" s="209"/>
      <c r="JEP10" s="179"/>
      <c r="JEQ10" s="179"/>
      <c r="JER10" s="179"/>
      <c r="JES10" s="179"/>
      <c r="JET10" s="179"/>
      <c r="JEU10" s="179"/>
      <c r="JEV10" s="199"/>
      <c r="JEW10" s="199"/>
      <c r="JEX10" s="199"/>
      <c r="JEY10" s="199"/>
      <c r="JEZ10" s="199"/>
      <c r="JFA10" s="199"/>
      <c r="JFB10" s="199"/>
      <c r="JFC10" s="199"/>
      <c r="JFD10" s="189"/>
      <c r="JFE10" s="209"/>
      <c r="JFF10" s="179"/>
      <c r="JFG10" s="179"/>
      <c r="JFH10" s="179"/>
      <c r="JFI10" s="179"/>
      <c r="JFJ10" s="179"/>
      <c r="JFK10" s="179"/>
      <c r="JFL10" s="199"/>
      <c r="JFM10" s="199"/>
      <c r="JFN10" s="199"/>
      <c r="JFO10" s="199"/>
      <c r="JFP10" s="199"/>
      <c r="JFQ10" s="199"/>
      <c r="JFR10" s="199"/>
      <c r="JFS10" s="199"/>
      <c r="JFT10" s="189"/>
      <c r="JFU10" s="209"/>
      <c r="JFV10" s="179"/>
      <c r="JFW10" s="179"/>
      <c r="JFX10" s="179"/>
      <c r="JFY10" s="179"/>
      <c r="JFZ10" s="179"/>
      <c r="JGA10" s="179"/>
      <c r="JGB10" s="199"/>
      <c r="JGC10" s="199"/>
      <c r="JGD10" s="199"/>
      <c r="JGE10" s="199"/>
      <c r="JGF10" s="199"/>
      <c r="JGG10" s="199"/>
      <c r="JGH10" s="199"/>
      <c r="JGI10" s="199"/>
      <c r="JGJ10" s="189"/>
      <c r="JGK10" s="209"/>
      <c r="JGL10" s="179"/>
      <c r="JGM10" s="179"/>
      <c r="JGN10" s="179"/>
      <c r="JGO10" s="179"/>
      <c r="JGP10" s="179"/>
      <c r="JGQ10" s="179"/>
      <c r="JGR10" s="199"/>
      <c r="JGS10" s="199"/>
      <c r="JGT10" s="199"/>
      <c r="JGU10" s="199"/>
      <c r="JGV10" s="199"/>
      <c r="JGW10" s="199"/>
      <c r="JGX10" s="199"/>
      <c r="JGY10" s="199"/>
      <c r="JGZ10" s="189"/>
      <c r="JHA10" s="209"/>
      <c r="JHB10" s="179"/>
      <c r="JHC10" s="179"/>
      <c r="JHD10" s="179"/>
      <c r="JHE10" s="179"/>
      <c r="JHF10" s="179"/>
      <c r="JHG10" s="179"/>
      <c r="JHH10" s="199"/>
      <c r="JHI10" s="199"/>
      <c r="JHJ10" s="199"/>
      <c r="JHK10" s="199"/>
      <c r="JHL10" s="199"/>
      <c r="JHM10" s="199"/>
      <c r="JHN10" s="199"/>
      <c r="JHO10" s="199"/>
      <c r="JHP10" s="189"/>
      <c r="JHQ10" s="209"/>
      <c r="JHR10" s="179"/>
      <c r="JHS10" s="179"/>
      <c r="JHT10" s="179"/>
      <c r="JHU10" s="179"/>
      <c r="JHV10" s="179"/>
      <c r="JHW10" s="179"/>
      <c r="JHX10" s="199"/>
      <c r="JHY10" s="199"/>
      <c r="JHZ10" s="199"/>
      <c r="JIA10" s="199"/>
      <c r="JIB10" s="199"/>
      <c r="JIC10" s="199"/>
      <c r="JID10" s="199"/>
      <c r="JIE10" s="199"/>
      <c r="JIF10" s="189"/>
      <c r="JIG10" s="209"/>
      <c r="JIH10" s="179"/>
      <c r="JII10" s="179"/>
      <c r="JIJ10" s="179"/>
      <c r="JIK10" s="179"/>
      <c r="JIL10" s="179"/>
      <c r="JIM10" s="179"/>
      <c r="JIN10" s="199"/>
      <c r="JIO10" s="199"/>
      <c r="JIP10" s="199"/>
      <c r="JIQ10" s="199"/>
      <c r="JIR10" s="199"/>
      <c r="JIS10" s="199"/>
      <c r="JIT10" s="199"/>
      <c r="JIU10" s="199"/>
      <c r="JIV10" s="189"/>
      <c r="JIW10" s="209"/>
      <c r="JIX10" s="179"/>
      <c r="JIY10" s="179"/>
      <c r="JIZ10" s="179"/>
      <c r="JJA10" s="179"/>
      <c r="JJB10" s="179"/>
      <c r="JJC10" s="179"/>
      <c r="JJD10" s="199"/>
      <c r="JJE10" s="199"/>
      <c r="JJF10" s="199"/>
      <c r="JJG10" s="199"/>
      <c r="JJH10" s="199"/>
      <c r="JJI10" s="199"/>
      <c r="JJJ10" s="199"/>
      <c r="JJK10" s="199"/>
      <c r="JJL10" s="189"/>
      <c r="JJM10" s="209"/>
      <c r="JJN10" s="179"/>
      <c r="JJO10" s="179"/>
      <c r="JJP10" s="179"/>
      <c r="JJQ10" s="179"/>
      <c r="JJR10" s="179"/>
      <c r="JJS10" s="179"/>
      <c r="JJT10" s="199"/>
      <c r="JJU10" s="199"/>
      <c r="JJV10" s="199"/>
      <c r="JJW10" s="199"/>
      <c r="JJX10" s="199"/>
      <c r="JJY10" s="199"/>
      <c r="JJZ10" s="199"/>
      <c r="JKA10" s="199"/>
      <c r="JKB10" s="189"/>
      <c r="JKC10" s="209"/>
      <c r="JKD10" s="179"/>
      <c r="JKE10" s="179"/>
      <c r="JKF10" s="179"/>
      <c r="JKG10" s="179"/>
      <c r="JKH10" s="179"/>
      <c r="JKI10" s="179"/>
      <c r="JKJ10" s="199"/>
      <c r="JKK10" s="199"/>
      <c r="JKL10" s="199"/>
      <c r="JKM10" s="199"/>
      <c r="JKN10" s="199"/>
      <c r="JKO10" s="199"/>
      <c r="JKP10" s="199"/>
      <c r="JKQ10" s="199"/>
      <c r="JKR10" s="189"/>
      <c r="JKS10" s="209"/>
      <c r="JKT10" s="179"/>
      <c r="JKU10" s="179"/>
      <c r="JKV10" s="179"/>
      <c r="JKW10" s="179"/>
      <c r="JKX10" s="179"/>
      <c r="JKY10" s="179"/>
      <c r="JKZ10" s="199"/>
      <c r="JLA10" s="199"/>
      <c r="JLB10" s="199"/>
      <c r="JLC10" s="199"/>
      <c r="JLD10" s="199"/>
      <c r="JLE10" s="199"/>
      <c r="JLF10" s="199"/>
      <c r="JLG10" s="199"/>
      <c r="JLH10" s="189"/>
      <c r="JLI10" s="209"/>
      <c r="JLJ10" s="179"/>
      <c r="JLK10" s="179"/>
      <c r="JLL10" s="179"/>
      <c r="JLM10" s="179"/>
      <c r="JLN10" s="179"/>
      <c r="JLO10" s="179"/>
      <c r="JLP10" s="199"/>
      <c r="JLQ10" s="199"/>
      <c r="JLR10" s="199"/>
      <c r="JLS10" s="199"/>
      <c r="JLT10" s="199"/>
      <c r="JLU10" s="199"/>
      <c r="JLV10" s="199"/>
      <c r="JLW10" s="199"/>
      <c r="JLX10" s="189"/>
      <c r="JLY10" s="209"/>
      <c r="JLZ10" s="179"/>
      <c r="JMA10" s="179"/>
      <c r="JMB10" s="179"/>
      <c r="JMC10" s="179"/>
      <c r="JMD10" s="179"/>
      <c r="JME10" s="179"/>
      <c r="JMF10" s="199"/>
      <c r="JMG10" s="199"/>
      <c r="JMH10" s="199"/>
      <c r="JMI10" s="199"/>
      <c r="JMJ10" s="199"/>
      <c r="JMK10" s="199"/>
      <c r="JML10" s="199"/>
      <c r="JMM10" s="199"/>
      <c r="JMN10" s="189"/>
      <c r="JMO10" s="209"/>
      <c r="JMP10" s="179"/>
      <c r="JMQ10" s="179"/>
      <c r="JMR10" s="179"/>
      <c r="JMS10" s="179"/>
      <c r="JMT10" s="179"/>
      <c r="JMU10" s="179"/>
      <c r="JMV10" s="199"/>
      <c r="JMW10" s="199"/>
      <c r="JMX10" s="199"/>
      <c r="JMY10" s="199"/>
      <c r="JMZ10" s="199"/>
      <c r="JNA10" s="199"/>
      <c r="JNB10" s="199"/>
      <c r="JNC10" s="199"/>
      <c r="JND10" s="189"/>
      <c r="JNE10" s="209"/>
      <c r="JNF10" s="179"/>
      <c r="JNG10" s="179"/>
      <c r="JNH10" s="179"/>
      <c r="JNI10" s="179"/>
      <c r="JNJ10" s="179"/>
      <c r="JNK10" s="179"/>
      <c r="JNL10" s="199"/>
      <c r="JNM10" s="199"/>
      <c r="JNN10" s="199"/>
      <c r="JNO10" s="199"/>
      <c r="JNP10" s="199"/>
      <c r="JNQ10" s="199"/>
      <c r="JNR10" s="199"/>
      <c r="JNS10" s="199"/>
      <c r="JNT10" s="189"/>
      <c r="JNU10" s="209"/>
      <c r="JNV10" s="179"/>
      <c r="JNW10" s="179"/>
      <c r="JNX10" s="179"/>
      <c r="JNY10" s="179"/>
      <c r="JNZ10" s="179"/>
      <c r="JOA10" s="179"/>
      <c r="JOB10" s="199"/>
      <c r="JOC10" s="199"/>
      <c r="JOD10" s="199"/>
      <c r="JOE10" s="199"/>
      <c r="JOF10" s="199"/>
      <c r="JOG10" s="199"/>
      <c r="JOH10" s="199"/>
      <c r="JOI10" s="199"/>
      <c r="JOJ10" s="189"/>
      <c r="JOK10" s="209"/>
      <c r="JOL10" s="179"/>
      <c r="JOM10" s="179"/>
      <c r="JON10" s="179"/>
      <c r="JOO10" s="179"/>
      <c r="JOP10" s="179"/>
      <c r="JOQ10" s="179"/>
      <c r="JOR10" s="199"/>
      <c r="JOS10" s="199"/>
      <c r="JOT10" s="199"/>
      <c r="JOU10" s="199"/>
      <c r="JOV10" s="199"/>
      <c r="JOW10" s="199"/>
      <c r="JOX10" s="199"/>
      <c r="JOY10" s="199"/>
      <c r="JOZ10" s="189"/>
      <c r="JPA10" s="209"/>
      <c r="JPB10" s="179"/>
      <c r="JPC10" s="179"/>
      <c r="JPD10" s="179"/>
      <c r="JPE10" s="179"/>
      <c r="JPF10" s="179"/>
      <c r="JPG10" s="179"/>
      <c r="JPH10" s="199"/>
      <c r="JPI10" s="199"/>
      <c r="JPJ10" s="199"/>
      <c r="JPK10" s="199"/>
      <c r="JPL10" s="199"/>
      <c r="JPM10" s="199"/>
      <c r="JPN10" s="199"/>
      <c r="JPO10" s="199"/>
      <c r="JPP10" s="189"/>
      <c r="JPQ10" s="209"/>
      <c r="JPR10" s="179"/>
      <c r="JPS10" s="179"/>
      <c r="JPT10" s="179"/>
      <c r="JPU10" s="179"/>
      <c r="JPV10" s="179"/>
      <c r="JPW10" s="179"/>
      <c r="JPX10" s="199"/>
      <c r="JPY10" s="199"/>
      <c r="JPZ10" s="199"/>
      <c r="JQA10" s="199"/>
      <c r="JQB10" s="199"/>
      <c r="JQC10" s="199"/>
      <c r="JQD10" s="199"/>
      <c r="JQE10" s="199"/>
      <c r="JQF10" s="189"/>
      <c r="JQG10" s="209"/>
      <c r="JQH10" s="179"/>
      <c r="JQI10" s="179"/>
      <c r="JQJ10" s="179"/>
      <c r="JQK10" s="179"/>
      <c r="JQL10" s="179"/>
      <c r="JQM10" s="179"/>
      <c r="JQN10" s="199"/>
      <c r="JQO10" s="199"/>
      <c r="JQP10" s="199"/>
      <c r="JQQ10" s="199"/>
      <c r="JQR10" s="199"/>
      <c r="JQS10" s="199"/>
      <c r="JQT10" s="199"/>
      <c r="JQU10" s="199"/>
      <c r="JQV10" s="189"/>
      <c r="JQW10" s="209"/>
      <c r="JQX10" s="179"/>
      <c r="JQY10" s="179"/>
      <c r="JQZ10" s="179"/>
      <c r="JRA10" s="179"/>
      <c r="JRB10" s="179"/>
      <c r="JRC10" s="179"/>
      <c r="JRD10" s="199"/>
      <c r="JRE10" s="199"/>
      <c r="JRF10" s="199"/>
      <c r="JRG10" s="199"/>
      <c r="JRH10" s="199"/>
      <c r="JRI10" s="199"/>
      <c r="JRJ10" s="199"/>
      <c r="JRK10" s="199"/>
      <c r="JRL10" s="189"/>
      <c r="JRM10" s="209"/>
      <c r="JRN10" s="179"/>
      <c r="JRO10" s="179"/>
      <c r="JRP10" s="179"/>
      <c r="JRQ10" s="179"/>
      <c r="JRR10" s="179"/>
      <c r="JRS10" s="179"/>
      <c r="JRT10" s="199"/>
      <c r="JRU10" s="199"/>
      <c r="JRV10" s="199"/>
      <c r="JRW10" s="199"/>
      <c r="JRX10" s="199"/>
      <c r="JRY10" s="199"/>
      <c r="JRZ10" s="199"/>
      <c r="JSA10" s="199"/>
      <c r="JSB10" s="189"/>
      <c r="JSC10" s="209"/>
      <c r="JSD10" s="179"/>
      <c r="JSE10" s="179"/>
      <c r="JSF10" s="179"/>
      <c r="JSG10" s="179"/>
      <c r="JSH10" s="179"/>
      <c r="JSI10" s="179"/>
      <c r="JSJ10" s="199"/>
      <c r="JSK10" s="199"/>
      <c r="JSL10" s="199"/>
      <c r="JSM10" s="199"/>
      <c r="JSN10" s="199"/>
      <c r="JSO10" s="199"/>
      <c r="JSP10" s="199"/>
      <c r="JSQ10" s="199"/>
      <c r="JSR10" s="189"/>
      <c r="JSS10" s="209"/>
      <c r="JST10" s="179"/>
      <c r="JSU10" s="179"/>
      <c r="JSV10" s="179"/>
      <c r="JSW10" s="179"/>
      <c r="JSX10" s="179"/>
      <c r="JSY10" s="179"/>
      <c r="JSZ10" s="199"/>
      <c r="JTA10" s="199"/>
      <c r="JTB10" s="199"/>
      <c r="JTC10" s="199"/>
      <c r="JTD10" s="199"/>
      <c r="JTE10" s="199"/>
      <c r="JTF10" s="199"/>
      <c r="JTG10" s="199"/>
      <c r="JTH10" s="189"/>
      <c r="JTI10" s="209"/>
      <c r="JTJ10" s="179"/>
      <c r="JTK10" s="179"/>
      <c r="JTL10" s="179"/>
      <c r="JTM10" s="179"/>
      <c r="JTN10" s="179"/>
      <c r="JTO10" s="179"/>
      <c r="JTP10" s="199"/>
      <c r="JTQ10" s="199"/>
      <c r="JTR10" s="199"/>
      <c r="JTS10" s="199"/>
      <c r="JTT10" s="199"/>
      <c r="JTU10" s="199"/>
      <c r="JTV10" s="199"/>
      <c r="JTW10" s="199"/>
      <c r="JTX10" s="189"/>
      <c r="JTY10" s="209"/>
      <c r="JTZ10" s="179"/>
      <c r="JUA10" s="179"/>
      <c r="JUB10" s="179"/>
      <c r="JUC10" s="179"/>
      <c r="JUD10" s="179"/>
      <c r="JUE10" s="179"/>
      <c r="JUF10" s="199"/>
      <c r="JUG10" s="199"/>
      <c r="JUH10" s="199"/>
      <c r="JUI10" s="199"/>
      <c r="JUJ10" s="199"/>
      <c r="JUK10" s="199"/>
      <c r="JUL10" s="199"/>
      <c r="JUM10" s="199"/>
      <c r="JUN10" s="189"/>
      <c r="JUO10" s="209"/>
      <c r="JUP10" s="179"/>
      <c r="JUQ10" s="179"/>
      <c r="JUR10" s="179"/>
      <c r="JUS10" s="179"/>
      <c r="JUT10" s="179"/>
      <c r="JUU10" s="179"/>
      <c r="JUV10" s="199"/>
      <c r="JUW10" s="199"/>
      <c r="JUX10" s="199"/>
      <c r="JUY10" s="199"/>
      <c r="JUZ10" s="199"/>
      <c r="JVA10" s="199"/>
      <c r="JVB10" s="199"/>
      <c r="JVC10" s="199"/>
      <c r="JVD10" s="189"/>
      <c r="JVE10" s="209"/>
      <c r="JVF10" s="179"/>
      <c r="JVG10" s="179"/>
      <c r="JVH10" s="179"/>
      <c r="JVI10" s="179"/>
      <c r="JVJ10" s="179"/>
      <c r="JVK10" s="179"/>
      <c r="JVL10" s="199"/>
      <c r="JVM10" s="199"/>
      <c r="JVN10" s="199"/>
      <c r="JVO10" s="199"/>
      <c r="JVP10" s="199"/>
      <c r="JVQ10" s="199"/>
      <c r="JVR10" s="199"/>
      <c r="JVS10" s="199"/>
      <c r="JVT10" s="189"/>
      <c r="JVU10" s="209"/>
      <c r="JVV10" s="179"/>
      <c r="JVW10" s="179"/>
      <c r="JVX10" s="179"/>
      <c r="JVY10" s="179"/>
      <c r="JVZ10" s="179"/>
      <c r="JWA10" s="179"/>
      <c r="JWB10" s="199"/>
      <c r="JWC10" s="199"/>
      <c r="JWD10" s="199"/>
      <c r="JWE10" s="199"/>
      <c r="JWF10" s="199"/>
      <c r="JWG10" s="199"/>
      <c r="JWH10" s="199"/>
      <c r="JWI10" s="199"/>
      <c r="JWJ10" s="189"/>
      <c r="JWK10" s="209"/>
      <c r="JWL10" s="179"/>
      <c r="JWM10" s="179"/>
      <c r="JWN10" s="179"/>
      <c r="JWO10" s="179"/>
      <c r="JWP10" s="179"/>
      <c r="JWQ10" s="179"/>
      <c r="JWR10" s="199"/>
      <c r="JWS10" s="199"/>
      <c r="JWT10" s="199"/>
      <c r="JWU10" s="199"/>
      <c r="JWV10" s="199"/>
      <c r="JWW10" s="199"/>
      <c r="JWX10" s="199"/>
      <c r="JWY10" s="199"/>
      <c r="JWZ10" s="189"/>
      <c r="JXA10" s="209"/>
      <c r="JXB10" s="179"/>
      <c r="JXC10" s="179"/>
      <c r="JXD10" s="179"/>
      <c r="JXE10" s="179"/>
      <c r="JXF10" s="179"/>
      <c r="JXG10" s="179"/>
      <c r="JXH10" s="199"/>
      <c r="JXI10" s="199"/>
      <c r="JXJ10" s="199"/>
      <c r="JXK10" s="199"/>
      <c r="JXL10" s="199"/>
      <c r="JXM10" s="199"/>
      <c r="JXN10" s="199"/>
      <c r="JXO10" s="199"/>
      <c r="JXP10" s="189"/>
      <c r="JXQ10" s="209"/>
      <c r="JXR10" s="179"/>
      <c r="JXS10" s="179"/>
      <c r="JXT10" s="179"/>
      <c r="JXU10" s="179"/>
      <c r="JXV10" s="179"/>
      <c r="JXW10" s="179"/>
      <c r="JXX10" s="199"/>
      <c r="JXY10" s="199"/>
      <c r="JXZ10" s="199"/>
      <c r="JYA10" s="199"/>
      <c r="JYB10" s="199"/>
      <c r="JYC10" s="199"/>
      <c r="JYD10" s="199"/>
      <c r="JYE10" s="199"/>
      <c r="JYF10" s="189"/>
      <c r="JYG10" s="209"/>
      <c r="JYH10" s="179"/>
      <c r="JYI10" s="179"/>
      <c r="JYJ10" s="179"/>
      <c r="JYK10" s="179"/>
      <c r="JYL10" s="179"/>
      <c r="JYM10" s="179"/>
      <c r="JYN10" s="199"/>
      <c r="JYO10" s="199"/>
      <c r="JYP10" s="199"/>
      <c r="JYQ10" s="199"/>
      <c r="JYR10" s="199"/>
      <c r="JYS10" s="199"/>
      <c r="JYT10" s="199"/>
      <c r="JYU10" s="199"/>
      <c r="JYV10" s="189"/>
      <c r="JYW10" s="209"/>
      <c r="JYX10" s="179"/>
      <c r="JYY10" s="179"/>
      <c r="JYZ10" s="179"/>
      <c r="JZA10" s="179"/>
      <c r="JZB10" s="179"/>
      <c r="JZC10" s="179"/>
      <c r="JZD10" s="199"/>
      <c r="JZE10" s="199"/>
      <c r="JZF10" s="199"/>
      <c r="JZG10" s="199"/>
      <c r="JZH10" s="199"/>
      <c r="JZI10" s="199"/>
      <c r="JZJ10" s="199"/>
      <c r="JZK10" s="199"/>
      <c r="JZL10" s="189"/>
      <c r="JZM10" s="209"/>
      <c r="JZN10" s="179"/>
      <c r="JZO10" s="179"/>
      <c r="JZP10" s="179"/>
      <c r="JZQ10" s="179"/>
      <c r="JZR10" s="179"/>
      <c r="JZS10" s="179"/>
      <c r="JZT10" s="199"/>
      <c r="JZU10" s="199"/>
      <c r="JZV10" s="199"/>
      <c r="JZW10" s="199"/>
      <c r="JZX10" s="199"/>
      <c r="JZY10" s="199"/>
      <c r="JZZ10" s="199"/>
      <c r="KAA10" s="199"/>
      <c r="KAB10" s="189"/>
      <c r="KAC10" s="209"/>
      <c r="KAD10" s="179"/>
      <c r="KAE10" s="179"/>
      <c r="KAF10" s="179"/>
      <c r="KAG10" s="179"/>
      <c r="KAH10" s="179"/>
      <c r="KAI10" s="179"/>
      <c r="KAJ10" s="199"/>
      <c r="KAK10" s="199"/>
      <c r="KAL10" s="199"/>
      <c r="KAM10" s="199"/>
      <c r="KAN10" s="199"/>
      <c r="KAO10" s="199"/>
      <c r="KAP10" s="199"/>
      <c r="KAQ10" s="199"/>
      <c r="KAR10" s="189"/>
      <c r="KAS10" s="209"/>
      <c r="KAT10" s="179"/>
      <c r="KAU10" s="179"/>
      <c r="KAV10" s="179"/>
      <c r="KAW10" s="179"/>
      <c r="KAX10" s="179"/>
      <c r="KAY10" s="179"/>
      <c r="KAZ10" s="199"/>
      <c r="KBA10" s="199"/>
      <c r="KBB10" s="199"/>
      <c r="KBC10" s="199"/>
      <c r="KBD10" s="199"/>
      <c r="KBE10" s="199"/>
      <c r="KBF10" s="199"/>
      <c r="KBG10" s="199"/>
      <c r="KBH10" s="189"/>
      <c r="KBI10" s="209"/>
      <c r="KBJ10" s="179"/>
      <c r="KBK10" s="179"/>
      <c r="KBL10" s="179"/>
      <c r="KBM10" s="179"/>
      <c r="KBN10" s="179"/>
      <c r="KBO10" s="179"/>
      <c r="KBP10" s="199"/>
      <c r="KBQ10" s="199"/>
      <c r="KBR10" s="199"/>
      <c r="KBS10" s="199"/>
      <c r="KBT10" s="199"/>
      <c r="KBU10" s="199"/>
      <c r="KBV10" s="199"/>
      <c r="KBW10" s="199"/>
      <c r="KBX10" s="189"/>
      <c r="KBY10" s="209"/>
      <c r="KBZ10" s="179"/>
      <c r="KCA10" s="179"/>
      <c r="KCB10" s="179"/>
      <c r="KCC10" s="179"/>
      <c r="KCD10" s="179"/>
      <c r="KCE10" s="179"/>
      <c r="KCF10" s="199"/>
      <c r="KCG10" s="199"/>
      <c r="KCH10" s="199"/>
      <c r="KCI10" s="199"/>
      <c r="KCJ10" s="199"/>
      <c r="KCK10" s="199"/>
      <c r="KCL10" s="199"/>
      <c r="KCM10" s="199"/>
      <c r="KCN10" s="189"/>
      <c r="KCO10" s="209"/>
      <c r="KCP10" s="179"/>
      <c r="KCQ10" s="179"/>
      <c r="KCR10" s="179"/>
      <c r="KCS10" s="179"/>
      <c r="KCT10" s="179"/>
      <c r="KCU10" s="179"/>
      <c r="KCV10" s="199"/>
      <c r="KCW10" s="199"/>
      <c r="KCX10" s="199"/>
      <c r="KCY10" s="199"/>
      <c r="KCZ10" s="199"/>
      <c r="KDA10" s="199"/>
      <c r="KDB10" s="199"/>
      <c r="KDC10" s="199"/>
      <c r="KDD10" s="189"/>
      <c r="KDE10" s="209"/>
      <c r="KDF10" s="179"/>
      <c r="KDG10" s="179"/>
      <c r="KDH10" s="179"/>
      <c r="KDI10" s="179"/>
      <c r="KDJ10" s="179"/>
      <c r="KDK10" s="179"/>
      <c r="KDL10" s="199"/>
      <c r="KDM10" s="199"/>
      <c r="KDN10" s="199"/>
      <c r="KDO10" s="199"/>
      <c r="KDP10" s="199"/>
      <c r="KDQ10" s="199"/>
      <c r="KDR10" s="199"/>
      <c r="KDS10" s="199"/>
      <c r="KDT10" s="189"/>
      <c r="KDU10" s="209"/>
      <c r="KDV10" s="179"/>
      <c r="KDW10" s="179"/>
      <c r="KDX10" s="179"/>
      <c r="KDY10" s="179"/>
      <c r="KDZ10" s="179"/>
      <c r="KEA10" s="179"/>
      <c r="KEB10" s="199"/>
      <c r="KEC10" s="199"/>
      <c r="KED10" s="199"/>
      <c r="KEE10" s="199"/>
      <c r="KEF10" s="199"/>
      <c r="KEG10" s="199"/>
      <c r="KEH10" s="199"/>
      <c r="KEI10" s="199"/>
      <c r="KEJ10" s="189"/>
      <c r="KEK10" s="209"/>
      <c r="KEL10" s="179"/>
      <c r="KEM10" s="179"/>
      <c r="KEN10" s="179"/>
      <c r="KEO10" s="179"/>
      <c r="KEP10" s="179"/>
      <c r="KEQ10" s="179"/>
      <c r="KER10" s="199"/>
      <c r="KES10" s="199"/>
      <c r="KET10" s="199"/>
      <c r="KEU10" s="199"/>
      <c r="KEV10" s="199"/>
      <c r="KEW10" s="199"/>
      <c r="KEX10" s="199"/>
      <c r="KEY10" s="199"/>
      <c r="KEZ10" s="189"/>
      <c r="KFA10" s="209"/>
      <c r="KFB10" s="179"/>
      <c r="KFC10" s="179"/>
      <c r="KFD10" s="179"/>
      <c r="KFE10" s="179"/>
      <c r="KFF10" s="179"/>
      <c r="KFG10" s="179"/>
      <c r="KFH10" s="199"/>
      <c r="KFI10" s="199"/>
      <c r="KFJ10" s="199"/>
      <c r="KFK10" s="199"/>
      <c r="KFL10" s="199"/>
      <c r="KFM10" s="199"/>
      <c r="KFN10" s="199"/>
      <c r="KFO10" s="199"/>
      <c r="KFP10" s="189"/>
      <c r="KFQ10" s="209"/>
      <c r="KFR10" s="179"/>
      <c r="KFS10" s="179"/>
      <c r="KFT10" s="179"/>
      <c r="KFU10" s="179"/>
      <c r="KFV10" s="179"/>
      <c r="KFW10" s="179"/>
      <c r="KFX10" s="199"/>
      <c r="KFY10" s="199"/>
      <c r="KFZ10" s="199"/>
      <c r="KGA10" s="199"/>
      <c r="KGB10" s="199"/>
      <c r="KGC10" s="199"/>
      <c r="KGD10" s="199"/>
      <c r="KGE10" s="199"/>
      <c r="KGF10" s="189"/>
      <c r="KGG10" s="209"/>
      <c r="KGH10" s="179"/>
      <c r="KGI10" s="179"/>
      <c r="KGJ10" s="179"/>
      <c r="KGK10" s="179"/>
      <c r="KGL10" s="179"/>
      <c r="KGM10" s="179"/>
      <c r="KGN10" s="199"/>
      <c r="KGO10" s="199"/>
      <c r="KGP10" s="199"/>
      <c r="KGQ10" s="199"/>
      <c r="KGR10" s="199"/>
      <c r="KGS10" s="199"/>
      <c r="KGT10" s="199"/>
      <c r="KGU10" s="199"/>
      <c r="KGV10" s="189"/>
      <c r="KGW10" s="209"/>
      <c r="KGX10" s="179"/>
      <c r="KGY10" s="179"/>
      <c r="KGZ10" s="179"/>
      <c r="KHA10" s="179"/>
      <c r="KHB10" s="179"/>
      <c r="KHC10" s="179"/>
      <c r="KHD10" s="199"/>
      <c r="KHE10" s="199"/>
      <c r="KHF10" s="199"/>
      <c r="KHG10" s="199"/>
      <c r="KHH10" s="199"/>
      <c r="KHI10" s="199"/>
      <c r="KHJ10" s="199"/>
      <c r="KHK10" s="199"/>
      <c r="KHL10" s="189"/>
      <c r="KHM10" s="209"/>
      <c r="KHN10" s="179"/>
      <c r="KHO10" s="179"/>
      <c r="KHP10" s="179"/>
      <c r="KHQ10" s="179"/>
      <c r="KHR10" s="179"/>
      <c r="KHS10" s="179"/>
      <c r="KHT10" s="199"/>
      <c r="KHU10" s="199"/>
      <c r="KHV10" s="199"/>
      <c r="KHW10" s="199"/>
      <c r="KHX10" s="199"/>
      <c r="KHY10" s="199"/>
      <c r="KHZ10" s="199"/>
      <c r="KIA10" s="199"/>
      <c r="KIB10" s="189"/>
      <c r="KIC10" s="209"/>
      <c r="KID10" s="179"/>
      <c r="KIE10" s="179"/>
      <c r="KIF10" s="179"/>
      <c r="KIG10" s="179"/>
      <c r="KIH10" s="179"/>
      <c r="KII10" s="179"/>
      <c r="KIJ10" s="199"/>
      <c r="KIK10" s="199"/>
      <c r="KIL10" s="199"/>
      <c r="KIM10" s="199"/>
      <c r="KIN10" s="199"/>
      <c r="KIO10" s="199"/>
      <c r="KIP10" s="199"/>
      <c r="KIQ10" s="199"/>
      <c r="KIR10" s="189"/>
      <c r="KIS10" s="209"/>
      <c r="KIT10" s="179"/>
      <c r="KIU10" s="179"/>
      <c r="KIV10" s="179"/>
      <c r="KIW10" s="179"/>
      <c r="KIX10" s="179"/>
      <c r="KIY10" s="179"/>
      <c r="KIZ10" s="199"/>
      <c r="KJA10" s="199"/>
      <c r="KJB10" s="199"/>
      <c r="KJC10" s="199"/>
      <c r="KJD10" s="199"/>
      <c r="KJE10" s="199"/>
      <c r="KJF10" s="199"/>
      <c r="KJG10" s="199"/>
      <c r="KJH10" s="189"/>
      <c r="KJI10" s="209"/>
      <c r="KJJ10" s="179"/>
      <c r="KJK10" s="179"/>
      <c r="KJL10" s="179"/>
      <c r="KJM10" s="179"/>
      <c r="KJN10" s="179"/>
      <c r="KJO10" s="179"/>
      <c r="KJP10" s="199"/>
      <c r="KJQ10" s="199"/>
      <c r="KJR10" s="199"/>
      <c r="KJS10" s="199"/>
      <c r="KJT10" s="199"/>
      <c r="KJU10" s="199"/>
      <c r="KJV10" s="199"/>
      <c r="KJW10" s="199"/>
      <c r="KJX10" s="189"/>
      <c r="KJY10" s="209"/>
      <c r="KJZ10" s="179"/>
      <c r="KKA10" s="179"/>
      <c r="KKB10" s="179"/>
      <c r="KKC10" s="179"/>
      <c r="KKD10" s="179"/>
      <c r="KKE10" s="179"/>
      <c r="KKF10" s="199"/>
      <c r="KKG10" s="199"/>
      <c r="KKH10" s="199"/>
      <c r="KKI10" s="199"/>
      <c r="KKJ10" s="199"/>
      <c r="KKK10" s="199"/>
      <c r="KKL10" s="199"/>
      <c r="KKM10" s="199"/>
      <c r="KKN10" s="189"/>
      <c r="KKO10" s="209"/>
      <c r="KKP10" s="179"/>
      <c r="KKQ10" s="179"/>
      <c r="KKR10" s="179"/>
      <c r="KKS10" s="179"/>
      <c r="KKT10" s="179"/>
      <c r="KKU10" s="179"/>
      <c r="KKV10" s="199"/>
      <c r="KKW10" s="199"/>
      <c r="KKX10" s="199"/>
      <c r="KKY10" s="199"/>
      <c r="KKZ10" s="199"/>
      <c r="KLA10" s="199"/>
      <c r="KLB10" s="199"/>
      <c r="KLC10" s="199"/>
      <c r="KLD10" s="189"/>
      <c r="KLE10" s="209"/>
      <c r="KLF10" s="179"/>
      <c r="KLG10" s="179"/>
      <c r="KLH10" s="179"/>
      <c r="KLI10" s="179"/>
      <c r="KLJ10" s="179"/>
      <c r="KLK10" s="179"/>
      <c r="KLL10" s="199"/>
      <c r="KLM10" s="199"/>
      <c r="KLN10" s="199"/>
      <c r="KLO10" s="199"/>
      <c r="KLP10" s="199"/>
      <c r="KLQ10" s="199"/>
      <c r="KLR10" s="199"/>
      <c r="KLS10" s="199"/>
      <c r="KLT10" s="189"/>
      <c r="KLU10" s="209"/>
      <c r="KLV10" s="179"/>
      <c r="KLW10" s="179"/>
      <c r="KLX10" s="179"/>
      <c r="KLY10" s="179"/>
      <c r="KLZ10" s="179"/>
      <c r="KMA10" s="179"/>
      <c r="KMB10" s="199"/>
      <c r="KMC10" s="199"/>
      <c r="KMD10" s="199"/>
      <c r="KME10" s="199"/>
      <c r="KMF10" s="199"/>
      <c r="KMG10" s="199"/>
      <c r="KMH10" s="199"/>
      <c r="KMI10" s="199"/>
      <c r="KMJ10" s="189"/>
      <c r="KMK10" s="209"/>
      <c r="KML10" s="179"/>
      <c r="KMM10" s="179"/>
      <c r="KMN10" s="179"/>
      <c r="KMO10" s="179"/>
      <c r="KMP10" s="179"/>
      <c r="KMQ10" s="179"/>
      <c r="KMR10" s="199"/>
      <c r="KMS10" s="199"/>
      <c r="KMT10" s="199"/>
      <c r="KMU10" s="199"/>
      <c r="KMV10" s="199"/>
      <c r="KMW10" s="199"/>
      <c r="KMX10" s="199"/>
      <c r="KMY10" s="199"/>
      <c r="KMZ10" s="189"/>
      <c r="KNA10" s="209"/>
      <c r="KNB10" s="179"/>
      <c r="KNC10" s="179"/>
      <c r="KND10" s="179"/>
      <c r="KNE10" s="179"/>
      <c r="KNF10" s="179"/>
      <c r="KNG10" s="179"/>
      <c r="KNH10" s="199"/>
      <c r="KNI10" s="199"/>
      <c r="KNJ10" s="199"/>
      <c r="KNK10" s="199"/>
      <c r="KNL10" s="199"/>
      <c r="KNM10" s="199"/>
      <c r="KNN10" s="199"/>
      <c r="KNO10" s="199"/>
      <c r="KNP10" s="189"/>
      <c r="KNQ10" s="209"/>
      <c r="KNR10" s="179"/>
      <c r="KNS10" s="179"/>
      <c r="KNT10" s="179"/>
      <c r="KNU10" s="179"/>
      <c r="KNV10" s="179"/>
      <c r="KNW10" s="179"/>
      <c r="KNX10" s="199"/>
      <c r="KNY10" s="199"/>
      <c r="KNZ10" s="199"/>
      <c r="KOA10" s="199"/>
      <c r="KOB10" s="199"/>
      <c r="KOC10" s="199"/>
      <c r="KOD10" s="199"/>
      <c r="KOE10" s="199"/>
      <c r="KOF10" s="189"/>
      <c r="KOG10" s="209"/>
      <c r="KOH10" s="179"/>
      <c r="KOI10" s="179"/>
      <c r="KOJ10" s="179"/>
      <c r="KOK10" s="179"/>
      <c r="KOL10" s="179"/>
      <c r="KOM10" s="179"/>
      <c r="KON10" s="199"/>
      <c r="KOO10" s="199"/>
      <c r="KOP10" s="199"/>
      <c r="KOQ10" s="199"/>
      <c r="KOR10" s="199"/>
      <c r="KOS10" s="199"/>
      <c r="KOT10" s="199"/>
      <c r="KOU10" s="199"/>
      <c r="KOV10" s="189"/>
      <c r="KOW10" s="209"/>
      <c r="KOX10" s="179"/>
      <c r="KOY10" s="179"/>
      <c r="KOZ10" s="179"/>
      <c r="KPA10" s="179"/>
      <c r="KPB10" s="179"/>
      <c r="KPC10" s="179"/>
      <c r="KPD10" s="199"/>
      <c r="KPE10" s="199"/>
      <c r="KPF10" s="199"/>
      <c r="KPG10" s="199"/>
      <c r="KPH10" s="199"/>
      <c r="KPI10" s="199"/>
      <c r="KPJ10" s="199"/>
      <c r="KPK10" s="199"/>
      <c r="KPL10" s="189"/>
      <c r="KPM10" s="209"/>
      <c r="KPN10" s="179"/>
      <c r="KPO10" s="179"/>
      <c r="KPP10" s="179"/>
      <c r="KPQ10" s="179"/>
      <c r="KPR10" s="179"/>
      <c r="KPS10" s="179"/>
      <c r="KPT10" s="199"/>
      <c r="KPU10" s="199"/>
      <c r="KPV10" s="199"/>
      <c r="KPW10" s="199"/>
      <c r="KPX10" s="199"/>
      <c r="KPY10" s="199"/>
      <c r="KPZ10" s="199"/>
      <c r="KQA10" s="199"/>
      <c r="KQB10" s="189"/>
      <c r="KQC10" s="209"/>
      <c r="KQD10" s="179"/>
      <c r="KQE10" s="179"/>
      <c r="KQF10" s="179"/>
      <c r="KQG10" s="179"/>
      <c r="KQH10" s="179"/>
      <c r="KQI10" s="179"/>
      <c r="KQJ10" s="199"/>
      <c r="KQK10" s="199"/>
      <c r="KQL10" s="199"/>
      <c r="KQM10" s="199"/>
      <c r="KQN10" s="199"/>
      <c r="KQO10" s="199"/>
      <c r="KQP10" s="199"/>
      <c r="KQQ10" s="199"/>
      <c r="KQR10" s="189"/>
      <c r="KQS10" s="209"/>
      <c r="KQT10" s="179"/>
      <c r="KQU10" s="179"/>
      <c r="KQV10" s="179"/>
      <c r="KQW10" s="179"/>
      <c r="KQX10" s="179"/>
      <c r="KQY10" s="179"/>
      <c r="KQZ10" s="199"/>
      <c r="KRA10" s="199"/>
      <c r="KRB10" s="199"/>
      <c r="KRC10" s="199"/>
      <c r="KRD10" s="199"/>
      <c r="KRE10" s="199"/>
      <c r="KRF10" s="199"/>
      <c r="KRG10" s="199"/>
      <c r="KRH10" s="189"/>
      <c r="KRI10" s="209"/>
      <c r="KRJ10" s="179"/>
      <c r="KRK10" s="179"/>
      <c r="KRL10" s="179"/>
      <c r="KRM10" s="179"/>
      <c r="KRN10" s="179"/>
      <c r="KRO10" s="179"/>
      <c r="KRP10" s="199"/>
      <c r="KRQ10" s="199"/>
      <c r="KRR10" s="199"/>
      <c r="KRS10" s="199"/>
      <c r="KRT10" s="199"/>
      <c r="KRU10" s="199"/>
      <c r="KRV10" s="199"/>
      <c r="KRW10" s="199"/>
      <c r="KRX10" s="189"/>
      <c r="KRY10" s="209"/>
      <c r="KRZ10" s="179"/>
      <c r="KSA10" s="179"/>
      <c r="KSB10" s="179"/>
      <c r="KSC10" s="179"/>
      <c r="KSD10" s="179"/>
      <c r="KSE10" s="179"/>
      <c r="KSF10" s="199"/>
      <c r="KSG10" s="199"/>
      <c r="KSH10" s="199"/>
      <c r="KSI10" s="199"/>
      <c r="KSJ10" s="199"/>
      <c r="KSK10" s="199"/>
      <c r="KSL10" s="199"/>
      <c r="KSM10" s="199"/>
      <c r="KSN10" s="189"/>
      <c r="KSO10" s="209"/>
      <c r="KSP10" s="179"/>
      <c r="KSQ10" s="179"/>
      <c r="KSR10" s="179"/>
      <c r="KSS10" s="179"/>
      <c r="KST10" s="179"/>
      <c r="KSU10" s="179"/>
      <c r="KSV10" s="199"/>
      <c r="KSW10" s="199"/>
      <c r="KSX10" s="199"/>
      <c r="KSY10" s="199"/>
      <c r="KSZ10" s="199"/>
      <c r="KTA10" s="199"/>
      <c r="KTB10" s="199"/>
      <c r="KTC10" s="199"/>
      <c r="KTD10" s="189"/>
      <c r="KTE10" s="209"/>
      <c r="KTF10" s="179"/>
      <c r="KTG10" s="179"/>
      <c r="KTH10" s="179"/>
      <c r="KTI10" s="179"/>
      <c r="KTJ10" s="179"/>
      <c r="KTK10" s="179"/>
      <c r="KTL10" s="199"/>
      <c r="KTM10" s="199"/>
      <c r="KTN10" s="199"/>
      <c r="KTO10" s="199"/>
      <c r="KTP10" s="199"/>
      <c r="KTQ10" s="199"/>
      <c r="KTR10" s="199"/>
      <c r="KTS10" s="199"/>
      <c r="KTT10" s="189"/>
      <c r="KTU10" s="209"/>
      <c r="KTV10" s="179"/>
      <c r="KTW10" s="179"/>
      <c r="KTX10" s="179"/>
      <c r="KTY10" s="179"/>
      <c r="KTZ10" s="179"/>
      <c r="KUA10" s="179"/>
      <c r="KUB10" s="199"/>
      <c r="KUC10" s="199"/>
      <c r="KUD10" s="199"/>
      <c r="KUE10" s="199"/>
      <c r="KUF10" s="199"/>
      <c r="KUG10" s="199"/>
      <c r="KUH10" s="199"/>
      <c r="KUI10" s="199"/>
      <c r="KUJ10" s="189"/>
      <c r="KUK10" s="209"/>
      <c r="KUL10" s="179"/>
      <c r="KUM10" s="179"/>
      <c r="KUN10" s="179"/>
      <c r="KUO10" s="179"/>
      <c r="KUP10" s="179"/>
      <c r="KUQ10" s="179"/>
      <c r="KUR10" s="199"/>
      <c r="KUS10" s="199"/>
      <c r="KUT10" s="199"/>
      <c r="KUU10" s="199"/>
      <c r="KUV10" s="199"/>
      <c r="KUW10" s="199"/>
      <c r="KUX10" s="199"/>
      <c r="KUY10" s="199"/>
      <c r="KUZ10" s="189"/>
      <c r="KVA10" s="209"/>
      <c r="KVB10" s="179"/>
      <c r="KVC10" s="179"/>
      <c r="KVD10" s="179"/>
      <c r="KVE10" s="179"/>
      <c r="KVF10" s="179"/>
      <c r="KVG10" s="179"/>
      <c r="KVH10" s="199"/>
      <c r="KVI10" s="199"/>
      <c r="KVJ10" s="199"/>
      <c r="KVK10" s="199"/>
      <c r="KVL10" s="199"/>
      <c r="KVM10" s="199"/>
      <c r="KVN10" s="199"/>
      <c r="KVO10" s="199"/>
      <c r="KVP10" s="189"/>
      <c r="KVQ10" s="209"/>
      <c r="KVR10" s="179"/>
      <c r="KVS10" s="179"/>
      <c r="KVT10" s="179"/>
      <c r="KVU10" s="179"/>
      <c r="KVV10" s="179"/>
      <c r="KVW10" s="179"/>
      <c r="KVX10" s="199"/>
      <c r="KVY10" s="199"/>
      <c r="KVZ10" s="199"/>
      <c r="KWA10" s="199"/>
      <c r="KWB10" s="199"/>
      <c r="KWC10" s="199"/>
      <c r="KWD10" s="199"/>
      <c r="KWE10" s="199"/>
      <c r="KWF10" s="189"/>
      <c r="KWG10" s="209"/>
      <c r="KWH10" s="179"/>
      <c r="KWI10" s="179"/>
      <c r="KWJ10" s="179"/>
      <c r="KWK10" s="179"/>
      <c r="KWL10" s="179"/>
      <c r="KWM10" s="179"/>
      <c r="KWN10" s="199"/>
      <c r="KWO10" s="199"/>
      <c r="KWP10" s="199"/>
      <c r="KWQ10" s="199"/>
      <c r="KWR10" s="199"/>
      <c r="KWS10" s="199"/>
      <c r="KWT10" s="199"/>
      <c r="KWU10" s="199"/>
      <c r="KWV10" s="189"/>
      <c r="KWW10" s="209"/>
      <c r="KWX10" s="179"/>
      <c r="KWY10" s="179"/>
      <c r="KWZ10" s="179"/>
      <c r="KXA10" s="179"/>
      <c r="KXB10" s="179"/>
      <c r="KXC10" s="179"/>
      <c r="KXD10" s="199"/>
      <c r="KXE10" s="199"/>
      <c r="KXF10" s="199"/>
      <c r="KXG10" s="199"/>
      <c r="KXH10" s="199"/>
      <c r="KXI10" s="199"/>
      <c r="KXJ10" s="199"/>
      <c r="KXK10" s="199"/>
      <c r="KXL10" s="189"/>
      <c r="KXM10" s="209"/>
      <c r="KXN10" s="179"/>
      <c r="KXO10" s="179"/>
      <c r="KXP10" s="179"/>
      <c r="KXQ10" s="179"/>
      <c r="KXR10" s="179"/>
      <c r="KXS10" s="179"/>
      <c r="KXT10" s="199"/>
      <c r="KXU10" s="199"/>
      <c r="KXV10" s="199"/>
      <c r="KXW10" s="199"/>
      <c r="KXX10" s="199"/>
      <c r="KXY10" s="199"/>
      <c r="KXZ10" s="199"/>
      <c r="KYA10" s="199"/>
      <c r="KYB10" s="189"/>
      <c r="KYC10" s="209"/>
      <c r="KYD10" s="179"/>
      <c r="KYE10" s="179"/>
      <c r="KYF10" s="179"/>
      <c r="KYG10" s="179"/>
      <c r="KYH10" s="179"/>
      <c r="KYI10" s="179"/>
      <c r="KYJ10" s="199"/>
      <c r="KYK10" s="199"/>
      <c r="KYL10" s="199"/>
      <c r="KYM10" s="199"/>
      <c r="KYN10" s="199"/>
      <c r="KYO10" s="199"/>
      <c r="KYP10" s="199"/>
      <c r="KYQ10" s="199"/>
      <c r="KYR10" s="189"/>
      <c r="KYS10" s="209"/>
      <c r="KYT10" s="179"/>
      <c r="KYU10" s="179"/>
      <c r="KYV10" s="179"/>
      <c r="KYW10" s="179"/>
      <c r="KYX10" s="179"/>
      <c r="KYY10" s="179"/>
      <c r="KYZ10" s="199"/>
      <c r="KZA10" s="199"/>
      <c r="KZB10" s="199"/>
      <c r="KZC10" s="199"/>
      <c r="KZD10" s="199"/>
      <c r="KZE10" s="199"/>
      <c r="KZF10" s="199"/>
      <c r="KZG10" s="199"/>
      <c r="KZH10" s="189"/>
      <c r="KZI10" s="209"/>
      <c r="KZJ10" s="179"/>
      <c r="KZK10" s="179"/>
      <c r="KZL10" s="179"/>
      <c r="KZM10" s="179"/>
      <c r="KZN10" s="179"/>
      <c r="KZO10" s="179"/>
      <c r="KZP10" s="199"/>
      <c r="KZQ10" s="199"/>
      <c r="KZR10" s="199"/>
      <c r="KZS10" s="199"/>
      <c r="KZT10" s="199"/>
      <c r="KZU10" s="199"/>
      <c r="KZV10" s="199"/>
      <c r="KZW10" s="199"/>
      <c r="KZX10" s="189"/>
      <c r="KZY10" s="209"/>
      <c r="KZZ10" s="179"/>
      <c r="LAA10" s="179"/>
      <c r="LAB10" s="179"/>
      <c r="LAC10" s="179"/>
      <c r="LAD10" s="179"/>
      <c r="LAE10" s="179"/>
      <c r="LAF10" s="199"/>
      <c r="LAG10" s="199"/>
      <c r="LAH10" s="199"/>
      <c r="LAI10" s="199"/>
      <c r="LAJ10" s="199"/>
      <c r="LAK10" s="199"/>
      <c r="LAL10" s="199"/>
      <c r="LAM10" s="199"/>
      <c r="LAN10" s="189"/>
      <c r="LAO10" s="209"/>
      <c r="LAP10" s="179"/>
      <c r="LAQ10" s="179"/>
      <c r="LAR10" s="179"/>
      <c r="LAS10" s="179"/>
      <c r="LAT10" s="179"/>
      <c r="LAU10" s="179"/>
      <c r="LAV10" s="199"/>
      <c r="LAW10" s="199"/>
      <c r="LAX10" s="199"/>
      <c r="LAY10" s="199"/>
      <c r="LAZ10" s="199"/>
      <c r="LBA10" s="199"/>
      <c r="LBB10" s="199"/>
      <c r="LBC10" s="199"/>
      <c r="LBD10" s="189"/>
      <c r="LBE10" s="209"/>
      <c r="LBF10" s="179"/>
      <c r="LBG10" s="179"/>
      <c r="LBH10" s="179"/>
      <c r="LBI10" s="179"/>
      <c r="LBJ10" s="179"/>
      <c r="LBK10" s="179"/>
      <c r="LBL10" s="199"/>
      <c r="LBM10" s="199"/>
      <c r="LBN10" s="199"/>
      <c r="LBO10" s="199"/>
      <c r="LBP10" s="199"/>
      <c r="LBQ10" s="199"/>
      <c r="LBR10" s="199"/>
      <c r="LBS10" s="199"/>
      <c r="LBT10" s="189"/>
      <c r="LBU10" s="209"/>
      <c r="LBV10" s="179"/>
      <c r="LBW10" s="179"/>
      <c r="LBX10" s="179"/>
      <c r="LBY10" s="179"/>
      <c r="LBZ10" s="179"/>
      <c r="LCA10" s="179"/>
      <c r="LCB10" s="199"/>
      <c r="LCC10" s="199"/>
      <c r="LCD10" s="199"/>
      <c r="LCE10" s="199"/>
      <c r="LCF10" s="199"/>
      <c r="LCG10" s="199"/>
      <c r="LCH10" s="199"/>
      <c r="LCI10" s="199"/>
      <c r="LCJ10" s="189"/>
      <c r="LCK10" s="209"/>
      <c r="LCL10" s="179"/>
      <c r="LCM10" s="179"/>
      <c r="LCN10" s="179"/>
      <c r="LCO10" s="179"/>
      <c r="LCP10" s="179"/>
      <c r="LCQ10" s="179"/>
      <c r="LCR10" s="199"/>
      <c r="LCS10" s="199"/>
      <c r="LCT10" s="199"/>
      <c r="LCU10" s="199"/>
      <c r="LCV10" s="199"/>
      <c r="LCW10" s="199"/>
      <c r="LCX10" s="199"/>
      <c r="LCY10" s="199"/>
      <c r="LCZ10" s="189"/>
      <c r="LDA10" s="209"/>
      <c r="LDB10" s="179"/>
      <c r="LDC10" s="179"/>
      <c r="LDD10" s="179"/>
      <c r="LDE10" s="179"/>
      <c r="LDF10" s="179"/>
      <c r="LDG10" s="179"/>
      <c r="LDH10" s="199"/>
      <c r="LDI10" s="199"/>
      <c r="LDJ10" s="199"/>
      <c r="LDK10" s="199"/>
      <c r="LDL10" s="199"/>
      <c r="LDM10" s="199"/>
      <c r="LDN10" s="199"/>
      <c r="LDO10" s="199"/>
      <c r="LDP10" s="189"/>
      <c r="LDQ10" s="209"/>
      <c r="LDR10" s="179"/>
      <c r="LDS10" s="179"/>
      <c r="LDT10" s="179"/>
      <c r="LDU10" s="179"/>
      <c r="LDV10" s="179"/>
      <c r="LDW10" s="179"/>
      <c r="LDX10" s="199"/>
      <c r="LDY10" s="199"/>
      <c r="LDZ10" s="199"/>
      <c r="LEA10" s="199"/>
      <c r="LEB10" s="199"/>
      <c r="LEC10" s="199"/>
      <c r="LED10" s="199"/>
      <c r="LEE10" s="199"/>
      <c r="LEF10" s="189"/>
      <c r="LEG10" s="209"/>
      <c r="LEH10" s="179"/>
      <c r="LEI10" s="179"/>
      <c r="LEJ10" s="179"/>
      <c r="LEK10" s="179"/>
      <c r="LEL10" s="179"/>
      <c r="LEM10" s="179"/>
      <c r="LEN10" s="199"/>
      <c r="LEO10" s="199"/>
      <c r="LEP10" s="199"/>
      <c r="LEQ10" s="199"/>
      <c r="LER10" s="199"/>
      <c r="LES10" s="199"/>
      <c r="LET10" s="199"/>
      <c r="LEU10" s="199"/>
      <c r="LEV10" s="189"/>
      <c r="LEW10" s="209"/>
      <c r="LEX10" s="179"/>
      <c r="LEY10" s="179"/>
      <c r="LEZ10" s="179"/>
      <c r="LFA10" s="179"/>
      <c r="LFB10" s="179"/>
      <c r="LFC10" s="179"/>
      <c r="LFD10" s="199"/>
      <c r="LFE10" s="199"/>
      <c r="LFF10" s="199"/>
      <c r="LFG10" s="199"/>
      <c r="LFH10" s="199"/>
      <c r="LFI10" s="199"/>
      <c r="LFJ10" s="199"/>
      <c r="LFK10" s="199"/>
      <c r="LFL10" s="189"/>
      <c r="LFM10" s="209"/>
      <c r="LFN10" s="179"/>
      <c r="LFO10" s="179"/>
      <c r="LFP10" s="179"/>
      <c r="LFQ10" s="179"/>
      <c r="LFR10" s="179"/>
      <c r="LFS10" s="179"/>
      <c r="LFT10" s="199"/>
      <c r="LFU10" s="199"/>
      <c r="LFV10" s="199"/>
      <c r="LFW10" s="199"/>
      <c r="LFX10" s="199"/>
      <c r="LFY10" s="199"/>
      <c r="LFZ10" s="199"/>
      <c r="LGA10" s="199"/>
      <c r="LGB10" s="189"/>
      <c r="LGC10" s="209"/>
      <c r="LGD10" s="179"/>
      <c r="LGE10" s="179"/>
      <c r="LGF10" s="179"/>
      <c r="LGG10" s="179"/>
      <c r="LGH10" s="179"/>
      <c r="LGI10" s="179"/>
      <c r="LGJ10" s="199"/>
      <c r="LGK10" s="199"/>
      <c r="LGL10" s="199"/>
      <c r="LGM10" s="199"/>
      <c r="LGN10" s="199"/>
      <c r="LGO10" s="199"/>
      <c r="LGP10" s="199"/>
      <c r="LGQ10" s="199"/>
      <c r="LGR10" s="189"/>
      <c r="LGS10" s="209"/>
      <c r="LGT10" s="179"/>
      <c r="LGU10" s="179"/>
      <c r="LGV10" s="179"/>
      <c r="LGW10" s="179"/>
      <c r="LGX10" s="179"/>
      <c r="LGY10" s="179"/>
      <c r="LGZ10" s="199"/>
      <c r="LHA10" s="199"/>
      <c r="LHB10" s="199"/>
      <c r="LHC10" s="199"/>
      <c r="LHD10" s="199"/>
      <c r="LHE10" s="199"/>
      <c r="LHF10" s="199"/>
      <c r="LHG10" s="199"/>
      <c r="LHH10" s="189"/>
      <c r="LHI10" s="209"/>
      <c r="LHJ10" s="179"/>
      <c r="LHK10" s="179"/>
      <c r="LHL10" s="179"/>
      <c r="LHM10" s="179"/>
      <c r="LHN10" s="179"/>
      <c r="LHO10" s="179"/>
      <c r="LHP10" s="199"/>
      <c r="LHQ10" s="199"/>
      <c r="LHR10" s="199"/>
      <c r="LHS10" s="199"/>
      <c r="LHT10" s="199"/>
      <c r="LHU10" s="199"/>
      <c r="LHV10" s="199"/>
      <c r="LHW10" s="199"/>
      <c r="LHX10" s="189"/>
      <c r="LHY10" s="209"/>
      <c r="LHZ10" s="179"/>
      <c r="LIA10" s="179"/>
      <c r="LIB10" s="179"/>
      <c r="LIC10" s="179"/>
      <c r="LID10" s="179"/>
      <c r="LIE10" s="179"/>
      <c r="LIF10" s="199"/>
      <c r="LIG10" s="199"/>
      <c r="LIH10" s="199"/>
      <c r="LII10" s="199"/>
      <c r="LIJ10" s="199"/>
      <c r="LIK10" s="199"/>
      <c r="LIL10" s="199"/>
      <c r="LIM10" s="199"/>
      <c r="LIN10" s="189"/>
      <c r="LIO10" s="209"/>
      <c r="LIP10" s="179"/>
      <c r="LIQ10" s="179"/>
      <c r="LIR10" s="179"/>
      <c r="LIS10" s="179"/>
      <c r="LIT10" s="179"/>
      <c r="LIU10" s="179"/>
      <c r="LIV10" s="199"/>
      <c r="LIW10" s="199"/>
      <c r="LIX10" s="199"/>
      <c r="LIY10" s="199"/>
      <c r="LIZ10" s="199"/>
      <c r="LJA10" s="199"/>
      <c r="LJB10" s="199"/>
      <c r="LJC10" s="199"/>
      <c r="LJD10" s="189"/>
      <c r="LJE10" s="209"/>
      <c r="LJF10" s="179"/>
      <c r="LJG10" s="179"/>
      <c r="LJH10" s="179"/>
      <c r="LJI10" s="179"/>
      <c r="LJJ10" s="179"/>
      <c r="LJK10" s="179"/>
      <c r="LJL10" s="199"/>
      <c r="LJM10" s="199"/>
      <c r="LJN10" s="199"/>
      <c r="LJO10" s="199"/>
      <c r="LJP10" s="199"/>
      <c r="LJQ10" s="199"/>
      <c r="LJR10" s="199"/>
      <c r="LJS10" s="199"/>
      <c r="LJT10" s="189"/>
      <c r="LJU10" s="209"/>
      <c r="LJV10" s="179"/>
      <c r="LJW10" s="179"/>
      <c r="LJX10" s="179"/>
      <c r="LJY10" s="179"/>
      <c r="LJZ10" s="179"/>
      <c r="LKA10" s="179"/>
      <c r="LKB10" s="199"/>
      <c r="LKC10" s="199"/>
      <c r="LKD10" s="199"/>
      <c r="LKE10" s="199"/>
      <c r="LKF10" s="199"/>
      <c r="LKG10" s="199"/>
      <c r="LKH10" s="199"/>
      <c r="LKI10" s="199"/>
      <c r="LKJ10" s="189"/>
      <c r="LKK10" s="209"/>
      <c r="LKL10" s="179"/>
      <c r="LKM10" s="179"/>
      <c r="LKN10" s="179"/>
      <c r="LKO10" s="179"/>
      <c r="LKP10" s="179"/>
      <c r="LKQ10" s="179"/>
      <c r="LKR10" s="199"/>
      <c r="LKS10" s="199"/>
      <c r="LKT10" s="199"/>
      <c r="LKU10" s="199"/>
      <c r="LKV10" s="199"/>
      <c r="LKW10" s="199"/>
      <c r="LKX10" s="199"/>
      <c r="LKY10" s="199"/>
      <c r="LKZ10" s="189"/>
      <c r="LLA10" s="209"/>
      <c r="LLB10" s="179"/>
      <c r="LLC10" s="179"/>
      <c r="LLD10" s="179"/>
      <c r="LLE10" s="179"/>
      <c r="LLF10" s="179"/>
      <c r="LLG10" s="179"/>
      <c r="LLH10" s="199"/>
      <c r="LLI10" s="199"/>
      <c r="LLJ10" s="199"/>
      <c r="LLK10" s="199"/>
      <c r="LLL10" s="199"/>
      <c r="LLM10" s="199"/>
      <c r="LLN10" s="199"/>
      <c r="LLO10" s="199"/>
      <c r="LLP10" s="189"/>
      <c r="LLQ10" s="209"/>
      <c r="LLR10" s="179"/>
      <c r="LLS10" s="179"/>
      <c r="LLT10" s="179"/>
      <c r="LLU10" s="179"/>
      <c r="LLV10" s="179"/>
      <c r="LLW10" s="179"/>
      <c r="LLX10" s="199"/>
      <c r="LLY10" s="199"/>
      <c r="LLZ10" s="199"/>
      <c r="LMA10" s="199"/>
      <c r="LMB10" s="199"/>
      <c r="LMC10" s="199"/>
      <c r="LMD10" s="199"/>
      <c r="LME10" s="199"/>
      <c r="LMF10" s="189"/>
      <c r="LMG10" s="209"/>
      <c r="LMH10" s="179"/>
      <c r="LMI10" s="179"/>
      <c r="LMJ10" s="179"/>
      <c r="LMK10" s="179"/>
      <c r="LML10" s="179"/>
      <c r="LMM10" s="179"/>
      <c r="LMN10" s="199"/>
      <c r="LMO10" s="199"/>
      <c r="LMP10" s="199"/>
      <c r="LMQ10" s="199"/>
      <c r="LMR10" s="199"/>
      <c r="LMS10" s="199"/>
      <c r="LMT10" s="199"/>
      <c r="LMU10" s="199"/>
      <c r="LMV10" s="189"/>
      <c r="LMW10" s="209"/>
      <c r="LMX10" s="179"/>
      <c r="LMY10" s="179"/>
      <c r="LMZ10" s="179"/>
      <c r="LNA10" s="179"/>
      <c r="LNB10" s="179"/>
      <c r="LNC10" s="179"/>
      <c r="LND10" s="199"/>
      <c r="LNE10" s="199"/>
      <c r="LNF10" s="199"/>
      <c r="LNG10" s="199"/>
      <c r="LNH10" s="199"/>
      <c r="LNI10" s="199"/>
      <c r="LNJ10" s="199"/>
      <c r="LNK10" s="199"/>
      <c r="LNL10" s="189"/>
      <c r="LNM10" s="209"/>
      <c r="LNN10" s="179"/>
      <c r="LNO10" s="179"/>
      <c r="LNP10" s="179"/>
      <c r="LNQ10" s="179"/>
      <c r="LNR10" s="179"/>
      <c r="LNS10" s="179"/>
      <c r="LNT10" s="199"/>
      <c r="LNU10" s="199"/>
      <c r="LNV10" s="199"/>
      <c r="LNW10" s="199"/>
      <c r="LNX10" s="199"/>
      <c r="LNY10" s="199"/>
      <c r="LNZ10" s="199"/>
      <c r="LOA10" s="199"/>
      <c r="LOB10" s="189"/>
      <c r="LOC10" s="209"/>
      <c r="LOD10" s="179"/>
      <c r="LOE10" s="179"/>
      <c r="LOF10" s="179"/>
      <c r="LOG10" s="179"/>
      <c r="LOH10" s="179"/>
      <c r="LOI10" s="179"/>
      <c r="LOJ10" s="199"/>
      <c r="LOK10" s="199"/>
      <c r="LOL10" s="199"/>
      <c r="LOM10" s="199"/>
      <c r="LON10" s="199"/>
      <c r="LOO10" s="199"/>
      <c r="LOP10" s="199"/>
      <c r="LOQ10" s="199"/>
      <c r="LOR10" s="189"/>
      <c r="LOS10" s="209"/>
      <c r="LOT10" s="179"/>
      <c r="LOU10" s="179"/>
      <c r="LOV10" s="179"/>
      <c r="LOW10" s="179"/>
      <c r="LOX10" s="179"/>
      <c r="LOY10" s="179"/>
      <c r="LOZ10" s="199"/>
      <c r="LPA10" s="199"/>
      <c r="LPB10" s="199"/>
      <c r="LPC10" s="199"/>
      <c r="LPD10" s="199"/>
      <c r="LPE10" s="199"/>
      <c r="LPF10" s="199"/>
      <c r="LPG10" s="199"/>
      <c r="LPH10" s="189"/>
      <c r="LPI10" s="209"/>
      <c r="LPJ10" s="179"/>
      <c r="LPK10" s="179"/>
      <c r="LPL10" s="179"/>
      <c r="LPM10" s="179"/>
      <c r="LPN10" s="179"/>
      <c r="LPO10" s="179"/>
      <c r="LPP10" s="199"/>
      <c r="LPQ10" s="199"/>
      <c r="LPR10" s="199"/>
      <c r="LPS10" s="199"/>
      <c r="LPT10" s="199"/>
      <c r="LPU10" s="199"/>
      <c r="LPV10" s="199"/>
      <c r="LPW10" s="199"/>
      <c r="LPX10" s="189"/>
      <c r="LPY10" s="209"/>
      <c r="LPZ10" s="179"/>
      <c r="LQA10" s="179"/>
      <c r="LQB10" s="179"/>
      <c r="LQC10" s="179"/>
      <c r="LQD10" s="179"/>
      <c r="LQE10" s="179"/>
      <c r="LQF10" s="199"/>
      <c r="LQG10" s="199"/>
      <c r="LQH10" s="199"/>
      <c r="LQI10" s="199"/>
      <c r="LQJ10" s="199"/>
      <c r="LQK10" s="199"/>
      <c r="LQL10" s="199"/>
      <c r="LQM10" s="199"/>
      <c r="LQN10" s="189"/>
      <c r="LQO10" s="209"/>
      <c r="LQP10" s="179"/>
      <c r="LQQ10" s="179"/>
      <c r="LQR10" s="179"/>
      <c r="LQS10" s="179"/>
      <c r="LQT10" s="179"/>
      <c r="LQU10" s="179"/>
      <c r="LQV10" s="199"/>
      <c r="LQW10" s="199"/>
      <c r="LQX10" s="199"/>
      <c r="LQY10" s="199"/>
      <c r="LQZ10" s="199"/>
      <c r="LRA10" s="199"/>
      <c r="LRB10" s="199"/>
      <c r="LRC10" s="199"/>
      <c r="LRD10" s="189"/>
      <c r="LRE10" s="209"/>
      <c r="LRF10" s="179"/>
      <c r="LRG10" s="179"/>
      <c r="LRH10" s="179"/>
      <c r="LRI10" s="179"/>
      <c r="LRJ10" s="179"/>
      <c r="LRK10" s="179"/>
      <c r="LRL10" s="199"/>
      <c r="LRM10" s="199"/>
      <c r="LRN10" s="199"/>
      <c r="LRO10" s="199"/>
      <c r="LRP10" s="199"/>
      <c r="LRQ10" s="199"/>
      <c r="LRR10" s="199"/>
      <c r="LRS10" s="199"/>
      <c r="LRT10" s="189"/>
      <c r="LRU10" s="209"/>
      <c r="LRV10" s="179"/>
      <c r="LRW10" s="179"/>
      <c r="LRX10" s="179"/>
      <c r="LRY10" s="179"/>
      <c r="LRZ10" s="179"/>
      <c r="LSA10" s="179"/>
      <c r="LSB10" s="199"/>
      <c r="LSC10" s="199"/>
      <c r="LSD10" s="199"/>
      <c r="LSE10" s="199"/>
      <c r="LSF10" s="199"/>
      <c r="LSG10" s="199"/>
      <c r="LSH10" s="199"/>
      <c r="LSI10" s="199"/>
      <c r="LSJ10" s="189"/>
      <c r="LSK10" s="209"/>
      <c r="LSL10" s="179"/>
      <c r="LSM10" s="179"/>
      <c r="LSN10" s="179"/>
      <c r="LSO10" s="179"/>
      <c r="LSP10" s="179"/>
      <c r="LSQ10" s="179"/>
      <c r="LSR10" s="199"/>
      <c r="LSS10" s="199"/>
      <c r="LST10" s="199"/>
      <c r="LSU10" s="199"/>
      <c r="LSV10" s="199"/>
      <c r="LSW10" s="199"/>
      <c r="LSX10" s="199"/>
      <c r="LSY10" s="199"/>
      <c r="LSZ10" s="189"/>
      <c r="LTA10" s="209"/>
      <c r="LTB10" s="179"/>
      <c r="LTC10" s="179"/>
      <c r="LTD10" s="179"/>
      <c r="LTE10" s="179"/>
      <c r="LTF10" s="179"/>
      <c r="LTG10" s="179"/>
      <c r="LTH10" s="199"/>
      <c r="LTI10" s="199"/>
      <c r="LTJ10" s="199"/>
      <c r="LTK10" s="199"/>
      <c r="LTL10" s="199"/>
      <c r="LTM10" s="199"/>
      <c r="LTN10" s="199"/>
      <c r="LTO10" s="199"/>
      <c r="LTP10" s="189"/>
      <c r="LTQ10" s="209"/>
      <c r="LTR10" s="179"/>
      <c r="LTS10" s="179"/>
      <c r="LTT10" s="179"/>
      <c r="LTU10" s="179"/>
      <c r="LTV10" s="179"/>
      <c r="LTW10" s="179"/>
      <c r="LTX10" s="199"/>
      <c r="LTY10" s="199"/>
      <c r="LTZ10" s="199"/>
      <c r="LUA10" s="199"/>
      <c r="LUB10" s="199"/>
      <c r="LUC10" s="199"/>
      <c r="LUD10" s="199"/>
      <c r="LUE10" s="199"/>
      <c r="LUF10" s="189"/>
      <c r="LUG10" s="209"/>
      <c r="LUH10" s="179"/>
      <c r="LUI10" s="179"/>
      <c r="LUJ10" s="179"/>
      <c r="LUK10" s="179"/>
      <c r="LUL10" s="179"/>
      <c r="LUM10" s="179"/>
      <c r="LUN10" s="199"/>
      <c r="LUO10" s="199"/>
      <c r="LUP10" s="199"/>
      <c r="LUQ10" s="199"/>
      <c r="LUR10" s="199"/>
      <c r="LUS10" s="199"/>
      <c r="LUT10" s="199"/>
      <c r="LUU10" s="199"/>
      <c r="LUV10" s="189"/>
      <c r="LUW10" s="209"/>
      <c r="LUX10" s="179"/>
      <c r="LUY10" s="179"/>
      <c r="LUZ10" s="179"/>
      <c r="LVA10" s="179"/>
      <c r="LVB10" s="179"/>
      <c r="LVC10" s="179"/>
      <c r="LVD10" s="199"/>
      <c r="LVE10" s="199"/>
      <c r="LVF10" s="199"/>
      <c r="LVG10" s="199"/>
      <c r="LVH10" s="199"/>
      <c r="LVI10" s="199"/>
      <c r="LVJ10" s="199"/>
      <c r="LVK10" s="199"/>
      <c r="LVL10" s="189"/>
      <c r="LVM10" s="209"/>
      <c r="LVN10" s="179"/>
      <c r="LVO10" s="179"/>
      <c r="LVP10" s="179"/>
      <c r="LVQ10" s="179"/>
      <c r="LVR10" s="179"/>
      <c r="LVS10" s="179"/>
      <c r="LVT10" s="199"/>
      <c r="LVU10" s="199"/>
      <c r="LVV10" s="199"/>
      <c r="LVW10" s="199"/>
      <c r="LVX10" s="199"/>
      <c r="LVY10" s="199"/>
      <c r="LVZ10" s="199"/>
      <c r="LWA10" s="199"/>
      <c r="LWB10" s="189"/>
      <c r="LWC10" s="209"/>
      <c r="LWD10" s="179"/>
      <c r="LWE10" s="179"/>
      <c r="LWF10" s="179"/>
      <c r="LWG10" s="179"/>
      <c r="LWH10" s="179"/>
      <c r="LWI10" s="179"/>
      <c r="LWJ10" s="199"/>
      <c r="LWK10" s="199"/>
      <c r="LWL10" s="199"/>
      <c r="LWM10" s="199"/>
      <c r="LWN10" s="199"/>
      <c r="LWO10" s="199"/>
      <c r="LWP10" s="199"/>
      <c r="LWQ10" s="199"/>
      <c r="LWR10" s="189"/>
      <c r="LWS10" s="209"/>
      <c r="LWT10" s="179"/>
      <c r="LWU10" s="179"/>
      <c r="LWV10" s="179"/>
      <c r="LWW10" s="179"/>
      <c r="LWX10" s="179"/>
      <c r="LWY10" s="179"/>
      <c r="LWZ10" s="199"/>
      <c r="LXA10" s="199"/>
      <c r="LXB10" s="199"/>
      <c r="LXC10" s="199"/>
      <c r="LXD10" s="199"/>
      <c r="LXE10" s="199"/>
      <c r="LXF10" s="199"/>
      <c r="LXG10" s="199"/>
      <c r="LXH10" s="189"/>
      <c r="LXI10" s="209"/>
      <c r="LXJ10" s="179"/>
      <c r="LXK10" s="179"/>
      <c r="LXL10" s="179"/>
      <c r="LXM10" s="179"/>
      <c r="LXN10" s="179"/>
      <c r="LXO10" s="179"/>
      <c r="LXP10" s="199"/>
      <c r="LXQ10" s="199"/>
      <c r="LXR10" s="199"/>
      <c r="LXS10" s="199"/>
      <c r="LXT10" s="199"/>
      <c r="LXU10" s="199"/>
      <c r="LXV10" s="199"/>
      <c r="LXW10" s="199"/>
      <c r="LXX10" s="189"/>
      <c r="LXY10" s="209"/>
      <c r="LXZ10" s="179"/>
      <c r="LYA10" s="179"/>
      <c r="LYB10" s="179"/>
      <c r="LYC10" s="179"/>
      <c r="LYD10" s="179"/>
      <c r="LYE10" s="179"/>
      <c r="LYF10" s="199"/>
      <c r="LYG10" s="199"/>
      <c r="LYH10" s="199"/>
      <c r="LYI10" s="199"/>
      <c r="LYJ10" s="199"/>
      <c r="LYK10" s="199"/>
      <c r="LYL10" s="199"/>
      <c r="LYM10" s="199"/>
      <c r="LYN10" s="189"/>
      <c r="LYO10" s="209"/>
      <c r="LYP10" s="179"/>
      <c r="LYQ10" s="179"/>
      <c r="LYR10" s="179"/>
      <c r="LYS10" s="179"/>
      <c r="LYT10" s="179"/>
      <c r="LYU10" s="179"/>
      <c r="LYV10" s="199"/>
      <c r="LYW10" s="199"/>
      <c r="LYX10" s="199"/>
      <c r="LYY10" s="199"/>
      <c r="LYZ10" s="199"/>
      <c r="LZA10" s="199"/>
      <c r="LZB10" s="199"/>
      <c r="LZC10" s="199"/>
      <c r="LZD10" s="189"/>
      <c r="LZE10" s="209"/>
      <c r="LZF10" s="179"/>
      <c r="LZG10" s="179"/>
      <c r="LZH10" s="179"/>
      <c r="LZI10" s="179"/>
      <c r="LZJ10" s="179"/>
      <c r="LZK10" s="179"/>
      <c r="LZL10" s="199"/>
      <c r="LZM10" s="199"/>
      <c r="LZN10" s="199"/>
      <c r="LZO10" s="199"/>
      <c r="LZP10" s="199"/>
      <c r="LZQ10" s="199"/>
      <c r="LZR10" s="199"/>
      <c r="LZS10" s="199"/>
      <c r="LZT10" s="189"/>
      <c r="LZU10" s="209"/>
      <c r="LZV10" s="179"/>
      <c r="LZW10" s="179"/>
      <c r="LZX10" s="179"/>
      <c r="LZY10" s="179"/>
      <c r="LZZ10" s="179"/>
      <c r="MAA10" s="179"/>
      <c r="MAB10" s="199"/>
      <c r="MAC10" s="199"/>
      <c r="MAD10" s="199"/>
      <c r="MAE10" s="199"/>
      <c r="MAF10" s="199"/>
      <c r="MAG10" s="199"/>
      <c r="MAH10" s="199"/>
      <c r="MAI10" s="199"/>
      <c r="MAJ10" s="189"/>
      <c r="MAK10" s="209"/>
      <c r="MAL10" s="179"/>
      <c r="MAM10" s="179"/>
      <c r="MAN10" s="179"/>
      <c r="MAO10" s="179"/>
      <c r="MAP10" s="179"/>
      <c r="MAQ10" s="179"/>
      <c r="MAR10" s="199"/>
      <c r="MAS10" s="199"/>
      <c r="MAT10" s="199"/>
      <c r="MAU10" s="199"/>
      <c r="MAV10" s="199"/>
      <c r="MAW10" s="199"/>
      <c r="MAX10" s="199"/>
      <c r="MAY10" s="199"/>
      <c r="MAZ10" s="189"/>
      <c r="MBA10" s="209"/>
      <c r="MBB10" s="179"/>
      <c r="MBC10" s="179"/>
      <c r="MBD10" s="179"/>
      <c r="MBE10" s="179"/>
      <c r="MBF10" s="179"/>
      <c r="MBG10" s="179"/>
      <c r="MBH10" s="199"/>
      <c r="MBI10" s="199"/>
      <c r="MBJ10" s="199"/>
      <c r="MBK10" s="199"/>
      <c r="MBL10" s="199"/>
      <c r="MBM10" s="199"/>
      <c r="MBN10" s="199"/>
      <c r="MBO10" s="199"/>
      <c r="MBP10" s="189"/>
      <c r="MBQ10" s="209"/>
      <c r="MBR10" s="179"/>
      <c r="MBS10" s="179"/>
      <c r="MBT10" s="179"/>
      <c r="MBU10" s="179"/>
      <c r="MBV10" s="179"/>
      <c r="MBW10" s="179"/>
      <c r="MBX10" s="199"/>
      <c r="MBY10" s="199"/>
      <c r="MBZ10" s="199"/>
      <c r="MCA10" s="199"/>
      <c r="MCB10" s="199"/>
      <c r="MCC10" s="199"/>
      <c r="MCD10" s="199"/>
      <c r="MCE10" s="199"/>
      <c r="MCF10" s="189"/>
      <c r="MCG10" s="209"/>
      <c r="MCH10" s="179"/>
      <c r="MCI10" s="179"/>
      <c r="MCJ10" s="179"/>
      <c r="MCK10" s="179"/>
      <c r="MCL10" s="179"/>
      <c r="MCM10" s="179"/>
      <c r="MCN10" s="199"/>
      <c r="MCO10" s="199"/>
      <c r="MCP10" s="199"/>
      <c r="MCQ10" s="199"/>
      <c r="MCR10" s="199"/>
      <c r="MCS10" s="199"/>
      <c r="MCT10" s="199"/>
      <c r="MCU10" s="199"/>
      <c r="MCV10" s="189"/>
      <c r="MCW10" s="209"/>
      <c r="MCX10" s="179"/>
      <c r="MCY10" s="179"/>
      <c r="MCZ10" s="179"/>
      <c r="MDA10" s="179"/>
      <c r="MDB10" s="179"/>
      <c r="MDC10" s="179"/>
      <c r="MDD10" s="199"/>
      <c r="MDE10" s="199"/>
      <c r="MDF10" s="199"/>
      <c r="MDG10" s="199"/>
      <c r="MDH10" s="199"/>
      <c r="MDI10" s="199"/>
      <c r="MDJ10" s="199"/>
      <c r="MDK10" s="199"/>
      <c r="MDL10" s="189"/>
      <c r="MDM10" s="209"/>
      <c r="MDN10" s="179"/>
      <c r="MDO10" s="179"/>
      <c r="MDP10" s="179"/>
      <c r="MDQ10" s="179"/>
      <c r="MDR10" s="179"/>
      <c r="MDS10" s="179"/>
      <c r="MDT10" s="199"/>
      <c r="MDU10" s="199"/>
      <c r="MDV10" s="199"/>
      <c r="MDW10" s="199"/>
      <c r="MDX10" s="199"/>
      <c r="MDY10" s="199"/>
      <c r="MDZ10" s="199"/>
      <c r="MEA10" s="199"/>
      <c r="MEB10" s="189"/>
      <c r="MEC10" s="209"/>
      <c r="MED10" s="179"/>
      <c r="MEE10" s="179"/>
      <c r="MEF10" s="179"/>
      <c r="MEG10" s="179"/>
      <c r="MEH10" s="179"/>
      <c r="MEI10" s="179"/>
      <c r="MEJ10" s="199"/>
      <c r="MEK10" s="199"/>
      <c r="MEL10" s="199"/>
      <c r="MEM10" s="199"/>
      <c r="MEN10" s="199"/>
      <c r="MEO10" s="199"/>
      <c r="MEP10" s="199"/>
      <c r="MEQ10" s="199"/>
      <c r="MER10" s="189"/>
      <c r="MES10" s="209"/>
      <c r="MET10" s="179"/>
      <c r="MEU10" s="179"/>
      <c r="MEV10" s="179"/>
      <c r="MEW10" s="179"/>
      <c r="MEX10" s="179"/>
      <c r="MEY10" s="179"/>
      <c r="MEZ10" s="199"/>
      <c r="MFA10" s="199"/>
      <c r="MFB10" s="199"/>
      <c r="MFC10" s="199"/>
      <c r="MFD10" s="199"/>
      <c r="MFE10" s="199"/>
      <c r="MFF10" s="199"/>
      <c r="MFG10" s="199"/>
      <c r="MFH10" s="189"/>
      <c r="MFI10" s="209"/>
      <c r="MFJ10" s="179"/>
      <c r="MFK10" s="179"/>
      <c r="MFL10" s="179"/>
      <c r="MFM10" s="179"/>
      <c r="MFN10" s="179"/>
      <c r="MFO10" s="179"/>
      <c r="MFP10" s="199"/>
      <c r="MFQ10" s="199"/>
      <c r="MFR10" s="199"/>
      <c r="MFS10" s="199"/>
      <c r="MFT10" s="199"/>
      <c r="MFU10" s="199"/>
      <c r="MFV10" s="199"/>
      <c r="MFW10" s="199"/>
      <c r="MFX10" s="189"/>
      <c r="MFY10" s="209"/>
      <c r="MFZ10" s="179"/>
      <c r="MGA10" s="179"/>
      <c r="MGB10" s="179"/>
      <c r="MGC10" s="179"/>
      <c r="MGD10" s="179"/>
      <c r="MGE10" s="179"/>
      <c r="MGF10" s="199"/>
      <c r="MGG10" s="199"/>
      <c r="MGH10" s="199"/>
      <c r="MGI10" s="199"/>
      <c r="MGJ10" s="199"/>
      <c r="MGK10" s="199"/>
      <c r="MGL10" s="199"/>
      <c r="MGM10" s="199"/>
      <c r="MGN10" s="189"/>
      <c r="MGO10" s="209"/>
      <c r="MGP10" s="179"/>
      <c r="MGQ10" s="179"/>
      <c r="MGR10" s="179"/>
      <c r="MGS10" s="179"/>
      <c r="MGT10" s="179"/>
      <c r="MGU10" s="179"/>
      <c r="MGV10" s="199"/>
      <c r="MGW10" s="199"/>
      <c r="MGX10" s="199"/>
      <c r="MGY10" s="199"/>
      <c r="MGZ10" s="199"/>
      <c r="MHA10" s="199"/>
      <c r="MHB10" s="199"/>
      <c r="MHC10" s="199"/>
      <c r="MHD10" s="189"/>
      <c r="MHE10" s="209"/>
      <c r="MHF10" s="179"/>
      <c r="MHG10" s="179"/>
      <c r="MHH10" s="179"/>
      <c r="MHI10" s="179"/>
      <c r="MHJ10" s="179"/>
      <c r="MHK10" s="179"/>
      <c r="MHL10" s="199"/>
      <c r="MHM10" s="199"/>
      <c r="MHN10" s="199"/>
      <c r="MHO10" s="199"/>
      <c r="MHP10" s="199"/>
      <c r="MHQ10" s="199"/>
      <c r="MHR10" s="199"/>
      <c r="MHS10" s="199"/>
      <c r="MHT10" s="189"/>
      <c r="MHU10" s="209"/>
      <c r="MHV10" s="179"/>
      <c r="MHW10" s="179"/>
      <c r="MHX10" s="179"/>
      <c r="MHY10" s="179"/>
      <c r="MHZ10" s="179"/>
      <c r="MIA10" s="179"/>
      <c r="MIB10" s="199"/>
      <c r="MIC10" s="199"/>
      <c r="MID10" s="199"/>
      <c r="MIE10" s="199"/>
      <c r="MIF10" s="199"/>
      <c r="MIG10" s="199"/>
      <c r="MIH10" s="199"/>
      <c r="MII10" s="199"/>
      <c r="MIJ10" s="189"/>
      <c r="MIK10" s="209"/>
      <c r="MIL10" s="179"/>
      <c r="MIM10" s="179"/>
      <c r="MIN10" s="179"/>
      <c r="MIO10" s="179"/>
      <c r="MIP10" s="179"/>
      <c r="MIQ10" s="179"/>
      <c r="MIR10" s="199"/>
      <c r="MIS10" s="199"/>
      <c r="MIT10" s="199"/>
      <c r="MIU10" s="199"/>
      <c r="MIV10" s="199"/>
      <c r="MIW10" s="199"/>
      <c r="MIX10" s="199"/>
      <c r="MIY10" s="199"/>
      <c r="MIZ10" s="189"/>
      <c r="MJA10" s="209"/>
      <c r="MJB10" s="179"/>
      <c r="MJC10" s="179"/>
      <c r="MJD10" s="179"/>
      <c r="MJE10" s="179"/>
      <c r="MJF10" s="179"/>
      <c r="MJG10" s="179"/>
      <c r="MJH10" s="199"/>
      <c r="MJI10" s="199"/>
      <c r="MJJ10" s="199"/>
      <c r="MJK10" s="199"/>
      <c r="MJL10" s="199"/>
      <c r="MJM10" s="199"/>
      <c r="MJN10" s="199"/>
      <c r="MJO10" s="199"/>
      <c r="MJP10" s="189"/>
      <c r="MJQ10" s="209"/>
      <c r="MJR10" s="179"/>
      <c r="MJS10" s="179"/>
      <c r="MJT10" s="179"/>
      <c r="MJU10" s="179"/>
      <c r="MJV10" s="179"/>
      <c r="MJW10" s="179"/>
      <c r="MJX10" s="199"/>
      <c r="MJY10" s="199"/>
      <c r="MJZ10" s="199"/>
      <c r="MKA10" s="199"/>
      <c r="MKB10" s="199"/>
      <c r="MKC10" s="199"/>
      <c r="MKD10" s="199"/>
      <c r="MKE10" s="199"/>
      <c r="MKF10" s="189"/>
      <c r="MKG10" s="209"/>
      <c r="MKH10" s="179"/>
      <c r="MKI10" s="179"/>
      <c r="MKJ10" s="179"/>
      <c r="MKK10" s="179"/>
      <c r="MKL10" s="179"/>
      <c r="MKM10" s="179"/>
      <c r="MKN10" s="199"/>
      <c r="MKO10" s="199"/>
      <c r="MKP10" s="199"/>
      <c r="MKQ10" s="199"/>
      <c r="MKR10" s="199"/>
      <c r="MKS10" s="199"/>
      <c r="MKT10" s="199"/>
      <c r="MKU10" s="199"/>
      <c r="MKV10" s="189"/>
      <c r="MKW10" s="209"/>
      <c r="MKX10" s="179"/>
      <c r="MKY10" s="179"/>
      <c r="MKZ10" s="179"/>
      <c r="MLA10" s="179"/>
      <c r="MLB10" s="179"/>
      <c r="MLC10" s="179"/>
      <c r="MLD10" s="199"/>
      <c r="MLE10" s="199"/>
      <c r="MLF10" s="199"/>
      <c r="MLG10" s="199"/>
      <c r="MLH10" s="199"/>
      <c r="MLI10" s="199"/>
      <c r="MLJ10" s="199"/>
      <c r="MLK10" s="199"/>
      <c r="MLL10" s="189"/>
      <c r="MLM10" s="209"/>
      <c r="MLN10" s="179"/>
      <c r="MLO10" s="179"/>
      <c r="MLP10" s="179"/>
      <c r="MLQ10" s="179"/>
      <c r="MLR10" s="179"/>
      <c r="MLS10" s="179"/>
      <c r="MLT10" s="199"/>
      <c r="MLU10" s="199"/>
      <c r="MLV10" s="199"/>
      <c r="MLW10" s="199"/>
      <c r="MLX10" s="199"/>
      <c r="MLY10" s="199"/>
      <c r="MLZ10" s="199"/>
      <c r="MMA10" s="199"/>
      <c r="MMB10" s="189"/>
      <c r="MMC10" s="209"/>
      <c r="MMD10" s="179"/>
      <c r="MME10" s="179"/>
      <c r="MMF10" s="179"/>
      <c r="MMG10" s="179"/>
      <c r="MMH10" s="179"/>
      <c r="MMI10" s="179"/>
      <c r="MMJ10" s="199"/>
      <c r="MMK10" s="199"/>
      <c r="MML10" s="199"/>
      <c r="MMM10" s="199"/>
      <c r="MMN10" s="199"/>
      <c r="MMO10" s="199"/>
      <c r="MMP10" s="199"/>
      <c r="MMQ10" s="199"/>
      <c r="MMR10" s="189"/>
      <c r="MMS10" s="209"/>
      <c r="MMT10" s="179"/>
      <c r="MMU10" s="179"/>
      <c r="MMV10" s="179"/>
      <c r="MMW10" s="179"/>
      <c r="MMX10" s="179"/>
      <c r="MMY10" s="179"/>
      <c r="MMZ10" s="199"/>
      <c r="MNA10" s="199"/>
      <c r="MNB10" s="199"/>
      <c r="MNC10" s="199"/>
      <c r="MND10" s="199"/>
      <c r="MNE10" s="199"/>
      <c r="MNF10" s="199"/>
      <c r="MNG10" s="199"/>
      <c r="MNH10" s="189"/>
      <c r="MNI10" s="209"/>
      <c r="MNJ10" s="179"/>
      <c r="MNK10" s="179"/>
      <c r="MNL10" s="179"/>
      <c r="MNM10" s="179"/>
      <c r="MNN10" s="179"/>
      <c r="MNO10" s="179"/>
      <c r="MNP10" s="199"/>
      <c r="MNQ10" s="199"/>
      <c r="MNR10" s="199"/>
      <c r="MNS10" s="199"/>
      <c r="MNT10" s="199"/>
      <c r="MNU10" s="199"/>
      <c r="MNV10" s="199"/>
      <c r="MNW10" s="199"/>
      <c r="MNX10" s="189"/>
      <c r="MNY10" s="209"/>
      <c r="MNZ10" s="179"/>
      <c r="MOA10" s="179"/>
      <c r="MOB10" s="179"/>
      <c r="MOC10" s="179"/>
      <c r="MOD10" s="179"/>
      <c r="MOE10" s="179"/>
      <c r="MOF10" s="199"/>
      <c r="MOG10" s="199"/>
      <c r="MOH10" s="199"/>
      <c r="MOI10" s="199"/>
      <c r="MOJ10" s="199"/>
      <c r="MOK10" s="199"/>
      <c r="MOL10" s="199"/>
      <c r="MOM10" s="199"/>
      <c r="MON10" s="189"/>
      <c r="MOO10" s="209"/>
      <c r="MOP10" s="179"/>
      <c r="MOQ10" s="179"/>
      <c r="MOR10" s="179"/>
      <c r="MOS10" s="179"/>
      <c r="MOT10" s="179"/>
      <c r="MOU10" s="179"/>
      <c r="MOV10" s="199"/>
      <c r="MOW10" s="199"/>
      <c r="MOX10" s="199"/>
      <c r="MOY10" s="199"/>
      <c r="MOZ10" s="199"/>
      <c r="MPA10" s="199"/>
      <c r="MPB10" s="199"/>
      <c r="MPC10" s="199"/>
      <c r="MPD10" s="189"/>
      <c r="MPE10" s="209"/>
      <c r="MPF10" s="179"/>
      <c r="MPG10" s="179"/>
      <c r="MPH10" s="179"/>
      <c r="MPI10" s="179"/>
      <c r="MPJ10" s="179"/>
      <c r="MPK10" s="179"/>
      <c r="MPL10" s="199"/>
      <c r="MPM10" s="199"/>
      <c r="MPN10" s="199"/>
      <c r="MPO10" s="199"/>
      <c r="MPP10" s="199"/>
      <c r="MPQ10" s="199"/>
      <c r="MPR10" s="199"/>
      <c r="MPS10" s="199"/>
      <c r="MPT10" s="189"/>
      <c r="MPU10" s="209"/>
      <c r="MPV10" s="179"/>
      <c r="MPW10" s="179"/>
      <c r="MPX10" s="179"/>
      <c r="MPY10" s="179"/>
      <c r="MPZ10" s="179"/>
      <c r="MQA10" s="179"/>
      <c r="MQB10" s="199"/>
      <c r="MQC10" s="199"/>
      <c r="MQD10" s="199"/>
      <c r="MQE10" s="199"/>
      <c r="MQF10" s="199"/>
      <c r="MQG10" s="199"/>
      <c r="MQH10" s="199"/>
      <c r="MQI10" s="199"/>
      <c r="MQJ10" s="189"/>
      <c r="MQK10" s="209"/>
      <c r="MQL10" s="179"/>
      <c r="MQM10" s="179"/>
      <c r="MQN10" s="179"/>
      <c r="MQO10" s="179"/>
      <c r="MQP10" s="179"/>
      <c r="MQQ10" s="179"/>
      <c r="MQR10" s="199"/>
      <c r="MQS10" s="199"/>
      <c r="MQT10" s="199"/>
      <c r="MQU10" s="199"/>
      <c r="MQV10" s="199"/>
      <c r="MQW10" s="199"/>
      <c r="MQX10" s="199"/>
      <c r="MQY10" s="199"/>
      <c r="MQZ10" s="189"/>
      <c r="MRA10" s="209"/>
      <c r="MRB10" s="179"/>
      <c r="MRC10" s="179"/>
      <c r="MRD10" s="179"/>
      <c r="MRE10" s="179"/>
      <c r="MRF10" s="179"/>
      <c r="MRG10" s="179"/>
      <c r="MRH10" s="199"/>
      <c r="MRI10" s="199"/>
      <c r="MRJ10" s="199"/>
      <c r="MRK10" s="199"/>
      <c r="MRL10" s="199"/>
      <c r="MRM10" s="199"/>
      <c r="MRN10" s="199"/>
      <c r="MRO10" s="199"/>
      <c r="MRP10" s="189"/>
      <c r="MRQ10" s="209"/>
      <c r="MRR10" s="179"/>
      <c r="MRS10" s="179"/>
      <c r="MRT10" s="179"/>
      <c r="MRU10" s="179"/>
      <c r="MRV10" s="179"/>
      <c r="MRW10" s="179"/>
      <c r="MRX10" s="199"/>
      <c r="MRY10" s="199"/>
      <c r="MRZ10" s="199"/>
      <c r="MSA10" s="199"/>
      <c r="MSB10" s="199"/>
      <c r="MSC10" s="199"/>
      <c r="MSD10" s="199"/>
      <c r="MSE10" s="199"/>
      <c r="MSF10" s="189"/>
      <c r="MSG10" s="209"/>
      <c r="MSH10" s="179"/>
      <c r="MSI10" s="179"/>
      <c r="MSJ10" s="179"/>
      <c r="MSK10" s="179"/>
      <c r="MSL10" s="179"/>
      <c r="MSM10" s="179"/>
      <c r="MSN10" s="199"/>
      <c r="MSO10" s="199"/>
      <c r="MSP10" s="199"/>
      <c r="MSQ10" s="199"/>
      <c r="MSR10" s="199"/>
      <c r="MSS10" s="199"/>
      <c r="MST10" s="199"/>
      <c r="MSU10" s="199"/>
      <c r="MSV10" s="189"/>
      <c r="MSW10" s="209"/>
      <c r="MSX10" s="179"/>
      <c r="MSY10" s="179"/>
      <c r="MSZ10" s="179"/>
      <c r="MTA10" s="179"/>
      <c r="MTB10" s="179"/>
      <c r="MTC10" s="179"/>
      <c r="MTD10" s="199"/>
      <c r="MTE10" s="199"/>
      <c r="MTF10" s="199"/>
      <c r="MTG10" s="199"/>
      <c r="MTH10" s="199"/>
      <c r="MTI10" s="199"/>
      <c r="MTJ10" s="199"/>
      <c r="MTK10" s="199"/>
      <c r="MTL10" s="189"/>
      <c r="MTM10" s="209"/>
      <c r="MTN10" s="179"/>
      <c r="MTO10" s="179"/>
      <c r="MTP10" s="179"/>
      <c r="MTQ10" s="179"/>
      <c r="MTR10" s="179"/>
      <c r="MTS10" s="179"/>
      <c r="MTT10" s="199"/>
      <c r="MTU10" s="199"/>
      <c r="MTV10" s="199"/>
      <c r="MTW10" s="199"/>
      <c r="MTX10" s="199"/>
      <c r="MTY10" s="199"/>
      <c r="MTZ10" s="199"/>
      <c r="MUA10" s="199"/>
      <c r="MUB10" s="189"/>
      <c r="MUC10" s="209"/>
      <c r="MUD10" s="179"/>
      <c r="MUE10" s="179"/>
      <c r="MUF10" s="179"/>
      <c r="MUG10" s="179"/>
      <c r="MUH10" s="179"/>
      <c r="MUI10" s="179"/>
      <c r="MUJ10" s="199"/>
      <c r="MUK10" s="199"/>
      <c r="MUL10" s="199"/>
      <c r="MUM10" s="199"/>
      <c r="MUN10" s="199"/>
      <c r="MUO10" s="199"/>
      <c r="MUP10" s="199"/>
      <c r="MUQ10" s="199"/>
      <c r="MUR10" s="189"/>
      <c r="MUS10" s="209"/>
      <c r="MUT10" s="179"/>
      <c r="MUU10" s="179"/>
      <c r="MUV10" s="179"/>
      <c r="MUW10" s="179"/>
      <c r="MUX10" s="179"/>
      <c r="MUY10" s="179"/>
      <c r="MUZ10" s="199"/>
      <c r="MVA10" s="199"/>
      <c r="MVB10" s="199"/>
      <c r="MVC10" s="199"/>
      <c r="MVD10" s="199"/>
      <c r="MVE10" s="199"/>
      <c r="MVF10" s="199"/>
      <c r="MVG10" s="199"/>
      <c r="MVH10" s="189"/>
      <c r="MVI10" s="209"/>
      <c r="MVJ10" s="179"/>
      <c r="MVK10" s="179"/>
      <c r="MVL10" s="179"/>
      <c r="MVM10" s="179"/>
      <c r="MVN10" s="179"/>
      <c r="MVO10" s="179"/>
      <c r="MVP10" s="199"/>
      <c r="MVQ10" s="199"/>
      <c r="MVR10" s="199"/>
      <c r="MVS10" s="199"/>
      <c r="MVT10" s="199"/>
      <c r="MVU10" s="199"/>
      <c r="MVV10" s="199"/>
      <c r="MVW10" s="199"/>
      <c r="MVX10" s="189"/>
      <c r="MVY10" s="209"/>
      <c r="MVZ10" s="179"/>
      <c r="MWA10" s="179"/>
      <c r="MWB10" s="179"/>
      <c r="MWC10" s="179"/>
      <c r="MWD10" s="179"/>
      <c r="MWE10" s="179"/>
      <c r="MWF10" s="199"/>
      <c r="MWG10" s="199"/>
      <c r="MWH10" s="199"/>
      <c r="MWI10" s="199"/>
      <c r="MWJ10" s="199"/>
      <c r="MWK10" s="199"/>
      <c r="MWL10" s="199"/>
      <c r="MWM10" s="199"/>
      <c r="MWN10" s="189"/>
      <c r="MWO10" s="209"/>
      <c r="MWP10" s="179"/>
      <c r="MWQ10" s="179"/>
      <c r="MWR10" s="179"/>
      <c r="MWS10" s="179"/>
      <c r="MWT10" s="179"/>
      <c r="MWU10" s="179"/>
      <c r="MWV10" s="199"/>
      <c r="MWW10" s="199"/>
      <c r="MWX10" s="199"/>
      <c r="MWY10" s="199"/>
      <c r="MWZ10" s="199"/>
      <c r="MXA10" s="199"/>
      <c r="MXB10" s="199"/>
      <c r="MXC10" s="199"/>
      <c r="MXD10" s="189"/>
      <c r="MXE10" s="209"/>
      <c r="MXF10" s="179"/>
      <c r="MXG10" s="179"/>
      <c r="MXH10" s="179"/>
      <c r="MXI10" s="179"/>
      <c r="MXJ10" s="179"/>
      <c r="MXK10" s="179"/>
      <c r="MXL10" s="199"/>
      <c r="MXM10" s="199"/>
      <c r="MXN10" s="199"/>
      <c r="MXO10" s="199"/>
      <c r="MXP10" s="199"/>
      <c r="MXQ10" s="199"/>
      <c r="MXR10" s="199"/>
      <c r="MXS10" s="199"/>
      <c r="MXT10" s="189"/>
      <c r="MXU10" s="209"/>
      <c r="MXV10" s="179"/>
      <c r="MXW10" s="179"/>
      <c r="MXX10" s="179"/>
      <c r="MXY10" s="179"/>
      <c r="MXZ10" s="179"/>
      <c r="MYA10" s="179"/>
      <c r="MYB10" s="199"/>
      <c r="MYC10" s="199"/>
      <c r="MYD10" s="199"/>
      <c r="MYE10" s="199"/>
      <c r="MYF10" s="199"/>
      <c r="MYG10" s="199"/>
      <c r="MYH10" s="199"/>
      <c r="MYI10" s="199"/>
      <c r="MYJ10" s="189"/>
      <c r="MYK10" s="209"/>
      <c r="MYL10" s="179"/>
      <c r="MYM10" s="179"/>
      <c r="MYN10" s="179"/>
      <c r="MYO10" s="179"/>
      <c r="MYP10" s="179"/>
      <c r="MYQ10" s="179"/>
      <c r="MYR10" s="199"/>
      <c r="MYS10" s="199"/>
      <c r="MYT10" s="199"/>
      <c r="MYU10" s="199"/>
      <c r="MYV10" s="199"/>
      <c r="MYW10" s="199"/>
      <c r="MYX10" s="199"/>
      <c r="MYY10" s="199"/>
      <c r="MYZ10" s="189"/>
      <c r="MZA10" s="209"/>
      <c r="MZB10" s="179"/>
      <c r="MZC10" s="179"/>
      <c r="MZD10" s="179"/>
      <c r="MZE10" s="179"/>
      <c r="MZF10" s="179"/>
      <c r="MZG10" s="179"/>
      <c r="MZH10" s="199"/>
      <c r="MZI10" s="199"/>
      <c r="MZJ10" s="199"/>
      <c r="MZK10" s="199"/>
      <c r="MZL10" s="199"/>
      <c r="MZM10" s="199"/>
      <c r="MZN10" s="199"/>
      <c r="MZO10" s="199"/>
      <c r="MZP10" s="189"/>
      <c r="MZQ10" s="209"/>
      <c r="MZR10" s="179"/>
      <c r="MZS10" s="179"/>
      <c r="MZT10" s="179"/>
      <c r="MZU10" s="179"/>
      <c r="MZV10" s="179"/>
      <c r="MZW10" s="179"/>
      <c r="MZX10" s="199"/>
      <c r="MZY10" s="199"/>
      <c r="MZZ10" s="199"/>
      <c r="NAA10" s="199"/>
      <c r="NAB10" s="199"/>
      <c r="NAC10" s="199"/>
      <c r="NAD10" s="199"/>
      <c r="NAE10" s="199"/>
      <c r="NAF10" s="189"/>
      <c r="NAG10" s="209"/>
      <c r="NAH10" s="179"/>
      <c r="NAI10" s="179"/>
      <c r="NAJ10" s="179"/>
      <c r="NAK10" s="179"/>
      <c r="NAL10" s="179"/>
      <c r="NAM10" s="179"/>
      <c r="NAN10" s="199"/>
      <c r="NAO10" s="199"/>
      <c r="NAP10" s="199"/>
      <c r="NAQ10" s="199"/>
      <c r="NAR10" s="199"/>
      <c r="NAS10" s="199"/>
      <c r="NAT10" s="199"/>
      <c r="NAU10" s="199"/>
      <c r="NAV10" s="189"/>
      <c r="NAW10" s="209"/>
      <c r="NAX10" s="179"/>
      <c r="NAY10" s="179"/>
      <c r="NAZ10" s="179"/>
      <c r="NBA10" s="179"/>
      <c r="NBB10" s="179"/>
      <c r="NBC10" s="179"/>
      <c r="NBD10" s="199"/>
      <c r="NBE10" s="199"/>
      <c r="NBF10" s="199"/>
      <c r="NBG10" s="199"/>
      <c r="NBH10" s="199"/>
      <c r="NBI10" s="199"/>
      <c r="NBJ10" s="199"/>
      <c r="NBK10" s="199"/>
      <c r="NBL10" s="189"/>
      <c r="NBM10" s="209"/>
      <c r="NBN10" s="179"/>
      <c r="NBO10" s="179"/>
      <c r="NBP10" s="179"/>
      <c r="NBQ10" s="179"/>
      <c r="NBR10" s="179"/>
      <c r="NBS10" s="179"/>
      <c r="NBT10" s="199"/>
      <c r="NBU10" s="199"/>
      <c r="NBV10" s="199"/>
      <c r="NBW10" s="199"/>
      <c r="NBX10" s="199"/>
      <c r="NBY10" s="199"/>
      <c r="NBZ10" s="199"/>
      <c r="NCA10" s="199"/>
      <c r="NCB10" s="189"/>
      <c r="NCC10" s="209"/>
      <c r="NCD10" s="179"/>
      <c r="NCE10" s="179"/>
      <c r="NCF10" s="179"/>
      <c r="NCG10" s="179"/>
      <c r="NCH10" s="179"/>
      <c r="NCI10" s="179"/>
      <c r="NCJ10" s="199"/>
      <c r="NCK10" s="199"/>
      <c r="NCL10" s="199"/>
      <c r="NCM10" s="199"/>
      <c r="NCN10" s="199"/>
      <c r="NCO10" s="199"/>
      <c r="NCP10" s="199"/>
      <c r="NCQ10" s="199"/>
      <c r="NCR10" s="189"/>
      <c r="NCS10" s="209"/>
      <c r="NCT10" s="179"/>
      <c r="NCU10" s="179"/>
      <c r="NCV10" s="179"/>
      <c r="NCW10" s="179"/>
      <c r="NCX10" s="179"/>
      <c r="NCY10" s="179"/>
      <c r="NCZ10" s="199"/>
      <c r="NDA10" s="199"/>
      <c r="NDB10" s="199"/>
      <c r="NDC10" s="199"/>
      <c r="NDD10" s="199"/>
      <c r="NDE10" s="199"/>
      <c r="NDF10" s="199"/>
      <c r="NDG10" s="199"/>
      <c r="NDH10" s="189"/>
      <c r="NDI10" s="209"/>
      <c r="NDJ10" s="179"/>
      <c r="NDK10" s="179"/>
      <c r="NDL10" s="179"/>
      <c r="NDM10" s="179"/>
      <c r="NDN10" s="179"/>
      <c r="NDO10" s="179"/>
      <c r="NDP10" s="199"/>
      <c r="NDQ10" s="199"/>
      <c r="NDR10" s="199"/>
      <c r="NDS10" s="199"/>
      <c r="NDT10" s="199"/>
      <c r="NDU10" s="199"/>
      <c r="NDV10" s="199"/>
      <c r="NDW10" s="199"/>
      <c r="NDX10" s="189"/>
      <c r="NDY10" s="209"/>
      <c r="NDZ10" s="179"/>
      <c r="NEA10" s="179"/>
      <c r="NEB10" s="179"/>
      <c r="NEC10" s="179"/>
      <c r="NED10" s="179"/>
      <c r="NEE10" s="179"/>
      <c r="NEF10" s="199"/>
      <c r="NEG10" s="199"/>
      <c r="NEH10" s="199"/>
      <c r="NEI10" s="199"/>
      <c r="NEJ10" s="199"/>
      <c r="NEK10" s="199"/>
      <c r="NEL10" s="199"/>
      <c r="NEM10" s="199"/>
      <c r="NEN10" s="189"/>
      <c r="NEO10" s="209"/>
      <c r="NEP10" s="179"/>
      <c r="NEQ10" s="179"/>
      <c r="NER10" s="179"/>
      <c r="NES10" s="179"/>
      <c r="NET10" s="179"/>
      <c r="NEU10" s="179"/>
      <c r="NEV10" s="199"/>
      <c r="NEW10" s="199"/>
      <c r="NEX10" s="199"/>
      <c r="NEY10" s="199"/>
      <c r="NEZ10" s="199"/>
      <c r="NFA10" s="199"/>
      <c r="NFB10" s="199"/>
      <c r="NFC10" s="199"/>
      <c r="NFD10" s="189"/>
      <c r="NFE10" s="209"/>
      <c r="NFF10" s="179"/>
      <c r="NFG10" s="179"/>
      <c r="NFH10" s="179"/>
      <c r="NFI10" s="179"/>
      <c r="NFJ10" s="179"/>
      <c r="NFK10" s="179"/>
      <c r="NFL10" s="199"/>
      <c r="NFM10" s="199"/>
      <c r="NFN10" s="199"/>
      <c r="NFO10" s="199"/>
      <c r="NFP10" s="199"/>
      <c r="NFQ10" s="199"/>
      <c r="NFR10" s="199"/>
      <c r="NFS10" s="199"/>
      <c r="NFT10" s="189"/>
      <c r="NFU10" s="209"/>
      <c r="NFV10" s="179"/>
      <c r="NFW10" s="179"/>
      <c r="NFX10" s="179"/>
      <c r="NFY10" s="179"/>
      <c r="NFZ10" s="179"/>
      <c r="NGA10" s="179"/>
      <c r="NGB10" s="199"/>
      <c r="NGC10" s="199"/>
      <c r="NGD10" s="199"/>
      <c r="NGE10" s="199"/>
      <c r="NGF10" s="199"/>
      <c r="NGG10" s="199"/>
      <c r="NGH10" s="199"/>
      <c r="NGI10" s="199"/>
      <c r="NGJ10" s="189"/>
      <c r="NGK10" s="209"/>
      <c r="NGL10" s="179"/>
      <c r="NGM10" s="179"/>
      <c r="NGN10" s="179"/>
      <c r="NGO10" s="179"/>
      <c r="NGP10" s="179"/>
      <c r="NGQ10" s="179"/>
      <c r="NGR10" s="199"/>
      <c r="NGS10" s="199"/>
      <c r="NGT10" s="199"/>
      <c r="NGU10" s="199"/>
      <c r="NGV10" s="199"/>
      <c r="NGW10" s="199"/>
      <c r="NGX10" s="199"/>
      <c r="NGY10" s="199"/>
      <c r="NGZ10" s="189"/>
      <c r="NHA10" s="209"/>
      <c r="NHB10" s="179"/>
      <c r="NHC10" s="179"/>
      <c r="NHD10" s="179"/>
      <c r="NHE10" s="179"/>
      <c r="NHF10" s="179"/>
      <c r="NHG10" s="179"/>
      <c r="NHH10" s="199"/>
      <c r="NHI10" s="199"/>
      <c r="NHJ10" s="199"/>
      <c r="NHK10" s="199"/>
      <c r="NHL10" s="199"/>
      <c r="NHM10" s="199"/>
      <c r="NHN10" s="199"/>
      <c r="NHO10" s="199"/>
      <c r="NHP10" s="189"/>
      <c r="NHQ10" s="209"/>
      <c r="NHR10" s="179"/>
      <c r="NHS10" s="179"/>
      <c r="NHT10" s="179"/>
      <c r="NHU10" s="179"/>
      <c r="NHV10" s="179"/>
      <c r="NHW10" s="179"/>
      <c r="NHX10" s="199"/>
      <c r="NHY10" s="199"/>
      <c r="NHZ10" s="199"/>
      <c r="NIA10" s="199"/>
      <c r="NIB10" s="199"/>
      <c r="NIC10" s="199"/>
      <c r="NID10" s="199"/>
      <c r="NIE10" s="199"/>
      <c r="NIF10" s="189"/>
      <c r="NIG10" s="209"/>
      <c r="NIH10" s="179"/>
      <c r="NII10" s="179"/>
      <c r="NIJ10" s="179"/>
      <c r="NIK10" s="179"/>
      <c r="NIL10" s="179"/>
      <c r="NIM10" s="179"/>
      <c r="NIN10" s="199"/>
      <c r="NIO10" s="199"/>
      <c r="NIP10" s="199"/>
      <c r="NIQ10" s="199"/>
      <c r="NIR10" s="199"/>
      <c r="NIS10" s="199"/>
      <c r="NIT10" s="199"/>
      <c r="NIU10" s="199"/>
      <c r="NIV10" s="189"/>
      <c r="NIW10" s="209"/>
      <c r="NIX10" s="179"/>
      <c r="NIY10" s="179"/>
      <c r="NIZ10" s="179"/>
      <c r="NJA10" s="179"/>
      <c r="NJB10" s="179"/>
      <c r="NJC10" s="179"/>
      <c r="NJD10" s="199"/>
      <c r="NJE10" s="199"/>
      <c r="NJF10" s="199"/>
      <c r="NJG10" s="199"/>
      <c r="NJH10" s="199"/>
      <c r="NJI10" s="199"/>
      <c r="NJJ10" s="199"/>
      <c r="NJK10" s="199"/>
      <c r="NJL10" s="189"/>
      <c r="NJM10" s="209"/>
      <c r="NJN10" s="179"/>
      <c r="NJO10" s="179"/>
      <c r="NJP10" s="179"/>
      <c r="NJQ10" s="179"/>
      <c r="NJR10" s="179"/>
      <c r="NJS10" s="179"/>
      <c r="NJT10" s="199"/>
      <c r="NJU10" s="199"/>
      <c r="NJV10" s="199"/>
      <c r="NJW10" s="199"/>
      <c r="NJX10" s="199"/>
      <c r="NJY10" s="199"/>
      <c r="NJZ10" s="199"/>
      <c r="NKA10" s="199"/>
      <c r="NKB10" s="189"/>
      <c r="NKC10" s="209"/>
      <c r="NKD10" s="179"/>
      <c r="NKE10" s="179"/>
      <c r="NKF10" s="179"/>
      <c r="NKG10" s="179"/>
      <c r="NKH10" s="179"/>
      <c r="NKI10" s="179"/>
      <c r="NKJ10" s="199"/>
      <c r="NKK10" s="199"/>
      <c r="NKL10" s="199"/>
      <c r="NKM10" s="199"/>
      <c r="NKN10" s="199"/>
      <c r="NKO10" s="199"/>
      <c r="NKP10" s="199"/>
      <c r="NKQ10" s="199"/>
      <c r="NKR10" s="189"/>
      <c r="NKS10" s="209"/>
      <c r="NKT10" s="179"/>
      <c r="NKU10" s="179"/>
      <c r="NKV10" s="179"/>
      <c r="NKW10" s="179"/>
      <c r="NKX10" s="179"/>
      <c r="NKY10" s="179"/>
      <c r="NKZ10" s="199"/>
      <c r="NLA10" s="199"/>
      <c r="NLB10" s="199"/>
      <c r="NLC10" s="199"/>
      <c r="NLD10" s="199"/>
      <c r="NLE10" s="199"/>
      <c r="NLF10" s="199"/>
      <c r="NLG10" s="199"/>
      <c r="NLH10" s="189"/>
      <c r="NLI10" s="209"/>
      <c r="NLJ10" s="179"/>
      <c r="NLK10" s="179"/>
      <c r="NLL10" s="179"/>
      <c r="NLM10" s="179"/>
      <c r="NLN10" s="179"/>
      <c r="NLO10" s="179"/>
      <c r="NLP10" s="199"/>
      <c r="NLQ10" s="199"/>
      <c r="NLR10" s="199"/>
      <c r="NLS10" s="199"/>
      <c r="NLT10" s="199"/>
      <c r="NLU10" s="199"/>
      <c r="NLV10" s="199"/>
      <c r="NLW10" s="199"/>
      <c r="NLX10" s="189"/>
      <c r="NLY10" s="209"/>
      <c r="NLZ10" s="179"/>
      <c r="NMA10" s="179"/>
      <c r="NMB10" s="179"/>
      <c r="NMC10" s="179"/>
      <c r="NMD10" s="179"/>
      <c r="NME10" s="179"/>
      <c r="NMF10" s="199"/>
      <c r="NMG10" s="199"/>
      <c r="NMH10" s="199"/>
      <c r="NMI10" s="199"/>
      <c r="NMJ10" s="199"/>
      <c r="NMK10" s="199"/>
      <c r="NML10" s="199"/>
      <c r="NMM10" s="199"/>
      <c r="NMN10" s="189"/>
      <c r="NMO10" s="209"/>
      <c r="NMP10" s="179"/>
      <c r="NMQ10" s="179"/>
      <c r="NMR10" s="179"/>
      <c r="NMS10" s="179"/>
      <c r="NMT10" s="179"/>
      <c r="NMU10" s="179"/>
      <c r="NMV10" s="199"/>
      <c r="NMW10" s="199"/>
      <c r="NMX10" s="199"/>
      <c r="NMY10" s="199"/>
      <c r="NMZ10" s="199"/>
      <c r="NNA10" s="199"/>
      <c r="NNB10" s="199"/>
      <c r="NNC10" s="199"/>
      <c r="NND10" s="189"/>
      <c r="NNE10" s="209"/>
      <c r="NNF10" s="179"/>
      <c r="NNG10" s="179"/>
      <c r="NNH10" s="179"/>
      <c r="NNI10" s="179"/>
      <c r="NNJ10" s="179"/>
      <c r="NNK10" s="179"/>
      <c r="NNL10" s="199"/>
      <c r="NNM10" s="199"/>
      <c r="NNN10" s="199"/>
      <c r="NNO10" s="199"/>
      <c r="NNP10" s="199"/>
      <c r="NNQ10" s="199"/>
      <c r="NNR10" s="199"/>
      <c r="NNS10" s="199"/>
      <c r="NNT10" s="189"/>
      <c r="NNU10" s="209"/>
      <c r="NNV10" s="179"/>
      <c r="NNW10" s="179"/>
      <c r="NNX10" s="179"/>
      <c r="NNY10" s="179"/>
      <c r="NNZ10" s="179"/>
      <c r="NOA10" s="179"/>
      <c r="NOB10" s="199"/>
      <c r="NOC10" s="199"/>
      <c r="NOD10" s="199"/>
      <c r="NOE10" s="199"/>
      <c r="NOF10" s="199"/>
      <c r="NOG10" s="199"/>
      <c r="NOH10" s="199"/>
      <c r="NOI10" s="199"/>
      <c r="NOJ10" s="189"/>
      <c r="NOK10" s="209"/>
      <c r="NOL10" s="179"/>
      <c r="NOM10" s="179"/>
      <c r="NON10" s="179"/>
      <c r="NOO10" s="179"/>
      <c r="NOP10" s="179"/>
      <c r="NOQ10" s="179"/>
      <c r="NOR10" s="199"/>
      <c r="NOS10" s="199"/>
      <c r="NOT10" s="199"/>
      <c r="NOU10" s="199"/>
      <c r="NOV10" s="199"/>
      <c r="NOW10" s="199"/>
      <c r="NOX10" s="199"/>
      <c r="NOY10" s="199"/>
      <c r="NOZ10" s="189"/>
      <c r="NPA10" s="209"/>
      <c r="NPB10" s="179"/>
      <c r="NPC10" s="179"/>
      <c r="NPD10" s="179"/>
      <c r="NPE10" s="179"/>
      <c r="NPF10" s="179"/>
      <c r="NPG10" s="179"/>
      <c r="NPH10" s="199"/>
      <c r="NPI10" s="199"/>
      <c r="NPJ10" s="199"/>
      <c r="NPK10" s="199"/>
      <c r="NPL10" s="199"/>
      <c r="NPM10" s="199"/>
      <c r="NPN10" s="199"/>
      <c r="NPO10" s="199"/>
      <c r="NPP10" s="189"/>
      <c r="NPQ10" s="209"/>
      <c r="NPR10" s="179"/>
      <c r="NPS10" s="179"/>
      <c r="NPT10" s="179"/>
      <c r="NPU10" s="179"/>
      <c r="NPV10" s="179"/>
      <c r="NPW10" s="179"/>
      <c r="NPX10" s="199"/>
      <c r="NPY10" s="199"/>
      <c r="NPZ10" s="199"/>
      <c r="NQA10" s="199"/>
      <c r="NQB10" s="199"/>
      <c r="NQC10" s="199"/>
      <c r="NQD10" s="199"/>
      <c r="NQE10" s="199"/>
      <c r="NQF10" s="189"/>
      <c r="NQG10" s="209"/>
      <c r="NQH10" s="179"/>
      <c r="NQI10" s="179"/>
      <c r="NQJ10" s="179"/>
      <c r="NQK10" s="179"/>
      <c r="NQL10" s="179"/>
      <c r="NQM10" s="179"/>
      <c r="NQN10" s="199"/>
      <c r="NQO10" s="199"/>
      <c r="NQP10" s="199"/>
      <c r="NQQ10" s="199"/>
      <c r="NQR10" s="199"/>
      <c r="NQS10" s="199"/>
      <c r="NQT10" s="199"/>
      <c r="NQU10" s="199"/>
      <c r="NQV10" s="189"/>
      <c r="NQW10" s="209"/>
      <c r="NQX10" s="179"/>
      <c r="NQY10" s="179"/>
      <c r="NQZ10" s="179"/>
      <c r="NRA10" s="179"/>
      <c r="NRB10" s="179"/>
      <c r="NRC10" s="179"/>
      <c r="NRD10" s="199"/>
      <c r="NRE10" s="199"/>
      <c r="NRF10" s="199"/>
      <c r="NRG10" s="199"/>
      <c r="NRH10" s="199"/>
      <c r="NRI10" s="199"/>
      <c r="NRJ10" s="199"/>
      <c r="NRK10" s="199"/>
      <c r="NRL10" s="189"/>
      <c r="NRM10" s="209"/>
      <c r="NRN10" s="179"/>
      <c r="NRO10" s="179"/>
      <c r="NRP10" s="179"/>
      <c r="NRQ10" s="179"/>
      <c r="NRR10" s="179"/>
      <c r="NRS10" s="179"/>
      <c r="NRT10" s="199"/>
      <c r="NRU10" s="199"/>
      <c r="NRV10" s="199"/>
      <c r="NRW10" s="199"/>
      <c r="NRX10" s="199"/>
      <c r="NRY10" s="199"/>
      <c r="NRZ10" s="199"/>
      <c r="NSA10" s="199"/>
      <c r="NSB10" s="189"/>
      <c r="NSC10" s="209"/>
      <c r="NSD10" s="179"/>
      <c r="NSE10" s="179"/>
      <c r="NSF10" s="179"/>
      <c r="NSG10" s="179"/>
      <c r="NSH10" s="179"/>
      <c r="NSI10" s="179"/>
      <c r="NSJ10" s="199"/>
      <c r="NSK10" s="199"/>
      <c r="NSL10" s="199"/>
      <c r="NSM10" s="199"/>
      <c r="NSN10" s="199"/>
      <c r="NSO10" s="199"/>
      <c r="NSP10" s="199"/>
      <c r="NSQ10" s="199"/>
      <c r="NSR10" s="189"/>
      <c r="NSS10" s="209"/>
      <c r="NST10" s="179"/>
      <c r="NSU10" s="179"/>
      <c r="NSV10" s="179"/>
      <c r="NSW10" s="179"/>
      <c r="NSX10" s="179"/>
      <c r="NSY10" s="179"/>
      <c r="NSZ10" s="199"/>
      <c r="NTA10" s="199"/>
      <c r="NTB10" s="199"/>
      <c r="NTC10" s="199"/>
      <c r="NTD10" s="199"/>
      <c r="NTE10" s="199"/>
      <c r="NTF10" s="199"/>
      <c r="NTG10" s="199"/>
      <c r="NTH10" s="189"/>
      <c r="NTI10" s="209"/>
      <c r="NTJ10" s="179"/>
      <c r="NTK10" s="179"/>
      <c r="NTL10" s="179"/>
      <c r="NTM10" s="179"/>
      <c r="NTN10" s="179"/>
      <c r="NTO10" s="179"/>
      <c r="NTP10" s="199"/>
      <c r="NTQ10" s="199"/>
      <c r="NTR10" s="199"/>
      <c r="NTS10" s="199"/>
      <c r="NTT10" s="199"/>
      <c r="NTU10" s="199"/>
      <c r="NTV10" s="199"/>
      <c r="NTW10" s="199"/>
      <c r="NTX10" s="189"/>
      <c r="NTY10" s="209"/>
      <c r="NTZ10" s="179"/>
      <c r="NUA10" s="179"/>
      <c r="NUB10" s="179"/>
      <c r="NUC10" s="179"/>
      <c r="NUD10" s="179"/>
      <c r="NUE10" s="179"/>
      <c r="NUF10" s="199"/>
      <c r="NUG10" s="199"/>
      <c r="NUH10" s="199"/>
      <c r="NUI10" s="199"/>
      <c r="NUJ10" s="199"/>
      <c r="NUK10" s="199"/>
      <c r="NUL10" s="199"/>
      <c r="NUM10" s="199"/>
      <c r="NUN10" s="189"/>
      <c r="NUO10" s="209"/>
      <c r="NUP10" s="179"/>
      <c r="NUQ10" s="179"/>
      <c r="NUR10" s="179"/>
      <c r="NUS10" s="179"/>
      <c r="NUT10" s="179"/>
      <c r="NUU10" s="179"/>
      <c r="NUV10" s="199"/>
      <c r="NUW10" s="199"/>
      <c r="NUX10" s="199"/>
      <c r="NUY10" s="199"/>
      <c r="NUZ10" s="199"/>
      <c r="NVA10" s="199"/>
      <c r="NVB10" s="199"/>
      <c r="NVC10" s="199"/>
      <c r="NVD10" s="189"/>
      <c r="NVE10" s="209"/>
      <c r="NVF10" s="179"/>
      <c r="NVG10" s="179"/>
      <c r="NVH10" s="179"/>
      <c r="NVI10" s="179"/>
      <c r="NVJ10" s="179"/>
      <c r="NVK10" s="179"/>
      <c r="NVL10" s="199"/>
      <c r="NVM10" s="199"/>
      <c r="NVN10" s="199"/>
      <c r="NVO10" s="199"/>
      <c r="NVP10" s="199"/>
      <c r="NVQ10" s="199"/>
      <c r="NVR10" s="199"/>
      <c r="NVS10" s="199"/>
      <c r="NVT10" s="189"/>
      <c r="NVU10" s="209"/>
      <c r="NVV10" s="179"/>
      <c r="NVW10" s="179"/>
      <c r="NVX10" s="179"/>
      <c r="NVY10" s="179"/>
      <c r="NVZ10" s="179"/>
      <c r="NWA10" s="179"/>
      <c r="NWB10" s="199"/>
      <c r="NWC10" s="199"/>
      <c r="NWD10" s="199"/>
      <c r="NWE10" s="199"/>
      <c r="NWF10" s="199"/>
      <c r="NWG10" s="199"/>
      <c r="NWH10" s="199"/>
      <c r="NWI10" s="199"/>
      <c r="NWJ10" s="189"/>
      <c r="NWK10" s="209"/>
      <c r="NWL10" s="179"/>
      <c r="NWM10" s="179"/>
      <c r="NWN10" s="179"/>
      <c r="NWO10" s="179"/>
      <c r="NWP10" s="179"/>
      <c r="NWQ10" s="179"/>
      <c r="NWR10" s="199"/>
      <c r="NWS10" s="199"/>
      <c r="NWT10" s="199"/>
      <c r="NWU10" s="199"/>
      <c r="NWV10" s="199"/>
      <c r="NWW10" s="199"/>
      <c r="NWX10" s="199"/>
      <c r="NWY10" s="199"/>
      <c r="NWZ10" s="189"/>
      <c r="NXA10" s="209"/>
      <c r="NXB10" s="179"/>
      <c r="NXC10" s="179"/>
      <c r="NXD10" s="179"/>
      <c r="NXE10" s="179"/>
      <c r="NXF10" s="179"/>
      <c r="NXG10" s="179"/>
      <c r="NXH10" s="199"/>
      <c r="NXI10" s="199"/>
      <c r="NXJ10" s="199"/>
      <c r="NXK10" s="199"/>
      <c r="NXL10" s="199"/>
      <c r="NXM10" s="199"/>
      <c r="NXN10" s="199"/>
      <c r="NXO10" s="199"/>
      <c r="NXP10" s="189"/>
      <c r="NXQ10" s="209"/>
      <c r="NXR10" s="179"/>
      <c r="NXS10" s="179"/>
      <c r="NXT10" s="179"/>
      <c r="NXU10" s="179"/>
      <c r="NXV10" s="179"/>
      <c r="NXW10" s="179"/>
      <c r="NXX10" s="199"/>
      <c r="NXY10" s="199"/>
      <c r="NXZ10" s="199"/>
      <c r="NYA10" s="199"/>
      <c r="NYB10" s="199"/>
      <c r="NYC10" s="199"/>
      <c r="NYD10" s="199"/>
      <c r="NYE10" s="199"/>
      <c r="NYF10" s="189"/>
      <c r="NYG10" s="209"/>
      <c r="NYH10" s="179"/>
      <c r="NYI10" s="179"/>
      <c r="NYJ10" s="179"/>
      <c r="NYK10" s="179"/>
      <c r="NYL10" s="179"/>
      <c r="NYM10" s="179"/>
      <c r="NYN10" s="199"/>
      <c r="NYO10" s="199"/>
      <c r="NYP10" s="199"/>
      <c r="NYQ10" s="199"/>
      <c r="NYR10" s="199"/>
      <c r="NYS10" s="199"/>
      <c r="NYT10" s="199"/>
      <c r="NYU10" s="199"/>
      <c r="NYV10" s="189"/>
      <c r="NYW10" s="209"/>
      <c r="NYX10" s="179"/>
      <c r="NYY10" s="179"/>
      <c r="NYZ10" s="179"/>
      <c r="NZA10" s="179"/>
      <c r="NZB10" s="179"/>
      <c r="NZC10" s="179"/>
      <c r="NZD10" s="199"/>
      <c r="NZE10" s="199"/>
      <c r="NZF10" s="199"/>
      <c r="NZG10" s="199"/>
      <c r="NZH10" s="199"/>
      <c r="NZI10" s="199"/>
      <c r="NZJ10" s="199"/>
      <c r="NZK10" s="199"/>
      <c r="NZL10" s="189"/>
      <c r="NZM10" s="209"/>
      <c r="NZN10" s="179"/>
      <c r="NZO10" s="179"/>
      <c r="NZP10" s="179"/>
      <c r="NZQ10" s="179"/>
      <c r="NZR10" s="179"/>
      <c r="NZS10" s="179"/>
      <c r="NZT10" s="199"/>
      <c r="NZU10" s="199"/>
      <c r="NZV10" s="199"/>
      <c r="NZW10" s="199"/>
      <c r="NZX10" s="199"/>
      <c r="NZY10" s="199"/>
      <c r="NZZ10" s="199"/>
      <c r="OAA10" s="199"/>
      <c r="OAB10" s="189"/>
      <c r="OAC10" s="209"/>
      <c r="OAD10" s="179"/>
      <c r="OAE10" s="179"/>
      <c r="OAF10" s="179"/>
      <c r="OAG10" s="179"/>
      <c r="OAH10" s="179"/>
      <c r="OAI10" s="179"/>
      <c r="OAJ10" s="199"/>
      <c r="OAK10" s="199"/>
      <c r="OAL10" s="199"/>
      <c r="OAM10" s="199"/>
      <c r="OAN10" s="199"/>
      <c r="OAO10" s="199"/>
      <c r="OAP10" s="199"/>
      <c r="OAQ10" s="199"/>
      <c r="OAR10" s="189"/>
      <c r="OAS10" s="209"/>
      <c r="OAT10" s="179"/>
      <c r="OAU10" s="179"/>
      <c r="OAV10" s="179"/>
      <c r="OAW10" s="179"/>
      <c r="OAX10" s="179"/>
      <c r="OAY10" s="179"/>
      <c r="OAZ10" s="199"/>
      <c r="OBA10" s="199"/>
      <c r="OBB10" s="199"/>
      <c r="OBC10" s="199"/>
      <c r="OBD10" s="199"/>
      <c r="OBE10" s="199"/>
      <c r="OBF10" s="199"/>
      <c r="OBG10" s="199"/>
      <c r="OBH10" s="189"/>
      <c r="OBI10" s="209"/>
      <c r="OBJ10" s="179"/>
      <c r="OBK10" s="179"/>
      <c r="OBL10" s="179"/>
      <c r="OBM10" s="179"/>
      <c r="OBN10" s="179"/>
      <c r="OBO10" s="179"/>
      <c r="OBP10" s="199"/>
      <c r="OBQ10" s="199"/>
      <c r="OBR10" s="199"/>
      <c r="OBS10" s="199"/>
      <c r="OBT10" s="199"/>
      <c r="OBU10" s="199"/>
      <c r="OBV10" s="199"/>
      <c r="OBW10" s="199"/>
      <c r="OBX10" s="189"/>
      <c r="OBY10" s="209"/>
      <c r="OBZ10" s="179"/>
      <c r="OCA10" s="179"/>
      <c r="OCB10" s="179"/>
      <c r="OCC10" s="179"/>
      <c r="OCD10" s="179"/>
      <c r="OCE10" s="179"/>
      <c r="OCF10" s="199"/>
      <c r="OCG10" s="199"/>
      <c r="OCH10" s="199"/>
      <c r="OCI10" s="199"/>
      <c r="OCJ10" s="199"/>
      <c r="OCK10" s="199"/>
      <c r="OCL10" s="199"/>
      <c r="OCM10" s="199"/>
      <c r="OCN10" s="189"/>
      <c r="OCO10" s="209"/>
      <c r="OCP10" s="179"/>
      <c r="OCQ10" s="179"/>
      <c r="OCR10" s="179"/>
      <c r="OCS10" s="179"/>
      <c r="OCT10" s="179"/>
      <c r="OCU10" s="179"/>
      <c r="OCV10" s="199"/>
      <c r="OCW10" s="199"/>
      <c r="OCX10" s="199"/>
      <c r="OCY10" s="199"/>
      <c r="OCZ10" s="199"/>
      <c r="ODA10" s="199"/>
      <c r="ODB10" s="199"/>
      <c r="ODC10" s="199"/>
      <c r="ODD10" s="189"/>
      <c r="ODE10" s="209"/>
      <c r="ODF10" s="179"/>
      <c r="ODG10" s="179"/>
      <c r="ODH10" s="179"/>
      <c r="ODI10" s="179"/>
      <c r="ODJ10" s="179"/>
      <c r="ODK10" s="179"/>
      <c r="ODL10" s="199"/>
      <c r="ODM10" s="199"/>
      <c r="ODN10" s="199"/>
      <c r="ODO10" s="199"/>
      <c r="ODP10" s="199"/>
      <c r="ODQ10" s="199"/>
      <c r="ODR10" s="199"/>
      <c r="ODS10" s="199"/>
      <c r="ODT10" s="189"/>
      <c r="ODU10" s="209"/>
      <c r="ODV10" s="179"/>
      <c r="ODW10" s="179"/>
      <c r="ODX10" s="179"/>
      <c r="ODY10" s="179"/>
      <c r="ODZ10" s="179"/>
      <c r="OEA10" s="179"/>
      <c r="OEB10" s="199"/>
      <c r="OEC10" s="199"/>
      <c r="OED10" s="199"/>
      <c r="OEE10" s="199"/>
      <c r="OEF10" s="199"/>
      <c r="OEG10" s="199"/>
      <c r="OEH10" s="199"/>
      <c r="OEI10" s="199"/>
      <c r="OEJ10" s="189"/>
      <c r="OEK10" s="209"/>
      <c r="OEL10" s="179"/>
      <c r="OEM10" s="179"/>
      <c r="OEN10" s="179"/>
      <c r="OEO10" s="179"/>
      <c r="OEP10" s="179"/>
      <c r="OEQ10" s="179"/>
      <c r="OER10" s="199"/>
      <c r="OES10" s="199"/>
      <c r="OET10" s="199"/>
      <c r="OEU10" s="199"/>
      <c r="OEV10" s="199"/>
      <c r="OEW10" s="199"/>
      <c r="OEX10" s="199"/>
      <c r="OEY10" s="199"/>
      <c r="OEZ10" s="189"/>
      <c r="OFA10" s="209"/>
      <c r="OFB10" s="179"/>
      <c r="OFC10" s="179"/>
      <c r="OFD10" s="179"/>
      <c r="OFE10" s="179"/>
      <c r="OFF10" s="179"/>
      <c r="OFG10" s="179"/>
      <c r="OFH10" s="199"/>
      <c r="OFI10" s="199"/>
      <c r="OFJ10" s="199"/>
      <c r="OFK10" s="199"/>
      <c r="OFL10" s="199"/>
      <c r="OFM10" s="199"/>
      <c r="OFN10" s="199"/>
      <c r="OFO10" s="199"/>
      <c r="OFP10" s="189"/>
      <c r="OFQ10" s="209"/>
      <c r="OFR10" s="179"/>
      <c r="OFS10" s="179"/>
      <c r="OFT10" s="179"/>
      <c r="OFU10" s="179"/>
      <c r="OFV10" s="179"/>
      <c r="OFW10" s="179"/>
      <c r="OFX10" s="199"/>
      <c r="OFY10" s="199"/>
      <c r="OFZ10" s="199"/>
      <c r="OGA10" s="199"/>
      <c r="OGB10" s="199"/>
      <c r="OGC10" s="199"/>
      <c r="OGD10" s="199"/>
      <c r="OGE10" s="199"/>
      <c r="OGF10" s="189"/>
      <c r="OGG10" s="209"/>
      <c r="OGH10" s="179"/>
      <c r="OGI10" s="179"/>
      <c r="OGJ10" s="179"/>
      <c r="OGK10" s="179"/>
      <c r="OGL10" s="179"/>
      <c r="OGM10" s="179"/>
      <c r="OGN10" s="199"/>
      <c r="OGO10" s="199"/>
      <c r="OGP10" s="199"/>
      <c r="OGQ10" s="199"/>
      <c r="OGR10" s="199"/>
      <c r="OGS10" s="199"/>
      <c r="OGT10" s="199"/>
      <c r="OGU10" s="199"/>
      <c r="OGV10" s="189"/>
      <c r="OGW10" s="209"/>
      <c r="OGX10" s="179"/>
      <c r="OGY10" s="179"/>
      <c r="OGZ10" s="179"/>
      <c r="OHA10" s="179"/>
      <c r="OHB10" s="179"/>
      <c r="OHC10" s="179"/>
      <c r="OHD10" s="199"/>
      <c r="OHE10" s="199"/>
      <c r="OHF10" s="199"/>
      <c r="OHG10" s="199"/>
      <c r="OHH10" s="199"/>
      <c r="OHI10" s="199"/>
      <c r="OHJ10" s="199"/>
      <c r="OHK10" s="199"/>
      <c r="OHL10" s="189"/>
      <c r="OHM10" s="209"/>
      <c r="OHN10" s="179"/>
      <c r="OHO10" s="179"/>
      <c r="OHP10" s="179"/>
      <c r="OHQ10" s="179"/>
      <c r="OHR10" s="179"/>
      <c r="OHS10" s="179"/>
      <c r="OHT10" s="199"/>
      <c r="OHU10" s="199"/>
      <c r="OHV10" s="199"/>
      <c r="OHW10" s="199"/>
      <c r="OHX10" s="199"/>
      <c r="OHY10" s="199"/>
      <c r="OHZ10" s="199"/>
      <c r="OIA10" s="199"/>
      <c r="OIB10" s="189"/>
      <c r="OIC10" s="209"/>
      <c r="OID10" s="179"/>
      <c r="OIE10" s="179"/>
      <c r="OIF10" s="179"/>
      <c r="OIG10" s="179"/>
      <c r="OIH10" s="179"/>
      <c r="OII10" s="179"/>
      <c r="OIJ10" s="199"/>
      <c r="OIK10" s="199"/>
      <c r="OIL10" s="199"/>
      <c r="OIM10" s="199"/>
      <c r="OIN10" s="199"/>
      <c r="OIO10" s="199"/>
      <c r="OIP10" s="199"/>
      <c r="OIQ10" s="199"/>
      <c r="OIR10" s="189"/>
      <c r="OIS10" s="209"/>
      <c r="OIT10" s="179"/>
      <c r="OIU10" s="179"/>
      <c r="OIV10" s="179"/>
      <c r="OIW10" s="179"/>
      <c r="OIX10" s="179"/>
      <c r="OIY10" s="179"/>
      <c r="OIZ10" s="199"/>
      <c r="OJA10" s="199"/>
      <c r="OJB10" s="199"/>
      <c r="OJC10" s="199"/>
      <c r="OJD10" s="199"/>
      <c r="OJE10" s="199"/>
      <c r="OJF10" s="199"/>
      <c r="OJG10" s="199"/>
      <c r="OJH10" s="189"/>
      <c r="OJI10" s="209"/>
      <c r="OJJ10" s="179"/>
      <c r="OJK10" s="179"/>
      <c r="OJL10" s="179"/>
      <c r="OJM10" s="179"/>
      <c r="OJN10" s="179"/>
      <c r="OJO10" s="179"/>
      <c r="OJP10" s="199"/>
      <c r="OJQ10" s="199"/>
      <c r="OJR10" s="199"/>
      <c r="OJS10" s="199"/>
      <c r="OJT10" s="199"/>
      <c r="OJU10" s="199"/>
      <c r="OJV10" s="199"/>
      <c r="OJW10" s="199"/>
      <c r="OJX10" s="189"/>
      <c r="OJY10" s="209"/>
      <c r="OJZ10" s="179"/>
      <c r="OKA10" s="179"/>
      <c r="OKB10" s="179"/>
      <c r="OKC10" s="179"/>
      <c r="OKD10" s="179"/>
      <c r="OKE10" s="179"/>
      <c r="OKF10" s="199"/>
      <c r="OKG10" s="199"/>
      <c r="OKH10" s="199"/>
      <c r="OKI10" s="199"/>
      <c r="OKJ10" s="199"/>
      <c r="OKK10" s="199"/>
      <c r="OKL10" s="199"/>
      <c r="OKM10" s="199"/>
      <c r="OKN10" s="189"/>
      <c r="OKO10" s="209"/>
      <c r="OKP10" s="179"/>
      <c r="OKQ10" s="179"/>
      <c r="OKR10" s="179"/>
      <c r="OKS10" s="179"/>
      <c r="OKT10" s="179"/>
      <c r="OKU10" s="179"/>
      <c r="OKV10" s="199"/>
      <c r="OKW10" s="199"/>
      <c r="OKX10" s="199"/>
      <c r="OKY10" s="199"/>
      <c r="OKZ10" s="199"/>
      <c r="OLA10" s="199"/>
      <c r="OLB10" s="199"/>
      <c r="OLC10" s="199"/>
      <c r="OLD10" s="189"/>
      <c r="OLE10" s="209"/>
      <c r="OLF10" s="179"/>
      <c r="OLG10" s="179"/>
      <c r="OLH10" s="179"/>
      <c r="OLI10" s="179"/>
      <c r="OLJ10" s="179"/>
      <c r="OLK10" s="179"/>
      <c r="OLL10" s="199"/>
      <c r="OLM10" s="199"/>
      <c r="OLN10" s="199"/>
      <c r="OLO10" s="199"/>
      <c r="OLP10" s="199"/>
      <c r="OLQ10" s="199"/>
      <c r="OLR10" s="199"/>
      <c r="OLS10" s="199"/>
      <c r="OLT10" s="189"/>
      <c r="OLU10" s="209"/>
      <c r="OLV10" s="179"/>
      <c r="OLW10" s="179"/>
      <c r="OLX10" s="179"/>
      <c r="OLY10" s="179"/>
      <c r="OLZ10" s="179"/>
      <c r="OMA10" s="179"/>
      <c r="OMB10" s="199"/>
      <c r="OMC10" s="199"/>
      <c r="OMD10" s="199"/>
      <c r="OME10" s="199"/>
      <c r="OMF10" s="199"/>
      <c r="OMG10" s="199"/>
      <c r="OMH10" s="199"/>
      <c r="OMI10" s="199"/>
      <c r="OMJ10" s="189"/>
      <c r="OMK10" s="209"/>
      <c r="OML10" s="179"/>
      <c r="OMM10" s="179"/>
      <c r="OMN10" s="179"/>
      <c r="OMO10" s="179"/>
      <c r="OMP10" s="179"/>
      <c r="OMQ10" s="179"/>
      <c r="OMR10" s="199"/>
      <c r="OMS10" s="199"/>
      <c r="OMT10" s="199"/>
      <c r="OMU10" s="199"/>
      <c r="OMV10" s="199"/>
      <c r="OMW10" s="199"/>
      <c r="OMX10" s="199"/>
      <c r="OMY10" s="199"/>
      <c r="OMZ10" s="189"/>
      <c r="ONA10" s="209"/>
      <c r="ONB10" s="179"/>
      <c r="ONC10" s="179"/>
      <c r="OND10" s="179"/>
      <c r="ONE10" s="179"/>
      <c r="ONF10" s="179"/>
      <c r="ONG10" s="179"/>
      <c r="ONH10" s="199"/>
      <c r="ONI10" s="199"/>
      <c r="ONJ10" s="199"/>
      <c r="ONK10" s="199"/>
      <c r="ONL10" s="199"/>
      <c r="ONM10" s="199"/>
      <c r="ONN10" s="199"/>
      <c r="ONO10" s="199"/>
      <c r="ONP10" s="189"/>
      <c r="ONQ10" s="209"/>
      <c r="ONR10" s="179"/>
      <c r="ONS10" s="179"/>
      <c r="ONT10" s="179"/>
      <c r="ONU10" s="179"/>
      <c r="ONV10" s="179"/>
      <c r="ONW10" s="179"/>
      <c r="ONX10" s="199"/>
      <c r="ONY10" s="199"/>
      <c r="ONZ10" s="199"/>
      <c r="OOA10" s="199"/>
      <c r="OOB10" s="199"/>
      <c r="OOC10" s="199"/>
      <c r="OOD10" s="199"/>
      <c r="OOE10" s="199"/>
      <c r="OOF10" s="189"/>
      <c r="OOG10" s="209"/>
      <c r="OOH10" s="179"/>
      <c r="OOI10" s="179"/>
      <c r="OOJ10" s="179"/>
      <c r="OOK10" s="179"/>
      <c r="OOL10" s="179"/>
      <c r="OOM10" s="179"/>
      <c r="OON10" s="199"/>
      <c r="OOO10" s="199"/>
      <c r="OOP10" s="199"/>
      <c r="OOQ10" s="199"/>
      <c r="OOR10" s="199"/>
      <c r="OOS10" s="199"/>
      <c r="OOT10" s="199"/>
      <c r="OOU10" s="199"/>
      <c r="OOV10" s="189"/>
      <c r="OOW10" s="209"/>
      <c r="OOX10" s="179"/>
      <c r="OOY10" s="179"/>
      <c r="OOZ10" s="179"/>
      <c r="OPA10" s="179"/>
      <c r="OPB10" s="179"/>
      <c r="OPC10" s="179"/>
      <c r="OPD10" s="199"/>
      <c r="OPE10" s="199"/>
      <c r="OPF10" s="199"/>
      <c r="OPG10" s="199"/>
      <c r="OPH10" s="199"/>
      <c r="OPI10" s="199"/>
      <c r="OPJ10" s="199"/>
      <c r="OPK10" s="199"/>
      <c r="OPL10" s="189"/>
      <c r="OPM10" s="209"/>
      <c r="OPN10" s="179"/>
      <c r="OPO10" s="179"/>
      <c r="OPP10" s="179"/>
      <c r="OPQ10" s="179"/>
      <c r="OPR10" s="179"/>
      <c r="OPS10" s="179"/>
      <c r="OPT10" s="199"/>
      <c r="OPU10" s="199"/>
      <c r="OPV10" s="199"/>
      <c r="OPW10" s="199"/>
      <c r="OPX10" s="199"/>
      <c r="OPY10" s="199"/>
      <c r="OPZ10" s="199"/>
      <c r="OQA10" s="199"/>
      <c r="OQB10" s="189"/>
      <c r="OQC10" s="209"/>
      <c r="OQD10" s="179"/>
      <c r="OQE10" s="179"/>
      <c r="OQF10" s="179"/>
      <c r="OQG10" s="179"/>
      <c r="OQH10" s="179"/>
      <c r="OQI10" s="179"/>
      <c r="OQJ10" s="199"/>
      <c r="OQK10" s="199"/>
      <c r="OQL10" s="199"/>
      <c r="OQM10" s="199"/>
      <c r="OQN10" s="199"/>
      <c r="OQO10" s="199"/>
      <c r="OQP10" s="199"/>
      <c r="OQQ10" s="199"/>
      <c r="OQR10" s="189"/>
      <c r="OQS10" s="209"/>
      <c r="OQT10" s="179"/>
      <c r="OQU10" s="179"/>
      <c r="OQV10" s="179"/>
      <c r="OQW10" s="179"/>
      <c r="OQX10" s="179"/>
      <c r="OQY10" s="179"/>
      <c r="OQZ10" s="199"/>
      <c r="ORA10" s="199"/>
      <c r="ORB10" s="199"/>
      <c r="ORC10" s="199"/>
      <c r="ORD10" s="199"/>
      <c r="ORE10" s="199"/>
      <c r="ORF10" s="199"/>
      <c r="ORG10" s="199"/>
      <c r="ORH10" s="189"/>
      <c r="ORI10" s="209"/>
      <c r="ORJ10" s="179"/>
      <c r="ORK10" s="179"/>
      <c r="ORL10" s="179"/>
      <c r="ORM10" s="179"/>
      <c r="ORN10" s="179"/>
      <c r="ORO10" s="179"/>
      <c r="ORP10" s="199"/>
      <c r="ORQ10" s="199"/>
      <c r="ORR10" s="199"/>
      <c r="ORS10" s="199"/>
      <c r="ORT10" s="199"/>
      <c r="ORU10" s="199"/>
      <c r="ORV10" s="199"/>
      <c r="ORW10" s="199"/>
      <c r="ORX10" s="189"/>
      <c r="ORY10" s="209"/>
      <c r="ORZ10" s="179"/>
      <c r="OSA10" s="179"/>
      <c r="OSB10" s="179"/>
      <c r="OSC10" s="179"/>
      <c r="OSD10" s="179"/>
      <c r="OSE10" s="179"/>
      <c r="OSF10" s="199"/>
      <c r="OSG10" s="199"/>
      <c r="OSH10" s="199"/>
      <c r="OSI10" s="199"/>
      <c r="OSJ10" s="199"/>
      <c r="OSK10" s="199"/>
      <c r="OSL10" s="199"/>
      <c r="OSM10" s="199"/>
      <c r="OSN10" s="189"/>
      <c r="OSO10" s="209"/>
      <c r="OSP10" s="179"/>
      <c r="OSQ10" s="179"/>
      <c r="OSR10" s="179"/>
      <c r="OSS10" s="179"/>
      <c r="OST10" s="179"/>
      <c r="OSU10" s="179"/>
      <c r="OSV10" s="199"/>
      <c r="OSW10" s="199"/>
      <c r="OSX10" s="199"/>
      <c r="OSY10" s="199"/>
      <c r="OSZ10" s="199"/>
      <c r="OTA10" s="199"/>
      <c r="OTB10" s="199"/>
      <c r="OTC10" s="199"/>
      <c r="OTD10" s="189"/>
      <c r="OTE10" s="209"/>
      <c r="OTF10" s="179"/>
      <c r="OTG10" s="179"/>
      <c r="OTH10" s="179"/>
      <c r="OTI10" s="179"/>
      <c r="OTJ10" s="179"/>
      <c r="OTK10" s="179"/>
      <c r="OTL10" s="199"/>
      <c r="OTM10" s="199"/>
      <c r="OTN10" s="199"/>
      <c r="OTO10" s="199"/>
      <c r="OTP10" s="199"/>
      <c r="OTQ10" s="199"/>
      <c r="OTR10" s="199"/>
      <c r="OTS10" s="199"/>
      <c r="OTT10" s="189"/>
      <c r="OTU10" s="209"/>
      <c r="OTV10" s="179"/>
      <c r="OTW10" s="179"/>
      <c r="OTX10" s="179"/>
      <c r="OTY10" s="179"/>
      <c r="OTZ10" s="179"/>
      <c r="OUA10" s="179"/>
      <c r="OUB10" s="199"/>
      <c r="OUC10" s="199"/>
      <c r="OUD10" s="199"/>
      <c r="OUE10" s="199"/>
      <c r="OUF10" s="199"/>
      <c r="OUG10" s="199"/>
      <c r="OUH10" s="199"/>
      <c r="OUI10" s="199"/>
      <c r="OUJ10" s="189"/>
      <c r="OUK10" s="209"/>
      <c r="OUL10" s="179"/>
      <c r="OUM10" s="179"/>
      <c r="OUN10" s="179"/>
      <c r="OUO10" s="179"/>
      <c r="OUP10" s="179"/>
      <c r="OUQ10" s="179"/>
      <c r="OUR10" s="199"/>
      <c r="OUS10" s="199"/>
      <c r="OUT10" s="199"/>
      <c r="OUU10" s="199"/>
      <c r="OUV10" s="199"/>
      <c r="OUW10" s="199"/>
      <c r="OUX10" s="199"/>
      <c r="OUY10" s="199"/>
      <c r="OUZ10" s="189"/>
      <c r="OVA10" s="209"/>
      <c r="OVB10" s="179"/>
      <c r="OVC10" s="179"/>
      <c r="OVD10" s="179"/>
      <c r="OVE10" s="179"/>
      <c r="OVF10" s="179"/>
      <c r="OVG10" s="179"/>
      <c r="OVH10" s="199"/>
      <c r="OVI10" s="199"/>
      <c r="OVJ10" s="199"/>
      <c r="OVK10" s="199"/>
      <c r="OVL10" s="199"/>
      <c r="OVM10" s="199"/>
      <c r="OVN10" s="199"/>
      <c r="OVO10" s="199"/>
      <c r="OVP10" s="189"/>
      <c r="OVQ10" s="209"/>
      <c r="OVR10" s="179"/>
      <c r="OVS10" s="179"/>
      <c r="OVT10" s="179"/>
      <c r="OVU10" s="179"/>
      <c r="OVV10" s="179"/>
      <c r="OVW10" s="179"/>
      <c r="OVX10" s="199"/>
      <c r="OVY10" s="199"/>
      <c r="OVZ10" s="199"/>
      <c r="OWA10" s="199"/>
      <c r="OWB10" s="199"/>
      <c r="OWC10" s="199"/>
      <c r="OWD10" s="199"/>
      <c r="OWE10" s="199"/>
      <c r="OWF10" s="189"/>
      <c r="OWG10" s="209"/>
      <c r="OWH10" s="179"/>
      <c r="OWI10" s="179"/>
      <c r="OWJ10" s="179"/>
      <c r="OWK10" s="179"/>
      <c r="OWL10" s="179"/>
      <c r="OWM10" s="179"/>
      <c r="OWN10" s="199"/>
      <c r="OWO10" s="199"/>
      <c r="OWP10" s="199"/>
      <c r="OWQ10" s="199"/>
      <c r="OWR10" s="199"/>
      <c r="OWS10" s="199"/>
      <c r="OWT10" s="199"/>
      <c r="OWU10" s="199"/>
      <c r="OWV10" s="189"/>
      <c r="OWW10" s="209"/>
      <c r="OWX10" s="179"/>
      <c r="OWY10" s="179"/>
      <c r="OWZ10" s="179"/>
      <c r="OXA10" s="179"/>
      <c r="OXB10" s="179"/>
      <c r="OXC10" s="179"/>
      <c r="OXD10" s="199"/>
      <c r="OXE10" s="199"/>
      <c r="OXF10" s="199"/>
      <c r="OXG10" s="199"/>
      <c r="OXH10" s="199"/>
      <c r="OXI10" s="199"/>
      <c r="OXJ10" s="199"/>
      <c r="OXK10" s="199"/>
      <c r="OXL10" s="189"/>
      <c r="OXM10" s="209"/>
      <c r="OXN10" s="179"/>
      <c r="OXO10" s="179"/>
      <c r="OXP10" s="179"/>
      <c r="OXQ10" s="179"/>
      <c r="OXR10" s="179"/>
      <c r="OXS10" s="179"/>
      <c r="OXT10" s="199"/>
      <c r="OXU10" s="199"/>
      <c r="OXV10" s="199"/>
      <c r="OXW10" s="199"/>
      <c r="OXX10" s="199"/>
      <c r="OXY10" s="199"/>
      <c r="OXZ10" s="199"/>
      <c r="OYA10" s="199"/>
      <c r="OYB10" s="189"/>
      <c r="OYC10" s="209"/>
      <c r="OYD10" s="179"/>
      <c r="OYE10" s="179"/>
      <c r="OYF10" s="179"/>
      <c r="OYG10" s="179"/>
      <c r="OYH10" s="179"/>
      <c r="OYI10" s="179"/>
      <c r="OYJ10" s="199"/>
      <c r="OYK10" s="199"/>
      <c r="OYL10" s="199"/>
      <c r="OYM10" s="199"/>
      <c r="OYN10" s="199"/>
      <c r="OYO10" s="199"/>
      <c r="OYP10" s="199"/>
      <c r="OYQ10" s="199"/>
      <c r="OYR10" s="189"/>
      <c r="OYS10" s="209"/>
      <c r="OYT10" s="179"/>
      <c r="OYU10" s="179"/>
      <c r="OYV10" s="179"/>
      <c r="OYW10" s="179"/>
      <c r="OYX10" s="179"/>
      <c r="OYY10" s="179"/>
      <c r="OYZ10" s="199"/>
      <c r="OZA10" s="199"/>
      <c r="OZB10" s="199"/>
      <c r="OZC10" s="199"/>
      <c r="OZD10" s="199"/>
      <c r="OZE10" s="199"/>
      <c r="OZF10" s="199"/>
      <c r="OZG10" s="199"/>
      <c r="OZH10" s="189"/>
      <c r="OZI10" s="209"/>
      <c r="OZJ10" s="179"/>
      <c r="OZK10" s="179"/>
      <c r="OZL10" s="179"/>
      <c r="OZM10" s="179"/>
      <c r="OZN10" s="179"/>
      <c r="OZO10" s="179"/>
      <c r="OZP10" s="199"/>
      <c r="OZQ10" s="199"/>
      <c r="OZR10" s="199"/>
      <c r="OZS10" s="199"/>
      <c r="OZT10" s="199"/>
      <c r="OZU10" s="199"/>
      <c r="OZV10" s="199"/>
      <c r="OZW10" s="199"/>
      <c r="OZX10" s="189"/>
      <c r="OZY10" s="209"/>
      <c r="OZZ10" s="179"/>
      <c r="PAA10" s="179"/>
      <c r="PAB10" s="179"/>
      <c r="PAC10" s="179"/>
      <c r="PAD10" s="179"/>
      <c r="PAE10" s="179"/>
      <c r="PAF10" s="199"/>
      <c r="PAG10" s="199"/>
      <c r="PAH10" s="199"/>
      <c r="PAI10" s="199"/>
      <c r="PAJ10" s="199"/>
      <c r="PAK10" s="199"/>
      <c r="PAL10" s="199"/>
      <c r="PAM10" s="199"/>
      <c r="PAN10" s="189"/>
      <c r="PAO10" s="209"/>
      <c r="PAP10" s="179"/>
      <c r="PAQ10" s="179"/>
      <c r="PAR10" s="179"/>
      <c r="PAS10" s="179"/>
      <c r="PAT10" s="179"/>
      <c r="PAU10" s="179"/>
      <c r="PAV10" s="199"/>
      <c r="PAW10" s="199"/>
      <c r="PAX10" s="199"/>
      <c r="PAY10" s="199"/>
      <c r="PAZ10" s="199"/>
      <c r="PBA10" s="199"/>
      <c r="PBB10" s="199"/>
      <c r="PBC10" s="199"/>
      <c r="PBD10" s="189"/>
      <c r="PBE10" s="209"/>
      <c r="PBF10" s="179"/>
      <c r="PBG10" s="179"/>
      <c r="PBH10" s="179"/>
      <c r="PBI10" s="179"/>
      <c r="PBJ10" s="179"/>
      <c r="PBK10" s="179"/>
      <c r="PBL10" s="199"/>
      <c r="PBM10" s="199"/>
      <c r="PBN10" s="199"/>
      <c r="PBO10" s="199"/>
      <c r="PBP10" s="199"/>
      <c r="PBQ10" s="199"/>
      <c r="PBR10" s="199"/>
      <c r="PBS10" s="199"/>
      <c r="PBT10" s="189"/>
      <c r="PBU10" s="209"/>
      <c r="PBV10" s="179"/>
      <c r="PBW10" s="179"/>
      <c r="PBX10" s="179"/>
      <c r="PBY10" s="179"/>
      <c r="PBZ10" s="179"/>
      <c r="PCA10" s="179"/>
      <c r="PCB10" s="199"/>
      <c r="PCC10" s="199"/>
      <c r="PCD10" s="199"/>
      <c r="PCE10" s="199"/>
      <c r="PCF10" s="199"/>
      <c r="PCG10" s="199"/>
      <c r="PCH10" s="199"/>
      <c r="PCI10" s="199"/>
      <c r="PCJ10" s="189"/>
      <c r="PCK10" s="209"/>
      <c r="PCL10" s="179"/>
      <c r="PCM10" s="179"/>
      <c r="PCN10" s="179"/>
      <c r="PCO10" s="179"/>
      <c r="PCP10" s="179"/>
      <c r="PCQ10" s="179"/>
      <c r="PCR10" s="199"/>
      <c r="PCS10" s="199"/>
      <c r="PCT10" s="199"/>
      <c r="PCU10" s="199"/>
      <c r="PCV10" s="199"/>
      <c r="PCW10" s="199"/>
      <c r="PCX10" s="199"/>
      <c r="PCY10" s="199"/>
      <c r="PCZ10" s="189"/>
      <c r="PDA10" s="209"/>
      <c r="PDB10" s="179"/>
      <c r="PDC10" s="179"/>
      <c r="PDD10" s="179"/>
      <c r="PDE10" s="179"/>
      <c r="PDF10" s="179"/>
      <c r="PDG10" s="179"/>
      <c r="PDH10" s="199"/>
      <c r="PDI10" s="199"/>
      <c r="PDJ10" s="199"/>
      <c r="PDK10" s="199"/>
      <c r="PDL10" s="199"/>
      <c r="PDM10" s="199"/>
      <c r="PDN10" s="199"/>
      <c r="PDO10" s="199"/>
      <c r="PDP10" s="189"/>
      <c r="PDQ10" s="209"/>
      <c r="PDR10" s="179"/>
      <c r="PDS10" s="179"/>
      <c r="PDT10" s="179"/>
      <c r="PDU10" s="179"/>
      <c r="PDV10" s="179"/>
      <c r="PDW10" s="179"/>
      <c r="PDX10" s="199"/>
      <c r="PDY10" s="199"/>
      <c r="PDZ10" s="199"/>
      <c r="PEA10" s="199"/>
      <c r="PEB10" s="199"/>
      <c r="PEC10" s="199"/>
      <c r="PED10" s="199"/>
      <c r="PEE10" s="199"/>
      <c r="PEF10" s="189"/>
      <c r="PEG10" s="209"/>
      <c r="PEH10" s="179"/>
      <c r="PEI10" s="179"/>
      <c r="PEJ10" s="179"/>
      <c r="PEK10" s="179"/>
      <c r="PEL10" s="179"/>
      <c r="PEM10" s="179"/>
      <c r="PEN10" s="199"/>
      <c r="PEO10" s="199"/>
      <c r="PEP10" s="199"/>
      <c r="PEQ10" s="199"/>
      <c r="PER10" s="199"/>
      <c r="PES10" s="199"/>
      <c r="PET10" s="199"/>
      <c r="PEU10" s="199"/>
      <c r="PEV10" s="189"/>
      <c r="PEW10" s="209"/>
      <c r="PEX10" s="179"/>
      <c r="PEY10" s="179"/>
      <c r="PEZ10" s="179"/>
      <c r="PFA10" s="179"/>
      <c r="PFB10" s="179"/>
      <c r="PFC10" s="179"/>
      <c r="PFD10" s="199"/>
      <c r="PFE10" s="199"/>
      <c r="PFF10" s="199"/>
      <c r="PFG10" s="199"/>
      <c r="PFH10" s="199"/>
      <c r="PFI10" s="199"/>
      <c r="PFJ10" s="199"/>
      <c r="PFK10" s="199"/>
      <c r="PFL10" s="189"/>
      <c r="PFM10" s="209"/>
      <c r="PFN10" s="179"/>
      <c r="PFO10" s="179"/>
      <c r="PFP10" s="179"/>
      <c r="PFQ10" s="179"/>
      <c r="PFR10" s="179"/>
      <c r="PFS10" s="179"/>
      <c r="PFT10" s="199"/>
      <c r="PFU10" s="199"/>
      <c r="PFV10" s="199"/>
      <c r="PFW10" s="199"/>
      <c r="PFX10" s="199"/>
      <c r="PFY10" s="199"/>
      <c r="PFZ10" s="199"/>
      <c r="PGA10" s="199"/>
      <c r="PGB10" s="189"/>
      <c r="PGC10" s="209"/>
      <c r="PGD10" s="179"/>
      <c r="PGE10" s="179"/>
      <c r="PGF10" s="179"/>
      <c r="PGG10" s="179"/>
      <c r="PGH10" s="179"/>
      <c r="PGI10" s="179"/>
      <c r="PGJ10" s="199"/>
      <c r="PGK10" s="199"/>
      <c r="PGL10" s="199"/>
      <c r="PGM10" s="199"/>
      <c r="PGN10" s="199"/>
      <c r="PGO10" s="199"/>
      <c r="PGP10" s="199"/>
      <c r="PGQ10" s="199"/>
      <c r="PGR10" s="189"/>
      <c r="PGS10" s="209"/>
      <c r="PGT10" s="179"/>
      <c r="PGU10" s="179"/>
      <c r="PGV10" s="179"/>
      <c r="PGW10" s="179"/>
      <c r="PGX10" s="179"/>
      <c r="PGY10" s="179"/>
      <c r="PGZ10" s="199"/>
      <c r="PHA10" s="199"/>
      <c r="PHB10" s="199"/>
      <c r="PHC10" s="199"/>
      <c r="PHD10" s="199"/>
      <c r="PHE10" s="199"/>
      <c r="PHF10" s="199"/>
      <c r="PHG10" s="199"/>
      <c r="PHH10" s="189"/>
      <c r="PHI10" s="209"/>
      <c r="PHJ10" s="179"/>
      <c r="PHK10" s="179"/>
      <c r="PHL10" s="179"/>
      <c r="PHM10" s="179"/>
      <c r="PHN10" s="179"/>
      <c r="PHO10" s="179"/>
      <c r="PHP10" s="199"/>
      <c r="PHQ10" s="199"/>
      <c r="PHR10" s="199"/>
      <c r="PHS10" s="199"/>
      <c r="PHT10" s="199"/>
      <c r="PHU10" s="199"/>
      <c r="PHV10" s="199"/>
      <c r="PHW10" s="199"/>
      <c r="PHX10" s="189"/>
      <c r="PHY10" s="209"/>
      <c r="PHZ10" s="179"/>
      <c r="PIA10" s="179"/>
      <c r="PIB10" s="179"/>
      <c r="PIC10" s="179"/>
      <c r="PID10" s="179"/>
      <c r="PIE10" s="179"/>
      <c r="PIF10" s="199"/>
      <c r="PIG10" s="199"/>
      <c r="PIH10" s="199"/>
      <c r="PII10" s="199"/>
      <c r="PIJ10" s="199"/>
      <c r="PIK10" s="199"/>
      <c r="PIL10" s="199"/>
      <c r="PIM10" s="199"/>
      <c r="PIN10" s="189"/>
      <c r="PIO10" s="209"/>
      <c r="PIP10" s="179"/>
      <c r="PIQ10" s="179"/>
      <c r="PIR10" s="179"/>
      <c r="PIS10" s="179"/>
      <c r="PIT10" s="179"/>
      <c r="PIU10" s="179"/>
      <c r="PIV10" s="199"/>
      <c r="PIW10" s="199"/>
      <c r="PIX10" s="199"/>
      <c r="PIY10" s="199"/>
      <c r="PIZ10" s="199"/>
      <c r="PJA10" s="199"/>
      <c r="PJB10" s="199"/>
      <c r="PJC10" s="199"/>
      <c r="PJD10" s="189"/>
      <c r="PJE10" s="209"/>
      <c r="PJF10" s="179"/>
      <c r="PJG10" s="179"/>
      <c r="PJH10" s="179"/>
      <c r="PJI10" s="179"/>
      <c r="PJJ10" s="179"/>
      <c r="PJK10" s="179"/>
      <c r="PJL10" s="199"/>
      <c r="PJM10" s="199"/>
      <c r="PJN10" s="199"/>
      <c r="PJO10" s="199"/>
      <c r="PJP10" s="199"/>
      <c r="PJQ10" s="199"/>
      <c r="PJR10" s="199"/>
      <c r="PJS10" s="199"/>
      <c r="PJT10" s="189"/>
      <c r="PJU10" s="209"/>
      <c r="PJV10" s="179"/>
      <c r="PJW10" s="179"/>
      <c r="PJX10" s="179"/>
      <c r="PJY10" s="179"/>
      <c r="PJZ10" s="179"/>
      <c r="PKA10" s="179"/>
      <c r="PKB10" s="199"/>
      <c r="PKC10" s="199"/>
      <c r="PKD10" s="199"/>
      <c r="PKE10" s="199"/>
      <c r="PKF10" s="199"/>
      <c r="PKG10" s="199"/>
      <c r="PKH10" s="199"/>
      <c r="PKI10" s="199"/>
      <c r="PKJ10" s="189"/>
      <c r="PKK10" s="209"/>
      <c r="PKL10" s="179"/>
      <c r="PKM10" s="179"/>
      <c r="PKN10" s="179"/>
      <c r="PKO10" s="179"/>
      <c r="PKP10" s="179"/>
      <c r="PKQ10" s="179"/>
      <c r="PKR10" s="199"/>
      <c r="PKS10" s="199"/>
      <c r="PKT10" s="199"/>
      <c r="PKU10" s="199"/>
      <c r="PKV10" s="199"/>
      <c r="PKW10" s="199"/>
      <c r="PKX10" s="199"/>
      <c r="PKY10" s="199"/>
      <c r="PKZ10" s="189"/>
      <c r="PLA10" s="209"/>
      <c r="PLB10" s="179"/>
      <c r="PLC10" s="179"/>
      <c r="PLD10" s="179"/>
      <c r="PLE10" s="179"/>
      <c r="PLF10" s="179"/>
      <c r="PLG10" s="179"/>
      <c r="PLH10" s="199"/>
      <c r="PLI10" s="199"/>
      <c r="PLJ10" s="199"/>
      <c r="PLK10" s="199"/>
      <c r="PLL10" s="199"/>
      <c r="PLM10" s="199"/>
      <c r="PLN10" s="199"/>
      <c r="PLO10" s="199"/>
      <c r="PLP10" s="189"/>
      <c r="PLQ10" s="209"/>
      <c r="PLR10" s="179"/>
      <c r="PLS10" s="179"/>
      <c r="PLT10" s="179"/>
      <c r="PLU10" s="179"/>
      <c r="PLV10" s="179"/>
      <c r="PLW10" s="179"/>
      <c r="PLX10" s="199"/>
      <c r="PLY10" s="199"/>
      <c r="PLZ10" s="199"/>
      <c r="PMA10" s="199"/>
      <c r="PMB10" s="199"/>
      <c r="PMC10" s="199"/>
      <c r="PMD10" s="199"/>
      <c r="PME10" s="199"/>
      <c r="PMF10" s="189"/>
      <c r="PMG10" s="209"/>
      <c r="PMH10" s="179"/>
      <c r="PMI10" s="179"/>
      <c r="PMJ10" s="179"/>
      <c r="PMK10" s="179"/>
      <c r="PML10" s="179"/>
      <c r="PMM10" s="179"/>
      <c r="PMN10" s="199"/>
      <c r="PMO10" s="199"/>
      <c r="PMP10" s="199"/>
      <c r="PMQ10" s="199"/>
      <c r="PMR10" s="199"/>
      <c r="PMS10" s="199"/>
      <c r="PMT10" s="199"/>
      <c r="PMU10" s="199"/>
      <c r="PMV10" s="189"/>
      <c r="PMW10" s="209"/>
      <c r="PMX10" s="179"/>
      <c r="PMY10" s="179"/>
      <c r="PMZ10" s="179"/>
      <c r="PNA10" s="179"/>
      <c r="PNB10" s="179"/>
      <c r="PNC10" s="179"/>
      <c r="PND10" s="199"/>
      <c r="PNE10" s="199"/>
      <c r="PNF10" s="199"/>
      <c r="PNG10" s="199"/>
      <c r="PNH10" s="199"/>
      <c r="PNI10" s="199"/>
      <c r="PNJ10" s="199"/>
      <c r="PNK10" s="199"/>
      <c r="PNL10" s="189"/>
      <c r="PNM10" s="209"/>
      <c r="PNN10" s="179"/>
      <c r="PNO10" s="179"/>
      <c r="PNP10" s="179"/>
      <c r="PNQ10" s="179"/>
      <c r="PNR10" s="179"/>
      <c r="PNS10" s="179"/>
      <c r="PNT10" s="199"/>
      <c r="PNU10" s="199"/>
      <c r="PNV10" s="199"/>
      <c r="PNW10" s="199"/>
      <c r="PNX10" s="199"/>
      <c r="PNY10" s="199"/>
      <c r="PNZ10" s="199"/>
      <c r="POA10" s="199"/>
      <c r="POB10" s="189"/>
      <c r="POC10" s="209"/>
      <c r="POD10" s="179"/>
      <c r="POE10" s="179"/>
      <c r="POF10" s="179"/>
      <c r="POG10" s="179"/>
      <c r="POH10" s="179"/>
      <c r="POI10" s="179"/>
      <c r="POJ10" s="199"/>
      <c r="POK10" s="199"/>
      <c r="POL10" s="199"/>
      <c r="POM10" s="199"/>
      <c r="PON10" s="199"/>
      <c r="POO10" s="199"/>
      <c r="POP10" s="199"/>
      <c r="POQ10" s="199"/>
      <c r="POR10" s="189"/>
      <c r="POS10" s="209"/>
      <c r="POT10" s="179"/>
      <c r="POU10" s="179"/>
      <c r="POV10" s="179"/>
      <c r="POW10" s="179"/>
      <c r="POX10" s="179"/>
      <c r="POY10" s="179"/>
      <c r="POZ10" s="199"/>
      <c r="PPA10" s="199"/>
      <c r="PPB10" s="199"/>
      <c r="PPC10" s="199"/>
      <c r="PPD10" s="199"/>
      <c r="PPE10" s="199"/>
      <c r="PPF10" s="199"/>
      <c r="PPG10" s="199"/>
      <c r="PPH10" s="189"/>
      <c r="PPI10" s="209"/>
      <c r="PPJ10" s="179"/>
      <c r="PPK10" s="179"/>
      <c r="PPL10" s="179"/>
      <c r="PPM10" s="179"/>
      <c r="PPN10" s="179"/>
      <c r="PPO10" s="179"/>
      <c r="PPP10" s="199"/>
      <c r="PPQ10" s="199"/>
      <c r="PPR10" s="199"/>
      <c r="PPS10" s="199"/>
      <c r="PPT10" s="199"/>
      <c r="PPU10" s="199"/>
      <c r="PPV10" s="199"/>
      <c r="PPW10" s="199"/>
      <c r="PPX10" s="189"/>
      <c r="PPY10" s="209"/>
      <c r="PPZ10" s="179"/>
      <c r="PQA10" s="179"/>
      <c r="PQB10" s="179"/>
      <c r="PQC10" s="179"/>
      <c r="PQD10" s="179"/>
      <c r="PQE10" s="179"/>
      <c r="PQF10" s="199"/>
      <c r="PQG10" s="199"/>
      <c r="PQH10" s="199"/>
      <c r="PQI10" s="199"/>
      <c r="PQJ10" s="199"/>
      <c r="PQK10" s="199"/>
      <c r="PQL10" s="199"/>
      <c r="PQM10" s="199"/>
      <c r="PQN10" s="189"/>
      <c r="PQO10" s="209"/>
      <c r="PQP10" s="179"/>
      <c r="PQQ10" s="179"/>
      <c r="PQR10" s="179"/>
      <c r="PQS10" s="179"/>
      <c r="PQT10" s="179"/>
      <c r="PQU10" s="179"/>
      <c r="PQV10" s="199"/>
      <c r="PQW10" s="199"/>
      <c r="PQX10" s="199"/>
      <c r="PQY10" s="199"/>
      <c r="PQZ10" s="199"/>
      <c r="PRA10" s="199"/>
      <c r="PRB10" s="199"/>
      <c r="PRC10" s="199"/>
      <c r="PRD10" s="189"/>
      <c r="PRE10" s="209"/>
      <c r="PRF10" s="179"/>
      <c r="PRG10" s="179"/>
      <c r="PRH10" s="179"/>
      <c r="PRI10" s="179"/>
      <c r="PRJ10" s="179"/>
      <c r="PRK10" s="179"/>
      <c r="PRL10" s="199"/>
      <c r="PRM10" s="199"/>
      <c r="PRN10" s="199"/>
      <c r="PRO10" s="199"/>
      <c r="PRP10" s="199"/>
      <c r="PRQ10" s="199"/>
      <c r="PRR10" s="199"/>
      <c r="PRS10" s="199"/>
      <c r="PRT10" s="189"/>
      <c r="PRU10" s="209"/>
      <c r="PRV10" s="179"/>
      <c r="PRW10" s="179"/>
      <c r="PRX10" s="179"/>
      <c r="PRY10" s="179"/>
      <c r="PRZ10" s="179"/>
      <c r="PSA10" s="179"/>
      <c r="PSB10" s="199"/>
      <c r="PSC10" s="199"/>
      <c r="PSD10" s="199"/>
      <c r="PSE10" s="199"/>
      <c r="PSF10" s="199"/>
      <c r="PSG10" s="199"/>
      <c r="PSH10" s="199"/>
      <c r="PSI10" s="199"/>
      <c r="PSJ10" s="189"/>
      <c r="PSK10" s="209"/>
      <c r="PSL10" s="179"/>
      <c r="PSM10" s="179"/>
      <c r="PSN10" s="179"/>
      <c r="PSO10" s="179"/>
      <c r="PSP10" s="179"/>
      <c r="PSQ10" s="179"/>
      <c r="PSR10" s="199"/>
      <c r="PSS10" s="199"/>
      <c r="PST10" s="199"/>
      <c r="PSU10" s="199"/>
      <c r="PSV10" s="199"/>
      <c r="PSW10" s="199"/>
      <c r="PSX10" s="199"/>
      <c r="PSY10" s="199"/>
      <c r="PSZ10" s="189"/>
      <c r="PTA10" s="209"/>
      <c r="PTB10" s="179"/>
      <c r="PTC10" s="179"/>
      <c r="PTD10" s="179"/>
      <c r="PTE10" s="179"/>
      <c r="PTF10" s="179"/>
      <c r="PTG10" s="179"/>
      <c r="PTH10" s="199"/>
      <c r="PTI10" s="199"/>
      <c r="PTJ10" s="199"/>
      <c r="PTK10" s="199"/>
      <c r="PTL10" s="199"/>
      <c r="PTM10" s="199"/>
      <c r="PTN10" s="199"/>
      <c r="PTO10" s="199"/>
      <c r="PTP10" s="189"/>
      <c r="PTQ10" s="209"/>
      <c r="PTR10" s="179"/>
      <c r="PTS10" s="179"/>
      <c r="PTT10" s="179"/>
      <c r="PTU10" s="179"/>
      <c r="PTV10" s="179"/>
      <c r="PTW10" s="179"/>
      <c r="PTX10" s="199"/>
      <c r="PTY10" s="199"/>
      <c r="PTZ10" s="199"/>
      <c r="PUA10" s="199"/>
      <c r="PUB10" s="199"/>
      <c r="PUC10" s="199"/>
      <c r="PUD10" s="199"/>
      <c r="PUE10" s="199"/>
      <c r="PUF10" s="189"/>
      <c r="PUG10" s="209"/>
      <c r="PUH10" s="179"/>
      <c r="PUI10" s="179"/>
      <c r="PUJ10" s="179"/>
      <c r="PUK10" s="179"/>
      <c r="PUL10" s="179"/>
      <c r="PUM10" s="179"/>
      <c r="PUN10" s="199"/>
      <c r="PUO10" s="199"/>
      <c r="PUP10" s="199"/>
      <c r="PUQ10" s="199"/>
      <c r="PUR10" s="199"/>
      <c r="PUS10" s="199"/>
      <c r="PUT10" s="199"/>
      <c r="PUU10" s="199"/>
      <c r="PUV10" s="189"/>
      <c r="PUW10" s="209"/>
      <c r="PUX10" s="179"/>
      <c r="PUY10" s="179"/>
      <c r="PUZ10" s="179"/>
      <c r="PVA10" s="179"/>
      <c r="PVB10" s="179"/>
      <c r="PVC10" s="179"/>
      <c r="PVD10" s="199"/>
      <c r="PVE10" s="199"/>
      <c r="PVF10" s="199"/>
      <c r="PVG10" s="199"/>
      <c r="PVH10" s="199"/>
      <c r="PVI10" s="199"/>
      <c r="PVJ10" s="199"/>
      <c r="PVK10" s="199"/>
      <c r="PVL10" s="189"/>
      <c r="PVM10" s="209"/>
      <c r="PVN10" s="179"/>
      <c r="PVO10" s="179"/>
      <c r="PVP10" s="179"/>
      <c r="PVQ10" s="179"/>
      <c r="PVR10" s="179"/>
      <c r="PVS10" s="179"/>
      <c r="PVT10" s="199"/>
      <c r="PVU10" s="199"/>
      <c r="PVV10" s="199"/>
      <c r="PVW10" s="199"/>
      <c r="PVX10" s="199"/>
      <c r="PVY10" s="199"/>
      <c r="PVZ10" s="199"/>
      <c r="PWA10" s="199"/>
      <c r="PWB10" s="189"/>
      <c r="PWC10" s="209"/>
      <c r="PWD10" s="179"/>
      <c r="PWE10" s="179"/>
      <c r="PWF10" s="179"/>
      <c r="PWG10" s="179"/>
      <c r="PWH10" s="179"/>
      <c r="PWI10" s="179"/>
      <c r="PWJ10" s="199"/>
      <c r="PWK10" s="199"/>
      <c r="PWL10" s="199"/>
      <c r="PWM10" s="199"/>
      <c r="PWN10" s="199"/>
      <c r="PWO10" s="199"/>
      <c r="PWP10" s="199"/>
      <c r="PWQ10" s="199"/>
      <c r="PWR10" s="189"/>
      <c r="PWS10" s="209"/>
      <c r="PWT10" s="179"/>
      <c r="PWU10" s="179"/>
      <c r="PWV10" s="179"/>
      <c r="PWW10" s="179"/>
      <c r="PWX10" s="179"/>
      <c r="PWY10" s="179"/>
      <c r="PWZ10" s="199"/>
      <c r="PXA10" s="199"/>
      <c r="PXB10" s="199"/>
      <c r="PXC10" s="199"/>
      <c r="PXD10" s="199"/>
      <c r="PXE10" s="199"/>
      <c r="PXF10" s="199"/>
      <c r="PXG10" s="199"/>
      <c r="PXH10" s="189"/>
      <c r="PXI10" s="209"/>
      <c r="PXJ10" s="179"/>
      <c r="PXK10" s="179"/>
      <c r="PXL10" s="179"/>
      <c r="PXM10" s="179"/>
      <c r="PXN10" s="179"/>
      <c r="PXO10" s="179"/>
      <c r="PXP10" s="199"/>
      <c r="PXQ10" s="199"/>
      <c r="PXR10" s="199"/>
      <c r="PXS10" s="199"/>
      <c r="PXT10" s="199"/>
      <c r="PXU10" s="199"/>
      <c r="PXV10" s="199"/>
      <c r="PXW10" s="199"/>
      <c r="PXX10" s="189"/>
      <c r="PXY10" s="209"/>
      <c r="PXZ10" s="179"/>
      <c r="PYA10" s="179"/>
      <c r="PYB10" s="179"/>
      <c r="PYC10" s="179"/>
      <c r="PYD10" s="179"/>
      <c r="PYE10" s="179"/>
      <c r="PYF10" s="199"/>
      <c r="PYG10" s="199"/>
      <c r="PYH10" s="199"/>
      <c r="PYI10" s="199"/>
      <c r="PYJ10" s="199"/>
      <c r="PYK10" s="199"/>
      <c r="PYL10" s="199"/>
      <c r="PYM10" s="199"/>
      <c r="PYN10" s="189"/>
      <c r="PYO10" s="209"/>
      <c r="PYP10" s="179"/>
      <c r="PYQ10" s="179"/>
      <c r="PYR10" s="179"/>
      <c r="PYS10" s="179"/>
      <c r="PYT10" s="179"/>
      <c r="PYU10" s="179"/>
      <c r="PYV10" s="199"/>
      <c r="PYW10" s="199"/>
      <c r="PYX10" s="199"/>
      <c r="PYY10" s="199"/>
      <c r="PYZ10" s="199"/>
      <c r="PZA10" s="199"/>
      <c r="PZB10" s="199"/>
      <c r="PZC10" s="199"/>
      <c r="PZD10" s="189"/>
      <c r="PZE10" s="209"/>
      <c r="PZF10" s="179"/>
      <c r="PZG10" s="179"/>
      <c r="PZH10" s="179"/>
      <c r="PZI10" s="179"/>
      <c r="PZJ10" s="179"/>
      <c r="PZK10" s="179"/>
      <c r="PZL10" s="199"/>
      <c r="PZM10" s="199"/>
      <c r="PZN10" s="199"/>
      <c r="PZO10" s="199"/>
      <c r="PZP10" s="199"/>
      <c r="PZQ10" s="199"/>
      <c r="PZR10" s="199"/>
      <c r="PZS10" s="199"/>
      <c r="PZT10" s="189"/>
      <c r="PZU10" s="209"/>
      <c r="PZV10" s="179"/>
      <c r="PZW10" s="179"/>
      <c r="PZX10" s="179"/>
      <c r="PZY10" s="179"/>
      <c r="PZZ10" s="179"/>
      <c r="QAA10" s="179"/>
      <c r="QAB10" s="199"/>
      <c r="QAC10" s="199"/>
      <c r="QAD10" s="199"/>
      <c r="QAE10" s="199"/>
      <c r="QAF10" s="199"/>
      <c r="QAG10" s="199"/>
      <c r="QAH10" s="199"/>
      <c r="QAI10" s="199"/>
      <c r="QAJ10" s="189"/>
      <c r="QAK10" s="209"/>
      <c r="QAL10" s="179"/>
      <c r="QAM10" s="179"/>
      <c r="QAN10" s="179"/>
      <c r="QAO10" s="179"/>
      <c r="QAP10" s="179"/>
      <c r="QAQ10" s="179"/>
      <c r="QAR10" s="199"/>
      <c r="QAS10" s="199"/>
      <c r="QAT10" s="199"/>
      <c r="QAU10" s="199"/>
      <c r="QAV10" s="199"/>
      <c r="QAW10" s="199"/>
      <c r="QAX10" s="199"/>
      <c r="QAY10" s="199"/>
      <c r="QAZ10" s="189"/>
      <c r="QBA10" s="209"/>
      <c r="QBB10" s="179"/>
      <c r="QBC10" s="179"/>
      <c r="QBD10" s="179"/>
      <c r="QBE10" s="179"/>
      <c r="QBF10" s="179"/>
      <c r="QBG10" s="179"/>
      <c r="QBH10" s="199"/>
      <c r="QBI10" s="199"/>
      <c r="QBJ10" s="199"/>
      <c r="QBK10" s="199"/>
      <c r="QBL10" s="199"/>
      <c r="QBM10" s="199"/>
      <c r="QBN10" s="199"/>
      <c r="QBO10" s="199"/>
      <c r="QBP10" s="189"/>
      <c r="QBQ10" s="209"/>
      <c r="QBR10" s="179"/>
      <c r="QBS10" s="179"/>
      <c r="QBT10" s="179"/>
      <c r="QBU10" s="179"/>
      <c r="QBV10" s="179"/>
      <c r="QBW10" s="179"/>
      <c r="QBX10" s="199"/>
      <c r="QBY10" s="199"/>
      <c r="QBZ10" s="199"/>
      <c r="QCA10" s="199"/>
      <c r="QCB10" s="199"/>
      <c r="QCC10" s="199"/>
      <c r="QCD10" s="199"/>
      <c r="QCE10" s="199"/>
      <c r="QCF10" s="189"/>
      <c r="QCG10" s="209"/>
      <c r="QCH10" s="179"/>
      <c r="QCI10" s="179"/>
      <c r="QCJ10" s="179"/>
      <c r="QCK10" s="179"/>
      <c r="QCL10" s="179"/>
      <c r="QCM10" s="179"/>
      <c r="QCN10" s="199"/>
      <c r="QCO10" s="199"/>
      <c r="QCP10" s="199"/>
      <c r="QCQ10" s="199"/>
      <c r="QCR10" s="199"/>
      <c r="QCS10" s="199"/>
      <c r="QCT10" s="199"/>
      <c r="QCU10" s="199"/>
      <c r="QCV10" s="189"/>
      <c r="QCW10" s="209"/>
      <c r="QCX10" s="179"/>
      <c r="QCY10" s="179"/>
      <c r="QCZ10" s="179"/>
      <c r="QDA10" s="179"/>
      <c r="QDB10" s="179"/>
      <c r="QDC10" s="179"/>
      <c r="QDD10" s="199"/>
      <c r="QDE10" s="199"/>
      <c r="QDF10" s="199"/>
      <c r="QDG10" s="199"/>
      <c r="QDH10" s="199"/>
      <c r="QDI10" s="199"/>
      <c r="QDJ10" s="199"/>
      <c r="QDK10" s="199"/>
      <c r="QDL10" s="189"/>
      <c r="QDM10" s="209"/>
      <c r="QDN10" s="179"/>
      <c r="QDO10" s="179"/>
      <c r="QDP10" s="179"/>
      <c r="QDQ10" s="179"/>
      <c r="QDR10" s="179"/>
      <c r="QDS10" s="179"/>
      <c r="QDT10" s="199"/>
      <c r="QDU10" s="199"/>
      <c r="QDV10" s="199"/>
      <c r="QDW10" s="199"/>
      <c r="QDX10" s="199"/>
      <c r="QDY10" s="199"/>
      <c r="QDZ10" s="199"/>
      <c r="QEA10" s="199"/>
      <c r="QEB10" s="189"/>
      <c r="QEC10" s="209"/>
      <c r="QED10" s="179"/>
      <c r="QEE10" s="179"/>
      <c r="QEF10" s="179"/>
      <c r="QEG10" s="179"/>
      <c r="QEH10" s="179"/>
      <c r="QEI10" s="179"/>
      <c r="QEJ10" s="199"/>
      <c r="QEK10" s="199"/>
      <c r="QEL10" s="199"/>
      <c r="QEM10" s="199"/>
      <c r="QEN10" s="199"/>
      <c r="QEO10" s="199"/>
      <c r="QEP10" s="199"/>
      <c r="QEQ10" s="199"/>
      <c r="QER10" s="189"/>
      <c r="QES10" s="209"/>
      <c r="QET10" s="179"/>
      <c r="QEU10" s="179"/>
      <c r="QEV10" s="179"/>
      <c r="QEW10" s="179"/>
      <c r="QEX10" s="179"/>
      <c r="QEY10" s="179"/>
      <c r="QEZ10" s="199"/>
      <c r="QFA10" s="199"/>
      <c r="QFB10" s="199"/>
      <c r="QFC10" s="199"/>
      <c r="QFD10" s="199"/>
      <c r="QFE10" s="199"/>
      <c r="QFF10" s="199"/>
      <c r="QFG10" s="199"/>
      <c r="QFH10" s="189"/>
      <c r="QFI10" s="209"/>
      <c r="QFJ10" s="179"/>
      <c r="QFK10" s="179"/>
      <c r="QFL10" s="179"/>
      <c r="QFM10" s="179"/>
      <c r="QFN10" s="179"/>
      <c r="QFO10" s="179"/>
      <c r="QFP10" s="199"/>
      <c r="QFQ10" s="199"/>
      <c r="QFR10" s="199"/>
      <c r="QFS10" s="199"/>
      <c r="QFT10" s="199"/>
      <c r="QFU10" s="199"/>
      <c r="QFV10" s="199"/>
      <c r="QFW10" s="199"/>
      <c r="QFX10" s="189"/>
      <c r="QFY10" s="209"/>
      <c r="QFZ10" s="179"/>
      <c r="QGA10" s="179"/>
      <c r="QGB10" s="179"/>
      <c r="QGC10" s="179"/>
      <c r="QGD10" s="179"/>
      <c r="QGE10" s="179"/>
      <c r="QGF10" s="199"/>
      <c r="QGG10" s="199"/>
      <c r="QGH10" s="199"/>
      <c r="QGI10" s="199"/>
      <c r="QGJ10" s="199"/>
      <c r="QGK10" s="199"/>
      <c r="QGL10" s="199"/>
      <c r="QGM10" s="199"/>
      <c r="QGN10" s="189"/>
      <c r="QGO10" s="209"/>
      <c r="QGP10" s="179"/>
      <c r="QGQ10" s="179"/>
      <c r="QGR10" s="179"/>
      <c r="QGS10" s="179"/>
      <c r="QGT10" s="179"/>
      <c r="QGU10" s="179"/>
      <c r="QGV10" s="199"/>
      <c r="QGW10" s="199"/>
      <c r="QGX10" s="199"/>
      <c r="QGY10" s="199"/>
      <c r="QGZ10" s="199"/>
      <c r="QHA10" s="199"/>
      <c r="QHB10" s="199"/>
      <c r="QHC10" s="199"/>
      <c r="QHD10" s="189"/>
      <c r="QHE10" s="209"/>
      <c r="QHF10" s="179"/>
      <c r="QHG10" s="179"/>
      <c r="QHH10" s="179"/>
      <c r="QHI10" s="179"/>
      <c r="QHJ10" s="179"/>
      <c r="QHK10" s="179"/>
      <c r="QHL10" s="199"/>
      <c r="QHM10" s="199"/>
      <c r="QHN10" s="199"/>
      <c r="QHO10" s="199"/>
      <c r="QHP10" s="199"/>
      <c r="QHQ10" s="199"/>
      <c r="QHR10" s="199"/>
      <c r="QHS10" s="199"/>
      <c r="QHT10" s="189"/>
      <c r="QHU10" s="209"/>
      <c r="QHV10" s="179"/>
      <c r="QHW10" s="179"/>
      <c r="QHX10" s="179"/>
      <c r="QHY10" s="179"/>
      <c r="QHZ10" s="179"/>
      <c r="QIA10" s="179"/>
      <c r="QIB10" s="199"/>
      <c r="QIC10" s="199"/>
      <c r="QID10" s="199"/>
      <c r="QIE10" s="199"/>
      <c r="QIF10" s="199"/>
      <c r="QIG10" s="199"/>
      <c r="QIH10" s="199"/>
      <c r="QII10" s="199"/>
      <c r="QIJ10" s="189"/>
      <c r="QIK10" s="209"/>
      <c r="QIL10" s="179"/>
      <c r="QIM10" s="179"/>
      <c r="QIN10" s="179"/>
      <c r="QIO10" s="179"/>
      <c r="QIP10" s="179"/>
      <c r="QIQ10" s="179"/>
      <c r="QIR10" s="199"/>
      <c r="QIS10" s="199"/>
      <c r="QIT10" s="199"/>
      <c r="QIU10" s="199"/>
      <c r="QIV10" s="199"/>
      <c r="QIW10" s="199"/>
      <c r="QIX10" s="199"/>
      <c r="QIY10" s="199"/>
      <c r="QIZ10" s="189"/>
      <c r="QJA10" s="209"/>
      <c r="QJB10" s="179"/>
      <c r="QJC10" s="179"/>
      <c r="QJD10" s="179"/>
      <c r="QJE10" s="179"/>
      <c r="QJF10" s="179"/>
      <c r="QJG10" s="179"/>
      <c r="QJH10" s="199"/>
      <c r="QJI10" s="199"/>
      <c r="QJJ10" s="199"/>
      <c r="QJK10" s="199"/>
      <c r="QJL10" s="199"/>
      <c r="QJM10" s="199"/>
      <c r="QJN10" s="199"/>
      <c r="QJO10" s="199"/>
      <c r="QJP10" s="189"/>
      <c r="QJQ10" s="209"/>
      <c r="QJR10" s="179"/>
      <c r="QJS10" s="179"/>
      <c r="QJT10" s="179"/>
      <c r="QJU10" s="179"/>
      <c r="QJV10" s="179"/>
      <c r="QJW10" s="179"/>
      <c r="QJX10" s="199"/>
      <c r="QJY10" s="199"/>
      <c r="QJZ10" s="199"/>
      <c r="QKA10" s="199"/>
      <c r="QKB10" s="199"/>
      <c r="QKC10" s="199"/>
      <c r="QKD10" s="199"/>
      <c r="QKE10" s="199"/>
      <c r="QKF10" s="189"/>
      <c r="QKG10" s="209"/>
      <c r="QKH10" s="179"/>
      <c r="QKI10" s="179"/>
      <c r="QKJ10" s="179"/>
      <c r="QKK10" s="179"/>
      <c r="QKL10" s="179"/>
      <c r="QKM10" s="179"/>
      <c r="QKN10" s="199"/>
      <c r="QKO10" s="199"/>
      <c r="QKP10" s="199"/>
      <c r="QKQ10" s="199"/>
      <c r="QKR10" s="199"/>
      <c r="QKS10" s="199"/>
      <c r="QKT10" s="199"/>
      <c r="QKU10" s="199"/>
      <c r="QKV10" s="189"/>
      <c r="QKW10" s="209"/>
      <c r="QKX10" s="179"/>
      <c r="QKY10" s="179"/>
      <c r="QKZ10" s="179"/>
      <c r="QLA10" s="179"/>
      <c r="QLB10" s="179"/>
      <c r="QLC10" s="179"/>
      <c r="QLD10" s="199"/>
      <c r="QLE10" s="199"/>
      <c r="QLF10" s="199"/>
      <c r="QLG10" s="199"/>
      <c r="QLH10" s="199"/>
      <c r="QLI10" s="199"/>
      <c r="QLJ10" s="199"/>
      <c r="QLK10" s="199"/>
      <c r="QLL10" s="189"/>
      <c r="QLM10" s="209"/>
      <c r="QLN10" s="179"/>
      <c r="QLO10" s="179"/>
      <c r="QLP10" s="179"/>
      <c r="QLQ10" s="179"/>
      <c r="QLR10" s="179"/>
      <c r="QLS10" s="179"/>
      <c r="QLT10" s="199"/>
      <c r="QLU10" s="199"/>
      <c r="QLV10" s="199"/>
      <c r="QLW10" s="199"/>
      <c r="QLX10" s="199"/>
      <c r="QLY10" s="199"/>
      <c r="QLZ10" s="199"/>
      <c r="QMA10" s="199"/>
      <c r="QMB10" s="189"/>
      <c r="QMC10" s="209"/>
      <c r="QMD10" s="179"/>
      <c r="QME10" s="179"/>
      <c r="QMF10" s="179"/>
      <c r="QMG10" s="179"/>
      <c r="QMH10" s="179"/>
      <c r="QMI10" s="179"/>
      <c r="QMJ10" s="199"/>
      <c r="QMK10" s="199"/>
      <c r="QML10" s="199"/>
      <c r="QMM10" s="199"/>
      <c r="QMN10" s="199"/>
      <c r="QMO10" s="199"/>
      <c r="QMP10" s="199"/>
      <c r="QMQ10" s="199"/>
      <c r="QMR10" s="189"/>
      <c r="QMS10" s="209"/>
      <c r="QMT10" s="179"/>
      <c r="QMU10" s="179"/>
      <c r="QMV10" s="179"/>
      <c r="QMW10" s="179"/>
      <c r="QMX10" s="179"/>
      <c r="QMY10" s="179"/>
      <c r="QMZ10" s="199"/>
      <c r="QNA10" s="199"/>
      <c r="QNB10" s="199"/>
      <c r="QNC10" s="199"/>
      <c r="QND10" s="199"/>
      <c r="QNE10" s="199"/>
      <c r="QNF10" s="199"/>
      <c r="QNG10" s="199"/>
      <c r="QNH10" s="189"/>
      <c r="QNI10" s="209"/>
      <c r="QNJ10" s="179"/>
      <c r="QNK10" s="179"/>
      <c r="QNL10" s="179"/>
      <c r="QNM10" s="179"/>
      <c r="QNN10" s="179"/>
      <c r="QNO10" s="179"/>
      <c r="QNP10" s="199"/>
      <c r="QNQ10" s="199"/>
      <c r="QNR10" s="199"/>
      <c r="QNS10" s="199"/>
      <c r="QNT10" s="199"/>
      <c r="QNU10" s="199"/>
      <c r="QNV10" s="199"/>
      <c r="QNW10" s="199"/>
      <c r="QNX10" s="189"/>
      <c r="QNY10" s="209"/>
      <c r="QNZ10" s="179"/>
      <c r="QOA10" s="179"/>
      <c r="QOB10" s="179"/>
      <c r="QOC10" s="179"/>
      <c r="QOD10" s="179"/>
      <c r="QOE10" s="179"/>
      <c r="QOF10" s="199"/>
      <c r="QOG10" s="199"/>
      <c r="QOH10" s="199"/>
      <c r="QOI10" s="199"/>
      <c r="QOJ10" s="199"/>
      <c r="QOK10" s="199"/>
      <c r="QOL10" s="199"/>
      <c r="QOM10" s="199"/>
      <c r="QON10" s="189"/>
      <c r="QOO10" s="209"/>
      <c r="QOP10" s="179"/>
      <c r="QOQ10" s="179"/>
      <c r="QOR10" s="179"/>
      <c r="QOS10" s="179"/>
      <c r="QOT10" s="179"/>
      <c r="QOU10" s="179"/>
      <c r="QOV10" s="199"/>
      <c r="QOW10" s="199"/>
      <c r="QOX10" s="199"/>
      <c r="QOY10" s="199"/>
      <c r="QOZ10" s="199"/>
      <c r="QPA10" s="199"/>
      <c r="QPB10" s="199"/>
      <c r="QPC10" s="199"/>
      <c r="QPD10" s="189"/>
      <c r="QPE10" s="209"/>
      <c r="QPF10" s="179"/>
      <c r="QPG10" s="179"/>
      <c r="QPH10" s="179"/>
      <c r="QPI10" s="179"/>
      <c r="QPJ10" s="179"/>
      <c r="QPK10" s="179"/>
      <c r="QPL10" s="199"/>
      <c r="QPM10" s="199"/>
      <c r="QPN10" s="199"/>
      <c r="QPO10" s="199"/>
      <c r="QPP10" s="199"/>
      <c r="QPQ10" s="199"/>
      <c r="QPR10" s="199"/>
      <c r="QPS10" s="199"/>
      <c r="QPT10" s="189"/>
      <c r="QPU10" s="209"/>
      <c r="QPV10" s="179"/>
      <c r="QPW10" s="179"/>
      <c r="QPX10" s="179"/>
      <c r="QPY10" s="179"/>
      <c r="QPZ10" s="179"/>
      <c r="QQA10" s="179"/>
      <c r="QQB10" s="199"/>
      <c r="QQC10" s="199"/>
      <c r="QQD10" s="199"/>
      <c r="QQE10" s="199"/>
      <c r="QQF10" s="199"/>
      <c r="QQG10" s="199"/>
      <c r="QQH10" s="199"/>
      <c r="QQI10" s="199"/>
      <c r="QQJ10" s="189"/>
      <c r="QQK10" s="209"/>
      <c r="QQL10" s="179"/>
      <c r="QQM10" s="179"/>
      <c r="QQN10" s="179"/>
      <c r="QQO10" s="179"/>
      <c r="QQP10" s="179"/>
      <c r="QQQ10" s="179"/>
      <c r="QQR10" s="199"/>
      <c r="QQS10" s="199"/>
      <c r="QQT10" s="199"/>
      <c r="QQU10" s="199"/>
      <c r="QQV10" s="199"/>
      <c r="QQW10" s="199"/>
      <c r="QQX10" s="199"/>
      <c r="QQY10" s="199"/>
      <c r="QQZ10" s="189"/>
      <c r="QRA10" s="209"/>
      <c r="QRB10" s="179"/>
      <c r="QRC10" s="179"/>
      <c r="QRD10" s="179"/>
      <c r="QRE10" s="179"/>
      <c r="QRF10" s="179"/>
      <c r="QRG10" s="179"/>
      <c r="QRH10" s="199"/>
      <c r="QRI10" s="199"/>
      <c r="QRJ10" s="199"/>
      <c r="QRK10" s="199"/>
      <c r="QRL10" s="199"/>
      <c r="QRM10" s="199"/>
      <c r="QRN10" s="199"/>
      <c r="QRO10" s="199"/>
      <c r="QRP10" s="189"/>
      <c r="QRQ10" s="209"/>
      <c r="QRR10" s="179"/>
      <c r="QRS10" s="179"/>
      <c r="QRT10" s="179"/>
      <c r="QRU10" s="179"/>
      <c r="QRV10" s="179"/>
      <c r="QRW10" s="179"/>
      <c r="QRX10" s="199"/>
      <c r="QRY10" s="199"/>
      <c r="QRZ10" s="199"/>
      <c r="QSA10" s="199"/>
      <c r="QSB10" s="199"/>
      <c r="QSC10" s="199"/>
      <c r="QSD10" s="199"/>
      <c r="QSE10" s="199"/>
      <c r="QSF10" s="189"/>
      <c r="QSG10" s="209"/>
      <c r="QSH10" s="179"/>
      <c r="QSI10" s="179"/>
      <c r="QSJ10" s="179"/>
      <c r="QSK10" s="179"/>
      <c r="QSL10" s="179"/>
      <c r="QSM10" s="179"/>
      <c r="QSN10" s="199"/>
      <c r="QSO10" s="199"/>
      <c r="QSP10" s="199"/>
      <c r="QSQ10" s="199"/>
      <c r="QSR10" s="199"/>
      <c r="QSS10" s="199"/>
      <c r="QST10" s="199"/>
      <c r="QSU10" s="199"/>
      <c r="QSV10" s="189"/>
      <c r="QSW10" s="209"/>
      <c r="QSX10" s="179"/>
      <c r="QSY10" s="179"/>
      <c r="QSZ10" s="179"/>
      <c r="QTA10" s="179"/>
      <c r="QTB10" s="179"/>
      <c r="QTC10" s="179"/>
      <c r="QTD10" s="199"/>
      <c r="QTE10" s="199"/>
      <c r="QTF10" s="199"/>
      <c r="QTG10" s="199"/>
      <c r="QTH10" s="199"/>
      <c r="QTI10" s="199"/>
      <c r="QTJ10" s="199"/>
      <c r="QTK10" s="199"/>
      <c r="QTL10" s="189"/>
      <c r="QTM10" s="209"/>
      <c r="QTN10" s="179"/>
      <c r="QTO10" s="179"/>
      <c r="QTP10" s="179"/>
      <c r="QTQ10" s="179"/>
      <c r="QTR10" s="179"/>
      <c r="QTS10" s="179"/>
      <c r="QTT10" s="199"/>
      <c r="QTU10" s="199"/>
      <c r="QTV10" s="199"/>
      <c r="QTW10" s="199"/>
      <c r="QTX10" s="199"/>
      <c r="QTY10" s="199"/>
      <c r="QTZ10" s="199"/>
      <c r="QUA10" s="199"/>
      <c r="QUB10" s="189"/>
      <c r="QUC10" s="209"/>
      <c r="QUD10" s="179"/>
      <c r="QUE10" s="179"/>
      <c r="QUF10" s="179"/>
      <c r="QUG10" s="179"/>
      <c r="QUH10" s="179"/>
      <c r="QUI10" s="179"/>
      <c r="QUJ10" s="199"/>
      <c r="QUK10" s="199"/>
      <c r="QUL10" s="199"/>
      <c r="QUM10" s="199"/>
      <c r="QUN10" s="199"/>
      <c r="QUO10" s="199"/>
      <c r="QUP10" s="199"/>
      <c r="QUQ10" s="199"/>
      <c r="QUR10" s="189"/>
      <c r="QUS10" s="209"/>
      <c r="QUT10" s="179"/>
      <c r="QUU10" s="179"/>
      <c r="QUV10" s="179"/>
      <c r="QUW10" s="179"/>
      <c r="QUX10" s="179"/>
      <c r="QUY10" s="179"/>
      <c r="QUZ10" s="199"/>
      <c r="QVA10" s="199"/>
      <c r="QVB10" s="199"/>
      <c r="QVC10" s="199"/>
      <c r="QVD10" s="199"/>
      <c r="QVE10" s="199"/>
      <c r="QVF10" s="199"/>
      <c r="QVG10" s="199"/>
      <c r="QVH10" s="189"/>
      <c r="QVI10" s="209"/>
      <c r="QVJ10" s="179"/>
      <c r="QVK10" s="179"/>
      <c r="QVL10" s="179"/>
      <c r="QVM10" s="179"/>
      <c r="QVN10" s="179"/>
      <c r="QVO10" s="179"/>
      <c r="QVP10" s="199"/>
      <c r="QVQ10" s="199"/>
      <c r="QVR10" s="199"/>
      <c r="QVS10" s="199"/>
      <c r="QVT10" s="199"/>
      <c r="QVU10" s="199"/>
      <c r="QVV10" s="199"/>
      <c r="QVW10" s="199"/>
      <c r="QVX10" s="189"/>
      <c r="QVY10" s="209"/>
      <c r="QVZ10" s="179"/>
      <c r="QWA10" s="179"/>
      <c r="QWB10" s="179"/>
      <c r="QWC10" s="179"/>
      <c r="QWD10" s="179"/>
      <c r="QWE10" s="179"/>
      <c r="QWF10" s="199"/>
      <c r="QWG10" s="199"/>
      <c r="QWH10" s="199"/>
      <c r="QWI10" s="199"/>
      <c r="QWJ10" s="199"/>
      <c r="QWK10" s="199"/>
      <c r="QWL10" s="199"/>
      <c r="QWM10" s="199"/>
      <c r="QWN10" s="189"/>
      <c r="QWO10" s="209"/>
      <c r="QWP10" s="179"/>
      <c r="QWQ10" s="179"/>
      <c r="QWR10" s="179"/>
      <c r="QWS10" s="179"/>
      <c r="QWT10" s="179"/>
      <c r="QWU10" s="179"/>
      <c r="QWV10" s="199"/>
      <c r="QWW10" s="199"/>
      <c r="QWX10" s="199"/>
      <c r="QWY10" s="199"/>
      <c r="QWZ10" s="199"/>
      <c r="QXA10" s="199"/>
      <c r="QXB10" s="199"/>
      <c r="QXC10" s="199"/>
      <c r="QXD10" s="189"/>
      <c r="QXE10" s="209"/>
      <c r="QXF10" s="179"/>
      <c r="QXG10" s="179"/>
      <c r="QXH10" s="179"/>
      <c r="QXI10" s="179"/>
      <c r="QXJ10" s="179"/>
      <c r="QXK10" s="179"/>
      <c r="QXL10" s="199"/>
      <c r="QXM10" s="199"/>
      <c r="QXN10" s="199"/>
      <c r="QXO10" s="199"/>
      <c r="QXP10" s="199"/>
      <c r="QXQ10" s="199"/>
      <c r="QXR10" s="199"/>
      <c r="QXS10" s="199"/>
      <c r="QXT10" s="189"/>
      <c r="QXU10" s="209"/>
      <c r="QXV10" s="179"/>
      <c r="QXW10" s="179"/>
      <c r="QXX10" s="179"/>
      <c r="QXY10" s="179"/>
      <c r="QXZ10" s="179"/>
      <c r="QYA10" s="179"/>
      <c r="QYB10" s="199"/>
      <c r="QYC10" s="199"/>
      <c r="QYD10" s="199"/>
      <c r="QYE10" s="199"/>
      <c r="QYF10" s="199"/>
      <c r="QYG10" s="199"/>
      <c r="QYH10" s="199"/>
      <c r="QYI10" s="199"/>
      <c r="QYJ10" s="189"/>
      <c r="QYK10" s="209"/>
      <c r="QYL10" s="179"/>
      <c r="QYM10" s="179"/>
      <c r="QYN10" s="179"/>
      <c r="QYO10" s="179"/>
      <c r="QYP10" s="179"/>
      <c r="QYQ10" s="179"/>
      <c r="QYR10" s="199"/>
      <c r="QYS10" s="199"/>
      <c r="QYT10" s="199"/>
      <c r="QYU10" s="199"/>
      <c r="QYV10" s="199"/>
      <c r="QYW10" s="199"/>
      <c r="QYX10" s="199"/>
      <c r="QYY10" s="199"/>
      <c r="QYZ10" s="189"/>
      <c r="QZA10" s="209"/>
      <c r="QZB10" s="179"/>
      <c r="QZC10" s="179"/>
      <c r="QZD10" s="179"/>
      <c r="QZE10" s="179"/>
      <c r="QZF10" s="179"/>
      <c r="QZG10" s="179"/>
      <c r="QZH10" s="199"/>
      <c r="QZI10" s="199"/>
      <c r="QZJ10" s="199"/>
      <c r="QZK10" s="199"/>
      <c r="QZL10" s="199"/>
      <c r="QZM10" s="199"/>
      <c r="QZN10" s="199"/>
      <c r="QZO10" s="199"/>
      <c r="QZP10" s="189"/>
      <c r="QZQ10" s="209"/>
      <c r="QZR10" s="179"/>
      <c r="QZS10" s="179"/>
      <c r="QZT10" s="179"/>
      <c r="QZU10" s="179"/>
      <c r="QZV10" s="179"/>
      <c r="QZW10" s="179"/>
      <c r="QZX10" s="199"/>
      <c r="QZY10" s="199"/>
      <c r="QZZ10" s="199"/>
      <c r="RAA10" s="199"/>
      <c r="RAB10" s="199"/>
      <c r="RAC10" s="199"/>
      <c r="RAD10" s="199"/>
      <c r="RAE10" s="199"/>
      <c r="RAF10" s="189"/>
      <c r="RAG10" s="209"/>
      <c r="RAH10" s="179"/>
      <c r="RAI10" s="179"/>
      <c r="RAJ10" s="179"/>
      <c r="RAK10" s="179"/>
      <c r="RAL10" s="179"/>
      <c r="RAM10" s="179"/>
      <c r="RAN10" s="199"/>
      <c r="RAO10" s="199"/>
      <c r="RAP10" s="199"/>
      <c r="RAQ10" s="199"/>
      <c r="RAR10" s="199"/>
      <c r="RAS10" s="199"/>
      <c r="RAT10" s="199"/>
      <c r="RAU10" s="199"/>
      <c r="RAV10" s="189"/>
      <c r="RAW10" s="209"/>
      <c r="RAX10" s="179"/>
      <c r="RAY10" s="179"/>
      <c r="RAZ10" s="179"/>
      <c r="RBA10" s="179"/>
      <c r="RBB10" s="179"/>
      <c r="RBC10" s="179"/>
      <c r="RBD10" s="199"/>
      <c r="RBE10" s="199"/>
      <c r="RBF10" s="199"/>
      <c r="RBG10" s="199"/>
      <c r="RBH10" s="199"/>
      <c r="RBI10" s="199"/>
      <c r="RBJ10" s="199"/>
      <c r="RBK10" s="199"/>
      <c r="RBL10" s="189"/>
      <c r="RBM10" s="209"/>
      <c r="RBN10" s="179"/>
      <c r="RBO10" s="179"/>
      <c r="RBP10" s="179"/>
      <c r="RBQ10" s="179"/>
      <c r="RBR10" s="179"/>
      <c r="RBS10" s="179"/>
      <c r="RBT10" s="199"/>
      <c r="RBU10" s="199"/>
      <c r="RBV10" s="199"/>
      <c r="RBW10" s="199"/>
      <c r="RBX10" s="199"/>
      <c r="RBY10" s="199"/>
      <c r="RBZ10" s="199"/>
      <c r="RCA10" s="199"/>
      <c r="RCB10" s="189"/>
      <c r="RCC10" s="209"/>
      <c r="RCD10" s="179"/>
      <c r="RCE10" s="179"/>
      <c r="RCF10" s="179"/>
      <c r="RCG10" s="179"/>
      <c r="RCH10" s="179"/>
      <c r="RCI10" s="179"/>
      <c r="RCJ10" s="199"/>
      <c r="RCK10" s="199"/>
      <c r="RCL10" s="199"/>
      <c r="RCM10" s="199"/>
      <c r="RCN10" s="199"/>
      <c r="RCO10" s="199"/>
      <c r="RCP10" s="199"/>
      <c r="RCQ10" s="199"/>
      <c r="RCR10" s="189"/>
      <c r="RCS10" s="209"/>
      <c r="RCT10" s="179"/>
      <c r="RCU10" s="179"/>
      <c r="RCV10" s="179"/>
      <c r="RCW10" s="179"/>
      <c r="RCX10" s="179"/>
      <c r="RCY10" s="179"/>
      <c r="RCZ10" s="199"/>
      <c r="RDA10" s="199"/>
      <c r="RDB10" s="199"/>
      <c r="RDC10" s="199"/>
      <c r="RDD10" s="199"/>
      <c r="RDE10" s="199"/>
      <c r="RDF10" s="199"/>
      <c r="RDG10" s="199"/>
      <c r="RDH10" s="189"/>
      <c r="RDI10" s="209"/>
      <c r="RDJ10" s="179"/>
      <c r="RDK10" s="179"/>
      <c r="RDL10" s="179"/>
      <c r="RDM10" s="179"/>
      <c r="RDN10" s="179"/>
      <c r="RDO10" s="179"/>
      <c r="RDP10" s="199"/>
      <c r="RDQ10" s="199"/>
      <c r="RDR10" s="199"/>
      <c r="RDS10" s="199"/>
      <c r="RDT10" s="199"/>
      <c r="RDU10" s="199"/>
      <c r="RDV10" s="199"/>
      <c r="RDW10" s="199"/>
      <c r="RDX10" s="189"/>
      <c r="RDY10" s="209"/>
      <c r="RDZ10" s="179"/>
      <c r="REA10" s="179"/>
      <c r="REB10" s="179"/>
      <c r="REC10" s="179"/>
      <c r="RED10" s="179"/>
      <c r="REE10" s="179"/>
      <c r="REF10" s="199"/>
      <c r="REG10" s="199"/>
      <c r="REH10" s="199"/>
      <c r="REI10" s="199"/>
      <c r="REJ10" s="199"/>
      <c r="REK10" s="199"/>
      <c r="REL10" s="199"/>
      <c r="REM10" s="199"/>
      <c r="REN10" s="189"/>
      <c r="REO10" s="209"/>
      <c r="REP10" s="179"/>
      <c r="REQ10" s="179"/>
      <c r="RER10" s="179"/>
      <c r="RES10" s="179"/>
      <c r="RET10" s="179"/>
      <c r="REU10" s="179"/>
      <c r="REV10" s="199"/>
      <c r="REW10" s="199"/>
      <c r="REX10" s="199"/>
      <c r="REY10" s="199"/>
      <c r="REZ10" s="199"/>
      <c r="RFA10" s="199"/>
      <c r="RFB10" s="199"/>
      <c r="RFC10" s="199"/>
      <c r="RFD10" s="189"/>
      <c r="RFE10" s="209"/>
      <c r="RFF10" s="179"/>
      <c r="RFG10" s="179"/>
      <c r="RFH10" s="179"/>
      <c r="RFI10" s="179"/>
      <c r="RFJ10" s="179"/>
      <c r="RFK10" s="179"/>
      <c r="RFL10" s="199"/>
      <c r="RFM10" s="199"/>
      <c r="RFN10" s="199"/>
      <c r="RFO10" s="199"/>
      <c r="RFP10" s="199"/>
      <c r="RFQ10" s="199"/>
      <c r="RFR10" s="199"/>
      <c r="RFS10" s="199"/>
      <c r="RFT10" s="189"/>
      <c r="RFU10" s="209"/>
      <c r="RFV10" s="179"/>
      <c r="RFW10" s="179"/>
      <c r="RFX10" s="179"/>
      <c r="RFY10" s="179"/>
      <c r="RFZ10" s="179"/>
      <c r="RGA10" s="179"/>
      <c r="RGB10" s="199"/>
      <c r="RGC10" s="199"/>
      <c r="RGD10" s="199"/>
      <c r="RGE10" s="199"/>
      <c r="RGF10" s="199"/>
      <c r="RGG10" s="199"/>
      <c r="RGH10" s="199"/>
      <c r="RGI10" s="199"/>
      <c r="RGJ10" s="189"/>
      <c r="RGK10" s="209"/>
      <c r="RGL10" s="179"/>
      <c r="RGM10" s="179"/>
      <c r="RGN10" s="179"/>
      <c r="RGO10" s="179"/>
      <c r="RGP10" s="179"/>
      <c r="RGQ10" s="179"/>
      <c r="RGR10" s="199"/>
      <c r="RGS10" s="199"/>
      <c r="RGT10" s="199"/>
      <c r="RGU10" s="199"/>
      <c r="RGV10" s="199"/>
      <c r="RGW10" s="199"/>
      <c r="RGX10" s="199"/>
      <c r="RGY10" s="199"/>
      <c r="RGZ10" s="189"/>
      <c r="RHA10" s="209"/>
      <c r="RHB10" s="179"/>
      <c r="RHC10" s="179"/>
      <c r="RHD10" s="179"/>
      <c r="RHE10" s="179"/>
      <c r="RHF10" s="179"/>
      <c r="RHG10" s="179"/>
      <c r="RHH10" s="199"/>
      <c r="RHI10" s="199"/>
      <c r="RHJ10" s="199"/>
      <c r="RHK10" s="199"/>
      <c r="RHL10" s="199"/>
      <c r="RHM10" s="199"/>
      <c r="RHN10" s="199"/>
      <c r="RHO10" s="199"/>
      <c r="RHP10" s="189"/>
      <c r="RHQ10" s="209"/>
      <c r="RHR10" s="179"/>
      <c r="RHS10" s="179"/>
      <c r="RHT10" s="179"/>
      <c r="RHU10" s="179"/>
      <c r="RHV10" s="179"/>
      <c r="RHW10" s="179"/>
      <c r="RHX10" s="199"/>
      <c r="RHY10" s="199"/>
      <c r="RHZ10" s="199"/>
      <c r="RIA10" s="199"/>
      <c r="RIB10" s="199"/>
      <c r="RIC10" s="199"/>
      <c r="RID10" s="199"/>
      <c r="RIE10" s="199"/>
      <c r="RIF10" s="189"/>
      <c r="RIG10" s="209"/>
      <c r="RIH10" s="179"/>
      <c r="RII10" s="179"/>
      <c r="RIJ10" s="179"/>
      <c r="RIK10" s="179"/>
      <c r="RIL10" s="179"/>
      <c r="RIM10" s="179"/>
      <c r="RIN10" s="199"/>
      <c r="RIO10" s="199"/>
      <c r="RIP10" s="199"/>
      <c r="RIQ10" s="199"/>
      <c r="RIR10" s="199"/>
      <c r="RIS10" s="199"/>
      <c r="RIT10" s="199"/>
      <c r="RIU10" s="199"/>
      <c r="RIV10" s="189"/>
      <c r="RIW10" s="209"/>
      <c r="RIX10" s="179"/>
      <c r="RIY10" s="179"/>
      <c r="RIZ10" s="179"/>
      <c r="RJA10" s="179"/>
      <c r="RJB10" s="179"/>
      <c r="RJC10" s="179"/>
      <c r="RJD10" s="199"/>
      <c r="RJE10" s="199"/>
      <c r="RJF10" s="199"/>
      <c r="RJG10" s="199"/>
      <c r="RJH10" s="199"/>
      <c r="RJI10" s="199"/>
      <c r="RJJ10" s="199"/>
      <c r="RJK10" s="199"/>
      <c r="RJL10" s="189"/>
      <c r="RJM10" s="209"/>
      <c r="RJN10" s="179"/>
      <c r="RJO10" s="179"/>
      <c r="RJP10" s="179"/>
      <c r="RJQ10" s="179"/>
      <c r="RJR10" s="179"/>
      <c r="RJS10" s="179"/>
      <c r="RJT10" s="199"/>
      <c r="RJU10" s="199"/>
      <c r="RJV10" s="199"/>
      <c r="RJW10" s="199"/>
      <c r="RJX10" s="199"/>
      <c r="RJY10" s="199"/>
      <c r="RJZ10" s="199"/>
      <c r="RKA10" s="199"/>
      <c r="RKB10" s="189"/>
      <c r="RKC10" s="209"/>
      <c r="RKD10" s="179"/>
      <c r="RKE10" s="179"/>
      <c r="RKF10" s="179"/>
      <c r="RKG10" s="179"/>
      <c r="RKH10" s="179"/>
      <c r="RKI10" s="179"/>
      <c r="RKJ10" s="199"/>
      <c r="RKK10" s="199"/>
      <c r="RKL10" s="199"/>
      <c r="RKM10" s="199"/>
      <c r="RKN10" s="199"/>
      <c r="RKO10" s="199"/>
      <c r="RKP10" s="199"/>
      <c r="RKQ10" s="199"/>
      <c r="RKR10" s="189"/>
      <c r="RKS10" s="209"/>
      <c r="RKT10" s="179"/>
      <c r="RKU10" s="179"/>
      <c r="RKV10" s="179"/>
      <c r="RKW10" s="179"/>
      <c r="RKX10" s="179"/>
      <c r="RKY10" s="179"/>
      <c r="RKZ10" s="199"/>
      <c r="RLA10" s="199"/>
      <c r="RLB10" s="199"/>
      <c r="RLC10" s="199"/>
      <c r="RLD10" s="199"/>
      <c r="RLE10" s="199"/>
      <c r="RLF10" s="199"/>
      <c r="RLG10" s="199"/>
      <c r="RLH10" s="189"/>
      <c r="RLI10" s="209"/>
      <c r="RLJ10" s="179"/>
      <c r="RLK10" s="179"/>
      <c r="RLL10" s="179"/>
      <c r="RLM10" s="179"/>
      <c r="RLN10" s="179"/>
      <c r="RLO10" s="179"/>
      <c r="RLP10" s="199"/>
      <c r="RLQ10" s="199"/>
      <c r="RLR10" s="199"/>
      <c r="RLS10" s="199"/>
      <c r="RLT10" s="199"/>
      <c r="RLU10" s="199"/>
      <c r="RLV10" s="199"/>
      <c r="RLW10" s="199"/>
      <c r="RLX10" s="189"/>
      <c r="RLY10" s="209"/>
      <c r="RLZ10" s="179"/>
      <c r="RMA10" s="179"/>
      <c r="RMB10" s="179"/>
      <c r="RMC10" s="179"/>
      <c r="RMD10" s="179"/>
      <c r="RME10" s="179"/>
      <c r="RMF10" s="199"/>
      <c r="RMG10" s="199"/>
      <c r="RMH10" s="199"/>
      <c r="RMI10" s="199"/>
      <c r="RMJ10" s="199"/>
      <c r="RMK10" s="199"/>
      <c r="RML10" s="199"/>
      <c r="RMM10" s="199"/>
      <c r="RMN10" s="189"/>
      <c r="RMO10" s="209"/>
      <c r="RMP10" s="179"/>
      <c r="RMQ10" s="179"/>
      <c r="RMR10" s="179"/>
      <c r="RMS10" s="179"/>
      <c r="RMT10" s="179"/>
      <c r="RMU10" s="179"/>
      <c r="RMV10" s="199"/>
      <c r="RMW10" s="199"/>
      <c r="RMX10" s="199"/>
      <c r="RMY10" s="199"/>
      <c r="RMZ10" s="199"/>
      <c r="RNA10" s="199"/>
      <c r="RNB10" s="199"/>
      <c r="RNC10" s="199"/>
      <c r="RND10" s="189"/>
      <c r="RNE10" s="209"/>
      <c r="RNF10" s="179"/>
      <c r="RNG10" s="179"/>
      <c r="RNH10" s="179"/>
      <c r="RNI10" s="179"/>
      <c r="RNJ10" s="179"/>
      <c r="RNK10" s="179"/>
      <c r="RNL10" s="199"/>
      <c r="RNM10" s="199"/>
      <c r="RNN10" s="199"/>
      <c r="RNO10" s="199"/>
      <c r="RNP10" s="199"/>
      <c r="RNQ10" s="199"/>
      <c r="RNR10" s="199"/>
      <c r="RNS10" s="199"/>
      <c r="RNT10" s="189"/>
      <c r="RNU10" s="209"/>
      <c r="RNV10" s="179"/>
      <c r="RNW10" s="179"/>
      <c r="RNX10" s="179"/>
      <c r="RNY10" s="179"/>
      <c r="RNZ10" s="179"/>
      <c r="ROA10" s="179"/>
      <c r="ROB10" s="199"/>
      <c r="ROC10" s="199"/>
      <c r="ROD10" s="199"/>
      <c r="ROE10" s="199"/>
      <c r="ROF10" s="199"/>
      <c r="ROG10" s="199"/>
      <c r="ROH10" s="199"/>
      <c r="ROI10" s="199"/>
      <c r="ROJ10" s="189"/>
      <c r="ROK10" s="209"/>
      <c r="ROL10" s="179"/>
      <c r="ROM10" s="179"/>
      <c r="RON10" s="179"/>
      <c r="ROO10" s="179"/>
      <c r="ROP10" s="179"/>
      <c r="ROQ10" s="179"/>
      <c r="ROR10" s="199"/>
      <c r="ROS10" s="199"/>
      <c r="ROT10" s="199"/>
      <c r="ROU10" s="199"/>
      <c r="ROV10" s="199"/>
      <c r="ROW10" s="199"/>
      <c r="ROX10" s="199"/>
      <c r="ROY10" s="199"/>
      <c r="ROZ10" s="189"/>
      <c r="RPA10" s="209"/>
      <c r="RPB10" s="179"/>
      <c r="RPC10" s="179"/>
      <c r="RPD10" s="179"/>
      <c r="RPE10" s="179"/>
      <c r="RPF10" s="179"/>
      <c r="RPG10" s="179"/>
      <c r="RPH10" s="199"/>
      <c r="RPI10" s="199"/>
      <c r="RPJ10" s="199"/>
      <c r="RPK10" s="199"/>
      <c r="RPL10" s="199"/>
      <c r="RPM10" s="199"/>
      <c r="RPN10" s="199"/>
      <c r="RPO10" s="199"/>
      <c r="RPP10" s="189"/>
      <c r="RPQ10" s="209"/>
      <c r="RPR10" s="179"/>
      <c r="RPS10" s="179"/>
      <c r="RPT10" s="179"/>
      <c r="RPU10" s="179"/>
      <c r="RPV10" s="179"/>
      <c r="RPW10" s="179"/>
      <c r="RPX10" s="199"/>
      <c r="RPY10" s="199"/>
      <c r="RPZ10" s="199"/>
      <c r="RQA10" s="199"/>
      <c r="RQB10" s="199"/>
      <c r="RQC10" s="199"/>
      <c r="RQD10" s="199"/>
      <c r="RQE10" s="199"/>
      <c r="RQF10" s="189"/>
      <c r="RQG10" s="209"/>
      <c r="RQH10" s="179"/>
      <c r="RQI10" s="179"/>
      <c r="RQJ10" s="179"/>
      <c r="RQK10" s="179"/>
      <c r="RQL10" s="179"/>
      <c r="RQM10" s="179"/>
      <c r="RQN10" s="199"/>
      <c r="RQO10" s="199"/>
      <c r="RQP10" s="199"/>
      <c r="RQQ10" s="199"/>
      <c r="RQR10" s="199"/>
      <c r="RQS10" s="199"/>
      <c r="RQT10" s="199"/>
      <c r="RQU10" s="199"/>
      <c r="RQV10" s="189"/>
      <c r="RQW10" s="209"/>
      <c r="RQX10" s="179"/>
      <c r="RQY10" s="179"/>
      <c r="RQZ10" s="179"/>
      <c r="RRA10" s="179"/>
      <c r="RRB10" s="179"/>
      <c r="RRC10" s="179"/>
      <c r="RRD10" s="199"/>
      <c r="RRE10" s="199"/>
      <c r="RRF10" s="199"/>
      <c r="RRG10" s="199"/>
      <c r="RRH10" s="199"/>
      <c r="RRI10" s="199"/>
      <c r="RRJ10" s="199"/>
      <c r="RRK10" s="199"/>
      <c r="RRL10" s="189"/>
      <c r="RRM10" s="209"/>
      <c r="RRN10" s="179"/>
      <c r="RRO10" s="179"/>
      <c r="RRP10" s="179"/>
      <c r="RRQ10" s="179"/>
      <c r="RRR10" s="179"/>
      <c r="RRS10" s="179"/>
      <c r="RRT10" s="199"/>
      <c r="RRU10" s="199"/>
      <c r="RRV10" s="199"/>
      <c r="RRW10" s="199"/>
      <c r="RRX10" s="199"/>
      <c r="RRY10" s="199"/>
      <c r="RRZ10" s="199"/>
      <c r="RSA10" s="199"/>
      <c r="RSB10" s="189"/>
      <c r="RSC10" s="209"/>
      <c r="RSD10" s="179"/>
      <c r="RSE10" s="179"/>
      <c r="RSF10" s="179"/>
      <c r="RSG10" s="179"/>
      <c r="RSH10" s="179"/>
      <c r="RSI10" s="179"/>
      <c r="RSJ10" s="199"/>
      <c r="RSK10" s="199"/>
      <c r="RSL10" s="199"/>
      <c r="RSM10" s="199"/>
      <c r="RSN10" s="199"/>
      <c r="RSO10" s="199"/>
      <c r="RSP10" s="199"/>
      <c r="RSQ10" s="199"/>
      <c r="RSR10" s="189"/>
      <c r="RSS10" s="209"/>
      <c r="RST10" s="179"/>
      <c r="RSU10" s="179"/>
      <c r="RSV10" s="179"/>
      <c r="RSW10" s="179"/>
      <c r="RSX10" s="179"/>
      <c r="RSY10" s="179"/>
      <c r="RSZ10" s="199"/>
      <c r="RTA10" s="199"/>
      <c r="RTB10" s="199"/>
      <c r="RTC10" s="199"/>
      <c r="RTD10" s="199"/>
      <c r="RTE10" s="199"/>
      <c r="RTF10" s="199"/>
      <c r="RTG10" s="199"/>
      <c r="RTH10" s="189"/>
      <c r="RTI10" s="209"/>
      <c r="RTJ10" s="179"/>
      <c r="RTK10" s="179"/>
      <c r="RTL10" s="179"/>
      <c r="RTM10" s="179"/>
      <c r="RTN10" s="179"/>
      <c r="RTO10" s="179"/>
      <c r="RTP10" s="199"/>
      <c r="RTQ10" s="199"/>
      <c r="RTR10" s="199"/>
      <c r="RTS10" s="199"/>
      <c r="RTT10" s="199"/>
      <c r="RTU10" s="199"/>
      <c r="RTV10" s="199"/>
      <c r="RTW10" s="199"/>
      <c r="RTX10" s="189"/>
      <c r="RTY10" s="209"/>
      <c r="RTZ10" s="179"/>
      <c r="RUA10" s="179"/>
      <c r="RUB10" s="179"/>
      <c r="RUC10" s="179"/>
      <c r="RUD10" s="179"/>
      <c r="RUE10" s="179"/>
      <c r="RUF10" s="199"/>
      <c r="RUG10" s="199"/>
      <c r="RUH10" s="199"/>
      <c r="RUI10" s="199"/>
      <c r="RUJ10" s="199"/>
      <c r="RUK10" s="199"/>
      <c r="RUL10" s="199"/>
      <c r="RUM10" s="199"/>
      <c r="RUN10" s="189"/>
      <c r="RUO10" s="209"/>
      <c r="RUP10" s="179"/>
      <c r="RUQ10" s="179"/>
      <c r="RUR10" s="179"/>
      <c r="RUS10" s="179"/>
      <c r="RUT10" s="179"/>
      <c r="RUU10" s="179"/>
      <c r="RUV10" s="199"/>
      <c r="RUW10" s="199"/>
      <c r="RUX10" s="199"/>
      <c r="RUY10" s="199"/>
      <c r="RUZ10" s="199"/>
      <c r="RVA10" s="199"/>
      <c r="RVB10" s="199"/>
      <c r="RVC10" s="199"/>
      <c r="RVD10" s="189"/>
      <c r="RVE10" s="209"/>
      <c r="RVF10" s="179"/>
      <c r="RVG10" s="179"/>
      <c r="RVH10" s="179"/>
      <c r="RVI10" s="179"/>
      <c r="RVJ10" s="179"/>
      <c r="RVK10" s="179"/>
      <c r="RVL10" s="199"/>
      <c r="RVM10" s="199"/>
      <c r="RVN10" s="199"/>
      <c r="RVO10" s="199"/>
      <c r="RVP10" s="199"/>
      <c r="RVQ10" s="199"/>
      <c r="RVR10" s="199"/>
      <c r="RVS10" s="199"/>
      <c r="RVT10" s="189"/>
      <c r="RVU10" s="209"/>
      <c r="RVV10" s="179"/>
      <c r="RVW10" s="179"/>
      <c r="RVX10" s="179"/>
      <c r="RVY10" s="179"/>
      <c r="RVZ10" s="179"/>
      <c r="RWA10" s="179"/>
      <c r="RWB10" s="199"/>
      <c r="RWC10" s="199"/>
      <c r="RWD10" s="199"/>
      <c r="RWE10" s="199"/>
      <c r="RWF10" s="199"/>
      <c r="RWG10" s="199"/>
      <c r="RWH10" s="199"/>
      <c r="RWI10" s="199"/>
      <c r="RWJ10" s="189"/>
      <c r="RWK10" s="209"/>
      <c r="RWL10" s="179"/>
      <c r="RWM10" s="179"/>
      <c r="RWN10" s="179"/>
      <c r="RWO10" s="179"/>
      <c r="RWP10" s="179"/>
      <c r="RWQ10" s="179"/>
      <c r="RWR10" s="199"/>
      <c r="RWS10" s="199"/>
      <c r="RWT10" s="199"/>
      <c r="RWU10" s="199"/>
      <c r="RWV10" s="199"/>
      <c r="RWW10" s="199"/>
      <c r="RWX10" s="199"/>
      <c r="RWY10" s="199"/>
      <c r="RWZ10" s="189"/>
      <c r="RXA10" s="209"/>
      <c r="RXB10" s="179"/>
      <c r="RXC10" s="179"/>
      <c r="RXD10" s="179"/>
      <c r="RXE10" s="179"/>
      <c r="RXF10" s="179"/>
      <c r="RXG10" s="179"/>
      <c r="RXH10" s="199"/>
      <c r="RXI10" s="199"/>
      <c r="RXJ10" s="199"/>
      <c r="RXK10" s="199"/>
      <c r="RXL10" s="199"/>
      <c r="RXM10" s="199"/>
      <c r="RXN10" s="199"/>
      <c r="RXO10" s="199"/>
      <c r="RXP10" s="189"/>
      <c r="RXQ10" s="209"/>
      <c r="RXR10" s="179"/>
      <c r="RXS10" s="179"/>
      <c r="RXT10" s="179"/>
      <c r="RXU10" s="179"/>
      <c r="RXV10" s="179"/>
      <c r="RXW10" s="179"/>
      <c r="RXX10" s="199"/>
      <c r="RXY10" s="199"/>
      <c r="RXZ10" s="199"/>
      <c r="RYA10" s="199"/>
      <c r="RYB10" s="199"/>
      <c r="RYC10" s="199"/>
      <c r="RYD10" s="199"/>
      <c r="RYE10" s="199"/>
      <c r="RYF10" s="189"/>
      <c r="RYG10" s="209"/>
      <c r="RYH10" s="179"/>
      <c r="RYI10" s="179"/>
      <c r="RYJ10" s="179"/>
      <c r="RYK10" s="179"/>
      <c r="RYL10" s="179"/>
      <c r="RYM10" s="179"/>
      <c r="RYN10" s="199"/>
      <c r="RYO10" s="199"/>
      <c r="RYP10" s="199"/>
      <c r="RYQ10" s="199"/>
      <c r="RYR10" s="199"/>
      <c r="RYS10" s="199"/>
      <c r="RYT10" s="199"/>
      <c r="RYU10" s="199"/>
      <c r="RYV10" s="189"/>
      <c r="RYW10" s="209"/>
      <c r="RYX10" s="179"/>
      <c r="RYY10" s="179"/>
      <c r="RYZ10" s="179"/>
      <c r="RZA10" s="179"/>
      <c r="RZB10" s="179"/>
      <c r="RZC10" s="179"/>
      <c r="RZD10" s="199"/>
      <c r="RZE10" s="199"/>
      <c r="RZF10" s="199"/>
      <c r="RZG10" s="199"/>
      <c r="RZH10" s="199"/>
      <c r="RZI10" s="199"/>
      <c r="RZJ10" s="199"/>
      <c r="RZK10" s="199"/>
      <c r="RZL10" s="189"/>
      <c r="RZM10" s="209"/>
      <c r="RZN10" s="179"/>
      <c r="RZO10" s="179"/>
      <c r="RZP10" s="179"/>
      <c r="RZQ10" s="179"/>
      <c r="RZR10" s="179"/>
      <c r="RZS10" s="179"/>
      <c r="RZT10" s="199"/>
      <c r="RZU10" s="199"/>
      <c r="RZV10" s="199"/>
      <c r="RZW10" s="199"/>
      <c r="RZX10" s="199"/>
      <c r="RZY10" s="199"/>
      <c r="RZZ10" s="199"/>
      <c r="SAA10" s="199"/>
      <c r="SAB10" s="189"/>
      <c r="SAC10" s="209"/>
      <c r="SAD10" s="179"/>
      <c r="SAE10" s="179"/>
      <c r="SAF10" s="179"/>
      <c r="SAG10" s="179"/>
      <c r="SAH10" s="179"/>
      <c r="SAI10" s="179"/>
      <c r="SAJ10" s="199"/>
      <c r="SAK10" s="199"/>
      <c r="SAL10" s="199"/>
      <c r="SAM10" s="199"/>
      <c r="SAN10" s="199"/>
      <c r="SAO10" s="199"/>
      <c r="SAP10" s="199"/>
      <c r="SAQ10" s="199"/>
      <c r="SAR10" s="189"/>
      <c r="SAS10" s="209"/>
      <c r="SAT10" s="179"/>
      <c r="SAU10" s="179"/>
      <c r="SAV10" s="179"/>
      <c r="SAW10" s="179"/>
      <c r="SAX10" s="179"/>
      <c r="SAY10" s="179"/>
      <c r="SAZ10" s="199"/>
      <c r="SBA10" s="199"/>
      <c r="SBB10" s="199"/>
      <c r="SBC10" s="199"/>
      <c r="SBD10" s="199"/>
      <c r="SBE10" s="199"/>
      <c r="SBF10" s="199"/>
      <c r="SBG10" s="199"/>
      <c r="SBH10" s="189"/>
      <c r="SBI10" s="209"/>
      <c r="SBJ10" s="179"/>
      <c r="SBK10" s="179"/>
      <c r="SBL10" s="179"/>
      <c r="SBM10" s="179"/>
      <c r="SBN10" s="179"/>
      <c r="SBO10" s="179"/>
      <c r="SBP10" s="199"/>
      <c r="SBQ10" s="199"/>
      <c r="SBR10" s="199"/>
      <c r="SBS10" s="199"/>
      <c r="SBT10" s="199"/>
      <c r="SBU10" s="199"/>
      <c r="SBV10" s="199"/>
      <c r="SBW10" s="199"/>
      <c r="SBX10" s="189"/>
      <c r="SBY10" s="209"/>
      <c r="SBZ10" s="179"/>
      <c r="SCA10" s="179"/>
      <c r="SCB10" s="179"/>
      <c r="SCC10" s="179"/>
      <c r="SCD10" s="179"/>
      <c r="SCE10" s="179"/>
      <c r="SCF10" s="199"/>
      <c r="SCG10" s="199"/>
      <c r="SCH10" s="199"/>
      <c r="SCI10" s="199"/>
      <c r="SCJ10" s="199"/>
      <c r="SCK10" s="199"/>
      <c r="SCL10" s="199"/>
      <c r="SCM10" s="199"/>
      <c r="SCN10" s="189"/>
      <c r="SCO10" s="209"/>
      <c r="SCP10" s="179"/>
      <c r="SCQ10" s="179"/>
      <c r="SCR10" s="179"/>
      <c r="SCS10" s="179"/>
      <c r="SCT10" s="179"/>
      <c r="SCU10" s="179"/>
      <c r="SCV10" s="199"/>
      <c r="SCW10" s="199"/>
      <c r="SCX10" s="199"/>
      <c r="SCY10" s="199"/>
      <c r="SCZ10" s="199"/>
      <c r="SDA10" s="199"/>
      <c r="SDB10" s="199"/>
      <c r="SDC10" s="199"/>
      <c r="SDD10" s="189"/>
      <c r="SDE10" s="209"/>
      <c r="SDF10" s="179"/>
      <c r="SDG10" s="179"/>
      <c r="SDH10" s="179"/>
      <c r="SDI10" s="179"/>
      <c r="SDJ10" s="179"/>
      <c r="SDK10" s="179"/>
      <c r="SDL10" s="199"/>
      <c r="SDM10" s="199"/>
      <c r="SDN10" s="199"/>
      <c r="SDO10" s="199"/>
      <c r="SDP10" s="199"/>
      <c r="SDQ10" s="199"/>
      <c r="SDR10" s="199"/>
      <c r="SDS10" s="199"/>
      <c r="SDT10" s="189"/>
      <c r="SDU10" s="209"/>
      <c r="SDV10" s="179"/>
      <c r="SDW10" s="179"/>
      <c r="SDX10" s="179"/>
      <c r="SDY10" s="179"/>
      <c r="SDZ10" s="179"/>
      <c r="SEA10" s="179"/>
      <c r="SEB10" s="199"/>
      <c r="SEC10" s="199"/>
      <c r="SED10" s="199"/>
      <c r="SEE10" s="199"/>
      <c r="SEF10" s="199"/>
      <c r="SEG10" s="199"/>
      <c r="SEH10" s="199"/>
      <c r="SEI10" s="199"/>
      <c r="SEJ10" s="189"/>
      <c r="SEK10" s="209"/>
      <c r="SEL10" s="179"/>
      <c r="SEM10" s="179"/>
      <c r="SEN10" s="179"/>
      <c r="SEO10" s="179"/>
      <c r="SEP10" s="179"/>
      <c r="SEQ10" s="179"/>
      <c r="SER10" s="199"/>
      <c r="SES10" s="199"/>
      <c r="SET10" s="199"/>
      <c r="SEU10" s="199"/>
      <c r="SEV10" s="199"/>
      <c r="SEW10" s="199"/>
      <c r="SEX10" s="199"/>
      <c r="SEY10" s="199"/>
      <c r="SEZ10" s="189"/>
      <c r="SFA10" s="209"/>
      <c r="SFB10" s="179"/>
      <c r="SFC10" s="179"/>
      <c r="SFD10" s="179"/>
      <c r="SFE10" s="179"/>
      <c r="SFF10" s="179"/>
      <c r="SFG10" s="179"/>
      <c r="SFH10" s="199"/>
      <c r="SFI10" s="199"/>
      <c r="SFJ10" s="199"/>
      <c r="SFK10" s="199"/>
      <c r="SFL10" s="199"/>
      <c r="SFM10" s="199"/>
      <c r="SFN10" s="199"/>
      <c r="SFO10" s="199"/>
      <c r="SFP10" s="189"/>
      <c r="SFQ10" s="209"/>
      <c r="SFR10" s="179"/>
      <c r="SFS10" s="179"/>
      <c r="SFT10" s="179"/>
      <c r="SFU10" s="179"/>
      <c r="SFV10" s="179"/>
      <c r="SFW10" s="179"/>
      <c r="SFX10" s="199"/>
      <c r="SFY10" s="199"/>
      <c r="SFZ10" s="199"/>
      <c r="SGA10" s="199"/>
      <c r="SGB10" s="199"/>
      <c r="SGC10" s="199"/>
      <c r="SGD10" s="199"/>
      <c r="SGE10" s="199"/>
      <c r="SGF10" s="189"/>
      <c r="SGG10" s="209"/>
      <c r="SGH10" s="179"/>
      <c r="SGI10" s="179"/>
      <c r="SGJ10" s="179"/>
      <c r="SGK10" s="179"/>
      <c r="SGL10" s="179"/>
      <c r="SGM10" s="179"/>
      <c r="SGN10" s="199"/>
      <c r="SGO10" s="199"/>
      <c r="SGP10" s="199"/>
      <c r="SGQ10" s="199"/>
      <c r="SGR10" s="199"/>
      <c r="SGS10" s="199"/>
      <c r="SGT10" s="199"/>
      <c r="SGU10" s="199"/>
      <c r="SGV10" s="189"/>
      <c r="SGW10" s="209"/>
      <c r="SGX10" s="179"/>
      <c r="SGY10" s="179"/>
      <c r="SGZ10" s="179"/>
      <c r="SHA10" s="179"/>
      <c r="SHB10" s="179"/>
      <c r="SHC10" s="179"/>
      <c r="SHD10" s="199"/>
      <c r="SHE10" s="199"/>
      <c r="SHF10" s="199"/>
      <c r="SHG10" s="199"/>
      <c r="SHH10" s="199"/>
      <c r="SHI10" s="199"/>
      <c r="SHJ10" s="199"/>
      <c r="SHK10" s="199"/>
      <c r="SHL10" s="189"/>
      <c r="SHM10" s="209"/>
      <c r="SHN10" s="179"/>
      <c r="SHO10" s="179"/>
      <c r="SHP10" s="179"/>
      <c r="SHQ10" s="179"/>
      <c r="SHR10" s="179"/>
      <c r="SHS10" s="179"/>
      <c r="SHT10" s="199"/>
      <c r="SHU10" s="199"/>
      <c r="SHV10" s="199"/>
      <c r="SHW10" s="199"/>
      <c r="SHX10" s="199"/>
      <c r="SHY10" s="199"/>
      <c r="SHZ10" s="199"/>
      <c r="SIA10" s="199"/>
      <c r="SIB10" s="189"/>
      <c r="SIC10" s="209"/>
      <c r="SID10" s="179"/>
      <c r="SIE10" s="179"/>
      <c r="SIF10" s="179"/>
      <c r="SIG10" s="179"/>
      <c r="SIH10" s="179"/>
      <c r="SII10" s="179"/>
      <c r="SIJ10" s="199"/>
      <c r="SIK10" s="199"/>
      <c r="SIL10" s="199"/>
      <c r="SIM10" s="199"/>
      <c r="SIN10" s="199"/>
      <c r="SIO10" s="199"/>
      <c r="SIP10" s="199"/>
      <c r="SIQ10" s="199"/>
      <c r="SIR10" s="189"/>
      <c r="SIS10" s="209"/>
      <c r="SIT10" s="179"/>
      <c r="SIU10" s="179"/>
      <c r="SIV10" s="179"/>
      <c r="SIW10" s="179"/>
      <c r="SIX10" s="179"/>
      <c r="SIY10" s="179"/>
      <c r="SIZ10" s="199"/>
      <c r="SJA10" s="199"/>
      <c r="SJB10" s="199"/>
      <c r="SJC10" s="199"/>
      <c r="SJD10" s="199"/>
      <c r="SJE10" s="199"/>
      <c r="SJF10" s="199"/>
      <c r="SJG10" s="199"/>
      <c r="SJH10" s="189"/>
      <c r="SJI10" s="209"/>
      <c r="SJJ10" s="179"/>
      <c r="SJK10" s="179"/>
      <c r="SJL10" s="179"/>
      <c r="SJM10" s="179"/>
      <c r="SJN10" s="179"/>
      <c r="SJO10" s="179"/>
      <c r="SJP10" s="199"/>
      <c r="SJQ10" s="199"/>
      <c r="SJR10" s="199"/>
      <c r="SJS10" s="199"/>
      <c r="SJT10" s="199"/>
      <c r="SJU10" s="199"/>
      <c r="SJV10" s="199"/>
      <c r="SJW10" s="199"/>
      <c r="SJX10" s="189"/>
      <c r="SJY10" s="209"/>
      <c r="SJZ10" s="179"/>
      <c r="SKA10" s="179"/>
      <c r="SKB10" s="179"/>
      <c r="SKC10" s="179"/>
      <c r="SKD10" s="179"/>
      <c r="SKE10" s="179"/>
      <c r="SKF10" s="199"/>
      <c r="SKG10" s="199"/>
      <c r="SKH10" s="199"/>
      <c r="SKI10" s="199"/>
      <c r="SKJ10" s="199"/>
      <c r="SKK10" s="199"/>
      <c r="SKL10" s="199"/>
      <c r="SKM10" s="199"/>
      <c r="SKN10" s="189"/>
      <c r="SKO10" s="209"/>
      <c r="SKP10" s="179"/>
      <c r="SKQ10" s="179"/>
      <c r="SKR10" s="179"/>
      <c r="SKS10" s="179"/>
      <c r="SKT10" s="179"/>
      <c r="SKU10" s="179"/>
      <c r="SKV10" s="199"/>
      <c r="SKW10" s="199"/>
      <c r="SKX10" s="199"/>
      <c r="SKY10" s="199"/>
      <c r="SKZ10" s="199"/>
      <c r="SLA10" s="199"/>
      <c r="SLB10" s="199"/>
      <c r="SLC10" s="199"/>
      <c r="SLD10" s="189"/>
      <c r="SLE10" s="209"/>
      <c r="SLF10" s="179"/>
      <c r="SLG10" s="179"/>
      <c r="SLH10" s="179"/>
      <c r="SLI10" s="179"/>
      <c r="SLJ10" s="179"/>
      <c r="SLK10" s="179"/>
      <c r="SLL10" s="199"/>
      <c r="SLM10" s="199"/>
      <c r="SLN10" s="199"/>
      <c r="SLO10" s="199"/>
      <c r="SLP10" s="199"/>
      <c r="SLQ10" s="199"/>
      <c r="SLR10" s="199"/>
      <c r="SLS10" s="199"/>
      <c r="SLT10" s="189"/>
      <c r="SLU10" s="209"/>
      <c r="SLV10" s="179"/>
      <c r="SLW10" s="179"/>
      <c r="SLX10" s="179"/>
      <c r="SLY10" s="179"/>
      <c r="SLZ10" s="179"/>
      <c r="SMA10" s="179"/>
      <c r="SMB10" s="199"/>
      <c r="SMC10" s="199"/>
      <c r="SMD10" s="199"/>
      <c r="SME10" s="199"/>
      <c r="SMF10" s="199"/>
      <c r="SMG10" s="199"/>
      <c r="SMH10" s="199"/>
      <c r="SMI10" s="199"/>
      <c r="SMJ10" s="189"/>
      <c r="SMK10" s="209"/>
      <c r="SML10" s="179"/>
      <c r="SMM10" s="179"/>
      <c r="SMN10" s="179"/>
      <c r="SMO10" s="179"/>
      <c r="SMP10" s="179"/>
      <c r="SMQ10" s="179"/>
      <c r="SMR10" s="199"/>
      <c r="SMS10" s="199"/>
      <c r="SMT10" s="199"/>
      <c r="SMU10" s="199"/>
      <c r="SMV10" s="199"/>
      <c r="SMW10" s="199"/>
      <c r="SMX10" s="199"/>
      <c r="SMY10" s="199"/>
      <c r="SMZ10" s="189"/>
      <c r="SNA10" s="209"/>
      <c r="SNB10" s="179"/>
      <c r="SNC10" s="179"/>
      <c r="SND10" s="179"/>
      <c r="SNE10" s="179"/>
      <c r="SNF10" s="179"/>
      <c r="SNG10" s="179"/>
      <c r="SNH10" s="199"/>
      <c r="SNI10" s="199"/>
      <c r="SNJ10" s="199"/>
      <c r="SNK10" s="199"/>
      <c r="SNL10" s="199"/>
      <c r="SNM10" s="199"/>
      <c r="SNN10" s="199"/>
      <c r="SNO10" s="199"/>
      <c r="SNP10" s="189"/>
      <c r="SNQ10" s="209"/>
      <c r="SNR10" s="179"/>
      <c r="SNS10" s="179"/>
      <c r="SNT10" s="179"/>
      <c r="SNU10" s="179"/>
      <c r="SNV10" s="179"/>
      <c r="SNW10" s="179"/>
      <c r="SNX10" s="199"/>
      <c r="SNY10" s="199"/>
      <c r="SNZ10" s="199"/>
      <c r="SOA10" s="199"/>
      <c r="SOB10" s="199"/>
      <c r="SOC10" s="199"/>
      <c r="SOD10" s="199"/>
      <c r="SOE10" s="199"/>
      <c r="SOF10" s="189"/>
      <c r="SOG10" s="209"/>
      <c r="SOH10" s="179"/>
      <c r="SOI10" s="179"/>
      <c r="SOJ10" s="179"/>
      <c r="SOK10" s="179"/>
      <c r="SOL10" s="179"/>
      <c r="SOM10" s="179"/>
      <c r="SON10" s="199"/>
      <c r="SOO10" s="199"/>
      <c r="SOP10" s="199"/>
      <c r="SOQ10" s="199"/>
      <c r="SOR10" s="199"/>
      <c r="SOS10" s="199"/>
      <c r="SOT10" s="199"/>
      <c r="SOU10" s="199"/>
      <c r="SOV10" s="189"/>
      <c r="SOW10" s="209"/>
      <c r="SOX10" s="179"/>
      <c r="SOY10" s="179"/>
      <c r="SOZ10" s="179"/>
      <c r="SPA10" s="179"/>
      <c r="SPB10" s="179"/>
      <c r="SPC10" s="179"/>
      <c r="SPD10" s="199"/>
      <c r="SPE10" s="199"/>
      <c r="SPF10" s="199"/>
      <c r="SPG10" s="199"/>
      <c r="SPH10" s="199"/>
      <c r="SPI10" s="199"/>
      <c r="SPJ10" s="199"/>
      <c r="SPK10" s="199"/>
      <c r="SPL10" s="189"/>
      <c r="SPM10" s="209"/>
      <c r="SPN10" s="179"/>
      <c r="SPO10" s="179"/>
      <c r="SPP10" s="179"/>
      <c r="SPQ10" s="179"/>
      <c r="SPR10" s="179"/>
      <c r="SPS10" s="179"/>
      <c r="SPT10" s="199"/>
      <c r="SPU10" s="199"/>
      <c r="SPV10" s="199"/>
      <c r="SPW10" s="199"/>
      <c r="SPX10" s="199"/>
      <c r="SPY10" s="199"/>
      <c r="SPZ10" s="199"/>
      <c r="SQA10" s="199"/>
      <c r="SQB10" s="189"/>
      <c r="SQC10" s="209"/>
      <c r="SQD10" s="179"/>
      <c r="SQE10" s="179"/>
      <c r="SQF10" s="179"/>
      <c r="SQG10" s="179"/>
      <c r="SQH10" s="179"/>
      <c r="SQI10" s="179"/>
      <c r="SQJ10" s="199"/>
      <c r="SQK10" s="199"/>
      <c r="SQL10" s="199"/>
      <c r="SQM10" s="199"/>
      <c r="SQN10" s="199"/>
      <c r="SQO10" s="199"/>
      <c r="SQP10" s="199"/>
      <c r="SQQ10" s="199"/>
      <c r="SQR10" s="189"/>
      <c r="SQS10" s="209"/>
      <c r="SQT10" s="179"/>
      <c r="SQU10" s="179"/>
      <c r="SQV10" s="179"/>
      <c r="SQW10" s="179"/>
      <c r="SQX10" s="179"/>
      <c r="SQY10" s="179"/>
      <c r="SQZ10" s="199"/>
      <c r="SRA10" s="199"/>
      <c r="SRB10" s="199"/>
      <c r="SRC10" s="199"/>
      <c r="SRD10" s="199"/>
      <c r="SRE10" s="199"/>
      <c r="SRF10" s="199"/>
      <c r="SRG10" s="199"/>
      <c r="SRH10" s="189"/>
      <c r="SRI10" s="209"/>
      <c r="SRJ10" s="179"/>
      <c r="SRK10" s="179"/>
      <c r="SRL10" s="179"/>
      <c r="SRM10" s="179"/>
      <c r="SRN10" s="179"/>
      <c r="SRO10" s="179"/>
      <c r="SRP10" s="199"/>
      <c r="SRQ10" s="199"/>
      <c r="SRR10" s="199"/>
      <c r="SRS10" s="199"/>
      <c r="SRT10" s="199"/>
      <c r="SRU10" s="199"/>
      <c r="SRV10" s="199"/>
      <c r="SRW10" s="199"/>
      <c r="SRX10" s="189"/>
      <c r="SRY10" s="209"/>
      <c r="SRZ10" s="179"/>
      <c r="SSA10" s="179"/>
      <c r="SSB10" s="179"/>
      <c r="SSC10" s="179"/>
      <c r="SSD10" s="179"/>
      <c r="SSE10" s="179"/>
      <c r="SSF10" s="199"/>
      <c r="SSG10" s="199"/>
      <c r="SSH10" s="199"/>
      <c r="SSI10" s="199"/>
      <c r="SSJ10" s="199"/>
      <c r="SSK10" s="199"/>
      <c r="SSL10" s="199"/>
      <c r="SSM10" s="199"/>
      <c r="SSN10" s="189"/>
      <c r="SSO10" s="209"/>
      <c r="SSP10" s="179"/>
      <c r="SSQ10" s="179"/>
      <c r="SSR10" s="179"/>
      <c r="SSS10" s="179"/>
      <c r="SST10" s="179"/>
      <c r="SSU10" s="179"/>
      <c r="SSV10" s="199"/>
      <c r="SSW10" s="199"/>
      <c r="SSX10" s="199"/>
      <c r="SSY10" s="199"/>
      <c r="SSZ10" s="199"/>
      <c r="STA10" s="199"/>
      <c r="STB10" s="199"/>
      <c r="STC10" s="199"/>
      <c r="STD10" s="189"/>
      <c r="STE10" s="209"/>
      <c r="STF10" s="179"/>
      <c r="STG10" s="179"/>
      <c r="STH10" s="179"/>
      <c r="STI10" s="179"/>
      <c r="STJ10" s="179"/>
      <c r="STK10" s="179"/>
      <c r="STL10" s="199"/>
      <c r="STM10" s="199"/>
      <c r="STN10" s="199"/>
      <c r="STO10" s="199"/>
      <c r="STP10" s="199"/>
      <c r="STQ10" s="199"/>
      <c r="STR10" s="199"/>
      <c r="STS10" s="199"/>
      <c r="STT10" s="189"/>
      <c r="STU10" s="209"/>
      <c r="STV10" s="179"/>
      <c r="STW10" s="179"/>
      <c r="STX10" s="179"/>
      <c r="STY10" s="179"/>
      <c r="STZ10" s="179"/>
      <c r="SUA10" s="179"/>
      <c r="SUB10" s="199"/>
      <c r="SUC10" s="199"/>
      <c r="SUD10" s="199"/>
      <c r="SUE10" s="199"/>
      <c r="SUF10" s="199"/>
      <c r="SUG10" s="199"/>
      <c r="SUH10" s="199"/>
      <c r="SUI10" s="199"/>
      <c r="SUJ10" s="189"/>
      <c r="SUK10" s="209"/>
      <c r="SUL10" s="179"/>
      <c r="SUM10" s="179"/>
      <c r="SUN10" s="179"/>
      <c r="SUO10" s="179"/>
      <c r="SUP10" s="179"/>
      <c r="SUQ10" s="179"/>
      <c r="SUR10" s="199"/>
      <c r="SUS10" s="199"/>
      <c r="SUT10" s="199"/>
      <c r="SUU10" s="199"/>
      <c r="SUV10" s="199"/>
      <c r="SUW10" s="199"/>
      <c r="SUX10" s="199"/>
      <c r="SUY10" s="199"/>
      <c r="SUZ10" s="189"/>
      <c r="SVA10" s="209"/>
      <c r="SVB10" s="179"/>
      <c r="SVC10" s="179"/>
      <c r="SVD10" s="179"/>
      <c r="SVE10" s="179"/>
      <c r="SVF10" s="179"/>
      <c r="SVG10" s="179"/>
      <c r="SVH10" s="199"/>
      <c r="SVI10" s="199"/>
      <c r="SVJ10" s="199"/>
      <c r="SVK10" s="199"/>
      <c r="SVL10" s="199"/>
      <c r="SVM10" s="199"/>
      <c r="SVN10" s="199"/>
      <c r="SVO10" s="199"/>
      <c r="SVP10" s="189"/>
      <c r="SVQ10" s="209"/>
      <c r="SVR10" s="179"/>
      <c r="SVS10" s="179"/>
      <c r="SVT10" s="179"/>
      <c r="SVU10" s="179"/>
      <c r="SVV10" s="179"/>
      <c r="SVW10" s="179"/>
      <c r="SVX10" s="199"/>
      <c r="SVY10" s="199"/>
      <c r="SVZ10" s="199"/>
      <c r="SWA10" s="199"/>
      <c r="SWB10" s="199"/>
      <c r="SWC10" s="199"/>
      <c r="SWD10" s="199"/>
      <c r="SWE10" s="199"/>
      <c r="SWF10" s="189"/>
      <c r="SWG10" s="209"/>
      <c r="SWH10" s="179"/>
      <c r="SWI10" s="179"/>
      <c r="SWJ10" s="179"/>
      <c r="SWK10" s="179"/>
      <c r="SWL10" s="179"/>
      <c r="SWM10" s="179"/>
      <c r="SWN10" s="199"/>
      <c r="SWO10" s="199"/>
      <c r="SWP10" s="199"/>
      <c r="SWQ10" s="199"/>
      <c r="SWR10" s="199"/>
      <c r="SWS10" s="199"/>
      <c r="SWT10" s="199"/>
      <c r="SWU10" s="199"/>
      <c r="SWV10" s="189"/>
      <c r="SWW10" s="209"/>
      <c r="SWX10" s="179"/>
      <c r="SWY10" s="179"/>
      <c r="SWZ10" s="179"/>
      <c r="SXA10" s="179"/>
      <c r="SXB10" s="179"/>
      <c r="SXC10" s="179"/>
      <c r="SXD10" s="199"/>
      <c r="SXE10" s="199"/>
      <c r="SXF10" s="199"/>
      <c r="SXG10" s="199"/>
      <c r="SXH10" s="199"/>
      <c r="SXI10" s="199"/>
      <c r="SXJ10" s="199"/>
      <c r="SXK10" s="199"/>
      <c r="SXL10" s="189"/>
      <c r="SXM10" s="209"/>
      <c r="SXN10" s="179"/>
      <c r="SXO10" s="179"/>
      <c r="SXP10" s="179"/>
      <c r="SXQ10" s="179"/>
      <c r="SXR10" s="179"/>
      <c r="SXS10" s="179"/>
      <c r="SXT10" s="199"/>
      <c r="SXU10" s="199"/>
      <c r="SXV10" s="199"/>
      <c r="SXW10" s="199"/>
      <c r="SXX10" s="199"/>
      <c r="SXY10" s="199"/>
      <c r="SXZ10" s="199"/>
      <c r="SYA10" s="199"/>
      <c r="SYB10" s="189"/>
      <c r="SYC10" s="209"/>
      <c r="SYD10" s="179"/>
      <c r="SYE10" s="179"/>
      <c r="SYF10" s="179"/>
      <c r="SYG10" s="179"/>
      <c r="SYH10" s="179"/>
      <c r="SYI10" s="179"/>
      <c r="SYJ10" s="199"/>
      <c r="SYK10" s="199"/>
      <c r="SYL10" s="199"/>
      <c r="SYM10" s="199"/>
      <c r="SYN10" s="199"/>
      <c r="SYO10" s="199"/>
      <c r="SYP10" s="199"/>
      <c r="SYQ10" s="199"/>
      <c r="SYR10" s="189"/>
      <c r="SYS10" s="209"/>
      <c r="SYT10" s="179"/>
      <c r="SYU10" s="179"/>
      <c r="SYV10" s="179"/>
      <c r="SYW10" s="179"/>
      <c r="SYX10" s="179"/>
      <c r="SYY10" s="179"/>
      <c r="SYZ10" s="199"/>
      <c r="SZA10" s="199"/>
      <c r="SZB10" s="199"/>
      <c r="SZC10" s="199"/>
      <c r="SZD10" s="199"/>
      <c r="SZE10" s="199"/>
      <c r="SZF10" s="199"/>
      <c r="SZG10" s="199"/>
      <c r="SZH10" s="189"/>
      <c r="SZI10" s="209"/>
      <c r="SZJ10" s="179"/>
      <c r="SZK10" s="179"/>
      <c r="SZL10" s="179"/>
      <c r="SZM10" s="179"/>
      <c r="SZN10" s="179"/>
      <c r="SZO10" s="179"/>
      <c r="SZP10" s="199"/>
      <c r="SZQ10" s="199"/>
      <c r="SZR10" s="199"/>
      <c r="SZS10" s="199"/>
      <c r="SZT10" s="199"/>
      <c r="SZU10" s="199"/>
      <c r="SZV10" s="199"/>
      <c r="SZW10" s="199"/>
      <c r="SZX10" s="189"/>
      <c r="SZY10" s="209"/>
      <c r="SZZ10" s="179"/>
      <c r="TAA10" s="179"/>
      <c r="TAB10" s="179"/>
      <c r="TAC10" s="179"/>
      <c r="TAD10" s="179"/>
      <c r="TAE10" s="179"/>
      <c r="TAF10" s="199"/>
      <c r="TAG10" s="199"/>
      <c r="TAH10" s="199"/>
      <c r="TAI10" s="199"/>
      <c r="TAJ10" s="199"/>
      <c r="TAK10" s="199"/>
      <c r="TAL10" s="199"/>
      <c r="TAM10" s="199"/>
      <c r="TAN10" s="189"/>
      <c r="TAO10" s="209"/>
      <c r="TAP10" s="179"/>
      <c r="TAQ10" s="179"/>
      <c r="TAR10" s="179"/>
      <c r="TAS10" s="179"/>
      <c r="TAT10" s="179"/>
      <c r="TAU10" s="179"/>
      <c r="TAV10" s="199"/>
      <c r="TAW10" s="199"/>
      <c r="TAX10" s="199"/>
      <c r="TAY10" s="199"/>
      <c r="TAZ10" s="199"/>
      <c r="TBA10" s="199"/>
      <c r="TBB10" s="199"/>
      <c r="TBC10" s="199"/>
      <c r="TBD10" s="189"/>
      <c r="TBE10" s="209"/>
      <c r="TBF10" s="179"/>
      <c r="TBG10" s="179"/>
      <c r="TBH10" s="179"/>
      <c r="TBI10" s="179"/>
      <c r="TBJ10" s="179"/>
      <c r="TBK10" s="179"/>
      <c r="TBL10" s="199"/>
      <c r="TBM10" s="199"/>
      <c r="TBN10" s="199"/>
      <c r="TBO10" s="199"/>
      <c r="TBP10" s="199"/>
      <c r="TBQ10" s="199"/>
      <c r="TBR10" s="199"/>
      <c r="TBS10" s="199"/>
      <c r="TBT10" s="189"/>
      <c r="TBU10" s="209"/>
      <c r="TBV10" s="179"/>
      <c r="TBW10" s="179"/>
      <c r="TBX10" s="179"/>
      <c r="TBY10" s="179"/>
      <c r="TBZ10" s="179"/>
      <c r="TCA10" s="179"/>
      <c r="TCB10" s="199"/>
      <c r="TCC10" s="199"/>
      <c r="TCD10" s="199"/>
      <c r="TCE10" s="199"/>
      <c r="TCF10" s="199"/>
      <c r="TCG10" s="199"/>
      <c r="TCH10" s="199"/>
      <c r="TCI10" s="199"/>
      <c r="TCJ10" s="189"/>
      <c r="TCK10" s="209"/>
      <c r="TCL10" s="179"/>
      <c r="TCM10" s="179"/>
      <c r="TCN10" s="179"/>
      <c r="TCO10" s="179"/>
      <c r="TCP10" s="179"/>
      <c r="TCQ10" s="179"/>
      <c r="TCR10" s="199"/>
      <c r="TCS10" s="199"/>
      <c r="TCT10" s="199"/>
      <c r="TCU10" s="199"/>
      <c r="TCV10" s="199"/>
      <c r="TCW10" s="199"/>
      <c r="TCX10" s="199"/>
      <c r="TCY10" s="199"/>
      <c r="TCZ10" s="189"/>
      <c r="TDA10" s="209"/>
      <c r="TDB10" s="179"/>
      <c r="TDC10" s="179"/>
      <c r="TDD10" s="179"/>
      <c r="TDE10" s="179"/>
      <c r="TDF10" s="179"/>
      <c r="TDG10" s="179"/>
      <c r="TDH10" s="199"/>
      <c r="TDI10" s="199"/>
      <c r="TDJ10" s="199"/>
      <c r="TDK10" s="199"/>
      <c r="TDL10" s="199"/>
      <c r="TDM10" s="199"/>
      <c r="TDN10" s="199"/>
      <c r="TDO10" s="199"/>
      <c r="TDP10" s="189"/>
      <c r="TDQ10" s="209"/>
      <c r="TDR10" s="179"/>
      <c r="TDS10" s="179"/>
      <c r="TDT10" s="179"/>
      <c r="TDU10" s="179"/>
      <c r="TDV10" s="179"/>
      <c r="TDW10" s="179"/>
      <c r="TDX10" s="199"/>
      <c r="TDY10" s="199"/>
      <c r="TDZ10" s="199"/>
      <c r="TEA10" s="199"/>
      <c r="TEB10" s="199"/>
      <c r="TEC10" s="199"/>
      <c r="TED10" s="199"/>
      <c r="TEE10" s="199"/>
      <c r="TEF10" s="189"/>
      <c r="TEG10" s="209"/>
      <c r="TEH10" s="179"/>
      <c r="TEI10" s="179"/>
      <c r="TEJ10" s="179"/>
      <c r="TEK10" s="179"/>
      <c r="TEL10" s="179"/>
      <c r="TEM10" s="179"/>
      <c r="TEN10" s="199"/>
      <c r="TEO10" s="199"/>
      <c r="TEP10" s="199"/>
      <c r="TEQ10" s="199"/>
      <c r="TER10" s="199"/>
      <c r="TES10" s="199"/>
      <c r="TET10" s="199"/>
      <c r="TEU10" s="199"/>
      <c r="TEV10" s="189"/>
      <c r="TEW10" s="209"/>
      <c r="TEX10" s="179"/>
      <c r="TEY10" s="179"/>
      <c r="TEZ10" s="179"/>
      <c r="TFA10" s="179"/>
      <c r="TFB10" s="179"/>
      <c r="TFC10" s="179"/>
      <c r="TFD10" s="199"/>
      <c r="TFE10" s="199"/>
      <c r="TFF10" s="199"/>
      <c r="TFG10" s="199"/>
      <c r="TFH10" s="199"/>
      <c r="TFI10" s="199"/>
      <c r="TFJ10" s="199"/>
      <c r="TFK10" s="199"/>
      <c r="TFL10" s="189"/>
      <c r="TFM10" s="209"/>
      <c r="TFN10" s="179"/>
      <c r="TFO10" s="179"/>
      <c r="TFP10" s="179"/>
      <c r="TFQ10" s="179"/>
      <c r="TFR10" s="179"/>
      <c r="TFS10" s="179"/>
      <c r="TFT10" s="199"/>
      <c r="TFU10" s="199"/>
      <c r="TFV10" s="199"/>
      <c r="TFW10" s="199"/>
      <c r="TFX10" s="199"/>
      <c r="TFY10" s="199"/>
      <c r="TFZ10" s="199"/>
      <c r="TGA10" s="199"/>
      <c r="TGB10" s="189"/>
      <c r="TGC10" s="209"/>
      <c r="TGD10" s="179"/>
      <c r="TGE10" s="179"/>
      <c r="TGF10" s="179"/>
      <c r="TGG10" s="179"/>
      <c r="TGH10" s="179"/>
      <c r="TGI10" s="179"/>
      <c r="TGJ10" s="199"/>
      <c r="TGK10" s="199"/>
      <c r="TGL10" s="199"/>
      <c r="TGM10" s="199"/>
      <c r="TGN10" s="199"/>
      <c r="TGO10" s="199"/>
      <c r="TGP10" s="199"/>
      <c r="TGQ10" s="199"/>
      <c r="TGR10" s="189"/>
      <c r="TGS10" s="209"/>
      <c r="TGT10" s="179"/>
      <c r="TGU10" s="179"/>
      <c r="TGV10" s="179"/>
      <c r="TGW10" s="179"/>
      <c r="TGX10" s="179"/>
      <c r="TGY10" s="179"/>
      <c r="TGZ10" s="199"/>
      <c r="THA10" s="199"/>
      <c r="THB10" s="199"/>
      <c r="THC10" s="199"/>
      <c r="THD10" s="199"/>
      <c r="THE10" s="199"/>
      <c r="THF10" s="199"/>
      <c r="THG10" s="199"/>
      <c r="THH10" s="189"/>
      <c r="THI10" s="209"/>
      <c r="THJ10" s="179"/>
      <c r="THK10" s="179"/>
      <c r="THL10" s="179"/>
      <c r="THM10" s="179"/>
      <c r="THN10" s="179"/>
      <c r="THO10" s="179"/>
      <c r="THP10" s="199"/>
      <c r="THQ10" s="199"/>
      <c r="THR10" s="199"/>
      <c r="THS10" s="199"/>
      <c r="THT10" s="199"/>
      <c r="THU10" s="199"/>
      <c r="THV10" s="199"/>
      <c r="THW10" s="199"/>
      <c r="THX10" s="189"/>
      <c r="THY10" s="209"/>
      <c r="THZ10" s="179"/>
      <c r="TIA10" s="179"/>
      <c r="TIB10" s="179"/>
      <c r="TIC10" s="179"/>
      <c r="TID10" s="179"/>
      <c r="TIE10" s="179"/>
      <c r="TIF10" s="199"/>
      <c r="TIG10" s="199"/>
      <c r="TIH10" s="199"/>
      <c r="TII10" s="199"/>
      <c r="TIJ10" s="199"/>
      <c r="TIK10" s="199"/>
      <c r="TIL10" s="199"/>
      <c r="TIM10" s="199"/>
      <c r="TIN10" s="189"/>
      <c r="TIO10" s="209"/>
      <c r="TIP10" s="179"/>
      <c r="TIQ10" s="179"/>
      <c r="TIR10" s="179"/>
      <c r="TIS10" s="179"/>
      <c r="TIT10" s="179"/>
      <c r="TIU10" s="179"/>
      <c r="TIV10" s="199"/>
      <c r="TIW10" s="199"/>
      <c r="TIX10" s="199"/>
      <c r="TIY10" s="199"/>
      <c r="TIZ10" s="199"/>
      <c r="TJA10" s="199"/>
      <c r="TJB10" s="199"/>
      <c r="TJC10" s="199"/>
      <c r="TJD10" s="189"/>
      <c r="TJE10" s="209"/>
      <c r="TJF10" s="179"/>
      <c r="TJG10" s="179"/>
      <c r="TJH10" s="179"/>
      <c r="TJI10" s="179"/>
      <c r="TJJ10" s="179"/>
      <c r="TJK10" s="179"/>
      <c r="TJL10" s="199"/>
      <c r="TJM10" s="199"/>
      <c r="TJN10" s="199"/>
      <c r="TJO10" s="199"/>
      <c r="TJP10" s="199"/>
      <c r="TJQ10" s="199"/>
      <c r="TJR10" s="199"/>
      <c r="TJS10" s="199"/>
      <c r="TJT10" s="189"/>
      <c r="TJU10" s="209"/>
      <c r="TJV10" s="179"/>
      <c r="TJW10" s="179"/>
      <c r="TJX10" s="179"/>
      <c r="TJY10" s="179"/>
      <c r="TJZ10" s="179"/>
      <c r="TKA10" s="179"/>
      <c r="TKB10" s="199"/>
      <c r="TKC10" s="199"/>
      <c r="TKD10" s="199"/>
      <c r="TKE10" s="199"/>
      <c r="TKF10" s="199"/>
      <c r="TKG10" s="199"/>
      <c r="TKH10" s="199"/>
      <c r="TKI10" s="199"/>
      <c r="TKJ10" s="189"/>
      <c r="TKK10" s="209"/>
      <c r="TKL10" s="179"/>
      <c r="TKM10" s="179"/>
      <c r="TKN10" s="179"/>
      <c r="TKO10" s="179"/>
      <c r="TKP10" s="179"/>
      <c r="TKQ10" s="179"/>
      <c r="TKR10" s="199"/>
      <c r="TKS10" s="199"/>
      <c r="TKT10" s="199"/>
      <c r="TKU10" s="199"/>
      <c r="TKV10" s="199"/>
      <c r="TKW10" s="199"/>
      <c r="TKX10" s="199"/>
      <c r="TKY10" s="199"/>
      <c r="TKZ10" s="189"/>
      <c r="TLA10" s="209"/>
      <c r="TLB10" s="179"/>
      <c r="TLC10" s="179"/>
      <c r="TLD10" s="179"/>
      <c r="TLE10" s="179"/>
      <c r="TLF10" s="179"/>
      <c r="TLG10" s="179"/>
      <c r="TLH10" s="199"/>
      <c r="TLI10" s="199"/>
      <c r="TLJ10" s="199"/>
      <c r="TLK10" s="199"/>
      <c r="TLL10" s="199"/>
      <c r="TLM10" s="199"/>
      <c r="TLN10" s="199"/>
      <c r="TLO10" s="199"/>
      <c r="TLP10" s="189"/>
      <c r="TLQ10" s="209"/>
      <c r="TLR10" s="179"/>
      <c r="TLS10" s="179"/>
      <c r="TLT10" s="179"/>
      <c r="TLU10" s="179"/>
      <c r="TLV10" s="179"/>
      <c r="TLW10" s="179"/>
      <c r="TLX10" s="199"/>
      <c r="TLY10" s="199"/>
      <c r="TLZ10" s="199"/>
      <c r="TMA10" s="199"/>
      <c r="TMB10" s="199"/>
      <c r="TMC10" s="199"/>
      <c r="TMD10" s="199"/>
      <c r="TME10" s="199"/>
      <c r="TMF10" s="189"/>
      <c r="TMG10" s="209"/>
      <c r="TMH10" s="179"/>
      <c r="TMI10" s="179"/>
      <c r="TMJ10" s="179"/>
      <c r="TMK10" s="179"/>
      <c r="TML10" s="179"/>
      <c r="TMM10" s="179"/>
      <c r="TMN10" s="199"/>
      <c r="TMO10" s="199"/>
      <c r="TMP10" s="199"/>
      <c r="TMQ10" s="199"/>
      <c r="TMR10" s="199"/>
      <c r="TMS10" s="199"/>
      <c r="TMT10" s="199"/>
      <c r="TMU10" s="199"/>
      <c r="TMV10" s="189"/>
      <c r="TMW10" s="209"/>
      <c r="TMX10" s="179"/>
      <c r="TMY10" s="179"/>
      <c r="TMZ10" s="179"/>
      <c r="TNA10" s="179"/>
      <c r="TNB10" s="179"/>
      <c r="TNC10" s="179"/>
      <c r="TND10" s="199"/>
      <c r="TNE10" s="199"/>
      <c r="TNF10" s="199"/>
      <c r="TNG10" s="199"/>
      <c r="TNH10" s="199"/>
      <c r="TNI10" s="199"/>
      <c r="TNJ10" s="199"/>
      <c r="TNK10" s="199"/>
      <c r="TNL10" s="189"/>
      <c r="TNM10" s="209"/>
      <c r="TNN10" s="179"/>
      <c r="TNO10" s="179"/>
      <c r="TNP10" s="179"/>
      <c r="TNQ10" s="179"/>
      <c r="TNR10" s="179"/>
      <c r="TNS10" s="179"/>
      <c r="TNT10" s="199"/>
      <c r="TNU10" s="199"/>
      <c r="TNV10" s="199"/>
      <c r="TNW10" s="199"/>
      <c r="TNX10" s="199"/>
      <c r="TNY10" s="199"/>
      <c r="TNZ10" s="199"/>
      <c r="TOA10" s="199"/>
      <c r="TOB10" s="189"/>
      <c r="TOC10" s="209"/>
      <c r="TOD10" s="179"/>
      <c r="TOE10" s="179"/>
      <c r="TOF10" s="179"/>
      <c r="TOG10" s="179"/>
      <c r="TOH10" s="179"/>
      <c r="TOI10" s="179"/>
      <c r="TOJ10" s="199"/>
      <c r="TOK10" s="199"/>
      <c r="TOL10" s="199"/>
      <c r="TOM10" s="199"/>
      <c r="TON10" s="199"/>
      <c r="TOO10" s="199"/>
      <c r="TOP10" s="199"/>
      <c r="TOQ10" s="199"/>
      <c r="TOR10" s="189"/>
      <c r="TOS10" s="209"/>
      <c r="TOT10" s="179"/>
      <c r="TOU10" s="179"/>
      <c r="TOV10" s="179"/>
      <c r="TOW10" s="179"/>
      <c r="TOX10" s="179"/>
      <c r="TOY10" s="179"/>
      <c r="TOZ10" s="199"/>
      <c r="TPA10" s="199"/>
      <c r="TPB10" s="199"/>
      <c r="TPC10" s="199"/>
      <c r="TPD10" s="199"/>
      <c r="TPE10" s="199"/>
      <c r="TPF10" s="199"/>
      <c r="TPG10" s="199"/>
      <c r="TPH10" s="189"/>
      <c r="TPI10" s="209"/>
      <c r="TPJ10" s="179"/>
      <c r="TPK10" s="179"/>
      <c r="TPL10" s="179"/>
      <c r="TPM10" s="179"/>
      <c r="TPN10" s="179"/>
      <c r="TPO10" s="179"/>
      <c r="TPP10" s="199"/>
      <c r="TPQ10" s="199"/>
      <c r="TPR10" s="199"/>
      <c r="TPS10" s="199"/>
      <c r="TPT10" s="199"/>
      <c r="TPU10" s="199"/>
      <c r="TPV10" s="199"/>
      <c r="TPW10" s="199"/>
      <c r="TPX10" s="189"/>
      <c r="TPY10" s="209"/>
      <c r="TPZ10" s="179"/>
      <c r="TQA10" s="179"/>
      <c r="TQB10" s="179"/>
      <c r="TQC10" s="179"/>
      <c r="TQD10" s="179"/>
      <c r="TQE10" s="179"/>
      <c r="TQF10" s="199"/>
      <c r="TQG10" s="199"/>
      <c r="TQH10" s="199"/>
      <c r="TQI10" s="199"/>
      <c r="TQJ10" s="199"/>
      <c r="TQK10" s="199"/>
      <c r="TQL10" s="199"/>
      <c r="TQM10" s="199"/>
      <c r="TQN10" s="189"/>
      <c r="TQO10" s="209"/>
      <c r="TQP10" s="179"/>
      <c r="TQQ10" s="179"/>
      <c r="TQR10" s="179"/>
      <c r="TQS10" s="179"/>
      <c r="TQT10" s="179"/>
      <c r="TQU10" s="179"/>
      <c r="TQV10" s="199"/>
      <c r="TQW10" s="199"/>
      <c r="TQX10" s="199"/>
      <c r="TQY10" s="199"/>
      <c r="TQZ10" s="199"/>
      <c r="TRA10" s="199"/>
      <c r="TRB10" s="199"/>
      <c r="TRC10" s="199"/>
      <c r="TRD10" s="189"/>
      <c r="TRE10" s="209"/>
      <c r="TRF10" s="179"/>
      <c r="TRG10" s="179"/>
      <c r="TRH10" s="179"/>
      <c r="TRI10" s="179"/>
      <c r="TRJ10" s="179"/>
      <c r="TRK10" s="179"/>
      <c r="TRL10" s="199"/>
      <c r="TRM10" s="199"/>
      <c r="TRN10" s="199"/>
      <c r="TRO10" s="199"/>
      <c r="TRP10" s="199"/>
      <c r="TRQ10" s="199"/>
      <c r="TRR10" s="199"/>
      <c r="TRS10" s="199"/>
      <c r="TRT10" s="189"/>
      <c r="TRU10" s="209"/>
      <c r="TRV10" s="179"/>
      <c r="TRW10" s="179"/>
      <c r="TRX10" s="179"/>
      <c r="TRY10" s="179"/>
      <c r="TRZ10" s="179"/>
      <c r="TSA10" s="179"/>
      <c r="TSB10" s="199"/>
      <c r="TSC10" s="199"/>
      <c r="TSD10" s="199"/>
      <c r="TSE10" s="199"/>
      <c r="TSF10" s="199"/>
      <c r="TSG10" s="199"/>
      <c r="TSH10" s="199"/>
      <c r="TSI10" s="199"/>
      <c r="TSJ10" s="189"/>
      <c r="TSK10" s="209"/>
      <c r="TSL10" s="179"/>
      <c r="TSM10" s="179"/>
      <c r="TSN10" s="179"/>
      <c r="TSO10" s="179"/>
      <c r="TSP10" s="179"/>
      <c r="TSQ10" s="179"/>
      <c r="TSR10" s="199"/>
      <c r="TSS10" s="199"/>
      <c r="TST10" s="199"/>
      <c r="TSU10" s="199"/>
      <c r="TSV10" s="199"/>
      <c r="TSW10" s="199"/>
      <c r="TSX10" s="199"/>
      <c r="TSY10" s="199"/>
      <c r="TSZ10" s="189"/>
      <c r="TTA10" s="209"/>
      <c r="TTB10" s="179"/>
      <c r="TTC10" s="179"/>
      <c r="TTD10" s="179"/>
      <c r="TTE10" s="179"/>
      <c r="TTF10" s="179"/>
      <c r="TTG10" s="179"/>
      <c r="TTH10" s="199"/>
      <c r="TTI10" s="199"/>
      <c r="TTJ10" s="199"/>
      <c r="TTK10" s="199"/>
      <c r="TTL10" s="199"/>
      <c r="TTM10" s="199"/>
      <c r="TTN10" s="199"/>
      <c r="TTO10" s="199"/>
      <c r="TTP10" s="189"/>
      <c r="TTQ10" s="209"/>
      <c r="TTR10" s="179"/>
      <c r="TTS10" s="179"/>
      <c r="TTT10" s="179"/>
      <c r="TTU10" s="179"/>
      <c r="TTV10" s="179"/>
      <c r="TTW10" s="179"/>
      <c r="TTX10" s="199"/>
      <c r="TTY10" s="199"/>
      <c r="TTZ10" s="199"/>
      <c r="TUA10" s="199"/>
      <c r="TUB10" s="199"/>
      <c r="TUC10" s="199"/>
      <c r="TUD10" s="199"/>
      <c r="TUE10" s="199"/>
      <c r="TUF10" s="189"/>
      <c r="TUG10" s="209"/>
      <c r="TUH10" s="179"/>
      <c r="TUI10" s="179"/>
      <c r="TUJ10" s="179"/>
      <c r="TUK10" s="179"/>
      <c r="TUL10" s="179"/>
      <c r="TUM10" s="179"/>
      <c r="TUN10" s="199"/>
      <c r="TUO10" s="199"/>
      <c r="TUP10" s="199"/>
      <c r="TUQ10" s="199"/>
      <c r="TUR10" s="199"/>
      <c r="TUS10" s="199"/>
      <c r="TUT10" s="199"/>
      <c r="TUU10" s="199"/>
      <c r="TUV10" s="189"/>
      <c r="TUW10" s="209"/>
      <c r="TUX10" s="179"/>
      <c r="TUY10" s="179"/>
      <c r="TUZ10" s="179"/>
      <c r="TVA10" s="179"/>
      <c r="TVB10" s="179"/>
      <c r="TVC10" s="179"/>
      <c r="TVD10" s="199"/>
      <c r="TVE10" s="199"/>
      <c r="TVF10" s="199"/>
      <c r="TVG10" s="199"/>
      <c r="TVH10" s="199"/>
      <c r="TVI10" s="199"/>
      <c r="TVJ10" s="199"/>
      <c r="TVK10" s="199"/>
      <c r="TVL10" s="189"/>
      <c r="TVM10" s="209"/>
      <c r="TVN10" s="179"/>
      <c r="TVO10" s="179"/>
      <c r="TVP10" s="179"/>
      <c r="TVQ10" s="179"/>
      <c r="TVR10" s="179"/>
      <c r="TVS10" s="179"/>
      <c r="TVT10" s="199"/>
      <c r="TVU10" s="199"/>
      <c r="TVV10" s="199"/>
      <c r="TVW10" s="199"/>
      <c r="TVX10" s="199"/>
      <c r="TVY10" s="199"/>
      <c r="TVZ10" s="199"/>
      <c r="TWA10" s="199"/>
      <c r="TWB10" s="189"/>
      <c r="TWC10" s="209"/>
      <c r="TWD10" s="179"/>
      <c r="TWE10" s="179"/>
      <c r="TWF10" s="179"/>
      <c r="TWG10" s="179"/>
      <c r="TWH10" s="179"/>
      <c r="TWI10" s="179"/>
      <c r="TWJ10" s="199"/>
      <c r="TWK10" s="199"/>
      <c r="TWL10" s="199"/>
      <c r="TWM10" s="199"/>
      <c r="TWN10" s="199"/>
      <c r="TWO10" s="199"/>
      <c r="TWP10" s="199"/>
      <c r="TWQ10" s="199"/>
      <c r="TWR10" s="189"/>
      <c r="TWS10" s="209"/>
      <c r="TWT10" s="179"/>
      <c r="TWU10" s="179"/>
      <c r="TWV10" s="179"/>
      <c r="TWW10" s="179"/>
      <c r="TWX10" s="179"/>
      <c r="TWY10" s="179"/>
      <c r="TWZ10" s="199"/>
      <c r="TXA10" s="199"/>
      <c r="TXB10" s="199"/>
      <c r="TXC10" s="199"/>
      <c r="TXD10" s="199"/>
      <c r="TXE10" s="199"/>
      <c r="TXF10" s="199"/>
      <c r="TXG10" s="199"/>
      <c r="TXH10" s="189"/>
      <c r="TXI10" s="209"/>
      <c r="TXJ10" s="179"/>
      <c r="TXK10" s="179"/>
      <c r="TXL10" s="179"/>
      <c r="TXM10" s="179"/>
      <c r="TXN10" s="179"/>
      <c r="TXO10" s="179"/>
      <c r="TXP10" s="199"/>
      <c r="TXQ10" s="199"/>
      <c r="TXR10" s="199"/>
      <c r="TXS10" s="199"/>
      <c r="TXT10" s="199"/>
      <c r="TXU10" s="199"/>
      <c r="TXV10" s="199"/>
      <c r="TXW10" s="199"/>
      <c r="TXX10" s="189"/>
      <c r="TXY10" s="209"/>
      <c r="TXZ10" s="179"/>
      <c r="TYA10" s="179"/>
      <c r="TYB10" s="179"/>
      <c r="TYC10" s="179"/>
      <c r="TYD10" s="179"/>
      <c r="TYE10" s="179"/>
      <c r="TYF10" s="199"/>
      <c r="TYG10" s="199"/>
      <c r="TYH10" s="199"/>
      <c r="TYI10" s="199"/>
      <c r="TYJ10" s="199"/>
      <c r="TYK10" s="199"/>
      <c r="TYL10" s="199"/>
      <c r="TYM10" s="199"/>
      <c r="TYN10" s="189"/>
      <c r="TYO10" s="209"/>
      <c r="TYP10" s="179"/>
      <c r="TYQ10" s="179"/>
      <c r="TYR10" s="179"/>
      <c r="TYS10" s="179"/>
      <c r="TYT10" s="179"/>
      <c r="TYU10" s="179"/>
      <c r="TYV10" s="199"/>
      <c r="TYW10" s="199"/>
      <c r="TYX10" s="199"/>
      <c r="TYY10" s="199"/>
      <c r="TYZ10" s="199"/>
      <c r="TZA10" s="199"/>
      <c r="TZB10" s="199"/>
      <c r="TZC10" s="199"/>
      <c r="TZD10" s="189"/>
      <c r="TZE10" s="209"/>
      <c r="TZF10" s="179"/>
      <c r="TZG10" s="179"/>
      <c r="TZH10" s="179"/>
      <c r="TZI10" s="179"/>
      <c r="TZJ10" s="179"/>
      <c r="TZK10" s="179"/>
      <c r="TZL10" s="199"/>
      <c r="TZM10" s="199"/>
      <c r="TZN10" s="199"/>
      <c r="TZO10" s="199"/>
      <c r="TZP10" s="199"/>
      <c r="TZQ10" s="199"/>
      <c r="TZR10" s="199"/>
      <c r="TZS10" s="199"/>
      <c r="TZT10" s="189"/>
      <c r="TZU10" s="209"/>
      <c r="TZV10" s="179"/>
      <c r="TZW10" s="179"/>
      <c r="TZX10" s="179"/>
      <c r="TZY10" s="179"/>
      <c r="TZZ10" s="179"/>
      <c r="UAA10" s="179"/>
      <c r="UAB10" s="199"/>
      <c r="UAC10" s="199"/>
      <c r="UAD10" s="199"/>
      <c r="UAE10" s="199"/>
      <c r="UAF10" s="199"/>
      <c r="UAG10" s="199"/>
      <c r="UAH10" s="199"/>
      <c r="UAI10" s="199"/>
      <c r="UAJ10" s="189"/>
      <c r="UAK10" s="209"/>
      <c r="UAL10" s="179"/>
      <c r="UAM10" s="179"/>
      <c r="UAN10" s="179"/>
      <c r="UAO10" s="179"/>
      <c r="UAP10" s="179"/>
      <c r="UAQ10" s="179"/>
      <c r="UAR10" s="199"/>
      <c r="UAS10" s="199"/>
      <c r="UAT10" s="199"/>
      <c r="UAU10" s="199"/>
      <c r="UAV10" s="199"/>
      <c r="UAW10" s="199"/>
      <c r="UAX10" s="199"/>
      <c r="UAY10" s="199"/>
      <c r="UAZ10" s="189"/>
      <c r="UBA10" s="209"/>
      <c r="UBB10" s="179"/>
      <c r="UBC10" s="179"/>
      <c r="UBD10" s="179"/>
      <c r="UBE10" s="179"/>
      <c r="UBF10" s="179"/>
      <c r="UBG10" s="179"/>
      <c r="UBH10" s="199"/>
      <c r="UBI10" s="199"/>
      <c r="UBJ10" s="199"/>
      <c r="UBK10" s="199"/>
      <c r="UBL10" s="199"/>
      <c r="UBM10" s="199"/>
      <c r="UBN10" s="199"/>
      <c r="UBO10" s="199"/>
      <c r="UBP10" s="189"/>
      <c r="UBQ10" s="209"/>
      <c r="UBR10" s="179"/>
      <c r="UBS10" s="179"/>
      <c r="UBT10" s="179"/>
      <c r="UBU10" s="179"/>
      <c r="UBV10" s="179"/>
      <c r="UBW10" s="179"/>
      <c r="UBX10" s="199"/>
      <c r="UBY10" s="199"/>
      <c r="UBZ10" s="199"/>
      <c r="UCA10" s="199"/>
      <c r="UCB10" s="199"/>
      <c r="UCC10" s="199"/>
      <c r="UCD10" s="199"/>
      <c r="UCE10" s="199"/>
      <c r="UCF10" s="189"/>
      <c r="UCG10" s="209"/>
      <c r="UCH10" s="179"/>
      <c r="UCI10" s="179"/>
      <c r="UCJ10" s="179"/>
      <c r="UCK10" s="179"/>
      <c r="UCL10" s="179"/>
      <c r="UCM10" s="179"/>
      <c r="UCN10" s="199"/>
      <c r="UCO10" s="199"/>
      <c r="UCP10" s="199"/>
      <c r="UCQ10" s="199"/>
      <c r="UCR10" s="199"/>
      <c r="UCS10" s="199"/>
      <c r="UCT10" s="199"/>
      <c r="UCU10" s="199"/>
      <c r="UCV10" s="189"/>
      <c r="UCW10" s="209"/>
      <c r="UCX10" s="179"/>
      <c r="UCY10" s="179"/>
      <c r="UCZ10" s="179"/>
      <c r="UDA10" s="179"/>
      <c r="UDB10" s="179"/>
      <c r="UDC10" s="179"/>
      <c r="UDD10" s="199"/>
      <c r="UDE10" s="199"/>
      <c r="UDF10" s="199"/>
      <c r="UDG10" s="199"/>
      <c r="UDH10" s="199"/>
      <c r="UDI10" s="199"/>
      <c r="UDJ10" s="199"/>
      <c r="UDK10" s="199"/>
      <c r="UDL10" s="189"/>
      <c r="UDM10" s="209"/>
      <c r="UDN10" s="179"/>
      <c r="UDO10" s="179"/>
      <c r="UDP10" s="179"/>
      <c r="UDQ10" s="179"/>
      <c r="UDR10" s="179"/>
      <c r="UDS10" s="179"/>
      <c r="UDT10" s="199"/>
      <c r="UDU10" s="199"/>
      <c r="UDV10" s="199"/>
      <c r="UDW10" s="199"/>
      <c r="UDX10" s="199"/>
      <c r="UDY10" s="199"/>
      <c r="UDZ10" s="199"/>
      <c r="UEA10" s="199"/>
      <c r="UEB10" s="189"/>
      <c r="UEC10" s="209"/>
      <c r="UED10" s="179"/>
      <c r="UEE10" s="179"/>
      <c r="UEF10" s="179"/>
      <c r="UEG10" s="179"/>
      <c r="UEH10" s="179"/>
      <c r="UEI10" s="179"/>
      <c r="UEJ10" s="199"/>
      <c r="UEK10" s="199"/>
      <c r="UEL10" s="199"/>
      <c r="UEM10" s="199"/>
      <c r="UEN10" s="199"/>
      <c r="UEO10" s="199"/>
      <c r="UEP10" s="199"/>
      <c r="UEQ10" s="199"/>
      <c r="UER10" s="189"/>
      <c r="UES10" s="209"/>
      <c r="UET10" s="179"/>
      <c r="UEU10" s="179"/>
      <c r="UEV10" s="179"/>
      <c r="UEW10" s="179"/>
      <c r="UEX10" s="179"/>
      <c r="UEY10" s="179"/>
      <c r="UEZ10" s="199"/>
      <c r="UFA10" s="199"/>
      <c r="UFB10" s="199"/>
      <c r="UFC10" s="199"/>
      <c r="UFD10" s="199"/>
      <c r="UFE10" s="199"/>
      <c r="UFF10" s="199"/>
      <c r="UFG10" s="199"/>
      <c r="UFH10" s="189"/>
      <c r="UFI10" s="209"/>
      <c r="UFJ10" s="179"/>
      <c r="UFK10" s="179"/>
      <c r="UFL10" s="179"/>
      <c r="UFM10" s="179"/>
      <c r="UFN10" s="179"/>
      <c r="UFO10" s="179"/>
      <c r="UFP10" s="199"/>
      <c r="UFQ10" s="199"/>
      <c r="UFR10" s="199"/>
      <c r="UFS10" s="199"/>
      <c r="UFT10" s="199"/>
      <c r="UFU10" s="199"/>
      <c r="UFV10" s="199"/>
      <c r="UFW10" s="199"/>
      <c r="UFX10" s="189"/>
      <c r="UFY10" s="209"/>
      <c r="UFZ10" s="179"/>
      <c r="UGA10" s="179"/>
      <c r="UGB10" s="179"/>
      <c r="UGC10" s="179"/>
      <c r="UGD10" s="179"/>
      <c r="UGE10" s="179"/>
      <c r="UGF10" s="199"/>
      <c r="UGG10" s="199"/>
      <c r="UGH10" s="199"/>
      <c r="UGI10" s="199"/>
      <c r="UGJ10" s="199"/>
      <c r="UGK10" s="199"/>
      <c r="UGL10" s="199"/>
      <c r="UGM10" s="199"/>
      <c r="UGN10" s="189"/>
      <c r="UGO10" s="209"/>
      <c r="UGP10" s="179"/>
      <c r="UGQ10" s="179"/>
      <c r="UGR10" s="179"/>
      <c r="UGS10" s="179"/>
      <c r="UGT10" s="179"/>
      <c r="UGU10" s="179"/>
      <c r="UGV10" s="199"/>
      <c r="UGW10" s="199"/>
      <c r="UGX10" s="199"/>
      <c r="UGY10" s="199"/>
      <c r="UGZ10" s="199"/>
      <c r="UHA10" s="199"/>
      <c r="UHB10" s="199"/>
      <c r="UHC10" s="199"/>
      <c r="UHD10" s="189"/>
      <c r="UHE10" s="209"/>
      <c r="UHF10" s="179"/>
      <c r="UHG10" s="179"/>
      <c r="UHH10" s="179"/>
      <c r="UHI10" s="179"/>
      <c r="UHJ10" s="179"/>
      <c r="UHK10" s="179"/>
      <c r="UHL10" s="199"/>
      <c r="UHM10" s="199"/>
      <c r="UHN10" s="199"/>
      <c r="UHO10" s="199"/>
      <c r="UHP10" s="199"/>
      <c r="UHQ10" s="199"/>
      <c r="UHR10" s="199"/>
      <c r="UHS10" s="199"/>
      <c r="UHT10" s="189"/>
      <c r="UHU10" s="209"/>
      <c r="UHV10" s="179"/>
      <c r="UHW10" s="179"/>
      <c r="UHX10" s="179"/>
      <c r="UHY10" s="179"/>
      <c r="UHZ10" s="179"/>
      <c r="UIA10" s="179"/>
      <c r="UIB10" s="199"/>
      <c r="UIC10" s="199"/>
      <c r="UID10" s="199"/>
      <c r="UIE10" s="199"/>
      <c r="UIF10" s="199"/>
      <c r="UIG10" s="199"/>
      <c r="UIH10" s="199"/>
      <c r="UII10" s="199"/>
      <c r="UIJ10" s="189"/>
      <c r="UIK10" s="209"/>
      <c r="UIL10" s="179"/>
      <c r="UIM10" s="179"/>
      <c r="UIN10" s="179"/>
      <c r="UIO10" s="179"/>
      <c r="UIP10" s="179"/>
      <c r="UIQ10" s="179"/>
      <c r="UIR10" s="199"/>
      <c r="UIS10" s="199"/>
      <c r="UIT10" s="199"/>
      <c r="UIU10" s="199"/>
      <c r="UIV10" s="199"/>
      <c r="UIW10" s="199"/>
      <c r="UIX10" s="199"/>
      <c r="UIY10" s="199"/>
      <c r="UIZ10" s="189"/>
      <c r="UJA10" s="209"/>
      <c r="UJB10" s="179"/>
      <c r="UJC10" s="179"/>
      <c r="UJD10" s="179"/>
      <c r="UJE10" s="179"/>
      <c r="UJF10" s="179"/>
      <c r="UJG10" s="179"/>
      <c r="UJH10" s="199"/>
      <c r="UJI10" s="199"/>
      <c r="UJJ10" s="199"/>
      <c r="UJK10" s="199"/>
      <c r="UJL10" s="199"/>
      <c r="UJM10" s="199"/>
      <c r="UJN10" s="199"/>
      <c r="UJO10" s="199"/>
      <c r="UJP10" s="189"/>
      <c r="UJQ10" s="209"/>
      <c r="UJR10" s="179"/>
      <c r="UJS10" s="179"/>
      <c r="UJT10" s="179"/>
      <c r="UJU10" s="179"/>
      <c r="UJV10" s="179"/>
      <c r="UJW10" s="179"/>
      <c r="UJX10" s="199"/>
      <c r="UJY10" s="199"/>
      <c r="UJZ10" s="199"/>
      <c r="UKA10" s="199"/>
      <c r="UKB10" s="199"/>
      <c r="UKC10" s="199"/>
      <c r="UKD10" s="199"/>
      <c r="UKE10" s="199"/>
      <c r="UKF10" s="189"/>
      <c r="UKG10" s="209"/>
      <c r="UKH10" s="179"/>
      <c r="UKI10" s="179"/>
      <c r="UKJ10" s="179"/>
      <c r="UKK10" s="179"/>
      <c r="UKL10" s="179"/>
      <c r="UKM10" s="179"/>
      <c r="UKN10" s="199"/>
      <c r="UKO10" s="199"/>
      <c r="UKP10" s="199"/>
      <c r="UKQ10" s="199"/>
      <c r="UKR10" s="199"/>
      <c r="UKS10" s="199"/>
      <c r="UKT10" s="199"/>
      <c r="UKU10" s="199"/>
      <c r="UKV10" s="189"/>
      <c r="UKW10" s="209"/>
      <c r="UKX10" s="179"/>
      <c r="UKY10" s="179"/>
      <c r="UKZ10" s="179"/>
      <c r="ULA10" s="179"/>
      <c r="ULB10" s="179"/>
      <c r="ULC10" s="179"/>
      <c r="ULD10" s="199"/>
      <c r="ULE10" s="199"/>
      <c r="ULF10" s="199"/>
      <c r="ULG10" s="199"/>
      <c r="ULH10" s="199"/>
      <c r="ULI10" s="199"/>
      <c r="ULJ10" s="199"/>
      <c r="ULK10" s="199"/>
      <c r="ULL10" s="189"/>
      <c r="ULM10" s="209"/>
      <c r="ULN10" s="179"/>
      <c r="ULO10" s="179"/>
      <c r="ULP10" s="179"/>
      <c r="ULQ10" s="179"/>
      <c r="ULR10" s="179"/>
      <c r="ULS10" s="179"/>
      <c r="ULT10" s="199"/>
      <c r="ULU10" s="199"/>
      <c r="ULV10" s="199"/>
      <c r="ULW10" s="199"/>
      <c r="ULX10" s="199"/>
      <c r="ULY10" s="199"/>
      <c r="ULZ10" s="199"/>
      <c r="UMA10" s="199"/>
      <c r="UMB10" s="189"/>
      <c r="UMC10" s="209"/>
      <c r="UMD10" s="179"/>
      <c r="UME10" s="179"/>
      <c r="UMF10" s="179"/>
      <c r="UMG10" s="179"/>
      <c r="UMH10" s="179"/>
      <c r="UMI10" s="179"/>
      <c r="UMJ10" s="199"/>
      <c r="UMK10" s="199"/>
      <c r="UML10" s="199"/>
      <c r="UMM10" s="199"/>
      <c r="UMN10" s="199"/>
      <c r="UMO10" s="199"/>
      <c r="UMP10" s="199"/>
      <c r="UMQ10" s="199"/>
      <c r="UMR10" s="189"/>
      <c r="UMS10" s="209"/>
      <c r="UMT10" s="179"/>
      <c r="UMU10" s="179"/>
      <c r="UMV10" s="179"/>
      <c r="UMW10" s="179"/>
      <c r="UMX10" s="179"/>
      <c r="UMY10" s="179"/>
      <c r="UMZ10" s="199"/>
      <c r="UNA10" s="199"/>
      <c r="UNB10" s="199"/>
      <c r="UNC10" s="199"/>
      <c r="UND10" s="199"/>
      <c r="UNE10" s="199"/>
      <c r="UNF10" s="199"/>
      <c r="UNG10" s="199"/>
      <c r="UNH10" s="189"/>
      <c r="UNI10" s="209"/>
      <c r="UNJ10" s="179"/>
      <c r="UNK10" s="179"/>
      <c r="UNL10" s="179"/>
      <c r="UNM10" s="179"/>
      <c r="UNN10" s="179"/>
      <c r="UNO10" s="179"/>
      <c r="UNP10" s="199"/>
      <c r="UNQ10" s="199"/>
      <c r="UNR10" s="199"/>
      <c r="UNS10" s="199"/>
      <c r="UNT10" s="199"/>
      <c r="UNU10" s="199"/>
      <c r="UNV10" s="199"/>
      <c r="UNW10" s="199"/>
      <c r="UNX10" s="189"/>
      <c r="UNY10" s="209"/>
      <c r="UNZ10" s="179"/>
      <c r="UOA10" s="179"/>
      <c r="UOB10" s="179"/>
      <c r="UOC10" s="179"/>
      <c r="UOD10" s="179"/>
      <c r="UOE10" s="179"/>
      <c r="UOF10" s="199"/>
      <c r="UOG10" s="199"/>
      <c r="UOH10" s="199"/>
      <c r="UOI10" s="199"/>
      <c r="UOJ10" s="199"/>
      <c r="UOK10" s="199"/>
      <c r="UOL10" s="199"/>
      <c r="UOM10" s="199"/>
      <c r="UON10" s="189"/>
      <c r="UOO10" s="209"/>
      <c r="UOP10" s="179"/>
      <c r="UOQ10" s="179"/>
      <c r="UOR10" s="179"/>
      <c r="UOS10" s="179"/>
      <c r="UOT10" s="179"/>
      <c r="UOU10" s="179"/>
      <c r="UOV10" s="199"/>
      <c r="UOW10" s="199"/>
      <c r="UOX10" s="199"/>
      <c r="UOY10" s="199"/>
      <c r="UOZ10" s="199"/>
      <c r="UPA10" s="199"/>
      <c r="UPB10" s="199"/>
      <c r="UPC10" s="199"/>
      <c r="UPD10" s="189"/>
      <c r="UPE10" s="209"/>
      <c r="UPF10" s="179"/>
      <c r="UPG10" s="179"/>
      <c r="UPH10" s="179"/>
      <c r="UPI10" s="179"/>
      <c r="UPJ10" s="179"/>
      <c r="UPK10" s="179"/>
      <c r="UPL10" s="199"/>
      <c r="UPM10" s="199"/>
      <c r="UPN10" s="199"/>
      <c r="UPO10" s="199"/>
      <c r="UPP10" s="199"/>
      <c r="UPQ10" s="199"/>
      <c r="UPR10" s="199"/>
      <c r="UPS10" s="199"/>
      <c r="UPT10" s="189"/>
      <c r="UPU10" s="209"/>
      <c r="UPV10" s="179"/>
      <c r="UPW10" s="179"/>
      <c r="UPX10" s="179"/>
      <c r="UPY10" s="179"/>
      <c r="UPZ10" s="179"/>
      <c r="UQA10" s="179"/>
      <c r="UQB10" s="199"/>
      <c r="UQC10" s="199"/>
      <c r="UQD10" s="199"/>
      <c r="UQE10" s="199"/>
      <c r="UQF10" s="199"/>
      <c r="UQG10" s="199"/>
      <c r="UQH10" s="199"/>
      <c r="UQI10" s="199"/>
      <c r="UQJ10" s="189"/>
      <c r="UQK10" s="209"/>
      <c r="UQL10" s="179"/>
      <c r="UQM10" s="179"/>
      <c r="UQN10" s="179"/>
      <c r="UQO10" s="179"/>
      <c r="UQP10" s="179"/>
      <c r="UQQ10" s="179"/>
      <c r="UQR10" s="199"/>
      <c r="UQS10" s="199"/>
      <c r="UQT10" s="199"/>
      <c r="UQU10" s="199"/>
      <c r="UQV10" s="199"/>
      <c r="UQW10" s="199"/>
      <c r="UQX10" s="199"/>
      <c r="UQY10" s="199"/>
      <c r="UQZ10" s="189"/>
      <c r="URA10" s="209"/>
      <c r="URB10" s="179"/>
      <c r="URC10" s="179"/>
      <c r="URD10" s="179"/>
      <c r="URE10" s="179"/>
      <c r="URF10" s="179"/>
      <c r="URG10" s="179"/>
      <c r="URH10" s="199"/>
      <c r="URI10" s="199"/>
      <c r="URJ10" s="199"/>
      <c r="URK10" s="199"/>
      <c r="URL10" s="199"/>
      <c r="URM10" s="199"/>
      <c r="URN10" s="199"/>
      <c r="URO10" s="199"/>
      <c r="URP10" s="189"/>
      <c r="URQ10" s="209"/>
      <c r="URR10" s="179"/>
      <c r="URS10" s="179"/>
      <c r="URT10" s="179"/>
      <c r="URU10" s="179"/>
      <c r="URV10" s="179"/>
      <c r="URW10" s="179"/>
      <c r="URX10" s="199"/>
      <c r="URY10" s="199"/>
      <c r="URZ10" s="199"/>
      <c r="USA10" s="199"/>
      <c r="USB10" s="199"/>
      <c r="USC10" s="199"/>
      <c r="USD10" s="199"/>
      <c r="USE10" s="199"/>
      <c r="USF10" s="189"/>
      <c r="USG10" s="209"/>
      <c r="USH10" s="179"/>
      <c r="USI10" s="179"/>
      <c r="USJ10" s="179"/>
      <c r="USK10" s="179"/>
      <c r="USL10" s="179"/>
      <c r="USM10" s="179"/>
      <c r="USN10" s="199"/>
      <c r="USO10" s="199"/>
      <c r="USP10" s="199"/>
      <c r="USQ10" s="199"/>
      <c r="USR10" s="199"/>
      <c r="USS10" s="199"/>
      <c r="UST10" s="199"/>
      <c r="USU10" s="199"/>
      <c r="USV10" s="189"/>
      <c r="USW10" s="209"/>
      <c r="USX10" s="179"/>
      <c r="USY10" s="179"/>
      <c r="USZ10" s="179"/>
      <c r="UTA10" s="179"/>
      <c r="UTB10" s="179"/>
      <c r="UTC10" s="179"/>
      <c r="UTD10" s="199"/>
      <c r="UTE10" s="199"/>
      <c r="UTF10" s="199"/>
      <c r="UTG10" s="199"/>
      <c r="UTH10" s="199"/>
      <c r="UTI10" s="199"/>
      <c r="UTJ10" s="199"/>
      <c r="UTK10" s="199"/>
      <c r="UTL10" s="189"/>
      <c r="UTM10" s="209"/>
      <c r="UTN10" s="179"/>
      <c r="UTO10" s="179"/>
      <c r="UTP10" s="179"/>
      <c r="UTQ10" s="179"/>
      <c r="UTR10" s="179"/>
      <c r="UTS10" s="179"/>
      <c r="UTT10" s="199"/>
      <c r="UTU10" s="199"/>
      <c r="UTV10" s="199"/>
      <c r="UTW10" s="199"/>
      <c r="UTX10" s="199"/>
      <c r="UTY10" s="199"/>
      <c r="UTZ10" s="199"/>
      <c r="UUA10" s="199"/>
      <c r="UUB10" s="189"/>
      <c r="UUC10" s="209"/>
      <c r="UUD10" s="179"/>
      <c r="UUE10" s="179"/>
      <c r="UUF10" s="179"/>
      <c r="UUG10" s="179"/>
      <c r="UUH10" s="179"/>
      <c r="UUI10" s="179"/>
      <c r="UUJ10" s="199"/>
      <c r="UUK10" s="199"/>
      <c r="UUL10" s="199"/>
      <c r="UUM10" s="199"/>
      <c r="UUN10" s="199"/>
      <c r="UUO10" s="199"/>
      <c r="UUP10" s="199"/>
      <c r="UUQ10" s="199"/>
      <c r="UUR10" s="189"/>
      <c r="UUS10" s="209"/>
      <c r="UUT10" s="179"/>
      <c r="UUU10" s="179"/>
      <c r="UUV10" s="179"/>
      <c r="UUW10" s="179"/>
      <c r="UUX10" s="179"/>
      <c r="UUY10" s="179"/>
      <c r="UUZ10" s="199"/>
      <c r="UVA10" s="199"/>
      <c r="UVB10" s="199"/>
      <c r="UVC10" s="199"/>
      <c r="UVD10" s="199"/>
      <c r="UVE10" s="199"/>
      <c r="UVF10" s="199"/>
      <c r="UVG10" s="199"/>
      <c r="UVH10" s="189"/>
      <c r="UVI10" s="209"/>
      <c r="UVJ10" s="179"/>
      <c r="UVK10" s="179"/>
      <c r="UVL10" s="179"/>
      <c r="UVM10" s="179"/>
      <c r="UVN10" s="179"/>
      <c r="UVO10" s="179"/>
      <c r="UVP10" s="199"/>
      <c r="UVQ10" s="199"/>
      <c r="UVR10" s="199"/>
      <c r="UVS10" s="199"/>
      <c r="UVT10" s="199"/>
      <c r="UVU10" s="199"/>
      <c r="UVV10" s="199"/>
      <c r="UVW10" s="199"/>
      <c r="UVX10" s="189"/>
      <c r="UVY10" s="209"/>
      <c r="UVZ10" s="179"/>
      <c r="UWA10" s="179"/>
      <c r="UWB10" s="179"/>
      <c r="UWC10" s="179"/>
      <c r="UWD10" s="179"/>
      <c r="UWE10" s="179"/>
      <c r="UWF10" s="199"/>
      <c r="UWG10" s="199"/>
      <c r="UWH10" s="199"/>
      <c r="UWI10" s="199"/>
      <c r="UWJ10" s="199"/>
      <c r="UWK10" s="199"/>
      <c r="UWL10" s="199"/>
      <c r="UWM10" s="199"/>
      <c r="UWN10" s="189"/>
      <c r="UWO10" s="209"/>
      <c r="UWP10" s="179"/>
      <c r="UWQ10" s="179"/>
      <c r="UWR10" s="179"/>
      <c r="UWS10" s="179"/>
      <c r="UWT10" s="179"/>
      <c r="UWU10" s="179"/>
      <c r="UWV10" s="199"/>
      <c r="UWW10" s="199"/>
      <c r="UWX10" s="199"/>
      <c r="UWY10" s="199"/>
      <c r="UWZ10" s="199"/>
      <c r="UXA10" s="199"/>
      <c r="UXB10" s="199"/>
      <c r="UXC10" s="199"/>
      <c r="UXD10" s="189"/>
      <c r="UXE10" s="209"/>
      <c r="UXF10" s="179"/>
      <c r="UXG10" s="179"/>
      <c r="UXH10" s="179"/>
      <c r="UXI10" s="179"/>
      <c r="UXJ10" s="179"/>
      <c r="UXK10" s="179"/>
      <c r="UXL10" s="199"/>
      <c r="UXM10" s="199"/>
      <c r="UXN10" s="199"/>
      <c r="UXO10" s="199"/>
      <c r="UXP10" s="199"/>
      <c r="UXQ10" s="199"/>
      <c r="UXR10" s="199"/>
      <c r="UXS10" s="199"/>
      <c r="UXT10" s="189"/>
      <c r="UXU10" s="209"/>
      <c r="UXV10" s="179"/>
      <c r="UXW10" s="179"/>
      <c r="UXX10" s="179"/>
      <c r="UXY10" s="179"/>
      <c r="UXZ10" s="179"/>
      <c r="UYA10" s="179"/>
      <c r="UYB10" s="199"/>
      <c r="UYC10" s="199"/>
      <c r="UYD10" s="199"/>
      <c r="UYE10" s="199"/>
      <c r="UYF10" s="199"/>
      <c r="UYG10" s="199"/>
      <c r="UYH10" s="199"/>
      <c r="UYI10" s="199"/>
      <c r="UYJ10" s="189"/>
      <c r="UYK10" s="209"/>
      <c r="UYL10" s="179"/>
      <c r="UYM10" s="179"/>
      <c r="UYN10" s="179"/>
      <c r="UYO10" s="179"/>
      <c r="UYP10" s="179"/>
      <c r="UYQ10" s="179"/>
      <c r="UYR10" s="199"/>
      <c r="UYS10" s="199"/>
      <c r="UYT10" s="199"/>
      <c r="UYU10" s="199"/>
      <c r="UYV10" s="199"/>
      <c r="UYW10" s="199"/>
      <c r="UYX10" s="199"/>
      <c r="UYY10" s="199"/>
      <c r="UYZ10" s="189"/>
      <c r="UZA10" s="209"/>
      <c r="UZB10" s="179"/>
      <c r="UZC10" s="179"/>
      <c r="UZD10" s="179"/>
      <c r="UZE10" s="179"/>
      <c r="UZF10" s="179"/>
      <c r="UZG10" s="179"/>
      <c r="UZH10" s="199"/>
      <c r="UZI10" s="199"/>
      <c r="UZJ10" s="199"/>
      <c r="UZK10" s="199"/>
      <c r="UZL10" s="199"/>
      <c r="UZM10" s="199"/>
      <c r="UZN10" s="199"/>
      <c r="UZO10" s="199"/>
      <c r="UZP10" s="189"/>
      <c r="UZQ10" s="209"/>
      <c r="UZR10" s="179"/>
      <c r="UZS10" s="179"/>
      <c r="UZT10" s="179"/>
      <c r="UZU10" s="179"/>
      <c r="UZV10" s="179"/>
      <c r="UZW10" s="179"/>
      <c r="UZX10" s="199"/>
      <c r="UZY10" s="199"/>
      <c r="UZZ10" s="199"/>
      <c r="VAA10" s="199"/>
      <c r="VAB10" s="199"/>
      <c r="VAC10" s="199"/>
      <c r="VAD10" s="199"/>
      <c r="VAE10" s="199"/>
      <c r="VAF10" s="189"/>
      <c r="VAG10" s="209"/>
      <c r="VAH10" s="179"/>
      <c r="VAI10" s="179"/>
      <c r="VAJ10" s="179"/>
      <c r="VAK10" s="179"/>
      <c r="VAL10" s="179"/>
      <c r="VAM10" s="179"/>
      <c r="VAN10" s="199"/>
      <c r="VAO10" s="199"/>
      <c r="VAP10" s="199"/>
      <c r="VAQ10" s="199"/>
      <c r="VAR10" s="199"/>
      <c r="VAS10" s="199"/>
      <c r="VAT10" s="199"/>
      <c r="VAU10" s="199"/>
      <c r="VAV10" s="189"/>
      <c r="VAW10" s="209"/>
      <c r="VAX10" s="179"/>
      <c r="VAY10" s="179"/>
      <c r="VAZ10" s="179"/>
      <c r="VBA10" s="179"/>
      <c r="VBB10" s="179"/>
      <c r="VBC10" s="179"/>
      <c r="VBD10" s="199"/>
      <c r="VBE10" s="199"/>
      <c r="VBF10" s="199"/>
      <c r="VBG10" s="199"/>
      <c r="VBH10" s="199"/>
      <c r="VBI10" s="199"/>
      <c r="VBJ10" s="199"/>
      <c r="VBK10" s="199"/>
      <c r="VBL10" s="189"/>
      <c r="VBM10" s="209"/>
      <c r="VBN10" s="179"/>
      <c r="VBO10" s="179"/>
      <c r="VBP10" s="179"/>
      <c r="VBQ10" s="179"/>
      <c r="VBR10" s="179"/>
      <c r="VBS10" s="179"/>
      <c r="VBT10" s="199"/>
      <c r="VBU10" s="199"/>
      <c r="VBV10" s="199"/>
      <c r="VBW10" s="199"/>
      <c r="VBX10" s="199"/>
      <c r="VBY10" s="199"/>
      <c r="VBZ10" s="199"/>
      <c r="VCA10" s="199"/>
      <c r="VCB10" s="189"/>
      <c r="VCC10" s="209"/>
      <c r="VCD10" s="179"/>
      <c r="VCE10" s="179"/>
      <c r="VCF10" s="179"/>
      <c r="VCG10" s="179"/>
      <c r="VCH10" s="179"/>
      <c r="VCI10" s="179"/>
      <c r="VCJ10" s="199"/>
      <c r="VCK10" s="199"/>
      <c r="VCL10" s="199"/>
      <c r="VCM10" s="199"/>
      <c r="VCN10" s="199"/>
      <c r="VCO10" s="199"/>
      <c r="VCP10" s="199"/>
      <c r="VCQ10" s="199"/>
      <c r="VCR10" s="189"/>
      <c r="VCS10" s="209"/>
      <c r="VCT10" s="179"/>
      <c r="VCU10" s="179"/>
      <c r="VCV10" s="179"/>
      <c r="VCW10" s="179"/>
      <c r="VCX10" s="179"/>
      <c r="VCY10" s="179"/>
      <c r="VCZ10" s="199"/>
      <c r="VDA10" s="199"/>
      <c r="VDB10" s="199"/>
      <c r="VDC10" s="199"/>
      <c r="VDD10" s="199"/>
      <c r="VDE10" s="199"/>
      <c r="VDF10" s="199"/>
      <c r="VDG10" s="199"/>
      <c r="VDH10" s="189"/>
      <c r="VDI10" s="209"/>
      <c r="VDJ10" s="179"/>
      <c r="VDK10" s="179"/>
      <c r="VDL10" s="179"/>
      <c r="VDM10" s="179"/>
      <c r="VDN10" s="179"/>
      <c r="VDO10" s="179"/>
      <c r="VDP10" s="199"/>
      <c r="VDQ10" s="199"/>
      <c r="VDR10" s="199"/>
      <c r="VDS10" s="199"/>
      <c r="VDT10" s="199"/>
      <c r="VDU10" s="199"/>
      <c r="VDV10" s="199"/>
      <c r="VDW10" s="199"/>
      <c r="VDX10" s="189"/>
      <c r="VDY10" s="209"/>
      <c r="VDZ10" s="179"/>
      <c r="VEA10" s="179"/>
      <c r="VEB10" s="179"/>
      <c r="VEC10" s="179"/>
      <c r="VED10" s="179"/>
      <c r="VEE10" s="179"/>
      <c r="VEF10" s="199"/>
      <c r="VEG10" s="199"/>
      <c r="VEH10" s="199"/>
      <c r="VEI10" s="199"/>
      <c r="VEJ10" s="199"/>
      <c r="VEK10" s="199"/>
      <c r="VEL10" s="199"/>
      <c r="VEM10" s="199"/>
      <c r="VEN10" s="189"/>
      <c r="VEO10" s="209"/>
      <c r="VEP10" s="179"/>
      <c r="VEQ10" s="179"/>
      <c r="VER10" s="179"/>
      <c r="VES10" s="179"/>
      <c r="VET10" s="179"/>
      <c r="VEU10" s="179"/>
      <c r="VEV10" s="199"/>
      <c r="VEW10" s="199"/>
      <c r="VEX10" s="199"/>
      <c r="VEY10" s="199"/>
      <c r="VEZ10" s="199"/>
      <c r="VFA10" s="199"/>
      <c r="VFB10" s="199"/>
      <c r="VFC10" s="199"/>
      <c r="VFD10" s="189"/>
      <c r="VFE10" s="209"/>
      <c r="VFF10" s="179"/>
      <c r="VFG10" s="179"/>
      <c r="VFH10" s="179"/>
      <c r="VFI10" s="179"/>
      <c r="VFJ10" s="179"/>
      <c r="VFK10" s="179"/>
      <c r="VFL10" s="199"/>
      <c r="VFM10" s="199"/>
      <c r="VFN10" s="199"/>
      <c r="VFO10" s="199"/>
      <c r="VFP10" s="199"/>
      <c r="VFQ10" s="199"/>
      <c r="VFR10" s="199"/>
      <c r="VFS10" s="199"/>
      <c r="VFT10" s="189"/>
      <c r="VFU10" s="209"/>
      <c r="VFV10" s="179"/>
      <c r="VFW10" s="179"/>
      <c r="VFX10" s="179"/>
      <c r="VFY10" s="179"/>
      <c r="VFZ10" s="179"/>
      <c r="VGA10" s="179"/>
      <c r="VGB10" s="199"/>
      <c r="VGC10" s="199"/>
      <c r="VGD10" s="199"/>
      <c r="VGE10" s="199"/>
      <c r="VGF10" s="199"/>
      <c r="VGG10" s="199"/>
      <c r="VGH10" s="199"/>
      <c r="VGI10" s="199"/>
      <c r="VGJ10" s="189"/>
      <c r="VGK10" s="209"/>
      <c r="VGL10" s="179"/>
      <c r="VGM10" s="179"/>
      <c r="VGN10" s="179"/>
      <c r="VGO10" s="179"/>
      <c r="VGP10" s="179"/>
      <c r="VGQ10" s="179"/>
      <c r="VGR10" s="199"/>
      <c r="VGS10" s="199"/>
      <c r="VGT10" s="199"/>
      <c r="VGU10" s="199"/>
      <c r="VGV10" s="199"/>
      <c r="VGW10" s="199"/>
      <c r="VGX10" s="199"/>
      <c r="VGY10" s="199"/>
      <c r="VGZ10" s="189"/>
      <c r="VHA10" s="209"/>
      <c r="VHB10" s="179"/>
      <c r="VHC10" s="179"/>
      <c r="VHD10" s="179"/>
      <c r="VHE10" s="179"/>
      <c r="VHF10" s="179"/>
      <c r="VHG10" s="179"/>
      <c r="VHH10" s="199"/>
      <c r="VHI10" s="199"/>
      <c r="VHJ10" s="199"/>
      <c r="VHK10" s="199"/>
      <c r="VHL10" s="199"/>
      <c r="VHM10" s="199"/>
      <c r="VHN10" s="199"/>
      <c r="VHO10" s="199"/>
      <c r="VHP10" s="189"/>
      <c r="VHQ10" s="209"/>
      <c r="VHR10" s="179"/>
      <c r="VHS10" s="179"/>
      <c r="VHT10" s="179"/>
      <c r="VHU10" s="179"/>
      <c r="VHV10" s="179"/>
      <c r="VHW10" s="179"/>
      <c r="VHX10" s="199"/>
      <c r="VHY10" s="199"/>
      <c r="VHZ10" s="199"/>
      <c r="VIA10" s="199"/>
      <c r="VIB10" s="199"/>
      <c r="VIC10" s="199"/>
      <c r="VID10" s="199"/>
      <c r="VIE10" s="199"/>
      <c r="VIF10" s="189"/>
      <c r="VIG10" s="209"/>
      <c r="VIH10" s="179"/>
      <c r="VII10" s="179"/>
      <c r="VIJ10" s="179"/>
      <c r="VIK10" s="179"/>
      <c r="VIL10" s="179"/>
      <c r="VIM10" s="179"/>
      <c r="VIN10" s="199"/>
      <c r="VIO10" s="199"/>
      <c r="VIP10" s="199"/>
      <c r="VIQ10" s="199"/>
      <c r="VIR10" s="199"/>
      <c r="VIS10" s="199"/>
      <c r="VIT10" s="199"/>
      <c r="VIU10" s="199"/>
      <c r="VIV10" s="189"/>
      <c r="VIW10" s="209"/>
      <c r="VIX10" s="179"/>
      <c r="VIY10" s="179"/>
      <c r="VIZ10" s="179"/>
      <c r="VJA10" s="179"/>
      <c r="VJB10" s="179"/>
      <c r="VJC10" s="179"/>
      <c r="VJD10" s="199"/>
      <c r="VJE10" s="199"/>
      <c r="VJF10" s="199"/>
      <c r="VJG10" s="199"/>
      <c r="VJH10" s="199"/>
      <c r="VJI10" s="199"/>
      <c r="VJJ10" s="199"/>
      <c r="VJK10" s="199"/>
      <c r="VJL10" s="189"/>
      <c r="VJM10" s="209"/>
      <c r="VJN10" s="179"/>
      <c r="VJO10" s="179"/>
      <c r="VJP10" s="179"/>
      <c r="VJQ10" s="179"/>
      <c r="VJR10" s="179"/>
      <c r="VJS10" s="179"/>
      <c r="VJT10" s="199"/>
      <c r="VJU10" s="199"/>
      <c r="VJV10" s="199"/>
      <c r="VJW10" s="199"/>
      <c r="VJX10" s="199"/>
      <c r="VJY10" s="199"/>
      <c r="VJZ10" s="199"/>
      <c r="VKA10" s="199"/>
      <c r="VKB10" s="189"/>
      <c r="VKC10" s="209"/>
      <c r="VKD10" s="179"/>
      <c r="VKE10" s="179"/>
      <c r="VKF10" s="179"/>
      <c r="VKG10" s="179"/>
      <c r="VKH10" s="179"/>
      <c r="VKI10" s="179"/>
      <c r="VKJ10" s="199"/>
      <c r="VKK10" s="199"/>
      <c r="VKL10" s="199"/>
      <c r="VKM10" s="199"/>
      <c r="VKN10" s="199"/>
      <c r="VKO10" s="199"/>
      <c r="VKP10" s="199"/>
      <c r="VKQ10" s="199"/>
      <c r="VKR10" s="189"/>
      <c r="VKS10" s="209"/>
      <c r="VKT10" s="179"/>
      <c r="VKU10" s="179"/>
      <c r="VKV10" s="179"/>
      <c r="VKW10" s="179"/>
      <c r="VKX10" s="179"/>
      <c r="VKY10" s="179"/>
      <c r="VKZ10" s="199"/>
      <c r="VLA10" s="199"/>
      <c r="VLB10" s="199"/>
      <c r="VLC10" s="199"/>
      <c r="VLD10" s="199"/>
      <c r="VLE10" s="199"/>
      <c r="VLF10" s="199"/>
      <c r="VLG10" s="199"/>
      <c r="VLH10" s="189"/>
      <c r="VLI10" s="209"/>
      <c r="VLJ10" s="179"/>
      <c r="VLK10" s="179"/>
      <c r="VLL10" s="179"/>
      <c r="VLM10" s="179"/>
      <c r="VLN10" s="179"/>
      <c r="VLO10" s="179"/>
      <c r="VLP10" s="199"/>
      <c r="VLQ10" s="199"/>
      <c r="VLR10" s="199"/>
      <c r="VLS10" s="199"/>
      <c r="VLT10" s="199"/>
      <c r="VLU10" s="199"/>
      <c r="VLV10" s="199"/>
      <c r="VLW10" s="199"/>
      <c r="VLX10" s="189"/>
      <c r="VLY10" s="209"/>
      <c r="VLZ10" s="179"/>
      <c r="VMA10" s="179"/>
      <c r="VMB10" s="179"/>
      <c r="VMC10" s="179"/>
      <c r="VMD10" s="179"/>
      <c r="VME10" s="179"/>
      <c r="VMF10" s="199"/>
      <c r="VMG10" s="199"/>
      <c r="VMH10" s="199"/>
      <c r="VMI10" s="199"/>
      <c r="VMJ10" s="199"/>
      <c r="VMK10" s="199"/>
      <c r="VML10" s="199"/>
      <c r="VMM10" s="199"/>
      <c r="VMN10" s="189"/>
      <c r="VMO10" s="209"/>
      <c r="VMP10" s="179"/>
      <c r="VMQ10" s="179"/>
      <c r="VMR10" s="179"/>
      <c r="VMS10" s="179"/>
      <c r="VMT10" s="179"/>
      <c r="VMU10" s="179"/>
      <c r="VMV10" s="199"/>
      <c r="VMW10" s="199"/>
      <c r="VMX10" s="199"/>
      <c r="VMY10" s="199"/>
      <c r="VMZ10" s="199"/>
      <c r="VNA10" s="199"/>
      <c r="VNB10" s="199"/>
      <c r="VNC10" s="199"/>
      <c r="VND10" s="189"/>
      <c r="VNE10" s="209"/>
      <c r="VNF10" s="179"/>
      <c r="VNG10" s="179"/>
      <c r="VNH10" s="179"/>
      <c r="VNI10" s="179"/>
      <c r="VNJ10" s="179"/>
      <c r="VNK10" s="179"/>
      <c r="VNL10" s="199"/>
      <c r="VNM10" s="199"/>
      <c r="VNN10" s="199"/>
      <c r="VNO10" s="199"/>
      <c r="VNP10" s="199"/>
      <c r="VNQ10" s="199"/>
      <c r="VNR10" s="199"/>
      <c r="VNS10" s="199"/>
      <c r="VNT10" s="189"/>
      <c r="VNU10" s="209"/>
      <c r="VNV10" s="179"/>
      <c r="VNW10" s="179"/>
      <c r="VNX10" s="179"/>
      <c r="VNY10" s="179"/>
      <c r="VNZ10" s="179"/>
      <c r="VOA10" s="179"/>
      <c r="VOB10" s="199"/>
      <c r="VOC10" s="199"/>
      <c r="VOD10" s="199"/>
      <c r="VOE10" s="199"/>
      <c r="VOF10" s="199"/>
      <c r="VOG10" s="199"/>
      <c r="VOH10" s="199"/>
      <c r="VOI10" s="199"/>
      <c r="VOJ10" s="189"/>
      <c r="VOK10" s="209"/>
      <c r="VOL10" s="179"/>
      <c r="VOM10" s="179"/>
      <c r="VON10" s="179"/>
      <c r="VOO10" s="179"/>
      <c r="VOP10" s="179"/>
      <c r="VOQ10" s="179"/>
      <c r="VOR10" s="199"/>
      <c r="VOS10" s="199"/>
      <c r="VOT10" s="199"/>
      <c r="VOU10" s="199"/>
      <c r="VOV10" s="199"/>
      <c r="VOW10" s="199"/>
      <c r="VOX10" s="199"/>
      <c r="VOY10" s="199"/>
      <c r="VOZ10" s="189"/>
      <c r="VPA10" s="209"/>
      <c r="VPB10" s="179"/>
      <c r="VPC10" s="179"/>
      <c r="VPD10" s="179"/>
      <c r="VPE10" s="179"/>
      <c r="VPF10" s="179"/>
      <c r="VPG10" s="179"/>
      <c r="VPH10" s="199"/>
      <c r="VPI10" s="199"/>
      <c r="VPJ10" s="199"/>
      <c r="VPK10" s="199"/>
      <c r="VPL10" s="199"/>
      <c r="VPM10" s="199"/>
      <c r="VPN10" s="199"/>
      <c r="VPO10" s="199"/>
      <c r="VPP10" s="189"/>
      <c r="VPQ10" s="209"/>
      <c r="VPR10" s="179"/>
      <c r="VPS10" s="179"/>
      <c r="VPT10" s="179"/>
      <c r="VPU10" s="179"/>
      <c r="VPV10" s="179"/>
      <c r="VPW10" s="179"/>
      <c r="VPX10" s="199"/>
      <c r="VPY10" s="199"/>
      <c r="VPZ10" s="199"/>
      <c r="VQA10" s="199"/>
      <c r="VQB10" s="199"/>
      <c r="VQC10" s="199"/>
      <c r="VQD10" s="199"/>
      <c r="VQE10" s="199"/>
      <c r="VQF10" s="189"/>
      <c r="VQG10" s="209"/>
      <c r="VQH10" s="179"/>
      <c r="VQI10" s="179"/>
      <c r="VQJ10" s="179"/>
      <c r="VQK10" s="179"/>
      <c r="VQL10" s="179"/>
      <c r="VQM10" s="179"/>
      <c r="VQN10" s="199"/>
      <c r="VQO10" s="199"/>
      <c r="VQP10" s="199"/>
      <c r="VQQ10" s="199"/>
      <c r="VQR10" s="199"/>
      <c r="VQS10" s="199"/>
      <c r="VQT10" s="199"/>
      <c r="VQU10" s="199"/>
      <c r="VQV10" s="189"/>
      <c r="VQW10" s="209"/>
      <c r="VQX10" s="179"/>
      <c r="VQY10" s="179"/>
      <c r="VQZ10" s="179"/>
      <c r="VRA10" s="179"/>
      <c r="VRB10" s="179"/>
      <c r="VRC10" s="179"/>
      <c r="VRD10" s="199"/>
      <c r="VRE10" s="199"/>
      <c r="VRF10" s="199"/>
      <c r="VRG10" s="199"/>
      <c r="VRH10" s="199"/>
      <c r="VRI10" s="199"/>
      <c r="VRJ10" s="199"/>
      <c r="VRK10" s="199"/>
      <c r="VRL10" s="189"/>
      <c r="VRM10" s="209"/>
      <c r="VRN10" s="179"/>
      <c r="VRO10" s="179"/>
      <c r="VRP10" s="179"/>
      <c r="VRQ10" s="179"/>
      <c r="VRR10" s="179"/>
      <c r="VRS10" s="179"/>
      <c r="VRT10" s="199"/>
      <c r="VRU10" s="199"/>
      <c r="VRV10" s="199"/>
      <c r="VRW10" s="199"/>
      <c r="VRX10" s="199"/>
      <c r="VRY10" s="199"/>
      <c r="VRZ10" s="199"/>
      <c r="VSA10" s="199"/>
      <c r="VSB10" s="189"/>
      <c r="VSC10" s="209"/>
      <c r="VSD10" s="179"/>
      <c r="VSE10" s="179"/>
      <c r="VSF10" s="179"/>
      <c r="VSG10" s="179"/>
      <c r="VSH10" s="179"/>
      <c r="VSI10" s="179"/>
      <c r="VSJ10" s="199"/>
      <c r="VSK10" s="199"/>
      <c r="VSL10" s="199"/>
      <c r="VSM10" s="199"/>
      <c r="VSN10" s="199"/>
      <c r="VSO10" s="199"/>
      <c r="VSP10" s="199"/>
      <c r="VSQ10" s="199"/>
      <c r="VSR10" s="189"/>
      <c r="VSS10" s="209"/>
      <c r="VST10" s="179"/>
      <c r="VSU10" s="179"/>
      <c r="VSV10" s="179"/>
      <c r="VSW10" s="179"/>
      <c r="VSX10" s="179"/>
      <c r="VSY10" s="179"/>
      <c r="VSZ10" s="199"/>
      <c r="VTA10" s="199"/>
      <c r="VTB10" s="199"/>
      <c r="VTC10" s="199"/>
      <c r="VTD10" s="199"/>
      <c r="VTE10" s="199"/>
      <c r="VTF10" s="199"/>
      <c r="VTG10" s="199"/>
      <c r="VTH10" s="189"/>
      <c r="VTI10" s="209"/>
      <c r="VTJ10" s="179"/>
      <c r="VTK10" s="179"/>
      <c r="VTL10" s="179"/>
      <c r="VTM10" s="179"/>
      <c r="VTN10" s="179"/>
      <c r="VTO10" s="179"/>
      <c r="VTP10" s="199"/>
      <c r="VTQ10" s="199"/>
      <c r="VTR10" s="199"/>
      <c r="VTS10" s="199"/>
      <c r="VTT10" s="199"/>
      <c r="VTU10" s="199"/>
      <c r="VTV10" s="199"/>
      <c r="VTW10" s="199"/>
      <c r="VTX10" s="189"/>
      <c r="VTY10" s="209"/>
      <c r="VTZ10" s="179"/>
      <c r="VUA10" s="179"/>
      <c r="VUB10" s="179"/>
      <c r="VUC10" s="179"/>
      <c r="VUD10" s="179"/>
      <c r="VUE10" s="179"/>
      <c r="VUF10" s="199"/>
      <c r="VUG10" s="199"/>
      <c r="VUH10" s="199"/>
      <c r="VUI10" s="199"/>
      <c r="VUJ10" s="199"/>
      <c r="VUK10" s="199"/>
      <c r="VUL10" s="199"/>
      <c r="VUM10" s="199"/>
      <c r="VUN10" s="189"/>
      <c r="VUO10" s="209"/>
      <c r="VUP10" s="179"/>
      <c r="VUQ10" s="179"/>
      <c r="VUR10" s="179"/>
      <c r="VUS10" s="179"/>
      <c r="VUT10" s="179"/>
      <c r="VUU10" s="179"/>
      <c r="VUV10" s="199"/>
      <c r="VUW10" s="199"/>
      <c r="VUX10" s="199"/>
      <c r="VUY10" s="199"/>
      <c r="VUZ10" s="199"/>
      <c r="VVA10" s="199"/>
      <c r="VVB10" s="199"/>
      <c r="VVC10" s="199"/>
      <c r="VVD10" s="189"/>
      <c r="VVE10" s="209"/>
      <c r="VVF10" s="179"/>
      <c r="VVG10" s="179"/>
      <c r="VVH10" s="179"/>
      <c r="VVI10" s="179"/>
      <c r="VVJ10" s="179"/>
      <c r="VVK10" s="179"/>
      <c r="VVL10" s="199"/>
      <c r="VVM10" s="199"/>
      <c r="VVN10" s="199"/>
      <c r="VVO10" s="199"/>
      <c r="VVP10" s="199"/>
      <c r="VVQ10" s="199"/>
      <c r="VVR10" s="199"/>
      <c r="VVS10" s="199"/>
      <c r="VVT10" s="189"/>
      <c r="VVU10" s="209"/>
      <c r="VVV10" s="179"/>
      <c r="VVW10" s="179"/>
      <c r="VVX10" s="179"/>
      <c r="VVY10" s="179"/>
      <c r="VVZ10" s="179"/>
      <c r="VWA10" s="179"/>
      <c r="VWB10" s="199"/>
      <c r="VWC10" s="199"/>
      <c r="VWD10" s="199"/>
      <c r="VWE10" s="199"/>
      <c r="VWF10" s="199"/>
      <c r="VWG10" s="199"/>
      <c r="VWH10" s="199"/>
      <c r="VWI10" s="199"/>
      <c r="VWJ10" s="189"/>
      <c r="VWK10" s="209"/>
      <c r="VWL10" s="179"/>
      <c r="VWM10" s="179"/>
      <c r="VWN10" s="179"/>
      <c r="VWO10" s="179"/>
      <c r="VWP10" s="179"/>
      <c r="VWQ10" s="179"/>
      <c r="VWR10" s="199"/>
      <c r="VWS10" s="199"/>
      <c r="VWT10" s="199"/>
      <c r="VWU10" s="199"/>
      <c r="VWV10" s="199"/>
      <c r="VWW10" s="199"/>
      <c r="VWX10" s="199"/>
      <c r="VWY10" s="199"/>
      <c r="VWZ10" s="189"/>
      <c r="VXA10" s="209"/>
      <c r="VXB10" s="179"/>
      <c r="VXC10" s="179"/>
      <c r="VXD10" s="179"/>
      <c r="VXE10" s="179"/>
      <c r="VXF10" s="179"/>
      <c r="VXG10" s="179"/>
      <c r="VXH10" s="199"/>
      <c r="VXI10" s="199"/>
      <c r="VXJ10" s="199"/>
      <c r="VXK10" s="199"/>
      <c r="VXL10" s="199"/>
      <c r="VXM10" s="199"/>
      <c r="VXN10" s="199"/>
      <c r="VXO10" s="199"/>
      <c r="VXP10" s="189"/>
      <c r="VXQ10" s="209"/>
      <c r="VXR10" s="179"/>
      <c r="VXS10" s="179"/>
      <c r="VXT10" s="179"/>
      <c r="VXU10" s="179"/>
      <c r="VXV10" s="179"/>
      <c r="VXW10" s="179"/>
      <c r="VXX10" s="199"/>
      <c r="VXY10" s="199"/>
      <c r="VXZ10" s="199"/>
      <c r="VYA10" s="199"/>
      <c r="VYB10" s="199"/>
      <c r="VYC10" s="199"/>
      <c r="VYD10" s="199"/>
      <c r="VYE10" s="199"/>
      <c r="VYF10" s="189"/>
      <c r="VYG10" s="209"/>
      <c r="VYH10" s="179"/>
      <c r="VYI10" s="179"/>
      <c r="VYJ10" s="179"/>
      <c r="VYK10" s="179"/>
      <c r="VYL10" s="179"/>
      <c r="VYM10" s="179"/>
      <c r="VYN10" s="199"/>
      <c r="VYO10" s="199"/>
      <c r="VYP10" s="199"/>
      <c r="VYQ10" s="199"/>
      <c r="VYR10" s="199"/>
      <c r="VYS10" s="199"/>
      <c r="VYT10" s="199"/>
      <c r="VYU10" s="199"/>
      <c r="VYV10" s="189"/>
      <c r="VYW10" s="209"/>
      <c r="VYX10" s="179"/>
      <c r="VYY10" s="179"/>
      <c r="VYZ10" s="179"/>
      <c r="VZA10" s="179"/>
      <c r="VZB10" s="179"/>
      <c r="VZC10" s="179"/>
      <c r="VZD10" s="199"/>
      <c r="VZE10" s="199"/>
      <c r="VZF10" s="199"/>
      <c r="VZG10" s="199"/>
      <c r="VZH10" s="199"/>
      <c r="VZI10" s="199"/>
      <c r="VZJ10" s="199"/>
      <c r="VZK10" s="199"/>
      <c r="VZL10" s="189"/>
      <c r="VZM10" s="209"/>
      <c r="VZN10" s="179"/>
      <c r="VZO10" s="179"/>
      <c r="VZP10" s="179"/>
      <c r="VZQ10" s="179"/>
      <c r="VZR10" s="179"/>
      <c r="VZS10" s="179"/>
      <c r="VZT10" s="199"/>
      <c r="VZU10" s="199"/>
      <c r="VZV10" s="199"/>
      <c r="VZW10" s="199"/>
      <c r="VZX10" s="199"/>
      <c r="VZY10" s="199"/>
      <c r="VZZ10" s="199"/>
      <c r="WAA10" s="199"/>
      <c r="WAB10" s="189"/>
      <c r="WAC10" s="209"/>
      <c r="WAD10" s="179"/>
      <c r="WAE10" s="179"/>
      <c r="WAF10" s="179"/>
      <c r="WAG10" s="179"/>
      <c r="WAH10" s="179"/>
      <c r="WAI10" s="179"/>
      <c r="WAJ10" s="199"/>
      <c r="WAK10" s="199"/>
      <c r="WAL10" s="199"/>
      <c r="WAM10" s="199"/>
      <c r="WAN10" s="199"/>
      <c r="WAO10" s="199"/>
      <c r="WAP10" s="199"/>
      <c r="WAQ10" s="199"/>
      <c r="WAR10" s="189"/>
      <c r="WAS10" s="209"/>
      <c r="WAT10" s="179"/>
      <c r="WAU10" s="179"/>
      <c r="WAV10" s="179"/>
      <c r="WAW10" s="179"/>
      <c r="WAX10" s="179"/>
      <c r="WAY10" s="179"/>
      <c r="WAZ10" s="199"/>
      <c r="WBA10" s="199"/>
      <c r="WBB10" s="199"/>
      <c r="WBC10" s="199"/>
      <c r="WBD10" s="199"/>
      <c r="WBE10" s="199"/>
      <c r="WBF10" s="199"/>
      <c r="WBG10" s="199"/>
      <c r="WBH10" s="189"/>
      <c r="WBI10" s="209"/>
      <c r="WBJ10" s="179"/>
      <c r="WBK10" s="179"/>
      <c r="WBL10" s="179"/>
      <c r="WBM10" s="179"/>
      <c r="WBN10" s="179"/>
      <c r="WBO10" s="179"/>
      <c r="WBP10" s="199"/>
      <c r="WBQ10" s="199"/>
      <c r="WBR10" s="199"/>
      <c r="WBS10" s="199"/>
      <c r="WBT10" s="199"/>
      <c r="WBU10" s="199"/>
      <c r="WBV10" s="199"/>
      <c r="WBW10" s="199"/>
      <c r="WBX10" s="189"/>
      <c r="WBY10" s="209"/>
      <c r="WBZ10" s="179"/>
      <c r="WCA10" s="179"/>
      <c r="WCB10" s="179"/>
      <c r="WCC10" s="179"/>
      <c r="WCD10" s="179"/>
      <c r="WCE10" s="179"/>
      <c r="WCF10" s="199"/>
      <c r="WCG10" s="199"/>
      <c r="WCH10" s="199"/>
      <c r="WCI10" s="199"/>
      <c r="WCJ10" s="199"/>
      <c r="WCK10" s="199"/>
      <c r="WCL10" s="199"/>
      <c r="WCM10" s="199"/>
      <c r="WCN10" s="189"/>
      <c r="WCO10" s="209"/>
      <c r="WCP10" s="179"/>
      <c r="WCQ10" s="179"/>
      <c r="WCR10" s="179"/>
      <c r="WCS10" s="179"/>
      <c r="WCT10" s="179"/>
      <c r="WCU10" s="179"/>
      <c r="WCV10" s="199"/>
      <c r="WCW10" s="199"/>
      <c r="WCX10" s="199"/>
      <c r="WCY10" s="199"/>
      <c r="WCZ10" s="199"/>
      <c r="WDA10" s="199"/>
      <c r="WDB10" s="199"/>
      <c r="WDC10" s="199"/>
      <c r="WDD10" s="189"/>
      <c r="WDE10" s="209"/>
      <c r="WDF10" s="179"/>
      <c r="WDG10" s="179"/>
      <c r="WDH10" s="179"/>
      <c r="WDI10" s="179"/>
      <c r="WDJ10" s="179"/>
      <c r="WDK10" s="179"/>
      <c r="WDL10" s="199"/>
      <c r="WDM10" s="199"/>
      <c r="WDN10" s="199"/>
      <c r="WDO10" s="199"/>
      <c r="WDP10" s="199"/>
      <c r="WDQ10" s="199"/>
      <c r="WDR10" s="199"/>
      <c r="WDS10" s="199"/>
      <c r="WDT10" s="189"/>
      <c r="WDU10" s="209"/>
      <c r="WDV10" s="179"/>
      <c r="WDW10" s="179"/>
      <c r="WDX10" s="179"/>
      <c r="WDY10" s="179"/>
      <c r="WDZ10" s="179"/>
      <c r="WEA10" s="179"/>
      <c r="WEB10" s="199"/>
      <c r="WEC10" s="199"/>
      <c r="WED10" s="199"/>
      <c r="WEE10" s="199"/>
      <c r="WEF10" s="199"/>
      <c r="WEG10" s="199"/>
      <c r="WEH10" s="199"/>
      <c r="WEI10" s="199"/>
      <c r="WEJ10" s="189"/>
      <c r="WEK10" s="209"/>
      <c r="WEL10" s="179"/>
      <c r="WEM10" s="179"/>
      <c r="WEN10" s="179"/>
      <c r="WEO10" s="179"/>
      <c r="WEP10" s="179"/>
      <c r="WEQ10" s="179"/>
      <c r="WER10" s="199"/>
      <c r="WES10" s="199"/>
      <c r="WET10" s="199"/>
      <c r="WEU10" s="199"/>
      <c r="WEV10" s="199"/>
      <c r="WEW10" s="199"/>
      <c r="WEX10" s="199"/>
      <c r="WEY10" s="199"/>
      <c r="WEZ10" s="189"/>
      <c r="WFA10" s="209"/>
      <c r="WFB10" s="179"/>
      <c r="WFC10" s="179"/>
      <c r="WFD10" s="179"/>
      <c r="WFE10" s="179"/>
      <c r="WFF10" s="179"/>
      <c r="WFG10" s="179"/>
      <c r="WFH10" s="199"/>
      <c r="WFI10" s="199"/>
      <c r="WFJ10" s="199"/>
      <c r="WFK10" s="199"/>
      <c r="WFL10" s="199"/>
      <c r="WFM10" s="199"/>
      <c r="WFN10" s="199"/>
      <c r="WFO10" s="199"/>
      <c r="WFP10" s="189"/>
      <c r="WFQ10" s="209"/>
      <c r="WFR10" s="179"/>
      <c r="WFS10" s="179"/>
      <c r="WFT10" s="179"/>
      <c r="WFU10" s="179"/>
      <c r="WFV10" s="179"/>
      <c r="WFW10" s="179"/>
      <c r="WFX10" s="199"/>
      <c r="WFY10" s="199"/>
      <c r="WFZ10" s="199"/>
      <c r="WGA10" s="199"/>
      <c r="WGB10" s="199"/>
      <c r="WGC10" s="199"/>
      <c r="WGD10" s="199"/>
      <c r="WGE10" s="199"/>
      <c r="WGF10" s="189"/>
      <c r="WGG10" s="209"/>
      <c r="WGH10" s="179"/>
      <c r="WGI10" s="179"/>
      <c r="WGJ10" s="179"/>
      <c r="WGK10" s="179"/>
      <c r="WGL10" s="179"/>
      <c r="WGM10" s="179"/>
      <c r="WGN10" s="199"/>
      <c r="WGO10" s="199"/>
      <c r="WGP10" s="199"/>
      <c r="WGQ10" s="199"/>
      <c r="WGR10" s="199"/>
      <c r="WGS10" s="199"/>
      <c r="WGT10" s="199"/>
      <c r="WGU10" s="199"/>
      <c r="WGV10" s="189"/>
      <c r="WGW10" s="209"/>
      <c r="WGX10" s="179"/>
      <c r="WGY10" s="179"/>
      <c r="WGZ10" s="179"/>
      <c r="WHA10" s="179"/>
      <c r="WHB10" s="179"/>
      <c r="WHC10" s="179"/>
      <c r="WHD10" s="199"/>
      <c r="WHE10" s="199"/>
      <c r="WHF10" s="199"/>
      <c r="WHG10" s="199"/>
      <c r="WHH10" s="199"/>
      <c r="WHI10" s="199"/>
      <c r="WHJ10" s="199"/>
      <c r="WHK10" s="199"/>
      <c r="WHL10" s="189"/>
      <c r="WHM10" s="209"/>
      <c r="WHN10" s="179"/>
      <c r="WHO10" s="179"/>
      <c r="WHP10" s="179"/>
      <c r="WHQ10" s="179"/>
      <c r="WHR10" s="179"/>
      <c r="WHS10" s="179"/>
      <c r="WHT10" s="199"/>
      <c r="WHU10" s="199"/>
      <c r="WHV10" s="199"/>
      <c r="WHW10" s="199"/>
      <c r="WHX10" s="199"/>
      <c r="WHY10" s="199"/>
      <c r="WHZ10" s="199"/>
      <c r="WIA10" s="199"/>
      <c r="WIB10" s="189"/>
      <c r="WIC10" s="209"/>
      <c r="WID10" s="179"/>
      <c r="WIE10" s="179"/>
      <c r="WIF10" s="179"/>
      <c r="WIG10" s="179"/>
      <c r="WIH10" s="179"/>
      <c r="WII10" s="179"/>
      <c r="WIJ10" s="199"/>
      <c r="WIK10" s="199"/>
      <c r="WIL10" s="199"/>
      <c r="WIM10" s="199"/>
      <c r="WIN10" s="199"/>
      <c r="WIO10" s="199"/>
      <c r="WIP10" s="199"/>
      <c r="WIQ10" s="199"/>
      <c r="WIR10" s="189"/>
      <c r="WIS10" s="209"/>
      <c r="WIT10" s="179"/>
      <c r="WIU10" s="179"/>
      <c r="WIV10" s="179"/>
      <c r="WIW10" s="179"/>
      <c r="WIX10" s="179"/>
      <c r="WIY10" s="179"/>
      <c r="WIZ10" s="199"/>
      <c r="WJA10" s="199"/>
      <c r="WJB10" s="199"/>
      <c r="WJC10" s="199"/>
      <c r="WJD10" s="199"/>
      <c r="WJE10" s="199"/>
      <c r="WJF10" s="199"/>
      <c r="WJG10" s="199"/>
      <c r="WJH10" s="189"/>
      <c r="WJI10" s="209"/>
      <c r="WJJ10" s="179"/>
      <c r="WJK10" s="179"/>
      <c r="WJL10" s="179"/>
      <c r="WJM10" s="179"/>
      <c r="WJN10" s="179"/>
      <c r="WJO10" s="179"/>
      <c r="WJP10" s="199"/>
      <c r="WJQ10" s="199"/>
      <c r="WJR10" s="199"/>
      <c r="WJS10" s="199"/>
      <c r="WJT10" s="199"/>
      <c r="WJU10" s="199"/>
      <c r="WJV10" s="199"/>
      <c r="WJW10" s="199"/>
      <c r="WJX10" s="189"/>
      <c r="WJY10" s="209"/>
      <c r="WJZ10" s="179"/>
      <c r="WKA10" s="179"/>
      <c r="WKB10" s="179"/>
      <c r="WKC10" s="179"/>
      <c r="WKD10" s="179"/>
      <c r="WKE10" s="179"/>
      <c r="WKF10" s="199"/>
      <c r="WKG10" s="199"/>
      <c r="WKH10" s="199"/>
      <c r="WKI10" s="199"/>
      <c r="WKJ10" s="199"/>
      <c r="WKK10" s="199"/>
      <c r="WKL10" s="199"/>
      <c r="WKM10" s="199"/>
      <c r="WKN10" s="189"/>
      <c r="WKO10" s="209"/>
      <c r="WKP10" s="179"/>
      <c r="WKQ10" s="179"/>
      <c r="WKR10" s="179"/>
      <c r="WKS10" s="179"/>
      <c r="WKT10" s="179"/>
      <c r="WKU10" s="179"/>
      <c r="WKV10" s="199"/>
      <c r="WKW10" s="199"/>
      <c r="WKX10" s="199"/>
      <c r="WKY10" s="199"/>
      <c r="WKZ10" s="199"/>
      <c r="WLA10" s="199"/>
      <c r="WLB10" s="199"/>
      <c r="WLC10" s="199"/>
      <c r="WLD10" s="189"/>
      <c r="WLE10" s="209"/>
      <c r="WLF10" s="179"/>
      <c r="WLG10" s="179"/>
      <c r="WLH10" s="179"/>
      <c r="WLI10" s="179"/>
      <c r="WLJ10" s="179"/>
      <c r="WLK10" s="179"/>
      <c r="WLL10" s="199"/>
      <c r="WLM10" s="199"/>
      <c r="WLN10" s="199"/>
      <c r="WLO10" s="199"/>
      <c r="WLP10" s="199"/>
      <c r="WLQ10" s="199"/>
      <c r="WLR10" s="199"/>
      <c r="WLS10" s="199"/>
      <c r="WLT10" s="189"/>
      <c r="WLU10" s="209"/>
      <c r="WLV10" s="179"/>
      <c r="WLW10" s="179"/>
      <c r="WLX10" s="179"/>
      <c r="WLY10" s="179"/>
      <c r="WLZ10" s="179"/>
      <c r="WMA10" s="179"/>
      <c r="WMB10" s="199"/>
      <c r="WMC10" s="199"/>
      <c r="WMD10" s="199"/>
      <c r="WME10" s="199"/>
      <c r="WMF10" s="199"/>
      <c r="WMG10" s="199"/>
      <c r="WMH10" s="199"/>
      <c r="WMI10" s="199"/>
      <c r="WMJ10" s="189"/>
      <c r="WMK10" s="209"/>
      <c r="WML10" s="179"/>
      <c r="WMM10" s="179"/>
      <c r="WMN10" s="179"/>
      <c r="WMO10" s="179"/>
      <c r="WMP10" s="179"/>
      <c r="WMQ10" s="179"/>
      <c r="WMR10" s="199"/>
      <c r="WMS10" s="199"/>
      <c r="WMT10" s="199"/>
      <c r="WMU10" s="199"/>
      <c r="WMV10" s="199"/>
      <c r="WMW10" s="199"/>
      <c r="WMX10" s="199"/>
      <c r="WMY10" s="199"/>
      <c r="WMZ10" s="189"/>
      <c r="WNA10" s="209"/>
      <c r="WNB10" s="179"/>
      <c r="WNC10" s="179"/>
      <c r="WND10" s="179"/>
      <c r="WNE10" s="179"/>
      <c r="WNF10" s="179"/>
      <c r="WNG10" s="179"/>
      <c r="WNH10" s="199"/>
      <c r="WNI10" s="199"/>
      <c r="WNJ10" s="199"/>
      <c r="WNK10" s="199"/>
      <c r="WNL10" s="199"/>
      <c r="WNM10" s="199"/>
      <c r="WNN10" s="199"/>
      <c r="WNO10" s="199"/>
      <c r="WNP10" s="189"/>
      <c r="WNQ10" s="209"/>
      <c r="WNR10" s="179"/>
      <c r="WNS10" s="179"/>
      <c r="WNT10" s="179"/>
      <c r="WNU10" s="179"/>
      <c r="WNV10" s="179"/>
      <c r="WNW10" s="179"/>
      <c r="WNX10" s="199"/>
      <c r="WNY10" s="199"/>
      <c r="WNZ10" s="199"/>
      <c r="WOA10" s="199"/>
      <c r="WOB10" s="199"/>
      <c r="WOC10" s="199"/>
      <c r="WOD10" s="199"/>
      <c r="WOE10" s="199"/>
      <c r="WOF10" s="189"/>
      <c r="WOG10" s="209"/>
      <c r="WOH10" s="179"/>
      <c r="WOI10" s="179"/>
      <c r="WOJ10" s="179"/>
      <c r="WOK10" s="179"/>
      <c r="WOL10" s="179"/>
      <c r="WOM10" s="179"/>
      <c r="WON10" s="199"/>
      <c r="WOO10" s="199"/>
      <c r="WOP10" s="199"/>
      <c r="WOQ10" s="199"/>
      <c r="WOR10" s="199"/>
      <c r="WOS10" s="199"/>
      <c r="WOT10" s="199"/>
      <c r="WOU10" s="199"/>
      <c r="WOV10" s="189"/>
      <c r="WOW10" s="209"/>
      <c r="WOX10" s="179"/>
      <c r="WOY10" s="179"/>
      <c r="WOZ10" s="179"/>
      <c r="WPA10" s="179"/>
      <c r="WPB10" s="179"/>
      <c r="WPC10" s="179"/>
      <c r="WPD10" s="199"/>
      <c r="WPE10" s="199"/>
      <c r="WPF10" s="199"/>
      <c r="WPG10" s="199"/>
      <c r="WPH10" s="199"/>
      <c r="WPI10" s="199"/>
      <c r="WPJ10" s="199"/>
      <c r="WPK10" s="199"/>
      <c r="WPL10" s="189"/>
      <c r="WPM10" s="209"/>
      <c r="WPN10" s="179"/>
      <c r="WPO10" s="179"/>
      <c r="WPP10" s="179"/>
      <c r="WPQ10" s="179"/>
      <c r="WPR10" s="179"/>
      <c r="WPS10" s="179"/>
      <c r="WPT10" s="199"/>
      <c r="WPU10" s="199"/>
      <c r="WPV10" s="199"/>
      <c r="WPW10" s="199"/>
      <c r="WPX10" s="199"/>
      <c r="WPY10" s="199"/>
      <c r="WPZ10" s="199"/>
      <c r="WQA10" s="199"/>
      <c r="WQB10" s="189"/>
      <c r="WQC10" s="209"/>
      <c r="WQD10" s="179"/>
      <c r="WQE10" s="179"/>
      <c r="WQF10" s="179"/>
      <c r="WQG10" s="179"/>
      <c r="WQH10" s="179"/>
      <c r="WQI10" s="179"/>
      <c r="WQJ10" s="199"/>
      <c r="WQK10" s="199"/>
      <c r="WQL10" s="199"/>
      <c r="WQM10" s="199"/>
      <c r="WQN10" s="199"/>
      <c r="WQO10" s="199"/>
      <c r="WQP10" s="199"/>
      <c r="WQQ10" s="199"/>
      <c r="WQR10" s="189"/>
      <c r="WQS10" s="209"/>
      <c r="WQT10" s="179"/>
      <c r="WQU10" s="179"/>
      <c r="WQV10" s="179"/>
      <c r="WQW10" s="179"/>
      <c r="WQX10" s="179"/>
      <c r="WQY10" s="179"/>
      <c r="WQZ10" s="199"/>
      <c r="WRA10" s="199"/>
      <c r="WRB10" s="199"/>
      <c r="WRC10" s="199"/>
      <c r="WRD10" s="199"/>
      <c r="WRE10" s="199"/>
      <c r="WRF10" s="199"/>
      <c r="WRG10" s="199"/>
      <c r="WRH10" s="189"/>
      <c r="WRI10" s="209"/>
      <c r="WRJ10" s="179"/>
      <c r="WRK10" s="179"/>
      <c r="WRL10" s="179"/>
      <c r="WRM10" s="179"/>
      <c r="WRN10" s="179"/>
      <c r="WRO10" s="179"/>
      <c r="WRP10" s="199"/>
      <c r="WRQ10" s="199"/>
      <c r="WRR10" s="199"/>
      <c r="WRS10" s="199"/>
      <c r="WRT10" s="199"/>
      <c r="WRU10" s="199"/>
      <c r="WRV10" s="199"/>
      <c r="WRW10" s="199"/>
      <c r="WRX10" s="189"/>
      <c r="WRY10" s="209"/>
      <c r="WRZ10" s="179"/>
      <c r="WSA10" s="179"/>
      <c r="WSB10" s="179"/>
      <c r="WSC10" s="179"/>
      <c r="WSD10" s="179"/>
      <c r="WSE10" s="179"/>
      <c r="WSF10" s="199"/>
      <c r="WSG10" s="199"/>
      <c r="WSH10" s="199"/>
      <c r="WSI10" s="199"/>
      <c r="WSJ10" s="199"/>
      <c r="WSK10" s="199"/>
      <c r="WSL10" s="199"/>
      <c r="WSM10" s="199"/>
      <c r="WSN10" s="189"/>
      <c r="WSO10" s="209"/>
      <c r="WSP10" s="179"/>
      <c r="WSQ10" s="179"/>
      <c r="WSR10" s="179"/>
      <c r="WSS10" s="179"/>
      <c r="WST10" s="179"/>
      <c r="WSU10" s="179"/>
      <c r="WSV10" s="199"/>
      <c r="WSW10" s="199"/>
      <c r="WSX10" s="199"/>
      <c r="WSY10" s="199"/>
      <c r="WSZ10" s="199"/>
      <c r="WTA10" s="199"/>
      <c r="WTB10" s="199"/>
      <c r="WTC10" s="199"/>
      <c r="WTD10" s="189"/>
      <c r="WTE10" s="209"/>
      <c r="WTF10" s="179"/>
      <c r="WTG10" s="179"/>
      <c r="WTH10" s="179"/>
      <c r="WTI10" s="179"/>
      <c r="WTJ10" s="179"/>
      <c r="WTK10" s="179"/>
      <c r="WTL10" s="199"/>
      <c r="WTM10" s="199"/>
      <c r="WTN10" s="199"/>
      <c r="WTO10" s="199"/>
      <c r="WTP10" s="199"/>
      <c r="WTQ10" s="199"/>
      <c r="WTR10" s="199"/>
      <c r="WTS10" s="199"/>
      <c r="WTT10" s="189"/>
      <c r="WTU10" s="209"/>
      <c r="WTV10" s="179"/>
      <c r="WTW10" s="179"/>
      <c r="WTX10" s="179"/>
      <c r="WTY10" s="179"/>
      <c r="WTZ10" s="179"/>
      <c r="WUA10" s="179"/>
      <c r="WUB10" s="199"/>
      <c r="WUC10" s="199"/>
      <c r="WUD10" s="199"/>
      <c r="WUE10" s="199"/>
      <c r="WUF10" s="199"/>
      <c r="WUG10" s="199"/>
      <c r="WUH10" s="199"/>
      <c r="WUI10" s="199"/>
      <c r="WUJ10" s="189"/>
      <c r="WUK10" s="209"/>
      <c r="WUL10" s="179"/>
      <c r="WUM10" s="179"/>
      <c r="WUN10" s="179"/>
      <c r="WUO10" s="179"/>
      <c r="WUP10" s="179"/>
      <c r="WUQ10" s="179"/>
      <c r="WUR10" s="199"/>
      <c r="WUS10" s="199"/>
      <c r="WUT10" s="199"/>
      <c r="WUU10" s="199"/>
      <c r="WUV10" s="199"/>
      <c r="WUW10" s="199"/>
      <c r="WUX10" s="199"/>
      <c r="WUY10" s="199"/>
      <c r="WUZ10" s="189"/>
      <c r="WVA10" s="209"/>
      <c r="WVB10" s="179"/>
      <c r="WVC10" s="179"/>
      <c r="WVD10" s="179"/>
      <c r="WVE10" s="179"/>
      <c r="WVF10" s="179"/>
      <c r="WVG10" s="179"/>
      <c r="WVH10" s="199"/>
      <c r="WVI10" s="199"/>
      <c r="WVJ10" s="199"/>
      <c r="WVK10" s="199"/>
      <c r="WVL10" s="199"/>
      <c r="WVM10" s="199"/>
      <c r="WVN10" s="199"/>
      <c r="WVO10" s="199"/>
      <c r="WVP10" s="189"/>
      <c r="WVQ10" s="209"/>
      <c r="WVR10" s="179"/>
      <c r="WVS10" s="179"/>
      <c r="WVT10" s="179"/>
      <c r="WVU10" s="179"/>
      <c r="WVV10" s="179"/>
      <c r="WVW10" s="179"/>
      <c r="WVX10" s="199"/>
      <c r="WVY10" s="199"/>
      <c r="WVZ10" s="199"/>
      <c r="WWA10" s="199"/>
      <c r="WWB10" s="199"/>
      <c r="WWC10" s="199"/>
      <c r="WWD10" s="199"/>
      <c r="WWE10" s="199"/>
      <c r="WWF10" s="189"/>
      <c r="WWG10" s="209"/>
      <c r="WWH10" s="179"/>
      <c r="WWI10" s="179"/>
      <c r="WWJ10" s="179"/>
      <c r="WWK10" s="179"/>
      <c r="WWL10" s="179"/>
      <c r="WWM10" s="179"/>
      <c r="WWN10" s="199"/>
      <c r="WWO10" s="199"/>
      <c r="WWP10" s="199"/>
      <c r="WWQ10" s="199"/>
      <c r="WWR10" s="199"/>
      <c r="WWS10" s="199"/>
      <c r="WWT10" s="199"/>
      <c r="WWU10" s="199"/>
      <c r="WWV10" s="189"/>
      <c r="WWW10" s="209"/>
      <c r="WWX10" s="179"/>
      <c r="WWY10" s="179"/>
      <c r="WWZ10" s="179"/>
      <c r="WXA10" s="179"/>
      <c r="WXB10" s="179"/>
      <c r="WXC10" s="179"/>
      <c r="WXD10" s="199"/>
      <c r="WXE10" s="199"/>
      <c r="WXF10" s="199"/>
      <c r="WXG10" s="199"/>
      <c r="WXH10" s="199"/>
      <c r="WXI10" s="199"/>
      <c r="WXJ10" s="199"/>
      <c r="WXK10" s="199"/>
      <c r="WXL10" s="189"/>
      <c r="WXM10" s="209"/>
      <c r="WXN10" s="179"/>
      <c r="WXO10" s="179"/>
      <c r="WXP10" s="179"/>
      <c r="WXQ10" s="179"/>
      <c r="WXR10" s="179"/>
      <c r="WXS10" s="179"/>
      <c r="WXT10" s="199"/>
      <c r="WXU10" s="199"/>
      <c r="WXV10" s="199"/>
      <c r="WXW10" s="199"/>
      <c r="WXX10" s="199"/>
      <c r="WXY10" s="199"/>
      <c r="WXZ10" s="199"/>
      <c r="WYA10" s="199"/>
      <c r="WYB10" s="189"/>
      <c r="WYC10" s="209"/>
      <c r="WYD10" s="179"/>
      <c r="WYE10" s="179"/>
      <c r="WYF10" s="179"/>
      <c r="WYG10" s="179"/>
      <c r="WYH10" s="179"/>
      <c r="WYI10" s="179"/>
      <c r="WYJ10" s="199"/>
      <c r="WYK10" s="199"/>
      <c r="WYL10" s="199"/>
      <c r="WYM10" s="199"/>
      <c r="WYN10" s="199"/>
      <c r="WYO10" s="199"/>
      <c r="WYP10" s="199"/>
      <c r="WYQ10" s="199"/>
      <c r="WYR10" s="189"/>
      <c r="WYS10" s="209"/>
      <c r="WYT10" s="179"/>
      <c r="WYU10" s="179"/>
      <c r="WYV10" s="179"/>
      <c r="WYW10" s="179"/>
      <c r="WYX10" s="179"/>
      <c r="WYY10" s="179"/>
      <c r="WYZ10" s="199"/>
      <c r="WZA10" s="199"/>
      <c r="WZB10" s="199"/>
      <c r="WZC10" s="199"/>
      <c r="WZD10" s="199"/>
      <c r="WZE10" s="199"/>
      <c r="WZF10" s="199"/>
      <c r="WZG10" s="199"/>
      <c r="WZH10" s="189"/>
      <c r="WZI10" s="209"/>
      <c r="WZJ10" s="179"/>
      <c r="WZK10" s="179"/>
      <c r="WZL10" s="179"/>
      <c r="WZM10" s="179"/>
      <c r="WZN10" s="179"/>
      <c r="WZO10" s="179"/>
      <c r="WZP10" s="199"/>
      <c r="WZQ10" s="199"/>
      <c r="WZR10" s="199"/>
      <c r="WZS10" s="199"/>
      <c r="WZT10" s="199"/>
      <c r="WZU10" s="199"/>
      <c r="WZV10" s="199"/>
      <c r="WZW10" s="199"/>
      <c r="WZX10" s="189"/>
      <c r="WZY10" s="209"/>
      <c r="WZZ10" s="179"/>
      <c r="XAA10" s="179"/>
      <c r="XAB10" s="179"/>
      <c r="XAC10" s="179"/>
      <c r="XAD10" s="179"/>
      <c r="XAE10" s="179"/>
      <c r="XAF10" s="199"/>
      <c r="XAG10" s="199"/>
      <c r="XAH10" s="199"/>
      <c r="XAI10" s="199"/>
      <c r="XAJ10" s="199"/>
      <c r="XAK10" s="199"/>
      <c r="XAL10" s="199"/>
      <c r="XAM10" s="199"/>
      <c r="XAN10" s="189"/>
      <c r="XAO10" s="209"/>
      <c r="XAP10" s="179"/>
      <c r="XAQ10" s="179"/>
      <c r="XAR10" s="179"/>
      <c r="XAS10" s="179"/>
      <c r="XAT10" s="179"/>
      <c r="XAU10" s="179"/>
      <c r="XAV10" s="199"/>
      <c r="XAW10" s="199"/>
      <c r="XAX10" s="199"/>
      <c r="XAY10" s="199"/>
      <c r="XAZ10" s="199"/>
      <c r="XBA10" s="199"/>
      <c r="XBB10" s="199"/>
      <c r="XBC10" s="199"/>
      <c r="XBD10" s="189"/>
      <c r="XBE10" s="209"/>
      <c r="XBF10" s="179"/>
      <c r="XBG10" s="179"/>
      <c r="XBH10" s="179"/>
      <c r="XBI10" s="179"/>
      <c r="XBJ10" s="179"/>
      <c r="XBK10" s="179"/>
      <c r="XBL10" s="199"/>
      <c r="XBM10" s="199"/>
      <c r="XBN10" s="199"/>
      <c r="XBO10" s="199"/>
      <c r="XBP10" s="199"/>
      <c r="XBQ10" s="199"/>
      <c r="XBR10" s="199"/>
      <c r="XBS10" s="199"/>
      <c r="XBT10" s="189"/>
      <c r="XBU10" s="209"/>
      <c r="XBV10" s="179"/>
      <c r="XBW10" s="179"/>
      <c r="XBX10" s="179"/>
      <c r="XBY10" s="179"/>
      <c r="XBZ10" s="179"/>
      <c r="XCA10" s="179"/>
      <c r="XCB10" s="199"/>
      <c r="XCC10" s="199"/>
      <c r="XCD10" s="199"/>
      <c r="XCE10" s="199"/>
      <c r="XCF10" s="199"/>
      <c r="XCG10" s="199"/>
      <c r="XCH10" s="199"/>
      <c r="XCI10" s="199"/>
      <c r="XCJ10" s="189"/>
      <c r="XCK10" s="209"/>
      <c r="XCL10" s="179"/>
      <c r="XCM10" s="179"/>
      <c r="XCN10" s="179"/>
      <c r="XCO10" s="179"/>
      <c r="XCP10" s="179"/>
      <c r="XCQ10" s="179"/>
      <c r="XCR10" s="199"/>
      <c r="XCS10" s="199"/>
      <c r="XCT10" s="199"/>
      <c r="XCU10" s="199"/>
      <c r="XCV10" s="199"/>
      <c r="XCW10" s="199"/>
      <c r="XCX10" s="199"/>
      <c r="XCY10" s="199"/>
      <c r="XCZ10" s="189"/>
      <c r="XDA10" s="209"/>
      <c r="XDB10" s="179"/>
      <c r="XDC10" s="179"/>
      <c r="XDD10" s="179"/>
      <c r="XDE10" s="179"/>
      <c r="XDF10" s="179"/>
      <c r="XDG10" s="179"/>
      <c r="XDH10" s="199"/>
      <c r="XDI10" s="199"/>
      <c r="XDJ10" s="199"/>
      <c r="XDK10" s="199"/>
      <c r="XDL10" s="199"/>
      <c r="XDM10" s="199"/>
      <c r="XDN10" s="199"/>
      <c r="XDO10" s="199"/>
      <c r="XDP10" s="189"/>
      <c r="XDQ10" s="209"/>
      <c r="XDR10" s="179"/>
      <c r="XDS10" s="179"/>
      <c r="XDT10" s="179"/>
      <c r="XDU10" s="179"/>
      <c r="XDV10" s="179"/>
      <c r="XDW10" s="179"/>
      <c r="XDX10" s="199"/>
      <c r="XDY10" s="199"/>
      <c r="XDZ10" s="199"/>
      <c r="XEA10" s="199"/>
      <c r="XEB10" s="199"/>
      <c r="XEC10" s="199"/>
      <c r="XED10" s="199"/>
      <c r="XEE10" s="199"/>
      <c r="XEF10" s="189"/>
      <c r="XEG10" s="209"/>
      <c r="XEH10" s="179"/>
      <c r="XEI10" s="179"/>
      <c r="XEJ10" s="179"/>
      <c r="XEK10" s="179"/>
      <c r="XEL10" s="179"/>
      <c r="XEM10" s="179"/>
      <c r="XEN10" s="199"/>
      <c r="XEO10" s="199"/>
      <c r="XEP10" s="199"/>
      <c r="XEQ10" s="199"/>
      <c r="XER10" s="199"/>
      <c r="XES10" s="199"/>
      <c r="XET10" s="199"/>
      <c r="XEU10" s="199"/>
      <c r="XEV10" s="189"/>
      <c r="XEW10" s="209"/>
      <c r="XEX10" s="179"/>
      <c r="XEY10" s="179"/>
      <c r="XEZ10" s="179"/>
      <c r="XFA10" s="179"/>
      <c r="XFB10" s="179"/>
      <c r="XFC10" s="179"/>
      <c r="XFD10" s="199"/>
    </row>
    <row r="11" spans="1:16384" ht="21" customHeight="1">
      <c r="A11" s="154" t="s">
        <v>150</v>
      </c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90"/>
      <c r="Y11" s="200"/>
    </row>
    <row r="12" spans="1:16384" ht="21" customHeight="1">
      <c r="A12" s="155" t="s">
        <v>151</v>
      </c>
      <c r="B12" s="156">
        <v>4139.6899999999996</v>
      </c>
      <c r="C12" s="156">
        <f>B12-3960.04</f>
        <v>179.64999999999964</v>
      </c>
      <c r="D12" s="156">
        <v>4265.95</v>
      </c>
      <c r="E12" s="157">
        <f>D12-B12</f>
        <v>126.26000000000022</v>
      </c>
      <c r="F12" s="156">
        <v>4948.8599999999997</v>
      </c>
      <c r="G12" s="157">
        <f>F12-D12</f>
        <v>682.90999999999985</v>
      </c>
      <c r="H12" s="156">
        <v>5377.49</v>
      </c>
      <c r="I12" s="157">
        <f>H12-F12</f>
        <v>428.63000000000011</v>
      </c>
      <c r="J12" s="156">
        <v>5968.76</v>
      </c>
      <c r="K12" s="157">
        <f>J12-H12</f>
        <v>591.27000000000044</v>
      </c>
      <c r="L12" s="156">
        <v>6836.35</v>
      </c>
      <c r="M12" s="157">
        <f>L12-J12</f>
        <v>867.59000000000015</v>
      </c>
      <c r="N12" s="157">
        <f>L12+O12</f>
        <v>7309.7635715614542</v>
      </c>
      <c r="O12" s="174">
        <f>(O61+O67+O69+O70+O71+O72)*$AB$12</f>
        <v>473.41357156145415</v>
      </c>
      <c r="P12" s="158">
        <f>N12+Q12</f>
        <v>9950.9486583707585</v>
      </c>
      <c r="Q12" s="174">
        <f>(Q67+Q69+Q70+Q71+Q72)*$AB$12+Q61</f>
        <v>2641.1850868093034</v>
      </c>
      <c r="R12" s="158">
        <f>P12+S12</f>
        <v>10822.90526764931</v>
      </c>
      <c r="S12" s="174">
        <f>(S61+S67+S69+S70+S71+S72)*$AB$12</f>
        <v>871.95660927855135</v>
      </c>
      <c r="T12" s="158">
        <f>R12+U12</f>
        <v>11821.50670067614</v>
      </c>
      <c r="U12" s="174">
        <f>(U61+U67+U69+U70+U71+U72)*$AB$12</f>
        <v>998.60143302683014</v>
      </c>
      <c r="V12" s="158">
        <f>T12+W12</f>
        <v>12997.071436346898</v>
      </c>
      <c r="W12" s="174">
        <f>(W61+W67+W69+W70+W71+W72)*$AB$12</f>
        <v>1175.5647356707573</v>
      </c>
      <c r="X12" s="156"/>
      <c r="Y12" s="201"/>
      <c r="AA12" s="143" t="s">
        <v>565</v>
      </c>
      <c r="AB12" s="143">
        <v>0.8</v>
      </c>
    </row>
    <row r="13" spans="1:16384" ht="21" customHeight="1">
      <c r="A13" s="155" t="s">
        <v>152</v>
      </c>
      <c r="B13" s="158"/>
      <c r="C13" s="156"/>
      <c r="D13" s="156">
        <f>(B12+D12)/2</f>
        <v>4202.82</v>
      </c>
      <c r="E13" s="158"/>
      <c r="F13" s="156">
        <f>(D12+F12)/2</f>
        <v>4607.4049999999997</v>
      </c>
      <c r="G13" s="158">
        <f>F13-D13</f>
        <v>404.58500000000004</v>
      </c>
      <c r="H13" s="156">
        <f>(F12+H12)/2</f>
        <v>5163.1749999999993</v>
      </c>
      <c r="I13" s="158">
        <f>H13-F13</f>
        <v>555.76999999999953</v>
      </c>
      <c r="J13" s="156">
        <f>(H12+J12)/2</f>
        <v>5673.125</v>
      </c>
      <c r="K13" s="158">
        <f>J13-H13</f>
        <v>509.95000000000073</v>
      </c>
      <c r="L13" s="156">
        <f>(J12+L12)/2</f>
        <v>6402.5550000000003</v>
      </c>
      <c r="M13" s="158">
        <f>L13-J13</f>
        <v>729.43000000000029</v>
      </c>
      <c r="N13" s="158">
        <f>(L12+N12)/2</f>
        <v>7073.0567857807273</v>
      </c>
      <c r="O13" s="158">
        <f>N13-L13</f>
        <v>670.501785780727</v>
      </c>
      <c r="P13" s="158">
        <f>(N12+P12)/2</f>
        <v>8630.3561149661073</v>
      </c>
      <c r="Q13" s="158">
        <f>P13-N13</f>
        <v>1557.29932918538</v>
      </c>
      <c r="R13" s="158">
        <f>(P12+R12)/2</f>
        <v>10386.926963010035</v>
      </c>
      <c r="S13" s="158">
        <f>R13-P13</f>
        <v>1756.570848043928</v>
      </c>
      <c r="T13" s="158">
        <f>(R12+T12)/2</f>
        <v>11322.205984162725</v>
      </c>
      <c r="U13" s="158">
        <f>T13-R13</f>
        <v>935.27902115268989</v>
      </c>
      <c r="V13" s="158">
        <f>(T12+V12)/2</f>
        <v>12409.28906851152</v>
      </c>
      <c r="W13" s="158">
        <f>V13-T13</f>
        <v>1087.0830843487947</v>
      </c>
      <c r="X13" s="156"/>
      <c r="Y13" s="201"/>
    </row>
    <row r="14" spans="1:16384" s="141" customFormat="1" ht="21" customHeight="1">
      <c r="A14" s="159" t="s">
        <v>153</v>
      </c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91"/>
      <c r="Y14" s="202"/>
    </row>
    <row r="15" spans="1:16384" ht="21" customHeight="1">
      <c r="A15" s="161" t="s">
        <v>154</v>
      </c>
      <c r="B15" s="152">
        <v>3682.44</v>
      </c>
      <c r="C15" s="152">
        <f>B15-3629.94</f>
        <v>52.5</v>
      </c>
      <c r="D15" s="152">
        <v>4036.1</v>
      </c>
      <c r="E15" s="153">
        <f>D15-B15</f>
        <v>353.65999999999985</v>
      </c>
      <c r="F15" s="152">
        <v>4208.42</v>
      </c>
      <c r="G15" s="153">
        <f>F15-D15</f>
        <v>172.32000000000016</v>
      </c>
      <c r="H15" s="152">
        <v>4583.16</v>
      </c>
      <c r="I15" s="153">
        <f>H15-F15</f>
        <v>374.73999999999978</v>
      </c>
      <c r="J15" s="152">
        <v>4827.55</v>
      </c>
      <c r="K15" s="153">
        <f t="shared" ref="K15:K20" si="1">J15-H15</f>
        <v>244.39000000000033</v>
      </c>
      <c r="L15" s="152">
        <v>5736.4</v>
      </c>
      <c r="M15" s="153">
        <f>L15-J15</f>
        <v>908.84999999999945</v>
      </c>
      <c r="N15" s="153">
        <f>$L$15/$L$13*N13</f>
        <v>6337.1393054729806</v>
      </c>
      <c r="O15" s="153">
        <f>N15-L15</f>
        <v>600.73930547298096</v>
      </c>
      <c r="P15" s="153">
        <f>$L$15/$L$13*P13</f>
        <v>7732.4091425831675</v>
      </c>
      <c r="Q15" s="153">
        <f>P15-N15</f>
        <v>1395.2698371101869</v>
      </c>
      <c r="R15" s="153">
        <f>$L$15/$L$13*R13</f>
        <v>9306.2172571123174</v>
      </c>
      <c r="S15" s="153">
        <f>R15-P15</f>
        <v>1573.8081145291499</v>
      </c>
      <c r="T15" s="153">
        <f>$L$15/$L$13*T13</f>
        <v>10144.185002323455</v>
      </c>
      <c r="U15" s="153">
        <f>T15-R15</f>
        <v>837.9677452111373</v>
      </c>
      <c r="V15" s="153">
        <f>$L$15/$L$13*V13</f>
        <v>11118.162329352808</v>
      </c>
      <c r="W15" s="153">
        <f>V15-T15</f>
        <v>973.97732702935355</v>
      </c>
      <c r="X15" s="191"/>
      <c r="Y15" s="202"/>
    </row>
    <row r="16" spans="1:16384" ht="21" customHeight="1">
      <c r="A16" s="161" t="s">
        <v>155</v>
      </c>
      <c r="B16" s="162">
        <v>3.0499999999999999E-2</v>
      </c>
      <c r="C16" s="162">
        <f>B16-3.95%</f>
        <v>-9.0000000000000011E-3</v>
      </c>
      <c r="D16" s="162">
        <v>2.53E-2</v>
      </c>
      <c r="E16" s="162">
        <v>-2.2000000000000001E-3</v>
      </c>
      <c r="F16" s="162">
        <v>3.27E-2</v>
      </c>
      <c r="G16" s="162">
        <v>-1.8E-3</v>
      </c>
      <c r="H16" s="162">
        <v>4.8399999999999999E-2</v>
      </c>
      <c r="I16" s="162">
        <v>-2.5999999999999999E-3</v>
      </c>
      <c r="J16" s="162">
        <v>4.8300000000000003E-2</v>
      </c>
      <c r="K16" s="162">
        <v>2.3E-3</v>
      </c>
      <c r="L16" s="162">
        <v>3.8800000000000001E-2</v>
      </c>
      <c r="M16" s="175">
        <f>L16-J16</f>
        <v>-9.5000000000000015E-3</v>
      </c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</row>
    <row r="17" spans="1:16384" ht="21" customHeight="1">
      <c r="A17" s="154" t="s">
        <v>182</v>
      </c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90"/>
      <c r="Y17" s="200"/>
    </row>
    <row r="18" spans="1:16384" ht="21" customHeight="1">
      <c r="A18" s="155" t="s">
        <v>183</v>
      </c>
      <c r="B18" s="156">
        <v>3540.02</v>
      </c>
      <c r="C18" s="156">
        <f>B18-3400.06</f>
        <v>139.96000000000004</v>
      </c>
      <c r="D18" s="156">
        <v>3631.03</v>
      </c>
      <c r="E18" s="157">
        <f>D18-B18</f>
        <v>91.010000000000218</v>
      </c>
      <c r="F18" s="156">
        <v>4172.76</v>
      </c>
      <c r="G18" s="157">
        <f>F18-D18</f>
        <v>541.73</v>
      </c>
      <c r="H18" s="156">
        <v>4593.59</v>
      </c>
      <c r="I18" s="157">
        <f>H18-F18</f>
        <v>420.82999999999993</v>
      </c>
      <c r="J18" s="156">
        <v>5128.54</v>
      </c>
      <c r="K18" s="157">
        <f t="shared" si="1"/>
        <v>534.94999999999982</v>
      </c>
      <c r="L18" s="156">
        <v>6261.8</v>
      </c>
      <c r="M18" s="157">
        <f>L18-J18</f>
        <v>1133.2600000000002</v>
      </c>
      <c r="N18" s="157">
        <f>L18+O18</f>
        <v>6261.8</v>
      </c>
      <c r="O18" s="157">
        <v>0</v>
      </c>
      <c r="P18" s="157">
        <f>N18+Q18</f>
        <v>6261.8</v>
      </c>
      <c r="Q18" s="157">
        <v>0</v>
      </c>
      <c r="R18" s="157">
        <f>P18+S18</f>
        <v>6261.8</v>
      </c>
      <c r="S18" s="157">
        <v>0</v>
      </c>
      <c r="T18" s="157">
        <f>R18+U18</f>
        <v>6261.8</v>
      </c>
      <c r="U18" s="157">
        <v>0</v>
      </c>
      <c r="V18" s="157">
        <f>T18+W18</f>
        <v>6261.8</v>
      </c>
      <c r="W18" s="157">
        <v>0</v>
      </c>
      <c r="X18" s="156"/>
      <c r="Y18" s="201"/>
      <c r="AC18" s="203"/>
    </row>
    <row r="19" spans="1:16384" ht="21" customHeight="1">
      <c r="A19" s="155" t="s">
        <v>184</v>
      </c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76">
        <f>(J18+L18)/2</f>
        <v>5695.17</v>
      </c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56"/>
      <c r="Y19" s="201"/>
      <c r="AB19" s="203"/>
    </row>
    <row r="20" spans="1:16384" ht="21" customHeight="1">
      <c r="A20" s="164" t="s">
        <v>185</v>
      </c>
      <c r="B20" s="152">
        <v>3199.72</v>
      </c>
      <c r="C20" s="152">
        <f>B20-3188.41</f>
        <v>11.309999999999945</v>
      </c>
      <c r="D20" s="152">
        <v>3532.36</v>
      </c>
      <c r="E20" s="153">
        <f>D20-B20</f>
        <v>332.64000000000033</v>
      </c>
      <c r="F20" s="152">
        <v>3644.55</v>
      </c>
      <c r="G20" s="153">
        <f>F20-D20</f>
        <v>112.19000000000005</v>
      </c>
      <c r="H20" s="152">
        <v>4014.76</v>
      </c>
      <c r="I20" s="153">
        <f>H20-F20</f>
        <v>370.21000000000004</v>
      </c>
      <c r="J20" s="152">
        <v>4237.21</v>
      </c>
      <c r="K20" s="153">
        <f t="shared" si="1"/>
        <v>222.44999999999982</v>
      </c>
      <c r="L20" s="152">
        <v>5338.58</v>
      </c>
      <c r="M20" s="153">
        <f>L20-J20</f>
        <v>1101.3699999999999</v>
      </c>
      <c r="N20" s="153">
        <f>L20+O20</f>
        <v>5338.58</v>
      </c>
      <c r="O20" s="153">
        <v>0</v>
      </c>
      <c r="P20" s="153">
        <f>N20+Q20</f>
        <v>5338.58</v>
      </c>
      <c r="Q20" s="153">
        <v>0</v>
      </c>
      <c r="R20" s="153">
        <f>P20+S20</f>
        <v>5338.58</v>
      </c>
      <c r="S20" s="153">
        <v>0</v>
      </c>
      <c r="T20" s="153">
        <f>R20+U20</f>
        <v>5338.58</v>
      </c>
      <c r="U20" s="153">
        <v>0</v>
      </c>
      <c r="V20" s="153">
        <f>T20+W20</f>
        <v>5338.58</v>
      </c>
      <c r="W20" s="153">
        <v>0</v>
      </c>
      <c r="X20" s="152"/>
      <c r="Y20" s="204"/>
    </row>
    <row r="21" spans="1:16384" ht="21" customHeight="1">
      <c r="A21" s="148" t="s">
        <v>186</v>
      </c>
      <c r="B21" s="162">
        <v>1.54E-2</v>
      </c>
      <c r="C21" s="162">
        <f>B21-2.24%</f>
        <v>-7.0000000000000027E-3</v>
      </c>
      <c r="D21" s="162">
        <v>9.9000000000000008E-3</v>
      </c>
      <c r="E21" s="162">
        <v>-2.2000000000000001E-3</v>
      </c>
      <c r="F21" s="162">
        <v>1.5699999999999999E-2</v>
      </c>
      <c r="G21" s="162">
        <v>-1.8E-3</v>
      </c>
      <c r="H21" s="162">
        <v>3.4500000000000003E-2</v>
      </c>
      <c r="I21" s="162">
        <v>-2.5999999999999999E-3</v>
      </c>
      <c r="J21" s="162">
        <v>3.5000000000000003E-2</v>
      </c>
      <c r="K21" s="162">
        <v>2.3E-3</v>
      </c>
      <c r="L21" s="162">
        <v>2.5899999999999999E-2</v>
      </c>
      <c r="M21" s="175">
        <f>L21-J21</f>
        <v>-9.1000000000000039E-3</v>
      </c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92"/>
      <c r="Y21" s="205"/>
    </row>
    <row r="22" spans="1:16384" ht="21" customHeight="1">
      <c r="A22" s="154" t="s">
        <v>35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90"/>
      <c r="Y22" s="190"/>
      <c r="Z22" s="179"/>
      <c r="AA22" s="179"/>
      <c r="AB22" s="179"/>
      <c r="AC22" s="179"/>
      <c r="AD22" s="179"/>
      <c r="AE22" s="179"/>
      <c r="AF22" s="199"/>
      <c r="AG22" s="199"/>
      <c r="AH22" s="199"/>
      <c r="AI22" s="199"/>
      <c r="AJ22" s="199"/>
      <c r="AK22" s="199"/>
      <c r="AL22" s="199"/>
      <c r="AM22" s="199"/>
      <c r="AN22" s="189"/>
      <c r="AO22" s="209"/>
      <c r="AP22" s="179"/>
      <c r="AQ22" s="179"/>
      <c r="AR22" s="179"/>
      <c r="AS22" s="179"/>
      <c r="AT22" s="179"/>
      <c r="AU22" s="179"/>
      <c r="AV22" s="199"/>
      <c r="AW22" s="199"/>
      <c r="AX22" s="199"/>
      <c r="AY22" s="199"/>
      <c r="AZ22" s="199"/>
      <c r="BA22" s="199"/>
      <c r="BB22" s="199"/>
      <c r="BC22" s="199"/>
      <c r="BD22" s="189"/>
      <c r="BE22" s="209"/>
      <c r="BF22" s="179"/>
      <c r="BG22" s="179"/>
      <c r="BH22" s="179"/>
      <c r="BI22" s="179"/>
      <c r="BJ22" s="179"/>
      <c r="BK22" s="179"/>
      <c r="BL22" s="199"/>
      <c r="BM22" s="199"/>
      <c r="BN22" s="199"/>
      <c r="BO22" s="199"/>
      <c r="BP22" s="199"/>
      <c r="BQ22" s="199"/>
      <c r="BR22" s="199"/>
      <c r="BS22" s="199"/>
      <c r="BT22" s="189"/>
      <c r="BU22" s="209"/>
      <c r="BV22" s="179"/>
      <c r="BW22" s="179"/>
      <c r="BX22" s="179"/>
      <c r="BY22" s="179"/>
      <c r="BZ22" s="179"/>
      <c r="CA22" s="179"/>
      <c r="CB22" s="199"/>
      <c r="CC22" s="199"/>
      <c r="CD22" s="199"/>
      <c r="CE22" s="199"/>
      <c r="CF22" s="199"/>
      <c r="CG22" s="199"/>
      <c r="CH22" s="199"/>
      <c r="CI22" s="199"/>
      <c r="CJ22" s="189"/>
      <c r="CK22" s="209"/>
      <c r="CL22" s="179"/>
      <c r="CM22" s="179"/>
      <c r="CN22" s="179"/>
      <c r="CO22" s="179"/>
      <c r="CP22" s="179"/>
      <c r="CQ22" s="179"/>
      <c r="CR22" s="199"/>
      <c r="CS22" s="199"/>
      <c r="CT22" s="199"/>
      <c r="CU22" s="199"/>
      <c r="CV22" s="199"/>
      <c r="CW22" s="199"/>
      <c r="CX22" s="199"/>
      <c r="CY22" s="199"/>
      <c r="CZ22" s="189"/>
      <c r="DA22" s="209"/>
      <c r="DB22" s="179"/>
      <c r="DC22" s="179"/>
      <c r="DD22" s="179"/>
      <c r="DE22" s="179"/>
      <c r="DF22" s="179"/>
      <c r="DG22" s="179"/>
      <c r="DH22" s="199"/>
      <c r="DI22" s="199"/>
      <c r="DJ22" s="199"/>
      <c r="DK22" s="199"/>
      <c r="DL22" s="199"/>
      <c r="DM22" s="199"/>
      <c r="DN22" s="199"/>
      <c r="DO22" s="199"/>
      <c r="DP22" s="189"/>
      <c r="DQ22" s="209"/>
      <c r="DR22" s="179"/>
      <c r="DS22" s="179"/>
      <c r="DT22" s="179"/>
      <c r="DU22" s="179"/>
      <c r="DV22" s="179"/>
      <c r="DW22" s="179"/>
      <c r="DX22" s="199"/>
      <c r="DY22" s="199"/>
      <c r="DZ22" s="199"/>
      <c r="EA22" s="199"/>
      <c r="EB22" s="199"/>
      <c r="EC22" s="199"/>
      <c r="ED22" s="199"/>
      <c r="EE22" s="199"/>
      <c r="EF22" s="189"/>
      <c r="EG22" s="209"/>
      <c r="EH22" s="179"/>
      <c r="EI22" s="179"/>
      <c r="EJ22" s="179"/>
      <c r="EK22" s="179"/>
      <c r="EL22" s="179"/>
      <c r="EM22" s="179"/>
      <c r="EN22" s="199"/>
      <c r="EO22" s="199"/>
      <c r="EP22" s="199"/>
      <c r="EQ22" s="199"/>
      <c r="ER22" s="199"/>
      <c r="ES22" s="199"/>
      <c r="ET22" s="199"/>
      <c r="EU22" s="199"/>
      <c r="EV22" s="189"/>
      <c r="EW22" s="209"/>
      <c r="EX22" s="179"/>
      <c r="EY22" s="179"/>
      <c r="EZ22" s="179"/>
      <c r="FA22" s="179"/>
      <c r="FB22" s="179"/>
      <c r="FC22" s="179"/>
      <c r="FD22" s="199"/>
      <c r="FE22" s="199"/>
      <c r="FF22" s="199"/>
      <c r="FG22" s="199"/>
      <c r="FH22" s="199"/>
      <c r="FI22" s="199"/>
      <c r="FJ22" s="199"/>
      <c r="FK22" s="199"/>
      <c r="FL22" s="189"/>
      <c r="FM22" s="209"/>
      <c r="FN22" s="179"/>
      <c r="FO22" s="179"/>
      <c r="FP22" s="179"/>
      <c r="FQ22" s="179"/>
      <c r="FR22" s="179"/>
      <c r="FS22" s="179"/>
      <c r="FT22" s="199"/>
      <c r="FU22" s="199"/>
      <c r="FV22" s="199"/>
      <c r="FW22" s="199"/>
      <c r="FX22" s="199"/>
      <c r="FY22" s="199"/>
      <c r="FZ22" s="199"/>
      <c r="GA22" s="199"/>
      <c r="GB22" s="189"/>
      <c r="GC22" s="209"/>
      <c r="GD22" s="179"/>
      <c r="GE22" s="179"/>
      <c r="GF22" s="179"/>
      <c r="GG22" s="179"/>
      <c r="GH22" s="179"/>
      <c r="GI22" s="179"/>
      <c r="GJ22" s="199"/>
      <c r="GK22" s="199"/>
      <c r="GL22" s="199"/>
      <c r="GM22" s="199"/>
      <c r="GN22" s="199"/>
      <c r="GO22" s="199"/>
      <c r="GP22" s="199"/>
      <c r="GQ22" s="199"/>
      <c r="GR22" s="189"/>
      <c r="GS22" s="209"/>
      <c r="GT22" s="179"/>
      <c r="GU22" s="179"/>
      <c r="GV22" s="179"/>
      <c r="GW22" s="179"/>
      <c r="GX22" s="179"/>
      <c r="GY22" s="179"/>
      <c r="GZ22" s="199"/>
      <c r="HA22" s="199"/>
      <c r="HB22" s="199"/>
      <c r="HC22" s="199"/>
      <c r="HD22" s="199"/>
      <c r="HE22" s="199"/>
      <c r="HF22" s="199"/>
      <c r="HG22" s="199"/>
      <c r="HH22" s="189"/>
      <c r="HI22" s="209"/>
      <c r="HJ22" s="179"/>
      <c r="HK22" s="179"/>
      <c r="HL22" s="179"/>
      <c r="HM22" s="179"/>
      <c r="HN22" s="179"/>
      <c r="HO22" s="179"/>
      <c r="HP22" s="199"/>
      <c r="HQ22" s="199"/>
      <c r="HR22" s="199"/>
      <c r="HS22" s="199"/>
      <c r="HT22" s="199"/>
      <c r="HU22" s="199"/>
      <c r="HV22" s="199"/>
      <c r="HW22" s="199"/>
      <c r="HX22" s="189"/>
      <c r="HY22" s="209"/>
      <c r="HZ22" s="179"/>
      <c r="IA22" s="179"/>
      <c r="IB22" s="179"/>
      <c r="IC22" s="179"/>
      <c r="ID22" s="179"/>
      <c r="IE22" s="179"/>
      <c r="IF22" s="199"/>
      <c r="IG22" s="199"/>
      <c r="IH22" s="199"/>
      <c r="II22" s="199"/>
      <c r="IJ22" s="199"/>
      <c r="IK22" s="199"/>
      <c r="IL22" s="199"/>
      <c r="IM22" s="199"/>
      <c r="IN22" s="189"/>
      <c r="IO22" s="209"/>
      <c r="IP22" s="179"/>
      <c r="IQ22" s="179"/>
      <c r="IR22" s="179"/>
      <c r="IS22" s="179"/>
      <c r="IT22" s="179"/>
      <c r="IU22" s="179"/>
      <c r="IV22" s="199"/>
      <c r="IW22" s="199"/>
      <c r="IX22" s="199"/>
      <c r="IY22" s="199"/>
      <c r="IZ22" s="199"/>
      <c r="JA22" s="199"/>
      <c r="JB22" s="199"/>
      <c r="JC22" s="199"/>
      <c r="JD22" s="189"/>
      <c r="JE22" s="209"/>
      <c r="JF22" s="179"/>
      <c r="JG22" s="179"/>
      <c r="JH22" s="179"/>
      <c r="JI22" s="179"/>
      <c r="JJ22" s="179"/>
      <c r="JK22" s="179"/>
      <c r="JL22" s="199"/>
      <c r="JM22" s="199"/>
      <c r="JN22" s="199"/>
      <c r="JO22" s="199"/>
      <c r="JP22" s="199"/>
      <c r="JQ22" s="199"/>
      <c r="JR22" s="199"/>
      <c r="JS22" s="199"/>
      <c r="JT22" s="189"/>
      <c r="JU22" s="209"/>
      <c r="JV22" s="179"/>
      <c r="JW22" s="179"/>
      <c r="JX22" s="179"/>
      <c r="JY22" s="179"/>
      <c r="JZ22" s="179"/>
      <c r="KA22" s="179"/>
      <c r="KB22" s="199"/>
      <c r="KC22" s="199"/>
      <c r="KD22" s="199"/>
      <c r="KE22" s="199"/>
      <c r="KF22" s="199"/>
      <c r="KG22" s="199"/>
      <c r="KH22" s="199"/>
      <c r="KI22" s="199"/>
      <c r="KJ22" s="189"/>
      <c r="KK22" s="209"/>
      <c r="KL22" s="179"/>
      <c r="KM22" s="179"/>
      <c r="KN22" s="179"/>
      <c r="KO22" s="179"/>
      <c r="KP22" s="179"/>
      <c r="KQ22" s="179"/>
      <c r="KR22" s="199"/>
      <c r="KS22" s="199"/>
      <c r="KT22" s="199"/>
      <c r="KU22" s="199"/>
      <c r="KV22" s="199"/>
      <c r="KW22" s="199"/>
      <c r="KX22" s="199"/>
      <c r="KY22" s="199"/>
      <c r="KZ22" s="189"/>
      <c r="LA22" s="209"/>
      <c r="LB22" s="179"/>
      <c r="LC22" s="179"/>
      <c r="LD22" s="179"/>
      <c r="LE22" s="179"/>
      <c r="LF22" s="179"/>
      <c r="LG22" s="179"/>
      <c r="LH22" s="199"/>
      <c r="LI22" s="199"/>
      <c r="LJ22" s="199"/>
      <c r="LK22" s="199"/>
      <c r="LL22" s="199"/>
      <c r="LM22" s="199"/>
      <c r="LN22" s="199"/>
      <c r="LO22" s="199"/>
      <c r="LP22" s="189"/>
      <c r="LQ22" s="209"/>
      <c r="LR22" s="179"/>
      <c r="LS22" s="179"/>
      <c r="LT22" s="179"/>
      <c r="LU22" s="179"/>
      <c r="LV22" s="179"/>
      <c r="LW22" s="179"/>
      <c r="LX22" s="199"/>
      <c r="LY22" s="199"/>
      <c r="LZ22" s="199"/>
      <c r="MA22" s="199"/>
      <c r="MB22" s="199"/>
      <c r="MC22" s="199"/>
      <c r="MD22" s="199"/>
      <c r="ME22" s="199"/>
      <c r="MF22" s="189"/>
      <c r="MG22" s="209"/>
      <c r="MH22" s="179"/>
      <c r="MI22" s="179"/>
      <c r="MJ22" s="179"/>
      <c r="MK22" s="179"/>
      <c r="ML22" s="179"/>
      <c r="MM22" s="179"/>
      <c r="MN22" s="199"/>
      <c r="MO22" s="199"/>
      <c r="MP22" s="199"/>
      <c r="MQ22" s="199"/>
      <c r="MR22" s="199"/>
      <c r="MS22" s="199"/>
      <c r="MT22" s="199"/>
      <c r="MU22" s="199"/>
      <c r="MV22" s="189"/>
      <c r="MW22" s="209"/>
      <c r="MX22" s="179"/>
      <c r="MY22" s="179"/>
      <c r="MZ22" s="179"/>
      <c r="NA22" s="179"/>
      <c r="NB22" s="179"/>
      <c r="NC22" s="179"/>
      <c r="ND22" s="199"/>
      <c r="NE22" s="199"/>
      <c r="NF22" s="199"/>
      <c r="NG22" s="199"/>
      <c r="NH22" s="199"/>
      <c r="NI22" s="199"/>
      <c r="NJ22" s="199"/>
      <c r="NK22" s="199"/>
      <c r="NL22" s="189"/>
      <c r="NM22" s="209"/>
      <c r="NN22" s="179"/>
      <c r="NO22" s="179"/>
      <c r="NP22" s="179"/>
      <c r="NQ22" s="179"/>
      <c r="NR22" s="179"/>
      <c r="NS22" s="179"/>
      <c r="NT22" s="199"/>
      <c r="NU22" s="199"/>
      <c r="NV22" s="199"/>
      <c r="NW22" s="199"/>
      <c r="NX22" s="199"/>
      <c r="NY22" s="199"/>
      <c r="NZ22" s="199"/>
      <c r="OA22" s="199"/>
      <c r="OB22" s="189"/>
      <c r="OC22" s="209"/>
      <c r="OD22" s="179"/>
      <c r="OE22" s="179"/>
      <c r="OF22" s="179"/>
      <c r="OG22" s="179"/>
      <c r="OH22" s="179"/>
      <c r="OI22" s="179"/>
      <c r="OJ22" s="199"/>
      <c r="OK22" s="199"/>
      <c r="OL22" s="199"/>
      <c r="OM22" s="199"/>
      <c r="ON22" s="199"/>
      <c r="OO22" s="199"/>
      <c r="OP22" s="199"/>
      <c r="OQ22" s="199"/>
      <c r="OR22" s="189"/>
      <c r="OS22" s="209"/>
      <c r="OT22" s="179"/>
      <c r="OU22" s="179"/>
      <c r="OV22" s="179"/>
      <c r="OW22" s="179"/>
      <c r="OX22" s="179"/>
      <c r="OY22" s="179"/>
      <c r="OZ22" s="199"/>
      <c r="PA22" s="199"/>
      <c r="PB22" s="199"/>
      <c r="PC22" s="199"/>
      <c r="PD22" s="199"/>
      <c r="PE22" s="199"/>
      <c r="PF22" s="199"/>
      <c r="PG22" s="199"/>
      <c r="PH22" s="189"/>
      <c r="PI22" s="209"/>
      <c r="PJ22" s="179"/>
      <c r="PK22" s="179"/>
      <c r="PL22" s="179"/>
      <c r="PM22" s="179"/>
      <c r="PN22" s="179"/>
      <c r="PO22" s="179"/>
      <c r="PP22" s="199"/>
      <c r="PQ22" s="199"/>
      <c r="PR22" s="199"/>
      <c r="PS22" s="199"/>
      <c r="PT22" s="199"/>
      <c r="PU22" s="199"/>
      <c r="PV22" s="199"/>
      <c r="PW22" s="199"/>
      <c r="PX22" s="189"/>
      <c r="PY22" s="209"/>
      <c r="PZ22" s="179"/>
      <c r="QA22" s="179"/>
      <c r="QB22" s="179"/>
      <c r="QC22" s="179"/>
      <c r="QD22" s="179"/>
      <c r="QE22" s="179"/>
      <c r="QF22" s="199"/>
      <c r="QG22" s="199"/>
      <c r="QH22" s="199"/>
      <c r="QI22" s="199"/>
      <c r="QJ22" s="199"/>
      <c r="QK22" s="199"/>
      <c r="QL22" s="199"/>
      <c r="QM22" s="199"/>
      <c r="QN22" s="189"/>
      <c r="QO22" s="209"/>
      <c r="QP22" s="179"/>
      <c r="QQ22" s="179"/>
      <c r="QR22" s="179"/>
      <c r="QS22" s="179"/>
      <c r="QT22" s="179"/>
      <c r="QU22" s="179"/>
      <c r="QV22" s="199"/>
      <c r="QW22" s="199"/>
      <c r="QX22" s="199"/>
      <c r="QY22" s="199"/>
      <c r="QZ22" s="199"/>
      <c r="RA22" s="199"/>
      <c r="RB22" s="199"/>
      <c r="RC22" s="199"/>
      <c r="RD22" s="189"/>
      <c r="RE22" s="209"/>
      <c r="RF22" s="179"/>
      <c r="RG22" s="179"/>
      <c r="RH22" s="179"/>
      <c r="RI22" s="179"/>
      <c r="RJ22" s="179"/>
      <c r="RK22" s="179"/>
      <c r="RL22" s="199"/>
      <c r="RM22" s="199"/>
      <c r="RN22" s="199"/>
      <c r="RO22" s="199"/>
      <c r="RP22" s="199"/>
      <c r="RQ22" s="199"/>
      <c r="RR22" s="199"/>
      <c r="RS22" s="199"/>
      <c r="RT22" s="189"/>
      <c r="RU22" s="209"/>
      <c r="RV22" s="179"/>
      <c r="RW22" s="179"/>
      <c r="RX22" s="179"/>
      <c r="RY22" s="179"/>
      <c r="RZ22" s="179"/>
      <c r="SA22" s="179"/>
      <c r="SB22" s="199"/>
      <c r="SC22" s="199"/>
      <c r="SD22" s="199"/>
      <c r="SE22" s="199"/>
      <c r="SF22" s="199"/>
      <c r="SG22" s="199"/>
      <c r="SH22" s="199"/>
      <c r="SI22" s="199"/>
      <c r="SJ22" s="189"/>
      <c r="SK22" s="209"/>
      <c r="SL22" s="179"/>
      <c r="SM22" s="179"/>
      <c r="SN22" s="179"/>
      <c r="SO22" s="179"/>
      <c r="SP22" s="179"/>
      <c r="SQ22" s="179"/>
      <c r="SR22" s="199"/>
      <c r="SS22" s="199"/>
      <c r="ST22" s="199"/>
      <c r="SU22" s="199"/>
      <c r="SV22" s="199"/>
      <c r="SW22" s="199"/>
      <c r="SX22" s="199"/>
      <c r="SY22" s="199"/>
      <c r="SZ22" s="189"/>
      <c r="TA22" s="209"/>
      <c r="TB22" s="179"/>
      <c r="TC22" s="179"/>
      <c r="TD22" s="179"/>
      <c r="TE22" s="179"/>
      <c r="TF22" s="179"/>
      <c r="TG22" s="179"/>
      <c r="TH22" s="199"/>
      <c r="TI22" s="199"/>
      <c r="TJ22" s="199"/>
      <c r="TK22" s="199"/>
      <c r="TL22" s="199"/>
      <c r="TM22" s="199"/>
      <c r="TN22" s="199"/>
      <c r="TO22" s="199"/>
      <c r="TP22" s="189"/>
      <c r="TQ22" s="209"/>
      <c r="TR22" s="179"/>
      <c r="TS22" s="179"/>
      <c r="TT22" s="179"/>
      <c r="TU22" s="179"/>
      <c r="TV22" s="179"/>
      <c r="TW22" s="179"/>
      <c r="TX22" s="199"/>
      <c r="TY22" s="199"/>
      <c r="TZ22" s="199"/>
      <c r="UA22" s="199"/>
      <c r="UB22" s="199"/>
      <c r="UC22" s="199"/>
      <c r="UD22" s="199"/>
      <c r="UE22" s="199"/>
      <c r="UF22" s="189"/>
      <c r="UG22" s="209"/>
      <c r="UH22" s="179"/>
      <c r="UI22" s="179"/>
      <c r="UJ22" s="179"/>
      <c r="UK22" s="179"/>
      <c r="UL22" s="179"/>
      <c r="UM22" s="179"/>
      <c r="UN22" s="199"/>
      <c r="UO22" s="199"/>
      <c r="UP22" s="199"/>
      <c r="UQ22" s="199"/>
      <c r="UR22" s="199"/>
      <c r="US22" s="199"/>
      <c r="UT22" s="199"/>
      <c r="UU22" s="199"/>
      <c r="UV22" s="189"/>
      <c r="UW22" s="209"/>
      <c r="UX22" s="179"/>
      <c r="UY22" s="179"/>
      <c r="UZ22" s="179"/>
      <c r="VA22" s="179"/>
      <c r="VB22" s="179"/>
      <c r="VC22" s="179"/>
      <c r="VD22" s="199"/>
      <c r="VE22" s="199"/>
      <c r="VF22" s="199"/>
      <c r="VG22" s="199"/>
      <c r="VH22" s="199"/>
      <c r="VI22" s="199"/>
      <c r="VJ22" s="199"/>
      <c r="VK22" s="199"/>
      <c r="VL22" s="189"/>
      <c r="VM22" s="209"/>
      <c r="VN22" s="179"/>
      <c r="VO22" s="179"/>
      <c r="VP22" s="179"/>
      <c r="VQ22" s="179"/>
      <c r="VR22" s="179"/>
      <c r="VS22" s="179"/>
      <c r="VT22" s="199"/>
      <c r="VU22" s="199"/>
      <c r="VV22" s="199"/>
      <c r="VW22" s="199"/>
      <c r="VX22" s="199"/>
      <c r="VY22" s="199"/>
      <c r="VZ22" s="199"/>
      <c r="WA22" s="199"/>
      <c r="WB22" s="189"/>
      <c r="WC22" s="209"/>
      <c r="WD22" s="179"/>
      <c r="WE22" s="179"/>
      <c r="WF22" s="179"/>
      <c r="WG22" s="179"/>
      <c r="WH22" s="179"/>
      <c r="WI22" s="179"/>
      <c r="WJ22" s="199"/>
      <c r="WK22" s="199"/>
      <c r="WL22" s="199"/>
      <c r="WM22" s="199"/>
      <c r="WN22" s="199"/>
      <c r="WO22" s="199"/>
      <c r="WP22" s="199"/>
      <c r="WQ22" s="199"/>
      <c r="WR22" s="189"/>
      <c r="WS22" s="209"/>
      <c r="WT22" s="179"/>
      <c r="WU22" s="179"/>
      <c r="WV22" s="179"/>
      <c r="WW22" s="179"/>
      <c r="WX22" s="179"/>
      <c r="WY22" s="179"/>
      <c r="WZ22" s="199"/>
      <c r="XA22" s="199"/>
      <c r="XB22" s="199"/>
      <c r="XC22" s="199"/>
      <c r="XD22" s="199"/>
      <c r="XE22" s="199"/>
      <c r="XF22" s="199"/>
      <c r="XG22" s="199"/>
      <c r="XH22" s="189"/>
      <c r="XI22" s="209"/>
      <c r="XJ22" s="179"/>
      <c r="XK22" s="179"/>
      <c r="XL22" s="179"/>
      <c r="XM22" s="179"/>
      <c r="XN22" s="179"/>
      <c r="XO22" s="179"/>
      <c r="XP22" s="199"/>
      <c r="XQ22" s="199"/>
      <c r="XR22" s="199"/>
      <c r="XS22" s="199"/>
      <c r="XT22" s="199"/>
      <c r="XU22" s="199"/>
      <c r="XV22" s="199"/>
      <c r="XW22" s="199"/>
      <c r="XX22" s="189"/>
      <c r="XY22" s="209"/>
      <c r="XZ22" s="179"/>
      <c r="YA22" s="179"/>
      <c r="YB22" s="179"/>
      <c r="YC22" s="179"/>
      <c r="YD22" s="179"/>
      <c r="YE22" s="179"/>
      <c r="YF22" s="199"/>
      <c r="YG22" s="199"/>
      <c r="YH22" s="199"/>
      <c r="YI22" s="199"/>
      <c r="YJ22" s="199"/>
      <c r="YK22" s="199"/>
      <c r="YL22" s="199"/>
      <c r="YM22" s="199"/>
      <c r="YN22" s="189"/>
      <c r="YO22" s="209"/>
      <c r="YP22" s="179"/>
      <c r="YQ22" s="179"/>
      <c r="YR22" s="179"/>
      <c r="YS22" s="179"/>
      <c r="YT22" s="179"/>
      <c r="YU22" s="179"/>
      <c r="YV22" s="199"/>
      <c r="YW22" s="199"/>
      <c r="YX22" s="199"/>
      <c r="YY22" s="199"/>
      <c r="YZ22" s="199"/>
      <c r="ZA22" s="199"/>
      <c r="ZB22" s="199"/>
      <c r="ZC22" s="199"/>
      <c r="ZD22" s="189"/>
      <c r="ZE22" s="209"/>
      <c r="ZF22" s="179"/>
      <c r="ZG22" s="179"/>
      <c r="ZH22" s="179"/>
      <c r="ZI22" s="179"/>
      <c r="ZJ22" s="179"/>
      <c r="ZK22" s="179"/>
      <c r="ZL22" s="199"/>
      <c r="ZM22" s="199"/>
      <c r="ZN22" s="199"/>
      <c r="ZO22" s="199"/>
      <c r="ZP22" s="199"/>
      <c r="ZQ22" s="199"/>
      <c r="ZR22" s="199"/>
      <c r="ZS22" s="199"/>
      <c r="ZT22" s="189"/>
      <c r="ZU22" s="209"/>
      <c r="ZV22" s="179"/>
      <c r="ZW22" s="179"/>
      <c r="ZX22" s="179"/>
      <c r="ZY22" s="179"/>
      <c r="ZZ22" s="179"/>
      <c r="AAA22" s="179"/>
      <c r="AAB22" s="199"/>
      <c r="AAC22" s="199"/>
      <c r="AAD22" s="199"/>
      <c r="AAE22" s="199"/>
      <c r="AAF22" s="199"/>
      <c r="AAG22" s="199"/>
      <c r="AAH22" s="199"/>
      <c r="AAI22" s="199"/>
      <c r="AAJ22" s="189"/>
      <c r="AAK22" s="209"/>
      <c r="AAL22" s="179"/>
      <c r="AAM22" s="179"/>
      <c r="AAN22" s="179"/>
      <c r="AAO22" s="179"/>
      <c r="AAP22" s="179"/>
      <c r="AAQ22" s="179"/>
      <c r="AAR22" s="199"/>
      <c r="AAS22" s="199"/>
      <c r="AAT22" s="199"/>
      <c r="AAU22" s="199"/>
      <c r="AAV22" s="199"/>
      <c r="AAW22" s="199"/>
      <c r="AAX22" s="199"/>
      <c r="AAY22" s="199"/>
      <c r="AAZ22" s="189"/>
      <c r="ABA22" s="209"/>
      <c r="ABB22" s="179"/>
      <c r="ABC22" s="179"/>
      <c r="ABD22" s="179"/>
      <c r="ABE22" s="179"/>
      <c r="ABF22" s="179"/>
      <c r="ABG22" s="179"/>
      <c r="ABH22" s="199"/>
      <c r="ABI22" s="199"/>
      <c r="ABJ22" s="199"/>
      <c r="ABK22" s="199"/>
      <c r="ABL22" s="199"/>
      <c r="ABM22" s="199"/>
      <c r="ABN22" s="199"/>
      <c r="ABO22" s="199"/>
      <c r="ABP22" s="189"/>
      <c r="ABQ22" s="209"/>
      <c r="ABR22" s="179"/>
      <c r="ABS22" s="179"/>
      <c r="ABT22" s="179"/>
      <c r="ABU22" s="179"/>
      <c r="ABV22" s="179"/>
      <c r="ABW22" s="179"/>
      <c r="ABX22" s="199"/>
      <c r="ABY22" s="199"/>
      <c r="ABZ22" s="199"/>
      <c r="ACA22" s="199"/>
      <c r="ACB22" s="199"/>
      <c r="ACC22" s="199"/>
      <c r="ACD22" s="199"/>
      <c r="ACE22" s="199"/>
      <c r="ACF22" s="189"/>
      <c r="ACG22" s="209"/>
      <c r="ACH22" s="179"/>
      <c r="ACI22" s="179"/>
      <c r="ACJ22" s="179"/>
      <c r="ACK22" s="179"/>
      <c r="ACL22" s="179"/>
      <c r="ACM22" s="179"/>
      <c r="ACN22" s="199"/>
      <c r="ACO22" s="199"/>
      <c r="ACP22" s="199"/>
      <c r="ACQ22" s="199"/>
      <c r="ACR22" s="199"/>
      <c r="ACS22" s="199"/>
      <c r="ACT22" s="199"/>
      <c r="ACU22" s="199"/>
      <c r="ACV22" s="189"/>
      <c r="ACW22" s="209"/>
      <c r="ACX22" s="179"/>
      <c r="ACY22" s="179"/>
      <c r="ACZ22" s="179"/>
      <c r="ADA22" s="179"/>
      <c r="ADB22" s="179"/>
      <c r="ADC22" s="179"/>
      <c r="ADD22" s="199"/>
      <c r="ADE22" s="199"/>
      <c r="ADF22" s="199"/>
      <c r="ADG22" s="199"/>
      <c r="ADH22" s="199"/>
      <c r="ADI22" s="199"/>
      <c r="ADJ22" s="199"/>
      <c r="ADK22" s="199"/>
      <c r="ADL22" s="189"/>
      <c r="ADM22" s="209"/>
      <c r="ADN22" s="179"/>
      <c r="ADO22" s="179"/>
      <c r="ADP22" s="179"/>
      <c r="ADQ22" s="179"/>
      <c r="ADR22" s="179"/>
      <c r="ADS22" s="179"/>
      <c r="ADT22" s="199"/>
      <c r="ADU22" s="199"/>
      <c r="ADV22" s="199"/>
      <c r="ADW22" s="199"/>
      <c r="ADX22" s="199"/>
      <c r="ADY22" s="199"/>
      <c r="ADZ22" s="199"/>
      <c r="AEA22" s="199"/>
      <c r="AEB22" s="189"/>
      <c r="AEC22" s="209"/>
      <c r="AED22" s="179"/>
      <c r="AEE22" s="179"/>
      <c r="AEF22" s="179"/>
      <c r="AEG22" s="179"/>
      <c r="AEH22" s="179"/>
      <c r="AEI22" s="179"/>
      <c r="AEJ22" s="199"/>
      <c r="AEK22" s="199"/>
      <c r="AEL22" s="199"/>
      <c r="AEM22" s="199"/>
      <c r="AEN22" s="199"/>
      <c r="AEO22" s="199"/>
      <c r="AEP22" s="199"/>
      <c r="AEQ22" s="199"/>
      <c r="AER22" s="189"/>
      <c r="AES22" s="209"/>
      <c r="AET22" s="179"/>
      <c r="AEU22" s="179"/>
      <c r="AEV22" s="179"/>
      <c r="AEW22" s="179"/>
      <c r="AEX22" s="179"/>
      <c r="AEY22" s="179"/>
      <c r="AEZ22" s="199"/>
      <c r="AFA22" s="199"/>
      <c r="AFB22" s="199"/>
      <c r="AFC22" s="199"/>
      <c r="AFD22" s="199"/>
      <c r="AFE22" s="199"/>
      <c r="AFF22" s="199"/>
      <c r="AFG22" s="199"/>
      <c r="AFH22" s="189"/>
      <c r="AFI22" s="209"/>
      <c r="AFJ22" s="179"/>
      <c r="AFK22" s="179"/>
      <c r="AFL22" s="179"/>
      <c r="AFM22" s="179"/>
      <c r="AFN22" s="179"/>
      <c r="AFO22" s="179"/>
      <c r="AFP22" s="199"/>
      <c r="AFQ22" s="199"/>
      <c r="AFR22" s="199"/>
      <c r="AFS22" s="199"/>
      <c r="AFT22" s="199"/>
      <c r="AFU22" s="199"/>
      <c r="AFV22" s="199"/>
      <c r="AFW22" s="199"/>
      <c r="AFX22" s="189"/>
      <c r="AFY22" s="209"/>
      <c r="AFZ22" s="179"/>
      <c r="AGA22" s="179"/>
      <c r="AGB22" s="179"/>
      <c r="AGC22" s="179"/>
      <c r="AGD22" s="179"/>
      <c r="AGE22" s="179"/>
      <c r="AGF22" s="199"/>
      <c r="AGG22" s="199"/>
      <c r="AGH22" s="199"/>
      <c r="AGI22" s="199"/>
      <c r="AGJ22" s="199"/>
      <c r="AGK22" s="199"/>
      <c r="AGL22" s="199"/>
      <c r="AGM22" s="199"/>
      <c r="AGN22" s="189"/>
      <c r="AGO22" s="209"/>
      <c r="AGP22" s="179"/>
      <c r="AGQ22" s="179"/>
      <c r="AGR22" s="179"/>
      <c r="AGS22" s="179"/>
      <c r="AGT22" s="179"/>
      <c r="AGU22" s="179"/>
      <c r="AGV22" s="199"/>
      <c r="AGW22" s="199"/>
      <c r="AGX22" s="199"/>
      <c r="AGY22" s="199"/>
      <c r="AGZ22" s="199"/>
      <c r="AHA22" s="199"/>
      <c r="AHB22" s="199"/>
      <c r="AHC22" s="199"/>
      <c r="AHD22" s="189"/>
      <c r="AHE22" s="209"/>
      <c r="AHF22" s="179"/>
      <c r="AHG22" s="179"/>
      <c r="AHH22" s="179"/>
      <c r="AHI22" s="179"/>
      <c r="AHJ22" s="179"/>
      <c r="AHK22" s="179"/>
      <c r="AHL22" s="199"/>
      <c r="AHM22" s="199"/>
      <c r="AHN22" s="199"/>
      <c r="AHO22" s="199"/>
      <c r="AHP22" s="199"/>
      <c r="AHQ22" s="199"/>
      <c r="AHR22" s="199"/>
      <c r="AHS22" s="199"/>
      <c r="AHT22" s="189"/>
      <c r="AHU22" s="209"/>
      <c r="AHV22" s="179"/>
      <c r="AHW22" s="179"/>
      <c r="AHX22" s="179"/>
      <c r="AHY22" s="179"/>
      <c r="AHZ22" s="179"/>
      <c r="AIA22" s="179"/>
      <c r="AIB22" s="199"/>
      <c r="AIC22" s="199"/>
      <c r="AID22" s="199"/>
      <c r="AIE22" s="199"/>
      <c r="AIF22" s="199"/>
      <c r="AIG22" s="199"/>
      <c r="AIH22" s="199"/>
      <c r="AII22" s="199"/>
      <c r="AIJ22" s="189"/>
      <c r="AIK22" s="209"/>
      <c r="AIL22" s="179"/>
      <c r="AIM22" s="179"/>
      <c r="AIN22" s="179"/>
      <c r="AIO22" s="179"/>
      <c r="AIP22" s="179"/>
      <c r="AIQ22" s="179"/>
      <c r="AIR22" s="199"/>
      <c r="AIS22" s="199"/>
      <c r="AIT22" s="199"/>
      <c r="AIU22" s="199"/>
      <c r="AIV22" s="199"/>
      <c r="AIW22" s="199"/>
      <c r="AIX22" s="199"/>
      <c r="AIY22" s="199"/>
      <c r="AIZ22" s="189"/>
      <c r="AJA22" s="209"/>
      <c r="AJB22" s="179"/>
      <c r="AJC22" s="179"/>
      <c r="AJD22" s="179"/>
      <c r="AJE22" s="179"/>
      <c r="AJF22" s="179"/>
      <c r="AJG22" s="179"/>
      <c r="AJH22" s="199"/>
      <c r="AJI22" s="199"/>
      <c r="AJJ22" s="199"/>
      <c r="AJK22" s="199"/>
      <c r="AJL22" s="199"/>
      <c r="AJM22" s="199"/>
      <c r="AJN22" s="199"/>
      <c r="AJO22" s="199"/>
      <c r="AJP22" s="189"/>
      <c r="AJQ22" s="209"/>
      <c r="AJR22" s="179"/>
      <c r="AJS22" s="179"/>
      <c r="AJT22" s="179"/>
      <c r="AJU22" s="179"/>
      <c r="AJV22" s="179"/>
      <c r="AJW22" s="179"/>
      <c r="AJX22" s="199"/>
      <c r="AJY22" s="199"/>
      <c r="AJZ22" s="199"/>
      <c r="AKA22" s="199"/>
      <c r="AKB22" s="199"/>
      <c r="AKC22" s="199"/>
      <c r="AKD22" s="199"/>
      <c r="AKE22" s="199"/>
      <c r="AKF22" s="189"/>
      <c r="AKG22" s="209"/>
      <c r="AKH22" s="179"/>
      <c r="AKI22" s="179"/>
      <c r="AKJ22" s="179"/>
      <c r="AKK22" s="179"/>
      <c r="AKL22" s="179"/>
      <c r="AKM22" s="179"/>
      <c r="AKN22" s="199"/>
      <c r="AKO22" s="199"/>
      <c r="AKP22" s="199"/>
      <c r="AKQ22" s="199"/>
      <c r="AKR22" s="199"/>
      <c r="AKS22" s="199"/>
      <c r="AKT22" s="199"/>
      <c r="AKU22" s="199"/>
      <c r="AKV22" s="189"/>
      <c r="AKW22" s="209"/>
      <c r="AKX22" s="179"/>
      <c r="AKY22" s="179"/>
      <c r="AKZ22" s="179"/>
      <c r="ALA22" s="179"/>
      <c r="ALB22" s="179"/>
      <c r="ALC22" s="179"/>
      <c r="ALD22" s="199"/>
      <c r="ALE22" s="199"/>
      <c r="ALF22" s="199"/>
      <c r="ALG22" s="199"/>
      <c r="ALH22" s="199"/>
      <c r="ALI22" s="199"/>
      <c r="ALJ22" s="199"/>
      <c r="ALK22" s="199"/>
      <c r="ALL22" s="189"/>
      <c r="ALM22" s="209"/>
      <c r="ALN22" s="179"/>
      <c r="ALO22" s="179"/>
      <c r="ALP22" s="179"/>
      <c r="ALQ22" s="179"/>
      <c r="ALR22" s="179"/>
      <c r="ALS22" s="179"/>
      <c r="ALT22" s="199"/>
      <c r="ALU22" s="199"/>
      <c r="ALV22" s="199"/>
      <c r="ALW22" s="199"/>
      <c r="ALX22" s="199"/>
      <c r="ALY22" s="199"/>
      <c r="ALZ22" s="199"/>
      <c r="AMA22" s="199"/>
      <c r="AMB22" s="189"/>
      <c r="AMC22" s="209"/>
      <c r="AMD22" s="179"/>
      <c r="AME22" s="179"/>
      <c r="AMF22" s="179"/>
      <c r="AMG22" s="179"/>
      <c r="AMH22" s="179"/>
      <c r="AMI22" s="179"/>
      <c r="AMJ22" s="199"/>
      <c r="AMK22" s="199"/>
      <c r="AML22" s="199"/>
      <c r="AMM22" s="199"/>
      <c r="AMN22" s="199"/>
      <c r="AMO22" s="199"/>
      <c r="AMP22" s="199"/>
      <c r="AMQ22" s="199"/>
      <c r="AMR22" s="189"/>
      <c r="AMS22" s="209"/>
      <c r="AMT22" s="179"/>
      <c r="AMU22" s="179"/>
      <c r="AMV22" s="179"/>
      <c r="AMW22" s="179"/>
      <c r="AMX22" s="179"/>
      <c r="AMY22" s="179"/>
      <c r="AMZ22" s="199"/>
      <c r="ANA22" s="199"/>
      <c r="ANB22" s="199"/>
      <c r="ANC22" s="199"/>
      <c r="AND22" s="199"/>
      <c r="ANE22" s="199"/>
      <c r="ANF22" s="199"/>
      <c r="ANG22" s="199"/>
      <c r="ANH22" s="189"/>
      <c r="ANI22" s="209"/>
      <c r="ANJ22" s="179"/>
      <c r="ANK22" s="179"/>
      <c r="ANL22" s="179"/>
      <c r="ANM22" s="179"/>
      <c r="ANN22" s="179"/>
      <c r="ANO22" s="179"/>
      <c r="ANP22" s="199"/>
      <c r="ANQ22" s="199"/>
      <c r="ANR22" s="199"/>
      <c r="ANS22" s="199"/>
      <c r="ANT22" s="199"/>
      <c r="ANU22" s="199"/>
      <c r="ANV22" s="199"/>
      <c r="ANW22" s="199"/>
      <c r="ANX22" s="189"/>
      <c r="ANY22" s="209"/>
      <c r="ANZ22" s="179"/>
      <c r="AOA22" s="179"/>
      <c r="AOB22" s="179"/>
      <c r="AOC22" s="179"/>
      <c r="AOD22" s="179"/>
      <c r="AOE22" s="179"/>
      <c r="AOF22" s="199"/>
      <c r="AOG22" s="199"/>
      <c r="AOH22" s="199"/>
      <c r="AOI22" s="199"/>
      <c r="AOJ22" s="199"/>
      <c r="AOK22" s="199"/>
      <c r="AOL22" s="199"/>
      <c r="AOM22" s="199"/>
      <c r="AON22" s="189"/>
      <c r="AOO22" s="209"/>
      <c r="AOP22" s="179"/>
      <c r="AOQ22" s="179"/>
      <c r="AOR22" s="179"/>
      <c r="AOS22" s="179"/>
      <c r="AOT22" s="179"/>
      <c r="AOU22" s="179"/>
      <c r="AOV22" s="199"/>
      <c r="AOW22" s="199"/>
      <c r="AOX22" s="199"/>
      <c r="AOY22" s="199"/>
      <c r="AOZ22" s="199"/>
      <c r="APA22" s="199"/>
      <c r="APB22" s="199"/>
      <c r="APC22" s="199"/>
      <c r="APD22" s="189"/>
      <c r="APE22" s="209"/>
      <c r="APF22" s="179"/>
      <c r="APG22" s="179"/>
      <c r="APH22" s="179"/>
      <c r="API22" s="179"/>
      <c r="APJ22" s="179"/>
      <c r="APK22" s="179"/>
      <c r="APL22" s="199"/>
      <c r="APM22" s="199"/>
      <c r="APN22" s="199"/>
      <c r="APO22" s="199"/>
      <c r="APP22" s="199"/>
      <c r="APQ22" s="199"/>
      <c r="APR22" s="199"/>
      <c r="APS22" s="199"/>
      <c r="APT22" s="189"/>
      <c r="APU22" s="209"/>
      <c r="APV22" s="179"/>
      <c r="APW22" s="179"/>
      <c r="APX22" s="179"/>
      <c r="APY22" s="179"/>
      <c r="APZ22" s="179"/>
      <c r="AQA22" s="179"/>
      <c r="AQB22" s="199"/>
      <c r="AQC22" s="199"/>
      <c r="AQD22" s="199"/>
      <c r="AQE22" s="199"/>
      <c r="AQF22" s="199"/>
      <c r="AQG22" s="199"/>
      <c r="AQH22" s="199"/>
      <c r="AQI22" s="199"/>
      <c r="AQJ22" s="189"/>
      <c r="AQK22" s="209"/>
      <c r="AQL22" s="179"/>
      <c r="AQM22" s="179"/>
      <c r="AQN22" s="179"/>
      <c r="AQO22" s="179"/>
      <c r="AQP22" s="179"/>
      <c r="AQQ22" s="179"/>
      <c r="AQR22" s="199"/>
      <c r="AQS22" s="199"/>
      <c r="AQT22" s="199"/>
      <c r="AQU22" s="199"/>
      <c r="AQV22" s="199"/>
      <c r="AQW22" s="199"/>
      <c r="AQX22" s="199"/>
      <c r="AQY22" s="199"/>
      <c r="AQZ22" s="189"/>
      <c r="ARA22" s="209"/>
      <c r="ARB22" s="179"/>
      <c r="ARC22" s="179"/>
      <c r="ARD22" s="179"/>
      <c r="ARE22" s="179"/>
      <c r="ARF22" s="179"/>
      <c r="ARG22" s="179"/>
      <c r="ARH22" s="199"/>
      <c r="ARI22" s="199"/>
      <c r="ARJ22" s="199"/>
      <c r="ARK22" s="199"/>
      <c r="ARL22" s="199"/>
      <c r="ARM22" s="199"/>
      <c r="ARN22" s="199"/>
      <c r="ARO22" s="199"/>
      <c r="ARP22" s="189"/>
      <c r="ARQ22" s="209"/>
      <c r="ARR22" s="179"/>
      <c r="ARS22" s="179"/>
      <c r="ART22" s="179"/>
      <c r="ARU22" s="179"/>
      <c r="ARV22" s="179"/>
      <c r="ARW22" s="179"/>
      <c r="ARX22" s="199"/>
      <c r="ARY22" s="199"/>
      <c r="ARZ22" s="199"/>
      <c r="ASA22" s="199"/>
      <c r="ASB22" s="199"/>
      <c r="ASC22" s="199"/>
      <c r="ASD22" s="199"/>
      <c r="ASE22" s="199"/>
      <c r="ASF22" s="189"/>
      <c r="ASG22" s="209"/>
      <c r="ASH22" s="179"/>
      <c r="ASI22" s="179"/>
      <c r="ASJ22" s="179"/>
      <c r="ASK22" s="179"/>
      <c r="ASL22" s="179"/>
      <c r="ASM22" s="179"/>
      <c r="ASN22" s="199"/>
      <c r="ASO22" s="199"/>
      <c r="ASP22" s="199"/>
      <c r="ASQ22" s="199"/>
      <c r="ASR22" s="199"/>
      <c r="ASS22" s="199"/>
      <c r="AST22" s="199"/>
      <c r="ASU22" s="199"/>
      <c r="ASV22" s="189"/>
      <c r="ASW22" s="209"/>
      <c r="ASX22" s="179"/>
      <c r="ASY22" s="179"/>
      <c r="ASZ22" s="179"/>
      <c r="ATA22" s="179"/>
      <c r="ATB22" s="179"/>
      <c r="ATC22" s="179"/>
      <c r="ATD22" s="199"/>
      <c r="ATE22" s="199"/>
      <c r="ATF22" s="199"/>
      <c r="ATG22" s="199"/>
      <c r="ATH22" s="199"/>
      <c r="ATI22" s="199"/>
      <c r="ATJ22" s="199"/>
      <c r="ATK22" s="199"/>
      <c r="ATL22" s="189"/>
      <c r="ATM22" s="209"/>
      <c r="ATN22" s="179"/>
      <c r="ATO22" s="179"/>
      <c r="ATP22" s="179"/>
      <c r="ATQ22" s="179"/>
      <c r="ATR22" s="179"/>
      <c r="ATS22" s="179"/>
      <c r="ATT22" s="199"/>
      <c r="ATU22" s="199"/>
      <c r="ATV22" s="199"/>
      <c r="ATW22" s="199"/>
      <c r="ATX22" s="199"/>
      <c r="ATY22" s="199"/>
      <c r="ATZ22" s="199"/>
      <c r="AUA22" s="199"/>
      <c r="AUB22" s="189"/>
      <c r="AUC22" s="209"/>
      <c r="AUD22" s="179"/>
      <c r="AUE22" s="179"/>
      <c r="AUF22" s="179"/>
      <c r="AUG22" s="179"/>
      <c r="AUH22" s="179"/>
      <c r="AUI22" s="179"/>
      <c r="AUJ22" s="199"/>
      <c r="AUK22" s="199"/>
      <c r="AUL22" s="199"/>
      <c r="AUM22" s="199"/>
      <c r="AUN22" s="199"/>
      <c r="AUO22" s="199"/>
      <c r="AUP22" s="199"/>
      <c r="AUQ22" s="199"/>
      <c r="AUR22" s="189"/>
      <c r="AUS22" s="209"/>
      <c r="AUT22" s="179"/>
      <c r="AUU22" s="179"/>
      <c r="AUV22" s="179"/>
      <c r="AUW22" s="179"/>
      <c r="AUX22" s="179"/>
      <c r="AUY22" s="179"/>
      <c r="AUZ22" s="199"/>
      <c r="AVA22" s="199"/>
      <c r="AVB22" s="199"/>
      <c r="AVC22" s="199"/>
      <c r="AVD22" s="199"/>
      <c r="AVE22" s="199"/>
      <c r="AVF22" s="199"/>
      <c r="AVG22" s="199"/>
      <c r="AVH22" s="189"/>
      <c r="AVI22" s="209"/>
      <c r="AVJ22" s="179"/>
      <c r="AVK22" s="179"/>
      <c r="AVL22" s="179"/>
      <c r="AVM22" s="179"/>
      <c r="AVN22" s="179"/>
      <c r="AVO22" s="179"/>
      <c r="AVP22" s="199"/>
      <c r="AVQ22" s="199"/>
      <c r="AVR22" s="199"/>
      <c r="AVS22" s="199"/>
      <c r="AVT22" s="199"/>
      <c r="AVU22" s="199"/>
      <c r="AVV22" s="199"/>
      <c r="AVW22" s="199"/>
      <c r="AVX22" s="189"/>
      <c r="AVY22" s="209"/>
      <c r="AVZ22" s="179"/>
      <c r="AWA22" s="179"/>
      <c r="AWB22" s="179"/>
      <c r="AWC22" s="179"/>
      <c r="AWD22" s="179"/>
      <c r="AWE22" s="179"/>
      <c r="AWF22" s="199"/>
      <c r="AWG22" s="199"/>
      <c r="AWH22" s="199"/>
      <c r="AWI22" s="199"/>
      <c r="AWJ22" s="199"/>
      <c r="AWK22" s="199"/>
      <c r="AWL22" s="199"/>
      <c r="AWM22" s="199"/>
      <c r="AWN22" s="189"/>
      <c r="AWO22" s="209"/>
      <c r="AWP22" s="179"/>
      <c r="AWQ22" s="179"/>
      <c r="AWR22" s="179"/>
      <c r="AWS22" s="179"/>
      <c r="AWT22" s="179"/>
      <c r="AWU22" s="179"/>
      <c r="AWV22" s="199"/>
      <c r="AWW22" s="199"/>
      <c r="AWX22" s="199"/>
      <c r="AWY22" s="199"/>
      <c r="AWZ22" s="199"/>
      <c r="AXA22" s="199"/>
      <c r="AXB22" s="199"/>
      <c r="AXC22" s="199"/>
      <c r="AXD22" s="189"/>
      <c r="AXE22" s="209"/>
      <c r="AXF22" s="179"/>
      <c r="AXG22" s="179"/>
      <c r="AXH22" s="179"/>
      <c r="AXI22" s="179"/>
      <c r="AXJ22" s="179"/>
      <c r="AXK22" s="179"/>
      <c r="AXL22" s="199"/>
      <c r="AXM22" s="199"/>
      <c r="AXN22" s="199"/>
      <c r="AXO22" s="199"/>
      <c r="AXP22" s="199"/>
      <c r="AXQ22" s="199"/>
      <c r="AXR22" s="199"/>
      <c r="AXS22" s="199"/>
      <c r="AXT22" s="189"/>
      <c r="AXU22" s="209"/>
      <c r="AXV22" s="179"/>
      <c r="AXW22" s="179"/>
      <c r="AXX22" s="179"/>
      <c r="AXY22" s="179"/>
      <c r="AXZ22" s="179"/>
      <c r="AYA22" s="179"/>
      <c r="AYB22" s="199"/>
      <c r="AYC22" s="199"/>
      <c r="AYD22" s="199"/>
      <c r="AYE22" s="199"/>
      <c r="AYF22" s="199"/>
      <c r="AYG22" s="199"/>
      <c r="AYH22" s="199"/>
      <c r="AYI22" s="199"/>
      <c r="AYJ22" s="189"/>
      <c r="AYK22" s="209"/>
      <c r="AYL22" s="179"/>
      <c r="AYM22" s="179"/>
      <c r="AYN22" s="179"/>
      <c r="AYO22" s="179"/>
      <c r="AYP22" s="179"/>
      <c r="AYQ22" s="179"/>
      <c r="AYR22" s="199"/>
      <c r="AYS22" s="199"/>
      <c r="AYT22" s="199"/>
      <c r="AYU22" s="199"/>
      <c r="AYV22" s="199"/>
      <c r="AYW22" s="199"/>
      <c r="AYX22" s="199"/>
      <c r="AYY22" s="199"/>
      <c r="AYZ22" s="189"/>
      <c r="AZA22" s="209"/>
      <c r="AZB22" s="179"/>
      <c r="AZC22" s="179"/>
      <c r="AZD22" s="179"/>
      <c r="AZE22" s="179"/>
      <c r="AZF22" s="179"/>
      <c r="AZG22" s="179"/>
      <c r="AZH22" s="199"/>
      <c r="AZI22" s="199"/>
      <c r="AZJ22" s="199"/>
      <c r="AZK22" s="199"/>
      <c r="AZL22" s="199"/>
      <c r="AZM22" s="199"/>
      <c r="AZN22" s="199"/>
      <c r="AZO22" s="199"/>
      <c r="AZP22" s="189"/>
      <c r="AZQ22" s="209"/>
      <c r="AZR22" s="179"/>
      <c r="AZS22" s="179"/>
      <c r="AZT22" s="179"/>
      <c r="AZU22" s="179"/>
      <c r="AZV22" s="179"/>
      <c r="AZW22" s="179"/>
      <c r="AZX22" s="199"/>
      <c r="AZY22" s="199"/>
      <c r="AZZ22" s="199"/>
      <c r="BAA22" s="199"/>
      <c r="BAB22" s="199"/>
      <c r="BAC22" s="199"/>
      <c r="BAD22" s="199"/>
      <c r="BAE22" s="199"/>
      <c r="BAF22" s="189"/>
      <c r="BAG22" s="209"/>
      <c r="BAH22" s="179"/>
      <c r="BAI22" s="179"/>
      <c r="BAJ22" s="179"/>
      <c r="BAK22" s="179"/>
      <c r="BAL22" s="179"/>
      <c r="BAM22" s="179"/>
      <c r="BAN22" s="199"/>
      <c r="BAO22" s="199"/>
      <c r="BAP22" s="199"/>
      <c r="BAQ22" s="199"/>
      <c r="BAR22" s="199"/>
      <c r="BAS22" s="199"/>
      <c r="BAT22" s="199"/>
      <c r="BAU22" s="199"/>
      <c r="BAV22" s="189"/>
      <c r="BAW22" s="209"/>
      <c r="BAX22" s="179"/>
      <c r="BAY22" s="179"/>
      <c r="BAZ22" s="179"/>
      <c r="BBA22" s="179"/>
      <c r="BBB22" s="179"/>
      <c r="BBC22" s="179"/>
      <c r="BBD22" s="199"/>
      <c r="BBE22" s="199"/>
      <c r="BBF22" s="199"/>
      <c r="BBG22" s="199"/>
      <c r="BBH22" s="199"/>
      <c r="BBI22" s="199"/>
      <c r="BBJ22" s="199"/>
      <c r="BBK22" s="199"/>
      <c r="BBL22" s="189"/>
      <c r="BBM22" s="209"/>
      <c r="BBN22" s="179"/>
      <c r="BBO22" s="179"/>
      <c r="BBP22" s="179"/>
      <c r="BBQ22" s="179"/>
      <c r="BBR22" s="179"/>
      <c r="BBS22" s="179"/>
      <c r="BBT22" s="199"/>
      <c r="BBU22" s="199"/>
      <c r="BBV22" s="199"/>
      <c r="BBW22" s="199"/>
      <c r="BBX22" s="199"/>
      <c r="BBY22" s="199"/>
      <c r="BBZ22" s="199"/>
      <c r="BCA22" s="199"/>
      <c r="BCB22" s="189"/>
      <c r="BCC22" s="209"/>
      <c r="BCD22" s="179"/>
      <c r="BCE22" s="179"/>
      <c r="BCF22" s="179"/>
      <c r="BCG22" s="179"/>
      <c r="BCH22" s="179"/>
      <c r="BCI22" s="179"/>
      <c r="BCJ22" s="199"/>
      <c r="BCK22" s="199"/>
      <c r="BCL22" s="199"/>
      <c r="BCM22" s="199"/>
      <c r="BCN22" s="199"/>
      <c r="BCO22" s="199"/>
      <c r="BCP22" s="199"/>
      <c r="BCQ22" s="199"/>
      <c r="BCR22" s="189"/>
      <c r="BCS22" s="209"/>
      <c r="BCT22" s="179"/>
      <c r="BCU22" s="179"/>
      <c r="BCV22" s="179"/>
      <c r="BCW22" s="179"/>
      <c r="BCX22" s="179"/>
      <c r="BCY22" s="179"/>
      <c r="BCZ22" s="199"/>
      <c r="BDA22" s="199"/>
      <c r="BDB22" s="199"/>
      <c r="BDC22" s="199"/>
      <c r="BDD22" s="199"/>
      <c r="BDE22" s="199"/>
      <c r="BDF22" s="199"/>
      <c r="BDG22" s="199"/>
      <c r="BDH22" s="189"/>
      <c r="BDI22" s="209"/>
      <c r="BDJ22" s="179"/>
      <c r="BDK22" s="179"/>
      <c r="BDL22" s="179"/>
      <c r="BDM22" s="179"/>
      <c r="BDN22" s="179"/>
      <c r="BDO22" s="179"/>
      <c r="BDP22" s="199"/>
      <c r="BDQ22" s="199"/>
      <c r="BDR22" s="199"/>
      <c r="BDS22" s="199"/>
      <c r="BDT22" s="199"/>
      <c r="BDU22" s="199"/>
      <c r="BDV22" s="199"/>
      <c r="BDW22" s="199"/>
      <c r="BDX22" s="189"/>
      <c r="BDY22" s="209"/>
      <c r="BDZ22" s="179"/>
      <c r="BEA22" s="179"/>
      <c r="BEB22" s="179"/>
      <c r="BEC22" s="179"/>
      <c r="BED22" s="179"/>
      <c r="BEE22" s="179"/>
      <c r="BEF22" s="199"/>
      <c r="BEG22" s="199"/>
      <c r="BEH22" s="199"/>
      <c r="BEI22" s="199"/>
      <c r="BEJ22" s="199"/>
      <c r="BEK22" s="199"/>
      <c r="BEL22" s="199"/>
      <c r="BEM22" s="199"/>
      <c r="BEN22" s="189"/>
      <c r="BEO22" s="209"/>
      <c r="BEP22" s="179"/>
      <c r="BEQ22" s="179"/>
      <c r="BER22" s="179"/>
      <c r="BES22" s="179"/>
      <c r="BET22" s="179"/>
      <c r="BEU22" s="179"/>
      <c r="BEV22" s="199"/>
      <c r="BEW22" s="199"/>
      <c r="BEX22" s="199"/>
      <c r="BEY22" s="199"/>
      <c r="BEZ22" s="199"/>
      <c r="BFA22" s="199"/>
      <c r="BFB22" s="199"/>
      <c r="BFC22" s="199"/>
      <c r="BFD22" s="189"/>
      <c r="BFE22" s="209"/>
      <c r="BFF22" s="179"/>
      <c r="BFG22" s="179"/>
      <c r="BFH22" s="179"/>
      <c r="BFI22" s="179"/>
      <c r="BFJ22" s="179"/>
      <c r="BFK22" s="179"/>
      <c r="BFL22" s="199"/>
      <c r="BFM22" s="199"/>
      <c r="BFN22" s="199"/>
      <c r="BFO22" s="199"/>
      <c r="BFP22" s="199"/>
      <c r="BFQ22" s="199"/>
      <c r="BFR22" s="199"/>
      <c r="BFS22" s="199"/>
      <c r="BFT22" s="189"/>
      <c r="BFU22" s="209"/>
      <c r="BFV22" s="179"/>
      <c r="BFW22" s="179"/>
      <c r="BFX22" s="179"/>
      <c r="BFY22" s="179"/>
      <c r="BFZ22" s="179"/>
      <c r="BGA22" s="179"/>
      <c r="BGB22" s="199"/>
      <c r="BGC22" s="199"/>
      <c r="BGD22" s="199"/>
      <c r="BGE22" s="199"/>
      <c r="BGF22" s="199"/>
      <c r="BGG22" s="199"/>
      <c r="BGH22" s="199"/>
      <c r="BGI22" s="199"/>
      <c r="BGJ22" s="189"/>
      <c r="BGK22" s="209"/>
      <c r="BGL22" s="179"/>
      <c r="BGM22" s="179"/>
      <c r="BGN22" s="179"/>
      <c r="BGO22" s="179"/>
      <c r="BGP22" s="179"/>
      <c r="BGQ22" s="179"/>
      <c r="BGR22" s="199"/>
      <c r="BGS22" s="199"/>
      <c r="BGT22" s="199"/>
      <c r="BGU22" s="199"/>
      <c r="BGV22" s="199"/>
      <c r="BGW22" s="199"/>
      <c r="BGX22" s="199"/>
      <c r="BGY22" s="199"/>
      <c r="BGZ22" s="189"/>
      <c r="BHA22" s="209"/>
      <c r="BHB22" s="179"/>
      <c r="BHC22" s="179"/>
      <c r="BHD22" s="179"/>
      <c r="BHE22" s="179"/>
      <c r="BHF22" s="179"/>
      <c r="BHG22" s="179"/>
      <c r="BHH22" s="199"/>
      <c r="BHI22" s="199"/>
      <c r="BHJ22" s="199"/>
      <c r="BHK22" s="199"/>
      <c r="BHL22" s="199"/>
      <c r="BHM22" s="199"/>
      <c r="BHN22" s="199"/>
      <c r="BHO22" s="199"/>
      <c r="BHP22" s="189"/>
      <c r="BHQ22" s="209"/>
      <c r="BHR22" s="179"/>
      <c r="BHS22" s="179"/>
      <c r="BHT22" s="179"/>
      <c r="BHU22" s="179"/>
      <c r="BHV22" s="179"/>
      <c r="BHW22" s="179"/>
      <c r="BHX22" s="199"/>
      <c r="BHY22" s="199"/>
      <c r="BHZ22" s="199"/>
      <c r="BIA22" s="199"/>
      <c r="BIB22" s="199"/>
      <c r="BIC22" s="199"/>
      <c r="BID22" s="199"/>
      <c r="BIE22" s="199"/>
      <c r="BIF22" s="189"/>
      <c r="BIG22" s="209"/>
      <c r="BIH22" s="179"/>
      <c r="BII22" s="179"/>
      <c r="BIJ22" s="179"/>
      <c r="BIK22" s="179"/>
      <c r="BIL22" s="179"/>
      <c r="BIM22" s="179"/>
      <c r="BIN22" s="199"/>
      <c r="BIO22" s="199"/>
      <c r="BIP22" s="199"/>
      <c r="BIQ22" s="199"/>
      <c r="BIR22" s="199"/>
      <c r="BIS22" s="199"/>
      <c r="BIT22" s="199"/>
      <c r="BIU22" s="199"/>
      <c r="BIV22" s="189"/>
      <c r="BIW22" s="209"/>
      <c r="BIX22" s="179"/>
      <c r="BIY22" s="179"/>
      <c r="BIZ22" s="179"/>
      <c r="BJA22" s="179"/>
      <c r="BJB22" s="179"/>
      <c r="BJC22" s="179"/>
      <c r="BJD22" s="199"/>
      <c r="BJE22" s="199"/>
      <c r="BJF22" s="199"/>
      <c r="BJG22" s="199"/>
      <c r="BJH22" s="199"/>
      <c r="BJI22" s="199"/>
      <c r="BJJ22" s="199"/>
      <c r="BJK22" s="199"/>
      <c r="BJL22" s="189"/>
      <c r="BJM22" s="209"/>
      <c r="BJN22" s="179"/>
      <c r="BJO22" s="179"/>
      <c r="BJP22" s="179"/>
      <c r="BJQ22" s="179"/>
      <c r="BJR22" s="179"/>
      <c r="BJS22" s="179"/>
      <c r="BJT22" s="199"/>
      <c r="BJU22" s="199"/>
      <c r="BJV22" s="199"/>
      <c r="BJW22" s="199"/>
      <c r="BJX22" s="199"/>
      <c r="BJY22" s="199"/>
      <c r="BJZ22" s="199"/>
      <c r="BKA22" s="199"/>
      <c r="BKB22" s="189"/>
      <c r="BKC22" s="209"/>
      <c r="BKD22" s="179"/>
      <c r="BKE22" s="179"/>
      <c r="BKF22" s="179"/>
      <c r="BKG22" s="179"/>
      <c r="BKH22" s="179"/>
      <c r="BKI22" s="179"/>
      <c r="BKJ22" s="199"/>
      <c r="BKK22" s="199"/>
      <c r="BKL22" s="199"/>
      <c r="BKM22" s="199"/>
      <c r="BKN22" s="199"/>
      <c r="BKO22" s="199"/>
      <c r="BKP22" s="199"/>
      <c r="BKQ22" s="199"/>
      <c r="BKR22" s="189"/>
      <c r="BKS22" s="209"/>
      <c r="BKT22" s="179"/>
      <c r="BKU22" s="179"/>
      <c r="BKV22" s="179"/>
      <c r="BKW22" s="179"/>
      <c r="BKX22" s="179"/>
      <c r="BKY22" s="179"/>
      <c r="BKZ22" s="199"/>
      <c r="BLA22" s="199"/>
      <c r="BLB22" s="199"/>
      <c r="BLC22" s="199"/>
      <c r="BLD22" s="199"/>
      <c r="BLE22" s="199"/>
      <c r="BLF22" s="199"/>
      <c r="BLG22" s="199"/>
      <c r="BLH22" s="189"/>
      <c r="BLI22" s="209"/>
      <c r="BLJ22" s="179"/>
      <c r="BLK22" s="179"/>
      <c r="BLL22" s="179"/>
      <c r="BLM22" s="179"/>
      <c r="BLN22" s="179"/>
      <c r="BLO22" s="179"/>
      <c r="BLP22" s="199"/>
      <c r="BLQ22" s="199"/>
      <c r="BLR22" s="199"/>
      <c r="BLS22" s="199"/>
      <c r="BLT22" s="199"/>
      <c r="BLU22" s="199"/>
      <c r="BLV22" s="199"/>
      <c r="BLW22" s="199"/>
      <c r="BLX22" s="189"/>
      <c r="BLY22" s="209"/>
      <c r="BLZ22" s="179"/>
      <c r="BMA22" s="179"/>
      <c r="BMB22" s="179"/>
      <c r="BMC22" s="179"/>
      <c r="BMD22" s="179"/>
      <c r="BME22" s="179"/>
      <c r="BMF22" s="199"/>
      <c r="BMG22" s="199"/>
      <c r="BMH22" s="199"/>
      <c r="BMI22" s="199"/>
      <c r="BMJ22" s="199"/>
      <c r="BMK22" s="199"/>
      <c r="BML22" s="199"/>
      <c r="BMM22" s="199"/>
      <c r="BMN22" s="189"/>
      <c r="BMO22" s="209"/>
      <c r="BMP22" s="179"/>
      <c r="BMQ22" s="179"/>
      <c r="BMR22" s="179"/>
      <c r="BMS22" s="179"/>
      <c r="BMT22" s="179"/>
      <c r="BMU22" s="179"/>
      <c r="BMV22" s="199"/>
      <c r="BMW22" s="199"/>
      <c r="BMX22" s="199"/>
      <c r="BMY22" s="199"/>
      <c r="BMZ22" s="199"/>
      <c r="BNA22" s="199"/>
      <c r="BNB22" s="199"/>
      <c r="BNC22" s="199"/>
      <c r="BND22" s="189"/>
      <c r="BNE22" s="209"/>
      <c r="BNF22" s="179"/>
      <c r="BNG22" s="179"/>
      <c r="BNH22" s="179"/>
      <c r="BNI22" s="179"/>
      <c r="BNJ22" s="179"/>
      <c r="BNK22" s="179"/>
      <c r="BNL22" s="199"/>
      <c r="BNM22" s="199"/>
      <c r="BNN22" s="199"/>
      <c r="BNO22" s="199"/>
      <c r="BNP22" s="199"/>
      <c r="BNQ22" s="199"/>
      <c r="BNR22" s="199"/>
      <c r="BNS22" s="199"/>
      <c r="BNT22" s="189"/>
      <c r="BNU22" s="209"/>
      <c r="BNV22" s="179"/>
      <c r="BNW22" s="179"/>
      <c r="BNX22" s="179"/>
      <c r="BNY22" s="179"/>
      <c r="BNZ22" s="179"/>
      <c r="BOA22" s="179"/>
      <c r="BOB22" s="199"/>
      <c r="BOC22" s="199"/>
      <c r="BOD22" s="199"/>
      <c r="BOE22" s="199"/>
      <c r="BOF22" s="199"/>
      <c r="BOG22" s="199"/>
      <c r="BOH22" s="199"/>
      <c r="BOI22" s="199"/>
      <c r="BOJ22" s="189"/>
      <c r="BOK22" s="209"/>
      <c r="BOL22" s="179"/>
      <c r="BOM22" s="179"/>
      <c r="BON22" s="179"/>
      <c r="BOO22" s="179"/>
      <c r="BOP22" s="179"/>
      <c r="BOQ22" s="179"/>
      <c r="BOR22" s="199"/>
      <c r="BOS22" s="199"/>
      <c r="BOT22" s="199"/>
      <c r="BOU22" s="199"/>
      <c r="BOV22" s="199"/>
      <c r="BOW22" s="199"/>
      <c r="BOX22" s="199"/>
      <c r="BOY22" s="199"/>
      <c r="BOZ22" s="189"/>
      <c r="BPA22" s="209"/>
      <c r="BPB22" s="179"/>
      <c r="BPC22" s="179"/>
      <c r="BPD22" s="179"/>
      <c r="BPE22" s="179"/>
      <c r="BPF22" s="179"/>
      <c r="BPG22" s="179"/>
      <c r="BPH22" s="199"/>
      <c r="BPI22" s="199"/>
      <c r="BPJ22" s="199"/>
      <c r="BPK22" s="199"/>
      <c r="BPL22" s="199"/>
      <c r="BPM22" s="199"/>
      <c r="BPN22" s="199"/>
      <c r="BPO22" s="199"/>
      <c r="BPP22" s="189"/>
      <c r="BPQ22" s="209"/>
      <c r="BPR22" s="179"/>
      <c r="BPS22" s="179"/>
      <c r="BPT22" s="179"/>
      <c r="BPU22" s="179"/>
      <c r="BPV22" s="179"/>
      <c r="BPW22" s="179"/>
      <c r="BPX22" s="199"/>
      <c r="BPY22" s="199"/>
      <c r="BPZ22" s="199"/>
      <c r="BQA22" s="199"/>
      <c r="BQB22" s="199"/>
      <c r="BQC22" s="199"/>
      <c r="BQD22" s="199"/>
      <c r="BQE22" s="199"/>
      <c r="BQF22" s="189"/>
      <c r="BQG22" s="209"/>
      <c r="BQH22" s="179"/>
      <c r="BQI22" s="179"/>
      <c r="BQJ22" s="179"/>
      <c r="BQK22" s="179"/>
      <c r="BQL22" s="179"/>
      <c r="BQM22" s="179"/>
      <c r="BQN22" s="199"/>
      <c r="BQO22" s="199"/>
      <c r="BQP22" s="199"/>
      <c r="BQQ22" s="199"/>
      <c r="BQR22" s="199"/>
      <c r="BQS22" s="199"/>
      <c r="BQT22" s="199"/>
      <c r="BQU22" s="199"/>
      <c r="BQV22" s="189"/>
      <c r="BQW22" s="209"/>
      <c r="BQX22" s="179"/>
      <c r="BQY22" s="179"/>
      <c r="BQZ22" s="179"/>
      <c r="BRA22" s="179"/>
      <c r="BRB22" s="179"/>
      <c r="BRC22" s="179"/>
      <c r="BRD22" s="199"/>
      <c r="BRE22" s="199"/>
      <c r="BRF22" s="199"/>
      <c r="BRG22" s="199"/>
      <c r="BRH22" s="199"/>
      <c r="BRI22" s="199"/>
      <c r="BRJ22" s="199"/>
      <c r="BRK22" s="199"/>
      <c r="BRL22" s="189"/>
      <c r="BRM22" s="209"/>
      <c r="BRN22" s="179"/>
      <c r="BRO22" s="179"/>
      <c r="BRP22" s="179"/>
      <c r="BRQ22" s="179"/>
      <c r="BRR22" s="179"/>
      <c r="BRS22" s="179"/>
      <c r="BRT22" s="199"/>
      <c r="BRU22" s="199"/>
      <c r="BRV22" s="199"/>
      <c r="BRW22" s="199"/>
      <c r="BRX22" s="199"/>
      <c r="BRY22" s="199"/>
      <c r="BRZ22" s="199"/>
      <c r="BSA22" s="199"/>
      <c r="BSB22" s="189"/>
      <c r="BSC22" s="209"/>
      <c r="BSD22" s="179"/>
      <c r="BSE22" s="179"/>
      <c r="BSF22" s="179"/>
      <c r="BSG22" s="179"/>
      <c r="BSH22" s="179"/>
      <c r="BSI22" s="179"/>
      <c r="BSJ22" s="199"/>
      <c r="BSK22" s="199"/>
      <c r="BSL22" s="199"/>
      <c r="BSM22" s="199"/>
      <c r="BSN22" s="199"/>
      <c r="BSO22" s="199"/>
      <c r="BSP22" s="199"/>
      <c r="BSQ22" s="199"/>
      <c r="BSR22" s="189"/>
      <c r="BSS22" s="209"/>
      <c r="BST22" s="179"/>
      <c r="BSU22" s="179"/>
      <c r="BSV22" s="179"/>
      <c r="BSW22" s="179"/>
      <c r="BSX22" s="179"/>
      <c r="BSY22" s="179"/>
      <c r="BSZ22" s="199"/>
      <c r="BTA22" s="199"/>
      <c r="BTB22" s="199"/>
      <c r="BTC22" s="199"/>
      <c r="BTD22" s="199"/>
      <c r="BTE22" s="199"/>
      <c r="BTF22" s="199"/>
      <c r="BTG22" s="199"/>
      <c r="BTH22" s="189"/>
      <c r="BTI22" s="209"/>
      <c r="BTJ22" s="179"/>
      <c r="BTK22" s="179"/>
      <c r="BTL22" s="179"/>
      <c r="BTM22" s="179"/>
      <c r="BTN22" s="179"/>
      <c r="BTO22" s="179"/>
      <c r="BTP22" s="199"/>
      <c r="BTQ22" s="199"/>
      <c r="BTR22" s="199"/>
      <c r="BTS22" s="199"/>
      <c r="BTT22" s="199"/>
      <c r="BTU22" s="199"/>
      <c r="BTV22" s="199"/>
      <c r="BTW22" s="199"/>
      <c r="BTX22" s="189"/>
      <c r="BTY22" s="209"/>
      <c r="BTZ22" s="179"/>
      <c r="BUA22" s="179"/>
      <c r="BUB22" s="179"/>
      <c r="BUC22" s="179"/>
      <c r="BUD22" s="179"/>
      <c r="BUE22" s="179"/>
      <c r="BUF22" s="199"/>
      <c r="BUG22" s="199"/>
      <c r="BUH22" s="199"/>
      <c r="BUI22" s="199"/>
      <c r="BUJ22" s="199"/>
      <c r="BUK22" s="199"/>
      <c r="BUL22" s="199"/>
      <c r="BUM22" s="199"/>
      <c r="BUN22" s="189"/>
      <c r="BUO22" s="209"/>
      <c r="BUP22" s="179"/>
      <c r="BUQ22" s="179"/>
      <c r="BUR22" s="179"/>
      <c r="BUS22" s="179"/>
      <c r="BUT22" s="179"/>
      <c r="BUU22" s="179"/>
      <c r="BUV22" s="199"/>
      <c r="BUW22" s="199"/>
      <c r="BUX22" s="199"/>
      <c r="BUY22" s="199"/>
      <c r="BUZ22" s="199"/>
      <c r="BVA22" s="199"/>
      <c r="BVB22" s="199"/>
      <c r="BVC22" s="199"/>
      <c r="BVD22" s="189"/>
      <c r="BVE22" s="209"/>
      <c r="BVF22" s="179"/>
      <c r="BVG22" s="179"/>
      <c r="BVH22" s="179"/>
      <c r="BVI22" s="179"/>
      <c r="BVJ22" s="179"/>
      <c r="BVK22" s="179"/>
      <c r="BVL22" s="199"/>
      <c r="BVM22" s="199"/>
      <c r="BVN22" s="199"/>
      <c r="BVO22" s="199"/>
      <c r="BVP22" s="199"/>
      <c r="BVQ22" s="199"/>
      <c r="BVR22" s="199"/>
      <c r="BVS22" s="199"/>
      <c r="BVT22" s="189"/>
      <c r="BVU22" s="209"/>
      <c r="BVV22" s="179"/>
      <c r="BVW22" s="179"/>
      <c r="BVX22" s="179"/>
      <c r="BVY22" s="179"/>
      <c r="BVZ22" s="179"/>
      <c r="BWA22" s="179"/>
      <c r="BWB22" s="199"/>
      <c r="BWC22" s="199"/>
      <c r="BWD22" s="199"/>
      <c r="BWE22" s="199"/>
      <c r="BWF22" s="199"/>
      <c r="BWG22" s="199"/>
      <c r="BWH22" s="199"/>
      <c r="BWI22" s="199"/>
      <c r="BWJ22" s="189"/>
      <c r="BWK22" s="209"/>
      <c r="BWL22" s="179"/>
      <c r="BWM22" s="179"/>
      <c r="BWN22" s="179"/>
      <c r="BWO22" s="179"/>
      <c r="BWP22" s="179"/>
      <c r="BWQ22" s="179"/>
      <c r="BWR22" s="199"/>
      <c r="BWS22" s="199"/>
      <c r="BWT22" s="199"/>
      <c r="BWU22" s="199"/>
      <c r="BWV22" s="199"/>
      <c r="BWW22" s="199"/>
      <c r="BWX22" s="199"/>
      <c r="BWY22" s="199"/>
      <c r="BWZ22" s="189"/>
      <c r="BXA22" s="209"/>
      <c r="BXB22" s="179"/>
      <c r="BXC22" s="179"/>
      <c r="BXD22" s="179"/>
      <c r="BXE22" s="179"/>
      <c r="BXF22" s="179"/>
      <c r="BXG22" s="179"/>
      <c r="BXH22" s="199"/>
      <c r="BXI22" s="199"/>
      <c r="BXJ22" s="199"/>
      <c r="BXK22" s="199"/>
      <c r="BXL22" s="199"/>
      <c r="BXM22" s="199"/>
      <c r="BXN22" s="199"/>
      <c r="BXO22" s="199"/>
      <c r="BXP22" s="189"/>
      <c r="BXQ22" s="209"/>
      <c r="BXR22" s="179"/>
      <c r="BXS22" s="179"/>
      <c r="BXT22" s="179"/>
      <c r="BXU22" s="179"/>
      <c r="BXV22" s="179"/>
      <c r="BXW22" s="179"/>
      <c r="BXX22" s="199"/>
      <c r="BXY22" s="199"/>
      <c r="BXZ22" s="199"/>
      <c r="BYA22" s="199"/>
      <c r="BYB22" s="199"/>
      <c r="BYC22" s="199"/>
      <c r="BYD22" s="199"/>
      <c r="BYE22" s="199"/>
      <c r="BYF22" s="189"/>
      <c r="BYG22" s="209"/>
      <c r="BYH22" s="179"/>
      <c r="BYI22" s="179"/>
      <c r="BYJ22" s="179"/>
      <c r="BYK22" s="179"/>
      <c r="BYL22" s="179"/>
      <c r="BYM22" s="179"/>
      <c r="BYN22" s="199"/>
      <c r="BYO22" s="199"/>
      <c r="BYP22" s="199"/>
      <c r="BYQ22" s="199"/>
      <c r="BYR22" s="199"/>
      <c r="BYS22" s="199"/>
      <c r="BYT22" s="199"/>
      <c r="BYU22" s="199"/>
      <c r="BYV22" s="189"/>
      <c r="BYW22" s="209"/>
      <c r="BYX22" s="179"/>
      <c r="BYY22" s="179"/>
      <c r="BYZ22" s="179"/>
      <c r="BZA22" s="179"/>
      <c r="BZB22" s="179"/>
      <c r="BZC22" s="179"/>
      <c r="BZD22" s="199"/>
      <c r="BZE22" s="199"/>
      <c r="BZF22" s="199"/>
      <c r="BZG22" s="199"/>
      <c r="BZH22" s="199"/>
      <c r="BZI22" s="199"/>
      <c r="BZJ22" s="199"/>
      <c r="BZK22" s="199"/>
      <c r="BZL22" s="189"/>
      <c r="BZM22" s="209"/>
      <c r="BZN22" s="179"/>
      <c r="BZO22" s="179"/>
      <c r="BZP22" s="179"/>
      <c r="BZQ22" s="179"/>
      <c r="BZR22" s="179"/>
      <c r="BZS22" s="179"/>
      <c r="BZT22" s="199"/>
      <c r="BZU22" s="199"/>
      <c r="BZV22" s="199"/>
      <c r="BZW22" s="199"/>
      <c r="BZX22" s="199"/>
      <c r="BZY22" s="199"/>
      <c r="BZZ22" s="199"/>
      <c r="CAA22" s="199"/>
      <c r="CAB22" s="189"/>
      <c r="CAC22" s="209"/>
      <c r="CAD22" s="179"/>
      <c r="CAE22" s="179"/>
      <c r="CAF22" s="179"/>
      <c r="CAG22" s="179"/>
      <c r="CAH22" s="179"/>
      <c r="CAI22" s="179"/>
      <c r="CAJ22" s="199"/>
      <c r="CAK22" s="199"/>
      <c r="CAL22" s="199"/>
      <c r="CAM22" s="199"/>
      <c r="CAN22" s="199"/>
      <c r="CAO22" s="199"/>
      <c r="CAP22" s="199"/>
      <c r="CAQ22" s="199"/>
      <c r="CAR22" s="189"/>
      <c r="CAS22" s="209"/>
      <c r="CAT22" s="179"/>
      <c r="CAU22" s="179"/>
      <c r="CAV22" s="179"/>
      <c r="CAW22" s="179"/>
      <c r="CAX22" s="179"/>
      <c r="CAY22" s="179"/>
      <c r="CAZ22" s="199"/>
      <c r="CBA22" s="199"/>
      <c r="CBB22" s="199"/>
      <c r="CBC22" s="199"/>
      <c r="CBD22" s="199"/>
      <c r="CBE22" s="199"/>
      <c r="CBF22" s="199"/>
      <c r="CBG22" s="199"/>
      <c r="CBH22" s="189"/>
      <c r="CBI22" s="209"/>
      <c r="CBJ22" s="179"/>
      <c r="CBK22" s="179"/>
      <c r="CBL22" s="179"/>
      <c r="CBM22" s="179"/>
      <c r="CBN22" s="179"/>
      <c r="CBO22" s="179"/>
      <c r="CBP22" s="199"/>
      <c r="CBQ22" s="199"/>
      <c r="CBR22" s="199"/>
      <c r="CBS22" s="199"/>
      <c r="CBT22" s="199"/>
      <c r="CBU22" s="199"/>
      <c r="CBV22" s="199"/>
      <c r="CBW22" s="199"/>
      <c r="CBX22" s="189"/>
      <c r="CBY22" s="209"/>
      <c r="CBZ22" s="179"/>
      <c r="CCA22" s="179"/>
      <c r="CCB22" s="179"/>
      <c r="CCC22" s="179"/>
      <c r="CCD22" s="179"/>
      <c r="CCE22" s="179"/>
      <c r="CCF22" s="199"/>
      <c r="CCG22" s="199"/>
      <c r="CCH22" s="199"/>
      <c r="CCI22" s="199"/>
      <c r="CCJ22" s="199"/>
      <c r="CCK22" s="199"/>
      <c r="CCL22" s="199"/>
      <c r="CCM22" s="199"/>
      <c r="CCN22" s="189"/>
      <c r="CCO22" s="209"/>
      <c r="CCP22" s="179"/>
      <c r="CCQ22" s="179"/>
      <c r="CCR22" s="179"/>
      <c r="CCS22" s="179"/>
      <c r="CCT22" s="179"/>
      <c r="CCU22" s="179"/>
      <c r="CCV22" s="199"/>
      <c r="CCW22" s="199"/>
      <c r="CCX22" s="199"/>
      <c r="CCY22" s="199"/>
      <c r="CCZ22" s="199"/>
      <c r="CDA22" s="199"/>
      <c r="CDB22" s="199"/>
      <c r="CDC22" s="199"/>
      <c r="CDD22" s="189"/>
      <c r="CDE22" s="209"/>
      <c r="CDF22" s="179"/>
      <c r="CDG22" s="179"/>
      <c r="CDH22" s="179"/>
      <c r="CDI22" s="179"/>
      <c r="CDJ22" s="179"/>
      <c r="CDK22" s="179"/>
      <c r="CDL22" s="199"/>
      <c r="CDM22" s="199"/>
      <c r="CDN22" s="199"/>
      <c r="CDO22" s="199"/>
      <c r="CDP22" s="199"/>
      <c r="CDQ22" s="199"/>
      <c r="CDR22" s="199"/>
      <c r="CDS22" s="199"/>
      <c r="CDT22" s="189"/>
      <c r="CDU22" s="209"/>
      <c r="CDV22" s="179"/>
      <c r="CDW22" s="179"/>
      <c r="CDX22" s="179"/>
      <c r="CDY22" s="179"/>
      <c r="CDZ22" s="179"/>
      <c r="CEA22" s="179"/>
      <c r="CEB22" s="199"/>
      <c r="CEC22" s="199"/>
      <c r="CED22" s="199"/>
      <c r="CEE22" s="199"/>
      <c r="CEF22" s="199"/>
      <c r="CEG22" s="199"/>
      <c r="CEH22" s="199"/>
      <c r="CEI22" s="199"/>
      <c r="CEJ22" s="189"/>
      <c r="CEK22" s="209"/>
      <c r="CEL22" s="179"/>
      <c r="CEM22" s="179"/>
      <c r="CEN22" s="179"/>
      <c r="CEO22" s="179"/>
      <c r="CEP22" s="179"/>
      <c r="CEQ22" s="179"/>
      <c r="CER22" s="199"/>
      <c r="CES22" s="199"/>
      <c r="CET22" s="199"/>
      <c r="CEU22" s="199"/>
      <c r="CEV22" s="199"/>
      <c r="CEW22" s="199"/>
      <c r="CEX22" s="199"/>
      <c r="CEY22" s="199"/>
      <c r="CEZ22" s="189"/>
      <c r="CFA22" s="209"/>
      <c r="CFB22" s="179"/>
      <c r="CFC22" s="179"/>
      <c r="CFD22" s="179"/>
      <c r="CFE22" s="179"/>
      <c r="CFF22" s="179"/>
      <c r="CFG22" s="179"/>
      <c r="CFH22" s="199"/>
      <c r="CFI22" s="199"/>
      <c r="CFJ22" s="199"/>
      <c r="CFK22" s="199"/>
      <c r="CFL22" s="199"/>
      <c r="CFM22" s="199"/>
      <c r="CFN22" s="199"/>
      <c r="CFO22" s="199"/>
      <c r="CFP22" s="189"/>
      <c r="CFQ22" s="209"/>
      <c r="CFR22" s="179"/>
      <c r="CFS22" s="179"/>
      <c r="CFT22" s="179"/>
      <c r="CFU22" s="179"/>
      <c r="CFV22" s="179"/>
      <c r="CFW22" s="179"/>
      <c r="CFX22" s="199"/>
      <c r="CFY22" s="199"/>
      <c r="CFZ22" s="199"/>
      <c r="CGA22" s="199"/>
      <c r="CGB22" s="199"/>
      <c r="CGC22" s="199"/>
      <c r="CGD22" s="199"/>
      <c r="CGE22" s="199"/>
      <c r="CGF22" s="189"/>
      <c r="CGG22" s="209"/>
      <c r="CGH22" s="179"/>
      <c r="CGI22" s="179"/>
      <c r="CGJ22" s="179"/>
      <c r="CGK22" s="179"/>
      <c r="CGL22" s="179"/>
      <c r="CGM22" s="179"/>
      <c r="CGN22" s="199"/>
      <c r="CGO22" s="199"/>
      <c r="CGP22" s="199"/>
      <c r="CGQ22" s="199"/>
      <c r="CGR22" s="199"/>
      <c r="CGS22" s="199"/>
      <c r="CGT22" s="199"/>
      <c r="CGU22" s="199"/>
      <c r="CGV22" s="189"/>
      <c r="CGW22" s="209"/>
      <c r="CGX22" s="179"/>
      <c r="CGY22" s="179"/>
      <c r="CGZ22" s="179"/>
      <c r="CHA22" s="179"/>
      <c r="CHB22" s="179"/>
      <c r="CHC22" s="179"/>
      <c r="CHD22" s="199"/>
      <c r="CHE22" s="199"/>
      <c r="CHF22" s="199"/>
      <c r="CHG22" s="199"/>
      <c r="CHH22" s="199"/>
      <c r="CHI22" s="199"/>
      <c r="CHJ22" s="199"/>
      <c r="CHK22" s="199"/>
      <c r="CHL22" s="189"/>
      <c r="CHM22" s="209"/>
      <c r="CHN22" s="179"/>
      <c r="CHO22" s="179"/>
      <c r="CHP22" s="179"/>
      <c r="CHQ22" s="179"/>
      <c r="CHR22" s="179"/>
      <c r="CHS22" s="179"/>
      <c r="CHT22" s="199"/>
      <c r="CHU22" s="199"/>
      <c r="CHV22" s="199"/>
      <c r="CHW22" s="199"/>
      <c r="CHX22" s="199"/>
      <c r="CHY22" s="199"/>
      <c r="CHZ22" s="199"/>
      <c r="CIA22" s="199"/>
      <c r="CIB22" s="189"/>
      <c r="CIC22" s="209"/>
      <c r="CID22" s="179"/>
      <c r="CIE22" s="179"/>
      <c r="CIF22" s="179"/>
      <c r="CIG22" s="179"/>
      <c r="CIH22" s="179"/>
      <c r="CII22" s="179"/>
      <c r="CIJ22" s="199"/>
      <c r="CIK22" s="199"/>
      <c r="CIL22" s="199"/>
      <c r="CIM22" s="199"/>
      <c r="CIN22" s="199"/>
      <c r="CIO22" s="199"/>
      <c r="CIP22" s="199"/>
      <c r="CIQ22" s="199"/>
      <c r="CIR22" s="189"/>
      <c r="CIS22" s="209"/>
      <c r="CIT22" s="179"/>
      <c r="CIU22" s="179"/>
      <c r="CIV22" s="179"/>
      <c r="CIW22" s="179"/>
      <c r="CIX22" s="179"/>
      <c r="CIY22" s="179"/>
      <c r="CIZ22" s="199"/>
      <c r="CJA22" s="199"/>
      <c r="CJB22" s="199"/>
      <c r="CJC22" s="199"/>
      <c r="CJD22" s="199"/>
      <c r="CJE22" s="199"/>
      <c r="CJF22" s="199"/>
      <c r="CJG22" s="199"/>
      <c r="CJH22" s="189"/>
      <c r="CJI22" s="209"/>
      <c r="CJJ22" s="179"/>
      <c r="CJK22" s="179"/>
      <c r="CJL22" s="179"/>
      <c r="CJM22" s="179"/>
      <c r="CJN22" s="179"/>
      <c r="CJO22" s="179"/>
      <c r="CJP22" s="199"/>
      <c r="CJQ22" s="199"/>
      <c r="CJR22" s="199"/>
      <c r="CJS22" s="199"/>
      <c r="CJT22" s="199"/>
      <c r="CJU22" s="199"/>
      <c r="CJV22" s="199"/>
      <c r="CJW22" s="199"/>
      <c r="CJX22" s="189"/>
      <c r="CJY22" s="209"/>
      <c r="CJZ22" s="179"/>
      <c r="CKA22" s="179"/>
      <c r="CKB22" s="179"/>
      <c r="CKC22" s="179"/>
      <c r="CKD22" s="179"/>
      <c r="CKE22" s="179"/>
      <c r="CKF22" s="199"/>
      <c r="CKG22" s="199"/>
      <c r="CKH22" s="199"/>
      <c r="CKI22" s="199"/>
      <c r="CKJ22" s="199"/>
      <c r="CKK22" s="199"/>
      <c r="CKL22" s="199"/>
      <c r="CKM22" s="199"/>
      <c r="CKN22" s="189"/>
      <c r="CKO22" s="209"/>
      <c r="CKP22" s="179"/>
      <c r="CKQ22" s="179"/>
      <c r="CKR22" s="179"/>
      <c r="CKS22" s="179"/>
      <c r="CKT22" s="179"/>
      <c r="CKU22" s="179"/>
      <c r="CKV22" s="199"/>
      <c r="CKW22" s="199"/>
      <c r="CKX22" s="199"/>
      <c r="CKY22" s="199"/>
      <c r="CKZ22" s="199"/>
      <c r="CLA22" s="199"/>
      <c r="CLB22" s="199"/>
      <c r="CLC22" s="199"/>
      <c r="CLD22" s="189"/>
      <c r="CLE22" s="209"/>
      <c r="CLF22" s="179"/>
      <c r="CLG22" s="179"/>
      <c r="CLH22" s="179"/>
      <c r="CLI22" s="179"/>
      <c r="CLJ22" s="179"/>
      <c r="CLK22" s="179"/>
      <c r="CLL22" s="199"/>
      <c r="CLM22" s="199"/>
      <c r="CLN22" s="199"/>
      <c r="CLO22" s="199"/>
      <c r="CLP22" s="199"/>
      <c r="CLQ22" s="199"/>
      <c r="CLR22" s="199"/>
      <c r="CLS22" s="199"/>
      <c r="CLT22" s="189"/>
      <c r="CLU22" s="209"/>
      <c r="CLV22" s="179"/>
      <c r="CLW22" s="179"/>
      <c r="CLX22" s="179"/>
      <c r="CLY22" s="179"/>
      <c r="CLZ22" s="179"/>
      <c r="CMA22" s="179"/>
      <c r="CMB22" s="199"/>
      <c r="CMC22" s="199"/>
      <c r="CMD22" s="199"/>
      <c r="CME22" s="199"/>
      <c r="CMF22" s="199"/>
      <c r="CMG22" s="199"/>
      <c r="CMH22" s="199"/>
      <c r="CMI22" s="199"/>
      <c r="CMJ22" s="189"/>
      <c r="CMK22" s="209"/>
      <c r="CML22" s="179"/>
      <c r="CMM22" s="179"/>
      <c r="CMN22" s="179"/>
      <c r="CMO22" s="179"/>
      <c r="CMP22" s="179"/>
      <c r="CMQ22" s="179"/>
      <c r="CMR22" s="199"/>
      <c r="CMS22" s="199"/>
      <c r="CMT22" s="199"/>
      <c r="CMU22" s="199"/>
      <c r="CMV22" s="199"/>
      <c r="CMW22" s="199"/>
      <c r="CMX22" s="199"/>
      <c r="CMY22" s="199"/>
      <c r="CMZ22" s="189"/>
      <c r="CNA22" s="209"/>
      <c r="CNB22" s="179"/>
      <c r="CNC22" s="179"/>
      <c r="CND22" s="179"/>
      <c r="CNE22" s="179"/>
      <c r="CNF22" s="179"/>
      <c r="CNG22" s="179"/>
      <c r="CNH22" s="199"/>
      <c r="CNI22" s="199"/>
      <c r="CNJ22" s="199"/>
      <c r="CNK22" s="199"/>
      <c r="CNL22" s="199"/>
      <c r="CNM22" s="199"/>
      <c r="CNN22" s="199"/>
      <c r="CNO22" s="199"/>
      <c r="CNP22" s="189"/>
      <c r="CNQ22" s="209"/>
      <c r="CNR22" s="179"/>
      <c r="CNS22" s="179"/>
      <c r="CNT22" s="179"/>
      <c r="CNU22" s="179"/>
      <c r="CNV22" s="179"/>
      <c r="CNW22" s="179"/>
      <c r="CNX22" s="199"/>
      <c r="CNY22" s="199"/>
      <c r="CNZ22" s="199"/>
      <c r="COA22" s="199"/>
      <c r="COB22" s="199"/>
      <c r="COC22" s="199"/>
      <c r="COD22" s="199"/>
      <c r="COE22" s="199"/>
      <c r="COF22" s="189"/>
      <c r="COG22" s="209"/>
      <c r="COH22" s="179"/>
      <c r="COI22" s="179"/>
      <c r="COJ22" s="179"/>
      <c r="COK22" s="179"/>
      <c r="COL22" s="179"/>
      <c r="COM22" s="179"/>
      <c r="CON22" s="199"/>
      <c r="COO22" s="199"/>
      <c r="COP22" s="199"/>
      <c r="COQ22" s="199"/>
      <c r="COR22" s="199"/>
      <c r="COS22" s="199"/>
      <c r="COT22" s="199"/>
      <c r="COU22" s="199"/>
      <c r="COV22" s="189"/>
      <c r="COW22" s="209"/>
      <c r="COX22" s="179"/>
      <c r="COY22" s="179"/>
      <c r="COZ22" s="179"/>
      <c r="CPA22" s="179"/>
      <c r="CPB22" s="179"/>
      <c r="CPC22" s="179"/>
      <c r="CPD22" s="199"/>
      <c r="CPE22" s="199"/>
      <c r="CPF22" s="199"/>
      <c r="CPG22" s="199"/>
      <c r="CPH22" s="199"/>
      <c r="CPI22" s="199"/>
      <c r="CPJ22" s="199"/>
      <c r="CPK22" s="199"/>
      <c r="CPL22" s="189"/>
      <c r="CPM22" s="209"/>
      <c r="CPN22" s="179"/>
      <c r="CPO22" s="179"/>
      <c r="CPP22" s="179"/>
      <c r="CPQ22" s="179"/>
      <c r="CPR22" s="179"/>
      <c r="CPS22" s="179"/>
      <c r="CPT22" s="199"/>
      <c r="CPU22" s="199"/>
      <c r="CPV22" s="199"/>
      <c r="CPW22" s="199"/>
      <c r="CPX22" s="199"/>
      <c r="CPY22" s="199"/>
      <c r="CPZ22" s="199"/>
      <c r="CQA22" s="199"/>
      <c r="CQB22" s="189"/>
      <c r="CQC22" s="209"/>
      <c r="CQD22" s="179"/>
      <c r="CQE22" s="179"/>
      <c r="CQF22" s="179"/>
      <c r="CQG22" s="179"/>
      <c r="CQH22" s="179"/>
      <c r="CQI22" s="179"/>
      <c r="CQJ22" s="199"/>
      <c r="CQK22" s="199"/>
      <c r="CQL22" s="199"/>
      <c r="CQM22" s="199"/>
      <c r="CQN22" s="199"/>
      <c r="CQO22" s="199"/>
      <c r="CQP22" s="199"/>
      <c r="CQQ22" s="199"/>
      <c r="CQR22" s="189"/>
      <c r="CQS22" s="209"/>
      <c r="CQT22" s="179"/>
      <c r="CQU22" s="179"/>
      <c r="CQV22" s="179"/>
      <c r="CQW22" s="179"/>
      <c r="CQX22" s="179"/>
      <c r="CQY22" s="179"/>
      <c r="CQZ22" s="199"/>
      <c r="CRA22" s="199"/>
      <c r="CRB22" s="199"/>
      <c r="CRC22" s="199"/>
      <c r="CRD22" s="199"/>
      <c r="CRE22" s="199"/>
      <c r="CRF22" s="199"/>
      <c r="CRG22" s="199"/>
      <c r="CRH22" s="189"/>
      <c r="CRI22" s="209"/>
      <c r="CRJ22" s="179"/>
      <c r="CRK22" s="179"/>
      <c r="CRL22" s="179"/>
      <c r="CRM22" s="179"/>
      <c r="CRN22" s="179"/>
      <c r="CRO22" s="179"/>
      <c r="CRP22" s="199"/>
      <c r="CRQ22" s="199"/>
      <c r="CRR22" s="199"/>
      <c r="CRS22" s="199"/>
      <c r="CRT22" s="199"/>
      <c r="CRU22" s="199"/>
      <c r="CRV22" s="199"/>
      <c r="CRW22" s="199"/>
      <c r="CRX22" s="189"/>
      <c r="CRY22" s="209"/>
      <c r="CRZ22" s="179"/>
      <c r="CSA22" s="179"/>
      <c r="CSB22" s="179"/>
      <c r="CSC22" s="179"/>
      <c r="CSD22" s="179"/>
      <c r="CSE22" s="179"/>
      <c r="CSF22" s="199"/>
      <c r="CSG22" s="199"/>
      <c r="CSH22" s="199"/>
      <c r="CSI22" s="199"/>
      <c r="CSJ22" s="199"/>
      <c r="CSK22" s="199"/>
      <c r="CSL22" s="199"/>
      <c r="CSM22" s="199"/>
      <c r="CSN22" s="189"/>
      <c r="CSO22" s="209"/>
      <c r="CSP22" s="179"/>
      <c r="CSQ22" s="179"/>
      <c r="CSR22" s="179"/>
      <c r="CSS22" s="179"/>
      <c r="CST22" s="179"/>
      <c r="CSU22" s="179"/>
      <c r="CSV22" s="199"/>
      <c r="CSW22" s="199"/>
      <c r="CSX22" s="199"/>
      <c r="CSY22" s="199"/>
      <c r="CSZ22" s="199"/>
      <c r="CTA22" s="199"/>
      <c r="CTB22" s="199"/>
      <c r="CTC22" s="199"/>
      <c r="CTD22" s="189"/>
      <c r="CTE22" s="209"/>
      <c r="CTF22" s="179"/>
      <c r="CTG22" s="179"/>
      <c r="CTH22" s="179"/>
      <c r="CTI22" s="179"/>
      <c r="CTJ22" s="179"/>
      <c r="CTK22" s="179"/>
      <c r="CTL22" s="199"/>
      <c r="CTM22" s="199"/>
      <c r="CTN22" s="199"/>
      <c r="CTO22" s="199"/>
      <c r="CTP22" s="199"/>
      <c r="CTQ22" s="199"/>
      <c r="CTR22" s="199"/>
      <c r="CTS22" s="199"/>
      <c r="CTT22" s="189"/>
      <c r="CTU22" s="209"/>
      <c r="CTV22" s="179"/>
      <c r="CTW22" s="179"/>
      <c r="CTX22" s="179"/>
      <c r="CTY22" s="179"/>
      <c r="CTZ22" s="179"/>
      <c r="CUA22" s="179"/>
      <c r="CUB22" s="199"/>
      <c r="CUC22" s="199"/>
      <c r="CUD22" s="199"/>
      <c r="CUE22" s="199"/>
      <c r="CUF22" s="199"/>
      <c r="CUG22" s="199"/>
      <c r="CUH22" s="199"/>
      <c r="CUI22" s="199"/>
      <c r="CUJ22" s="189"/>
      <c r="CUK22" s="209"/>
      <c r="CUL22" s="179"/>
      <c r="CUM22" s="179"/>
      <c r="CUN22" s="179"/>
      <c r="CUO22" s="179"/>
      <c r="CUP22" s="179"/>
      <c r="CUQ22" s="179"/>
      <c r="CUR22" s="199"/>
      <c r="CUS22" s="199"/>
      <c r="CUT22" s="199"/>
      <c r="CUU22" s="199"/>
      <c r="CUV22" s="199"/>
      <c r="CUW22" s="199"/>
      <c r="CUX22" s="199"/>
      <c r="CUY22" s="199"/>
      <c r="CUZ22" s="189"/>
      <c r="CVA22" s="209"/>
      <c r="CVB22" s="179"/>
      <c r="CVC22" s="179"/>
      <c r="CVD22" s="179"/>
      <c r="CVE22" s="179"/>
      <c r="CVF22" s="179"/>
      <c r="CVG22" s="179"/>
      <c r="CVH22" s="199"/>
      <c r="CVI22" s="199"/>
      <c r="CVJ22" s="199"/>
      <c r="CVK22" s="199"/>
      <c r="CVL22" s="199"/>
      <c r="CVM22" s="199"/>
      <c r="CVN22" s="199"/>
      <c r="CVO22" s="199"/>
      <c r="CVP22" s="189"/>
      <c r="CVQ22" s="209"/>
      <c r="CVR22" s="179"/>
      <c r="CVS22" s="179"/>
      <c r="CVT22" s="179"/>
      <c r="CVU22" s="179"/>
      <c r="CVV22" s="179"/>
      <c r="CVW22" s="179"/>
      <c r="CVX22" s="199"/>
      <c r="CVY22" s="199"/>
      <c r="CVZ22" s="199"/>
      <c r="CWA22" s="199"/>
      <c r="CWB22" s="199"/>
      <c r="CWC22" s="199"/>
      <c r="CWD22" s="199"/>
      <c r="CWE22" s="199"/>
      <c r="CWF22" s="189"/>
      <c r="CWG22" s="209"/>
      <c r="CWH22" s="179"/>
      <c r="CWI22" s="179"/>
      <c r="CWJ22" s="179"/>
      <c r="CWK22" s="179"/>
      <c r="CWL22" s="179"/>
      <c r="CWM22" s="179"/>
      <c r="CWN22" s="199"/>
      <c r="CWO22" s="199"/>
      <c r="CWP22" s="199"/>
      <c r="CWQ22" s="199"/>
      <c r="CWR22" s="199"/>
      <c r="CWS22" s="199"/>
      <c r="CWT22" s="199"/>
      <c r="CWU22" s="199"/>
      <c r="CWV22" s="189"/>
      <c r="CWW22" s="209"/>
      <c r="CWX22" s="179"/>
      <c r="CWY22" s="179"/>
      <c r="CWZ22" s="179"/>
      <c r="CXA22" s="179"/>
      <c r="CXB22" s="179"/>
      <c r="CXC22" s="179"/>
      <c r="CXD22" s="199"/>
      <c r="CXE22" s="199"/>
      <c r="CXF22" s="199"/>
      <c r="CXG22" s="199"/>
      <c r="CXH22" s="199"/>
      <c r="CXI22" s="199"/>
      <c r="CXJ22" s="199"/>
      <c r="CXK22" s="199"/>
      <c r="CXL22" s="189"/>
      <c r="CXM22" s="209"/>
      <c r="CXN22" s="179"/>
      <c r="CXO22" s="179"/>
      <c r="CXP22" s="179"/>
      <c r="CXQ22" s="179"/>
      <c r="CXR22" s="179"/>
      <c r="CXS22" s="179"/>
      <c r="CXT22" s="199"/>
      <c r="CXU22" s="199"/>
      <c r="CXV22" s="199"/>
      <c r="CXW22" s="199"/>
      <c r="CXX22" s="199"/>
      <c r="CXY22" s="199"/>
      <c r="CXZ22" s="199"/>
      <c r="CYA22" s="199"/>
      <c r="CYB22" s="189"/>
      <c r="CYC22" s="209"/>
      <c r="CYD22" s="179"/>
      <c r="CYE22" s="179"/>
      <c r="CYF22" s="179"/>
      <c r="CYG22" s="179"/>
      <c r="CYH22" s="179"/>
      <c r="CYI22" s="179"/>
      <c r="CYJ22" s="199"/>
      <c r="CYK22" s="199"/>
      <c r="CYL22" s="199"/>
      <c r="CYM22" s="199"/>
      <c r="CYN22" s="199"/>
      <c r="CYO22" s="199"/>
      <c r="CYP22" s="199"/>
      <c r="CYQ22" s="199"/>
      <c r="CYR22" s="189"/>
      <c r="CYS22" s="209"/>
      <c r="CYT22" s="179"/>
      <c r="CYU22" s="179"/>
      <c r="CYV22" s="179"/>
      <c r="CYW22" s="179"/>
      <c r="CYX22" s="179"/>
      <c r="CYY22" s="179"/>
      <c r="CYZ22" s="199"/>
      <c r="CZA22" s="199"/>
      <c r="CZB22" s="199"/>
      <c r="CZC22" s="199"/>
      <c r="CZD22" s="199"/>
      <c r="CZE22" s="199"/>
      <c r="CZF22" s="199"/>
      <c r="CZG22" s="199"/>
      <c r="CZH22" s="189"/>
      <c r="CZI22" s="209"/>
      <c r="CZJ22" s="179"/>
      <c r="CZK22" s="179"/>
      <c r="CZL22" s="179"/>
      <c r="CZM22" s="179"/>
      <c r="CZN22" s="179"/>
      <c r="CZO22" s="179"/>
      <c r="CZP22" s="199"/>
      <c r="CZQ22" s="199"/>
      <c r="CZR22" s="199"/>
      <c r="CZS22" s="199"/>
      <c r="CZT22" s="199"/>
      <c r="CZU22" s="199"/>
      <c r="CZV22" s="199"/>
      <c r="CZW22" s="199"/>
      <c r="CZX22" s="189"/>
      <c r="CZY22" s="209"/>
      <c r="CZZ22" s="179"/>
      <c r="DAA22" s="179"/>
      <c r="DAB22" s="179"/>
      <c r="DAC22" s="179"/>
      <c r="DAD22" s="179"/>
      <c r="DAE22" s="179"/>
      <c r="DAF22" s="199"/>
      <c r="DAG22" s="199"/>
      <c r="DAH22" s="199"/>
      <c r="DAI22" s="199"/>
      <c r="DAJ22" s="199"/>
      <c r="DAK22" s="199"/>
      <c r="DAL22" s="199"/>
      <c r="DAM22" s="199"/>
      <c r="DAN22" s="189"/>
      <c r="DAO22" s="209"/>
      <c r="DAP22" s="179"/>
      <c r="DAQ22" s="179"/>
      <c r="DAR22" s="179"/>
      <c r="DAS22" s="179"/>
      <c r="DAT22" s="179"/>
      <c r="DAU22" s="179"/>
      <c r="DAV22" s="199"/>
      <c r="DAW22" s="199"/>
      <c r="DAX22" s="199"/>
      <c r="DAY22" s="199"/>
      <c r="DAZ22" s="199"/>
      <c r="DBA22" s="199"/>
      <c r="DBB22" s="199"/>
      <c r="DBC22" s="199"/>
      <c r="DBD22" s="189"/>
      <c r="DBE22" s="209"/>
      <c r="DBF22" s="179"/>
      <c r="DBG22" s="179"/>
      <c r="DBH22" s="179"/>
      <c r="DBI22" s="179"/>
      <c r="DBJ22" s="179"/>
      <c r="DBK22" s="179"/>
      <c r="DBL22" s="199"/>
      <c r="DBM22" s="199"/>
      <c r="DBN22" s="199"/>
      <c r="DBO22" s="199"/>
      <c r="DBP22" s="199"/>
      <c r="DBQ22" s="199"/>
      <c r="DBR22" s="199"/>
      <c r="DBS22" s="199"/>
      <c r="DBT22" s="189"/>
      <c r="DBU22" s="209"/>
      <c r="DBV22" s="179"/>
      <c r="DBW22" s="179"/>
      <c r="DBX22" s="179"/>
      <c r="DBY22" s="179"/>
      <c r="DBZ22" s="179"/>
      <c r="DCA22" s="179"/>
      <c r="DCB22" s="199"/>
      <c r="DCC22" s="199"/>
      <c r="DCD22" s="199"/>
      <c r="DCE22" s="199"/>
      <c r="DCF22" s="199"/>
      <c r="DCG22" s="199"/>
      <c r="DCH22" s="199"/>
      <c r="DCI22" s="199"/>
      <c r="DCJ22" s="189"/>
      <c r="DCK22" s="209"/>
      <c r="DCL22" s="179"/>
      <c r="DCM22" s="179"/>
      <c r="DCN22" s="179"/>
      <c r="DCO22" s="179"/>
      <c r="DCP22" s="179"/>
      <c r="DCQ22" s="179"/>
      <c r="DCR22" s="199"/>
      <c r="DCS22" s="199"/>
      <c r="DCT22" s="199"/>
      <c r="DCU22" s="199"/>
      <c r="DCV22" s="199"/>
      <c r="DCW22" s="199"/>
      <c r="DCX22" s="199"/>
      <c r="DCY22" s="199"/>
      <c r="DCZ22" s="189"/>
      <c r="DDA22" s="209"/>
      <c r="DDB22" s="179"/>
      <c r="DDC22" s="179"/>
      <c r="DDD22" s="179"/>
      <c r="DDE22" s="179"/>
      <c r="DDF22" s="179"/>
      <c r="DDG22" s="179"/>
      <c r="DDH22" s="199"/>
      <c r="DDI22" s="199"/>
      <c r="DDJ22" s="199"/>
      <c r="DDK22" s="199"/>
      <c r="DDL22" s="199"/>
      <c r="DDM22" s="199"/>
      <c r="DDN22" s="199"/>
      <c r="DDO22" s="199"/>
      <c r="DDP22" s="189"/>
      <c r="DDQ22" s="209"/>
      <c r="DDR22" s="179"/>
      <c r="DDS22" s="179"/>
      <c r="DDT22" s="179"/>
      <c r="DDU22" s="179"/>
      <c r="DDV22" s="179"/>
      <c r="DDW22" s="179"/>
      <c r="DDX22" s="199"/>
      <c r="DDY22" s="199"/>
      <c r="DDZ22" s="199"/>
      <c r="DEA22" s="199"/>
      <c r="DEB22" s="199"/>
      <c r="DEC22" s="199"/>
      <c r="DED22" s="199"/>
      <c r="DEE22" s="199"/>
      <c r="DEF22" s="189"/>
      <c r="DEG22" s="209"/>
      <c r="DEH22" s="179"/>
      <c r="DEI22" s="179"/>
      <c r="DEJ22" s="179"/>
      <c r="DEK22" s="179"/>
      <c r="DEL22" s="179"/>
      <c r="DEM22" s="179"/>
      <c r="DEN22" s="199"/>
      <c r="DEO22" s="199"/>
      <c r="DEP22" s="199"/>
      <c r="DEQ22" s="199"/>
      <c r="DER22" s="199"/>
      <c r="DES22" s="199"/>
      <c r="DET22" s="199"/>
      <c r="DEU22" s="199"/>
      <c r="DEV22" s="189"/>
      <c r="DEW22" s="209"/>
      <c r="DEX22" s="179"/>
      <c r="DEY22" s="179"/>
      <c r="DEZ22" s="179"/>
      <c r="DFA22" s="179"/>
      <c r="DFB22" s="179"/>
      <c r="DFC22" s="179"/>
      <c r="DFD22" s="199"/>
      <c r="DFE22" s="199"/>
      <c r="DFF22" s="199"/>
      <c r="DFG22" s="199"/>
      <c r="DFH22" s="199"/>
      <c r="DFI22" s="199"/>
      <c r="DFJ22" s="199"/>
      <c r="DFK22" s="199"/>
      <c r="DFL22" s="189"/>
      <c r="DFM22" s="209"/>
      <c r="DFN22" s="179"/>
      <c r="DFO22" s="179"/>
      <c r="DFP22" s="179"/>
      <c r="DFQ22" s="179"/>
      <c r="DFR22" s="179"/>
      <c r="DFS22" s="179"/>
      <c r="DFT22" s="199"/>
      <c r="DFU22" s="199"/>
      <c r="DFV22" s="199"/>
      <c r="DFW22" s="199"/>
      <c r="DFX22" s="199"/>
      <c r="DFY22" s="199"/>
      <c r="DFZ22" s="199"/>
      <c r="DGA22" s="199"/>
      <c r="DGB22" s="189"/>
      <c r="DGC22" s="209"/>
      <c r="DGD22" s="179"/>
      <c r="DGE22" s="179"/>
      <c r="DGF22" s="179"/>
      <c r="DGG22" s="179"/>
      <c r="DGH22" s="179"/>
      <c r="DGI22" s="179"/>
      <c r="DGJ22" s="199"/>
      <c r="DGK22" s="199"/>
      <c r="DGL22" s="199"/>
      <c r="DGM22" s="199"/>
      <c r="DGN22" s="199"/>
      <c r="DGO22" s="199"/>
      <c r="DGP22" s="199"/>
      <c r="DGQ22" s="199"/>
      <c r="DGR22" s="189"/>
      <c r="DGS22" s="209"/>
      <c r="DGT22" s="179"/>
      <c r="DGU22" s="179"/>
      <c r="DGV22" s="179"/>
      <c r="DGW22" s="179"/>
      <c r="DGX22" s="179"/>
      <c r="DGY22" s="179"/>
      <c r="DGZ22" s="199"/>
      <c r="DHA22" s="199"/>
      <c r="DHB22" s="199"/>
      <c r="DHC22" s="199"/>
      <c r="DHD22" s="199"/>
      <c r="DHE22" s="199"/>
      <c r="DHF22" s="199"/>
      <c r="DHG22" s="199"/>
      <c r="DHH22" s="189"/>
      <c r="DHI22" s="209"/>
      <c r="DHJ22" s="179"/>
      <c r="DHK22" s="179"/>
      <c r="DHL22" s="179"/>
      <c r="DHM22" s="179"/>
      <c r="DHN22" s="179"/>
      <c r="DHO22" s="179"/>
      <c r="DHP22" s="199"/>
      <c r="DHQ22" s="199"/>
      <c r="DHR22" s="199"/>
      <c r="DHS22" s="199"/>
      <c r="DHT22" s="199"/>
      <c r="DHU22" s="199"/>
      <c r="DHV22" s="199"/>
      <c r="DHW22" s="199"/>
      <c r="DHX22" s="189"/>
      <c r="DHY22" s="209"/>
      <c r="DHZ22" s="179"/>
      <c r="DIA22" s="179"/>
      <c r="DIB22" s="179"/>
      <c r="DIC22" s="179"/>
      <c r="DID22" s="179"/>
      <c r="DIE22" s="179"/>
      <c r="DIF22" s="199"/>
      <c r="DIG22" s="199"/>
      <c r="DIH22" s="199"/>
      <c r="DII22" s="199"/>
      <c r="DIJ22" s="199"/>
      <c r="DIK22" s="199"/>
      <c r="DIL22" s="199"/>
      <c r="DIM22" s="199"/>
      <c r="DIN22" s="189"/>
      <c r="DIO22" s="209"/>
      <c r="DIP22" s="179"/>
      <c r="DIQ22" s="179"/>
      <c r="DIR22" s="179"/>
      <c r="DIS22" s="179"/>
      <c r="DIT22" s="179"/>
      <c r="DIU22" s="179"/>
      <c r="DIV22" s="199"/>
      <c r="DIW22" s="199"/>
      <c r="DIX22" s="199"/>
      <c r="DIY22" s="199"/>
      <c r="DIZ22" s="199"/>
      <c r="DJA22" s="199"/>
      <c r="DJB22" s="199"/>
      <c r="DJC22" s="199"/>
      <c r="DJD22" s="189"/>
      <c r="DJE22" s="209"/>
      <c r="DJF22" s="179"/>
      <c r="DJG22" s="179"/>
      <c r="DJH22" s="179"/>
      <c r="DJI22" s="179"/>
      <c r="DJJ22" s="179"/>
      <c r="DJK22" s="179"/>
      <c r="DJL22" s="199"/>
      <c r="DJM22" s="199"/>
      <c r="DJN22" s="199"/>
      <c r="DJO22" s="199"/>
      <c r="DJP22" s="199"/>
      <c r="DJQ22" s="199"/>
      <c r="DJR22" s="199"/>
      <c r="DJS22" s="199"/>
      <c r="DJT22" s="189"/>
      <c r="DJU22" s="209"/>
      <c r="DJV22" s="179"/>
      <c r="DJW22" s="179"/>
      <c r="DJX22" s="179"/>
      <c r="DJY22" s="179"/>
      <c r="DJZ22" s="179"/>
      <c r="DKA22" s="179"/>
      <c r="DKB22" s="199"/>
      <c r="DKC22" s="199"/>
      <c r="DKD22" s="199"/>
      <c r="DKE22" s="199"/>
      <c r="DKF22" s="199"/>
      <c r="DKG22" s="199"/>
      <c r="DKH22" s="199"/>
      <c r="DKI22" s="199"/>
      <c r="DKJ22" s="189"/>
      <c r="DKK22" s="209"/>
      <c r="DKL22" s="179"/>
      <c r="DKM22" s="179"/>
      <c r="DKN22" s="179"/>
      <c r="DKO22" s="179"/>
      <c r="DKP22" s="179"/>
      <c r="DKQ22" s="179"/>
      <c r="DKR22" s="199"/>
      <c r="DKS22" s="199"/>
      <c r="DKT22" s="199"/>
      <c r="DKU22" s="199"/>
      <c r="DKV22" s="199"/>
      <c r="DKW22" s="199"/>
      <c r="DKX22" s="199"/>
      <c r="DKY22" s="199"/>
      <c r="DKZ22" s="189"/>
      <c r="DLA22" s="209"/>
      <c r="DLB22" s="179"/>
      <c r="DLC22" s="179"/>
      <c r="DLD22" s="179"/>
      <c r="DLE22" s="179"/>
      <c r="DLF22" s="179"/>
      <c r="DLG22" s="179"/>
      <c r="DLH22" s="199"/>
      <c r="DLI22" s="199"/>
      <c r="DLJ22" s="199"/>
      <c r="DLK22" s="199"/>
      <c r="DLL22" s="199"/>
      <c r="DLM22" s="199"/>
      <c r="DLN22" s="199"/>
      <c r="DLO22" s="199"/>
      <c r="DLP22" s="189"/>
      <c r="DLQ22" s="209"/>
      <c r="DLR22" s="179"/>
      <c r="DLS22" s="179"/>
      <c r="DLT22" s="179"/>
      <c r="DLU22" s="179"/>
      <c r="DLV22" s="179"/>
      <c r="DLW22" s="179"/>
      <c r="DLX22" s="199"/>
      <c r="DLY22" s="199"/>
      <c r="DLZ22" s="199"/>
      <c r="DMA22" s="199"/>
      <c r="DMB22" s="199"/>
      <c r="DMC22" s="199"/>
      <c r="DMD22" s="199"/>
      <c r="DME22" s="199"/>
      <c r="DMF22" s="189"/>
      <c r="DMG22" s="209"/>
      <c r="DMH22" s="179"/>
      <c r="DMI22" s="179"/>
      <c r="DMJ22" s="179"/>
      <c r="DMK22" s="179"/>
      <c r="DML22" s="179"/>
      <c r="DMM22" s="179"/>
      <c r="DMN22" s="199"/>
      <c r="DMO22" s="199"/>
      <c r="DMP22" s="199"/>
      <c r="DMQ22" s="199"/>
      <c r="DMR22" s="199"/>
      <c r="DMS22" s="199"/>
      <c r="DMT22" s="199"/>
      <c r="DMU22" s="199"/>
      <c r="DMV22" s="189"/>
      <c r="DMW22" s="209"/>
      <c r="DMX22" s="179"/>
      <c r="DMY22" s="179"/>
      <c r="DMZ22" s="179"/>
      <c r="DNA22" s="179"/>
      <c r="DNB22" s="179"/>
      <c r="DNC22" s="179"/>
      <c r="DND22" s="199"/>
      <c r="DNE22" s="199"/>
      <c r="DNF22" s="199"/>
      <c r="DNG22" s="199"/>
      <c r="DNH22" s="199"/>
      <c r="DNI22" s="199"/>
      <c r="DNJ22" s="199"/>
      <c r="DNK22" s="199"/>
      <c r="DNL22" s="189"/>
      <c r="DNM22" s="209"/>
      <c r="DNN22" s="179"/>
      <c r="DNO22" s="179"/>
      <c r="DNP22" s="179"/>
      <c r="DNQ22" s="179"/>
      <c r="DNR22" s="179"/>
      <c r="DNS22" s="179"/>
      <c r="DNT22" s="199"/>
      <c r="DNU22" s="199"/>
      <c r="DNV22" s="199"/>
      <c r="DNW22" s="199"/>
      <c r="DNX22" s="199"/>
      <c r="DNY22" s="199"/>
      <c r="DNZ22" s="199"/>
      <c r="DOA22" s="199"/>
      <c r="DOB22" s="189"/>
      <c r="DOC22" s="209"/>
      <c r="DOD22" s="179"/>
      <c r="DOE22" s="179"/>
      <c r="DOF22" s="179"/>
      <c r="DOG22" s="179"/>
      <c r="DOH22" s="179"/>
      <c r="DOI22" s="179"/>
      <c r="DOJ22" s="199"/>
      <c r="DOK22" s="199"/>
      <c r="DOL22" s="199"/>
      <c r="DOM22" s="199"/>
      <c r="DON22" s="199"/>
      <c r="DOO22" s="199"/>
      <c r="DOP22" s="199"/>
      <c r="DOQ22" s="199"/>
      <c r="DOR22" s="189"/>
      <c r="DOS22" s="209"/>
      <c r="DOT22" s="179"/>
      <c r="DOU22" s="179"/>
      <c r="DOV22" s="179"/>
      <c r="DOW22" s="179"/>
      <c r="DOX22" s="179"/>
      <c r="DOY22" s="179"/>
      <c r="DOZ22" s="199"/>
      <c r="DPA22" s="199"/>
      <c r="DPB22" s="199"/>
      <c r="DPC22" s="199"/>
      <c r="DPD22" s="199"/>
      <c r="DPE22" s="199"/>
      <c r="DPF22" s="199"/>
      <c r="DPG22" s="199"/>
      <c r="DPH22" s="189"/>
      <c r="DPI22" s="209"/>
      <c r="DPJ22" s="179"/>
      <c r="DPK22" s="179"/>
      <c r="DPL22" s="179"/>
      <c r="DPM22" s="179"/>
      <c r="DPN22" s="179"/>
      <c r="DPO22" s="179"/>
      <c r="DPP22" s="199"/>
      <c r="DPQ22" s="199"/>
      <c r="DPR22" s="199"/>
      <c r="DPS22" s="199"/>
      <c r="DPT22" s="199"/>
      <c r="DPU22" s="199"/>
      <c r="DPV22" s="199"/>
      <c r="DPW22" s="199"/>
      <c r="DPX22" s="189"/>
      <c r="DPY22" s="209"/>
      <c r="DPZ22" s="179"/>
      <c r="DQA22" s="179"/>
      <c r="DQB22" s="179"/>
      <c r="DQC22" s="179"/>
      <c r="DQD22" s="179"/>
      <c r="DQE22" s="179"/>
      <c r="DQF22" s="199"/>
      <c r="DQG22" s="199"/>
      <c r="DQH22" s="199"/>
      <c r="DQI22" s="199"/>
      <c r="DQJ22" s="199"/>
      <c r="DQK22" s="199"/>
      <c r="DQL22" s="199"/>
      <c r="DQM22" s="199"/>
      <c r="DQN22" s="189"/>
      <c r="DQO22" s="209"/>
      <c r="DQP22" s="179"/>
      <c r="DQQ22" s="179"/>
      <c r="DQR22" s="179"/>
      <c r="DQS22" s="179"/>
      <c r="DQT22" s="179"/>
      <c r="DQU22" s="179"/>
      <c r="DQV22" s="199"/>
      <c r="DQW22" s="199"/>
      <c r="DQX22" s="199"/>
      <c r="DQY22" s="199"/>
      <c r="DQZ22" s="199"/>
      <c r="DRA22" s="199"/>
      <c r="DRB22" s="199"/>
      <c r="DRC22" s="199"/>
      <c r="DRD22" s="189"/>
      <c r="DRE22" s="209"/>
      <c r="DRF22" s="179"/>
      <c r="DRG22" s="179"/>
      <c r="DRH22" s="179"/>
      <c r="DRI22" s="179"/>
      <c r="DRJ22" s="179"/>
      <c r="DRK22" s="179"/>
      <c r="DRL22" s="199"/>
      <c r="DRM22" s="199"/>
      <c r="DRN22" s="199"/>
      <c r="DRO22" s="199"/>
      <c r="DRP22" s="199"/>
      <c r="DRQ22" s="199"/>
      <c r="DRR22" s="199"/>
      <c r="DRS22" s="199"/>
      <c r="DRT22" s="189"/>
      <c r="DRU22" s="209"/>
      <c r="DRV22" s="179"/>
      <c r="DRW22" s="179"/>
      <c r="DRX22" s="179"/>
      <c r="DRY22" s="179"/>
      <c r="DRZ22" s="179"/>
      <c r="DSA22" s="179"/>
      <c r="DSB22" s="199"/>
      <c r="DSC22" s="199"/>
      <c r="DSD22" s="199"/>
      <c r="DSE22" s="199"/>
      <c r="DSF22" s="199"/>
      <c r="DSG22" s="199"/>
      <c r="DSH22" s="199"/>
      <c r="DSI22" s="199"/>
      <c r="DSJ22" s="189"/>
      <c r="DSK22" s="209"/>
      <c r="DSL22" s="179"/>
      <c r="DSM22" s="179"/>
      <c r="DSN22" s="179"/>
      <c r="DSO22" s="179"/>
      <c r="DSP22" s="179"/>
      <c r="DSQ22" s="179"/>
      <c r="DSR22" s="199"/>
      <c r="DSS22" s="199"/>
      <c r="DST22" s="199"/>
      <c r="DSU22" s="199"/>
      <c r="DSV22" s="199"/>
      <c r="DSW22" s="199"/>
      <c r="DSX22" s="199"/>
      <c r="DSY22" s="199"/>
      <c r="DSZ22" s="189"/>
      <c r="DTA22" s="209"/>
      <c r="DTB22" s="179"/>
      <c r="DTC22" s="179"/>
      <c r="DTD22" s="179"/>
      <c r="DTE22" s="179"/>
      <c r="DTF22" s="179"/>
      <c r="DTG22" s="179"/>
      <c r="DTH22" s="199"/>
      <c r="DTI22" s="199"/>
      <c r="DTJ22" s="199"/>
      <c r="DTK22" s="199"/>
      <c r="DTL22" s="199"/>
      <c r="DTM22" s="199"/>
      <c r="DTN22" s="199"/>
      <c r="DTO22" s="199"/>
      <c r="DTP22" s="189"/>
      <c r="DTQ22" s="209"/>
      <c r="DTR22" s="179"/>
      <c r="DTS22" s="179"/>
      <c r="DTT22" s="179"/>
      <c r="DTU22" s="179"/>
      <c r="DTV22" s="179"/>
      <c r="DTW22" s="179"/>
      <c r="DTX22" s="199"/>
      <c r="DTY22" s="199"/>
      <c r="DTZ22" s="199"/>
      <c r="DUA22" s="199"/>
      <c r="DUB22" s="199"/>
      <c r="DUC22" s="199"/>
      <c r="DUD22" s="199"/>
      <c r="DUE22" s="199"/>
      <c r="DUF22" s="189"/>
      <c r="DUG22" s="209"/>
      <c r="DUH22" s="179"/>
      <c r="DUI22" s="179"/>
      <c r="DUJ22" s="179"/>
      <c r="DUK22" s="179"/>
      <c r="DUL22" s="179"/>
      <c r="DUM22" s="179"/>
      <c r="DUN22" s="199"/>
      <c r="DUO22" s="199"/>
      <c r="DUP22" s="199"/>
      <c r="DUQ22" s="199"/>
      <c r="DUR22" s="199"/>
      <c r="DUS22" s="199"/>
      <c r="DUT22" s="199"/>
      <c r="DUU22" s="199"/>
      <c r="DUV22" s="189"/>
      <c r="DUW22" s="209"/>
      <c r="DUX22" s="179"/>
      <c r="DUY22" s="179"/>
      <c r="DUZ22" s="179"/>
      <c r="DVA22" s="179"/>
      <c r="DVB22" s="179"/>
      <c r="DVC22" s="179"/>
      <c r="DVD22" s="199"/>
      <c r="DVE22" s="199"/>
      <c r="DVF22" s="199"/>
      <c r="DVG22" s="199"/>
      <c r="DVH22" s="199"/>
      <c r="DVI22" s="199"/>
      <c r="DVJ22" s="199"/>
      <c r="DVK22" s="199"/>
      <c r="DVL22" s="189"/>
      <c r="DVM22" s="209"/>
      <c r="DVN22" s="179"/>
      <c r="DVO22" s="179"/>
      <c r="DVP22" s="179"/>
      <c r="DVQ22" s="179"/>
      <c r="DVR22" s="179"/>
      <c r="DVS22" s="179"/>
      <c r="DVT22" s="199"/>
      <c r="DVU22" s="199"/>
      <c r="DVV22" s="199"/>
      <c r="DVW22" s="199"/>
      <c r="DVX22" s="199"/>
      <c r="DVY22" s="199"/>
      <c r="DVZ22" s="199"/>
      <c r="DWA22" s="199"/>
      <c r="DWB22" s="189"/>
      <c r="DWC22" s="209"/>
      <c r="DWD22" s="179"/>
      <c r="DWE22" s="179"/>
      <c r="DWF22" s="179"/>
      <c r="DWG22" s="179"/>
      <c r="DWH22" s="179"/>
      <c r="DWI22" s="179"/>
      <c r="DWJ22" s="199"/>
      <c r="DWK22" s="199"/>
      <c r="DWL22" s="199"/>
      <c r="DWM22" s="199"/>
      <c r="DWN22" s="199"/>
      <c r="DWO22" s="199"/>
      <c r="DWP22" s="199"/>
      <c r="DWQ22" s="199"/>
      <c r="DWR22" s="189"/>
      <c r="DWS22" s="209"/>
      <c r="DWT22" s="179"/>
      <c r="DWU22" s="179"/>
      <c r="DWV22" s="179"/>
      <c r="DWW22" s="179"/>
      <c r="DWX22" s="179"/>
      <c r="DWY22" s="179"/>
      <c r="DWZ22" s="199"/>
      <c r="DXA22" s="199"/>
      <c r="DXB22" s="199"/>
      <c r="DXC22" s="199"/>
      <c r="DXD22" s="199"/>
      <c r="DXE22" s="199"/>
      <c r="DXF22" s="199"/>
      <c r="DXG22" s="199"/>
      <c r="DXH22" s="189"/>
      <c r="DXI22" s="209"/>
      <c r="DXJ22" s="179"/>
      <c r="DXK22" s="179"/>
      <c r="DXL22" s="179"/>
      <c r="DXM22" s="179"/>
      <c r="DXN22" s="179"/>
      <c r="DXO22" s="179"/>
      <c r="DXP22" s="199"/>
      <c r="DXQ22" s="199"/>
      <c r="DXR22" s="199"/>
      <c r="DXS22" s="199"/>
      <c r="DXT22" s="199"/>
      <c r="DXU22" s="199"/>
      <c r="DXV22" s="199"/>
      <c r="DXW22" s="199"/>
      <c r="DXX22" s="189"/>
      <c r="DXY22" s="209"/>
      <c r="DXZ22" s="179"/>
      <c r="DYA22" s="179"/>
      <c r="DYB22" s="179"/>
      <c r="DYC22" s="179"/>
      <c r="DYD22" s="179"/>
      <c r="DYE22" s="179"/>
      <c r="DYF22" s="199"/>
      <c r="DYG22" s="199"/>
      <c r="DYH22" s="199"/>
      <c r="DYI22" s="199"/>
      <c r="DYJ22" s="199"/>
      <c r="DYK22" s="199"/>
      <c r="DYL22" s="199"/>
      <c r="DYM22" s="199"/>
      <c r="DYN22" s="189"/>
      <c r="DYO22" s="209"/>
      <c r="DYP22" s="179"/>
      <c r="DYQ22" s="179"/>
      <c r="DYR22" s="179"/>
      <c r="DYS22" s="179"/>
      <c r="DYT22" s="179"/>
      <c r="DYU22" s="179"/>
      <c r="DYV22" s="199"/>
      <c r="DYW22" s="199"/>
      <c r="DYX22" s="199"/>
      <c r="DYY22" s="199"/>
      <c r="DYZ22" s="199"/>
      <c r="DZA22" s="199"/>
      <c r="DZB22" s="199"/>
      <c r="DZC22" s="199"/>
      <c r="DZD22" s="189"/>
      <c r="DZE22" s="209"/>
      <c r="DZF22" s="179"/>
      <c r="DZG22" s="179"/>
      <c r="DZH22" s="179"/>
      <c r="DZI22" s="179"/>
      <c r="DZJ22" s="179"/>
      <c r="DZK22" s="179"/>
      <c r="DZL22" s="199"/>
      <c r="DZM22" s="199"/>
      <c r="DZN22" s="199"/>
      <c r="DZO22" s="199"/>
      <c r="DZP22" s="199"/>
      <c r="DZQ22" s="199"/>
      <c r="DZR22" s="199"/>
      <c r="DZS22" s="199"/>
      <c r="DZT22" s="189"/>
      <c r="DZU22" s="209"/>
      <c r="DZV22" s="179"/>
      <c r="DZW22" s="179"/>
      <c r="DZX22" s="179"/>
      <c r="DZY22" s="179"/>
      <c r="DZZ22" s="179"/>
      <c r="EAA22" s="179"/>
      <c r="EAB22" s="199"/>
      <c r="EAC22" s="199"/>
      <c r="EAD22" s="199"/>
      <c r="EAE22" s="199"/>
      <c r="EAF22" s="199"/>
      <c r="EAG22" s="199"/>
      <c r="EAH22" s="199"/>
      <c r="EAI22" s="199"/>
      <c r="EAJ22" s="189"/>
      <c r="EAK22" s="209"/>
      <c r="EAL22" s="179"/>
      <c r="EAM22" s="179"/>
      <c r="EAN22" s="179"/>
      <c r="EAO22" s="179"/>
      <c r="EAP22" s="179"/>
      <c r="EAQ22" s="179"/>
      <c r="EAR22" s="199"/>
      <c r="EAS22" s="199"/>
      <c r="EAT22" s="199"/>
      <c r="EAU22" s="199"/>
      <c r="EAV22" s="199"/>
      <c r="EAW22" s="199"/>
      <c r="EAX22" s="199"/>
      <c r="EAY22" s="199"/>
      <c r="EAZ22" s="189"/>
      <c r="EBA22" s="209"/>
      <c r="EBB22" s="179"/>
      <c r="EBC22" s="179"/>
      <c r="EBD22" s="179"/>
      <c r="EBE22" s="179"/>
      <c r="EBF22" s="179"/>
      <c r="EBG22" s="179"/>
      <c r="EBH22" s="199"/>
      <c r="EBI22" s="199"/>
      <c r="EBJ22" s="199"/>
      <c r="EBK22" s="199"/>
      <c r="EBL22" s="199"/>
      <c r="EBM22" s="199"/>
      <c r="EBN22" s="199"/>
      <c r="EBO22" s="199"/>
      <c r="EBP22" s="189"/>
      <c r="EBQ22" s="209"/>
      <c r="EBR22" s="179"/>
      <c r="EBS22" s="179"/>
      <c r="EBT22" s="179"/>
      <c r="EBU22" s="179"/>
      <c r="EBV22" s="179"/>
      <c r="EBW22" s="179"/>
      <c r="EBX22" s="199"/>
      <c r="EBY22" s="199"/>
      <c r="EBZ22" s="199"/>
      <c r="ECA22" s="199"/>
      <c r="ECB22" s="199"/>
      <c r="ECC22" s="199"/>
      <c r="ECD22" s="199"/>
      <c r="ECE22" s="199"/>
      <c r="ECF22" s="189"/>
      <c r="ECG22" s="209"/>
      <c r="ECH22" s="179"/>
      <c r="ECI22" s="179"/>
      <c r="ECJ22" s="179"/>
      <c r="ECK22" s="179"/>
      <c r="ECL22" s="179"/>
      <c r="ECM22" s="179"/>
      <c r="ECN22" s="199"/>
      <c r="ECO22" s="199"/>
      <c r="ECP22" s="199"/>
      <c r="ECQ22" s="199"/>
      <c r="ECR22" s="199"/>
      <c r="ECS22" s="199"/>
      <c r="ECT22" s="199"/>
      <c r="ECU22" s="199"/>
      <c r="ECV22" s="189"/>
      <c r="ECW22" s="209"/>
      <c r="ECX22" s="179"/>
      <c r="ECY22" s="179"/>
      <c r="ECZ22" s="179"/>
      <c r="EDA22" s="179"/>
      <c r="EDB22" s="179"/>
      <c r="EDC22" s="179"/>
      <c r="EDD22" s="199"/>
      <c r="EDE22" s="199"/>
      <c r="EDF22" s="199"/>
      <c r="EDG22" s="199"/>
      <c r="EDH22" s="199"/>
      <c r="EDI22" s="199"/>
      <c r="EDJ22" s="199"/>
      <c r="EDK22" s="199"/>
      <c r="EDL22" s="189"/>
      <c r="EDM22" s="209"/>
      <c r="EDN22" s="179"/>
      <c r="EDO22" s="179"/>
      <c r="EDP22" s="179"/>
      <c r="EDQ22" s="179"/>
      <c r="EDR22" s="179"/>
      <c r="EDS22" s="179"/>
      <c r="EDT22" s="199"/>
      <c r="EDU22" s="199"/>
      <c r="EDV22" s="199"/>
      <c r="EDW22" s="199"/>
      <c r="EDX22" s="199"/>
      <c r="EDY22" s="199"/>
      <c r="EDZ22" s="199"/>
      <c r="EEA22" s="199"/>
      <c r="EEB22" s="189"/>
      <c r="EEC22" s="209"/>
      <c r="EED22" s="179"/>
      <c r="EEE22" s="179"/>
      <c r="EEF22" s="179"/>
      <c r="EEG22" s="179"/>
      <c r="EEH22" s="179"/>
      <c r="EEI22" s="179"/>
      <c r="EEJ22" s="199"/>
      <c r="EEK22" s="199"/>
      <c r="EEL22" s="199"/>
      <c r="EEM22" s="199"/>
      <c r="EEN22" s="199"/>
      <c r="EEO22" s="199"/>
      <c r="EEP22" s="199"/>
      <c r="EEQ22" s="199"/>
      <c r="EER22" s="189"/>
      <c r="EES22" s="209"/>
      <c r="EET22" s="179"/>
      <c r="EEU22" s="179"/>
      <c r="EEV22" s="179"/>
      <c r="EEW22" s="179"/>
      <c r="EEX22" s="179"/>
      <c r="EEY22" s="179"/>
      <c r="EEZ22" s="199"/>
      <c r="EFA22" s="199"/>
      <c r="EFB22" s="199"/>
      <c r="EFC22" s="199"/>
      <c r="EFD22" s="199"/>
      <c r="EFE22" s="199"/>
      <c r="EFF22" s="199"/>
      <c r="EFG22" s="199"/>
      <c r="EFH22" s="189"/>
      <c r="EFI22" s="209"/>
      <c r="EFJ22" s="179"/>
      <c r="EFK22" s="179"/>
      <c r="EFL22" s="179"/>
      <c r="EFM22" s="179"/>
      <c r="EFN22" s="179"/>
      <c r="EFO22" s="179"/>
      <c r="EFP22" s="199"/>
      <c r="EFQ22" s="199"/>
      <c r="EFR22" s="199"/>
      <c r="EFS22" s="199"/>
      <c r="EFT22" s="199"/>
      <c r="EFU22" s="199"/>
      <c r="EFV22" s="199"/>
      <c r="EFW22" s="199"/>
      <c r="EFX22" s="189"/>
      <c r="EFY22" s="209"/>
      <c r="EFZ22" s="179"/>
      <c r="EGA22" s="179"/>
      <c r="EGB22" s="179"/>
      <c r="EGC22" s="179"/>
      <c r="EGD22" s="179"/>
      <c r="EGE22" s="179"/>
      <c r="EGF22" s="199"/>
      <c r="EGG22" s="199"/>
      <c r="EGH22" s="199"/>
      <c r="EGI22" s="199"/>
      <c r="EGJ22" s="199"/>
      <c r="EGK22" s="199"/>
      <c r="EGL22" s="199"/>
      <c r="EGM22" s="199"/>
      <c r="EGN22" s="189"/>
      <c r="EGO22" s="209"/>
      <c r="EGP22" s="179"/>
      <c r="EGQ22" s="179"/>
      <c r="EGR22" s="179"/>
      <c r="EGS22" s="179"/>
      <c r="EGT22" s="179"/>
      <c r="EGU22" s="179"/>
      <c r="EGV22" s="199"/>
      <c r="EGW22" s="199"/>
      <c r="EGX22" s="199"/>
      <c r="EGY22" s="199"/>
      <c r="EGZ22" s="199"/>
      <c r="EHA22" s="199"/>
      <c r="EHB22" s="199"/>
      <c r="EHC22" s="199"/>
      <c r="EHD22" s="189"/>
      <c r="EHE22" s="209"/>
      <c r="EHF22" s="179"/>
      <c r="EHG22" s="179"/>
      <c r="EHH22" s="179"/>
      <c r="EHI22" s="179"/>
      <c r="EHJ22" s="179"/>
      <c r="EHK22" s="179"/>
      <c r="EHL22" s="199"/>
      <c r="EHM22" s="199"/>
      <c r="EHN22" s="199"/>
      <c r="EHO22" s="199"/>
      <c r="EHP22" s="199"/>
      <c r="EHQ22" s="199"/>
      <c r="EHR22" s="199"/>
      <c r="EHS22" s="199"/>
      <c r="EHT22" s="189"/>
      <c r="EHU22" s="209"/>
      <c r="EHV22" s="179"/>
      <c r="EHW22" s="179"/>
      <c r="EHX22" s="179"/>
      <c r="EHY22" s="179"/>
      <c r="EHZ22" s="179"/>
      <c r="EIA22" s="179"/>
      <c r="EIB22" s="199"/>
      <c r="EIC22" s="199"/>
      <c r="EID22" s="199"/>
      <c r="EIE22" s="199"/>
      <c r="EIF22" s="199"/>
      <c r="EIG22" s="199"/>
      <c r="EIH22" s="199"/>
      <c r="EII22" s="199"/>
      <c r="EIJ22" s="189"/>
      <c r="EIK22" s="209"/>
      <c r="EIL22" s="179"/>
      <c r="EIM22" s="179"/>
      <c r="EIN22" s="179"/>
      <c r="EIO22" s="179"/>
      <c r="EIP22" s="179"/>
      <c r="EIQ22" s="179"/>
      <c r="EIR22" s="199"/>
      <c r="EIS22" s="199"/>
      <c r="EIT22" s="199"/>
      <c r="EIU22" s="199"/>
      <c r="EIV22" s="199"/>
      <c r="EIW22" s="199"/>
      <c r="EIX22" s="199"/>
      <c r="EIY22" s="199"/>
      <c r="EIZ22" s="189"/>
      <c r="EJA22" s="209"/>
      <c r="EJB22" s="179"/>
      <c r="EJC22" s="179"/>
      <c r="EJD22" s="179"/>
      <c r="EJE22" s="179"/>
      <c r="EJF22" s="179"/>
      <c r="EJG22" s="179"/>
      <c r="EJH22" s="199"/>
      <c r="EJI22" s="199"/>
      <c r="EJJ22" s="199"/>
      <c r="EJK22" s="199"/>
      <c r="EJL22" s="199"/>
      <c r="EJM22" s="199"/>
      <c r="EJN22" s="199"/>
      <c r="EJO22" s="199"/>
      <c r="EJP22" s="189"/>
      <c r="EJQ22" s="209"/>
      <c r="EJR22" s="179"/>
      <c r="EJS22" s="179"/>
      <c r="EJT22" s="179"/>
      <c r="EJU22" s="179"/>
      <c r="EJV22" s="179"/>
      <c r="EJW22" s="179"/>
      <c r="EJX22" s="199"/>
      <c r="EJY22" s="199"/>
      <c r="EJZ22" s="199"/>
      <c r="EKA22" s="199"/>
      <c r="EKB22" s="199"/>
      <c r="EKC22" s="199"/>
      <c r="EKD22" s="199"/>
      <c r="EKE22" s="199"/>
      <c r="EKF22" s="189"/>
      <c r="EKG22" s="209"/>
      <c r="EKH22" s="179"/>
      <c r="EKI22" s="179"/>
      <c r="EKJ22" s="179"/>
      <c r="EKK22" s="179"/>
      <c r="EKL22" s="179"/>
      <c r="EKM22" s="179"/>
      <c r="EKN22" s="199"/>
      <c r="EKO22" s="199"/>
      <c r="EKP22" s="199"/>
      <c r="EKQ22" s="199"/>
      <c r="EKR22" s="199"/>
      <c r="EKS22" s="199"/>
      <c r="EKT22" s="199"/>
      <c r="EKU22" s="199"/>
      <c r="EKV22" s="189"/>
      <c r="EKW22" s="209"/>
      <c r="EKX22" s="179"/>
      <c r="EKY22" s="179"/>
      <c r="EKZ22" s="179"/>
      <c r="ELA22" s="179"/>
      <c r="ELB22" s="179"/>
      <c r="ELC22" s="179"/>
      <c r="ELD22" s="199"/>
      <c r="ELE22" s="199"/>
      <c r="ELF22" s="199"/>
      <c r="ELG22" s="199"/>
      <c r="ELH22" s="199"/>
      <c r="ELI22" s="199"/>
      <c r="ELJ22" s="199"/>
      <c r="ELK22" s="199"/>
      <c r="ELL22" s="189"/>
      <c r="ELM22" s="209"/>
      <c r="ELN22" s="179"/>
      <c r="ELO22" s="179"/>
      <c r="ELP22" s="179"/>
      <c r="ELQ22" s="179"/>
      <c r="ELR22" s="179"/>
      <c r="ELS22" s="179"/>
      <c r="ELT22" s="199"/>
      <c r="ELU22" s="199"/>
      <c r="ELV22" s="199"/>
      <c r="ELW22" s="199"/>
      <c r="ELX22" s="199"/>
      <c r="ELY22" s="199"/>
      <c r="ELZ22" s="199"/>
      <c r="EMA22" s="199"/>
      <c r="EMB22" s="189"/>
      <c r="EMC22" s="209"/>
      <c r="EMD22" s="179"/>
      <c r="EME22" s="179"/>
      <c r="EMF22" s="179"/>
      <c r="EMG22" s="179"/>
      <c r="EMH22" s="179"/>
      <c r="EMI22" s="179"/>
      <c r="EMJ22" s="199"/>
      <c r="EMK22" s="199"/>
      <c r="EML22" s="199"/>
      <c r="EMM22" s="199"/>
      <c r="EMN22" s="199"/>
      <c r="EMO22" s="199"/>
      <c r="EMP22" s="199"/>
      <c r="EMQ22" s="199"/>
      <c r="EMR22" s="189"/>
      <c r="EMS22" s="209"/>
      <c r="EMT22" s="179"/>
      <c r="EMU22" s="179"/>
      <c r="EMV22" s="179"/>
      <c r="EMW22" s="179"/>
      <c r="EMX22" s="179"/>
      <c r="EMY22" s="179"/>
      <c r="EMZ22" s="199"/>
      <c r="ENA22" s="199"/>
      <c r="ENB22" s="199"/>
      <c r="ENC22" s="199"/>
      <c r="END22" s="199"/>
      <c r="ENE22" s="199"/>
      <c r="ENF22" s="199"/>
      <c r="ENG22" s="199"/>
      <c r="ENH22" s="189"/>
      <c r="ENI22" s="209"/>
      <c r="ENJ22" s="179"/>
      <c r="ENK22" s="179"/>
      <c r="ENL22" s="179"/>
      <c r="ENM22" s="179"/>
      <c r="ENN22" s="179"/>
      <c r="ENO22" s="179"/>
      <c r="ENP22" s="199"/>
      <c r="ENQ22" s="199"/>
      <c r="ENR22" s="199"/>
      <c r="ENS22" s="199"/>
      <c r="ENT22" s="199"/>
      <c r="ENU22" s="199"/>
      <c r="ENV22" s="199"/>
      <c r="ENW22" s="199"/>
      <c r="ENX22" s="189"/>
      <c r="ENY22" s="209"/>
      <c r="ENZ22" s="179"/>
      <c r="EOA22" s="179"/>
      <c r="EOB22" s="179"/>
      <c r="EOC22" s="179"/>
      <c r="EOD22" s="179"/>
      <c r="EOE22" s="179"/>
      <c r="EOF22" s="199"/>
      <c r="EOG22" s="199"/>
      <c r="EOH22" s="199"/>
      <c r="EOI22" s="199"/>
      <c r="EOJ22" s="199"/>
      <c r="EOK22" s="199"/>
      <c r="EOL22" s="199"/>
      <c r="EOM22" s="199"/>
      <c r="EON22" s="189"/>
      <c r="EOO22" s="209"/>
      <c r="EOP22" s="179"/>
      <c r="EOQ22" s="179"/>
      <c r="EOR22" s="179"/>
      <c r="EOS22" s="179"/>
      <c r="EOT22" s="179"/>
      <c r="EOU22" s="179"/>
      <c r="EOV22" s="199"/>
      <c r="EOW22" s="199"/>
      <c r="EOX22" s="199"/>
      <c r="EOY22" s="199"/>
      <c r="EOZ22" s="199"/>
      <c r="EPA22" s="199"/>
      <c r="EPB22" s="199"/>
      <c r="EPC22" s="199"/>
      <c r="EPD22" s="189"/>
      <c r="EPE22" s="209"/>
      <c r="EPF22" s="179"/>
      <c r="EPG22" s="179"/>
      <c r="EPH22" s="179"/>
      <c r="EPI22" s="179"/>
      <c r="EPJ22" s="179"/>
      <c r="EPK22" s="179"/>
      <c r="EPL22" s="199"/>
      <c r="EPM22" s="199"/>
      <c r="EPN22" s="199"/>
      <c r="EPO22" s="199"/>
      <c r="EPP22" s="199"/>
      <c r="EPQ22" s="199"/>
      <c r="EPR22" s="199"/>
      <c r="EPS22" s="199"/>
      <c r="EPT22" s="189"/>
      <c r="EPU22" s="209"/>
      <c r="EPV22" s="179"/>
      <c r="EPW22" s="179"/>
      <c r="EPX22" s="179"/>
      <c r="EPY22" s="179"/>
      <c r="EPZ22" s="179"/>
      <c r="EQA22" s="179"/>
      <c r="EQB22" s="199"/>
      <c r="EQC22" s="199"/>
      <c r="EQD22" s="199"/>
      <c r="EQE22" s="199"/>
      <c r="EQF22" s="199"/>
      <c r="EQG22" s="199"/>
      <c r="EQH22" s="199"/>
      <c r="EQI22" s="199"/>
      <c r="EQJ22" s="189"/>
      <c r="EQK22" s="209"/>
      <c r="EQL22" s="179"/>
      <c r="EQM22" s="179"/>
      <c r="EQN22" s="179"/>
      <c r="EQO22" s="179"/>
      <c r="EQP22" s="179"/>
      <c r="EQQ22" s="179"/>
      <c r="EQR22" s="199"/>
      <c r="EQS22" s="199"/>
      <c r="EQT22" s="199"/>
      <c r="EQU22" s="199"/>
      <c r="EQV22" s="199"/>
      <c r="EQW22" s="199"/>
      <c r="EQX22" s="199"/>
      <c r="EQY22" s="199"/>
      <c r="EQZ22" s="189"/>
      <c r="ERA22" s="209"/>
      <c r="ERB22" s="179"/>
      <c r="ERC22" s="179"/>
      <c r="ERD22" s="179"/>
      <c r="ERE22" s="179"/>
      <c r="ERF22" s="179"/>
      <c r="ERG22" s="179"/>
      <c r="ERH22" s="199"/>
      <c r="ERI22" s="199"/>
      <c r="ERJ22" s="199"/>
      <c r="ERK22" s="199"/>
      <c r="ERL22" s="199"/>
      <c r="ERM22" s="199"/>
      <c r="ERN22" s="199"/>
      <c r="ERO22" s="199"/>
      <c r="ERP22" s="189"/>
      <c r="ERQ22" s="209"/>
      <c r="ERR22" s="179"/>
      <c r="ERS22" s="179"/>
      <c r="ERT22" s="179"/>
      <c r="ERU22" s="179"/>
      <c r="ERV22" s="179"/>
      <c r="ERW22" s="179"/>
      <c r="ERX22" s="199"/>
      <c r="ERY22" s="199"/>
      <c r="ERZ22" s="199"/>
      <c r="ESA22" s="199"/>
      <c r="ESB22" s="199"/>
      <c r="ESC22" s="199"/>
      <c r="ESD22" s="199"/>
      <c r="ESE22" s="199"/>
      <c r="ESF22" s="189"/>
      <c r="ESG22" s="209"/>
      <c r="ESH22" s="179"/>
      <c r="ESI22" s="179"/>
      <c r="ESJ22" s="179"/>
      <c r="ESK22" s="179"/>
      <c r="ESL22" s="179"/>
      <c r="ESM22" s="179"/>
      <c r="ESN22" s="199"/>
      <c r="ESO22" s="199"/>
      <c r="ESP22" s="199"/>
      <c r="ESQ22" s="199"/>
      <c r="ESR22" s="199"/>
      <c r="ESS22" s="199"/>
      <c r="EST22" s="199"/>
      <c r="ESU22" s="199"/>
      <c r="ESV22" s="189"/>
      <c r="ESW22" s="209"/>
      <c r="ESX22" s="179"/>
      <c r="ESY22" s="179"/>
      <c r="ESZ22" s="179"/>
      <c r="ETA22" s="179"/>
      <c r="ETB22" s="179"/>
      <c r="ETC22" s="179"/>
      <c r="ETD22" s="199"/>
      <c r="ETE22" s="199"/>
      <c r="ETF22" s="199"/>
      <c r="ETG22" s="199"/>
      <c r="ETH22" s="199"/>
      <c r="ETI22" s="199"/>
      <c r="ETJ22" s="199"/>
      <c r="ETK22" s="199"/>
      <c r="ETL22" s="189"/>
      <c r="ETM22" s="209"/>
      <c r="ETN22" s="179"/>
      <c r="ETO22" s="179"/>
      <c r="ETP22" s="179"/>
      <c r="ETQ22" s="179"/>
      <c r="ETR22" s="179"/>
      <c r="ETS22" s="179"/>
      <c r="ETT22" s="199"/>
      <c r="ETU22" s="199"/>
      <c r="ETV22" s="199"/>
      <c r="ETW22" s="199"/>
      <c r="ETX22" s="199"/>
      <c r="ETY22" s="199"/>
      <c r="ETZ22" s="199"/>
      <c r="EUA22" s="199"/>
      <c r="EUB22" s="189"/>
      <c r="EUC22" s="209"/>
      <c r="EUD22" s="179"/>
      <c r="EUE22" s="179"/>
      <c r="EUF22" s="179"/>
      <c r="EUG22" s="179"/>
      <c r="EUH22" s="179"/>
      <c r="EUI22" s="179"/>
      <c r="EUJ22" s="199"/>
      <c r="EUK22" s="199"/>
      <c r="EUL22" s="199"/>
      <c r="EUM22" s="199"/>
      <c r="EUN22" s="199"/>
      <c r="EUO22" s="199"/>
      <c r="EUP22" s="199"/>
      <c r="EUQ22" s="199"/>
      <c r="EUR22" s="189"/>
      <c r="EUS22" s="209"/>
      <c r="EUT22" s="179"/>
      <c r="EUU22" s="179"/>
      <c r="EUV22" s="179"/>
      <c r="EUW22" s="179"/>
      <c r="EUX22" s="179"/>
      <c r="EUY22" s="179"/>
      <c r="EUZ22" s="199"/>
      <c r="EVA22" s="199"/>
      <c r="EVB22" s="199"/>
      <c r="EVC22" s="199"/>
      <c r="EVD22" s="199"/>
      <c r="EVE22" s="199"/>
      <c r="EVF22" s="199"/>
      <c r="EVG22" s="199"/>
      <c r="EVH22" s="189"/>
      <c r="EVI22" s="209"/>
      <c r="EVJ22" s="179"/>
      <c r="EVK22" s="179"/>
      <c r="EVL22" s="179"/>
      <c r="EVM22" s="179"/>
      <c r="EVN22" s="179"/>
      <c r="EVO22" s="179"/>
      <c r="EVP22" s="199"/>
      <c r="EVQ22" s="199"/>
      <c r="EVR22" s="199"/>
      <c r="EVS22" s="199"/>
      <c r="EVT22" s="199"/>
      <c r="EVU22" s="199"/>
      <c r="EVV22" s="199"/>
      <c r="EVW22" s="199"/>
      <c r="EVX22" s="189"/>
      <c r="EVY22" s="209"/>
      <c r="EVZ22" s="179"/>
      <c r="EWA22" s="179"/>
      <c r="EWB22" s="179"/>
      <c r="EWC22" s="179"/>
      <c r="EWD22" s="179"/>
      <c r="EWE22" s="179"/>
      <c r="EWF22" s="199"/>
      <c r="EWG22" s="199"/>
      <c r="EWH22" s="199"/>
      <c r="EWI22" s="199"/>
      <c r="EWJ22" s="199"/>
      <c r="EWK22" s="199"/>
      <c r="EWL22" s="199"/>
      <c r="EWM22" s="199"/>
      <c r="EWN22" s="189"/>
      <c r="EWO22" s="209"/>
      <c r="EWP22" s="179"/>
      <c r="EWQ22" s="179"/>
      <c r="EWR22" s="179"/>
      <c r="EWS22" s="179"/>
      <c r="EWT22" s="179"/>
      <c r="EWU22" s="179"/>
      <c r="EWV22" s="199"/>
      <c r="EWW22" s="199"/>
      <c r="EWX22" s="199"/>
      <c r="EWY22" s="199"/>
      <c r="EWZ22" s="199"/>
      <c r="EXA22" s="199"/>
      <c r="EXB22" s="199"/>
      <c r="EXC22" s="199"/>
      <c r="EXD22" s="189"/>
      <c r="EXE22" s="209"/>
      <c r="EXF22" s="179"/>
      <c r="EXG22" s="179"/>
      <c r="EXH22" s="179"/>
      <c r="EXI22" s="179"/>
      <c r="EXJ22" s="179"/>
      <c r="EXK22" s="179"/>
      <c r="EXL22" s="199"/>
      <c r="EXM22" s="199"/>
      <c r="EXN22" s="199"/>
      <c r="EXO22" s="199"/>
      <c r="EXP22" s="199"/>
      <c r="EXQ22" s="199"/>
      <c r="EXR22" s="199"/>
      <c r="EXS22" s="199"/>
      <c r="EXT22" s="189"/>
      <c r="EXU22" s="209"/>
      <c r="EXV22" s="179"/>
      <c r="EXW22" s="179"/>
      <c r="EXX22" s="179"/>
      <c r="EXY22" s="179"/>
      <c r="EXZ22" s="179"/>
      <c r="EYA22" s="179"/>
      <c r="EYB22" s="199"/>
      <c r="EYC22" s="199"/>
      <c r="EYD22" s="199"/>
      <c r="EYE22" s="199"/>
      <c r="EYF22" s="199"/>
      <c r="EYG22" s="199"/>
      <c r="EYH22" s="199"/>
      <c r="EYI22" s="199"/>
      <c r="EYJ22" s="189"/>
      <c r="EYK22" s="209"/>
      <c r="EYL22" s="179"/>
      <c r="EYM22" s="179"/>
      <c r="EYN22" s="179"/>
      <c r="EYO22" s="179"/>
      <c r="EYP22" s="179"/>
      <c r="EYQ22" s="179"/>
      <c r="EYR22" s="199"/>
      <c r="EYS22" s="199"/>
      <c r="EYT22" s="199"/>
      <c r="EYU22" s="199"/>
      <c r="EYV22" s="199"/>
      <c r="EYW22" s="199"/>
      <c r="EYX22" s="199"/>
      <c r="EYY22" s="199"/>
      <c r="EYZ22" s="189"/>
      <c r="EZA22" s="209"/>
      <c r="EZB22" s="179"/>
      <c r="EZC22" s="179"/>
      <c r="EZD22" s="179"/>
      <c r="EZE22" s="179"/>
      <c r="EZF22" s="179"/>
      <c r="EZG22" s="179"/>
      <c r="EZH22" s="199"/>
      <c r="EZI22" s="199"/>
      <c r="EZJ22" s="199"/>
      <c r="EZK22" s="199"/>
      <c r="EZL22" s="199"/>
      <c r="EZM22" s="199"/>
      <c r="EZN22" s="199"/>
      <c r="EZO22" s="199"/>
      <c r="EZP22" s="189"/>
      <c r="EZQ22" s="209"/>
      <c r="EZR22" s="179"/>
      <c r="EZS22" s="179"/>
      <c r="EZT22" s="179"/>
      <c r="EZU22" s="179"/>
      <c r="EZV22" s="179"/>
      <c r="EZW22" s="179"/>
      <c r="EZX22" s="199"/>
      <c r="EZY22" s="199"/>
      <c r="EZZ22" s="199"/>
      <c r="FAA22" s="199"/>
      <c r="FAB22" s="199"/>
      <c r="FAC22" s="199"/>
      <c r="FAD22" s="199"/>
      <c r="FAE22" s="199"/>
      <c r="FAF22" s="189"/>
      <c r="FAG22" s="209"/>
      <c r="FAH22" s="179"/>
      <c r="FAI22" s="179"/>
      <c r="FAJ22" s="179"/>
      <c r="FAK22" s="179"/>
      <c r="FAL22" s="179"/>
      <c r="FAM22" s="179"/>
      <c r="FAN22" s="199"/>
      <c r="FAO22" s="199"/>
      <c r="FAP22" s="199"/>
      <c r="FAQ22" s="199"/>
      <c r="FAR22" s="199"/>
      <c r="FAS22" s="199"/>
      <c r="FAT22" s="199"/>
      <c r="FAU22" s="199"/>
      <c r="FAV22" s="189"/>
      <c r="FAW22" s="209"/>
      <c r="FAX22" s="179"/>
      <c r="FAY22" s="179"/>
      <c r="FAZ22" s="179"/>
      <c r="FBA22" s="179"/>
      <c r="FBB22" s="179"/>
      <c r="FBC22" s="179"/>
      <c r="FBD22" s="199"/>
      <c r="FBE22" s="199"/>
      <c r="FBF22" s="199"/>
      <c r="FBG22" s="199"/>
      <c r="FBH22" s="199"/>
      <c r="FBI22" s="199"/>
      <c r="FBJ22" s="199"/>
      <c r="FBK22" s="199"/>
      <c r="FBL22" s="189"/>
      <c r="FBM22" s="209"/>
      <c r="FBN22" s="179"/>
      <c r="FBO22" s="179"/>
      <c r="FBP22" s="179"/>
      <c r="FBQ22" s="179"/>
      <c r="FBR22" s="179"/>
      <c r="FBS22" s="179"/>
      <c r="FBT22" s="199"/>
      <c r="FBU22" s="199"/>
      <c r="FBV22" s="199"/>
      <c r="FBW22" s="199"/>
      <c r="FBX22" s="199"/>
      <c r="FBY22" s="199"/>
      <c r="FBZ22" s="199"/>
      <c r="FCA22" s="199"/>
      <c r="FCB22" s="189"/>
      <c r="FCC22" s="209"/>
      <c r="FCD22" s="179"/>
      <c r="FCE22" s="179"/>
      <c r="FCF22" s="179"/>
      <c r="FCG22" s="179"/>
      <c r="FCH22" s="179"/>
      <c r="FCI22" s="179"/>
      <c r="FCJ22" s="199"/>
      <c r="FCK22" s="199"/>
      <c r="FCL22" s="199"/>
      <c r="FCM22" s="199"/>
      <c r="FCN22" s="199"/>
      <c r="FCO22" s="199"/>
      <c r="FCP22" s="199"/>
      <c r="FCQ22" s="199"/>
      <c r="FCR22" s="189"/>
      <c r="FCS22" s="209"/>
      <c r="FCT22" s="179"/>
      <c r="FCU22" s="179"/>
      <c r="FCV22" s="179"/>
      <c r="FCW22" s="179"/>
      <c r="FCX22" s="179"/>
      <c r="FCY22" s="179"/>
      <c r="FCZ22" s="199"/>
      <c r="FDA22" s="199"/>
      <c r="FDB22" s="199"/>
      <c r="FDC22" s="199"/>
      <c r="FDD22" s="199"/>
      <c r="FDE22" s="199"/>
      <c r="FDF22" s="199"/>
      <c r="FDG22" s="199"/>
      <c r="FDH22" s="189"/>
      <c r="FDI22" s="209"/>
      <c r="FDJ22" s="179"/>
      <c r="FDK22" s="179"/>
      <c r="FDL22" s="179"/>
      <c r="FDM22" s="179"/>
      <c r="FDN22" s="179"/>
      <c r="FDO22" s="179"/>
      <c r="FDP22" s="199"/>
      <c r="FDQ22" s="199"/>
      <c r="FDR22" s="199"/>
      <c r="FDS22" s="199"/>
      <c r="FDT22" s="199"/>
      <c r="FDU22" s="199"/>
      <c r="FDV22" s="199"/>
      <c r="FDW22" s="199"/>
      <c r="FDX22" s="189"/>
      <c r="FDY22" s="209"/>
      <c r="FDZ22" s="179"/>
      <c r="FEA22" s="179"/>
      <c r="FEB22" s="179"/>
      <c r="FEC22" s="179"/>
      <c r="FED22" s="179"/>
      <c r="FEE22" s="179"/>
      <c r="FEF22" s="199"/>
      <c r="FEG22" s="199"/>
      <c r="FEH22" s="199"/>
      <c r="FEI22" s="199"/>
      <c r="FEJ22" s="199"/>
      <c r="FEK22" s="199"/>
      <c r="FEL22" s="199"/>
      <c r="FEM22" s="199"/>
      <c r="FEN22" s="189"/>
      <c r="FEO22" s="209"/>
      <c r="FEP22" s="179"/>
      <c r="FEQ22" s="179"/>
      <c r="FER22" s="179"/>
      <c r="FES22" s="179"/>
      <c r="FET22" s="179"/>
      <c r="FEU22" s="179"/>
      <c r="FEV22" s="199"/>
      <c r="FEW22" s="199"/>
      <c r="FEX22" s="199"/>
      <c r="FEY22" s="199"/>
      <c r="FEZ22" s="199"/>
      <c r="FFA22" s="199"/>
      <c r="FFB22" s="199"/>
      <c r="FFC22" s="199"/>
      <c r="FFD22" s="189"/>
      <c r="FFE22" s="209"/>
      <c r="FFF22" s="179"/>
      <c r="FFG22" s="179"/>
      <c r="FFH22" s="179"/>
      <c r="FFI22" s="179"/>
      <c r="FFJ22" s="179"/>
      <c r="FFK22" s="179"/>
      <c r="FFL22" s="199"/>
      <c r="FFM22" s="199"/>
      <c r="FFN22" s="199"/>
      <c r="FFO22" s="199"/>
      <c r="FFP22" s="199"/>
      <c r="FFQ22" s="199"/>
      <c r="FFR22" s="199"/>
      <c r="FFS22" s="199"/>
      <c r="FFT22" s="189"/>
      <c r="FFU22" s="209"/>
      <c r="FFV22" s="179"/>
      <c r="FFW22" s="179"/>
      <c r="FFX22" s="179"/>
      <c r="FFY22" s="179"/>
      <c r="FFZ22" s="179"/>
      <c r="FGA22" s="179"/>
      <c r="FGB22" s="199"/>
      <c r="FGC22" s="199"/>
      <c r="FGD22" s="199"/>
      <c r="FGE22" s="199"/>
      <c r="FGF22" s="199"/>
      <c r="FGG22" s="199"/>
      <c r="FGH22" s="199"/>
      <c r="FGI22" s="199"/>
      <c r="FGJ22" s="189"/>
      <c r="FGK22" s="209"/>
      <c r="FGL22" s="179"/>
      <c r="FGM22" s="179"/>
      <c r="FGN22" s="179"/>
      <c r="FGO22" s="179"/>
      <c r="FGP22" s="179"/>
      <c r="FGQ22" s="179"/>
      <c r="FGR22" s="199"/>
      <c r="FGS22" s="199"/>
      <c r="FGT22" s="199"/>
      <c r="FGU22" s="199"/>
      <c r="FGV22" s="199"/>
      <c r="FGW22" s="199"/>
      <c r="FGX22" s="199"/>
      <c r="FGY22" s="199"/>
      <c r="FGZ22" s="189"/>
      <c r="FHA22" s="209"/>
      <c r="FHB22" s="179"/>
      <c r="FHC22" s="179"/>
      <c r="FHD22" s="179"/>
      <c r="FHE22" s="179"/>
      <c r="FHF22" s="179"/>
      <c r="FHG22" s="179"/>
      <c r="FHH22" s="199"/>
      <c r="FHI22" s="199"/>
      <c r="FHJ22" s="199"/>
      <c r="FHK22" s="199"/>
      <c r="FHL22" s="199"/>
      <c r="FHM22" s="199"/>
      <c r="FHN22" s="199"/>
      <c r="FHO22" s="199"/>
      <c r="FHP22" s="189"/>
      <c r="FHQ22" s="209"/>
      <c r="FHR22" s="179"/>
      <c r="FHS22" s="179"/>
      <c r="FHT22" s="179"/>
      <c r="FHU22" s="179"/>
      <c r="FHV22" s="179"/>
      <c r="FHW22" s="179"/>
      <c r="FHX22" s="199"/>
      <c r="FHY22" s="199"/>
      <c r="FHZ22" s="199"/>
      <c r="FIA22" s="199"/>
      <c r="FIB22" s="199"/>
      <c r="FIC22" s="199"/>
      <c r="FID22" s="199"/>
      <c r="FIE22" s="199"/>
      <c r="FIF22" s="189"/>
      <c r="FIG22" s="209"/>
      <c r="FIH22" s="179"/>
      <c r="FII22" s="179"/>
      <c r="FIJ22" s="179"/>
      <c r="FIK22" s="179"/>
      <c r="FIL22" s="179"/>
      <c r="FIM22" s="179"/>
      <c r="FIN22" s="199"/>
      <c r="FIO22" s="199"/>
      <c r="FIP22" s="199"/>
      <c r="FIQ22" s="199"/>
      <c r="FIR22" s="199"/>
      <c r="FIS22" s="199"/>
      <c r="FIT22" s="199"/>
      <c r="FIU22" s="199"/>
      <c r="FIV22" s="189"/>
      <c r="FIW22" s="209"/>
      <c r="FIX22" s="179"/>
      <c r="FIY22" s="179"/>
      <c r="FIZ22" s="179"/>
      <c r="FJA22" s="179"/>
      <c r="FJB22" s="179"/>
      <c r="FJC22" s="179"/>
      <c r="FJD22" s="199"/>
      <c r="FJE22" s="199"/>
      <c r="FJF22" s="199"/>
      <c r="FJG22" s="199"/>
      <c r="FJH22" s="199"/>
      <c r="FJI22" s="199"/>
      <c r="FJJ22" s="199"/>
      <c r="FJK22" s="199"/>
      <c r="FJL22" s="189"/>
      <c r="FJM22" s="209"/>
      <c r="FJN22" s="179"/>
      <c r="FJO22" s="179"/>
      <c r="FJP22" s="179"/>
      <c r="FJQ22" s="179"/>
      <c r="FJR22" s="179"/>
      <c r="FJS22" s="179"/>
      <c r="FJT22" s="199"/>
      <c r="FJU22" s="199"/>
      <c r="FJV22" s="199"/>
      <c r="FJW22" s="199"/>
      <c r="FJX22" s="199"/>
      <c r="FJY22" s="199"/>
      <c r="FJZ22" s="199"/>
      <c r="FKA22" s="199"/>
      <c r="FKB22" s="189"/>
      <c r="FKC22" s="209"/>
      <c r="FKD22" s="179"/>
      <c r="FKE22" s="179"/>
      <c r="FKF22" s="179"/>
      <c r="FKG22" s="179"/>
      <c r="FKH22" s="179"/>
      <c r="FKI22" s="179"/>
      <c r="FKJ22" s="199"/>
      <c r="FKK22" s="199"/>
      <c r="FKL22" s="199"/>
      <c r="FKM22" s="199"/>
      <c r="FKN22" s="199"/>
      <c r="FKO22" s="199"/>
      <c r="FKP22" s="199"/>
      <c r="FKQ22" s="199"/>
      <c r="FKR22" s="189"/>
      <c r="FKS22" s="209"/>
      <c r="FKT22" s="179"/>
      <c r="FKU22" s="179"/>
      <c r="FKV22" s="179"/>
      <c r="FKW22" s="179"/>
      <c r="FKX22" s="179"/>
      <c r="FKY22" s="179"/>
      <c r="FKZ22" s="199"/>
      <c r="FLA22" s="199"/>
      <c r="FLB22" s="199"/>
      <c r="FLC22" s="199"/>
      <c r="FLD22" s="199"/>
      <c r="FLE22" s="199"/>
      <c r="FLF22" s="199"/>
      <c r="FLG22" s="199"/>
      <c r="FLH22" s="189"/>
      <c r="FLI22" s="209"/>
      <c r="FLJ22" s="179"/>
      <c r="FLK22" s="179"/>
      <c r="FLL22" s="179"/>
      <c r="FLM22" s="179"/>
      <c r="FLN22" s="179"/>
      <c r="FLO22" s="179"/>
      <c r="FLP22" s="199"/>
      <c r="FLQ22" s="199"/>
      <c r="FLR22" s="199"/>
      <c r="FLS22" s="199"/>
      <c r="FLT22" s="199"/>
      <c r="FLU22" s="199"/>
      <c r="FLV22" s="199"/>
      <c r="FLW22" s="199"/>
      <c r="FLX22" s="189"/>
      <c r="FLY22" s="209"/>
      <c r="FLZ22" s="179"/>
      <c r="FMA22" s="179"/>
      <c r="FMB22" s="179"/>
      <c r="FMC22" s="179"/>
      <c r="FMD22" s="179"/>
      <c r="FME22" s="179"/>
      <c r="FMF22" s="199"/>
      <c r="FMG22" s="199"/>
      <c r="FMH22" s="199"/>
      <c r="FMI22" s="199"/>
      <c r="FMJ22" s="199"/>
      <c r="FMK22" s="199"/>
      <c r="FML22" s="199"/>
      <c r="FMM22" s="199"/>
      <c r="FMN22" s="189"/>
      <c r="FMO22" s="209"/>
      <c r="FMP22" s="179"/>
      <c r="FMQ22" s="179"/>
      <c r="FMR22" s="179"/>
      <c r="FMS22" s="179"/>
      <c r="FMT22" s="179"/>
      <c r="FMU22" s="179"/>
      <c r="FMV22" s="199"/>
      <c r="FMW22" s="199"/>
      <c r="FMX22" s="199"/>
      <c r="FMY22" s="199"/>
      <c r="FMZ22" s="199"/>
      <c r="FNA22" s="199"/>
      <c r="FNB22" s="199"/>
      <c r="FNC22" s="199"/>
      <c r="FND22" s="189"/>
      <c r="FNE22" s="209"/>
      <c r="FNF22" s="179"/>
      <c r="FNG22" s="179"/>
      <c r="FNH22" s="179"/>
      <c r="FNI22" s="179"/>
      <c r="FNJ22" s="179"/>
      <c r="FNK22" s="179"/>
      <c r="FNL22" s="199"/>
      <c r="FNM22" s="199"/>
      <c r="FNN22" s="199"/>
      <c r="FNO22" s="199"/>
      <c r="FNP22" s="199"/>
      <c r="FNQ22" s="199"/>
      <c r="FNR22" s="199"/>
      <c r="FNS22" s="199"/>
      <c r="FNT22" s="189"/>
      <c r="FNU22" s="209"/>
      <c r="FNV22" s="179"/>
      <c r="FNW22" s="179"/>
      <c r="FNX22" s="179"/>
      <c r="FNY22" s="179"/>
      <c r="FNZ22" s="179"/>
      <c r="FOA22" s="179"/>
      <c r="FOB22" s="199"/>
      <c r="FOC22" s="199"/>
      <c r="FOD22" s="199"/>
      <c r="FOE22" s="199"/>
      <c r="FOF22" s="199"/>
      <c r="FOG22" s="199"/>
      <c r="FOH22" s="199"/>
      <c r="FOI22" s="199"/>
      <c r="FOJ22" s="189"/>
      <c r="FOK22" s="209"/>
      <c r="FOL22" s="179"/>
      <c r="FOM22" s="179"/>
      <c r="FON22" s="179"/>
      <c r="FOO22" s="179"/>
      <c r="FOP22" s="179"/>
      <c r="FOQ22" s="179"/>
      <c r="FOR22" s="199"/>
      <c r="FOS22" s="199"/>
      <c r="FOT22" s="199"/>
      <c r="FOU22" s="199"/>
      <c r="FOV22" s="199"/>
      <c r="FOW22" s="199"/>
      <c r="FOX22" s="199"/>
      <c r="FOY22" s="199"/>
      <c r="FOZ22" s="189"/>
      <c r="FPA22" s="209"/>
      <c r="FPB22" s="179"/>
      <c r="FPC22" s="179"/>
      <c r="FPD22" s="179"/>
      <c r="FPE22" s="179"/>
      <c r="FPF22" s="179"/>
      <c r="FPG22" s="179"/>
      <c r="FPH22" s="199"/>
      <c r="FPI22" s="199"/>
      <c r="FPJ22" s="199"/>
      <c r="FPK22" s="199"/>
      <c r="FPL22" s="199"/>
      <c r="FPM22" s="199"/>
      <c r="FPN22" s="199"/>
      <c r="FPO22" s="199"/>
      <c r="FPP22" s="189"/>
      <c r="FPQ22" s="209"/>
      <c r="FPR22" s="179"/>
      <c r="FPS22" s="179"/>
      <c r="FPT22" s="179"/>
      <c r="FPU22" s="179"/>
      <c r="FPV22" s="179"/>
      <c r="FPW22" s="179"/>
      <c r="FPX22" s="199"/>
      <c r="FPY22" s="199"/>
      <c r="FPZ22" s="199"/>
      <c r="FQA22" s="199"/>
      <c r="FQB22" s="199"/>
      <c r="FQC22" s="199"/>
      <c r="FQD22" s="199"/>
      <c r="FQE22" s="199"/>
      <c r="FQF22" s="189"/>
      <c r="FQG22" s="209"/>
      <c r="FQH22" s="179"/>
      <c r="FQI22" s="179"/>
      <c r="FQJ22" s="179"/>
      <c r="FQK22" s="179"/>
      <c r="FQL22" s="179"/>
      <c r="FQM22" s="179"/>
      <c r="FQN22" s="199"/>
      <c r="FQO22" s="199"/>
      <c r="FQP22" s="199"/>
      <c r="FQQ22" s="199"/>
      <c r="FQR22" s="199"/>
      <c r="FQS22" s="199"/>
      <c r="FQT22" s="199"/>
      <c r="FQU22" s="199"/>
      <c r="FQV22" s="189"/>
      <c r="FQW22" s="209"/>
      <c r="FQX22" s="179"/>
      <c r="FQY22" s="179"/>
      <c r="FQZ22" s="179"/>
      <c r="FRA22" s="179"/>
      <c r="FRB22" s="179"/>
      <c r="FRC22" s="179"/>
      <c r="FRD22" s="199"/>
      <c r="FRE22" s="199"/>
      <c r="FRF22" s="199"/>
      <c r="FRG22" s="199"/>
      <c r="FRH22" s="199"/>
      <c r="FRI22" s="199"/>
      <c r="FRJ22" s="199"/>
      <c r="FRK22" s="199"/>
      <c r="FRL22" s="189"/>
      <c r="FRM22" s="209"/>
      <c r="FRN22" s="179"/>
      <c r="FRO22" s="179"/>
      <c r="FRP22" s="179"/>
      <c r="FRQ22" s="179"/>
      <c r="FRR22" s="179"/>
      <c r="FRS22" s="179"/>
      <c r="FRT22" s="199"/>
      <c r="FRU22" s="199"/>
      <c r="FRV22" s="199"/>
      <c r="FRW22" s="199"/>
      <c r="FRX22" s="199"/>
      <c r="FRY22" s="199"/>
      <c r="FRZ22" s="199"/>
      <c r="FSA22" s="199"/>
      <c r="FSB22" s="189"/>
      <c r="FSC22" s="209"/>
      <c r="FSD22" s="179"/>
      <c r="FSE22" s="179"/>
      <c r="FSF22" s="179"/>
      <c r="FSG22" s="179"/>
      <c r="FSH22" s="179"/>
      <c r="FSI22" s="179"/>
      <c r="FSJ22" s="199"/>
      <c r="FSK22" s="199"/>
      <c r="FSL22" s="199"/>
      <c r="FSM22" s="199"/>
      <c r="FSN22" s="199"/>
      <c r="FSO22" s="199"/>
      <c r="FSP22" s="199"/>
      <c r="FSQ22" s="199"/>
      <c r="FSR22" s="189"/>
      <c r="FSS22" s="209"/>
      <c r="FST22" s="179"/>
      <c r="FSU22" s="179"/>
      <c r="FSV22" s="179"/>
      <c r="FSW22" s="179"/>
      <c r="FSX22" s="179"/>
      <c r="FSY22" s="179"/>
      <c r="FSZ22" s="199"/>
      <c r="FTA22" s="199"/>
      <c r="FTB22" s="199"/>
      <c r="FTC22" s="199"/>
      <c r="FTD22" s="199"/>
      <c r="FTE22" s="199"/>
      <c r="FTF22" s="199"/>
      <c r="FTG22" s="199"/>
      <c r="FTH22" s="189"/>
      <c r="FTI22" s="209"/>
      <c r="FTJ22" s="179"/>
      <c r="FTK22" s="179"/>
      <c r="FTL22" s="179"/>
      <c r="FTM22" s="179"/>
      <c r="FTN22" s="179"/>
      <c r="FTO22" s="179"/>
      <c r="FTP22" s="199"/>
      <c r="FTQ22" s="199"/>
      <c r="FTR22" s="199"/>
      <c r="FTS22" s="199"/>
      <c r="FTT22" s="199"/>
      <c r="FTU22" s="199"/>
      <c r="FTV22" s="199"/>
      <c r="FTW22" s="199"/>
      <c r="FTX22" s="189"/>
      <c r="FTY22" s="209"/>
      <c r="FTZ22" s="179"/>
      <c r="FUA22" s="179"/>
      <c r="FUB22" s="179"/>
      <c r="FUC22" s="179"/>
      <c r="FUD22" s="179"/>
      <c r="FUE22" s="179"/>
      <c r="FUF22" s="199"/>
      <c r="FUG22" s="199"/>
      <c r="FUH22" s="199"/>
      <c r="FUI22" s="199"/>
      <c r="FUJ22" s="199"/>
      <c r="FUK22" s="199"/>
      <c r="FUL22" s="199"/>
      <c r="FUM22" s="199"/>
      <c r="FUN22" s="189"/>
      <c r="FUO22" s="209"/>
      <c r="FUP22" s="179"/>
      <c r="FUQ22" s="179"/>
      <c r="FUR22" s="179"/>
      <c r="FUS22" s="179"/>
      <c r="FUT22" s="179"/>
      <c r="FUU22" s="179"/>
      <c r="FUV22" s="199"/>
      <c r="FUW22" s="199"/>
      <c r="FUX22" s="199"/>
      <c r="FUY22" s="199"/>
      <c r="FUZ22" s="199"/>
      <c r="FVA22" s="199"/>
      <c r="FVB22" s="199"/>
      <c r="FVC22" s="199"/>
      <c r="FVD22" s="189"/>
      <c r="FVE22" s="209"/>
      <c r="FVF22" s="179"/>
      <c r="FVG22" s="179"/>
      <c r="FVH22" s="179"/>
      <c r="FVI22" s="179"/>
      <c r="FVJ22" s="179"/>
      <c r="FVK22" s="179"/>
      <c r="FVL22" s="199"/>
      <c r="FVM22" s="199"/>
      <c r="FVN22" s="199"/>
      <c r="FVO22" s="199"/>
      <c r="FVP22" s="199"/>
      <c r="FVQ22" s="199"/>
      <c r="FVR22" s="199"/>
      <c r="FVS22" s="199"/>
      <c r="FVT22" s="189"/>
      <c r="FVU22" s="209"/>
      <c r="FVV22" s="179"/>
      <c r="FVW22" s="179"/>
      <c r="FVX22" s="179"/>
      <c r="FVY22" s="179"/>
      <c r="FVZ22" s="179"/>
      <c r="FWA22" s="179"/>
      <c r="FWB22" s="199"/>
      <c r="FWC22" s="199"/>
      <c r="FWD22" s="199"/>
      <c r="FWE22" s="199"/>
      <c r="FWF22" s="199"/>
      <c r="FWG22" s="199"/>
      <c r="FWH22" s="199"/>
      <c r="FWI22" s="199"/>
      <c r="FWJ22" s="189"/>
      <c r="FWK22" s="209"/>
      <c r="FWL22" s="179"/>
      <c r="FWM22" s="179"/>
      <c r="FWN22" s="179"/>
      <c r="FWO22" s="179"/>
      <c r="FWP22" s="179"/>
      <c r="FWQ22" s="179"/>
      <c r="FWR22" s="199"/>
      <c r="FWS22" s="199"/>
      <c r="FWT22" s="199"/>
      <c r="FWU22" s="199"/>
      <c r="FWV22" s="199"/>
      <c r="FWW22" s="199"/>
      <c r="FWX22" s="199"/>
      <c r="FWY22" s="199"/>
      <c r="FWZ22" s="189"/>
      <c r="FXA22" s="209"/>
      <c r="FXB22" s="179"/>
      <c r="FXC22" s="179"/>
      <c r="FXD22" s="179"/>
      <c r="FXE22" s="179"/>
      <c r="FXF22" s="179"/>
      <c r="FXG22" s="179"/>
      <c r="FXH22" s="199"/>
      <c r="FXI22" s="199"/>
      <c r="FXJ22" s="199"/>
      <c r="FXK22" s="199"/>
      <c r="FXL22" s="199"/>
      <c r="FXM22" s="199"/>
      <c r="FXN22" s="199"/>
      <c r="FXO22" s="199"/>
      <c r="FXP22" s="189"/>
      <c r="FXQ22" s="209"/>
      <c r="FXR22" s="179"/>
      <c r="FXS22" s="179"/>
      <c r="FXT22" s="179"/>
      <c r="FXU22" s="179"/>
      <c r="FXV22" s="179"/>
      <c r="FXW22" s="179"/>
      <c r="FXX22" s="199"/>
      <c r="FXY22" s="199"/>
      <c r="FXZ22" s="199"/>
      <c r="FYA22" s="199"/>
      <c r="FYB22" s="199"/>
      <c r="FYC22" s="199"/>
      <c r="FYD22" s="199"/>
      <c r="FYE22" s="199"/>
      <c r="FYF22" s="189"/>
      <c r="FYG22" s="209"/>
      <c r="FYH22" s="179"/>
      <c r="FYI22" s="179"/>
      <c r="FYJ22" s="179"/>
      <c r="FYK22" s="179"/>
      <c r="FYL22" s="179"/>
      <c r="FYM22" s="179"/>
      <c r="FYN22" s="199"/>
      <c r="FYO22" s="199"/>
      <c r="FYP22" s="199"/>
      <c r="FYQ22" s="199"/>
      <c r="FYR22" s="199"/>
      <c r="FYS22" s="199"/>
      <c r="FYT22" s="199"/>
      <c r="FYU22" s="199"/>
      <c r="FYV22" s="189"/>
      <c r="FYW22" s="209"/>
      <c r="FYX22" s="179"/>
      <c r="FYY22" s="179"/>
      <c r="FYZ22" s="179"/>
      <c r="FZA22" s="179"/>
      <c r="FZB22" s="179"/>
      <c r="FZC22" s="179"/>
      <c r="FZD22" s="199"/>
      <c r="FZE22" s="199"/>
      <c r="FZF22" s="199"/>
      <c r="FZG22" s="199"/>
      <c r="FZH22" s="199"/>
      <c r="FZI22" s="199"/>
      <c r="FZJ22" s="199"/>
      <c r="FZK22" s="199"/>
      <c r="FZL22" s="189"/>
      <c r="FZM22" s="209"/>
      <c r="FZN22" s="179"/>
      <c r="FZO22" s="179"/>
      <c r="FZP22" s="179"/>
      <c r="FZQ22" s="179"/>
      <c r="FZR22" s="179"/>
      <c r="FZS22" s="179"/>
      <c r="FZT22" s="199"/>
      <c r="FZU22" s="199"/>
      <c r="FZV22" s="199"/>
      <c r="FZW22" s="199"/>
      <c r="FZX22" s="199"/>
      <c r="FZY22" s="199"/>
      <c r="FZZ22" s="199"/>
      <c r="GAA22" s="199"/>
      <c r="GAB22" s="189"/>
      <c r="GAC22" s="209"/>
      <c r="GAD22" s="179"/>
      <c r="GAE22" s="179"/>
      <c r="GAF22" s="179"/>
      <c r="GAG22" s="179"/>
      <c r="GAH22" s="179"/>
      <c r="GAI22" s="179"/>
      <c r="GAJ22" s="199"/>
      <c r="GAK22" s="199"/>
      <c r="GAL22" s="199"/>
      <c r="GAM22" s="199"/>
      <c r="GAN22" s="199"/>
      <c r="GAO22" s="199"/>
      <c r="GAP22" s="199"/>
      <c r="GAQ22" s="199"/>
      <c r="GAR22" s="189"/>
      <c r="GAS22" s="209"/>
      <c r="GAT22" s="179"/>
      <c r="GAU22" s="179"/>
      <c r="GAV22" s="179"/>
      <c r="GAW22" s="179"/>
      <c r="GAX22" s="179"/>
      <c r="GAY22" s="179"/>
      <c r="GAZ22" s="199"/>
      <c r="GBA22" s="199"/>
      <c r="GBB22" s="199"/>
      <c r="GBC22" s="199"/>
      <c r="GBD22" s="199"/>
      <c r="GBE22" s="199"/>
      <c r="GBF22" s="199"/>
      <c r="GBG22" s="199"/>
      <c r="GBH22" s="189"/>
      <c r="GBI22" s="209"/>
      <c r="GBJ22" s="179"/>
      <c r="GBK22" s="179"/>
      <c r="GBL22" s="179"/>
      <c r="GBM22" s="179"/>
      <c r="GBN22" s="179"/>
      <c r="GBO22" s="179"/>
      <c r="GBP22" s="199"/>
      <c r="GBQ22" s="199"/>
      <c r="GBR22" s="199"/>
      <c r="GBS22" s="199"/>
      <c r="GBT22" s="199"/>
      <c r="GBU22" s="199"/>
      <c r="GBV22" s="199"/>
      <c r="GBW22" s="199"/>
      <c r="GBX22" s="189"/>
      <c r="GBY22" s="209"/>
      <c r="GBZ22" s="179"/>
      <c r="GCA22" s="179"/>
      <c r="GCB22" s="179"/>
      <c r="GCC22" s="179"/>
      <c r="GCD22" s="179"/>
      <c r="GCE22" s="179"/>
      <c r="GCF22" s="199"/>
      <c r="GCG22" s="199"/>
      <c r="GCH22" s="199"/>
      <c r="GCI22" s="199"/>
      <c r="GCJ22" s="199"/>
      <c r="GCK22" s="199"/>
      <c r="GCL22" s="199"/>
      <c r="GCM22" s="199"/>
      <c r="GCN22" s="189"/>
      <c r="GCO22" s="209"/>
      <c r="GCP22" s="179"/>
      <c r="GCQ22" s="179"/>
      <c r="GCR22" s="179"/>
      <c r="GCS22" s="179"/>
      <c r="GCT22" s="179"/>
      <c r="GCU22" s="179"/>
      <c r="GCV22" s="199"/>
      <c r="GCW22" s="199"/>
      <c r="GCX22" s="199"/>
      <c r="GCY22" s="199"/>
      <c r="GCZ22" s="199"/>
      <c r="GDA22" s="199"/>
      <c r="GDB22" s="199"/>
      <c r="GDC22" s="199"/>
      <c r="GDD22" s="189"/>
      <c r="GDE22" s="209"/>
      <c r="GDF22" s="179"/>
      <c r="GDG22" s="179"/>
      <c r="GDH22" s="179"/>
      <c r="GDI22" s="179"/>
      <c r="GDJ22" s="179"/>
      <c r="GDK22" s="179"/>
      <c r="GDL22" s="199"/>
      <c r="GDM22" s="199"/>
      <c r="GDN22" s="199"/>
      <c r="GDO22" s="199"/>
      <c r="GDP22" s="199"/>
      <c r="GDQ22" s="199"/>
      <c r="GDR22" s="199"/>
      <c r="GDS22" s="199"/>
      <c r="GDT22" s="189"/>
      <c r="GDU22" s="209"/>
      <c r="GDV22" s="179"/>
      <c r="GDW22" s="179"/>
      <c r="GDX22" s="179"/>
      <c r="GDY22" s="179"/>
      <c r="GDZ22" s="179"/>
      <c r="GEA22" s="179"/>
      <c r="GEB22" s="199"/>
      <c r="GEC22" s="199"/>
      <c r="GED22" s="199"/>
      <c r="GEE22" s="199"/>
      <c r="GEF22" s="199"/>
      <c r="GEG22" s="199"/>
      <c r="GEH22" s="199"/>
      <c r="GEI22" s="199"/>
      <c r="GEJ22" s="189"/>
      <c r="GEK22" s="209"/>
      <c r="GEL22" s="179"/>
      <c r="GEM22" s="179"/>
      <c r="GEN22" s="179"/>
      <c r="GEO22" s="179"/>
      <c r="GEP22" s="179"/>
      <c r="GEQ22" s="179"/>
      <c r="GER22" s="199"/>
      <c r="GES22" s="199"/>
      <c r="GET22" s="199"/>
      <c r="GEU22" s="199"/>
      <c r="GEV22" s="199"/>
      <c r="GEW22" s="199"/>
      <c r="GEX22" s="199"/>
      <c r="GEY22" s="199"/>
      <c r="GEZ22" s="189"/>
      <c r="GFA22" s="209"/>
      <c r="GFB22" s="179"/>
      <c r="GFC22" s="179"/>
      <c r="GFD22" s="179"/>
      <c r="GFE22" s="179"/>
      <c r="GFF22" s="179"/>
      <c r="GFG22" s="179"/>
      <c r="GFH22" s="199"/>
      <c r="GFI22" s="199"/>
      <c r="GFJ22" s="199"/>
      <c r="GFK22" s="199"/>
      <c r="GFL22" s="199"/>
      <c r="GFM22" s="199"/>
      <c r="GFN22" s="199"/>
      <c r="GFO22" s="199"/>
      <c r="GFP22" s="189"/>
      <c r="GFQ22" s="209"/>
      <c r="GFR22" s="179"/>
      <c r="GFS22" s="179"/>
      <c r="GFT22" s="179"/>
      <c r="GFU22" s="179"/>
      <c r="GFV22" s="179"/>
      <c r="GFW22" s="179"/>
      <c r="GFX22" s="199"/>
      <c r="GFY22" s="199"/>
      <c r="GFZ22" s="199"/>
      <c r="GGA22" s="199"/>
      <c r="GGB22" s="199"/>
      <c r="GGC22" s="199"/>
      <c r="GGD22" s="199"/>
      <c r="GGE22" s="199"/>
      <c r="GGF22" s="189"/>
      <c r="GGG22" s="209"/>
      <c r="GGH22" s="179"/>
      <c r="GGI22" s="179"/>
      <c r="GGJ22" s="179"/>
      <c r="GGK22" s="179"/>
      <c r="GGL22" s="179"/>
      <c r="GGM22" s="179"/>
      <c r="GGN22" s="199"/>
      <c r="GGO22" s="199"/>
      <c r="GGP22" s="199"/>
      <c r="GGQ22" s="199"/>
      <c r="GGR22" s="199"/>
      <c r="GGS22" s="199"/>
      <c r="GGT22" s="199"/>
      <c r="GGU22" s="199"/>
      <c r="GGV22" s="189"/>
      <c r="GGW22" s="209"/>
      <c r="GGX22" s="179"/>
      <c r="GGY22" s="179"/>
      <c r="GGZ22" s="179"/>
      <c r="GHA22" s="179"/>
      <c r="GHB22" s="179"/>
      <c r="GHC22" s="179"/>
      <c r="GHD22" s="199"/>
      <c r="GHE22" s="199"/>
      <c r="GHF22" s="199"/>
      <c r="GHG22" s="199"/>
      <c r="GHH22" s="199"/>
      <c r="GHI22" s="199"/>
      <c r="GHJ22" s="199"/>
      <c r="GHK22" s="199"/>
      <c r="GHL22" s="189"/>
      <c r="GHM22" s="209"/>
      <c r="GHN22" s="179"/>
      <c r="GHO22" s="179"/>
      <c r="GHP22" s="179"/>
      <c r="GHQ22" s="179"/>
      <c r="GHR22" s="179"/>
      <c r="GHS22" s="179"/>
      <c r="GHT22" s="199"/>
      <c r="GHU22" s="199"/>
      <c r="GHV22" s="199"/>
      <c r="GHW22" s="199"/>
      <c r="GHX22" s="199"/>
      <c r="GHY22" s="199"/>
      <c r="GHZ22" s="199"/>
      <c r="GIA22" s="199"/>
      <c r="GIB22" s="189"/>
      <c r="GIC22" s="209"/>
      <c r="GID22" s="179"/>
      <c r="GIE22" s="179"/>
      <c r="GIF22" s="179"/>
      <c r="GIG22" s="179"/>
      <c r="GIH22" s="179"/>
      <c r="GII22" s="179"/>
      <c r="GIJ22" s="199"/>
      <c r="GIK22" s="199"/>
      <c r="GIL22" s="199"/>
      <c r="GIM22" s="199"/>
      <c r="GIN22" s="199"/>
      <c r="GIO22" s="199"/>
      <c r="GIP22" s="199"/>
      <c r="GIQ22" s="199"/>
      <c r="GIR22" s="189"/>
      <c r="GIS22" s="209"/>
      <c r="GIT22" s="179"/>
      <c r="GIU22" s="179"/>
      <c r="GIV22" s="179"/>
      <c r="GIW22" s="179"/>
      <c r="GIX22" s="179"/>
      <c r="GIY22" s="179"/>
      <c r="GIZ22" s="199"/>
      <c r="GJA22" s="199"/>
      <c r="GJB22" s="199"/>
      <c r="GJC22" s="199"/>
      <c r="GJD22" s="199"/>
      <c r="GJE22" s="199"/>
      <c r="GJF22" s="199"/>
      <c r="GJG22" s="199"/>
      <c r="GJH22" s="189"/>
      <c r="GJI22" s="209"/>
      <c r="GJJ22" s="179"/>
      <c r="GJK22" s="179"/>
      <c r="GJL22" s="179"/>
      <c r="GJM22" s="179"/>
      <c r="GJN22" s="179"/>
      <c r="GJO22" s="179"/>
      <c r="GJP22" s="199"/>
      <c r="GJQ22" s="199"/>
      <c r="GJR22" s="199"/>
      <c r="GJS22" s="199"/>
      <c r="GJT22" s="199"/>
      <c r="GJU22" s="199"/>
      <c r="GJV22" s="199"/>
      <c r="GJW22" s="199"/>
      <c r="GJX22" s="189"/>
      <c r="GJY22" s="209"/>
      <c r="GJZ22" s="179"/>
      <c r="GKA22" s="179"/>
      <c r="GKB22" s="179"/>
      <c r="GKC22" s="179"/>
      <c r="GKD22" s="179"/>
      <c r="GKE22" s="179"/>
      <c r="GKF22" s="199"/>
      <c r="GKG22" s="199"/>
      <c r="GKH22" s="199"/>
      <c r="GKI22" s="199"/>
      <c r="GKJ22" s="199"/>
      <c r="GKK22" s="199"/>
      <c r="GKL22" s="199"/>
      <c r="GKM22" s="199"/>
      <c r="GKN22" s="189"/>
      <c r="GKO22" s="209"/>
      <c r="GKP22" s="179"/>
      <c r="GKQ22" s="179"/>
      <c r="GKR22" s="179"/>
      <c r="GKS22" s="179"/>
      <c r="GKT22" s="179"/>
      <c r="GKU22" s="179"/>
      <c r="GKV22" s="199"/>
      <c r="GKW22" s="199"/>
      <c r="GKX22" s="199"/>
      <c r="GKY22" s="199"/>
      <c r="GKZ22" s="199"/>
      <c r="GLA22" s="199"/>
      <c r="GLB22" s="199"/>
      <c r="GLC22" s="199"/>
      <c r="GLD22" s="189"/>
      <c r="GLE22" s="209"/>
      <c r="GLF22" s="179"/>
      <c r="GLG22" s="179"/>
      <c r="GLH22" s="179"/>
      <c r="GLI22" s="179"/>
      <c r="GLJ22" s="179"/>
      <c r="GLK22" s="179"/>
      <c r="GLL22" s="199"/>
      <c r="GLM22" s="199"/>
      <c r="GLN22" s="199"/>
      <c r="GLO22" s="199"/>
      <c r="GLP22" s="199"/>
      <c r="GLQ22" s="199"/>
      <c r="GLR22" s="199"/>
      <c r="GLS22" s="199"/>
      <c r="GLT22" s="189"/>
      <c r="GLU22" s="209"/>
      <c r="GLV22" s="179"/>
      <c r="GLW22" s="179"/>
      <c r="GLX22" s="179"/>
      <c r="GLY22" s="179"/>
      <c r="GLZ22" s="179"/>
      <c r="GMA22" s="179"/>
      <c r="GMB22" s="199"/>
      <c r="GMC22" s="199"/>
      <c r="GMD22" s="199"/>
      <c r="GME22" s="199"/>
      <c r="GMF22" s="199"/>
      <c r="GMG22" s="199"/>
      <c r="GMH22" s="199"/>
      <c r="GMI22" s="199"/>
      <c r="GMJ22" s="189"/>
      <c r="GMK22" s="209"/>
      <c r="GML22" s="179"/>
      <c r="GMM22" s="179"/>
      <c r="GMN22" s="179"/>
      <c r="GMO22" s="179"/>
      <c r="GMP22" s="179"/>
      <c r="GMQ22" s="179"/>
      <c r="GMR22" s="199"/>
      <c r="GMS22" s="199"/>
      <c r="GMT22" s="199"/>
      <c r="GMU22" s="199"/>
      <c r="GMV22" s="199"/>
      <c r="GMW22" s="199"/>
      <c r="GMX22" s="199"/>
      <c r="GMY22" s="199"/>
      <c r="GMZ22" s="189"/>
      <c r="GNA22" s="209"/>
      <c r="GNB22" s="179"/>
      <c r="GNC22" s="179"/>
      <c r="GND22" s="179"/>
      <c r="GNE22" s="179"/>
      <c r="GNF22" s="179"/>
      <c r="GNG22" s="179"/>
      <c r="GNH22" s="199"/>
      <c r="GNI22" s="199"/>
      <c r="GNJ22" s="199"/>
      <c r="GNK22" s="199"/>
      <c r="GNL22" s="199"/>
      <c r="GNM22" s="199"/>
      <c r="GNN22" s="199"/>
      <c r="GNO22" s="199"/>
      <c r="GNP22" s="189"/>
      <c r="GNQ22" s="209"/>
      <c r="GNR22" s="179"/>
      <c r="GNS22" s="179"/>
      <c r="GNT22" s="179"/>
      <c r="GNU22" s="179"/>
      <c r="GNV22" s="179"/>
      <c r="GNW22" s="179"/>
      <c r="GNX22" s="199"/>
      <c r="GNY22" s="199"/>
      <c r="GNZ22" s="199"/>
      <c r="GOA22" s="199"/>
      <c r="GOB22" s="199"/>
      <c r="GOC22" s="199"/>
      <c r="GOD22" s="199"/>
      <c r="GOE22" s="199"/>
      <c r="GOF22" s="189"/>
      <c r="GOG22" s="209"/>
      <c r="GOH22" s="179"/>
      <c r="GOI22" s="179"/>
      <c r="GOJ22" s="179"/>
      <c r="GOK22" s="179"/>
      <c r="GOL22" s="179"/>
      <c r="GOM22" s="179"/>
      <c r="GON22" s="199"/>
      <c r="GOO22" s="199"/>
      <c r="GOP22" s="199"/>
      <c r="GOQ22" s="199"/>
      <c r="GOR22" s="199"/>
      <c r="GOS22" s="199"/>
      <c r="GOT22" s="199"/>
      <c r="GOU22" s="199"/>
      <c r="GOV22" s="189"/>
      <c r="GOW22" s="209"/>
      <c r="GOX22" s="179"/>
      <c r="GOY22" s="179"/>
      <c r="GOZ22" s="179"/>
      <c r="GPA22" s="179"/>
      <c r="GPB22" s="179"/>
      <c r="GPC22" s="179"/>
      <c r="GPD22" s="199"/>
      <c r="GPE22" s="199"/>
      <c r="GPF22" s="199"/>
      <c r="GPG22" s="199"/>
      <c r="GPH22" s="199"/>
      <c r="GPI22" s="199"/>
      <c r="GPJ22" s="199"/>
      <c r="GPK22" s="199"/>
      <c r="GPL22" s="189"/>
      <c r="GPM22" s="209"/>
      <c r="GPN22" s="179"/>
      <c r="GPO22" s="179"/>
      <c r="GPP22" s="179"/>
      <c r="GPQ22" s="179"/>
      <c r="GPR22" s="179"/>
      <c r="GPS22" s="179"/>
      <c r="GPT22" s="199"/>
      <c r="GPU22" s="199"/>
      <c r="GPV22" s="199"/>
      <c r="GPW22" s="199"/>
      <c r="GPX22" s="199"/>
      <c r="GPY22" s="199"/>
      <c r="GPZ22" s="199"/>
      <c r="GQA22" s="199"/>
      <c r="GQB22" s="189"/>
      <c r="GQC22" s="209"/>
      <c r="GQD22" s="179"/>
      <c r="GQE22" s="179"/>
      <c r="GQF22" s="179"/>
      <c r="GQG22" s="179"/>
      <c r="GQH22" s="179"/>
      <c r="GQI22" s="179"/>
      <c r="GQJ22" s="199"/>
      <c r="GQK22" s="199"/>
      <c r="GQL22" s="199"/>
      <c r="GQM22" s="199"/>
      <c r="GQN22" s="199"/>
      <c r="GQO22" s="199"/>
      <c r="GQP22" s="199"/>
      <c r="GQQ22" s="199"/>
      <c r="GQR22" s="189"/>
      <c r="GQS22" s="209"/>
      <c r="GQT22" s="179"/>
      <c r="GQU22" s="179"/>
      <c r="GQV22" s="179"/>
      <c r="GQW22" s="179"/>
      <c r="GQX22" s="179"/>
      <c r="GQY22" s="179"/>
      <c r="GQZ22" s="199"/>
      <c r="GRA22" s="199"/>
      <c r="GRB22" s="199"/>
      <c r="GRC22" s="199"/>
      <c r="GRD22" s="199"/>
      <c r="GRE22" s="199"/>
      <c r="GRF22" s="199"/>
      <c r="GRG22" s="199"/>
      <c r="GRH22" s="189"/>
      <c r="GRI22" s="209"/>
      <c r="GRJ22" s="179"/>
      <c r="GRK22" s="179"/>
      <c r="GRL22" s="179"/>
      <c r="GRM22" s="179"/>
      <c r="GRN22" s="179"/>
      <c r="GRO22" s="179"/>
      <c r="GRP22" s="199"/>
      <c r="GRQ22" s="199"/>
      <c r="GRR22" s="199"/>
      <c r="GRS22" s="199"/>
      <c r="GRT22" s="199"/>
      <c r="GRU22" s="199"/>
      <c r="GRV22" s="199"/>
      <c r="GRW22" s="199"/>
      <c r="GRX22" s="189"/>
      <c r="GRY22" s="209"/>
      <c r="GRZ22" s="179"/>
      <c r="GSA22" s="179"/>
      <c r="GSB22" s="179"/>
      <c r="GSC22" s="179"/>
      <c r="GSD22" s="179"/>
      <c r="GSE22" s="179"/>
      <c r="GSF22" s="199"/>
      <c r="GSG22" s="199"/>
      <c r="GSH22" s="199"/>
      <c r="GSI22" s="199"/>
      <c r="GSJ22" s="199"/>
      <c r="GSK22" s="199"/>
      <c r="GSL22" s="199"/>
      <c r="GSM22" s="199"/>
      <c r="GSN22" s="189"/>
      <c r="GSO22" s="209"/>
      <c r="GSP22" s="179"/>
      <c r="GSQ22" s="179"/>
      <c r="GSR22" s="179"/>
      <c r="GSS22" s="179"/>
      <c r="GST22" s="179"/>
      <c r="GSU22" s="179"/>
      <c r="GSV22" s="199"/>
      <c r="GSW22" s="199"/>
      <c r="GSX22" s="199"/>
      <c r="GSY22" s="199"/>
      <c r="GSZ22" s="199"/>
      <c r="GTA22" s="199"/>
      <c r="GTB22" s="199"/>
      <c r="GTC22" s="199"/>
      <c r="GTD22" s="189"/>
      <c r="GTE22" s="209"/>
      <c r="GTF22" s="179"/>
      <c r="GTG22" s="179"/>
      <c r="GTH22" s="179"/>
      <c r="GTI22" s="179"/>
      <c r="GTJ22" s="179"/>
      <c r="GTK22" s="179"/>
      <c r="GTL22" s="199"/>
      <c r="GTM22" s="199"/>
      <c r="GTN22" s="199"/>
      <c r="GTO22" s="199"/>
      <c r="GTP22" s="199"/>
      <c r="GTQ22" s="199"/>
      <c r="GTR22" s="199"/>
      <c r="GTS22" s="199"/>
      <c r="GTT22" s="189"/>
      <c r="GTU22" s="209"/>
      <c r="GTV22" s="179"/>
      <c r="GTW22" s="179"/>
      <c r="GTX22" s="179"/>
      <c r="GTY22" s="179"/>
      <c r="GTZ22" s="179"/>
      <c r="GUA22" s="179"/>
      <c r="GUB22" s="199"/>
      <c r="GUC22" s="199"/>
      <c r="GUD22" s="199"/>
      <c r="GUE22" s="199"/>
      <c r="GUF22" s="199"/>
      <c r="GUG22" s="199"/>
      <c r="GUH22" s="199"/>
      <c r="GUI22" s="199"/>
      <c r="GUJ22" s="189"/>
      <c r="GUK22" s="209"/>
      <c r="GUL22" s="179"/>
      <c r="GUM22" s="179"/>
      <c r="GUN22" s="179"/>
      <c r="GUO22" s="179"/>
      <c r="GUP22" s="179"/>
      <c r="GUQ22" s="179"/>
      <c r="GUR22" s="199"/>
      <c r="GUS22" s="199"/>
      <c r="GUT22" s="199"/>
      <c r="GUU22" s="199"/>
      <c r="GUV22" s="199"/>
      <c r="GUW22" s="199"/>
      <c r="GUX22" s="199"/>
      <c r="GUY22" s="199"/>
      <c r="GUZ22" s="189"/>
      <c r="GVA22" s="209"/>
      <c r="GVB22" s="179"/>
      <c r="GVC22" s="179"/>
      <c r="GVD22" s="179"/>
      <c r="GVE22" s="179"/>
      <c r="GVF22" s="179"/>
      <c r="GVG22" s="179"/>
      <c r="GVH22" s="199"/>
      <c r="GVI22" s="199"/>
      <c r="GVJ22" s="199"/>
      <c r="GVK22" s="199"/>
      <c r="GVL22" s="199"/>
      <c r="GVM22" s="199"/>
      <c r="GVN22" s="199"/>
      <c r="GVO22" s="199"/>
      <c r="GVP22" s="189"/>
      <c r="GVQ22" s="209"/>
      <c r="GVR22" s="179"/>
      <c r="GVS22" s="179"/>
      <c r="GVT22" s="179"/>
      <c r="GVU22" s="179"/>
      <c r="GVV22" s="179"/>
      <c r="GVW22" s="179"/>
      <c r="GVX22" s="199"/>
      <c r="GVY22" s="199"/>
      <c r="GVZ22" s="199"/>
      <c r="GWA22" s="199"/>
      <c r="GWB22" s="199"/>
      <c r="GWC22" s="199"/>
      <c r="GWD22" s="199"/>
      <c r="GWE22" s="199"/>
      <c r="GWF22" s="189"/>
      <c r="GWG22" s="209"/>
      <c r="GWH22" s="179"/>
      <c r="GWI22" s="179"/>
      <c r="GWJ22" s="179"/>
      <c r="GWK22" s="179"/>
      <c r="GWL22" s="179"/>
      <c r="GWM22" s="179"/>
      <c r="GWN22" s="199"/>
      <c r="GWO22" s="199"/>
      <c r="GWP22" s="199"/>
      <c r="GWQ22" s="199"/>
      <c r="GWR22" s="199"/>
      <c r="GWS22" s="199"/>
      <c r="GWT22" s="199"/>
      <c r="GWU22" s="199"/>
      <c r="GWV22" s="189"/>
      <c r="GWW22" s="209"/>
      <c r="GWX22" s="179"/>
      <c r="GWY22" s="179"/>
      <c r="GWZ22" s="179"/>
      <c r="GXA22" s="179"/>
      <c r="GXB22" s="179"/>
      <c r="GXC22" s="179"/>
      <c r="GXD22" s="199"/>
      <c r="GXE22" s="199"/>
      <c r="GXF22" s="199"/>
      <c r="GXG22" s="199"/>
      <c r="GXH22" s="199"/>
      <c r="GXI22" s="199"/>
      <c r="GXJ22" s="199"/>
      <c r="GXK22" s="199"/>
      <c r="GXL22" s="189"/>
      <c r="GXM22" s="209"/>
      <c r="GXN22" s="179"/>
      <c r="GXO22" s="179"/>
      <c r="GXP22" s="179"/>
      <c r="GXQ22" s="179"/>
      <c r="GXR22" s="179"/>
      <c r="GXS22" s="179"/>
      <c r="GXT22" s="199"/>
      <c r="GXU22" s="199"/>
      <c r="GXV22" s="199"/>
      <c r="GXW22" s="199"/>
      <c r="GXX22" s="199"/>
      <c r="GXY22" s="199"/>
      <c r="GXZ22" s="199"/>
      <c r="GYA22" s="199"/>
      <c r="GYB22" s="189"/>
      <c r="GYC22" s="209"/>
      <c r="GYD22" s="179"/>
      <c r="GYE22" s="179"/>
      <c r="GYF22" s="179"/>
      <c r="GYG22" s="179"/>
      <c r="GYH22" s="179"/>
      <c r="GYI22" s="179"/>
      <c r="GYJ22" s="199"/>
      <c r="GYK22" s="199"/>
      <c r="GYL22" s="199"/>
      <c r="GYM22" s="199"/>
      <c r="GYN22" s="199"/>
      <c r="GYO22" s="199"/>
      <c r="GYP22" s="199"/>
      <c r="GYQ22" s="199"/>
      <c r="GYR22" s="189"/>
      <c r="GYS22" s="209"/>
      <c r="GYT22" s="179"/>
      <c r="GYU22" s="179"/>
      <c r="GYV22" s="179"/>
      <c r="GYW22" s="179"/>
      <c r="GYX22" s="179"/>
      <c r="GYY22" s="179"/>
      <c r="GYZ22" s="199"/>
      <c r="GZA22" s="199"/>
      <c r="GZB22" s="199"/>
      <c r="GZC22" s="199"/>
      <c r="GZD22" s="199"/>
      <c r="GZE22" s="199"/>
      <c r="GZF22" s="199"/>
      <c r="GZG22" s="199"/>
      <c r="GZH22" s="189"/>
      <c r="GZI22" s="209"/>
      <c r="GZJ22" s="179"/>
      <c r="GZK22" s="179"/>
      <c r="GZL22" s="179"/>
      <c r="GZM22" s="179"/>
      <c r="GZN22" s="179"/>
      <c r="GZO22" s="179"/>
      <c r="GZP22" s="199"/>
      <c r="GZQ22" s="199"/>
      <c r="GZR22" s="199"/>
      <c r="GZS22" s="199"/>
      <c r="GZT22" s="199"/>
      <c r="GZU22" s="199"/>
      <c r="GZV22" s="199"/>
      <c r="GZW22" s="199"/>
      <c r="GZX22" s="189"/>
      <c r="GZY22" s="209"/>
      <c r="GZZ22" s="179"/>
      <c r="HAA22" s="179"/>
      <c r="HAB22" s="179"/>
      <c r="HAC22" s="179"/>
      <c r="HAD22" s="179"/>
      <c r="HAE22" s="179"/>
      <c r="HAF22" s="199"/>
      <c r="HAG22" s="199"/>
      <c r="HAH22" s="199"/>
      <c r="HAI22" s="199"/>
      <c r="HAJ22" s="199"/>
      <c r="HAK22" s="199"/>
      <c r="HAL22" s="199"/>
      <c r="HAM22" s="199"/>
      <c r="HAN22" s="189"/>
      <c r="HAO22" s="209"/>
      <c r="HAP22" s="179"/>
      <c r="HAQ22" s="179"/>
      <c r="HAR22" s="179"/>
      <c r="HAS22" s="179"/>
      <c r="HAT22" s="179"/>
      <c r="HAU22" s="179"/>
      <c r="HAV22" s="199"/>
      <c r="HAW22" s="199"/>
      <c r="HAX22" s="199"/>
      <c r="HAY22" s="199"/>
      <c r="HAZ22" s="199"/>
      <c r="HBA22" s="199"/>
      <c r="HBB22" s="199"/>
      <c r="HBC22" s="199"/>
      <c r="HBD22" s="189"/>
      <c r="HBE22" s="209"/>
      <c r="HBF22" s="179"/>
      <c r="HBG22" s="179"/>
      <c r="HBH22" s="179"/>
      <c r="HBI22" s="179"/>
      <c r="HBJ22" s="179"/>
      <c r="HBK22" s="179"/>
      <c r="HBL22" s="199"/>
      <c r="HBM22" s="199"/>
      <c r="HBN22" s="199"/>
      <c r="HBO22" s="199"/>
      <c r="HBP22" s="199"/>
      <c r="HBQ22" s="199"/>
      <c r="HBR22" s="199"/>
      <c r="HBS22" s="199"/>
      <c r="HBT22" s="189"/>
      <c r="HBU22" s="209"/>
      <c r="HBV22" s="179"/>
      <c r="HBW22" s="179"/>
      <c r="HBX22" s="179"/>
      <c r="HBY22" s="179"/>
      <c r="HBZ22" s="179"/>
      <c r="HCA22" s="179"/>
      <c r="HCB22" s="199"/>
      <c r="HCC22" s="199"/>
      <c r="HCD22" s="199"/>
      <c r="HCE22" s="199"/>
      <c r="HCF22" s="199"/>
      <c r="HCG22" s="199"/>
      <c r="HCH22" s="199"/>
      <c r="HCI22" s="199"/>
      <c r="HCJ22" s="189"/>
      <c r="HCK22" s="209"/>
      <c r="HCL22" s="179"/>
      <c r="HCM22" s="179"/>
      <c r="HCN22" s="179"/>
      <c r="HCO22" s="179"/>
      <c r="HCP22" s="179"/>
      <c r="HCQ22" s="179"/>
      <c r="HCR22" s="199"/>
      <c r="HCS22" s="199"/>
      <c r="HCT22" s="199"/>
      <c r="HCU22" s="199"/>
      <c r="HCV22" s="199"/>
      <c r="HCW22" s="199"/>
      <c r="HCX22" s="199"/>
      <c r="HCY22" s="199"/>
      <c r="HCZ22" s="189"/>
      <c r="HDA22" s="209"/>
      <c r="HDB22" s="179"/>
      <c r="HDC22" s="179"/>
      <c r="HDD22" s="179"/>
      <c r="HDE22" s="179"/>
      <c r="HDF22" s="179"/>
      <c r="HDG22" s="179"/>
      <c r="HDH22" s="199"/>
      <c r="HDI22" s="199"/>
      <c r="HDJ22" s="199"/>
      <c r="HDK22" s="199"/>
      <c r="HDL22" s="199"/>
      <c r="HDM22" s="199"/>
      <c r="HDN22" s="199"/>
      <c r="HDO22" s="199"/>
      <c r="HDP22" s="189"/>
      <c r="HDQ22" s="209"/>
      <c r="HDR22" s="179"/>
      <c r="HDS22" s="179"/>
      <c r="HDT22" s="179"/>
      <c r="HDU22" s="179"/>
      <c r="HDV22" s="179"/>
      <c r="HDW22" s="179"/>
      <c r="HDX22" s="199"/>
      <c r="HDY22" s="199"/>
      <c r="HDZ22" s="199"/>
      <c r="HEA22" s="199"/>
      <c r="HEB22" s="199"/>
      <c r="HEC22" s="199"/>
      <c r="HED22" s="199"/>
      <c r="HEE22" s="199"/>
      <c r="HEF22" s="189"/>
      <c r="HEG22" s="209"/>
      <c r="HEH22" s="179"/>
      <c r="HEI22" s="179"/>
      <c r="HEJ22" s="179"/>
      <c r="HEK22" s="179"/>
      <c r="HEL22" s="179"/>
      <c r="HEM22" s="179"/>
      <c r="HEN22" s="199"/>
      <c r="HEO22" s="199"/>
      <c r="HEP22" s="199"/>
      <c r="HEQ22" s="199"/>
      <c r="HER22" s="199"/>
      <c r="HES22" s="199"/>
      <c r="HET22" s="199"/>
      <c r="HEU22" s="199"/>
      <c r="HEV22" s="189"/>
      <c r="HEW22" s="209"/>
      <c r="HEX22" s="179"/>
      <c r="HEY22" s="179"/>
      <c r="HEZ22" s="179"/>
      <c r="HFA22" s="179"/>
      <c r="HFB22" s="179"/>
      <c r="HFC22" s="179"/>
      <c r="HFD22" s="199"/>
      <c r="HFE22" s="199"/>
      <c r="HFF22" s="199"/>
      <c r="HFG22" s="199"/>
      <c r="HFH22" s="199"/>
      <c r="HFI22" s="199"/>
      <c r="HFJ22" s="199"/>
      <c r="HFK22" s="199"/>
      <c r="HFL22" s="189"/>
      <c r="HFM22" s="209"/>
      <c r="HFN22" s="179"/>
      <c r="HFO22" s="179"/>
      <c r="HFP22" s="179"/>
      <c r="HFQ22" s="179"/>
      <c r="HFR22" s="179"/>
      <c r="HFS22" s="179"/>
      <c r="HFT22" s="199"/>
      <c r="HFU22" s="199"/>
      <c r="HFV22" s="199"/>
      <c r="HFW22" s="199"/>
      <c r="HFX22" s="199"/>
      <c r="HFY22" s="199"/>
      <c r="HFZ22" s="199"/>
      <c r="HGA22" s="199"/>
      <c r="HGB22" s="189"/>
      <c r="HGC22" s="209"/>
      <c r="HGD22" s="179"/>
      <c r="HGE22" s="179"/>
      <c r="HGF22" s="179"/>
      <c r="HGG22" s="179"/>
      <c r="HGH22" s="179"/>
      <c r="HGI22" s="179"/>
      <c r="HGJ22" s="199"/>
      <c r="HGK22" s="199"/>
      <c r="HGL22" s="199"/>
      <c r="HGM22" s="199"/>
      <c r="HGN22" s="199"/>
      <c r="HGO22" s="199"/>
      <c r="HGP22" s="199"/>
      <c r="HGQ22" s="199"/>
      <c r="HGR22" s="189"/>
      <c r="HGS22" s="209"/>
      <c r="HGT22" s="179"/>
      <c r="HGU22" s="179"/>
      <c r="HGV22" s="179"/>
      <c r="HGW22" s="179"/>
      <c r="HGX22" s="179"/>
      <c r="HGY22" s="179"/>
      <c r="HGZ22" s="199"/>
      <c r="HHA22" s="199"/>
      <c r="HHB22" s="199"/>
      <c r="HHC22" s="199"/>
      <c r="HHD22" s="199"/>
      <c r="HHE22" s="199"/>
      <c r="HHF22" s="199"/>
      <c r="HHG22" s="199"/>
      <c r="HHH22" s="189"/>
      <c r="HHI22" s="209"/>
      <c r="HHJ22" s="179"/>
      <c r="HHK22" s="179"/>
      <c r="HHL22" s="179"/>
      <c r="HHM22" s="179"/>
      <c r="HHN22" s="179"/>
      <c r="HHO22" s="179"/>
      <c r="HHP22" s="199"/>
      <c r="HHQ22" s="199"/>
      <c r="HHR22" s="199"/>
      <c r="HHS22" s="199"/>
      <c r="HHT22" s="199"/>
      <c r="HHU22" s="199"/>
      <c r="HHV22" s="199"/>
      <c r="HHW22" s="199"/>
      <c r="HHX22" s="189"/>
      <c r="HHY22" s="209"/>
      <c r="HHZ22" s="179"/>
      <c r="HIA22" s="179"/>
      <c r="HIB22" s="179"/>
      <c r="HIC22" s="179"/>
      <c r="HID22" s="179"/>
      <c r="HIE22" s="179"/>
      <c r="HIF22" s="199"/>
      <c r="HIG22" s="199"/>
      <c r="HIH22" s="199"/>
      <c r="HII22" s="199"/>
      <c r="HIJ22" s="199"/>
      <c r="HIK22" s="199"/>
      <c r="HIL22" s="199"/>
      <c r="HIM22" s="199"/>
      <c r="HIN22" s="189"/>
      <c r="HIO22" s="209"/>
      <c r="HIP22" s="179"/>
      <c r="HIQ22" s="179"/>
      <c r="HIR22" s="179"/>
      <c r="HIS22" s="179"/>
      <c r="HIT22" s="179"/>
      <c r="HIU22" s="179"/>
      <c r="HIV22" s="199"/>
      <c r="HIW22" s="199"/>
      <c r="HIX22" s="199"/>
      <c r="HIY22" s="199"/>
      <c r="HIZ22" s="199"/>
      <c r="HJA22" s="199"/>
      <c r="HJB22" s="199"/>
      <c r="HJC22" s="199"/>
      <c r="HJD22" s="189"/>
      <c r="HJE22" s="209"/>
      <c r="HJF22" s="179"/>
      <c r="HJG22" s="179"/>
      <c r="HJH22" s="179"/>
      <c r="HJI22" s="179"/>
      <c r="HJJ22" s="179"/>
      <c r="HJK22" s="179"/>
      <c r="HJL22" s="199"/>
      <c r="HJM22" s="199"/>
      <c r="HJN22" s="199"/>
      <c r="HJO22" s="199"/>
      <c r="HJP22" s="199"/>
      <c r="HJQ22" s="199"/>
      <c r="HJR22" s="199"/>
      <c r="HJS22" s="199"/>
      <c r="HJT22" s="189"/>
      <c r="HJU22" s="209"/>
      <c r="HJV22" s="179"/>
      <c r="HJW22" s="179"/>
      <c r="HJX22" s="179"/>
      <c r="HJY22" s="179"/>
      <c r="HJZ22" s="179"/>
      <c r="HKA22" s="179"/>
      <c r="HKB22" s="199"/>
      <c r="HKC22" s="199"/>
      <c r="HKD22" s="199"/>
      <c r="HKE22" s="199"/>
      <c r="HKF22" s="199"/>
      <c r="HKG22" s="199"/>
      <c r="HKH22" s="199"/>
      <c r="HKI22" s="199"/>
      <c r="HKJ22" s="189"/>
      <c r="HKK22" s="209"/>
      <c r="HKL22" s="179"/>
      <c r="HKM22" s="179"/>
      <c r="HKN22" s="179"/>
      <c r="HKO22" s="179"/>
      <c r="HKP22" s="179"/>
      <c r="HKQ22" s="179"/>
      <c r="HKR22" s="199"/>
      <c r="HKS22" s="199"/>
      <c r="HKT22" s="199"/>
      <c r="HKU22" s="199"/>
      <c r="HKV22" s="199"/>
      <c r="HKW22" s="199"/>
      <c r="HKX22" s="199"/>
      <c r="HKY22" s="199"/>
      <c r="HKZ22" s="189"/>
      <c r="HLA22" s="209"/>
      <c r="HLB22" s="179"/>
      <c r="HLC22" s="179"/>
      <c r="HLD22" s="179"/>
      <c r="HLE22" s="179"/>
      <c r="HLF22" s="179"/>
      <c r="HLG22" s="179"/>
      <c r="HLH22" s="199"/>
      <c r="HLI22" s="199"/>
      <c r="HLJ22" s="199"/>
      <c r="HLK22" s="199"/>
      <c r="HLL22" s="199"/>
      <c r="HLM22" s="199"/>
      <c r="HLN22" s="199"/>
      <c r="HLO22" s="199"/>
      <c r="HLP22" s="189"/>
      <c r="HLQ22" s="209"/>
      <c r="HLR22" s="179"/>
      <c r="HLS22" s="179"/>
      <c r="HLT22" s="179"/>
      <c r="HLU22" s="179"/>
      <c r="HLV22" s="179"/>
      <c r="HLW22" s="179"/>
      <c r="HLX22" s="199"/>
      <c r="HLY22" s="199"/>
      <c r="HLZ22" s="199"/>
      <c r="HMA22" s="199"/>
      <c r="HMB22" s="199"/>
      <c r="HMC22" s="199"/>
      <c r="HMD22" s="199"/>
      <c r="HME22" s="199"/>
      <c r="HMF22" s="189"/>
      <c r="HMG22" s="209"/>
      <c r="HMH22" s="179"/>
      <c r="HMI22" s="179"/>
      <c r="HMJ22" s="179"/>
      <c r="HMK22" s="179"/>
      <c r="HML22" s="179"/>
      <c r="HMM22" s="179"/>
      <c r="HMN22" s="199"/>
      <c r="HMO22" s="199"/>
      <c r="HMP22" s="199"/>
      <c r="HMQ22" s="199"/>
      <c r="HMR22" s="199"/>
      <c r="HMS22" s="199"/>
      <c r="HMT22" s="199"/>
      <c r="HMU22" s="199"/>
      <c r="HMV22" s="189"/>
      <c r="HMW22" s="209"/>
      <c r="HMX22" s="179"/>
      <c r="HMY22" s="179"/>
      <c r="HMZ22" s="179"/>
      <c r="HNA22" s="179"/>
      <c r="HNB22" s="179"/>
      <c r="HNC22" s="179"/>
      <c r="HND22" s="199"/>
      <c r="HNE22" s="199"/>
      <c r="HNF22" s="199"/>
      <c r="HNG22" s="199"/>
      <c r="HNH22" s="199"/>
      <c r="HNI22" s="199"/>
      <c r="HNJ22" s="199"/>
      <c r="HNK22" s="199"/>
      <c r="HNL22" s="189"/>
      <c r="HNM22" s="209"/>
      <c r="HNN22" s="179"/>
      <c r="HNO22" s="179"/>
      <c r="HNP22" s="179"/>
      <c r="HNQ22" s="179"/>
      <c r="HNR22" s="179"/>
      <c r="HNS22" s="179"/>
      <c r="HNT22" s="199"/>
      <c r="HNU22" s="199"/>
      <c r="HNV22" s="199"/>
      <c r="HNW22" s="199"/>
      <c r="HNX22" s="199"/>
      <c r="HNY22" s="199"/>
      <c r="HNZ22" s="199"/>
      <c r="HOA22" s="199"/>
      <c r="HOB22" s="189"/>
      <c r="HOC22" s="209"/>
      <c r="HOD22" s="179"/>
      <c r="HOE22" s="179"/>
      <c r="HOF22" s="179"/>
      <c r="HOG22" s="179"/>
      <c r="HOH22" s="179"/>
      <c r="HOI22" s="179"/>
      <c r="HOJ22" s="199"/>
      <c r="HOK22" s="199"/>
      <c r="HOL22" s="199"/>
      <c r="HOM22" s="199"/>
      <c r="HON22" s="199"/>
      <c r="HOO22" s="199"/>
      <c r="HOP22" s="199"/>
      <c r="HOQ22" s="199"/>
      <c r="HOR22" s="189"/>
      <c r="HOS22" s="209"/>
      <c r="HOT22" s="179"/>
      <c r="HOU22" s="179"/>
      <c r="HOV22" s="179"/>
      <c r="HOW22" s="179"/>
      <c r="HOX22" s="179"/>
      <c r="HOY22" s="179"/>
      <c r="HOZ22" s="199"/>
      <c r="HPA22" s="199"/>
      <c r="HPB22" s="199"/>
      <c r="HPC22" s="199"/>
      <c r="HPD22" s="199"/>
      <c r="HPE22" s="199"/>
      <c r="HPF22" s="199"/>
      <c r="HPG22" s="199"/>
      <c r="HPH22" s="189"/>
      <c r="HPI22" s="209"/>
      <c r="HPJ22" s="179"/>
      <c r="HPK22" s="179"/>
      <c r="HPL22" s="179"/>
      <c r="HPM22" s="179"/>
      <c r="HPN22" s="179"/>
      <c r="HPO22" s="179"/>
      <c r="HPP22" s="199"/>
      <c r="HPQ22" s="199"/>
      <c r="HPR22" s="199"/>
      <c r="HPS22" s="199"/>
      <c r="HPT22" s="199"/>
      <c r="HPU22" s="199"/>
      <c r="HPV22" s="199"/>
      <c r="HPW22" s="199"/>
      <c r="HPX22" s="189"/>
      <c r="HPY22" s="209"/>
      <c r="HPZ22" s="179"/>
      <c r="HQA22" s="179"/>
      <c r="HQB22" s="179"/>
      <c r="HQC22" s="179"/>
      <c r="HQD22" s="179"/>
      <c r="HQE22" s="179"/>
      <c r="HQF22" s="199"/>
      <c r="HQG22" s="199"/>
      <c r="HQH22" s="199"/>
      <c r="HQI22" s="199"/>
      <c r="HQJ22" s="199"/>
      <c r="HQK22" s="199"/>
      <c r="HQL22" s="199"/>
      <c r="HQM22" s="199"/>
      <c r="HQN22" s="189"/>
      <c r="HQO22" s="209"/>
      <c r="HQP22" s="179"/>
      <c r="HQQ22" s="179"/>
      <c r="HQR22" s="179"/>
      <c r="HQS22" s="179"/>
      <c r="HQT22" s="179"/>
      <c r="HQU22" s="179"/>
      <c r="HQV22" s="199"/>
      <c r="HQW22" s="199"/>
      <c r="HQX22" s="199"/>
      <c r="HQY22" s="199"/>
      <c r="HQZ22" s="199"/>
      <c r="HRA22" s="199"/>
      <c r="HRB22" s="199"/>
      <c r="HRC22" s="199"/>
      <c r="HRD22" s="189"/>
      <c r="HRE22" s="209"/>
      <c r="HRF22" s="179"/>
      <c r="HRG22" s="179"/>
      <c r="HRH22" s="179"/>
      <c r="HRI22" s="179"/>
      <c r="HRJ22" s="179"/>
      <c r="HRK22" s="179"/>
      <c r="HRL22" s="199"/>
      <c r="HRM22" s="199"/>
      <c r="HRN22" s="199"/>
      <c r="HRO22" s="199"/>
      <c r="HRP22" s="199"/>
      <c r="HRQ22" s="199"/>
      <c r="HRR22" s="199"/>
      <c r="HRS22" s="199"/>
      <c r="HRT22" s="189"/>
      <c r="HRU22" s="209"/>
      <c r="HRV22" s="179"/>
      <c r="HRW22" s="179"/>
      <c r="HRX22" s="179"/>
      <c r="HRY22" s="179"/>
      <c r="HRZ22" s="179"/>
      <c r="HSA22" s="179"/>
      <c r="HSB22" s="199"/>
      <c r="HSC22" s="199"/>
      <c r="HSD22" s="199"/>
      <c r="HSE22" s="199"/>
      <c r="HSF22" s="199"/>
      <c r="HSG22" s="199"/>
      <c r="HSH22" s="199"/>
      <c r="HSI22" s="199"/>
      <c r="HSJ22" s="189"/>
      <c r="HSK22" s="209"/>
      <c r="HSL22" s="179"/>
      <c r="HSM22" s="179"/>
      <c r="HSN22" s="179"/>
      <c r="HSO22" s="179"/>
      <c r="HSP22" s="179"/>
      <c r="HSQ22" s="179"/>
      <c r="HSR22" s="199"/>
      <c r="HSS22" s="199"/>
      <c r="HST22" s="199"/>
      <c r="HSU22" s="199"/>
      <c r="HSV22" s="199"/>
      <c r="HSW22" s="199"/>
      <c r="HSX22" s="199"/>
      <c r="HSY22" s="199"/>
      <c r="HSZ22" s="189"/>
      <c r="HTA22" s="209"/>
      <c r="HTB22" s="179"/>
      <c r="HTC22" s="179"/>
      <c r="HTD22" s="179"/>
      <c r="HTE22" s="179"/>
      <c r="HTF22" s="179"/>
      <c r="HTG22" s="179"/>
      <c r="HTH22" s="199"/>
      <c r="HTI22" s="199"/>
      <c r="HTJ22" s="199"/>
      <c r="HTK22" s="199"/>
      <c r="HTL22" s="199"/>
      <c r="HTM22" s="199"/>
      <c r="HTN22" s="199"/>
      <c r="HTO22" s="199"/>
      <c r="HTP22" s="189"/>
      <c r="HTQ22" s="209"/>
      <c r="HTR22" s="179"/>
      <c r="HTS22" s="179"/>
      <c r="HTT22" s="179"/>
      <c r="HTU22" s="179"/>
      <c r="HTV22" s="179"/>
      <c r="HTW22" s="179"/>
      <c r="HTX22" s="199"/>
      <c r="HTY22" s="199"/>
      <c r="HTZ22" s="199"/>
      <c r="HUA22" s="199"/>
      <c r="HUB22" s="199"/>
      <c r="HUC22" s="199"/>
      <c r="HUD22" s="199"/>
      <c r="HUE22" s="199"/>
      <c r="HUF22" s="189"/>
      <c r="HUG22" s="209"/>
      <c r="HUH22" s="179"/>
      <c r="HUI22" s="179"/>
      <c r="HUJ22" s="179"/>
      <c r="HUK22" s="179"/>
      <c r="HUL22" s="179"/>
      <c r="HUM22" s="179"/>
      <c r="HUN22" s="199"/>
      <c r="HUO22" s="199"/>
      <c r="HUP22" s="199"/>
      <c r="HUQ22" s="199"/>
      <c r="HUR22" s="199"/>
      <c r="HUS22" s="199"/>
      <c r="HUT22" s="199"/>
      <c r="HUU22" s="199"/>
      <c r="HUV22" s="189"/>
      <c r="HUW22" s="209"/>
      <c r="HUX22" s="179"/>
      <c r="HUY22" s="179"/>
      <c r="HUZ22" s="179"/>
      <c r="HVA22" s="179"/>
      <c r="HVB22" s="179"/>
      <c r="HVC22" s="179"/>
      <c r="HVD22" s="199"/>
      <c r="HVE22" s="199"/>
      <c r="HVF22" s="199"/>
      <c r="HVG22" s="199"/>
      <c r="HVH22" s="199"/>
      <c r="HVI22" s="199"/>
      <c r="HVJ22" s="199"/>
      <c r="HVK22" s="199"/>
      <c r="HVL22" s="189"/>
      <c r="HVM22" s="209"/>
      <c r="HVN22" s="179"/>
      <c r="HVO22" s="179"/>
      <c r="HVP22" s="179"/>
      <c r="HVQ22" s="179"/>
      <c r="HVR22" s="179"/>
      <c r="HVS22" s="179"/>
      <c r="HVT22" s="199"/>
      <c r="HVU22" s="199"/>
      <c r="HVV22" s="199"/>
      <c r="HVW22" s="199"/>
      <c r="HVX22" s="199"/>
      <c r="HVY22" s="199"/>
      <c r="HVZ22" s="199"/>
      <c r="HWA22" s="199"/>
      <c r="HWB22" s="189"/>
      <c r="HWC22" s="209"/>
      <c r="HWD22" s="179"/>
      <c r="HWE22" s="179"/>
      <c r="HWF22" s="179"/>
      <c r="HWG22" s="179"/>
      <c r="HWH22" s="179"/>
      <c r="HWI22" s="179"/>
      <c r="HWJ22" s="199"/>
      <c r="HWK22" s="199"/>
      <c r="HWL22" s="199"/>
      <c r="HWM22" s="199"/>
      <c r="HWN22" s="199"/>
      <c r="HWO22" s="199"/>
      <c r="HWP22" s="199"/>
      <c r="HWQ22" s="199"/>
      <c r="HWR22" s="189"/>
      <c r="HWS22" s="209"/>
      <c r="HWT22" s="179"/>
      <c r="HWU22" s="179"/>
      <c r="HWV22" s="179"/>
      <c r="HWW22" s="179"/>
      <c r="HWX22" s="179"/>
      <c r="HWY22" s="179"/>
      <c r="HWZ22" s="199"/>
      <c r="HXA22" s="199"/>
      <c r="HXB22" s="199"/>
      <c r="HXC22" s="199"/>
      <c r="HXD22" s="199"/>
      <c r="HXE22" s="199"/>
      <c r="HXF22" s="199"/>
      <c r="HXG22" s="199"/>
      <c r="HXH22" s="189"/>
      <c r="HXI22" s="209"/>
      <c r="HXJ22" s="179"/>
      <c r="HXK22" s="179"/>
      <c r="HXL22" s="179"/>
      <c r="HXM22" s="179"/>
      <c r="HXN22" s="179"/>
      <c r="HXO22" s="179"/>
      <c r="HXP22" s="199"/>
      <c r="HXQ22" s="199"/>
      <c r="HXR22" s="199"/>
      <c r="HXS22" s="199"/>
      <c r="HXT22" s="199"/>
      <c r="HXU22" s="199"/>
      <c r="HXV22" s="199"/>
      <c r="HXW22" s="199"/>
      <c r="HXX22" s="189"/>
      <c r="HXY22" s="209"/>
      <c r="HXZ22" s="179"/>
      <c r="HYA22" s="179"/>
      <c r="HYB22" s="179"/>
      <c r="HYC22" s="179"/>
      <c r="HYD22" s="179"/>
      <c r="HYE22" s="179"/>
      <c r="HYF22" s="199"/>
      <c r="HYG22" s="199"/>
      <c r="HYH22" s="199"/>
      <c r="HYI22" s="199"/>
      <c r="HYJ22" s="199"/>
      <c r="HYK22" s="199"/>
      <c r="HYL22" s="199"/>
      <c r="HYM22" s="199"/>
      <c r="HYN22" s="189"/>
      <c r="HYO22" s="209"/>
      <c r="HYP22" s="179"/>
      <c r="HYQ22" s="179"/>
      <c r="HYR22" s="179"/>
      <c r="HYS22" s="179"/>
      <c r="HYT22" s="179"/>
      <c r="HYU22" s="179"/>
      <c r="HYV22" s="199"/>
      <c r="HYW22" s="199"/>
      <c r="HYX22" s="199"/>
      <c r="HYY22" s="199"/>
      <c r="HYZ22" s="199"/>
      <c r="HZA22" s="199"/>
      <c r="HZB22" s="199"/>
      <c r="HZC22" s="199"/>
      <c r="HZD22" s="189"/>
      <c r="HZE22" s="209"/>
      <c r="HZF22" s="179"/>
      <c r="HZG22" s="179"/>
      <c r="HZH22" s="179"/>
      <c r="HZI22" s="179"/>
      <c r="HZJ22" s="179"/>
      <c r="HZK22" s="179"/>
      <c r="HZL22" s="199"/>
      <c r="HZM22" s="199"/>
      <c r="HZN22" s="199"/>
      <c r="HZO22" s="199"/>
      <c r="HZP22" s="199"/>
      <c r="HZQ22" s="199"/>
      <c r="HZR22" s="199"/>
      <c r="HZS22" s="199"/>
      <c r="HZT22" s="189"/>
      <c r="HZU22" s="209"/>
      <c r="HZV22" s="179"/>
      <c r="HZW22" s="179"/>
      <c r="HZX22" s="179"/>
      <c r="HZY22" s="179"/>
      <c r="HZZ22" s="179"/>
      <c r="IAA22" s="179"/>
      <c r="IAB22" s="199"/>
      <c r="IAC22" s="199"/>
      <c r="IAD22" s="199"/>
      <c r="IAE22" s="199"/>
      <c r="IAF22" s="199"/>
      <c r="IAG22" s="199"/>
      <c r="IAH22" s="199"/>
      <c r="IAI22" s="199"/>
      <c r="IAJ22" s="189"/>
      <c r="IAK22" s="209"/>
      <c r="IAL22" s="179"/>
      <c r="IAM22" s="179"/>
      <c r="IAN22" s="179"/>
      <c r="IAO22" s="179"/>
      <c r="IAP22" s="179"/>
      <c r="IAQ22" s="179"/>
      <c r="IAR22" s="199"/>
      <c r="IAS22" s="199"/>
      <c r="IAT22" s="199"/>
      <c r="IAU22" s="199"/>
      <c r="IAV22" s="199"/>
      <c r="IAW22" s="199"/>
      <c r="IAX22" s="199"/>
      <c r="IAY22" s="199"/>
      <c r="IAZ22" s="189"/>
      <c r="IBA22" s="209"/>
      <c r="IBB22" s="179"/>
      <c r="IBC22" s="179"/>
      <c r="IBD22" s="179"/>
      <c r="IBE22" s="179"/>
      <c r="IBF22" s="179"/>
      <c r="IBG22" s="179"/>
      <c r="IBH22" s="199"/>
      <c r="IBI22" s="199"/>
      <c r="IBJ22" s="199"/>
      <c r="IBK22" s="199"/>
      <c r="IBL22" s="199"/>
      <c r="IBM22" s="199"/>
      <c r="IBN22" s="199"/>
      <c r="IBO22" s="199"/>
      <c r="IBP22" s="189"/>
      <c r="IBQ22" s="209"/>
      <c r="IBR22" s="179"/>
      <c r="IBS22" s="179"/>
      <c r="IBT22" s="179"/>
      <c r="IBU22" s="179"/>
      <c r="IBV22" s="179"/>
      <c r="IBW22" s="179"/>
      <c r="IBX22" s="199"/>
      <c r="IBY22" s="199"/>
      <c r="IBZ22" s="199"/>
      <c r="ICA22" s="199"/>
      <c r="ICB22" s="199"/>
      <c r="ICC22" s="199"/>
      <c r="ICD22" s="199"/>
      <c r="ICE22" s="199"/>
      <c r="ICF22" s="189"/>
      <c r="ICG22" s="209"/>
      <c r="ICH22" s="179"/>
      <c r="ICI22" s="179"/>
      <c r="ICJ22" s="179"/>
      <c r="ICK22" s="179"/>
      <c r="ICL22" s="179"/>
      <c r="ICM22" s="179"/>
      <c r="ICN22" s="199"/>
      <c r="ICO22" s="199"/>
      <c r="ICP22" s="199"/>
      <c r="ICQ22" s="199"/>
      <c r="ICR22" s="199"/>
      <c r="ICS22" s="199"/>
      <c r="ICT22" s="199"/>
      <c r="ICU22" s="199"/>
      <c r="ICV22" s="189"/>
      <c r="ICW22" s="209"/>
      <c r="ICX22" s="179"/>
      <c r="ICY22" s="179"/>
      <c r="ICZ22" s="179"/>
      <c r="IDA22" s="179"/>
      <c r="IDB22" s="179"/>
      <c r="IDC22" s="179"/>
      <c r="IDD22" s="199"/>
      <c r="IDE22" s="199"/>
      <c r="IDF22" s="199"/>
      <c r="IDG22" s="199"/>
      <c r="IDH22" s="199"/>
      <c r="IDI22" s="199"/>
      <c r="IDJ22" s="199"/>
      <c r="IDK22" s="199"/>
      <c r="IDL22" s="189"/>
      <c r="IDM22" s="209"/>
      <c r="IDN22" s="179"/>
      <c r="IDO22" s="179"/>
      <c r="IDP22" s="179"/>
      <c r="IDQ22" s="179"/>
      <c r="IDR22" s="179"/>
      <c r="IDS22" s="179"/>
      <c r="IDT22" s="199"/>
      <c r="IDU22" s="199"/>
      <c r="IDV22" s="199"/>
      <c r="IDW22" s="199"/>
      <c r="IDX22" s="199"/>
      <c r="IDY22" s="199"/>
      <c r="IDZ22" s="199"/>
      <c r="IEA22" s="199"/>
      <c r="IEB22" s="189"/>
      <c r="IEC22" s="209"/>
      <c r="IED22" s="179"/>
      <c r="IEE22" s="179"/>
      <c r="IEF22" s="179"/>
      <c r="IEG22" s="179"/>
      <c r="IEH22" s="179"/>
      <c r="IEI22" s="179"/>
      <c r="IEJ22" s="199"/>
      <c r="IEK22" s="199"/>
      <c r="IEL22" s="199"/>
      <c r="IEM22" s="199"/>
      <c r="IEN22" s="199"/>
      <c r="IEO22" s="199"/>
      <c r="IEP22" s="199"/>
      <c r="IEQ22" s="199"/>
      <c r="IER22" s="189"/>
      <c r="IES22" s="209"/>
      <c r="IET22" s="179"/>
      <c r="IEU22" s="179"/>
      <c r="IEV22" s="179"/>
      <c r="IEW22" s="179"/>
      <c r="IEX22" s="179"/>
      <c r="IEY22" s="179"/>
      <c r="IEZ22" s="199"/>
      <c r="IFA22" s="199"/>
      <c r="IFB22" s="199"/>
      <c r="IFC22" s="199"/>
      <c r="IFD22" s="199"/>
      <c r="IFE22" s="199"/>
      <c r="IFF22" s="199"/>
      <c r="IFG22" s="199"/>
      <c r="IFH22" s="189"/>
      <c r="IFI22" s="209"/>
      <c r="IFJ22" s="179"/>
      <c r="IFK22" s="179"/>
      <c r="IFL22" s="179"/>
      <c r="IFM22" s="179"/>
      <c r="IFN22" s="179"/>
      <c r="IFO22" s="179"/>
      <c r="IFP22" s="199"/>
      <c r="IFQ22" s="199"/>
      <c r="IFR22" s="199"/>
      <c r="IFS22" s="199"/>
      <c r="IFT22" s="199"/>
      <c r="IFU22" s="199"/>
      <c r="IFV22" s="199"/>
      <c r="IFW22" s="199"/>
      <c r="IFX22" s="189"/>
      <c r="IFY22" s="209"/>
      <c r="IFZ22" s="179"/>
      <c r="IGA22" s="179"/>
      <c r="IGB22" s="179"/>
      <c r="IGC22" s="179"/>
      <c r="IGD22" s="179"/>
      <c r="IGE22" s="179"/>
      <c r="IGF22" s="199"/>
      <c r="IGG22" s="199"/>
      <c r="IGH22" s="199"/>
      <c r="IGI22" s="199"/>
      <c r="IGJ22" s="199"/>
      <c r="IGK22" s="199"/>
      <c r="IGL22" s="199"/>
      <c r="IGM22" s="199"/>
      <c r="IGN22" s="189"/>
      <c r="IGO22" s="209"/>
      <c r="IGP22" s="179"/>
      <c r="IGQ22" s="179"/>
      <c r="IGR22" s="179"/>
      <c r="IGS22" s="179"/>
      <c r="IGT22" s="179"/>
      <c r="IGU22" s="179"/>
      <c r="IGV22" s="199"/>
      <c r="IGW22" s="199"/>
      <c r="IGX22" s="199"/>
      <c r="IGY22" s="199"/>
      <c r="IGZ22" s="199"/>
      <c r="IHA22" s="199"/>
      <c r="IHB22" s="199"/>
      <c r="IHC22" s="199"/>
      <c r="IHD22" s="189"/>
      <c r="IHE22" s="209"/>
      <c r="IHF22" s="179"/>
      <c r="IHG22" s="179"/>
      <c r="IHH22" s="179"/>
      <c r="IHI22" s="179"/>
      <c r="IHJ22" s="179"/>
      <c r="IHK22" s="179"/>
      <c r="IHL22" s="199"/>
      <c r="IHM22" s="199"/>
      <c r="IHN22" s="199"/>
      <c r="IHO22" s="199"/>
      <c r="IHP22" s="199"/>
      <c r="IHQ22" s="199"/>
      <c r="IHR22" s="199"/>
      <c r="IHS22" s="199"/>
      <c r="IHT22" s="189"/>
      <c r="IHU22" s="209"/>
      <c r="IHV22" s="179"/>
      <c r="IHW22" s="179"/>
      <c r="IHX22" s="179"/>
      <c r="IHY22" s="179"/>
      <c r="IHZ22" s="179"/>
      <c r="IIA22" s="179"/>
      <c r="IIB22" s="199"/>
      <c r="IIC22" s="199"/>
      <c r="IID22" s="199"/>
      <c r="IIE22" s="199"/>
      <c r="IIF22" s="199"/>
      <c r="IIG22" s="199"/>
      <c r="IIH22" s="199"/>
      <c r="III22" s="199"/>
      <c r="IIJ22" s="189"/>
      <c r="IIK22" s="209"/>
      <c r="IIL22" s="179"/>
      <c r="IIM22" s="179"/>
      <c r="IIN22" s="179"/>
      <c r="IIO22" s="179"/>
      <c r="IIP22" s="179"/>
      <c r="IIQ22" s="179"/>
      <c r="IIR22" s="199"/>
      <c r="IIS22" s="199"/>
      <c r="IIT22" s="199"/>
      <c r="IIU22" s="199"/>
      <c r="IIV22" s="199"/>
      <c r="IIW22" s="199"/>
      <c r="IIX22" s="199"/>
      <c r="IIY22" s="199"/>
      <c r="IIZ22" s="189"/>
      <c r="IJA22" s="209"/>
      <c r="IJB22" s="179"/>
      <c r="IJC22" s="179"/>
      <c r="IJD22" s="179"/>
      <c r="IJE22" s="179"/>
      <c r="IJF22" s="179"/>
      <c r="IJG22" s="179"/>
      <c r="IJH22" s="199"/>
      <c r="IJI22" s="199"/>
      <c r="IJJ22" s="199"/>
      <c r="IJK22" s="199"/>
      <c r="IJL22" s="199"/>
      <c r="IJM22" s="199"/>
      <c r="IJN22" s="199"/>
      <c r="IJO22" s="199"/>
      <c r="IJP22" s="189"/>
      <c r="IJQ22" s="209"/>
      <c r="IJR22" s="179"/>
      <c r="IJS22" s="179"/>
      <c r="IJT22" s="179"/>
      <c r="IJU22" s="179"/>
      <c r="IJV22" s="179"/>
      <c r="IJW22" s="179"/>
      <c r="IJX22" s="199"/>
      <c r="IJY22" s="199"/>
      <c r="IJZ22" s="199"/>
      <c r="IKA22" s="199"/>
      <c r="IKB22" s="199"/>
      <c r="IKC22" s="199"/>
      <c r="IKD22" s="199"/>
      <c r="IKE22" s="199"/>
      <c r="IKF22" s="189"/>
      <c r="IKG22" s="209"/>
      <c r="IKH22" s="179"/>
      <c r="IKI22" s="179"/>
      <c r="IKJ22" s="179"/>
      <c r="IKK22" s="179"/>
      <c r="IKL22" s="179"/>
      <c r="IKM22" s="179"/>
      <c r="IKN22" s="199"/>
      <c r="IKO22" s="199"/>
      <c r="IKP22" s="199"/>
      <c r="IKQ22" s="199"/>
      <c r="IKR22" s="199"/>
      <c r="IKS22" s="199"/>
      <c r="IKT22" s="199"/>
      <c r="IKU22" s="199"/>
      <c r="IKV22" s="189"/>
      <c r="IKW22" s="209"/>
      <c r="IKX22" s="179"/>
      <c r="IKY22" s="179"/>
      <c r="IKZ22" s="179"/>
      <c r="ILA22" s="179"/>
      <c r="ILB22" s="179"/>
      <c r="ILC22" s="179"/>
      <c r="ILD22" s="199"/>
      <c r="ILE22" s="199"/>
      <c r="ILF22" s="199"/>
      <c r="ILG22" s="199"/>
      <c r="ILH22" s="199"/>
      <c r="ILI22" s="199"/>
      <c r="ILJ22" s="199"/>
      <c r="ILK22" s="199"/>
      <c r="ILL22" s="189"/>
      <c r="ILM22" s="209"/>
      <c r="ILN22" s="179"/>
      <c r="ILO22" s="179"/>
      <c r="ILP22" s="179"/>
      <c r="ILQ22" s="179"/>
      <c r="ILR22" s="179"/>
      <c r="ILS22" s="179"/>
      <c r="ILT22" s="199"/>
      <c r="ILU22" s="199"/>
      <c r="ILV22" s="199"/>
      <c r="ILW22" s="199"/>
      <c r="ILX22" s="199"/>
      <c r="ILY22" s="199"/>
      <c r="ILZ22" s="199"/>
      <c r="IMA22" s="199"/>
      <c r="IMB22" s="189"/>
      <c r="IMC22" s="209"/>
      <c r="IMD22" s="179"/>
      <c r="IME22" s="179"/>
      <c r="IMF22" s="179"/>
      <c r="IMG22" s="179"/>
      <c r="IMH22" s="179"/>
      <c r="IMI22" s="179"/>
      <c r="IMJ22" s="199"/>
      <c r="IMK22" s="199"/>
      <c r="IML22" s="199"/>
      <c r="IMM22" s="199"/>
      <c r="IMN22" s="199"/>
      <c r="IMO22" s="199"/>
      <c r="IMP22" s="199"/>
      <c r="IMQ22" s="199"/>
      <c r="IMR22" s="189"/>
      <c r="IMS22" s="209"/>
      <c r="IMT22" s="179"/>
      <c r="IMU22" s="179"/>
      <c r="IMV22" s="179"/>
      <c r="IMW22" s="179"/>
      <c r="IMX22" s="179"/>
      <c r="IMY22" s="179"/>
      <c r="IMZ22" s="199"/>
      <c r="INA22" s="199"/>
      <c r="INB22" s="199"/>
      <c r="INC22" s="199"/>
      <c r="IND22" s="199"/>
      <c r="INE22" s="199"/>
      <c r="INF22" s="199"/>
      <c r="ING22" s="199"/>
      <c r="INH22" s="189"/>
      <c r="INI22" s="209"/>
      <c r="INJ22" s="179"/>
      <c r="INK22" s="179"/>
      <c r="INL22" s="179"/>
      <c r="INM22" s="179"/>
      <c r="INN22" s="179"/>
      <c r="INO22" s="179"/>
      <c r="INP22" s="199"/>
      <c r="INQ22" s="199"/>
      <c r="INR22" s="199"/>
      <c r="INS22" s="199"/>
      <c r="INT22" s="199"/>
      <c r="INU22" s="199"/>
      <c r="INV22" s="199"/>
      <c r="INW22" s="199"/>
      <c r="INX22" s="189"/>
      <c r="INY22" s="209"/>
      <c r="INZ22" s="179"/>
      <c r="IOA22" s="179"/>
      <c r="IOB22" s="179"/>
      <c r="IOC22" s="179"/>
      <c r="IOD22" s="179"/>
      <c r="IOE22" s="179"/>
      <c r="IOF22" s="199"/>
      <c r="IOG22" s="199"/>
      <c r="IOH22" s="199"/>
      <c r="IOI22" s="199"/>
      <c r="IOJ22" s="199"/>
      <c r="IOK22" s="199"/>
      <c r="IOL22" s="199"/>
      <c r="IOM22" s="199"/>
      <c r="ION22" s="189"/>
      <c r="IOO22" s="209"/>
      <c r="IOP22" s="179"/>
      <c r="IOQ22" s="179"/>
      <c r="IOR22" s="179"/>
      <c r="IOS22" s="179"/>
      <c r="IOT22" s="179"/>
      <c r="IOU22" s="179"/>
      <c r="IOV22" s="199"/>
      <c r="IOW22" s="199"/>
      <c r="IOX22" s="199"/>
      <c r="IOY22" s="199"/>
      <c r="IOZ22" s="199"/>
      <c r="IPA22" s="199"/>
      <c r="IPB22" s="199"/>
      <c r="IPC22" s="199"/>
      <c r="IPD22" s="189"/>
      <c r="IPE22" s="209"/>
      <c r="IPF22" s="179"/>
      <c r="IPG22" s="179"/>
      <c r="IPH22" s="179"/>
      <c r="IPI22" s="179"/>
      <c r="IPJ22" s="179"/>
      <c r="IPK22" s="179"/>
      <c r="IPL22" s="199"/>
      <c r="IPM22" s="199"/>
      <c r="IPN22" s="199"/>
      <c r="IPO22" s="199"/>
      <c r="IPP22" s="199"/>
      <c r="IPQ22" s="199"/>
      <c r="IPR22" s="199"/>
      <c r="IPS22" s="199"/>
      <c r="IPT22" s="189"/>
      <c r="IPU22" s="209"/>
      <c r="IPV22" s="179"/>
      <c r="IPW22" s="179"/>
      <c r="IPX22" s="179"/>
      <c r="IPY22" s="179"/>
      <c r="IPZ22" s="179"/>
      <c r="IQA22" s="179"/>
      <c r="IQB22" s="199"/>
      <c r="IQC22" s="199"/>
      <c r="IQD22" s="199"/>
      <c r="IQE22" s="199"/>
      <c r="IQF22" s="199"/>
      <c r="IQG22" s="199"/>
      <c r="IQH22" s="199"/>
      <c r="IQI22" s="199"/>
      <c r="IQJ22" s="189"/>
      <c r="IQK22" s="209"/>
      <c r="IQL22" s="179"/>
      <c r="IQM22" s="179"/>
      <c r="IQN22" s="179"/>
      <c r="IQO22" s="179"/>
      <c r="IQP22" s="179"/>
      <c r="IQQ22" s="179"/>
      <c r="IQR22" s="199"/>
      <c r="IQS22" s="199"/>
      <c r="IQT22" s="199"/>
      <c r="IQU22" s="199"/>
      <c r="IQV22" s="199"/>
      <c r="IQW22" s="199"/>
      <c r="IQX22" s="199"/>
      <c r="IQY22" s="199"/>
      <c r="IQZ22" s="189"/>
      <c r="IRA22" s="209"/>
      <c r="IRB22" s="179"/>
      <c r="IRC22" s="179"/>
      <c r="IRD22" s="179"/>
      <c r="IRE22" s="179"/>
      <c r="IRF22" s="179"/>
      <c r="IRG22" s="179"/>
      <c r="IRH22" s="199"/>
      <c r="IRI22" s="199"/>
      <c r="IRJ22" s="199"/>
      <c r="IRK22" s="199"/>
      <c r="IRL22" s="199"/>
      <c r="IRM22" s="199"/>
      <c r="IRN22" s="199"/>
      <c r="IRO22" s="199"/>
      <c r="IRP22" s="189"/>
      <c r="IRQ22" s="209"/>
      <c r="IRR22" s="179"/>
      <c r="IRS22" s="179"/>
      <c r="IRT22" s="179"/>
      <c r="IRU22" s="179"/>
      <c r="IRV22" s="179"/>
      <c r="IRW22" s="179"/>
      <c r="IRX22" s="199"/>
      <c r="IRY22" s="199"/>
      <c r="IRZ22" s="199"/>
      <c r="ISA22" s="199"/>
      <c r="ISB22" s="199"/>
      <c r="ISC22" s="199"/>
      <c r="ISD22" s="199"/>
      <c r="ISE22" s="199"/>
      <c r="ISF22" s="189"/>
      <c r="ISG22" s="209"/>
      <c r="ISH22" s="179"/>
      <c r="ISI22" s="179"/>
      <c r="ISJ22" s="179"/>
      <c r="ISK22" s="179"/>
      <c r="ISL22" s="179"/>
      <c r="ISM22" s="179"/>
      <c r="ISN22" s="199"/>
      <c r="ISO22" s="199"/>
      <c r="ISP22" s="199"/>
      <c r="ISQ22" s="199"/>
      <c r="ISR22" s="199"/>
      <c r="ISS22" s="199"/>
      <c r="IST22" s="199"/>
      <c r="ISU22" s="199"/>
      <c r="ISV22" s="189"/>
      <c r="ISW22" s="209"/>
      <c r="ISX22" s="179"/>
      <c r="ISY22" s="179"/>
      <c r="ISZ22" s="179"/>
      <c r="ITA22" s="179"/>
      <c r="ITB22" s="179"/>
      <c r="ITC22" s="179"/>
      <c r="ITD22" s="199"/>
      <c r="ITE22" s="199"/>
      <c r="ITF22" s="199"/>
      <c r="ITG22" s="199"/>
      <c r="ITH22" s="199"/>
      <c r="ITI22" s="199"/>
      <c r="ITJ22" s="199"/>
      <c r="ITK22" s="199"/>
      <c r="ITL22" s="189"/>
      <c r="ITM22" s="209"/>
      <c r="ITN22" s="179"/>
      <c r="ITO22" s="179"/>
      <c r="ITP22" s="179"/>
      <c r="ITQ22" s="179"/>
      <c r="ITR22" s="179"/>
      <c r="ITS22" s="179"/>
      <c r="ITT22" s="199"/>
      <c r="ITU22" s="199"/>
      <c r="ITV22" s="199"/>
      <c r="ITW22" s="199"/>
      <c r="ITX22" s="199"/>
      <c r="ITY22" s="199"/>
      <c r="ITZ22" s="199"/>
      <c r="IUA22" s="199"/>
      <c r="IUB22" s="189"/>
      <c r="IUC22" s="209"/>
      <c r="IUD22" s="179"/>
      <c r="IUE22" s="179"/>
      <c r="IUF22" s="179"/>
      <c r="IUG22" s="179"/>
      <c r="IUH22" s="179"/>
      <c r="IUI22" s="179"/>
      <c r="IUJ22" s="199"/>
      <c r="IUK22" s="199"/>
      <c r="IUL22" s="199"/>
      <c r="IUM22" s="199"/>
      <c r="IUN22" s="199"/>
      <c r="IUO22" s="199"/>
      <c r="IUP22" s="199"/>
      <c r="IUQ22" s="199"/>
      <c r="IUR22" s="189"/>
      <c r="IUS22" s="209"/>
      <c r="IUT22" s="179"/>
      <c r="IUU22" s="179"/>
      <c r="IUV22" s="179"/>
      <c r="IUW22" s="179"/>
      <c r="IUX22" s="179"/>
      <c r="IUY22" s="179"/>
      <c r="IUZ22" s="199"/>
      <c r="IVA22" s="199"/>
      <c r="IVB22" s="199"/>
      <c r="IVC22" s="199"/>
      <c r="IVD22" s="199"/>
      <c r="IVE22" s="199"/>
      <c r="IVF22" s="199"/>
      <c r="IVG22" s="199"/>
      <c r="IVH22" s="189"/>
      <c r="IVI22" s="209"/>
      <c r="IVJ22" s="179"/>
      <c r="IVK22" s="179"/>
      <c r="IVL22" s="179"/>
      <c r="IVM22" s="179"/>
      <c r="IVN22" s="179"/>
      <c r="IVO22" s="179"/>
      <c r="IVP22" s="199"/>
      <c r="IVQ22" s="199"/>
      <c r="IVR22" s="199"/>
      <c r="IVS22" s="199"/>
      <c r="IVT22" s="199"/>
      <c r="IVU22" s="199"/>
      <c r="IVV22" s="199"/>
      <c r="IVW22" s="199"/>
      <c r="IVX22" s="189"/>
      <c r="IVY22" s="209"/>
      <c r="IVZ22" s="179"/>
      <c r="IWA22" s="179"/>
      <c r="IWB22" s="179"/>
      <c r="IWC22" s="179"/>
      <c r="IWD22" s="179"/>
      <c r="IWE22" s="179"/>
      <c r="IWF22" s="199"/>
      <c r="IWG22" s="199"/>
      <c r="IWH22" s="199"/>
      <c r="IWI22" s="199"/>
      <c r="IWJ22" s="199"/>
      <c r="IWK22" s="199"/>
      <c r="IWL22" s="199"/>
      <c r="IWM22" s="199"/>
      <c r="IWN22" s="189"/>
      <c r="IWO22" s="209"/>
      <c r="IWP22" s="179"/>
      <c r="IWQ22" s="179"/>
      <c r="IWR22" s="179"/>
      <c r="IWS22" s="179"/>
      <c r="IWT22" s="179"/>
      <c r="IWU22" s="179"/>
      <c r="IWV22" s="199"/>
      <c r="IWW22" s="199"/>
      <c r="IWX22" s="199"/>
      <c r="IWY22" s="199"/>
      <c r="IWZ22" s="199"/>
      <c r="IXA22" s="199"/>
      <c r="IXB22" s="199"/>
      <c r="IXC22" s="199"/>
      <c r="IXD22" s="189"/>
      <c r="IXE22" s="209"/>
      <c r="IXF22" s="179"/>
      <c r="IXG22" s="179"/>
      <c r="IXH22" s="179"/>
      <c r="IXI22" s="179"/>
      <c r="IXJ22" s="179"/>
      <c r="IXK22" s="179"/>
      <c r="IXL22" s="199"/>
      <c r="IXM22" s="199"/>
      <c r="IXN22" s="199"/>
      <c r="IXO22" s="199"/>
      <c r="IXP22" s="199"/>
      <c r="IXQ22" s="199"/>
      <c r="IXR22" s="199"/>
      <c r="IXS22" s="199"/>
      <c r="IXT22" s="189"/>
      <c r="IXU22" s="209"/>
      <c r="IXV22" s="179"/>
      <c r="IXW22" s="179"/>
      <c r="IXX22" s="179"/>
      <c r="IXY22" s="179"/>
      <c r="IXZ22" s="179"/>
      <c r="IYA22" s="179"/>
      <c r="IYB22" s="199"/>
      <c r="IYC22" s="199"/>
      <c r="IYD22" s="199"/>
      <c r="IYE22" s="199"/>
      <c r="IYF22" s="199"/>
      <c r="IYG22" s="199"/>
      <c r="IYH22" s="199"/>
      <c r="IYI22" s="199"/>
      <c r="IYJ22" s="189"/>
      <c r="IYK22" s="209"/>
      <c r="IYL22" s="179"/>
      <c r="IYM22" s="179"/>
      <c r="IYN22" s="179"/>
      <c r="IYO22" s="179"/>
      <c r="IYP22" s="179"/>
      <c r="IYQ22" s="179"/>
      <c r="IYR22" s="199"/>
      <c r="IYS22" s="199"/>
      <c r="IYT22" s="199"/>
      <c r="IYU22" s="199"/>
      <c r="IYV22" s="199"/>
      <c r="IYW22" s="199"/>
      <c r="IYX22" s="199"/>
      <c r="IYY22" s="199"/>
      <c r="IYZ22" s="189"/>
      <c r="IZA22" s="209"/>
      <c r="IZB22" s="179"/>
      <c r="IZC22" s="179"/>
      <c r="IZD22" s="179"/>
      <c r="IZE22" s="179"/>
      <c r="IZF22" s="179"/>
      <c r="IZG22" s="179"/>
      <c r="IZH22" s="199"/>
      <c r="IZI22" s="199"/>
      <c r="IZJ22" s="199"/>
      <c r="IZK22" s="199"/>
      <c r="IZL22" s="199"/>
      <c r="IZM22" s="199"/>
      <c r="IZN22" s="199"/>
      <c r="IZO22" s="199"/>
      <c r="IZP22" s="189"/>
      <c r="IZQ22" s="209"/>
      <c r="IZR22" s="179"/>
      <c r="IZS22" s="179"/>
      <c r="IZT22" s="179"/>
      <c r="IZU22" s="179"/>
      <c r="IZV22" s="179"/>
      <c r="IZW22" s="179"/>
      <c r="IZX22" s="199"/>
      <c r="IZY22" s="199"/>
      <c r="IZZ22" s="199"/>
      <c r="JAA22" s="199"/>
      <c r="JAB22" s="199"/>
      <c r="JAC22" s="199"/>
      <c r="JAD22" s="199"/>
      <c r="JAE22" s="199"/>
      <c r="JAF22" s="189"/>
      <c r="JAG22" s="209"/>
      <c r="JAH22" s="179"/>
      <c r="JAI22" s="179"/>
      <c r="JAJ22" s="179"/>
      <c r="JAK22" s="179"/>
      <c r="JAL22" s="179"/>
      <c r="JAM22" s="179"/>
      <c r="JAN22" s="199"/>
      <c r="JAO22" s="199"/>
      <c r="JAP22" s="199"/>
      <c r="JAQ22" s="199"/>
      <c r="JAR22" s="199"/>
      <c r="JAS22" s="199"/>
      <c r="JAT22" s="199"/>
      <c r="JAU22" s="199"/>
      <c r="JAV22" s="189"/>
      <c r="JAW22" s="209"/>
      <c r="JAX22" s="179"/>
      <c r="JAY22" s="179"/>
      <c r="JAZ22" s="179"/>
      <c r="JBA22" s="179"/>
      <c r="JBB22" s="179"/>
      <c r="JBC22" s="179"/>
      <c r="JBD22" s="199"/>
      <c r="JBE22" s="199"/>
      <c r="JBF22" s="199"/>
      <c r="JBG22" s="199"/>
      <c r="JBH22" s="199"/>
      <c r="JBI22" s="199"/>
      <c r="JBJ22" s="199"/>
      <c r="JBK22" s="199"/>
      <c r="JBL22" s="189"/>
      <c r="JBM22" s="209"/>
      <c r="JBN22" s="179"/>
      <c r="JBO22" s="179"/>
      <c r="JBP22" s="179"/>
      <c r="JBQ22" s="179"/>
      <c r="JBR22" s="179"/>
      <c r="JBS22" s="179"/>
      <c r="JBT22" s="199"/>
      <c r="JBU22" s="199"/>
      <c r="JBV22" s="199"/>
      <c r="JBW22" s="199"/>
      <c r="JBX22" s="199"/>
      <c r="JBY22" s="199"/>
      <c r="JBZ22" s="199"/>
      <c r="JCA22" s="199"/>
      <c r="JCB22" s="189"/>
      <c r="JCC22" s="209"/>
      <c r="JCD22" s="179"/>
      <c r="JCE22" s="179"/>
      <c r="JCF22" s="179"/>
      <c r="JCG22" s="179"/>
      <c r="JCH22" s="179"/>
      <c r="JCI22" s="179"/>
      <c r="JCJ22" s="199"/>
      <c r="JCK22" s="199"/>
      <c r="JCL22" s="199"/>
      <c r="JCM22" s="199"/>
      <c r="JCN22" s="199"/>
      <c r="JCO22" s="199"/>
      <c r="JCP22" s="199"/>
      <c r="JCQ22" s="199"/>
      <c r="JCR22" s="189"/>
      <c r="JCS22" s="209"/>
      <c r="JCT22" s="179"/>
      <c r="JCU22" s="179"/>
      <c r="JCV22" s="179"/>
      <c r="JCW22" s="179"/>
      <c r="JCX22" s="179"/>
      <c r="JCY22" s="179"/>
      <c r="JCZ22" s="199"/>
      <c r="JDA22" s="199"/>
      <c r="JDB22" s="199"/>
      <c r="JDC22" s="199"/>
      <c r="JDD22" s="199"/>
      <c r="JDE22" s="199"/>
      <c r="JDF22" s="199"/>
      <c r="JDG22" s="199"/>
      <c r="JDH22" s="189"/>
      <c r="JDI22" s="209"/>
      <c r="JDJ22" s="179"/>
      <c r="JDK22" s="179"/>
      <c r="JDL22" s="179"/>
      <c r="JDM22" s="179"/>
      <c r="JDN22" s="179"/>
      <c r="JDO22" s="179"/>
      <c r="JDP22" s="199"/>
      <c r="JDQ22" s="199"/>
      <c r="JDR22" s="199"/>
      <c r="JDS22" s="199"/>
      <c r="JDT22" s="199"/>
      <c r="JDU22" s="199"/>
      <c r="JDV22" s="199"/>
      <c r="JDW22" s="199"/>
      <c r="JDX22" s="189"/>
      <c r="JDY22" s="209"/>
      <c r="JDZ22" s="179"/>
      <c r="JEA22" s="179"/>
      <c r="JEB22" s="179"/>
      <c r="JEC22" s="179"/>
      <c r="JED22" s="179"/>
      <c r="JEE22" s="179"/>
      <c r="JEF22" s="199"/>
      <c r="JEG22" s="199"/>
      <c r="JEH22" s="199"/>
      <c r="JEI22" s="199"/>
      <c r="JEJ22" s="199"/>
      <c r="JEK22" s="199"/>
      <c r="JEL22" s="199"/>
      <c r="JEM22" s="199"/>
      <c r="JEN22" s="189"/>
      <c r="JEO22" s="209"/>
      <c r="JEP22" s="179"/>
      <c r="JEQ22" s="179"/>
      <c r="JER22" s="179"/>
      <c r="JES22" s="179"/>
      <c r="JET22" s="179"/>
      <c r="JEU22" s="179"/>
      <c r="JEV22" s="199"/>
      <c r="JEW22" s="199"/>
      <c r="JEX22" s="199"/>
      <c r="JEY22" s="199"/>
      <c r="JEZ22" s="199"/>
      <c r="JFA22" s="199"/>
      <c r="JFB22" s="199"/>
      <c r="JFC22" s="199"/>
      <c r="JFD22" s="189"/>
      <c r="JFE22" s="209"/>
      <c r="JFF22" s="179"/>
      <c r="JFG22" s="179"/>
      <c r="JFH22" s="179"/>
      <c r="JFI22" s="179"/>
      <c r="JFJ22" s="179"/>
      <c r="JFK22" s="179"/>
      <c r="JFL22" s="199"/>
      <c r="JFM22" s="199"/>
      <c r="JFN22" s="199"/>
      <c r="JFO22" s="199"/>
      <c r="JFP22" s="199"/>
      <c r="JFQ22" s="199"/>
      <c r="JFR22" s="199"/>
      <c r="JFS22" s="199"/>
      <c r="JFT22" s="189"/>
      <c r="JFU22" s="209"/>
      <c r="JFV22" s="179"/>
      <c r="JFW22" s="179"/>
      <c r="JFX22" s="179"/>
      <c r="JFY22" s="179"/>
      <c r="JFZ22" s="179"/>
      <c r="JGA22" s="179"/>
      <c r="JGB22" s="199"/>
      <c r="JGC22" s="199"/>
      <c r="JGD22" s="199"/>
      <c r="JGE22" s="199"/>
      <c r="JGF22" s="199"/>
      <c r="JGG22" s="199"/>
      <c r="JGH22" s="199"/>
      <c r="JGI22" s="199"/>
      <c r="JGJ22" s="189"/>
      <c r="JGK22" s="209"/>
      <c r="JGL22" s="179"/>
      <c r="JGM22" s="179"/>
      <c r="JGN22" s="179"/>
      <c r="JGO22" s="179"/>
      <c r="JGP22" s="179"/>
      <c r="JGQ22" s="179"/>
      <c r="JGR22" s="199"/>
      <c r="JGS22" s="199"/>
      <c r="JGT22" s="199"/>
      <c r="JGU22" s="199"/>
      <c r="JGV22" s="199"/>
      <c r="JGW22" s="199"/>
      <c r="JGX22" s="199"/>
      <c r="JGY22" s="199"/>
      <c r="JGZ22" s="189"/>
      <c r="JHA22" s="209"/>
      <c r="JHB22" s="179"/>
      <c r="JHC22" s="179"/>
      <c r="JHD22" s="179"/>
      <c r="JHE22" s="179"/>
      <c r="JHF22" s="179"/>
      <c r="JHG22" s="179"/>
      <c r="JHH22" s="199"/>
      <c r="JHI22" s="199"/>
      <c r="JHJ22" s="199"/>
      <c r="JHK22" s="199"/>
      <c r="JHL22" s="199"/>
      <c r="JHM22" s="199"/>
      <c r="JHN22" s="199"/>
      <c r="JHO22" s="199"/>
      <c r="JHP22" s="189"/>
      <c r="JHQ22" s="209"/>
      <c r="JHR22" s="179"/>
      <c r="JHS22" s="179"/>
      <c r="JHT22" s="179"/>
      <c r="JHU22" s="179"/>
      <c r="JHV22" s="179"/>
      <c r="JHW22" s="179"/>
      <c r="JHX22" s="199"/>
      <c r="JHY22" s="199"/>
      <c r="JHZ22" s="199"/>
      <c r="JIA22" s="199"/>
      <c r="JIB22" s="199"/>
      <c r="JIC22" s="199"/>
      <c r="JID22" s="199"/>
      <c r="JIE22" s="199"/>
      <c r="JIF22" s="189"/>
      <c r="JIG22" s="209"/>
      <c r="JIH22" s="179"/>
      <c r="JII22" s="179"/>
      <c r="JIJ22" s="179"/>
      <c r="JIK22" s="179"/>
      <c r="JIL22" s="179"/>
      <c r="JIM22" s="179"/>
      <c r="JIN22" s="199"/>
      <c r="JIO22" s="199"/>
      <c r="JIP22" s="199"/>
      <c r="JIQ22" s="199"/>
      <c r="JIR22" s="199"/>
      <c r="JIS22" s="199"/>
      <c r="JIT22" s="199"/>
      <c r="JIU22" s="199"/>
      <c r="JIV22" s="189"/>
      <c r="JIW22" s="209"/>
      <c r="JIX22" s="179"/>
      <c r="JIY22" s="179"/>
      <c r="JIZ22" s="179"/>
      <c r="JJA22" s="179"/>
      <c r="JJB22" s="179"/>
      <c r="JJC22" s="179"/>
      <c r="JJD22" s="199"/>
      <c r="JJE22" s="199"/>
      <c r="JJF22" s="199"/>
      <c r="JJG22" s="199"/>
      <c r="JJH22" s="199"/>
      <c r="JJI22" s="199"/>
      <c r="JJJ22" s="199"/>
      <c r="JJK22" s="199"/>
      <c r="JJL22" s="189"/>
      <c r="JJM22" s="209"/>
      <c r="JJN22" s="179"/>
      <c r="JJO22" s="179"/>
      <c r="JJP22" s="179"/>
      <c r="JJQ22" s="179"/>
      <c r="JJR22" s="179"/>
      <c r="JJS22" s="179"/>
      <c r="JJT22" s="199"/>
      <c r="JJU22" s="199"/>
      <c r="JJV22" s="199"/>
      <c r="JJW22" s="199"/>
      <c r="JJX22" s="199"/>
      <c r="JJY22" s="199"/>
      <c r="JJZ22" s="199"/>
      <c r="JKA22" s="199"/>
      <c r="JKB22" s="189"/>
      <c r="JKC22" s="209"/>
      <c r="JKD22" s="179"/>
      <c r="JKE22" s="179"/>
      <c r="JKF22" s="179"/>
      <c r="JKG22" s="179"/>
      <c r="JKH22" s="179"/>
      <c r="JKI22" s="179"/>
      <c r="JKJ22" s="199"/>
      <c r="JKK22" s="199"/>
      <c r="JKL22" s="199"/>
      <c r="JKM22" s="199"/>
      <c r="JKN22" s="199"/>
      <c r="JKO22" s="199"/>
      <c r="JKP22" s="199"/>
      <c r="JKQ22" s="199"/>
      <c r="JKR22" s="189"/>
      <c r="JKS22" s="209"/>
      <c r="JKT22" s="179"/>
      <c r="JKU22" s="179"/>
      <c r="JKV22" s="179"/>
      <c r="JKW22" s="179"/>
      <c r="JKX22" s="179"/>
      <c r="JKY22" s="179"/>
      <c r="JKZ22" s="199"/>
      <c r="JLA22" s="199"/>
      <c r="JLB22" s="199"/>
      <c r="JLC22" s="199"/>
      <c r="JLD22" s="199"/>
      <c r="JLE22" s="199"/>
      <c r="JLF22" s="199"/>
      <c r="JLG22" s="199"/>
      <c r="JLH22" s="189"/>
      <c r="JLI22" s="209"/>
      <c r="JLJ22" s="179"/>
      <c r="JLK22" s="179"/>
      <c r="JLL22" s="179"/>
      <c r="JLM22" s="179"/>
      <c r="JLN22" s="179"/>
      <c r="JLO22" s="179"/>
      <c r="JLP22" s="199"/>
      <c r="JLQ22" s="199"/>
      <c r="JLR22" s="199"/>
      <c r="JLS22" s="199"/>
      <c r="JLT22" s="199"/>
      <c r="JLU22" s="199"/>
      <c r="JLV22" s="199"/>
      <c r="JLW22" s="199"/>
      <c r="JLX22" s="189"/>
      <c r="JLY22" s="209"/>
      <c r="JLZ22" s="179"/>
      <c r="JMA22" s="179"/>
      <c r="JMB22" s="179"/>
      <c r="JMC22" s="179"/>
      <c r="JMD22" s="179"/>
      <c r="JME22" s="179"/>
      <c r="JMF22" s="199"/>
      <c r="JMG22" s="199"/>
      <c r="JMH22" s="199"/>
      <c r="JMI22" s="199"/>
      <c r="JMJ22" s="199"/>
      <c r="JMK22" s="199"/>
      <c r="JML22" s="199"/>
      <c r="JMM22" s="199"/>
      <c r="JMN22" s="189"/>
      <c r="JMO22" s="209"/>
      <c r="JMP22" s="179"/>
      <c r="JMQ22" s="179"/>
      <c r="JMR22" s="179"/>
      <c r="JMS22" s="179"/>
      <c r="JMT22" s="179"/>
      <c r="JMU22" s="179"/>
      <c r="JMV22" s="199"/>
      <c r="JMW22" s="199"/>
      <c r="JMX22" s="199"/>
      <c r="JMY22" s="199"/>
      <c r="JMZ22" s="199"/>
      <c r="JNA22" s="199"/>
      <c r="JNB22" s="199"/>
      <c r="JNC22" s="199"/>
      <c r="JND22" s="189"/>
      <c r="JNE22" s="209"/>
      <c r="JNF22" s="179"/>
      <c r="JNG22" s="179"/>
      <c r="JNH22" s="179"/>
      <c r="JNI22" s="179"/>
      <c r="JNJ22" s="179"/>
      <c r="JNK22" s="179"/>
      <c r="JNL22" s="199"/>
      <c r="JNM22" s="199"/>
      <c r="JNN22" s="199"/>
      <c r="JNO22" s="199"/>
      <c r="JNP22" s="199"/>
      <c r="JNQ22" s="199"/>
      <c r="JNR22" s="199"/>
      <c r="JNS22" s="199"/>
      <c r="JNT22" s="189"/>
      <c r="JNU22" s="209"/>
      <c r="JNV22" s="179"/>
      <c r="JNW22" s="179"/>
      <c r="JNX22" s="179"/>
      <c r="JNY22" s="179"/>
      <c r="JNZ22" s="179"/>
      <c r="JOA22" s="179"/>
      <c r="JOB22" s="199"/>
      <c r="JOC22" s="199"/>
      <c r="JOD22" s="199"/>
      <c r="JOE22" s="199"/>
      <c r="JOF22" s="199"/>
      <c r="JOG22" s="199"/>
      <c r="JOH22" s="199"/>
      <c r="JOI22" s="199"/>
      <c r="JOJ22" s="189"/>
      <c r="JOK22" s="209"/>
      <c r="JOL22" s="179"/>
      <c r="JOM22" s="179"/>
      <c r="JON22" s="179"/>
      <c r="JOO22" s="179"/>
      <c r="JOP22" s="179"/>
      <c r="JOQ22" s="179"/>
      <c r="JOR22" s="199"/>
      <c r="JOS22" s="199"/>
      <c r="JOT22" s="199"/>
      <c r="JOU22" s="199"/>
      <c r="JOV22" s="199"/>
      <c r="JOW22" s="199"/>
      <c r="JOX22" s="199"/>
      <c r="JOY22" s="199"/>
      <c r="JOZ22" s="189"/>
      <c r="JPA22" s="209"/>
      <c r="JPB22" s="179"/>
      <c r="JPC22" s="179"/>
      <c r="JPD22" s="179"/>
      <c r="JPE22" s="179"/>
      <c r="JPF22" s="179"/>
      <c r="JPG22" s="179"/>
      <c r="JPH22" s="199"/>
      <c r="JPI22" s="199"/>
      <c r="JPJ22" s="199"/>
      <c r="JPK22" s="199"/>
      <c r="JPL22" s="199"/>
      <c r="JPM22" s="199"/>
      <c r="JPN22" s="199"/>
      <c r="JPO22" s="199"/>
      <c r="JPP22" s="189"/>
      <c r="JPQ22" s="209"/>
      <c r="JPR22" s="179"/>
      <c r="JPS22" s="179"/>
      <c r="JPT22" s="179"/>
      <c r="JPU22" s="179"/>
      <c r="JPV22" s="179"/>
      <c r="JPW22" s="179"/>
      <c r="JPX22" s="199"/>
      <c r="JPY22" s="199"/>
      <c r="JPZ22" s="199"/>
      <c r="JQA22" s="199"/>
      <c r="JQB22" s="199"/>
      <c r="JQC22" s="199"/>
      <c r="JQD22" s="199"/>
      <c r="JQE22" s="199"/>
      <c r="JQF22" s="189"/>
      <c r="JQG22" s="209"/>
      <c r="JQH22" s="179"/>
      <c r="JQI22" s="179"/>
      <c r="JQJ22" s="179"/>
      <c r="JQK22" s="179"/>
      <c r="JQL22" s="179"/>
      <c r="JQM22" s="179"/>
      <c r="JQN22" s="199"/>
      <c r="JQO22" s="199"/>
      <c r="JQP22" s="199"/>
      <c r="JQQ22" s="199"/>
      <c r="JQR22" s="199"/>
      <c r="JQS22" s="199"/>
      <c r="JQT22" s="199"/>
      <c r="JQU22" s="199"/>
      <c r="JQV22" s="189"/>
      <c r="JQW22" s="209"/>
      <c r="JQX22" s="179"/>
      <c r="JQY22" s="179"/>
      <c r="JQZ22" s="179"/>
      <c r="JRA22" s="179"/>
      <c r="JRB22" s="179"/>
      <c r="JRC22" s="179"/>
      <c r="JRD22" s="199"/>
      <c r="JRE22" s="199"/>
      <c r="JRF22" s="199"/>
      <c r="JRG22" s="199"/>
      <c r="JRH22" s="199"/>
      <c r="JRI22" s="199"/>
      <c r="JRJ22" s="199"/>
      <c r="JRK22" s="199"/>
      <c r="JRL22" s="189"/>
      <c r="JRM22" s="209"/>
      <c r="JRN22" s="179"/>
      <c r="JRO22" s="179"/>
      <c r="JRP22" s="179"/>
      <c r="JRQ22" s="179"/>
      <c r="JRR22" s="179"/>
      <c r="JRS22" s="179"/>
      <c r="JRT22" s="199"/>
      <c r="JRU22" s="199"/>
      <c r="JRV22" s="199"/>
      <c r="JRW22" s="199"/>
      <c r="JRX22" s="199"/>
      <c r="JRY22" s="199"/>
      <c r="JRZ22" s="199"/>
      <c r="JSA22" s="199"/>
      <c r="JSB22" s="189"/>
      <c r="JSC22" s="209"/>
      <c r="JSD22" s="179"/>
      <c r="JSE22" s="179"/>
      <c r="JSF22" s="179"/>
      <c r="JSG22" s="179"/>
      <c r="JSH22" s="179"/>
      <c r="JSI22" s="179"/>
      <c r="JSJ22" s="199"/>
      <c r="JSK22" s="199"/>
      <c r="JSL22" s="199"/>
      <c r="JSM22" s="199"/>
      <c r="JSN22" s="199"/>
      <c r="JSO22" s="199"/>
      <c r="JSP22" s="199"/>
      <c r="JSQ22" s="199"/>
      <c r="JSR22" s="189"/>
      <c r="JSS22" s="209"/>
      <c r="JST22" s="179"/>
      <c r="JSU22" s="179"/>
      <c r="JSV22" s="179"/>
      <c r="JSW22" s="179"/>
      <c r="JSX22" s="179"/>
      <c r="JSY22" s="179"/>
      <c r="JSZ22" s="199"/>
      <c r="JTA22" s="199"/>
      <c r="JTB22" s="199"/>
      <c r="JTC22" s="199"/>
      <c r="JTD22" s="199"/>
      <c r="JTE22" s="199"/>
      <c r="JTF22" s="199"/>
      <c r="JTG22" s="199"/>
      <c r="JTH22" s="189"/>
      <c r="JTI22" s="209"/>
      <c r="JTJ22" s="179"/>
      <c r="JTK22" s="179"/>
      <c r="JTL22" s="179"/>
      <c r="JTM22" s="179"/>
      <c r="JTN22" s="179"/>
      <c r="JTO22" s="179"/>
      <c r="JTP22" s="199"/>
      <c r="JTQ22" s="199"/>
      <c r="JTR22" s="199"/>
      <c r="JTS22" s="199"/>
      <c r="JTT22" s="199"/>
      <c r="JTU22" s="199"/>
      <c r="JTV22" s="199"/>
      <c r="JTW22" s="199"/>
      <c r="JTX22" s="189"/>
      <c r="JTY22" s="209"/>
      <c r="JTZ22" s="179"/>
      <c r="JUA22" s="179"/>
      <c r="JUB22" s="179"/>
      <c r="JUC22" s="179"/>
      <c r="JUD22" s="179"/>
      <c r="JUE22" s="179"/>
      <c r="JUF22" s="199"/>
      <c r="JUG22" s="199"/>
      <c r="JUH22" s="199"/>
      <c r="JUI22" s="199"/>
      <c r="JUJ22" s="199"/>
      <c r="JUK22" s="199"/>
      <c r="JUL22" s="199"/>
      <c r="JUM22" s="199"/>
      <c r="JUN22" s="189"/>
      <c r="JUO22" s="209"/>
      <c r="JUP22" s="179"/>
      <c r="JUQ22" s="179"/>
      <c r="JUR22" s="179"/>
      <c r="JUS22" s="179"/>
      <c r="JUT22" s="179"/>
      <c r="JUU22" s="179"/>
      <c r="JUV22" s="199"/>
      <c r="JUW22" s="199"/>
      <c r="JUX22" s="199"/>
      <c r="JUY22" s="199"/>
      <c r="JUZ22" s="199"/>
      <c r="JVA22" s="199"/>
      <c r="JVB22" s="199"/>
      <c r="JVC22" s="199"/>
      <c r="JVD22" s="189"/>
      <c r="JVE22" s="209"/>
      <c r="JVF22" s="179"/>
      <c r="JVG22" s="179"/>
      <c r="JVH22" s="179"/>
      <c r="JVI22" s="179"/>
      <c r="JVJ22" s="179"/>
      <c r="JVK22" s="179"/>
      <c r="JVL22" s="199"/>
      <c r="JVM22" s="199"/>
      <c r="JVN22" s="199"/>
      <c r="JVO22" s="199"/>
      <c r="JVP22" s="199"/>
      <c r="JVQ22" s="199"/>
      <c r="JVR22" s="199"/>
      <c r="JVS22" s="199"/>
      <c r="JVT22" s="189"/>
      <c r="JVU22" s="209"/>
      <c r="JVV22" s="179"/>
      <c r="JVW22" s="179"/>
      <c r="JVX22" s="179"/>
      <c r="JVY22" s="179"/>
      <c r="JVZ22" s="179"/>
      <c r="JWA22" s="179"/>
      <c r="JWB22" s="199"/>
      <c r="JWC22" s="199"/>
      <c r="JWD22" s="199"/>
      <c r="JWE22" s="199"/>
      <c r="JWF22" s="199"/>
      <c r="JWG22" s="199"/>
      <c r="JWH22" s="199"/>
      <c r="JWI22" s="199"/>
      <c r="JWJ22" s="189"/>
      <c r="JWK22" s="209"/>
      <c r="JWL22" s="179"/>
      <c r="JWM22" s="179"/>
      <c r="JWN22" s="179"/>
      <c r="JWO22" s="179"/>
      <c r="JWP22" s="179"/>
      <c r="JWQ22" s="179"/>
      <c r="JWR22" s="199"/>
      <c r="JWS22" s="199"/>
      <c r="JWT22" s="199"/>
      <c r="JWU22" s="199"/>
      <c r="JWV22" s="199"/>
      <c r="JWW22" s="199"/>
      <c r="JWX22" s="199"/>
      <c r="JWY22" s="199"/>
      <c r="JWZ22" s="189"/>
      <c r="JXA22" s="209"/>
      <c r="JXB22" s="179"/>
      <c r="JXC22" s="179"/>
      <c r="JXD22" s="179"/>
      <c r="JXE22" s="179"/>
      <c r="JXF22" s="179"/>
      <c r="JXG22" s="179"/>
      <c r="JXH22" s="199"/>
      <c r="JXI22" s="199"/>
      <c r="JXJ22" s="199"/>
      <c r="JXK22" s="199"/>
      <c r="JXL22" s="199"/>
      <c r="JXM22" s="199"/>
      <c r="JXN22" s="199"/>
      <c r="JXO22" s="199"/>
      <c r="JXP22" s="189"/>
      <c r="JXQ22" s="209"/>
      <c r="JXR22" s="179"/>
      <c r="JXS22" s="179"/>
      <c r="JXT22" s="179"/>
      <c r="JXU22" s="179"/>
      <c r="JXV22" s="179"/>
      <c r="JXW22" s="179"/>
      <c r="JXX22" s="199"/>
      <c r="JXY22" s="199"/>
      <c r="JXZ22" s="199"/>
      <c r="JYA22" s="199"/>
      <c r="JYB22" s="199"/>
      <c r="JYC22" s="199"/>
      <c r="JYD22" s="199"/>
      <c r="JYE22" s="199"/>
      <c r="JYF22" s="189"/>
      <c r="JYG22" s="209"/>
      <c r="JYH22" s="179"/>
      <c r="JYI22" s="179"/>
      <c r="JYJ22" s="179"/>
      <c r="JYK22" s="179"/>
      <c r="JYL22" s="179"/>
      <c r="JYM22" s="179"/>
      <c r="JYN22" s="199"/>
      <c r="JYO22" s="199"/>
      <c r="JYP22" s="199"/>
      <c r="JYQ22" s="199"/>
      <c r="JYR22" s="199"/>
      <c r="JYS22" s="199"/>
      <c r="JYT22" s="199"/>
      <c r="JYU22" s="199"/>
      <c r="JYV22" s="189"/>
      <c r="JYW22" s="209"/>
      <c r="JYX22" s="179"/>
      <c r="JYY22" s="179"/>
      <c r="JYZ22" s="179"/>
      <c r="JZA22" s="179"/>
      <c r="JZB22" s="179"/>
      <c r="JZC22" s="179"/>
      <c r="JZD22" s="199"/>
      <c r="JZE22" s="199"/>
      <c r="JZF22" s="199"/>
      <c r="JZG22" s="199"/>
      <c r="JZH22" s="199"/>
      <c r="JZI22" s="199"/>
      <c r="JZJ22" s="199"/>
      <c r="JZK22" s="199"/>
      <c r="JZL22" s="189"/>
      <c r="JZM22" s="209"/>
      <c r="JZN22" s="179"/>
      <c r="JZO22" s="179"/>
      <c r="JZP22" s="179"/>
      <c r="JZQ22" s="179"/>
      <c r="JZR22" s="179"/>
      <c r="JZS22" s="179"/>
      <c r="JZT22" s="199"/>
      <c r="JZU22" s="199"/>
      <c r="JZV22" s="199"/>
      <c r="JZW22" s="199"/>
      <c r="JZX22" s="199"/>
      <c r="JZY22" s="199"/>
      <c r="JZZ22" s="199"/>
      <c r="KAA22" s="199"/>
      <c r="KAB22" s="189"/>
      <c r="KAC22" s="209"/>
      <c r="KAD22" s="179"/>
      <c r="KAE22" s="179"/>
      <c r="KAF22" s="179"/>
      <c r="KAG22" s="179"/>
      <c r="KAH22" s="179"/>
      <c r="KAI22" s="179"/>
      <c r="KAJ22" s="199"/>
      <c r="KAK22" s="199"/>
      <c r="KAL22" s="199"/>
      <c r="KAM22" s="199"/>
      <c r="KAN22" s="199"/>
      <c r="KAO22" s="199"/>
      <c r="KAP22" s="199"/>
      <c r="KAQ22" s="199"/>
      <c r="KAR22" s="189"/>
      <c r="KAS22" s="209"/>
      <c r="KAT22" s="179"/>
      <c r="KAU22" s="179"/>
      <c r="KAV22" s="179"/>
      <c r="KAW22" s="179"/>
      <c r="KAX22" s="179"/>
      <c r="KAY22" s="179"/>
      <c r="KAZ22" s="199"/>
      <c r="KBA22" s="199"/>
      <c r="KBB22" s="199"/>
      <c r="KBC22" s="199"/>
      <c r="KBD22" s="199"/>
      <c r="KBE22" s="199"/>
      <c r="KBF22" s="199"/>
      <c r="KBG22" s="199"/>
      <c r="KBH22" s="189"/>
      <c r="KBI22" s="209"/>
      <c r="KBJ22" s="179"/>
      <c r="KBK22" s="179"/>
      <c r="KBL22" s="179"/>
      <c r="KBM22" s="179"/>
      <c r="KBN22" s="179"/>
      <c r="KBO22" s="179"/>
      <c r="KBP22" s="199"/>
      <c r="KBQ22" s="199"/>
      <c r="KBR22" s="199"/>
      <c r="KBS22" s="199"/>
      <c r="KBT22" s="199"/>
      <c r="KBU22" s="199"/>
      <c r="KBV22" s="199"/>
      <c r="KBW22" s="199"/>
      <c r="KBX22" s="189"/>
      <c r="KBY22" s="209"/>
      <c r="KBZ22" s="179"/>
      <c r="KCA22" s="179"/>
      <c r="KCB22" s="179"/>
      <c r="KCC22" s="179"/>
      <c r="KCD22" s="179"/>
      <c r="KCE22" s="179"/>
      <c r="KCF22" s="199"/>
      <c r="KCG22" s="199"/>
      <c r="KCH22" s="199"/>
      <c r="KCI22" s="199"/>
      <c r="KCJ22" s="199"/>
      <c r="KCK22" s="199"/>
      <c r="KCL22" s="199"/>
      <c r="KCM22" s="199"/>
      <c r="KCN22" s="189"/>
      <c r="KCO22" s="209"/>
      <c r="KCP22" s="179"/>
      <c r="KCQ22" s="179"/>
      <c r="KCR22" s="179"/>
      <c r="KCS22" s="179"/>
      <c r="KCT22" s="179"/>
      <c r="KCU22" s="179"/>
      <c r="KCV22" s="199"/>
      <c r="KCW22" s="199"/>
      <c r="KCX22" s="199"/>
      <c r="KCY22" s="199"/>
      <c r="KCZ22" s="199"/>
      <c r="KDA22" s="199"/>
      <c r="KDB22" s="199"/>
      <c r="KDC22" s="199"/>
      <c r="KDD22" s="189"/>
      <c r="KDE22" s="209"/>
      <c r="KDF22" s="179"/>
      <c r="KDG22" s="179"/>
      <c r="KDH22" s="179"/>
      <c r="KDI22" s="179"/>
      <c r="KDJ22" s="179"/>
      <c r="KDK22" s="179"/>
      <c r="KDL22" s="199"/>
      <c r="KDM22" s="199"/>
      <c r="KDN22" s="199"/>
      <c r="KDO22" s="199"/>
      <c r="KDP22" s="199"/>
      <c r="KDQ22" s="199"/>
      <c r="KDR22" s="199"/>
      <c r="KDS22" s="199"/>
      <c r="KDT22" s="189"/>
      <c r="KDU22" s="209"/>
      <c r="KDV22" s="179"/>
      <c r="KDW22" s="179"/>
      <c r="KDX22" s="179"/>
      <c r="KDY22" s="179"/>
      <c r="KDZ22" s="179"/>
      <c r="KEA22" s="179"/>
      <c r="KEB22" s="199"/>
      <c r="KEC22" s="199"/>
      <c r="KED22" s="199"/>
      <c r="KEE22" s="199"/>
      <c r="KEF22" s="199"/>
      <c r="KEG22" s="199"/>
      <c r="KEH22" s="199"/>
      <c r="KEI22" s="199"/>
      <c r="KEJ22" s="189"/>
      <c r="KEK22" s="209"/>
      <c r="KEL22" s="179"/>
      <c r="KEM22" s="179"/>
      <c r="KEN22" s="179"/>
      <c r="KEO22" s="179"/>
      <c r="KEP22" s="179"/>
      <c r="KEQ22" s="179"/>
      <c r="KER22" s="199"/>
      <c r="KES22" s="199"/>
      <c r="KET22" s="199"/>
      <c r="KEU22" s="199"/>
      <c r="KEV22" s="199"/>
      <c r="KEW22" s="199"/>
      <c r="KEX22" s="199"/>
      <c r="KEY22" s="199"/>
      <c r="KEZ22" s="189"/>
      <c r="KFA22" s="209"/>
      <c r="KFB22" s="179"/>
      <c r="KFC22" s="179"/>
      <c r="KFD22" s="179"/>
      <c r="KFE22" s="179"/>
      <c r="KFF22" s="179"/>
      <c r="KFG22" s="179"/>
      <c r="KFH22" s="199"/>
      <c r="KFI22" s="199"/>
      <c r="KFJ22" s="199"/>
      <c r="KFK22" s="199"/>
      <c r="KFL22" s="199"/>
      <c r="KFM22" s="199"/>
      <c r="KFN22" s="199"/>
      <c r="KFO22" s="199"/>
      <c r="KFP22" s="189"/>
      <c r="KFQ22" s="209"/>
      <c r="KFR22" s="179"/>
      <c r="KFS22" s="179"/>
      <c r="KFT22" s="179"/>
      <c r="KFU22" s="179"/>
      <c r="KFV22" s="179"/>
      <c r="KFW22" s="179"/>
      <c r="KFX22" s="199"/>
      <c r="KFY22" s="199"/>
      <c r="KFZ22" s="199"/>
      <c r="KGA22" s="199"/>
      <c r="KGB22" s="199"/>
      <c r="KGC22" s="199"/>
      <c r="KGD22" s="199"/>
      <c r="KGE22" s="199"/>
      <c r="KGF22" s="189"/>
      <c r="KGG22" s="209"/>
      <c r="KGH22" s="179"/>
      <c r="KGI22" s="179"/>
      <c r="KGJ22" s="179"/>
      <c r="KGK22" s="179"/>
      <c r="KGL22" s="179"/>
      <c r="KGM22" s="179"/>
      <c r="KGN22" s="199"/>
      <c r="KGO22" s="199"/>
      <c r="KGP22" s="199"/>
      <c r="KGQ22" s="199"/>
      <c r="KGR22" s="199"/>
      <c r="KGS22" s="199"/>
      <c r="KGT22" s="199"/>
      <c r="KGU22" s="199"/>
      <c r="KGV22" s="189"/>
      <c r="KGW22" s="209"/>
      <c r="KGX22" s="179"/>
      <c r="KGY22" s="179"/>
      <c r="KGZ22" s="179"/>
      <c r="KHA22" s="179"/>
      <c r="KHB22" s="179"/>
      <c r="KHC22" s="179"/>
      <c r="KHD22" s="199"/>
      <c r="KHE22" s="199"/>
      <c r="KHF22" s="199"/>
      <c r="KHG22" s="199"/>
      <c r="KHH22" s="199"/>
      <c r="KHI22" s="199"/>
      <c r="KHJ22" s="199"/>
      <c r="KHK22" s="199"/>
      <c r="KHL22" s="189"/>
      <c r="KHM22" s="209"/>
      <c r="KHN22" s="179"/>
      <c r="KHO22" s="179"/>
      <c r="KHP22" s="179"/>
      <c r="KHQ22" s="179"/>
      <c r="KHR22" s="179"/>
      <c r="KHS22" s="179"/>
      <c r="KHT22" s="199"/>
      <c r="KHU22" s="199"/>
      <c r="KHV22" s="199"/>
      <c r="KHW22" s="199"/>
      <c r="KHX22" s="199"/>
      <c r="KHY22" s="199"/>
      <c r="KHZ22" s="199"/>
      <c r="KIA22" s="199"/>
      <c r="KIB22" s="189"/>
      <c r="KIC22" s="209"/>
      <c r="KID22" s="179"/>
      <c r="KIE22" s="179"/>
      <c r="KIF22" s="179"/>
      <c r="KIG22" s="179"/>
      <c r="KIH22" s="179"/>
      <c r="KII22" s="179"/>
      <c r="KIJ22" s="199"/>
      <c r="KIK22" s="199"/>
      <c r="KIL22" s="199"/>
      <c r="KIM22" s="199"/>
      <c r="KIN22" s="199"/>
      <c r="KIO22" s="199"/>
      <c r="KIP22" s="199"/>
      <c r="KIQ22" s="199"/>
      <c r="KIR22" s="189"/>
      <c r="KIS22" s="209"/>
      <c r="KIT22" s="179"/>
      <c r="KIU22" s="179"/>
      <c r="KIV22" s="179"/>
      <c r="KIW22" s="179"/>
      <c r="KIX22" s="179"/>
      <c r="KIY22" s="179"/>
      <c r="KIZ22" s="199"/>
      <c r="KJA22" s="199"/>
      <c r="KJB22" s="199"/>
      <c r="KJC22" s="199"/>
      <c r="KJD22" s="199"/>
      <c r="KJE22" s="199"/>
      <c r="KJF22" s="199"/>
      <c r="KJG22" s="199"/>
      <c r="KJH22" s="189"/>
      <c r="KJI22" s="209"/>
      <c r="KJJ22" s="179"/>
      <c r="KJK22" s="179"/>
      <c r="KJL22" s="179"/>
      <c r="KJM22" s="179"/>
      <c r="KJN22" s="179"/>
      <c r="KJO22" s="179"/>
      <c r="KJP22" s="199"/>
      <c r="KJQ22" s="199"/>
      <c r="KJR22" s="199"/>
      <c r="KJS22" s="199"/>
      <c r="KJT22" s="199"/>
      <c r="KJU22" s="199"/>
      <c r="KJV22" s="199"/>
      <c r="KJW22" s="199"/>
      <c r="KJX22" s="189"/>
      <c r="KJY22" s="209"/>
      <c r="KJZ22" s="179"/>
      <c r="KKA22" s="179"/>
      <c r="KKB22" s="179"/>
      <c r="KKC22" s="179"/>
      <c r="KKD22" s="179"/>
      <c r="KKE22" s="179"/>
      <c r="KKF22" s="199"/>
      <c r="KKG22" s="199"/>
      <c r="KKH22" s="199"/>
      <c r="KKI22" s="199"/>
      <c r="KKJ22" s="199"/>
      <c r="KKK22" s="199"/>
      <c r="KKL22" s="199"/>
      <c r="KKM22" s="199"/>
      <c r="KKN22" s="189"/>
      <c r="KKO22" s="209"/>
      <c r="KKP22" s="179"/>
      <c r="KKQ22" s="179"/>
      <c r="KKR22" s="179"/>
      <c r="KKS22" s="179"/>
      <c r="KKT22" s="179"/>
      <c r="KKU22" s="179"/>
      <c r="KKV22" s="199"/>
      <c r="KKW22" s="199"/>
      <c r="KKX22" s="199"/>
      <c r="KKY22" s="199"/>
      <c r="KKZ22" s="199"/>
      <c r="KLA22" s="199"/>
      <c r="KLB22" s="199"/>
      <c r="KLC22" s="199"/>
      <c r="KLD22" s="189"/>
      <c r="KLE22" s="209"/>
      <c r="KLF22" s="179"/>
      <c r="KLG22" s="179"/>
      <c r="KLH22" s="179"/>
      <c r="KLI22" s="179"/>
      <c r="KLJ22" s="179"/>
      <c r="KLK22" s="179"/>
      <c r="KLL22" s="199"/>
      <c r="KLM22" s="199"/>
      <c r="KLN22" s="199"/>
      <c r="KLO22" s="199"/>
      <c r="KLP22" s="199"/>
      <c r="KLQ22" s="199"/>
      <c r="KLR22" s="199"/>
      <c r="KLS22" s="199"/>
      <c r="KLT22" s="189"/>
      <c r="KLU22" s="209"/>
      <c r="KLV22" s="179"/>
      <c r="KLW22" s="179"/>
      <c r="KLX22" s="179"/>
      <c r="KLY22" s="179"/>
      <c r="KLZ22" s="179"/>
      <c r="KMA22" s="179"/>
      <c r="KMB22" s="199"/>
      <c r="KMC22" s="199"/>
      <c r="KMD22" s="199"/>
      <c r="KME22" s="199"/>
      <c r="KMF22" s="199"/>
      <c r="KMG22" s="199"/>
      <c r="KMH22" s="199"/>
      <c r="KMI22" s="199"/>
      <c r="KMJ22" s="189"/>
      <c r="KMK22" s="209"/>
      <c r="KML22" s="179"/>
      <c r="KMM22" s="179"/>
      <c r="KMN22" s="179"/>
      <c r="KMO22" s="179"/>
      <c r="KMP22" s="179"/>
      <c r="KMQ22" s="179"/>
      <c r="KMR22" s="199"/>
      <c r="KMS22" s="199"/>
      <c r="KMT22" s="199"/>
      <c r="KMU22" s="199"/>
      <c r="KMV22" s="199"/>
      <c r="KMW22" s="199"/>
      <c r="KMX22" s="199"/>
      <c r="KMY22" s="199"/>
      <c r="KMZ22" s="189"/>
      <c r="KNA22" s="209"/>
      <c r="KNB22" s="179"/>
      <c r="KNC22" s="179"/>
      <c r="KND22" s="179"/>
      <c r="KNE22" s="179"/>
      <c r="KNF22" s="179"/>
      <c r="KNG22" s="179"/>
      <c r="KNH22" s="199"/>
      <c r="KNI22" s="199"/>
      <c r="KNJ22" s="199"/>
      <c r="KNK22" s="199"/>
      <c r="KNL22" s="199"/>
      <c r="KNM22" s="199"/>
      <c r="KNN22" s="199"/>
      <c r="KNO22" s="199"/>
      <c r="KNP22" s="189"/>
      <c r="KNQ22" s="209"/>
      <c r="KNR22" s="179"/>
      <c r="KNS22" s="179"/>
      <c r="KNT22" s="179"/>
      <c r="KNU22" s="179"/>
      <c r="KNV22" s="179"/>
      <c r="KNW22" s="179"/>
      <c r="KNX22" s="199"/>
      <c r="KNY22" s="199"/>
      <c r="KNZ22" s="199"/>
      <c r="KOA22" s="199"/>
      <c r="KOB22" s="199"/>
      <c r="KOC22" s="199"/>
      <c r="KOD22" s="199"/>
      <c r="KOE22" s="199"/>
      <c r="KOF22" s="189"/>
      <c r="KOG22" s="209"/>
      <c r="KOH22" s="179"/>
      <c r="KOI22" s="179"/>
      <c r="KOJ22" s="179"/>
      <c r="KOK22" s="179"/>
      <c r="KOL22" s="179"/>
      <c r="KOM22" s="179"/>
      <c r="KON22" s="199"/>
      <c r="KOO22" s="199"/>
      <c r="KOP22" s="199"/>
      <c r="KOQ22" s="199"/>
      <c r="KOR22" s="199"/>
      <c r="KOS22" s="199"/>
      <c r="KOT22" s="199"/>
      <c r="KOU22" s="199"/>
      <c r="KOV22" s="189"/>
      <c r="KOW22" s="209"/>
      <c r="KOX22" s="179"/>
      <c r="KOY22" s="179"/>
      <c r="KOZ22" s="179"/>
      <c r="KPA22" s="179"/>
      <c r="KPB22" s="179"/>
      <c r="KPC22" s="179"/>
      <c r="KPD22" s="199"/>
      <c r="KPE22" s="199"/>
      <c r="KPF22" s="199"/>
      <c r="KPG22" s="199"/>
      <c r="KPH22" s="199"/>
      <c r="KPI22" s="199"/>
      <c r="KPJ22" s="199"/>
      <c r="KPK22" s="199"/>
      <c r="KPL22" s="189"/>
      <c r="KPM22" s="209"/>
      <c r="KPN22" s="179"/>
      <c r="KPO22" s="179"/>
      <c r="KPP22" s="179"/>
      <c r="KPQ22" s="179"/>
      <c r="KPR22" s="179"/>
      <c r="KPS22" s="179"/>
      <c r="KPT22" s="199"/>
      <c r="KPU22" s="199"/>
      <c r="KPV22" s="199"/>
      <c r="KPW22" s="199"/>
      <c r="KPX22" s="199"/>
      <c r="KPY22" s="199"/>
      <c r="KPZ22" s="199"/>
      <c r="KQA22" s="199"/>
      <c r="KQB22" s="189"/>
      <c r="KQC22" s="209"/>
      <c r="KQD22" s="179"/>
      <c r="KQE22" s="179"/>
      <c r="KQF22" s="179"/>
      <c r="KQG22" s="179"/>
      <c r="KQH22" s="179"/>
      <c r="KQI22" s="179"/>
      <c r="KQJ22" s="199"/>
      <c r="KQK22" s="199"/>
      <c r="KQL22" s="199"/>
      <c r="KQM22" s="199"/>
      <c r="KQN22" s="199"/>
      <c r="KQO22" s="199"/>
      <c r="KQP22" s="199"/>
      <c r="KQQ22" s="199"/>
      <c r="KQR22" s="189"/>
      <c r="KQS22" s="209"/>
      <c r="KQT22" s="179"/>
      <c r="KQU22" s="179"/>
      <c r="KQV22" s="179"/>
      <c r="KQW22" s="179"/>
      <c r="KQX22" s="179"/>
      <c r="KQY22" s="179"/>
      <c r="KQZ22" s="199"/>
      <c r="KRA22" s="199"/>
      <c r="KRB22" s="199"/>
      <c r="KRC22" s="199"/>
      <c r="KRD22" s="199"/>
      <c r="KRE22" s="199"/>
      <c r="KRF22" s="199"/>
      <c r="KRG22" s="199"/>
      <c r="KRH22" s="189"/>
      <c r="KRI22" s="209"/>
      <c r="KRJ22" s="179"/>
      <c r="KRK22" s="179"/>
      <c r="KRL22" s="179"/>
      <c r="KRM22" s="179"/>
      <c r="KRN22" s="179"/>
      <c r="KRO22" s="179"/>
      <c r="KRP22" s="199"/>
      <c r="KRQ22" s="199"/>
      <c r="KRR22" s="199"/>
      <c r="KRS22" s="199"/>
      <c r="KRT22" s="199"/>
      <c r="KRU22" s="199"/>
      <c r="KRV22" s="199"/>
      <c r="KRW22" s="199"/>
      <c r="KRX22" s="189"/>
      <c r="KRY22" s="209"/>
      <c r="KRZ22" s="179"/>
      <c r="KSA22" s="179"/>
      <c r="KSB22" s="179"/>
      <c r="KSC22" s="179"/>
      <c r="KSD22" s="179"/>
      <c r="KSE22" s="179"/>
      <c r="KSF22" s="199"/>
      <c r="KSG22" s="199"/>
      <c r="KSH22" s="199"/>
      <c r="KSI22" s="199"/>
      <c r="KSJ22" s="199"/>
      <c r="KSK22" s="199"/>
      <c r="KSL22" s="199"/>
      <c r="KSM22" s="199"/>
      <c r="KSN22" s="189"/>
      <c r="KSO22" s="209"/>
      <c r="KSP22" s="179"/>
      <c r="KSQ22" s="179"/>
      <c r="KSR22" s="179"/>
      <c r="KSS22" s="179"/>
      <c r="KST22" s="179"/>
      <c r="KSU22" s="179"/>
      <c r="KSV22" s="199"/>
      <c r="KSW22" s="199"/>
      <c r="KSX22" s="199"/>
      <c r="KSY22" s="199"/>
      <c r="KSZ22" s="199"/>
      <c r="KTA22" s="199"/>
      <c r="KTB22" s="199"/>
      <c r="KTC22" s="199"/>
      <c r="KTD22" s="189"/>
      <c r="KTE22" s="209"/>
      <c r="KTF22" s="179"/>
      <c r="KTG22" s="179"/>
      <c r="KTH22" s="179"/>
      <c r="KTI22" s="179"/>
      <c r="KTJ22" s="179"/>
      <c r="KTK22" s="179"/>
      <c r="KTL22" s="199"/>
      <c r="KTM22" s="199"/>
      <c r="KTN22" s="199"/>
      <c r="KTO22" s="199"/>
      <c r="KTP22" s="199"/>
      <c r="KTQ22" s="199"/>
      <c r="KTR22" s="199"/>
      <c r="KTS22" s="199"/>
      <c r="KTT22" s="189"/>
      <c r="KTU22" s="209"/>
      <c r="KTV22" s="179"/>
      <c r="KTW22" s="179"/>
      <c r="KTX22" s="179"/>
      <c r="KTY22" s="179"/>
      <c r="KTZ22" s="179"/>
      <c r="KUA22" s="179"/>
      <c r="KUB22" s="199"/>
      <c r="KUC22" s="199"/>
      <c r="KUD22" s="199"/>
      <c r="KUE22" s="199"/>
      <c r="KUF22" s="199"/>
      <c r="KUG22" s="199"/>
      <c r="KUH22" s="199"/>
      <c r="KUI22" s="199"/>
      <c r="KUJ22" s="189"/>
      <c r="KUK22" s="209"/>
      <c r="KUL22" s="179"/>
      <c r="KUM22" s="179"/>
      <c r="KUN22" s="179"/>
      <c r="KUO22" s="179"/>
      <c r="KUP22" s="179"/>
      <c r="KUQ22" s="179"/>
      <c r="KUR22" s="199"/>
      <c r="KUS22" s="199"/>
      <c r="KUT22" s="199"/>
      <c r="KUU22" s="199"/>
      <c r="KUV22" s="199"/>
      <c r="KUW22" s="199"/>
      <c r="KUX22" s="199"/>
      <c r="KUY22" s="199"/>
      <c r="KUZ22" s="189"/>
      <c r="KVA22" s="209"/>
      <c r="KVB22" s="179"/>
      <c r="KVC22" s="179"/>
      <c r="KVD22" s="179"/>
      <c r="KVE22" s="179"/>
      <c r="KVF22" s="179"/>
      <c r="KVG22" s="179"/>
      <c r="KVH22" s="199"/>
      <c r="KVI22" s="199"/>
      <c r="KVJ22" s="199"/>
      <c r="KVK22" s="199"/>
      <c r="KVL22" s="199"/>
      <c r="KVM22" s="199"/>
      <c r="KVN22" s="199"/>
      <c r="KVO22" s="199"/>
      <c r="KVP22" s="189"/>
      <c r="KVQ22" s="209"/>
      <c r="KVR22" s="179"/>
      <c r="KVS22" s="179"/>
      <c r="KVT22" s="179"/>
      <c r="KVU22" s="179"/>
      <c r="KVV22" s="179"/>
      <c r="KVW22" s="179"/>
      <c r="KVX22" s="199"/>
      <c r="KVY22" s="199"/>
      <c r="KVZ22" s="199"/>
      <c r="KWA22" s="199"/>
      <c r="KWB22" s="199"/>
      <c r="KWC22" s="199"/>
      <c r="KWD22" s="199"/>
      <c r="KWE22" s="199"/>
      <c r="KWF22" s="189"/>
      <c r="KWG22" s="209"/>
      <c r="KWH22" s="179"/>
      <c r="KWI22" s="179"/>
      <c r="KWJ22" s="179"/>
      <c r="KWK22" s="179"/>
      <c r="KWL22" s="179"/>
      <c r="KWM22" s="179"/>
      <c r="KWN22" s="199"/>
      <c r="KWO22" s="199"/>
      <c r="KWP22" s="199"/>
      <c r="KWQ22" s="199"/>
      <c r="KWR22" s="199"/>
      <c r="KWS22" s="199"/>
      <c r="KWT22" s="199"/>
      <c r="KWU22" s="199"/>
      <c r="KWV22" s="189"/>
      <c r="KWW22" s="209"/>
      <c r="KWX22" s="179"/>
      <c r="KWY22" s="179"/>
      <c r="KWZ22" s="179"/>
      <c r="KXA22" s="179"/>
      <c r="KXB22" s="179"/>
      <c r="KXC22" s="179"/>
      <c r="KXD22" s="199"/>
      <c r="KXE22" s="199"/>
      <c r="KXF22" s="199"/>
      <c r="KXG22" s="199"/>
      <c r="KXH22" s="199"/>
      <c r="KXI22" s="199"/>
      <c r="KXJ22" s="199"/>
      <c r="KXK22" s="199"/>
      <c r="KXL22" s="189"/>
      <c r="KXM22" s="209"/>
      <c r="KXN22" s="179"/>
      <c r="KXO22" s="179"/>
      <c r="KXP22" s="179"/>
      <c r="KXQ22" s="179"/>
      <c r="KXR22" s="179"/>
      <c r="KXS22" s="179"/>
      <c r="KXT22" s="199"/>
      <c r="KXU22" s="199"/>
      <c r="KXV22" s="199"/>
      <c r="KXW22" s="199"/>
      <c r="KXX22" s="199"/>
      <c r="KXY22" s="199"/>
      <c r="KXZ22" s="199"/>
      <c r="KYA22" s="199"/>
      <c r="KYB22" s="189"/>
      <c r="KYC22" s="209"/>
      <c r="KYD22" s="179"/>
      <c r="KYE22" s="179"/>
      <c r="KYF22" s="179"/>
      <c r="KYG22" s="179"/>
      <c r="KYH22" s="179"/>
      <c r="KYI22" s="179"/>
      <c r="KYJ22" s="199"/>
      <c r="KYK22" s="199"/>
      <c r="KYL22" s="199"/>
      <c r="KYM22" s="199"/>
      <c r="KYN22" s="199"/>
      <c r="KYO22" s="199"/>
      <c r="KYP22" s="199"/>
      <c r="KYQ22" s="199"/>
      <c r="KYR22" s="189"/>
      <c r="KYS22" s="209"/>
      <c r="KYT22" s="179"/>
      <c r="KYU22" s="179"/>
      <c r="KYV22" s="179"/>
      <c r="KYW22" s="179"/>
      <c r="KYX22" s="179"/>
      <c r="KYY22" s="179"/>
      <c r="KYZ22" s="199"/>
      <c r="KZA22" s="199"/>
      <c r="KZB22" s="199"/>
      <c r="KZC22" s="199"/>
      <c r="KZD22" s="199"/>
      <c r="KZE22" s="199"/>
      <c r="KZF22" s="199"/>
      <c r="KZG22" s="199"/>
      <c r="KZH22" s="189"/>
      <c r="KZI22" s="209"/>
      <c r="KZJ22" s="179"/>
      <c r="KZK22" s="179"/>
      <c r="KZL22" s="179"/>
      <c r="KZM22" s="179"/>
      <c r="KZN22" s="179"/>
      <c r="KZO22" s="179"/>
      <c r="KZP22" s="199"/>
      <c r="KZQ22" s="199"/>
      <c r="KZR22" s="199"/>
      <c r="KZS22" s="199"/>
      <c r="KZT22" s="199"/>
      <c r="KZU22" s="199"/>
      <c r="KZV22" s="199"/>
      <c r="KZW22" s="199"/>
      <c r="KZX22" s="189"/>
      <c r="KZY22" s="209"/>
      <c r="KZZ22" s="179"/>
      <c r="LAA22" s="179"/>
      <c r="LAB22" s="179"/>
      <c r="LAC22" s="179"/>
      <c r="LAD22" s="179"/>
      <c r="LAE22" s="179"/>
      <c r="LAF22" s="199"/>
      <c r="LAG22" s="199"/>
      <c r="LAH22" s="199"/>
      <c r="LAI22" s="199"/>
      <c r="LAJ22" s="199"/>
      <c r="LAK22" s="199"/>
      <c r="LAL22" s="199"/>
      <c r="LAM22" s="199"/>
      <c r="LAN22" s="189"/>
      <c r="LAO22" s="209"/>
      <c r="LAP22" s="179"/>
      <c r="LAQ22" s="179"/>
      <c r="LAR22" s="179"/>
      <c r="LAS22" s="179"/>
      <c r="LAT22" s="179"/>
      <c r="LAU22" s="179"/>
      <c r="LAV22" s="199"/>
      <c r="LAW22" s="199"/>
      <c r="LAX22" s="199"/>
      <c r="LAY22" s="199"/>
      <c r="LAZ22" s="199"/>
      <c r="LBA22" s="199"/>
      <c r="LBB22" s="199"/>
      <c r="LBC22" s="199"/>
      <c r="LBD22" s="189"/>
      <c r="LBE22" s="209"/>
      <c r="LBF22" s="179"/>
      <c r="LBG22" s="179"/>
      <c r="LBH22" s="179"/>
      <c r="LBI22" s="179"/>
      <c r="LBJ22" s="179"/>
      <c r="LBK22" s="179"/>
      <c r="LBL22" s="199"/>
      <c r="LBM22" s="199"/>
      <c r="LBN22" s="199"/>
      <c r="LBO22" s="199"/>
      <c r="LBP22" s="199"/>
      <c r="LBQ22" s="199"/>
      <c r="LBR22" s="199"/>
      <c r="LBS22" s="199"/>
      <c r="LBT22" s="189"/>
      <c r="LBU22" s="209"/>
      <c r="LBV22" s="179"/>
      <c r="LBW22" s="179"/>
      <c r="LBX22" s="179"/>
      <c r="LBY22" s="179"/>
      <c r="LBZ22" s="179"/>
      <c r="LCA22" s="179"/>
      <c r="LCB22" s="199"/>
      <c r="LCC22" s="199"/>
      <c r="LCD22" s="199"/>
      <c r="LCE22" s="199"/>
      <c r="LCF22" s="199"/>
      <c r="LCG22" s="199"/>
      <c r="LCH22" s="199"/>
      <c r="LCI22" s="199"/>
      <c r="LCJ22" s="189"/>
      <c r="LCK22" s="209"/>
      <c r="LCL22" s="179"/>
      <c r="LCM22" s="179"/>
      <c r="LCN22" s="179"/>
      <c r="LCO22" s="179"/>
      <c r="LCP22" s="179"/>
      <c r="LCQ22" s="179"/>
      <c r="LCR22" s="199"/>
      <c r="LCS22" s="199"/>
      <c r="LCT22" s="199"/>
      <c r="LCU22" s="199"/>
      <c r="LCV22" s="199"/>
      <c r="LCW22" s="199"/>
      <c r="LCX22" s="199"/>
      <c r="LCY22" s="199"/>
      <c r="LCZ22" s="189"/>
      <c r="LDA22" s="209"/>
      <c r="LDB22" s="179"/>
      <c r="LDC22" s="179"/>
      <c r="LDD22" s="179"/>
      <c r="LDE22" s="179"/>
      <c r="LDF22" s="179"/>
      <c r="LDG22" s="179"/>
      <c r="LDH22" s="199"/>
      <c r="LDI22" s="199"/>
      <c r="LDJ22" s="199"/>
      <c r="LDK22" s="199"/>
      <c r="LDL22" s="199"/>
      <c r="LDM22" s="199"/>
      <c r="LDN22" s="199"/>
      <c r="LDO22" s="199"/>
      <c r="LDP22" s="189"/>
      <c r="LDQ22" s="209"/>
      <c r="LDR22" s="179"/>
      <c r="LDS22" s="179"/>
      <c r="LDT22" s="179"/>
      <c r="LDU22" s="179"/>
      <c r="LDV22" s="179"/>
      <c r="LDW22" s="179"/>
      <c r="LDX22" s="199"/>
      <c r="LDY22" s="199"/>
      <c r="LDZ22" s="199"/>
      <c r="LEA22" s="199"/>
      <c r="LEB22" s="199"/>
      <c r="LEC22" s="199"/>
      <c r="LED22" s="199"/>
      <c r="LEE22" s="199"/>
      <c r="LEF22" s="189"/>
      <c r="LEG22" s="209"/>
      <c r="LEH22" s="179"/>
      <c r="LEI22" s="179"/>
      <c r="LEJ22" s="179"/>
      <c r="LEK22" s="179"/>
      <c r="LEL22" s="179"/>
      <c r="LEM22" s="179"/>
      <c r="LEN22" s="199"/>
      <c r="LEO22" s="199"/>
      <c r="LEP22" s="199"/>
      <c r="LEQ22" s="199"/>
      <c r="LER22" s="199"/>
      <c r="LES22" s="199"/>
      <c r="LET22" s="199"/>
      <c r="LEU22" s="199"/>
      <c r="LEV22" s="189"/>
      <c r="LEW22" s="209"/>
      <c r="LEX22" s="179"/>
      <c r="LEY22" s="179"/>
      <c r="LEZ22" s="179"/>
      <c r="LFA22" s="179"/>
      <c r="LFB22" s="179"/>
      <c r="LFC22" s="179"/>
      <c r="LFD22" s="199"/>
      <c r="LFE22" s="199"/>
      <c r="LFF22" s="199"/>
      <c r="LFG22" s="199"/>
      <c r="LFH22" s="199"/>
      <c r="LFI22" s="199"/>
      <c r="LFJ22" s="199"/>
      <c r="LFK22" s="199"/>
      <c r="LFL22" s="189"/>
      <c r="LFM22" s="209"/>
      <c r="LFN22" s="179"/>
      <c r="LFO22" s="179"/>
      <c r="LFP22" s="179"/>
      <c r="LFQ22" s="179"/>
      <c r="LFR22" s="179"/>
      <c r="LFS22" s="179"/>
      <c r="LFT22" s="199"/>
      <c r="LFU22" s="199"/>
      <c r="LFV22" s="199"/>
      <c r="LFW22" s="199"/>
      <c r="LFX22" s="199"/>
      <c r="LFY22" s="199"/>
      <c r="LFZ22" s="199"/>
      <c r="LGA22" s="199"/>
      <c r="LGB22" s="189"/>
      <c r="LGC22" s="209"/>
      <c r="LGD22" s="179"/>
      <c r="LGE22" s="179"/>
      <c r="LGF22" s="179"/>
      <c r="LGG22" s="179"/>
      <c r="LGH22" s="179"/>
      <c r="LGI22" s="179"/>
      <c r="LGJ22" s="199"/>
      <c r="LGK22" s="199"/>
      <c r="LGL22" s="199"/>
      <c r="LGM22" s="199"/>
      <c r="LGN22" s="199"/>
      <c r="LGO22" s="199"/>
      <c r="LGP22" s="199"/>
      <c r="LGQ22" s="199"/>
      <c r="LGR22" s="189"/>
      <c r="LGS22" s="209"/>
      <c r="LGT22" s="179"/>
      <c r="LGU22" s="179"/>
      <c r="LGV22" s="179"/>
      <c r="LGW22" s="179"/>
      <c r="LGX22" s="179"/>
      <c r="LGY22" s="179"/>
      <c r="LGZ22" s="199"/>
      <c r="LHA22" s="199"/>
      <c r="LHB22" s="199"/>
      <c r="LHC22" s="199"/>
      <c r="LHD22" s="199"/>
      <c r="LHE22" s="199"/>
      <c r="LHF22" s="199"/>
      <c r="LHG22" s="199"/>
      <c r="LHH22" s="189"/>
      <c r="LHI22" s="209"/>
      <c r="LHJ22" s="179"/>
      <c r="LHK22" s="179"/>
      <c r="LHL22" s="179"/>
      <c r="LHM22" s="179"/>
      <c r="LHN22" s="179"/>
      <c r="LHO22" s="179"/>
      <c r="LHP22" s="199"/>
      <c r="LHQ22" s="199"/>
      <c r="LHR22" s="199"/>
      <c r="LHS22" s="199"/>
      <c r="LHT22" s="199"/>
      <c r="LHU22" s="199"/>
      <c r="LHV22" s="199"/>
      <c r="LHW22" s="199"/>
      <c r="LHX22" s="189"/>
      <c r="LHY22" s="209"/>
      <c r="LHZ22" s="179"/>
      <c r="LIA22" s="179"/>
      <c r="LIB22" s="179"/>
      <c r="LIC22" s="179"/>
      <c r="LID22" s="179"/>
      <c r="LIE22" s="179"/>
      <c r="LIF22" s="199"/>
      <c r="LIG22" s="199"/>
      <c r="LIH22" s="199"/>
      <c r="LII22" s="199"/>
      <c r="LIJ22" s="199"/>
      <c r="LIK22" s="199"/>
      <c r="LIL22" s="199"/>
      <c r="LIM22" s="199"/>
      <c r="LIN22" s="189"/>
      <c r="LIO22" s="209"/>
      <c r="LIP22" s="179"/>
      <c r="LIQ22" s="179"/>
      <c r="LIR22" s="179"/>
      <c r="LIS22" s="179"/>
      <c r="LIT22" s="179"/>
      <c r="LIU22" s="179"/>
      <c r="LIV22" s="199"/>
      <c r="LIW22" s="199"/>
      <c r="LIX22" s="199"/>
      <c r="LIY22" s="199"/>
      <c r="LIZ22" s="199"/>
      <c r="LJA22" s="199"/>
      <c r="LJB22" s="199"/>
      <c r="LJC22" s="199"/>
      <c r="LJD22" s="189"/>
      <c r="LJE22" s="209"/>
      <c r="LJF22" s="179"/>
      <c r="LJG22" s="179"/>
      <c r="LJH22" s="179"/>
      <c r="LJI22" s="179"/>
      <c r="LJJ22" s="179"/>
      <c r="LJK22" s="179"/>
      <c r="LJL22" s="199"/>
      <c r="LJM22" s="199"/>
      <c r="LJN22" s="199"/>
      <c r="LJO22" s="199"/>
      <c r="LJP22" s="199"/>
      <c r="LJQ22" s="199"/>
      <c r="LJR22" s="199"/>
      <c r="LJS22" s="199"/>
      <c r="LJT22" s="189"/>
      <c r="LJU22" s="209"/>
      <c r="LJV22" s="179"/>
      <c r="LJW22" s="179"/>
      <c r="LJX22" s="179"/>
      <c r="LJY22" s="179"/>
      <c r="LJZ22" s="179"/>
      <c r="LKA22" s="179"/>
      <c r="LKB22" s="199"/>
      <c r="LKC22" s="199"/>
      <c r="LKD22" s="199"/>
      <c r="LKE22" s="199"/>
      <c r="LKF22" s="199"/>
      <c r="LKG22" s="199"/>
      <c r="LKH22" s="199"/>
      <c r="LKI22" s="199"/>
      <c r="LKJ22" s="189"/>
      <c r="LKK22" s="209"/>
      <c r="LKL22" s="179"/>
      <c r="LKM22" s="179"/>
      <c r="LKN22" s="179"/>
      <c r="LKO22" s="179"/>
      <c r="LKP22" s="179"/>
      <c r="LKQ22" s="179"/>
      <c r="LKR22" s="199"/>
      <c r="LKS22" s="199"/>
      <c r="LKT22" s="199"/>
      <c r="LKU22" s="199"/>
      <c r="LKV22" s="199"/>
      <c r="LKW22" s="199"/>
      <c r="LKX22" s="199"/>
      <c r="LKY22" s="199"/>
      <c r="LKZ22" s="189"/>
      <c r="LLA22" s="209"/>
      <c r="LLB22" s="179"/>
      <c r="LLC22" s="179"/>
      <c r="LLD22" s="179"/>
      <c r="LLE22" s="179"/>
      <c r="LLF22" s="179"/>
      <c r="LLG22" s="179"/>
      <c r="LLH22" s="199"/>
      <c r="LLI22" s="199"/>
      <c r="LLJ22" s="199"/>
      <c r="LLK22" s="199"/>
      <c r="LLL22" s="199"/>
      <c r="LLM22" s="199"/>
      <c r="LLN22" s="199"/>
      <c r="LLO22" s="199"/>
      <c r="LLP22" s="189"/>
      <c r="LLQ22" s="209"/>
      <c r="LLR22" s="179"/>
      <c r="LLS22" s="179"/>
      <c r="LLT22" s="179"/>
      <c r="LLU22" s="179"/>
      <c r="LLV22" s="179"/>
      <c r="LLW22" s="179"/>
      <c r="LLX22" s="199"/>
      <c r="LLY22" s="199"/>
      <c r="LLZ22" s="199"/>
      <c r="LMA22" s="199"/>
      <c r="LMB22" s="199"/>
      <c r="LMC22" s="199"/>
      <c r="LMD22" s="199"/>
      <c r="LME22" s="199"/>
      <c r="LMF22" s="189"/>
      <c r="LMG22" s="209"/>
      <c r="LMH22" s="179"/>
      <c r="LMI22" s="179"/>
      <c r="LMJ22" s="179"/>
      <c r="LMK22" s="179"/>
      <c r="LML22" s="179"/>
      <c r="LMM22" s="179"/>
      <c r="LMN22" s="199"/>
      <c r="LMO22" s="199"/>
      <c r="LMP22" s="199"/>
      <c r="LMQ22" s="199"/>
      <c r="LMR22" s="199"/>
      <c r="LMS22" s="199"/>
      <c r="LMT22" s="199"/>
      <c r="LMU22" s="199"/>
      <c r="LMV22" s="189"/>
      <c r="LMW22" s="209"/>
      <c r="LMX22" s="179"/>
      <c r="LMY22" s="179"/>
      <c r="LMZ22" s="179"/>
      <c r="LNA22" s="179"/>
      <c r="LNB22" s="179"/>
      <c r="LNC22" s="179"/>
      <c r="LND22" s="199"/>
      <c r="LNE22" s="199"/>
      <c r="LNF22" s="199"/>
      <c r="LNG22" s="199"/>
      <c r="LNH22" s="199"/>
      <c r="LNI22" s="199"/>
      <c r="LNJ22" s="199"/>
      <c r="LNK22" s="199"/>
      <c r="LNL22" s="189"/>
      <c r="LNM22" s="209"/>
      <c r="LNN22" s="179"/>
      <c r="LNO22" s="179"/>
      <c r="LNP22" s="179"/>
      <c r="LNQ22" s="179"/>
      <c r="LNR22" s="179"/>
      <c r="LNS22" s="179"/>
      <c r="LNT22" s="199"/>
      <c r="LNU22" s="199"/>
      <c r="LNV22" s="199"/>
      <c r="LNW22" s="199"/>
      <c r="LNX22" s="199"/>
      <c r="LNY22" s="199"/>
      <c r="LNZ22" s="199"/>
      <c r="LOA22" s="199"/>
      <c r="LOB22" s="189"/>
      <c r="LOC22" s="209"/>
      <c r="LOD22" s="179"/>
      <c r="LOE22" s="179"/>
      <c r="LOF22" s="179"/>
      <c r="LOG22" s="179"/>
      <c r="LOH22" s="179"/>
      <c r="LOI22" s="179"/>
      <c r="LOJ22" s="199"/>
      <c r="LOK22" s="199"/>
      <c r="LOL22" s="199"/>
      <c r="LOM22" s="199"/>
      <c r="LON22" s="199"/>
      <c r="LOO22" s="199"/>
      <c r="LOP22" s="199"/>
      <c r="LOQ22" s="199"/>
      <c r="LOR22" s="189"/>
      <c r="LOS22" s="209"/>
      <c r="LOT22" s="179"/>
      <c r="LOU22" s="179"/>
      <c r="LOV22" s="179"/>
      <c r="LOW22" s="179"/>
      <c r="LOX22" s="179"/>
      <c r="LOY22" s="179"/>
      <c r="LOZ22" s="199"/>
      <c r="LPA22" s="199"/>
      <c r="LPB22" s="199"/>
      <c r="LPC22" s="199"/>
      <c r="LPD22" s="199"/>
      <c r="LPE22" s="199"/>
      <c r="LPF22" s="199"/>
      <c r="LPG22" s="199"/>
      <c r="LPH22" s="189"/>
      <c r="LPI22" s="209"/>
      <c r="LPJ22" s="179"/>
      <c r="LPK22" s="179"/>
      <c r="LPL22" s="179"/>
      <c r="LPM22" s="179"/>
      <c r="LPN22" s="179"/>
      <c r="LPO22" s="179"/>
      <c r="LPP22" s="199"/>
      <c r="LPQ22" s="199"/>
      <c r="LPR22" s="199"/>
      <c r="LPS22" s="199"/>
      <c r="LPT22" s="199"/>
      <c r="LPU22" s="199"/>
      <c r="LPV22" s="199"/>
      <c r="LPW22" s="199"/>
      <c r="LPX22" s="189"/>
      <c r="LPY22" s="209"/>
      <c r="LPZ22" s="179"/>
      <c r="LQA22" s="179"/>
      <c r="LQB22" s="179"/>
      <c r="LQC22" s="179"/>
      <c r="LQD22" s="179"/>
      <c r="LQE22" s="179"/>
      <c r="LQF22" s="199"/>
      <c r="LQG22" s="199"/>
      <c r="LQH22" s="199"/>
      <c r="LQI22" s="199"/>
      <c r="LQJ22" s="199"/>
      <c r="LQK22" s="199"/>
      <c r="LQL22" s="199"/>
      <c r="LQM22" s="199"/>
      <c r="LQN22" s="189"/>
      <c r="LQO22" s="209"/>
      <c r="LQP22" s="179"/>
      <c r="LQQ22" s="179"/>
      <c r="LQR22" s="179"/>
      <c r="LQS22" s="179"/>
      <c r="LQT22" s="179"/>
      <c r="LQU22" s="179"/>
      <c r="LQV22" s="199"/>
      <c r="LQW22" s="199"/>
      <c r="LQX22" s="199"/>
      <c r="LQY22" s="199"/>
      <c r="LQZ22" s="199"/>
      <c r="LRA22" s="199"/>
      <c r="LRB22" s="199"/>
      <c r="LRC22" s="199"/>
      <c r="LRD22" s="189"/>
      <c r="LRE22" s="209"/>
      <c r="LRF22" s="179"/>
      <c r="LRG22" s="179"/>
      <c r="LRH22" s="179"/>
      <c r="LRI22" s="179"/>
      <c r="LRJ22" s="179"/>
      <c r="LRK22" s="179"/>
      <c r="LRL22" s="199"/>
      <c r="LRM22" s="199"/>
      <c r="LRN22" s="199"/>
      <c r="LRO22" s="199"/>
      <c r="LRP22" s="199"/>
      <c r="LRQ22" s="199"/>
      <c r="LRR22" s="199"/>
      <c r="LRS22" s="199"/>
      <c r="LRT22" s="189"/>
      <c r="LRU22" s="209"/>
      <c r="LRV22" s="179"/>
      <c r="LRW22" s="179"/>
      <c r="LRX22" s="179"/>
      <c r="LRY22" s="179"/>
      <c r="LRZ22" s="179"/>
      <c r="LSA22" s="179"/>
      <c r="LSB22" s="199"/>
      <c r="LSC22" s="199"/>
      <c r="LSD22" s="199"/>
      <c r="LSE22" s="199"/>
      <c r="LSF22" s="199"/>
      <c r="LSG22" s="199"/>
      <c r="LSH22" s="199"/>
      <c r="LSI22" s="199"/>
      <c r="LSJ22" s="189"/>
      <c r="LSK22" s="209"/>
      <c r="LSL22" s="179"/>
      <c r="LSM22" s="179"/>
      <c r="LSN22" s="179"/>
      <c r="LSO22" s="179"/>
      <c r="LSP22" s="179"/>
      <c r="LSQ22" s="179"/>
      <c r="LSR22" s="199"/>
      <c r="LSS22" s="199"/>
      <c r="LST22" s="199"/>
      <c r="LSU22" s="199"/>
      <c r="LSV22" s="199"/>
      <c r="LSW22" s="199"/>
      <c r="LSX22" s="199"/>
      <c r="LSY22" s="199"/>
      <c r="LSZ22" s="189"/>
      <c r="LTA22" s="209"/>
      <c r="LTB22" s="179"/>
      <c r="LTC22" s="179"/>
      <c r="LTD22" s="179"/>
      <c r="LTE22" s="179"/>
      <c r="LTF22" s="179"/>
      <c r="LTG22" s="179"/>
      <c r="LTH22" s="199"/>
      <c r="LTI22" s="199"/>
      <c r="LTJ22" s="199"/>
      <c r="LTK22" s="199"/>
      <c r="LTL22" s="199"/>
      <c r="LTM22" s="199"/>
      <c r="LTN22" s="199"/>
      <c r="LTO22" s="199"/>
      <c r="LTP22" s="189"/>
      <c r="LTQ22" s="209"/>
      <c r="LTR22" s="179"/>
      <c r="LTS22" s="179"/>
      <c r="LTT22" s="179"/>
      <c r="LTU22" s="179"/>
      <c r="LTV22" s="179"/>
      <c r="LTW22" s="179"/>
      <c r="LTX22" s="199"/>
      <c r="LTY22" s="199"/>
      <c r="LTZ22" s="199"/>
      <c r="LUA22" s="199"/>
      <c r="LUB22" s="199"/>
      <c r="LUC22" s="199"/>
      <c r="LUD22" s="199"/>
      <c r="LUE22" s="199"/>
      <c r="LUF22" s="189"/>
      <c r="LUG22" s="209"/>
      <c r="LUH22" s="179"/>
      <c r="LUI22" s="179"/>
      <c r="LUJ22" s="179"/>
      <c r="LUK22" s="179"/>
      <c r="LUL22" s="179"/>
      <c r="LUM22" s="179"/>
      <c r="LUN22" s="199"/>
      <c r="LUO22" s="199"/>
      <c r="LUP22" s="199"/>
      <c r="LUQ22" s="199"/>
      <c r="LUR22" s="199"/>
      <c r="LUS22" s="199"/>
      <c r="LUT22" s="199"/>
      <c r="LUU22" s="199"/>
      <c r="LUV22" s="189"/>
      <c r="LUW22" s="209"/>
      <c r="LUX22" s="179"/>
      <c r="LUY22" s="179"/>
      <c r="LUZ22" s="179"/>
      <c r="LVA22" s="179"/>
      <c r="LVB22" s="179"/>
      <c r="LVC22" s="179"/>
      <c r="LVD22" s="199"/>
      <c r="LVE22" s="199"/>
      <c r="LVF22" s="199"/>
      <c r="LVG22" s="199"/>
      <c r="LVH22" s="199"/>
      <c r="LVI22" s="199"/>
      <c r="LVJ22" s="199"/>
      <c r="LVK22" s="199"/>
      <c r="LVL22" s="189"/>
      <c r="LVM22" s="209"/>
      <c r="LVN22" s="179"/>
      <c r="LVO22" s="179"/>
      <c r="LVP22" s="179"/>
      <c r="LVQ22" s="179"/>
      <c r="LVR22" s="179"/>
      <c r="LVS22" s="179"/>
      <c r="LVT22" s="199"/>
      <c r="LVU22" s="199"/>
      <c r="LVV22" s="199"/>
      <c r="LVW22" s="199"/>
      <c r="LVX22" s="199"/>
      <c r="LVY22" s="199"/>
      <c r="LVZ22" s="199"/>
      <c r="LWA22" s="199"/>
      <c r="LWB22" s="189"/>
      <c r="LWC22" s="209"/>
      <c r="LWD22" s="179"/>
      <c r="LWE22" s="179"/>
      <c r="LWF22" s="179"/>
      <c r="LWG22" s="179"/>
      <c r="LWH22" s="179"/>
      <c r="LWI22" s="179"/>
      <c r="LWJ22" s="199"/>
      <c r="LWK22" s="199"/>
      <c r="LWL22" s="199"/>
      <c r="LWM22" s="199"/>
      <c r="LWN22" s="199"/>
      <c r="LWO22" s="199"/>
      <c r="LWP22" s="199"/>
      <c r="LWQ22" s="199"/>
      <c r="LWR22" s="189"/>
      <c r="LWS22" s="209"/>
      <c r="LWT22" s="179"/>
      <c r="LWU22" s="179"/>
      <c r="LWV22" s="179"/>
      <c r="LWW22" s="179"/>
      <c r="LWX22" s="179"/>
      <c r="LWY22" s="179"/>
      <c r="LWZ22" s="199"/>
      <c r="LXA22" s="199"/>
      <c r="LXB22" s="199"/>
      <c r="LXC22" s="199"/>
      <c r="LXD22" s="199"/>
      <c r="LXE22" s="199"/>
      <c r="LXF22" s="199"/>
      <c r="LXG22" s="199"/>
      <c r="LXH22" s="189"/>
      <c r="LXI22" s="209"/>
      <c r="LXJ22" s="179"/>
      <c r="LXK22" s="179"/>
      <c r="LXL22" s="179"/>
      <c r="LXM22" s="179"/>
      <c r="LXN22" s="179"/>
      <c r="LXO22" s="179"/>
      <c r="LXP22" s="199"/>
      <c r="LXQ22" s="199"/>
      <c r="LXR22" s="199"/>
      <c r="LXS22" s="199"/>
      <c r="LXT22" s="199"/>
      <c r="LXU22" s="199"/>
      <c r="LXV22" s="199"/>
      <c r="LXW22" s="199"/>
      <c r="LXX22" s="189"/>
      <c r="LXY22" s="209"/>
      <c r="LXZ22" s="179"/>
      <c r="LYA22" s="179"/>
      <c r="LYB22" s="179"/>
      <c r="LYC22" s="179"/>
      <c r="LYD22" s="179"/>
      <c r="LYE22" s="179"/>
      <c r="LYF22" s="199"/>
      <c r="LYG22" s="199"/>
      <c r="LYH22" s="199"/>
      <c r="LYI22" s="199"/>
      <c r="LYJ22" s="199"/>
      <c r="LYK22" s="199"/>
      <c r="LYL22" s="199"/>
      <c r="LYM22" s="199"/>
      <c r="LYN22" s="189"/>
      <c r="LYO22" s="209"/>
      <c r="LYP22" s="179"/>
      <c r="LYQ22" s="179"/>
      <c r="LYR22" s="179"/>
      <c r="LYS22" s="179"/>
      <c r="LYT22" s="179"/>
      <c r="LYU22" s="179"/>
      <c r="LYV22" s="199"/>
      <c r="LYW22" s="199"/>
      <c r="LYX22" s="199"/>
      <c r="LYY22" s="199"/>
      <c r="LYZ22" s="199"/>
      <c r="LZA22" s="199"/>
      <c r="LZB22" s="199"/>
      <c r="LZC22" s="199"/>
      <c r="LZD22" s="189"/>
      <c r="LZE22" s="209"/>
      <c r="LZF22" s="179"/>
      <c r="LZG22" s="179"/>
      <c r="LZH22" s="179"/>
      <c r="LZI22" s="179"/>
      <c r="LZJ22" s="179"/>
      <c r="LZK22" s="179"/>
      <c r="LZL22" s="199"/>
      <c r="LZM22" s="199"/>
      <c r="LZN22" s="199"/>
      <c r="LZO22" s="199"/>
      <c r="LZP22" s="199"/>
      <c r="LZQ22" s="199"/>
      <c r="LZR22" s="199"/>
      <c r="LZS22" s="199"/>
      <c r="LZT22" s="189"/>
      <c r="LZU22" s="209"/>
      <c r="LZV22" s="179"/>
      <c r="LZW22" s="179"/>
      <c r="LZX22" s="179"/>
      <c r="LZY22" s="179"/>
      <c r="LZZ22" s="179"/>
      <c r="MAA22" s="179"/>
      <c r="MAB22" s="199"/>
      <c r="MAC22" s="199"/>
      <c r="MAD22" s="199"/>
      <c r="MAE22" s="199"/>
      <c r="MAF22" s="199"/>
      <c r="MAG22" s="199"/>
      <c r="MAH22" s="199"/>
      <c r="MAI22" s="199"/>
      <c r="MAJ22" s="189"/>
      <c r="MAK22" s="209"/>
      <c r="MAL22" s="179"/>
      <c r="MAM22" s="179"/>
      <c r="MAN22" s="179"/>
      <c r="MAO22" s="179"/>
      <c r="MAP22" s="179"/>
      <c r="MAQ22" s="179"/>
      <c r="MAR22" s="199"/>
      <c r="MAS22" s="199"/>
      <c r="MAT22" s="199"/>
      <c r="MAU22" s="199"/>
      <c r="MAV22" s="199"/>
      <c r="MAW22" s="199"/>
      <c r="MAX22" s="199"/>
      <c r="MAY22" s="199"/>
      <c r="MAZ22" s="189"/>
      <c r="MBA22" s="209"/>
      <c r="MBB22" s="179"/>
      <c r="MBC22" s="179"/>
      <c r="MBD22" s="179"/>
      <c r="MBE22" s="179"/>
      <c r="MBF22" s="179"/>
      <c r="MBG22" s="179"/>
      <c r="MBH22" s="199"/>
      <c r="MBI22" s="199"/>
      <c r="MBJ22" s="199"/>
      <c r="MBK22" s="199"/>
      <c r="MBL22" s="199"/>
      <c r="MBM22" s="199"/>
      <c r="MBN22" s="199"/>
      <c r="MBO22" s="199"/>
      <c r="MBP22" s="189"/>
      <c r="MBQ22" s="209"/>
      <c r="MBR22" s="179"/>
      <c r="MBS22" s="179"/>
      <c r="MBT22" s="179"/>
      <c r="MBU22" s="179"/>
      <c r="MBV22" s="179"/>
      <c r="MBW22" s="179"/>
      <c r="MBX22" s="199"/>
      <c r="MBY22" s="199"/>
      <c r="MBZ22" s="199"/>
      <c r="MCA22" s="199"/>
      <c r="MCB22" s="199"/>
      <c r="MCC22" s="199"/>
      <c r="MCD22" s="199"/>
      <c r="MCE22" s="199"/>
      <c r="MCF22" s="189"/>
      <c r="MCG22" s="209"/>
      <c r="MCH22" s="179"/>
      <c r="MCI22" s="179"/>
      <c r="MCJ22" s="179"/>
      <c r="MCK22" s="179"/>
      <c r="MCL22" s="179"/>
      <c r="MCM22" s="179"/>
      <c r="MCN22" s="199"/>
      <c r="MCO22" s="199"/>
      <c r="MCP22" s="199"/>
      <c r="MCQ22" s="199"/>
      <c r="MCR22" s="199"/>
      <c r="MCS22" s="199"/>
      <c r="MCT22" s="199"/>
      <c r="MCU22" s="199"/>
      <c r="MCV22" s="189"/>
      <c r="MCW22" s="209"/>
      <c r="MCX22" s="179"/>
      <c r="MCY22" s="179"/>
      <c r="MCZ22" s="179"/>
      <c r="MDA22" s="179"/>
      <c r="MDB22" s="179"/>
      <c r="MDC22" s="179"/>
      <c r="MDD22" s="199"/>
      <c r="MDE22" s="199"/>
      <c r="MDF22" s="199"/>
      <c r="MDG22" s="199"/>
      <c r="MDH22" s="199"/>
      <c r="MDI22" s="199"/>
      <c r="MDJ22" s="199"/>
      <c r="MDK22" s="199"/>
      <c r="MDL22" s="189"/>
      <c r="MDM22" s="209"/>
      <c r="MDN22" s="179"/>
      <c r="MDO22" s="179"/>
      <c r="MDP22" s="179"/>
      <c r="MDQ22" s="179"/>
      <c r="MDR22" s="179"/>
      <c r="MDS22" s="179"/>
      <c r="MDT22" s="199"/>
      <c r="MDU22" s="199"/>
      <c r="MDV22" s="199"/>
      <c r="MDW22" s="199"/>
      <c r="MDX22" s="199"/>
      <c r="MDY22" s="199"/>
      <c r="MDZ22" s="199"/>
      <c r="MEA22" s="199"/>
      <c r="MEB22" s="189"/>
      <c r="MEC22" s="209"/>
      <c r="MED22" s="179"/>
      <c r="MEE22" s="179"/>
      <c r="MEF22" s="179"/>
      <c r="MEG22" s="179"/>
      <c r="MEH22" s="179"/>
      <c r="MEI22" s="179"/>
      <c r="MEJ22" s="199"/>
      <c r="MEK22" s="199"/>
      <c r="MEL22" s="199"/>
      <c r="MEM22" s="199"/>
      <c r="MEN22" s="199"/>
      <c r="MEO22" s="199"/>
      <c r="MEP22" s="199"/>
      <c r="MEQ22" s="199"/>
      <c r="MER22" s="189"/>
      <c r="MES22" s="209"/>
      <c r="MET22" s="179"/>
      <c r="MEU22" s="179"/>
      <c r="MEV22" s="179"/>
      <c r="MEW22" s="179"/>
      <c r="MEX22" s="179"/>
      <c r="MEY22" s="179"/>
      <c r="MEZ22" s="199"/>
      <c r="MFA22" s="199"/>
      <c r="MFB22" s="199"/>
      <c r="MFC22" s="199"/>
      <c r="MFD22" s="199"/>
      <c r="MFE22" s="199"/>
      <c r="MFF22" s="199"/>
      <c r="MFG22" s="199"/>
      <c r="MFH22" s="189"/>
      <c r="MFI22" s="209"/>
      <c r="MFJ22" s="179"/>
      <c r="MFK22" s="179"/>
      <c r="MFL22" s="179"/>
      <c r="MFM22" s="179"/>
      <c r="MFN22" s="179"/>
      <c r="MFO22" s="179"/>
      <c r="MFP22" s="199"/>
      <c r="MFQ22" s="199"/>
      <c r="MFR22" s="199"/>
      <c r="MFS22" s="199"/>
      <c r="MFT22" s="199"/>
      <c r="MFU22" s="199"/>
      <c r="MFV22" s="199"/>
      <c r="MFW22" s="199"/>
      <c r="MFX22" s="189"/>
      <c r="MFY22" s="209"/>
      <c r="MFZ22" s="179"/>
      <c r="MGA22" s="179"/>
      <c r="MGB22" s="179"/>
      <c r="MGC22" s="179"/>
      <c r="MGD22" s="179"/>
      <c r="MGE22" s="179"/>
      <c r="MGF22" s="199"/>
      <c r="MGG22" s="199"/>
      <c r="MGH22" s="199"/>
      <c r="MGI22" s="199"/>
      <c r="MGJ22" s="199"/>
      <c r="MGK22" s="199"/>
      <c r="MGL22" s="199"/>
      <c r="MGM22" s="199"/>
      <c r="MGN22" s="189"/>
      <c r="MGO22" s="209"/>
      <c r="MGP22" s="179"/>
      <c r="MGQ22" s="179"/>
      <c r="MGR22" s="179"/>
      <c r="MGS22" s="179"/>
      <c r="MGT22" s="179"/>
      <c r="MGU22" s="179"/>
      <c r="MGV22" s="199"/>
      <c r="MGW22" s="199"/>
      <c r="MGX22" s="199"/>
      <c r="MGY22" s="199"/>
      <c r="MGZ22" s="199"/>
      <c r="MHA22" s="199"/>
      <c r="MHB22" s="199"/>
      <c r="MHC22" s="199"/>
      <c r="MHD22" s="189"/>
      <c r="MHE22" s="209"/>
      <c r="MHF22" s="179"/>
      <c r="MHG22" s="179"/>
      <c r="MHH22" s="179"/>
      <c r="MHI22" s="179"/>
      <c r="MHJ22" s="179"/>
      <c r="MHK22" s="179"/>
      <c r="MHL22" s="199"/>
      <c r="MHM22" s="199"/>
      <c r="MHN22" s="199"/>
      <c r="MHO22" s="199"/>
      <c r="MHP22" s="199"/>
      <c r="MHQ22" s="199"/>
      <c r="MHR22" s="199"/>
      <c r="MHS22" s="199"/>
      <c r="MHT22" s="189"/>
      <c r="MHU22" s="209"/>
      <c r="MHV22" s="179"/>
      <c r="MHW22" s="179"/>
      <c r="MHX22" s="179"/>
      <c r="MHY22" s="179"/>
      <c r="MHZ22" s="179"/>
      <c r="MIA22" s="179"/>
      <c r="MIB22" s="199"/>
      <c r="MIC22" s="199"/>
      <c r="MID22" s="199"/>
      <c r="MIE22" s="199"/>
      <c r="MIF22" s="199"/>
      <c r="MIG22" s="199"/>
      <c r="MIH22" s="199"/>
      <c r="MII22" s="199"/>
      <c r="MIJ22" s="189"/>
      <c r="MIK22" s="209"/>
      <c r="MIL22" s="179"/>
      <c r="MIM22" s="179"/>
      <c r="MIN22" s="179"/>
      <c r="MIO22" s="179"/>
      <c r="MIP22" s="179"/>
      <c r="MIQ22" s="179"/>
      <c r="MIR22" s="199"/>
      <c r="MIS22" s="199"/>
      <c r="MIT22" s="199"/>
      <c r="MIU22" s="199"/>
      <c r="MIV22" s="199"/>
      <c r="MIW22" s="199"/>
      <c r="MIX22" s="199"/>
      <c r="MIY22" s="199"/>
      <c r="MIZ22" s="189"/>
      <c r="MJA22" s="209"/>
      <c r="MJB22" s="179"/>
      <c r="MJC22" s="179"/>
      <c r="MJD22" s="179"/>
      <c r="MJE22" s="179"/>
      <c r="MJF22" s="179"/>
      <c r="MJG22" s="179"/>
      <c r="MJH22" s="199"/>
      <c r="MJI22" s="199"/>
      <c r="MJJ22" s="199"/>
      <c r="MJK22" s="199"/>
      <c r="MJL22" s="199"/>
      <c r="MJM22" s="199"/>
      <c r="MJN22" s="199"/>
      <c r="MJO22" s="199"/>
      <c r="MJP22" s="189"/>
      <c r="MJQ22" s="209"/>
      <c r="MJR22" s="179"/>
      <c r="MJS22" s="179"/>
      <c r="MJT22" s="179"/>
      <c r="MJU22" s="179"/>
      <c r="MJV22" s="179"/>
      <c r="MJW22" s="179"/>
      <c r="MJX22" s="199"/>
      <c r="MJY22" s="199"/>
      <c r="MJZ22" s="199"/>
      <c r="MKA22" s="199"/>
      <c r="MKB22" s="199"/>
      <c r="MKC22" s="199"/>
      <c r="MKD22" s="199"/>
      <c r="MKE22" s="199"/>
      <c r="MKF22" s="189"/>
      <c r="MKG22" s="209"/>
      <c r="MKH22" s="179"/>
      <c r="MKI22" s="179"/>
      <c r="MKJ22" s="179"/>
      <c r="MKK22" s="179"/>
      <c r="MKL22" s="179"/>
      <c r="MKM22" s="179"/>
      <c r="MKN22" s="199"/>
      <c r="MKO22" s="199"/>
      <c r="MKP22" s="199"/>
      <c r="MKQ22" s="199"/>
      <c r="MKR22" s="199"/>
      <c r="MKS22" s="199"/>
      <c r="MKT22" s="199"/>
      <c r="MKU22" s="199"/>
      <c r="MKV22" s="189"/>
      <c r="MKW22" s="209"/>
      <c r="MKX22" s="179"/>
      <c r="MKY22" s="179"/>
      <c r="MKZ22" s="179"/>
      <c r="MLA22" s="179"/>
      <c r="MLB22" s="179"/>
      <c r="MLC22" s="179"/>
      <c r="MLD22" s="199"/>
      <c r="MLE22" s="199"/>
      <c r="MLF22" s="199"/>
      <c r="MLG22" s="199"/>
      <c r="MLH22" s="199"/>
      <c r="MLI22" s="199"/>
      <c r="MLJ22" s="199"/>
      <c r="MLK22" s="199"/>
      <c r="MLL22" s="189"/>
      <c r="MLM22" s="209"/>
      <c r="MLN22" s="179"/>
      <c r="MLO22" s="179"/>
      <c r="MLP22" s="179"/>
      <c r="MLQ22" s="179"/>
      <c r="MLR22" s="179"/>
      <c r="MLS22" s="179"/>
      <c r="MLT22" s="199"/>
      <c r="MLU22" s="199"/>
      <c r="MLV22" s="199"/>
      <c r="MLW22" s="199"/>
      <c r="MLX22" s="199"/>
      <c r="MLY22" s="199"/>
      <c r="MLZ22" s="199"/>
      <c r="MMA22" s="199"/>
      <c r="MMB22" s="189"/>
      <c r="MMC22" s="209"/>
      <c r="MMD22" s="179"/>
      <c r="MME22" s="179"/>
      <c r="MMF22" s="179"/>
      <c r="MMG22" s="179"/>
      <c r="MMH22" s="179"/>
      <c r="MMI22" s="179"/>
      <c r="MMJ22" s="199"/>
      <c r="MMK22" s="199"/>
      <c r="MML22" s="199"/>
      <c r="MMM22" s="199"/>
      <c r="MMN22" s="199"/>
      <c r="MMO22" s="199"/>
      <c r="MMP22" s="199"/>
      <c r="MMQ22" s="199"/>
      <c r="MMR22" s="189"/>
      <c r="MMS22" s="209"/>
      <c r="MMT22" s="179"/>
      <c r="MMU22" s="179"/>
      <c r="MMV22" s="179"/>
      <c r="MMW22" s="179"/>
      <c r="MMX22" s="179"/>
      <c r="MMY22" s="179"/>
      <c r="MMZ22" s="199"/>
      <c r="MNA22" s="199"/>
      <c r="MNB22" s="199"/>
      <c r="MNC22" s="199"/>
      <c r="MND22" s="199"/>
      <c r="MNE22" s="199"/>
      <c r="MNF22" s="199"/>
      <c r="MNG22" s="199"/>
      <c r="MNH22" s="189"/>
      <c r="MNI22" s="209"/>
      <c r="MNJ22" s="179"/>
      <c r="MNK22" s="179"/>
      <c r="MNL22" s="179"/>
      <c r="MNM22" s="179"/>
      <c r="MNN22" s="179"/>
      <c r="MNO22" s="179"/>
      <c r="MNP22" s="199"/>
      <c r="MNQ22" s="199"/>
      <c r="MNR22" s="199"/>
      <c r="MNS22" s="199"/>
      <c r="MNT22" s="199"/>
      <c r="MNU22" s="199"/>
      <c r="MNV22" s="199"/>
      <c r="MNW22" s="199"/>
      <c r="MNX22" s="189"/>
      <c r="MNY22" s="209"/>
      <c r="MNZ22" s="179"/>
      <c r="MOA22" s="179"/>
      <c r="MOB22" s="179"/>
      <c r="MOC22" s="179"/>
      <c r="MOD22" s="179"/>
      <c r="MOE22" s="179"/>
      <c r="MOF22" s="199"/>
      <c r="MOG22" s="199"/>
      <c r="MOH22" s="199"/>
      <c r="MOI22" s="199"/>
      <c r="MOJ22" s="199"/>
      <c r="MOK22" s="199"/>
      <c r="MOL22" s="199"/>
      <c r="MOM22" s="199"/>
      <c r="MON22" s="189"/>
      <c r="MOO22" s="209"/>
      <c r="MOP22" s="179"/>
      <c r="MOQ22" s="179"/>
      <c r="MOR22" s="179"/>
      <c r="MOS22" s="179"/>
      <c r="MOT22" s="179"/>
      <c r="MOU22" s="179"/>
      <c r="MOV22" s="199"/>
      <c r="MOW22" s="199"/>
      <c r="MOX22" s="199"/>
      <c r="MOY22" s="199"/>
      <c r="MOZ22" s="199"/>
      <c r="MPA22" s="199"/>
      <c r="MPB22" s="199"/>
      <c r="MPC22" s="199"/>
      <c r="MPD22" s="189"/>
      <c r="MPE22" s="209"/>
      <c r="MPF22" s="179"/>
      <c r="MPG22" s="179"/>
      <c r="MPH22" s="179"/>
      <c r="MPI22" s="179"/>
      <c r="MPJ22" s="179"/>
      <c r="MPK22" s="179"/>
      <c r="MPL22" s="199"/>
      <c r="MPM22" s="199"/>
      <c r="MPN22" s="199"/>
      <c r="MPO22" s="199"/>
      <c r="MPP22" s="199"/>
      <c r="MPQ22" s="199"/>
      <c r="MPR22" s="199"/>
      <c r="MPS22" s="199"/>
      <c r="MPT22" s="189"/>
      <c r="MPU22" s="209"/>
      <c r="MPV22" s="179"/>
      <c r="MPW22" s="179"/>
      <c r="MPX22" s="179"/>
      <c r="MPY22" s="179"/>
      <c r="MPZ22" s="179"/>
      <c r="MQA22" s="179"/>
      <c r="MQB22" s="199"/>
      <c r="MQC22" s="199"/>
      <c r="MQD22" s="199"/>
      <c r="MQE22" s="199"/>
      <c r="MQF22" s="199"/>
      <c r="MQG22" s="199"/>
      <c r="MQH22" s="199"/>
      <c r="MQI22" s="199"/>
      <c r="MQJ22" s="189"/>
      <c r="MQK22" s="209"/>
      <c r="MQL22" s="179"/>
      <c r="MQM22" s="179"/>
      <c r="MQN22" s="179"/>
      <c r="MQO22" s="179"/>
      <c r="MQP22" s="179"/>
      <c r="MQQ22" s="179"/>
      <c r="MQR22" s="199"/>
      <c r="MQS22" s="199"/>
      <c r="MQT22" s="199"/>
      <c r="MQU22" s="199"/>
      <c r="MQV22" s="199"/>
      <c r="MQW22" s="199"/>
      <c r="MQX22" s="199"/>
      <c r="MQY22" s="199"/>
      <c r="MQZ22" s="189"/>
      <c r="MRA22" s="209"/>
      <c r="MRB22" s="179"/>
      <c r="MRC22" s="179"/>
      <c r="MRD22" s="179"/>
      <c r="MRE22" s="179"/>
      <c r="MRF22" s="179"/>
      <c r="MRG22" s="179"/>
      <c r="MRH22" s="199"/>
      <c r="MRI22" s="199"/>
      <c r="MRJ22" s="199"/>
      <c r="MRK22" s="199"/>
      <c r="MRL22" s="199"/>
      <c r="MRM22" s="199"/>
      <c r="MRN22" s="199"/>
      <c r="MRO22" s="199"/>
      <c r="MRP22" s="189"/>
      <c r="MRQ22" s="209"/>
      <c r="MRR22" s="179"/>
      <c r="MRS22" s="179"/>
      <c r="MRT22" s="179"/>
      <c r="MRU22" s="179"/>
      <c r="MRV22" s="179"/>
      <c r="MRW22" s="179"/>
      <c r="MRX22" s="199"/>
      <c r="MRY22" s="199"/>
      <c r="MRZ22" s="199"/>
      <c r="MSA22" s="199"/>
      <c r="MSB22" s="199"/>
      <c r="MSC22" s="199"/>
      <c r="MSD22" s="199"/>
      <c r="MSE22" s="199"/>
      <c r="MSF22" s="189"/>
      <c r="MSG22" s="209"/>
      <c r="MSH22" s="179"/>
      <c r="MSI22" s="179"/>
      <c r="MSJ22" s="179"/>
      <c r="MSK22" s="179"/>
      <c r="MSL22" s="179"/>
      <c r="MSM22" s="179"/>
      <c r="MSN22" s="199"/>
      <c r="MSO22" s="199"/>
      <c r="MSP22" s="199"/>
      <c r="MSQ22" s="199"/>
      <c r="MSR22" s="199"/>
      <c r="MSS22" s="199"/>
      <c r="MST22" s="199"/>
      <c r="MSU22" s="199"/>
      <c r="MSV22" s="189"/>
      <c r="MSW22" s="209"/>
      <c r="MSX22" s="179"/>
      <c r="MSY22" s="179"/>
      <c r="MSZ22" s="179"/>
      <c r="MTA22" s="179"/>
      <c r="MTB22" s="179"/>
      <c r="MTC22" s="179"/>
      <c r="MTD22" s="199"/>
      <c r="MTE22" s="199"/>
      <c r="MTF22" s="199"/>
      <c r="MTG22" s="199"/>
      <c r="MTH22" s="199"/>
      <c r="MTI22" s="199"/>
      <c r="MTJ22" s="199"/>
      <c r="MTK22" s="199"/>
      <c r="MTL22" s="189"/>
      <c r="MTM22" s="209"/>
      <c r="MTN22" s="179"/>
      <c r="MTO22" s="179"/>
      <c r="MTP22" s="179"/>
      <c r="MTQ22" s="179"/>
      <c r="MTR22" s="179"/>
      <c r="MTS22" s="179"/>
      <c r="MTT22" s="199"/>
      <c r="MTU22" s="199"/>
      <c r="MTV22" s="199"/>
      <c r="MTW22" s="199"/>
      <c r="MTX22" s="199"/>
      <c r="MTY22" s="199"/>
      <c r="MTZ22" s="199"/>
      <c r="MUA22" s="199"/>
      <c r="MUB22" s="189"/>
      <c r="MUC22" s="209"/>
      <c r="MUD22" s="179"/>
      <c r="MUE22" s="179"/>
      <c r="MUF22" s="179"/>
      <c r="MUG22" s="179"/>
      <c r="MUH22" s="179"/>
      <c r="MUI22" s="179"/>
      <c r="MUJ22" s="199"/>
      <c r="MUK22" s="199"/>
      <c r="MUL22" s="199"/>
      <c r="MUM22" s="199"/>
      <c r="MUN22" s="199"/>
      <c r="MUO22" s="199"/>
      <c r="MUP22" s="199"/>
      <c r="MUQ22" s="199"/>
      <c r="MUR22" s="189"/>
      <c r="MUS22" s="209"/>
      <c r="MUT22" s="179"/>
      <c r="MUU22" s="179"/>
      <c r="MUV22" s="179"/>
      <c r="MUW22" s="179"/>
      <c r="MUX22" s="179"/>
      <c r="MUY22" s="179"/>
      <c r="MUZ22" s="199"/>
      <c r="MVA22" s="199"/>
      <c r="MVB22" s="199"/>
      <c r="MVC22" s="199"/>
      <c r="MVD22" s="199"/>
      <c r="MVE22" s="199"/>
      <c r="MVF22" s="199"/>
      <c r="MVG22" s="199"/>
      <c r="MVH22" s="189"/>
      <c r="MVI22" s="209"/>
      <c r="MVJ22" s="179"/>
      <c r="MVK22" s="179"/>
      <c r="MVL22" s="179"/>
      <c r="MVM22" s="179"/>
      <c r="MVN22" s="179"/>
      <c r="MVO22" s="179"/>
      <c r="MVP22" s="199"/>
      <c r="MVQ22" s="199"/>
      <c r="MVR22" s="199"/>
      <c r="MVS22" s="199"/>
      <c r="MVT22" s="199"/>
      <c r="MVU22" s="199"/>
      <c r="MVV22" s="199"/>
      <c r="MVW22" s="199"/>
      <c r="MVX22" s="189"/>
      <c r="MVY22" s="209"/>
      <c r="MVZ22" s="179"/>
      <c r="MWA22" s="179"/>
      <c r="MWB22" s="179"/>
      <c r="MWC22" s="179"/>
      <c r="MWD22" s="179"/>
      <c r="MWE22" s="179"/>
      <c r="MWF22" s="199"/>
      <c r="MWG22" s="199"/>
      <c r="MWH22" s="199"/>
      <c r="MWI22" s="199"/>
      <c r="MWJ22" s="199"/>
      <c r="MWK22" s="199"/>
      <c r="MWL22" s="199"/>
      <c r="MWM22" s="199"/>
      <c r="MWN22" s="189"/>
      <c r="MWO22" s="209"/>
      <c r="MWP22" s="179"/>
      <c r="MWQ22" s="179"/>
      <c r="MWR22" s="179"/>
      <c r="MWS22" s="179"/>
      <c r="MWT22" s="179"/>
      <c r="MWU22" s="179"/>
      <c r="MWV22" s="199"/>
      <c r="MWW22" s="199"/>
      <c r="MWX22" s="199"/>
      <c r="MWY22" s="199"/>
      <c r="MWZ22" s="199"/>
      <c r="MXA22" s="199"/>
      <c r="MXB22" s="199"/>
      <c r="MXC22" s="199"/>
      <c r="MXD22" s="189"/>
      <c r="MXE22" s="209"/>
      <c r="MXF22" s="179"/>
      <c r="MXG22" s="179"/>
      <c r="MXH22" s="179"/>
      <c r="MXI22" s="179"/>
      <c r="MXJ22" s="179"/>
      <c r="MXK22" s="179"/>
      <c r="MXL22" s="199"/>
      <c r="MXM22" s="199"/>
      <c r="MXN22" s="199"/>
      <c r="MXO22" s="199"/>
      <c r="MXP22" s="199"/>
      <c r="MXQ22" s="199"/>
      <c r="MXR22" s="199"/>
      <c r="MXS22" s="199"/>
      <c r="MXT22" s="189"/>
      <c r="MXU22" s="209"/>
      <c r="MXV22" s="179"/>
      <c r="MXW22" s="179"/>
      <c r="MXX22" s="179"/>
      <c r="MXY22" s="179"/>
      <c r="MXZ22" s="179"/>
      <c r="MYA22" s="179"/>
      <c r="MYB22" s="199"/>
      <c r="MYC22" s="199"/>
      <c r="MYD22" s="199"/>
      <c r="MYE22" s="199"/>
      <c r="MYF22" s="199"/>
      <c r="MYG22" s="199"/>
      <c r="MYH22" s="199"/>
      <c r="MYI22" s="199"/>
      <c r="MYJ22" s="189"/>
      <c r="MYK22" s="209"/>
      <c r="MYL22" s="179"/>
      <c r="MYM22" s="179"/>
      <c r="MYN22" s="179"/>
      <c r="MYO22" s="179"/>
      <c r="MYP22" s="179"/>
      <c r="MYQ22" s="179"/>
      <c r="MYR22" s="199"/>
      <c r="MYS22" s="199"/>
      <c r="MYT22" s="199"/>
      <c r="MYU22" s="199"/>
      <c r="MYV22" s="199"/>
      <c r="MYW22" s="199"/>
      <c r="MYX22" s="199"/>
      <c r="MYY22" s="199"/>
      <c r="MYZ22" s="189"/>
      <c r="MZA22" s="209"/>
      <c r="MZB22" s="179"/>
      <c r="MZC22" s="179"/>
      <c r="MZD22" s="179"/>
      <c r="MZE22" s="179"/>
      <c r="MZF22" s="179"/>
      <c r="MZG22" s="179"/>
      <c r="MZH22" s="199"/>
      <c r="MZI22" s="199"/>
      <c r="MZJ22" s="199"/>
      <c r="MZK22" s="199"/>
      <c r="MZL22" s="199"/>
      <c r="MZM22" s="199"/>
      <c r="MZN22" s="199"/>
      <c r="MZO22" s="199"/>
      <c r="MZP22" s="189"/>
      <c r="MZQ22" s="209"/>
      <c r="MZR22" s="179"/>
      <c r="MZS22" s="179"/>
      <c r="MZT22" s="179"/>
      <c r="MZU22" s="179"/>
      <c r="MZV22" s="179"/>
      <c r="MZW22" s="179"/>
      <c r="MZX22" s="199"/>
      <c r="MZY22" s="199"/>
      <c r="MZZ22" s="199"/>
      <c r="NAA22" s="199"/>
      <c r="NAB22" s="199"/>
      <c r="NAC22" s="199"/>
      <c r="NAD22" s="199"/>
      <c r="NAE22" s="199"/>
      <c r="NAF22" s="189"/>
      <c r="NAG22" s="209"/>
      <c r="NAH22" s="179"/>
      <c r="NAI22" s="179"/>
      <c r="NAJ22" s="179"/>
      <c r="NAK22" s="179"/>
      <c r="NAL22" s="179"/>
      <c r="NAM22" s="179"/>
      <c r="NAN22" s="199"/>
      <c r="NAO22" s="199"/>
      <c r="NAP22" s="199"/>
      <c r="NAQ22" s="199"/>
      <c r="NAR22" s="199"/>
      <c r="NAS22" s="199"/>
      <c r="NAT22" s="199"/>
      <c r="NAU22" s="199"/>
      <c r="NAV22" s="189"/>
      <c r="NAW22" s="209"/>
      <c r="NAX22" s="179"/>
      <c r="NAY22" s="179"/>
      <c r="NAZ22" s="179"/>
      <c r="NBA22" s="179"/>
      <c r="NBB22" s="179"/>
      <c r="NBC22" s="179"/>
      <c r="NBD22" s="199"/>
      <c r="NBE22" s="199"/>
      <c r="NBF22" s="199"/>
      <c r="NBG22" s="199"/>
      <c r="NBH22" s="199"/>
      <c r="NBI22" s="199"/>
      <c r="NBJ22" s="199"/>
      <c r="NBK22" s="199"/>
      <c r="NBL22" s="189"/>
      <c r="NBM22" s="209"/>
      <c r="NBN22" s="179"/>
      <c r="NBO22" s="179"/>
      <c r="NBP22" s="179"/>
      <c r="NBQ22" s="179"/>
      <c r="NBR22" s="179"/>
      <c r="NBS22" s="179"/>
      <c r="NBT22" s="199"/>
      <c r="NBU22" s="199"/>
      <c r="NBV22" s="199"/>
      <c r="NBW22" s="199"/>
      <c r="NBX22" s="199"/>
      <c r="NBY22" s="199"/>
      <c r="NBZ22" s="199"/>
      <c r="NCA22" s="199"/>
      <c r="NCB22" s="189"/>
      <c r="NCC22" s="209"/>
      <c r="NCD22" s="179"/>
      <c r="NCE22" s="179"/>
      <c r="NCF22" s="179"/>
      <c r="NCG22" s="179"/>
      <c r="NCH22" s="179"/>
      <c r="NCI22" s="179"/>
      <c r="NCJ22" s="199"/>
      <c r="NCK22" s="199"/>
      <c r="NCL22" s="199"/>
      <c r="NCM22" s="199"/>
      <c r="NCN22" s="199"/>
      <c r="NCO22" s="199"/>
      <c r="NCP22" s="199"/>
      <c r="NCQ22" s="199"/>
      <c r="NCR22" s="189"/>
      <c r="NCS22" s="209"/>
      <c r="NCT22" s="179"/>
      <c r="NCU22" s="179"/>
      <c r="NCV22" s="179"/>
      <c r="NCW22" s="179"/>
      <c r="NCX22" s="179"/>
      <c r="NCY22" s="179"/>
      <c r="NCZ22" s="199"/>
      <c r="NDA22" s="199"/>
      <c r="NDB22" s="199"/>
      <c r="NDC22" s="199"/>
      <c r="NDD22" s="199"/>
      <c r="NDE22" s="199"/>
      <c r="NDF22" s="199"/>
      <c r="NDG22" s="199"/>
      <c r="NDH22" s="189"/>
      <c r="NDI22" s="209"/>
      <c r="NDJ22" s="179"/>
      <c r="NDK22" s="179"/>
      <c r="NDL22" s="179"/>
      <c r="NDM22" s="179"/>
      <c r="NDN22" s="179"/>
      <c r="NDO22" s="179"/>
      <c r="NDP22" s="199"/>
      <c r="NDQ22" s="199"/>
      <c r="NDR22" s="199"/>
      <c r="NDS22" s="199"/>
      <c r="NDT22" s="199"/>
      <c r="NDU22" s="199"/>
      <c r="NDV22" s="199"/>
      <c r="NDW22" s="199"/>
      <c r="NDX22" s="189"/>
      <c r="NDY22" s="209"/>
      <c r="NDZ22" s="179"/>
      <c r="NEA22" s="179"/>
      <c r="NEB22" s="179"/>
      <c r="NEC22" s="179"/>
      <c r="NED22" s="179"/>
      <c r="NEE22" s="179"/>
      <c r="NEF22" s="199"/>
      <c r="NEG22" s="199"/>
      <c r="NEH22" s="199"/>
      <c r="NEI22" s="199"/>
      <c r="NEJ22" s="199"/>
      <c r="NEK22" s="199"/>
      <c r="NEL22" s="199"/>
      <c r="NEM22" s="199"/>
      <c r="NEN22" s="189"/>
      <c r="NEO22" s="209"/>
      <c r="NEP22" s="179"/>
      <c r="NEQ22" s="179"/>
      <c r="NER22" s="179"/>
      <c r="NES22" s="179"/>
      <c r="NET22" s="179"/>
      <c r="NEU22" s="179"/>
      <c r="NEV22" s="199"/>
      <c r="NEW22" s="199"/>
      <c r="NEX22" s="199"/>
      <c r="NEY22" s="199"/>
      <c r="NEZ22" s="199"/>
      <c r="NFA22" s="199"/>
      <c r="NFB22" s="199"/>
      <c r="NFC22" s="199"/>
      <c r="NFD22" s="189"/>
      <c r="NFE22" s="209"/>
      <c r="NFF22" s="179"/>
      <c r="NFG22" s="179"/>
      <c r="NFH22" s="179"/>
      <c r="NFI22" s="179"/>
      <c r="NFJ22" s="179"/>
      <c r="NFK22" s="179"/>
      <c r="NFL22" s="199"/>
      <c r="NFM22" s="199"/>
      <c r="NFN22" s="199"/>
      <c r="NFO22" s="199"/>
      <c r="NFP22" s="199"/>
      <c r="NFQ22" s="199"/>
      <c r="NFR22" s="199"/>
      <c r="NFS22" s="199"/>
      <c r="NFT22" s="189"/>
      <c r="NFU22" s="209"/>
      <c r="NFV22" s="179"/>
      <c r="NFW22" s="179"/>
      <c r="NFX22" s="179"/>
      <c r="NFY22" s="179"/>
      <c r="NFZ22" s="179"/>
      <c r="NGA22" s="179"/>
      <c r="NGB22" s="199"/>
      <c r="NGC22" s="199"/>
      <c r="NGD22" s="199"/>
      <c r="NGE22" s="199"/>
      <c r="NGF22" s="199"/>
      <c r="NGG22" s="199"/>
      <c r="NGH22" s="199"/>
      <c r="NGI22" s="199"/>
      <c r="NGJ22" s="189"/>
      <c r="NGK22" s="209"/>
      <c r="NGL22" s="179"/>
      <c r="NGM22" s="179"/>
      <c r="NGN22" s="179"/>
      <c r="NGO22" s="179"/>
      <c r="NGP22" s="179"/>
      <c r="NGQ22" s="179"/>
      <c r="NGR22" s="199"/>
      <c r="NGS22" s="199"/>
      <c r="NGT22" s="199"/>
      <c r="NGU22" s="199"/>
      <c r="NGV22" s="199"/>
      <c r="NGW22" s="199"/>
      <c r="NGX22" s="199"/>
      <c r="NGY22" s="199"/>
      <c r="NGZ22" s="189"/>
      <c r="NHA22" s="209"/>
      <c r="NHB22" s="179"/>
      <c r="NHC22" s="179"/>
      <c r="NHD22" s="179"/>
      <c r="NHE22" s="179"/>
      <c r="NHF22" s="179"/>
      <c r="NHG22" s="179"/>
      <c r="NHH22" s="199"/>
      <c r="NHI22" s="199"/>
      <c r="NHJ22" s="199"/>
      <c r="NHK22" s="199"/>
      <c r="NHL22" s="199"/>
      <c r="NHM22" s="199"/>
      <c r="NHN22" s="199"/>
      <c r="NHO22" s="199"/>
      <c r="NHP22" s="189"/>
      <c r="NHQ22" s="209"/>
      <c r="NHR22" s="179"/>
      <c r="NHS22" s="179"/>
      <c r="NHT22" s="179"/>
      <c r="NHU22" s="179"/>
      <c r="NHV22" s="179"/>
      <c r="NHW22" s="179"/>
      <c r="NHX22" s="199"/>
      <c r="NHY22" s="199"/>
      <c r="NHZ22" s="199"/>
      <c r="NIA22" s="199"/>
      <c r="NIB22" s="199"/>
      <c r="NIC22" s="199"/>
      <c r="NID22" s="199"/>
      <c r="NIE22" s="199"/>
      <c r="NIF22" s="189"/>
      <c r="NIG22" s="209"/>
      <c r="NIH22" s="179"/>
      <c r="NII22" s="179"/>
      <c r="NIJ22" s="179"/>
      <c r="NIK22" s="179"/>
      <c r="NIL22" s="179"/>
      <c r="NIM22" s="179"/>
      <c r="NIN22" s="199"/>
      <c r="NIO22" s="199"/>
      <c r="NIP22" s="199"/>
      <c r="NIQ22" s="199"/>
      <c r="NIR22" s="199"/>
      <c r="NIS22" s="199"/>
      <c r="NIT22" s="199"/>
      <c r="NIU22" s="199"/>
      <c r="NIV22" s="189"/>
      <c r="NIW22" s="209"/>
      <c r="NIX22" s="179"/>
      <c r="NIY22" s="179"/>
      <c r="NIZ22" s="179"/>
      <c r="NJA22" s="179"/>
      <c r="NJB22" s="179"/>
      <c r="NJC22" s="179"/>
      <c r="NJD22" s="199"/>
      <c r="NJE22" s="199"/>
      <c r="NJF22" s="199"/>
      <c r="NJG22" s="199"/>
      <c r="NJH22" s="199"/>
      <c r="NJI22" s="199"/>
      <c r="NJJ22" s="199"/>
      <c r="NJK22" s="199"/>
      <c r="NJL22" s="189"/>
      <c r="NJM22" s="209"/>
      <c r="NJN22" s="179"/>
      <c r="NJO22" s="179"/>
      <c r="NJP22" s="179"/>
      <c r="NJQ22" s="179"/>
      <c r="NJR22" s="179"/>
      <c r="NJS22" s="179"/>
      <c r="NJT22" s="199"/>
      <c r="NJU22" s="199"/>
      <c r="NJV22" s="199"/>
      <c r="NJW22" s="199"/>
      <c r="NJX22" s="199"/>
      <c r="NJY22" s="199"/>
      <c r="NJZ22" s="199"/>
      <c r="NKA22" s="199"/>
      <c r="NKB22" s="189"/>
      <c r="NKC22" s="209"/>
      <c r="NKD22" s="179"/>
      <c r="NKE22" s="179"/>
      <c r="NKF22" s="179"/>
      <c r="NKG22" s="179"/>
      <c r="NKH22" s="179"/>
      <c r="NKI22" s="179"/>
      <c r="NKJ22" s="199"/>
      <c r="NKK22" s="199"/>
      <c r="NKL22" s="199"/>
      <c r="NKM22" s="199"/>
      <c r="NKN22" s="199"/>
      <c r="NKO22" s="199"/>
      <c r="NKP22" s="199"/>
      <c r="NKQ22" s="199"/>
      <c r="NKR22" s="189"/>
      <c r="NKS22" s="209"/>
      <c r="NKT22" s="179"/>
      <c r="NKU22" s="179"/>
      <c r="NKV22" s="179"/>
      <c r="NKW22" s="179"/>
      <c r="NKX22" s="179"/>
      <c r="NKY22" s="179"/>
      <c r="NKZ22" s="199"/>
      <c r="NLA22" s="199"/>
      <c r="NLB22" s="199"/>
      <c r="NLC22" s="199"/>
      <c r="NLD22" s="199"/>
      <c r="NLE22" s="199"/>
      <c r="NLF22" s="199"/>
      <c r="NLG22" s="199"/>
      <c r="NLH22" s="189"/>
      <c r="NLI22" s="209"/>
      <c r="NLJ22" s="179"/>
      <c r="NLK22" s="179"/>
      <c r="NLL22" s="179"/>
      <c r="NLM22" s="179"/>
      <c r="NLN22" s="179"/>
      <c r="NLO22" s="179"/>
      <c r="NLP22" s="199"/>
      <c r="NLQ22" s="199"/>
      <c r="NLR22" s="199"/>
      <c r="NLS22" s="199"/>
      <c r="NLT22" s="199"/>
      <c r="NLU22" s="199"/>
      <c r="NLV22" s="199"/>
      <c r="NLW22" s="199"/>
      <c r="NLX22" s="189"/>
      <c r="NLY22" s="209"/>
      <c r="NLZ22" s="179"/>
      <c r="NMA22" s="179"/>
      <c r="NMB22" s="179"/>
      <c r="NMC22" s="179"/>
      <c r="NMD22" s="179"/>
      <c r="NME22" s="179"/>
      <c r="NMF22" s="199"/>
      <c r="NMG22" s="199"/>
      <c r="NMH22" s="199"/>
      <c r="NMI22" s="199"/>
      <c r="NMJ22" s="199"/>
      <c r="NMK22" s="199"/>
      <c r="NML22" s="199"/>
      <c r="NMM22" s="199"/>
      <c r="NMN22" s="189"/>
      <c r="NMO22" s="209"/>
      <c r="NMP22" s="179"/>
      <c r="NMQ22" s="179"/>
      <c r="NMR22" s="179"/>
      <c r="NMS22" s="179"/>
      <c r="NMT22" s="179"/>
      <c r="NMU22" s="179"/>
      <c r="NMV22" s="199"/>
      <c r="NMW22" s="199"/>
      <c r="NMX22" s="199"/>
      <c r="NMY22" s="199"/>
      <c r="NMZ22" s="199"/>
      <c r="NNA22" s="199"/>
      <c r="NNB22" s="199"/>
      <c r="NNC22" s="199"/>
      <c r="NND22" s="189"/>
      <c r="NNE22" s="209"/>
      <c r="NNF22" s="179"/>
      <c r="NNG22" s="179"/>
      <c r="NNH22" s="179"/>
      <c r="NNI22" s="179"/>
      <c r="NNJ22" s="179"/>
      <c r="NNK22" s="179"/>
      <c r="NNL22" s="199"/>
      <c r="NNM22" s="199"/>
      <c r="NNN22" s="199"/>
      <c r="NNO22" s="199"/>
      <c r="NNP22" s="199"/>
      <c r="NNQ22" s="199"/>
      <c r="NNR22" s="199"/>
      <c r="NNS22" s="199"/>
      <c r="NNT22" s="189"/>
      <c r="NNU22" s="209"/>
      <c r="NNV22" s="179"/>
      <c r="NNW22" s="179"/>
      <c r="NNX22" s="179"/>
      <c r="NNY22" s="179"/>
      <c r="NNZ22" s="179"/>
      <c r="NOA22" s="179"/>
      <c r="NOB22" s="199"/>
      <c r="NOC22" s="199"/>
      <c r="NOD22" s="199"/>
      <c r="NOE22" s="199"/>
      <c r="NOF22" s="199"/>
      <c r="NOG22" s="199"/>
      <c r="NOH22" s="199"/>
      <c r="NOI22" s="199"/>
      <c r="NOJ22" s="189"/>
      <c r="NOK22" s="209"/>
      <c r="NOL22" s="179"/>
      <c r="NOM22" s="179"/>
      <c r="NON22" s="179"/>
      <c r="NOO22" s="179"/>
      <c r="NOP22" s="179"/>
      <c r="NOQ22" s="179"/>
      <c r="NOR22" s="199"/>
      <c r="NOS22" s="199"/>
      <c r="NOT22" s="199"/>
      <c r="NOU22" s="199"/>
      <c r="NOV22" s="199"/>
      <c r="NOW22" s="199"/>
      <c r="NOX22" s="199"/>
      <c r="NOY22" s="199"/>
      <c r="NOZ22" s="189"/>
      <c r="NPA22" s="209"/>
      <c r="NPB22" s="179"/>
      <c r="NPC22" s="179"/>
      <c r="NPD22" s="179"/>
      <c r="NPE22" s="179"/>
      <c r="NPF22" s="179"/>
      <c r="NPG22" s="179"/>
      <c r="NPH22" s="199"/>
      <c r="NPI22" s="199"/>
      <c r="NPJ22" s="199"/>
      <c r="NPK22" s="199"/>
      <c r="NPL22" s="199"/>
      <c r="NPM22" s="199"/>
      <c r="NPN22" s="199"/>
      <c r="NPO22" s="199"/>
      <c r="NPP22" s="189"/>
      <c r="NPQ22" s="209"/>
      <c r="NPR22" s="179"/>
      <c r="NPS22" s="179"/>
      <c r="NPT22" s="179"/>
      <c r="NPU22" s="179"/>
      <c r="NPV22" s="179"/>
      <c r="NPW22" s="179"/>
      <c r="NPX22" s="199"/>
      <c r="NPY22" s="199"/>
      <c r="NPZ22" s="199"/>
      <c r="NQA22" s="199"/>
      <c r="NQB22" s="199"/>
      <c r="NQC22" s="199"/>
      <c r="NQD22" s="199"/>
      <c r="NQE22" s="199"/>
      <c r="NQF22" s="189"/>
      <c r="NQG22" s="209"/>
      <c r="NQH22" s="179"/>
      <c r="NQI22" s="179"/>
      <c r="NQJ22" s="179"/>
      <c r="NQK22" s="179"/>
      <c r="NQL22" s="179"/>
      <c r="NQM22" s="179"/>
      <c r="NQN22" s="199"/>
      <c r="NQO22" s="199"/>
      <c r="NQP22" s="199"/>
      <c r="NQQ22" s="199"/>
      <c r="NQR22" s="199"/>
      <c r="NQS22" s="199"/>
      <c r="NQT22" s="199"/>
      <c r="NQU22" s="199"/>
      <c r="NQV22" s="189"/>
      <c r="NQW22" s="209"/>
      <c r="NQX22" s="179"/>
      <c r="NQY22" s="179"/>
      <c r="NQZ22" s="179"/>
      <c r="NRA22" s="179"/>
      <c r="NRB22" s="179"/>
      <c r="NRC22" s="179"/>
      <c r="NRD22" s="199"/>
      <c r="NRE22" s="199"/>
      <c r="NRF22" s="199"/>
      <c r="NRG22" s="199"/>
      <c r="NRH22" s="199"/>
      <c r="NRI22" s="199"/>
      <c r="NRJ22" s="199"/>
      <c r="NRK22" s="199"/>
      <c r="NRL22" s="189"/>
      <c r="NRM22" s="209"/>
      <c r="NRN22" s="179"/>
      <c r="NRO22" s="179"/>
      <c r="NRP22" s="179"/>
      <c r="NRQ22" s="179"/>
      <c r="NRR22" s="179"/>
      <c r="NRS22" s="179"/>
      <c r="NRT22" s="199"/>
      <c r="NRU22" s="199"/>
      <c r="NRV22" s="199"/>
      <c r="NRW22" s="199"/>
      <c r="NRX22" s="199"/>
      <c r="NRY22" s="199"/>
      <c r="NRZ22" s="199"/>
      <c r="NSA22" s="199"/>
      <c r="NSB22" s="189"/>
      <c r="NSC22" s="209"/>
      <c r="NSD22" s="179"/>
      <c r="NSE22" s="179"/>
      <c r="NSF22" s="179"/>
      <c r="NSG22" s="179"/>
      <c r="NSH22" s="179"/>
      <c r="NSI22" s="179"/>
      <c r="NSJ22" s="199"/>
      <c r="NSK22" s="199"/>
      <c r="NSL22" s="199"/>
      <c r="NSM22" s="199"/>
      <c r="NSN22" s="199"/>
      <c r="NSO22" s="199"/>
      <c r="NSP22" s="199"/>
      <c r="NSQ22" s="199"/>
      <c r="NSR22" s="189"/>
      <c r="NSS22" s="209"/>
      <c r="NST22" s="179"/>
      <c r="NSU22" s="179"/>
      <c r="NSV22" s="179"/>
      <c r="NSW22" s="179"/>
      <c r="NSX22" s="179"/>
      <c r="NSY22" s="179"/>
      <c r="NSZ22" s="199"/>
      <c r="NTA22" s="199"/>
      <c r="NTB22" s="199"/>
      <c r="NTC22" s="199"/>
      <c r="NTD22" s="199"/>
      <c r="NTE22" s="199"/>
      <c r="NTF22" s="199"/>
      <c r="NTG22" s="199"/>
      <c r="NTH22" s="189"/>
      <c r="NTI22" s="209"/>
      <c r="NTJ22" s="179"/>
      <c r="NTK22" s="179"/>
      <c r="NTL22" s="179"/>
      <c r="NTM22" s="179"/>
      <c r="NTN22" s="179"/>
      <c r="NTO22" s="179"/>
      <c r="NTP22" s="199"/>
      <c r="NTQ22" s="199"/>
      <c r="NTR22" s="199"/>
      <c r="NTS22" s="199"/>
      <c r="NTT22" s="199"/>
      <c r="NTU22" s="199"/>
      <c r="NTV22" s="199"/>
      <c r="NTW22" s="199"/>
      <c r="NTX22" s="189"/>
      <c r="NTY22" s="209"/>
      <c r="NTZ22" s="179"/>
      <c r="NUA22" s="179"/>
      <c r="NUB22" s="179"/>
      <c r="NUC22" s="179"/>
      <c r="NUD22" s="179"/>
      <c r="NUE22" s="179"/>
      <c r="NUF22" s="199"/>
      <c r="NUG22" s="199"/>
      <c r="NUH22" s="199"/>
      <c r="NUI22" s="199"/>
      <c r="NUJ22" s="199"/>
      <c r="NUK22" s="199"/>
      <c r="NUL22" s="199"/>
      <c r="NUM22" s="199"/>
      <c r="NUN22" s="189"/>
      <c r="NUO22" s="209"/>
      <c r="NUP22" s="179"/>
      <c r="NUQ22" s="179"/>
      <c r="NUR22" s="179"/>
      <c r="NUS22" s="179"/>
      <c r="NUT22" s="179"/>
      <c r="NUU22" s="179"/>
      <c r="NUV22" s="199"/>
      <c r="NUW22" s="199"/>
      <c r="NUX22" s="199"/>
      <c r="NUY22" s="199"/>
      <c r="NUZ22" s="199"/>
      <c r="NVA22" s="199"/>
      <c r="NVB22" s="199"/>
      <c r="NVC22" s="199"/>
      <c r="NVD22" s="189"/>
      <c r="NVE22" s="209"/>
      <c r="NVF22" s="179"/>
      <c r="NVG22" s="179"/>
      <c r="NVH22" s="179"/>
      <c r="NVI22" s="179"/>
      <c r="NVJ22" s="179"/>
      <c r="NVK22" s="179"/>
      <c r="NVL22" s="199"/>
      <c r="NVM22" s="199"/>
      <c r="NVN22" s="199"/>
      <c r="NVO22" s="199"/>
      <c r="NVP22" s="199"/>
      <c r="NVQ22" s="199"/>
      <c r="NVR22" s="199"/>
      <c r="NVS22" s="199"/>
      <c r="NVT22" s="189"/>
      <c r="NVU22" s="209"/>
      <c r="NVV22" s="179"/>
      <c r="NVW22" s="179"/>
      <c r="NVX22" s="179"/>
      <c r="NVY22" s="179"/>
      <c r="NVZ22" s="179"/>
      <c r="NWA22" s="179"/>
      <c r="NWB22" s="199"/>
      <c r="NWC22" s="199"/>
      <c r="NWD22" s="199"/>
      <c r="NWE22" s="199"/>
      <c r="NWF22" s="199"/>
      <c r="NWG22" s="199"/>
      <c r="NWH22" s="199"/>
      <c r="NWI22" s="199"/>
      <c r="NWJ22" s="189"/>
      <c r="NWK22" s="209"/>
      <c r="NWL22" s="179"/>
      <c r="NWM22" s="179"/>
      <c r="NWN22" s="179"/>
      <c r="NWO22" s="179"/>
      <c r="NWP22" s="179"/>
      <c r="NWQ22" s="179"/>
      <c r="NWR22" s="199"/>
      <c r="NWS22" s="199"/>
      <c r="NWT22" s="199"/>
      <c r="NWU22" s="199"/>
      <c r="NWV22" s="199"/>
      <c r="NWW22" s="199"/>
      <c r="NWX22" s="199"/>
      <c r="NWY22" s="199"/>
      <c r="NWZ22" s="189"/>
      <c r="NXA22" s="209"/>
      <c r="NXB22" s="179"/>
      <c r="NXC22" s="179"/>
      <c r="NXD22" s="179"/>
      <c r="NXE22" s="179"/>
      <c r="NXF22" s="179"/>
      <c r="NXG22" s="179"/>
      <c r="NXH22" s="199"/>
      <c r="NXI22" s="199"/>
      <c r="NXJ22" s="199"/>
      <c r="NXK22" s="199"/>
      <c r="NXL22" s="199"/>
      <c r="NXM22" s="199"/>
      <c r="NXN22" s="199"/>
      <c r="NXO22" s="199"/>
      <c r="NXP22" s="189"/>
      <c r="NXQ22" s="209"/>
      <c r="NXR22" s="179"/>
      <c r="NXS22" s="179"/>
      <c r="NXT22" s="179"/>
      <c r="NXU22" s="179"/>
      <c r="NXV22" s="179"/>
      <c r="NXW22" s="179"/>
      <c r="NXX22" s="199"/>
      <c r="NXY22" s="199"/>
      <c r="NXZ22" s="199"/>
      <c r="NYA22" s="199"/>
      <c r="NYB22" s="199"/>
      <c r="NYC22" s="199"/>
      <c r="NYD22" s="199"/>
      <c r="NYE22" s="199"/>
      <c r="NYF22" s="189"/>
      <c r="NYG22" s="209"/>
      <c r="NYH22" s="179"/>
      <c r="NYI22" s="179"/>
      <c r="NYJ22" s="179"/>
      <c r="NYK22" s="179"/>
      <c r="NYL22" s="179"/>
      <c r="NYM22" s="179"/>
      <c r="NYN22" s="199"/>
      <c r="NYO22" s="199"/>
      <c r="NYP22" s="199"/>
      <c r="NYQ22" s="199"/>
      <c r="NYR22" s="199"/>
      <c r="NYS22" s="199"/>
      <c r="NYT22" s="199"/>
      <c r="NYU22" s="199"/>
      <c r="NYV22" s="189"/>
      <c r="NYW22" s="209"/>
      <c r="NYX22" s="179"/>
      <c r="NYY22" s="179"/>
      <c r="NYZ22" s="179"/>
      <c r="NZA22" s="179"/>
      <c r="NZB22" s="179"/>
      <c r="NZC22" s="179"/>
      <c r="NZD22" s="199"/>
      <c r="NZE22" s="199"/>
      <c r="NZF22" s="199"/>
      <c r="NZG22" s="199"/>
      <c r="NZH22" s="199"/>
      <c r="NZI22" s="199"/>
      <c r="NZJ22" s="199"/>
      <c r="NZK22" s="199"/>
      <c r="NZL22" s="189"/>
      <c r="NZM22" s="209"/>
      <c r="NZN22" s="179"/>
      <c r="NZO22" s="179"/>
      <c r="NZP22" s="179"/>
      <c r="NZQ22" s="179"/>
      <c r="NZR22" s="179"/>
      <c r="NZS22" s="179"/>
      <c r="NZT22" s="199"/>
      <c r="NZU22" s="199"/>
      <c r="NZV22" s="199"/>
      <c r="NZW22" s="199"/>
      <c r="NZX22" s="199"/>
      <c r="NZY22" s="199"/>
      <c r="NZZ22" s="199"/>
      <c r="OAA22" s="199"/>
      <c r="OAB22" s="189"/>
      <c r="OAC22" s="209"/>
      <c r="OAD22" s="179"/>
      <c r="OAE22" s="179"/>
      <c r="OAF22" s="179"/>
      <c r="OAG22" s="179"/>
      <c r="OAH22" s="179"/>
      <c r="OAI22" s="179"/>
      <c r="OAJ22" s="199"/>
      <c r="OAK22" s="199"/>
      <c r="OAL22" s="199"/>
      <c r="OAM22" s="199"/>
      <c r="OAN22" s="199"/>
      <c r="OAO22" s="199"/>
      <c r="OAP22" s="199"/>
      <c r="OAQ22" s="199"/>
      <c r="OAR22" s="189"/>
      <c r="OAS22" s="209"/>
      <c r="OAT22" s="179"/>
      <c r="OAU22" s="179"/>
      <c r="OAV22" s="179"/>
      <c r="OAW22" s="179"/>
      <c r="OAX22" s="179"/>
      <c r="OAY22" s="179"/>
      <c r="OAZ22" s="199"/>
      <c r="OBA22" s="199"/>
      <c r="OBB22" s="199"/>
      <c r="OBC22" s="199"/>
      <c r="OBD22" s="199"/>
      <c r="OBE22" s="199"/>
      <c r="OBF22" s="199"/>
      <c r="OBG22" s="199"/>
      <c r="OBH22" s="189"/>
      <c r="OBI22" s="209"/>
      <c r="OBJ22" s="179"/>
      <c r="OBK22" s="179"/>
      <c r="OBL22" s="179"/>
      <c r="OBM22" s="179"/>
      <c r="OBN22" s="179"/>
      <c r="OBO22" s="179"/>
      <c r="OBP22" s="199"/>
      <c r="OBQ22" s="199"/>
      <c r="OBR22" s="199"/>
      <c r="OBS22" s="199"/>
      <c r="OBT22" s="199"/>
      <c r="OBU22" s="199"/>
      <c r="OBV22" s="199"/>
      <c r="OBW22" s="199"/>
      <c r="OBX22" s="189"/>
      <c r="OBY22" s="209"/>
      <c r="OBZ22" s="179"/>
      <c r="OCA22" s="179"/>
      <c r="OCB22" s="179"/>
      <c r="OCC22" s="179"/>
      <c r="OCD22" s="179"/>
      <c r="OCE22" s="179"/>
      <c r="OCF22" s="199"/>
      <c r="OCG22" s="199"/>
      <c r="OCH22" s="199"/>
      <c r="OCI22" s="199"/>
      <c r="OCJ22" s="199"/>
      <c r="OCK22" s="199"/>
      <c r="OCL22" s="199"/>
      <c r="OCM22" s="199"/>
      <c r="OCN22" s="189"/>
      <c r="OCO22" s="209"/>
      <c r="OCP22" s="179"/>
      <c r="OCQ22" s="179"/>
      <c r="OCR22" s="179"/>
      <c r="OCS22" s="179"/>
      <c r="OCT22" s="179"/>
      <c r="OCU22" s="179"/>
      <c r="OCV22" s="199"/>
      <c r="OCW22" s="199"/>
      <c r="OCX22" s="199"/>
      <c r="OCY22" s="199"/>
      <c r="OCZ22" s="199"/>
      <c r="ODA22" s="199"/>
      <c r="ODB22" s="199"/>
      <c r="ODC22" s="199"/>
      <c r="ODD22" s="189"/>
      <c r="ODE22" s="209"/>
      <c r="ODF22" s="179"/>
      <c r="ODG22" s="179"/>
      <c r="ODH22" s="179"/>
      <c r="ODI22" s="179"/>
      <c r="ODJ22" s="179"/>
      <c r="ODK22" s="179"/>
      <c r="ODL22" s="199"/>
      <c r="ODM22" s="199"/>
      <c r="ODN22" s="199"/>
      <c r="ODO22" s="199"/>
      <c r="ODP22" s="199"/>
      <c r="ODQ22" s="199"/>
      <c r="ODR22" s="199"/>
      <c r="ODS22" s="199"/>
      <c r="ODT22" s="189"/>
      <c r="ODU22" s="209"/>
      <c r="ODV22" s="179"/>
      <c r="ODW22" s="179"/>
      <c r="ODX22" s="179"/>
      <c r="ODY22" s="179"/>
      <c r="ODZ22" s="179"/>
      <c r="OEA22" s="179"/>
      <c r="OEB22" s="199"/>
      <c r="OEC22" s="199"/>
      <c r="OED22" s="199"/>
      <c r="OEE22" s="199"/>
      <c r="OEF22" s="199"/>
      <c r="OEG22" s="199"/>
      <c r="OEH22" s="199"/>
      <c r="OEI22" s="199"/>
      <c r="OEJ22" s="189"/>
      <c r="OEK22" s="209"/>
      <c r="OEL22" s="179"/>
      <c r="OEM22" s="179"/>
      <c r="OEN22" s="179"/>
      <c r="OEO22" s="179"/>
      <c r="OEP22" s="179"/>
      <c r="OEQ22" s="179"/>
      <c r="OER22" s="199"/>
      <c r="OES22" s="199"/>
      <c r="OET22" s="199"/>
      <c r="OEU22" s="199"/>
      <c r="OEV22" s="199"/>
      <c r="OEW22" s="199"/>
      <c r="OEX22" s="199"/>
      <c r="OEY22" s="199"/>
      <c r="OEZ22" s="189"/>
      <c r="OFA22" s="209"/>
      <c r="OFB22" s="179"/>
      <c r="OFC22" s="179"/>
      <c r="OFD22" s="179"/>
      <c r="OFE22" s="179"/>
      <c r="OFF22" s="179"/>
      <c r="OFG22" s="179"/>
      <c r="OFH22" s="199"/>
      <c r="OFI22" s="199"/>
      <c r="OFJ22" s="199"/>
      <c r="OFK22" s="199"/>
      <c r="OFL22" s="199"/>
      <c r="OFM22" s="199"/>
      <c r="OFN22" s="199"/>
      <c r="OFO22" s="199"/>
      <c r="OFP22" s="189"/>
      <c r="OFQ22" s="209"/>
      <c r="OFR22" s="179"/>
      <c r="OFS22" s="179"/>
      <c r="OFT22" s="179"/>
      <c r="OFU22" s="179"/>
      <c r="OFV22" s="179"/>
      <c r="OFW22" s="179"/>
      <c r="OFX22" s="199"/>
      <c r="OFY22" s="199"/>
      <c r="OFZ22" s="199"/>
      <c r="OGA22" s="199"/>
      <c r="OGB22" s="199"/>
      <c r="OGC22" s="199"/>
      <c r="OGD22" s="199"/>
      <c r="OGE22" s="199"/>
      <c r="OGF22" s="189"/>
      <c r="OGG22" s="209"/>
      <c r="OGH22" s="179"/>
      <c r="OGI22" s="179"/>
      <c r="OGJ22" s="179"/>
      <c r="OGK22" s="179"/>
      <c r="OGL22" s="179"/>
      <c r="OGM22" s="179"/>
      <c r="OGN22" s="199"/>
      <c r="OGO22" s="199"/>
      <c r="OGP22" s="199"/>
      <c r="OGQ22" s="199"/>
      <c r="OGR22" s="199"/>
      <c r="OGS22" s="199"/>
      <c r="OGT22" s="199"/>
      <c r="OGU22" s="199"/>
      <c r="OGV22" s="189"/>
      <c r="OGW22" s="209"/>
      <c r="OGX22" s="179"/>
      <c r="OGY22" s="179"/>
      <c r="OGZ22" s="179"/>
      <c r="OHA22" s="179"/>
      <c r="OHB22" s="179"/>
      <c r="OHC22" s="179"/>
      <c r="OHD22" s="199"/>
      <c r="OHE22" s="199"/>
      <c r="OHF22" s="199"/>
      <c r="OHG22" s="199"/>
      <c r="OHH22" s="199"/>
      <c r="OHI22" s="199"/>
      <c r="OHJ22" s="199"/>
      <c r="OHK22" s="199"/>
      <c r="OHL22" s="189"/>
      <c r="OHM22" s="209"/>
      <c r="OHN22" s="179"/>
      <c r="OHO22" s="179"/>
      <c r="OHP22" s="179"/>
      <c r="OHQ22" s="179"/>
      <c r="OHR22" s="179"/>
      <c r="OHS22" s="179"/>
      <c r="OHT22" s="199"/>
      <c r="OHU22" s="199"/>
      <c r="OHV22" s="199"/>
      <c r="OHW22" s="199"/>
      <c r="OHX22" s="199"/>
      <c r="OHY22" s="199"/>
      <c r="OHZ22" s="199"/>
      <c r="OIA22" s="199"/>
      <c r="OIB22" s="189"/>
      <c r="OIC22" s="209"/>
      <c r="OID22" s="179"/>
      <c r="OIE22" s="179"/>
      <c r="OIF22" s="179"/>
      <c r="OIG22" s="179"/>
      <c r="OIH22" s="179"/>
      <c r="OII22" s="179"/>
      <c r="OIJ22" s="199"/>
      <c r="OIK22" s="199"/>
      <c r="OIL22" s="199"/>
      <c r="OIM22" s="199"/>
      <c r="OIN22" s="199"/>
      <c r="OIO22" s="199"/>
      <c r="OIP22" s="199"/>
      <c r="OIQ22" s="199"/>
      <c r="OIR22" s="189"/>
      <c r="OIS22" s="209"/>
      <c r="OIT22" s="179"/>
      <c r="OIU22" s="179"/>
      <c r="OIV22" s="179"/>
      <c r="OIW22" s="179"/>
      <c r="OIX22" s="179"/>
      <c r="OIY22" s="179"/>
      <c r="OIZ22" s="199"/>
      <c r="OJA22" s="199"/>
      <c r="OJB22" s="199"/>
      <c r="OJC22" s="199"/>
      <c r="OJD22" s="199"/>
      <c r="OJE22" s="199"/>
      <c r="OJF22" s="199"/>
      <c r="OJG22" s="199"/>
      <c r="OJH22" s="189"/>
      <c r="OJI22" s="209"/>
      <c r="OJJ22" s="179"/>
      <c r="OJK22" s="179"/>
      <c r="OJL22" s="179"/>
      <c r="OJM22" s="179"/>
      <c r="OJN22" s="179"/>
      <c r="OJO22" s="179"/>
      <c r="OJP22" s="199"/>
      <c r="OJQ22" s="199"/>
      <c r="OJR22" s="199"/>
      <c r="OJS22" s="199"/>
      <c r="OJT22" s="199"/>
      <c r="OJU22" s="199"/>
      <c r="OJV22" s="199"/>
      <c r="OJW22" s="199"/>
      <c r="OJX22" s="189"/>
      <c r="OJY22" s="209"/>
      <c r="OJZ22" s="179"/>
      <c r="OKA22" s="179"/>
      <c r="OKB22" s="179"/>
      <c r="OKC22" s="179"/>
      <c r="OKD22" s="179"/>
      <c r="OKE22" s="179"/>
      <c r="OKF22" s="199"/>
      <c r="OKG22" s="199"/>
      <c r="OKH22" s="199"/>
      <c r="OKI22" s="199"/>
      <c r="OKJ22" s="199"/>
      <c r="OKK22" s="199"/>
      <c r="OKL22" s="199"/>
      <c r="OKM22" s="199"/>
      <c r="OKN22" s="189"/>
      <c r="OKO22" s="209"/>
      <c r="OKP22" s="179"/>
      <c r="OKQ22" s="179"/>
      <c r="OKR22" s="179"/>
      <c r="OKS22" s="179"/>
      <c r="OKT22" s="179"/>
      <c r="OKU22" s="179"/>
      <c r="OKV22" s="199"/>
      <c r="OKW22" s="199"/>
      <c r="OKX22" s="199"/>
      <c r="OKY22" s="199"/>
      <c r="OKZ22" s="199"/>
      <c r="OLA22" s="199"/>
      <c r="OLB22" s="199"/>
      <c r="OLC22" s="199"/>
      <c r="OLD22" s="189"/>
      <c r="OLE22" s="209"/>
      <c r="OLF22" s="179"/>
      <c r="OLG22" s="179"/>
      <c r="OLH22" s="179"/>
      <c r="OLI22" s="179"/>
      <c r="OLJ22" s="179"/>
      <c r="OLK22" s="179"/>
      <c r="OLL22" s="199"/>
      <c r="OLM22" s="199"/>
      <c r="OLN22" s="199"/>
      <c r="OLO22" s="199"/>
      <c r="OLP22" s="199"/>
      <c r="OLQ22" s="199"/>
      <c r="OLR22" s="199"/>
      <c r="OLS22" s="199"/>
      <c r="OLT22" s="189"/>
      <c r="OLU22" s="209"/>
      <c r="OLV22" s="179"/>
      <c r="OLW22" s="179"/>
      <c r="OLX22" s="179"/>
      <c r="OLY22" s="179"/>
      <c r="OLZ22" s="179"/>
      <c r="OMA22" s="179"/>
      <c r="OMB22" s="199"/>
      <c r="OMC22" s="199"/>
      <c r="OMD22" s="199"/>
      <c r="OME22" s="199"/>
      <c r="OMF22" s="199"/>
      <c r="OMG22" s="199"/>
      <c r="OMH22" s="199"/>
      <c r="OMI22" s="199"/>
      <c r="OMJ22" s="189"/>
      <c r="OMK22" s="209"/>
      <c r="OML22" s="179"/>
      <c r="OMM22" s="179"/>
      <c r="OMN22" s="179"/>
      <c r="OMO22" s="179"/>
      <c r="OMP22" s="179"/>
      <c r="OMQ22" s="179"/>
      <c r="OMR22" s="199"/>
      <c r="OMS22" s="199"/>
      <c r="OMT22" s="199"/>
      <c r="OMU22" s="199"/>
      <c r="OMV22" s="199"/>
      <c r="OMW22" s="199"/>
      <c r="OMX22" s="199"/>
      <c r="OMY22" s="199"/>
      <c r="OMZ22" s="189"/>
      <c r="ONA22" s="209"/>
      <c r="ONB22" s="179"/>
      <c r="ONC22" s="179"/>
      <c r="OND22" s="179"/>
      <c r="ONE22" s="179"/>
      <c r="ONF22" s="179"/>
      <c r="ONG22" s="179"/>
      <c r="ONH22" s="199"/>
      <c r="ONI22" s="199"/>
      <c r="ONJ22" s="199"/>
      <c r="ONK22" s="199"/>
      <c r="ONL22" s="199"/>
      <c r="ONM22" s="199"/>
      <c r="ONN22" s="199"/>
      <c r="ONO22" s="199"/>
      <c r="ONP22" s="189"/>
      <c r="ONQ22" s="209"/>
      <c r="ONR22" s="179"/>
      <c r="ONS22" s="179"/>
      <c r="ONT22" s="179"/>
      <c r="ONU22" s="179"/>
      <c r="ONV22" s="179"/>
      <c r="ONW22" s="179"/>
      <c r="ONX22" s="199"/>
      <c r="ONY22" s="199"/>
      <c r="ONZ22" s="199"/>
      <c r="OOA22" s="199"/>
      <c r="OOB22" s="199"/>
      <c r="OOC22" s="199"/>
      <c r="OOD22" s="199"/>
      <c r="OOE22" s="199"/>
      <c r="OOF22" s="189"/>
      <c r="OOG22" s="209"/>
      <c r="OOH22" s="179"/>
      <c r="OOI22" s="179"/>
      <c r="OOJ22" s="179"/>
      <c r="OOK22" s="179"/>
      <c r="OOL22" s="179"/>
      <c r="OOM22" s="179"/>
      <c r="OON22" s="199"/>
      <c r="OOO22" s="199"/>
      <c r="OOP22" s="199"/>
      <c r="OOQ22" s="199"/>
      <c r="OOR22" s="199"/>
      <c r="OOS22" s="199"/>
      <c r="OOT22" s="199"/>
      <c r="OOU22" s="199"/>
      <c r="OOV22" s="189"/>
      <c r="OOW22" s="209"/>
      <c r="OOX22" s="179"/>
      <c r="OOY22" s="179"/>
      <c r="OOZ22" s="179"/>
      <c r="OPA22" s="179"/>
      <c r="OPB22" s="179"/>
      <c r="OPC22" s="179"/>
      <c r="OPD22" s="199"/>
      <c r="OPE22" s="199"/>
      <c r="OPF22" s="199"/>
      <c r="OPG22" s="199"/>
      <c r="OPH22" s="199"/>
      <c r="OPI22" s="199"/>
      <c r="OPJ22" s="199"/>
      <c r="OPK22" s="199"/>
      <c r="OPL22" s="189"/>
      <c r="OPM22" s="209"/>
      <c r="OPN22" s="179"/>
      <c r="OPO22" s="179"/>
      <c r="OPP22" s="179"/>
      <c r="OPQ22" s="179"/>
      <c r="OPR22" s="179"/>
      <c r="OPS22" s="179"/>
      <c r="OPT22" s="199"/>
      <c r="OPU22" s="199"/>
      <c r="OPV22" s="199"/>
      <c r="OPW22" s="199"/>
      <c r="OPX22" s="199"/>
      <c r="OPY22" s="199"/>
      <c r="OPZ22" s="199"/>
      <c r="OQA22" s="199"/>
      <c r="OQB22" s="189"/>
      <c r="OQC22" s="209"/>
      <c r="OQD22" s="179"/>
      <c r="OQE22" s="179"/>
      <c r="OQF22" s="179"/>
      <c r="OQG22" s="179"/>
      <c r="OQH22" s="179"/>
      <c r="OQI22" s="179"/>
      <c r="OQJ22" s="199"/>
      <c r="OQK22" s="199"/>
      <c r="OQL22" s="199"/>
      <c r="OQM22" s="199"/>
      <c r="OQN22" s="199"/>
      <c r="OQO22" s="199"/>
      <c r="OQP22" s="199"/>
      <c r="OQQ22" s="199"/>
      <c r="OQR22" s="189"/>
      <c r="OQS22" s="209"/>
      <c r="OQT22" s="179"/>
      <c r="OQU22" s="179"/>
      <c r="OQV22" s="179"/>
      <c r="OQW22" s="179"/>
      <c r="OQX22" s="179"/>
      <c r="OQY22" s="179"/>
      <c r="OQZ22" s="199"/>
      <c r="ORA22" s="199"/>
      <c r="ORB22" s="199"/>
      <c r="ORC22" s="199"/>
      <c r="ORD22" s="199"/>
      <c r="ORE22" s="199"/>
      <c r="ORF22" s="199"/>
      <c r="ORG22" s="199"/>
      <c r="ORH22" s="189"/>
      <c r="ORI22" s="209"/>
      <c r="ORJ22" s="179"/>
      <c r="ORK22" s="179"/>
      <c r="ORL22" s="179"/>
      <c r="ORM22" s="179"/>
      <c r="ORN22" s="179"/>
      <c r="ORO22" s="179"/>
      <c r="ORP22" s="199"/>
      <c r="ORQ22" s="199"/>
      <c r="ORR22" s="199"/>
      <c r="ORS22" s="199"/>
      <c r="ORT22" s="199"/>
      <c r="ORU22" s="199"/>
      <c r="ORV22" s="199"/>
      <c r="ORW22" s="199"/>
      <c r="ORX22" s="189"/>
      <c r="ORY22" s="209"/>
      <c r="ORZ22" s="179"/>
      <c r="OSA22" s="179"/>
      <c r="OSB22" s="179"/>
      <c r="OSC22" s="179"/>
      <c r="OSD22" s="179"/>
      <c r="OSE22" s="179"/>
      <c r="OSF22" s="199"/>
      <c r="OSG22" s="199"/>
      <c r="OSH22" s="199"/>
      <c r="OSI22" s="199"/>
      <c r="OSJ22" s="199"/>
      <c r="OSK22" s="199"/>
      <c r="OSL22" s="199"/>
      <c r="OSM22" s="199"/>
      <c r="OSN22" s="189"/>
      <c r="OSO22" s="209"/>
      <c r="OSP22" s="179"/>
      <c r="OSQ22" s="179"/>
      <c r="OSR22" s="179"/>
      <c r="OSS22" s="179"/>
      <c r="OST22" s="179"/>
      <c r="OSU22" s="179"/>
      <c r="OSV22" s="199"/>
      <c r="OSW22" s="199"/>
      <c r="OSX22" s="199"/>
      <c r="OSY22" s="199"/>
      <c r="OSZ22" s="199"/>
      <c r="OTA22" s="199"/>
      <c r="OTB22" s="199"/>
      <c r="OTC22" s="199"/>
      <c r="OTD22" s="189"/>
      <c r="OTE22" s="209"/>
      <c r="OTF22" s="179"/>
      <c r="OTG22" s="179"/>
      <c r="OTH22" s="179"/>
      <c r="OTI22" s="179"/>
      <c r="OTJ22" s="179"/>
      <c r="OTK22" s="179"/>
      <c r="OTL22" s="199"/>
      <c r="OTM22" s="199"/>
      <c r="OTN22" s="199"/>
      <c r="OTO22" s="199"/>
      <c r="OTP22" s="199"/>
      <c r="OTQ22" s="199"/>
      <c r="OTR22" s="199"/>
      <c r="OTS22" s="199"/>
      <c r="OTT22" s="189"/>
      <c r="OTU22" s="209"/>
      <c r="OTV22" s="179"/>
      <c r="OTW22" s="179"/>
      <c r="OTX22" s="179"/>
      <c r="OTY22" s="179"/>
      <c r="OTZ22" s="179"/>
      <c r="OUA22" s="179"/>
      <c r="OUB22" s="199"/>
      <c r="OUC22" s="199"/>
      <c r="OUD22" s="199"/>
      <c r="OUE22" s="199"/>
      <c r="OUF22" s="199"/>
      <c r="OUG22" s="199"/>
      <c r="OUH22" s="199"/>
      <c r="OUI22" s="199"/>
      <c r="OUJ22" s="189"/>
      <c r="OUK22" s="209"/>
      <c r="OUL22" s="179"/>
      <c r="OUM22" s="179"/>
      <c r="OUN22" s="179"/>
      <c r="OUO22" s="179"/>
      <c r="OUP22" s="179"/>
      <c r="OUQ22" s="179"/>
      <c r="OUR22" s="199"/>
      <c r="OUS22" s="199"/>
      <c r="OUT22" s="199"/>
      <c r="OUU22" s="199"/>
      <c r="OUV22" s="199"/>
      <c r="OUW22" s="199"/>
      <c r="OUX22" s="199"/>
      <c r="OUY22" s="199"/>
      <c r="OUZ22" s="189"/>
      <c r="OVA22" s="209"/>
      <c r="OVB22" s="179"/>
      <c r="OVC22" s="179"/>
      <c r="OVD22" s="179"/>
      <c r="OVE22" s="179"/>
      <c r="OVF22" s="179"/>
      <c r="OVG22" s="179"/>
      <c r="OVH22" s="199"/>
      <c r="OVI22" s="199"/>
      <c r="OVJ22" s="199"/>
      <c r="OVK22" s="199"/>
      <c r="OVL22" s="199"/>
      <c r="OVM22" s="199"/>
      <c r="OVN22" s="199"/>
      <c r="OVO22" s="199"/>
      <c r="OVP22" s="189"/>
      <c r="OVQ22" s="209"/>
      <c r="OVR22" s="179"/>
      <c r="OVS22" s="179"/>
      <c r="OVT22" s="179"/>
      <c r="OVU22" s="179"/>
      <c r="OVV22" s="179"/>
      <c r="OVW22" s="179"/>
      <c r="OVX22" s="199"/>
      <c r="OVY22" s="199"/>
      <c r="OVZ22" s="199"/>
      <c r="OWA22" s="199"/>
      <c r="OWB22" s="199"/>
      <c r="OWC22" s="199"/>
      <c r="OWD22" s="199"/>
      <c r="OWE22" s="199"/>
      <c r="OWF22" s="189"/>
      <c r="OWG22" s="209"/>
      <c r="OWH22" s="179"/>
      <c r="OWI22" s="179"/>
      <c r="OWJ22" s="179"/>
      <c r="OWK22" s="179"/>
      <c r="OWL22" s="179"/>
      <c r="OWM22" s="179"/>
      <c r="OWN22" s="199"/>
      <c r="OWO22" s="199"/>
      <c r="OWP22" s="199"/>
      <c r="OWQ22" s="199"/>
      <c r="OWR22" s="199"/>
      <c r="OWS22" s="199"/>
      <c r="OWT22" s="199"/>
      <c r="OWU22" s="199"/>
      <c r="OWV22" s="189"/>
      <c r="OWW22" s="209"/>
      <c r="OWX22" s="179"/>
      <c r="OWY22" s="179"/>
      <c r="OWZ22" s="179"/>
      <c r="OXA22" s="179"/>
      <c r="OXB22" s="179"/>
      <c r="OXC22" s="179"/>
      <c r="OXD22" s="199"/>
      <c r="OXE22" s="199"/>
      <c r="OXF22" s="199"/>
      <c r="OXG22" s="199"/>
      <c r="OXH22" s="199"/>
      <c r="OXI22" s="199"/>
      <c r="OXJ22" s="199"/>
      <c r="OXK22" s="199"/>
      <c r="OXL22" s="189"/>
      <c r="OXM22" s="209"/>
      <c r="OXN22" s="179"/>
      <c r="OXO22" s="179"/>
      <c r="OXP22" s="179"/>
      <c r="OXQ22" s="179"/>
      <c r="OXR22" s="179"/>
      <c r="OXS22" s="179"/>
      <c r="OXT22" s="199"/>
      <c r="OXU22" s="199"/>
      <c r="OXV22" s="199"/>
      <c r="OXW22" s="199"/>
      <c r="OXX22" s="199"/>
      <c r="OXY22" s="199"/>
      <c r="OXZ22" s="199"/>
      <c r="OYA22" s="199"/>
      <c r="OYB22" s="189"/>
      <c r="OYC22" s="209"/>
      <c r="OYD22" s="179"/>
      <c r="OYE22" s="179"/>
      <c r="OYF22" s="179"/>
      <c r="OYG22" s="179"/>
      <c r="OYH22" s="179"/>
      <c r="OYI22" s="179"/>
      <c r="OYJ22" s="199"/>
      <c r="OYK22" s="199"/>
      <c r="OYL22" s="199"/>
      <c r="OYM22" s="199"/>
      <c r="OYN22" s="199"/>
      <c r="OYO22" s="199"/>
      <c r="OYP22" s="199"/>
      <c r="OYQ22" s="199"/>
      <c r="OYR22" s="189"/>
      <c r="OYS22" s="209"/>
      <c r="OYT22" s="179"/>
      <c r="OYU22" s="179"/>
      <c r="OYV22" s="179"/>
      <c r="OYW22" s="179"/>
      <c r="OYX22" s="179"/>
      <c r="OYY22" s="179"/>
      <c r="OYZ22" s="199"/>
      <c r="OZA22" s="199"/>
      <c r="OZB22" s="199"/>
      <c r="OZC22" s="199"/>
      <c r="OZD22" s="199"/>
      <c r="OZE22" s="199"/>
      <c r="OZF22" s="199"/>
      <c r="OZG22" s="199"/>
      <c r="OZH22" s="189"/>
      <c r="OZI22" s="209"/>
      <c r="OZJ22" s="179"/>
      <c r="OZK22" s="179"/>
      <c r="OZL22" s="179"/>
      <c r="OZM22" s="179"/>
      <c r="OZN22" s="179"/>
      <c r="OZO22" s="179"/>
      <c r="OZP22" s="199"/>
      <c r="OZQ22" s="199"/>
      <c r="OZR22" s="199"/>
      <c r="OZS22" s="199"/>
      <c r="OZT22" s="199"/>
      <c r="OZU22" s="199"/>
      <c r="OZV22" s="199"/>
      <c r="OZW22" s="199"/>
      <c r="OZX22" s="189"/>
      <c r="OZY22" s="209"/>
      <c r="OZZ22" s="179"/>
      <c r="PAA22" s="179"/>
      <c r="PAB22" s="179"/>
      <c r="PAC22" s="179"/>
      <c r="PAD22" s="179"/>
      <c r="PAE22" s="179"/>
      <c r="PAF22" s="199"/>
      <c r="PAG22" s="199"/>
      <c r="PAH22" s="199"/>
      <c r="PAI22" s="199"/>
      <c r="PAJ22" s="199"/>
      <c r="PAK22" s="199"/>
      <c r="PAL22" s="199"/>
      <c r="PAM22" s="199"/>
      <c r="PAN22" s="189"/>
      <c r="PAO22" s="209"/>
      <c r="PAP22" s="179"/>
      <c r="PAQ22" s="179"/>
      <c r="PAR22" s="179"/>
      <c r="PAS22" s="179"/>
      <c r="PAT22" s="179"/>
      <c r="PAU22" s="179"/>
      <c r="PAV22" s="199"/>
      <c r="PAW22" s="199"/>
      <c r="PAX22" s="199"/>
      <c r="PAY22" s="199"/>
      <c r="PAZ22" s="199"/>
      <c r="PBA22" s="199"/>
      <c r="PBB22" s="199"/>
      <c r="PBC22" s="199"/>
      <c r="PBD22" s="189"/>
      <c r="PBE22" s="209"/>
      <c r="PBF22" s="179"/>
      <c r="PBG22" s="179"/>
      <c r="PBH22" s="179"/>
      <c r="PBI22" s="179"/>
      <c r="PBJ22" s="179"/>
      <c r="PBK22" s="179"/>
      <c r="PBL22" s="199"/>
      <c r="PBM22" s="199"/>
      <c r="PBN22" s="199"/>
      <c r="PBO22" s="199"/>
      <c r="PBP22" s="199"/>
      <c r="PBQ22" s="199"/>
      <c r="PBR22" s="199"/>
      <c r="PBS22" s="199"/>
      <c r="PBT22" s="189"/>
      <c r="PBU22" s="209"/>
      <c r="PBV22" s="179"/>
      <c r="PBW22" s="179"/>
      <c r="PBX22" s="179"/>
      <c r="PBY22" s="179"/>
      <c r="PBZ22" s="179"/>
      <c r="PCA22" s="179"/>
      <c r="PCB22" s="199"/>
      <c r="PCC22" s="199"/>
      <c r="PCD22" s="199"/>
      <c r="PCE22" s="199"/>
      <c r="PCF22" s="199"/>
      <c r="PCG22" s="199"/>
      <c r="PCH22" s="199"/>
      <c r="PCI22" s="199"/>
      <c r="PCJ22" s="189"/>
      <c r="PCK22" s="209"/>
      <c r="PCL22" s="179"/>
      <c r="PCM22" s="179"/>
      <c r="PCN22" s="179"/>
      <c r="PCO22" s="179"/>
      <c r="PCP22" s="179"/>
      <c r="PCQ22" s="179"/>
      <c r="PCR22" s="199"/>
      <c r="PCS22" s="199"/>
      <c r="PCT22" s="199"/>
      <c r="PCU22" s="199"/>
      <c r="PCV22" s="199"/>
      <c r="PCW22" s="199"/>
      <c r="PCX22" s="199"/>
      <c r="PCY22" s="199"/>
      <c r="PCZ22" s="189"/>
      <c r="PDA22" s="209"/>
      <c r="PDB22" s="179"/>
      <c r="PDC22" s="179"/>
      <c r="PDD22" s="179"/>
      <c r="PDE22" s="179"/>
      <c r="PDF22" s="179"/>
      <c r="PDG22" s="179"/>
      <c r="PDH22" s="199"/>
      <c r="PDI22" s="199"/>
      <c r="PDJ22" s="199"/>
      <c r="PDK22" s="199"/>
      <c r="PDL22" s="199"/>
      <c r="PDM22" s="199"/>
      <c r="PDN22" s="199"/>
      <c r="PDO22" s="199"/>
      <c r="PDP22" s="189"/>
      <c r="PDQ22" s="209"/>
      <c r="PDR22" s="179"/>
      <c r="PDS22" s="179"/>
      <c r="PDT22" s="179"/>
      <c r="PDU22" s="179"/>
      <c r="PDV22" s="179"/>
      <c r="PDW22" s="179"/>
      <c r="PDX22" s="199"/>
      <c r="PDY22" s="199"/>
      <c r="PDZ22" s="199"/>
      <c r="PEA22" s="199"/>
      <c r="PEB22" s="199"/>
      <c r="PEC22" s="199"/>
      <c r="PED22" s="199"/>
      <c r="PEE22" s="199"/>
      <c r="PEF22" s="189"/>
      <c r="PEG22" s="209"/>
      <c r="PEH22" s="179"/>
      <c r="PEI22" s="179"/>
      <c r="PEJ22" s="179"/>
      <c r="PEK22" s="179"/>
      <c r="PEL22" s="179"/>
      <c r="PEM22" s="179"/>
      <c r="PEN22" s="199"/>
      <c r="PEO22" s="199"/>
      <c r="PEP22" s="199"/>
      <c r="PEQ22" s="199"/>
      <c r="PER22" s="199"/>
      <c r="PES22" s="199"/>
      <c r="PET22" s="199"/>
      <c r="PEU22" s="199"/>
      <c r="PEV22" s="189"/>
      <c r="PEW22" s="209"/>
      <c r="PEX22" s="179"/>
      <c r="PEY22" s="179"/>
      <c r="PEZ22" s="179"/>
      <c r="PFA22" s="179"/>
      <c r="PFB22" s="179"/>
      <c r="PFC22" s="179"/>
      <c r="PFD22" s="199"/>
      <c r="PFE22" s="199"/>
      <c r="PFF22" s="199"/>
      <c r="PFG22" s="199"/>
      <c r="PFH22" s="199"/>
      <c r="PFI22" s="199"/>
      <c r="PFJ22" s="199"/>
      <c r="PFK22" s="199"/>
      <c r="PFL22" s="189"/>
      <c r="PFM22" s="209"/>
      <c r="PFN22" s="179"/>
      <c r="PFO22" s="179"/>
      <c r="PFP22" s="179"/>
      <c r="PFQ22" s="179"/>
      <c r="PFR22" s="179"/>
      <c r="PFS22" s="179"/>
      <c r="PFT22" s="199"/>
      <c r="PFU22" s="199"/>
      <c r="PFV22" s="199"/>
      <c r="PFW22" s="199"/>
      <c r="PFX22" s="199"/>
      <c r="PFY22" s="199"/>
      <c r="PFZ22" s="199"/>
      <c r="PGA22" s="199"/>
      <c r="PGB22" s="189"/>
      <c r="PGC22" s="209"/>
      <c r="PGD22" s="179"/>
      <c r="PGE22" s="179"/>
      <c r="PGF22" s="179"/>
      <c r="PGG22" s="179"/>
      <c r="PGH22" s="179"/>
      <c r="PGI22" s="179"/>
      <c r="PGJ22" s="199"/>
      <c r="PGK22" s="199"/>
      <c r="PGL22" s="199"/>
      <c r="PGM22" s="199"/>
      <c r="PGN22" s="199"/>
      <c r="PGO22" s="199"/>
      <c r="PGP22" s="199"/>
      <c r="PGQ22" s="199"/>
      <c r="PGR22" s="189"/>
      <c r="PGS22" s="209"/>
      <c r="PGT22" s="179"/>
      <c r="PGU22" s="179"/>
      <c r="PGV22" s="179"/>
      <c r="PGW22" s="179"/>
      <c r="PGX22" s="179"/>
      <c r="PGY22" s="179"/>
      <c r="PGZ22" s="199"/>
      <c r="PHA22" s="199"/>
      <c r="PHB22" s="199"/>
      <c r="PHC22" s="199"/>
      <c r="PHD22" s="199"/>
      <c r="PHE22" s="199"/>
      <c r="PHF22" s="199"/>
      <c r="PHG22" s="199"/>
      <c r="PHH22" s="189"/>
      <c r="PHI22" s="209"/>
      <c r="PHJ22" s="179"/>
      <c r="PHK22" s="179"/>
      <c r="PHL22" s="179"/>
      <c r="PHM22" s="179"/>
      <c r="PHN22" s="179"/>
      <c r="PHO22" s="179"/>
      <c r="PHP22" s="199"/>
      <c r="PHQ22" s="199"/>
      <c r="PHR22" s="199"/>
      <c r="PHS22" s="199"/>
      <c r="PHT22" s="199"/>
      <c r="PHU22" s="199"/>
      <c r="PHV22" s="199"/>
      <c r="PHW22" s="199"/>
      <c r="PHX22" s="189"/>
      <c r="PHY22" s="209"/>
      <c r="PHZ22" s="179"/>
      <c r="PIA22" s="179"/>
      <c r="PIB22" s="179"/>
      <c r="PIC22" s="179"/>
      <c r="PID22" s="179"/>
      <c r="PIE22" s="179"/>
      <c r="PIF22" s="199"/>
      <c r="PIG22" s="199"/>
      <c r="PIH22" s="199"/>
      <c r="PII22" s="199"/>
      <c r="PIJ22" s="199"/>
      <c r="PIK22" s="199"/>
      <c r="PIL22" s="199"/>
      <c r="PIM22" s="199"/>
      <c r="PIN22" s="189"/>
      <c r="PIO22" s="209"/>
      <c r="PIP22" s="179"/>
      <c r="PIQ22" s="179"/>
      <c r="PIR22" s="179"/>
      <c r="PIS22" s="179"/>
      <c r="PIT22" s="179"/>
      <c r="PIU22" s="179"/>
      <c r="PIV22" s="199"/>
      <c r="PIW22" s="199"/>
      <c r="PIX22" s="199"/>
      <c r="PIY22" s="199"/>
      <c r="PIZ22" s="199"/>
      <c r="PJA22" s="199"/>
      <c r="PJB22" s="199"/>
      <c r="PJC22" s="199"/>
      <c r="PJD22" s="189"/>
      <c r="PJE22" s="209"/>
      <c r="PJF22" s="179"/>
      <c r="PJG22" s="179"/>
      <c r="PJH22" s="179"/>
      <c r="PJI22" s="179"/>
      <c r="PJJ22" s="179"/>
      <c r="PJK22" s="179"/>
      <c r="PJL22" s="199"/>
      <c r="PJM22" s="199"/>
      <c r="PJN22" s="199"/>
      <c r="PJO22" s="199"/>
      <c r="PJP22" s="199"/>
      <c r="PJQ22" s="199"/>
      <c r="PJR22" s="199"/>
      <c r="PJS22" s="199"/>
      <c r="PJT22" s="189"/>
      <c r="PJU22" s="209"/>
      <c r="PJV22" s="179"/>
      <c r="PJW22" s="179"/>
      <c r="PJX22" s="179"/>
      <c r="PJY22" s="179"/>
      <c r="PJZ22" s="179"/>
      <c r="PKA22" s="179"/>
      <c r="PKB22" s="199"/>
      <c r="PKC22" s="199"/>
      <c r="PKD22" s="199"/>
      <c r="PKE22" s="199"/>
      <c r="PKF22" s="199"/>
      <c r="PKG22" s="199"/>
      <c r="PKH22" s="199"/>
      <c r="PKI22" s="199"/>
      <c r="PKJ22" s="189"/>
      <c r="PKK22" s="209"/>
      <c r="PKL22" s="179"/>
      <c r="PKM22" s="179"/>
      <c r="PKN22" s="179"/>
      <c r="PKO22" s="179"/>
      <c r="PKP22" s="179"/>
      <c r="PKQ22" s="179"/>
      <c r="PKR22" s="199"/>
      <c r="PKS22" s="199"/>
      <c r="PKT22" s="199"/>
      <c r="PKU22" s="199"/>
      <c r="PKV22" s="199"/>
      <c r="PKW22" s="199"/>
      <c r="PKX22" s="199"/>
      <c r="PKY22" s="199"/>
      <c r="PKZ22" s="189"/>
      <c r="PLA22" s="209"/>
      <c r="PLB22" s="179"/>
      <c r="PLC22" s="179"/>
      <c r="PLD22" s="179"/>
      <c r="PLE22" s="179"/>
      <c r="PLF22" s="179"/>
      <c r="PLG22" s="179"/>
      <c r="PLH22" s="199"/>
      <c r="PLI22" s="199"/>
      <c r="PLJ22" s="199"/>
      <c r="PLK22" s="199"/>
      <c r="PLL22" s="199"/>
      <c r="PLM22" s="199"/>
      <c r="PLN22" s="199"/>
      <c r="PLO22" s="199"/>
      <c r="PLP22" s="189"/>
      <c r="PLQ22" s="209"/>
      <c r="PLR22" s="179"/>
      <c r="PLS22" s="179"/>
      <c r="PLT22" s="179"/>
      <c r="PLU22" s="179"/>
      <c r="PLV22" s="179"/>
      <c r="PLW22" s="179"/>
      <c r="PLX22" s="199"/>
      <c r="PLY22" s="199"/>
      <c r="PLZ22" s="199"/>
      <c r="PMA22" s="199"/>
      <c r="PMB22" s="199"/>
      <c r="PMC22" s="199"/>
      <c r="PMD22" s="199"/>
      <c r="PME22" s="199"/>
      <c r="PMF22" s="189"/>
      <c r="PMG22" s="209"/>
      <c r="PMH22" s="179"/>
      <c r="PMI22" s="179"/>
      <c r="PMJ22" s="179"/>
      <c r="PMK22" s="179"/>
      <c r="PML22" s="179"/>
      <c r="PMM22" s="179"/>
      <c r="PMN22" s="199"/>
      <c r="PMO22" s="199"/>
      <c r="PMP22" s="199"/>
      <c r="PMQ22" s="199"/>
      <c r="PMR22" s="199"/>
      <c r="PMS22" s="199"/>
      <c r="PMT22" s="199"/>
      <c r="PMU22" s="199"/>
      <c r="PMV22" s="189"/>
      <c r="PMW22" s="209"/>
      <c r="PMX22" s="179"/>
      <c r="PMY22" s="179"/>
      <c r="PMZ22" s="179"/>
      <c r="PNA22" s="179"/>
      <c r="PNB22" s="179"/>
      <c r="PNC22" s="179"/>
      <c r="PND22" s="199"/>
      <c r="PNE22" s="199"/>
      <c r="PNF22" s="199"/>
      <c r="PNG22" s="199"/>
      <c r="PNH22" s="199"/>
      <c r="PNI22" s="199"/>
      <c r="PNJ22" s="199"/>
      <c r="PNK22" s="199"/>
      <c r="PNL22" s="189"/>
      <c r="PNM22" s="209"/>
      <c r="PNN22" s="179"/>
      <c r="PNO22" s="179"/>
      <c r="PNP22" s="179"/>
      <c r="PNQ22" s="179"/>
      <c r="PNR22" s="179"/>
      <c r="PNS22" s="179"/>
      <c r="PNT22" s="199"/>
      <c r="PNU22" s="199"/>
      <c r="PNV22" s="199"/>
      <c r="PNW22" s="199"/>
      <c r="PNX22" s="199"/>
      <c r="PNY22" s="199"/>
      <c r="PNZ22" s="199"/>
      <c r="POA22" s="199"/>
      <c r="POB22" s="189"/>
      <c r="POC22" s="209"/>
      <c r="POD22" s="179"/>
      <c r="POE22" s="179"/>
      <c r="POF22" s="179"/>
      <c r="POG22" s="179"/>
      <c r="POH22" s="179"/>
      <c r="POI22" s="179"/>
      <c r="POJ22" s="199"/>
      <c r="POK22" s="199"/>
      <c r="POL22" s="199"/>
      <c r="POM22" s="199"/>
      <c r="PON22" s="199"/>
      <c r="POO22" s="199"/>
      <c r="POP22" s="199"/>
      <c r="POQ22" s="199"/>
      <c r="POR22" s="189"/>
      <c r="POS22" s="209"/>
      <c r="POT22" s="179"/>
      <c r="POU22" s="179"/>
      <c r="POV22" s="179"/>
      <c r="POW22" s="179"/>
      <c r="POX22" s="179"/>
      <c r="POY22" s="179"/>
      <c r="POZ22" s="199"/>
      <c r="PPA22" s="199"/>
      <c r="PPB22" s="199"/>
      <c r="PPC22" s="199"/>
      <c r="PPD22" s="199"/>
      <c r="PPE22" s="199"/>
      <c r="PPF22" s="199"/>
      <c r="PPG22" s="199"/>
      <c r="PPH22" s="189"/>
      <c r="PPI22" s="209"/>
      <c r="PPJ22" s="179"/>
      <c r="PPK22" s="179"/>
      <c r="PPL22" s="179"/>
      <c r="PPM22" s="179"/>
      <c r="PPN22" s="179"/>
      <c r="PPO22" s="179"/>
      <c r="PPP22" s="199"/>
      <c r="PPQ22" s="199"/>
      <c r="PPR22" s="199"/>
      <c r="PPS22" s="199"/>
      <c r="PPT22" s="199"/>
      <c r="PPU22" s="199"/>
      <c r="PPV22" s="199"/>
      <c r="PPW22" s="199"/>
      <c r="PPX22" s="189"/>
      <c r="PPY22" s="209"/>
      <c r="PPZ22" s="179"/>
      <c r="PQA22" s="179"/>
      <c r="PQB22" s="179"/>
      <c r="PQC22" s="179"/>
      <c r="PQD22" s="179"/>
      <c r="PQE22" s="179"/>
      <c r="PQF22" s="199"/>
      <c r="PQG22" s="199"/>
      <c r="PQH22" s="199"/>
      <c r="PQI22" s="199"/>
      <c r="PQJ22" s="199"/>
      <c r="PQK22" s="199"/>
      <c r="PQL22" s="199"/>
      <c r="PQM22" s="199"/>
      <c r="PQN22" s="189"/>
      <c r="PQO22" s="209"/>
      <c r="PQP22" s="179"/>
      <c r="PQQ22" s="179"/>
      <c r="PQR22" s="179"/>
      <c r="PQS22" s="179"/>
      <c r="PQT22" s="179"/>
      <c r="PQU22" s="179"/>
      <c r="PQV22" s="199"/>
      <c r="PQW22" s="199"/>
      <c r="PQX22" s="199"/>
      <c r="PQY22" s="199"/>
      <c r="PQZ22" s="199"/>
      <c r="PRA22" s="199"/>
      <c r="PRB22" s="199"/>
      <c r="PRC22" s="199"/>
      <c r="PRD22" s="189"/>
      <c r="PRE22" s="209"/>
      <c r="PRF22" s="179"/>
      <c r="PRG22" s="179"/>
      <c r="PRH22" s="179"/>
      <c r="PRI22" s="179"/>
      <c r="PRJ22" s="179"/>
      <c r="PRK22" s="179"/>
      <c r="PRL22" s="199"/>
      <c r="PRM22" s="199"/>
      <c r="PRN22" s="199"/>
      <c r="PRO22" s="199"/>
      <c r="PRP22" s="199"/>
      <c r="PRQ22" s="199"/>
      <c r="PRR22" s="199"/>
      <c r="PRS22" s="199"/>
      <c r="PRT22" s="189"/>
      <c r="PRU22" s="209"/>
      <c r="PRV22" s="179"/>
      <c r="PRW22" s="179"/>
      <c r="PRX22" s="179"/>
      <c r="PRY22" s="179"/>
      <c r="PRZ22" s="179"/>
      <c r="PSA22" s="179"/>
      <c r="PSB22" s="199"/>
      <c r="PSC22" s="199"/>
      <c r="PSD22" s="199"/>
      <c r="PSE22" s="199"/>
      <c r="PSF22" s="199"/>
      <c r="PSG22" s="199"/>
      <c r="PSH22" s="199"/>
      <c r="PSI22" s="199"/>
      <c r="PSJ22" s="189"/>
      <c r="PSK22" s="209"/>
      <c r="PSL22" s="179"/>
      <c r="PSM22" s="179"/>
      <c r="PSN22" s="179"/>
      <c r="PSO22" s="179"/>
      <c r="PSP22" s="179"/>
      <c r="PSQ22" s="179"/>
      <c r="PSR22" s="199"/>
      <c r="PSS22" s="199"/>
      <c r="PST22" s="199"/>
      <c r="PSU22" s="199"/>
      <c r="PSV22" s="199"/>
      <c r="PSW22" s="199"/>
      <c r="PSX22" s="199"/>
      <c r="PSY22" s="199"/>
      <c r="PSZ22" s="189"/>
      <c r="PTA22" s="209"/>
      <c r="PTB22" s="179"/>
      <c r="PTC22" s="179"/>
      <c r="PTD22" s="179"/>
      <c r="PTE22" s="179"/>
      <c r="PTF22" s="179"/>
      <c r="PTG22" s="179"/>
      <c r="PTH22" s="199"/>
      <c r="PTI22" s="199"/>
      <c r="PTJ22" s="199"/>
      <c r="PTK22" s="199"/>
      <c r="PTL22" s="199"/>
      <c r="PTM22" s="199"/>
      <c r="PTN22" s="199"/>
      <c r="PTO22" s="199"/>
      <c r="PTP22" s="189"/>
      <c r="PTQ22" s="209"/>
      <c r="PTR22" s="179"/>
      <c r="PTS22" s="179"/>
      <c r="PTT22" s="179"/>
      <c r="PTU22" s="179"/>
      <c r="PTV22" s="179"/>
      <c r="PTW22" s="179"/>
      <c r="PTX22" s="199"/>
      <c r="PTY22" s="199"/>
      <c r="PTZ22" s="199"/>
      <c r="PUA22" s="199"/>
      <c r="PUB22" s="199"/>
      <c r="PUC22" s="199"/>
      <c r="PUD22" s="199"/>
      <c r="PUE22" s="199"/>
      <c r="PUF22" s="189"/>
      <c r="PUG22" s="209"/>
      <c r="PUH22" s="179"/>
      <c r="PUI22" s="179"/>
      <c r="PUJ22" s="179"/>
      <c r="PUK22" s="179"/>
      <c r="PUL22" s="179"/>
      <c r="PUM22" s="179"/>
      <c r="PUN22" s="199"/>
      <c r="PUO22" s="199"/>
      <c r="PUP22" s="199"/>
      <c r="PUQ22" s="199"/>
      <c r="PUR22" s="199"/>
      <c r="PUS22" s="199"/>
      <c r="PUT22" s="199"/>
      <c r="PUU22" s="199"/>
      <c r="PUV22" s="189"/>
      <c r="PUW22" s="209"/>
      <c r="PUX22" s="179"/>
      <c r="PUY22" s="179"/>
      <c r="PUZ22" s="179"/>
      <c r="PVA22" s="179"/>
      <c r="PVB22" s="179"/>
      <c r="PVC22" s="179"/>
      <c r="PVD22" s="199"/>
      <c r="PVE22" s="199"/>
      <c r="PVF22" s="199"/>
      <c r="PVG22" s="199"/>
      <c r="PVH22" s="199"/>
      <c r="PVI22" s="199"/>
      <c r="PVJ22" s="199"/>
      <c r="PVK22" s="199"/>
      <c r="PVL22" s="189"/>
      <c r="PVM22" s="209"/>
      <c r="PVN22" s="179"/>
      <c r="PVO22" s="179"/>
      <c r="PVP22" s="179"/>
      <c r="PVQ22" s="179"/>
      <c r="PVR22" s="179"/>
      <c r="PVS22" s="179"/>
      <c r="PVT22" s="199"/>
      <c r="PVU22" s="199"/>
      <c r="PVV22" s="199"/>
      <c r="PVW22" s="199"/>
      <c r="PVX22" s="199"/>
      <c r="PVY22" s="199"/>
      <c r="PVZ22" s="199"/>
      <c r="PWA22" s="199"/>
      <c r="PWB22" s="189"/>
      <c r="PWC22" s="209"/>
      <c r="PWD22" s="179"/>
      <c r="PWE22" s="179"/>
      <c r="PWF22" s="179"/>
      <c r="PWG22" s="179"/>
      <c r="PWH22" s="179"/>
      <c r="PWI22" s="179"/>
      <c r="PWJ22" s="199"/>
      <c r="PWK22" s="199"/>
      <c r="PWL22" s="199"/>
      <c r="PWM22" s="199"/>
      <c r="PWN22" s="199"/>
      <c r="PWO22" s="199"/>
      <c r="PWP22" s="199"/>
      <c r="PWQ22" s="199"/>
      <c r="PWR22" s="189"/>
      <c r="PWS22" s="209"/>
      <c r="PWT22" s="179"/>
      <c r="PWU22" s="179"/>
      <c r="PWV22" s="179"/>
      <c r="PWW22" s="179"/>
      <c r="PWX22" s="179"/>
      <c r="PWY22" s="179"/>
      <c r="PWZ22" s="199"/>
      <c r="PXA22" s="199"/>
      <c r="PXB22" s="199"/>
      <c r="PXC22" s="199"/>
      <c r="PXD22" s="199"/>
      <c r="PXE22" s="199"/>
      <c r="PXF22" s="199"/>
      <c r="PXG22" s="199"/>
      <c r="PXH22" s="189"/>
      <c r="PXI22" s="209"/>
      <c r="PXJ22" s="179"/>
      <c r="PXK22" s="179"/>
      <c r="PXL22" s="179"/>
      <c r="PXM22" s="179"/>
      <c r="PXN22" s="179"/>
      <c r="PXO22" s="179"/>
      <c r="PXP22" s="199"/>
      <c r="PXQ22" s="199"/>
      <c r="PXR22" s="199"/>
      <c r="PXS22" s="199"/>
      <c r="PXT22" s="199"/>
      <c r="PXU22" s="199"/>
      <c r="PXV22" s="199"/>
      <c r="PXW22" s="199"/>
      <c r="PXX22" s="189"/>
      <c r="PXY22" s="209"/>
      <c r="PXZ22" s="179"/>
      <c r="PYA22" s="179"/>
      <c r="PYB22" s="179"/>
      <c r="PYC22" s="179"/>
      <c r="PYD22" s="179"/>
      <c r="PYE22" s="179"/>
      <c r="PYF22" s="199"/>
      <c r="PYG22" s="199"/>
      <c r="PYH22" s="199"/>
      <c r="PYI22" s="199"/>
      <c r="PYJ22" s="199"/>
      <c r="PYK22" s="199"/>
      <c r="PYL22" s="199"/>
      <c r="PYM22" s="199"/>
      <c r="PYN22" s="189"/>
      <c r="PYO22" s="209"/>
      <c r="PYP22" s="179"/>
      <c r="PYQ22" s="179"/>
      <c r="PYR22" s="179"/>
      <c r="PYS22" s="179"/>
      <c r="PYT22" s="179"/>
      <c r="PYU22" s="179"/>
      <c r="PYV22" s="199"/>
      <c r="PYW22" s="199"/>
      <c r="PYX22" s="199"/>
      <c r="PYY22" s="199"/>
      <c r="PYZ22" s="199"/>
      <c r="PZA22" s="199"/>
      <c r="PZB22" s="199"/>
      <c r="PZC22" s="199"/>
      <c r="PZD22" s="189"/>
      <c r="PZE22" s="209"/>
      <c r="PZF22" s="179"/>
      <c r="PZG22" s="179"/>
      <c r="PZH22" s="179"/>
      <c r="PZI22" s="179"/>
      <c r="PZJ22" s="179"/>
      <c r="PZK22" s="179"/>
      <c r="PZL22" s="199"/>
      <c r="PZM22" s="199"/>
      <c r="PZN22" s="199"/>
      <c r="PZO22" s="199"/>
      <c r="PZP22" s="199"/>
      <c r="PZQ22" s="199"/>
      <c r="PZR22" s="199"/>
      <c r="PZS22" s="199"/>
      <c r="PZT22" s="189"/>
      <c r="PZU22" s="209"/>
      <c r="PZV22" s="179"/>
      <c r="PZW22" s="179"/>
      <c r="PZX22" s="179"/>
      <c r="PZY22" s="179"/>
      <c r="PZZ22" s="179"/>
      <c r="QAA22" s="179"/>
      <c r="QAB22" s="199"/>
      <c r="QAC22" s="199"/>
      <c r="QAD22" s="199"/>
      <c r="QAE22" s="199"/>
      <c r="QAF22" s="199"/>
      <c r="QAG22" s="199"/>
      <c r="QAH22" s="199"/>
      <c r="QAI22" s="199"/>
      <c r="QAJ22" s="189"/>
      <c r="QAK22" s="209"/>
      <c r="QAL22" s="179"/>
      <c r="QAM22" s="179"/>
      <c r="QAN22" s="179"/>
      <c r="QAO22" s="179"/>
      <c r="QAP22" s="179"/>
      <c r="QAQ22" s="179"/>
      <c r="QAR22" s="199"/>
      <c r="QAS22" s="199"/>
      <c r="QAT22" s="199"/>
      <c r="QAU22" s="199"/>
      <c r="QAV22" s="199"/>
      <c r="QAW22" s="199"/>
      <c r="QAX22" s="199"/>
      <c r="QAY22" s="199"/>
      <c r="QAZ22" s="189"/>
      <c r="QBA22" s="209"/>
      <c r="QBB22" s="179"/>
      <c r="QBC22" s="179"/>
      <c r="QBD22" s="179"/>
      <c r="QBE22" s="179"/>
      <c r="QBF22" s="179"/>
      <c r="QBG22" s="179"/>
      <c r="QBH22" s="199"/>
      <c r="QBI22" s="199"/>
      <c r="QBJ22" s="199"/>
      <c r="QBK22" s="199"/>
      <c r="QBL22" s="199"/>
      <c r="QBM22" s="199"/>
      <c r="QBN22" s="199"/>
      <c r="QBO22" s="199"/>
      <c r="QBP22" s="189"/>
      <c r="QBQ22" s="209"/>
      <c r="QBR22" s="179"/>
      <c r="QBS22" s="179"/>
      <c r="QBT22" s="179"/>
      <c r="QBU22" s="179"/>
      <c r="QBV22" s="179"/>
      <c r="QBW22" s="179"/>
      <c r="QBX22" s="199"/>
      <c r="QBY22" s="199"/>
      <c r="QBZ22" s="199"/>
      <c r="QCA22" s="199"/>
      <c r="QCB22" s="199"/>
      <c r="QCC22" s="199"/>
      <c r="QCD22" s="199"/>
      <c r="QCE22" s="199"/>
      <c r="QCF22" s="189"/>
      <c r="QCG22" s="209"/>
      <c r="QCH22" s="179"/>
      <c r="QCI22" s="179"/>
      <c r="QCJ22" s="179"/>
      <c r="QCK22" s="179"/>
      <c r="QCL22" s="179"/>
      <c r="QCM22" s="179"/>
      <c r="QCN22" s="199"/>
      <c r="QCO22" s="199"/>
      <c r="QCP22" s="199"/>
      <c r="QCQ22" s="199"/>
      <c r="QCR22" s="199"/>
      <c r="QCS22" s="199"/>
      <c r="QCT22" s="199"/>
      <c r="QCU22" s="199"/>
      <c r="QCV22" s="189"/>
      <c r="QCW22" s="209"/>
      <c r="QCX22" s="179"/>
      <c r="QCY22" s="179"/>
      <c r="QCZ22" s="179"/>
      <c r="QDA22" s="179"/>
      <c r="QDB22" s="179"/>
      <c r="QDC22" s="179"/>
      <c r="QDD22" s="199"/>
      <c r="QDE22" s="199"/>
      <c r="QDF22" s="199"/>
      <c r="QDG22" s="199"/>
      <c r="QDH22" s="199"/>
      <c r="QDI22" s="199"/>
      <c r="QDJ22" s="199"/>
      <c r="QDK22" s="199"/>
      <c r="QDL22" s="189"/>
      <c r="QDM22" s="209"/>
      <c r="QDN22" s="179"/>
      <c r="QDO22" s="179"/>
      <c r="QDP22" s="179"/>
      <c r="QDQ22" s="179"/>
      <c r="QDR22" s="179"/>
      <c r="QDS22" s="179"/>
      <c r="QDT22" s="199"/>
      <c r="QDU22" s="199"/>
      <c r="QDV22" s="199"/>
      <c r="QDW22" s="199"/>
      <c r="QDX22" s="199"/>
      <c r="QDY22" s="199"/>
      <c r="QDZ22" s="199"/>
      <c r="QEA22" s="199"/>
      <c r="QEB22" s="189"/>
      <c r="QEC22" s="209"/>
      <c r="QED22" s="179"/>
      <c r="QEE22" s="179"/>
      <c r="QEF22" s="179"/>
      <c r="QEG22" s="179"/>
      <c r="QEH22" s="179"/>
      <c r="QEI22" s="179"/>
      <c r="QEJ22" s="199"/>
      <c r="QEK22" s="199"/>
      <c r="QEL22" s="199"/>
      <c r="QEM22" s="199"/>
      <c r="QEN22" s="199"/>
      <c r="QEO22" s="199"/>
      <c r="QEP22" s="199"/>
      <c r="QEQ22" s="199"/>
      <c r="QER22" s="189"/>
      <c r="QES22" s="209"/>
      <c r="QET22" s="179"/>
      <c r="QEU22" s="179"/>
      <c r="QEV22" s="179"/>
      <c r="QEW22" s="179"/>
      <c r="QEX22" s="179"/>
      <c r="QEY22" s="179"/>
      <c r="QEZ22" s="199"/>
      <c r="QFA22" s="199"/>
      <c r="QFB22" s="199"/>
      <c r="QFC22" s="199"/>
      <c r="QFD22" s="199"/>
      <c r="QFE22" s="199"/>
      <c r="QFF22" s="199"/>
      <c r="QFG22" s="199"/>
      <c r="QFH22" s="189"/>
      <c r="QFI22" s="209"/>
      <c r="QFJ22" s="179"/>
      <c r="QFK22" s="179"/>
      <c r="QFL22" s="179"/>
      <c r="QFM22" s="179"/>
      <c r="QFN22" s="179"/>
      <c r="QFO22" s="179"/>
      <c r="QFP22" s="199"/>
      <c r="QFQ22" s="199"/>
      <c r="QFR22" s="199"/>
      <c r="QFS22" s="199"/>
      <c r="QFT22" s="199"/>
      <c r="QFU22" s="199"/>
      <c r="QFV22" s="199"/>
      <c r="QFW22" s="199"/>
      <c r="QFX22" s="189"/>
      <c r="QFY22" s="209"/>
      <c r="QFZ22" s="179"/>
      <c r="QGA22" s="179"/>
      <c r="QGB22" s="179"/>
      <c r="QGC22" s="179"/>
      <c r="QGD22" s="179"/>
      <c r="QGE22" s="179"/>
      <c r="QGF22" s="199"/>
      <c r="QGG22" s="199"/>
      <c r="QGH22" s="199"/>
      <c r="QGI22" s="199"/>
      <c r="QGJ22" s="199"/>
      <c r="QGK22" s="199"/>
      <c r="QGL22" s="199"/>
      <c r="QGM22" s="199"/>
      <c r="QGN22" s="189"/>
      <c r="QGO22" s="209"/>
      <c r="QGP22" s="179"/>
      <c r="QGQ22" s="179"/>
      <c r="QGR22" s="179"/>
      <c r="QGS22" s="179"/>
      <c r="QGT22" s="179"/>
      <c r="QGU22" s="179"/>
      <c r="QGV22" s="199"/>
      <c r="QGW22" s="199"/>
      <c r="QGX22" s="199"/>
      <c r="QGY22" s="199"/>
      <c r="QGZ22" s="199"/>
      <c r="QHA22" s="199"/>
      <c r="QHB22" s="199"/>
      <c r="QHC22" s="199"/>
      <c r="QHD22" s="189"/>
      <c r="QHE22" s="209"/>
      <c r="QHF22" s="179"/>
      <c r="QHG22" s="179"/>
      <c r="QHH22" s="179"/>
      <c r="QHI22" s="179"/>
      <c r="QHJ22" s="179"/>
      <c r="QHK22" s="179"/>
      <c r="QHL22" s="199"/>
      <c r="QHM22" s="199"/>
      <c r="QHN22" s="199"/>
      <c r="QHO22" s="199"/>
      <c r="QHP22" s="199"/>
      <c r="QHQ22" s="199"/>
      <c r="QHR22" s="199"/>
      <c r="QHS22" s="199"/>
      <c r="QHT22" s="189"/>
      <c r="QHU22" s="209"/>
      <c r="QHV22" s="179"/>
      <c r="QHW22" s="179"/>
      <c r="QHX22" s="179"/>
      <c r="QHY22" s="179"/>
      <c r="QHZ22" s="179"/>
      <c r="QIA22" s="179"/>
      <c r="QIB22" s="199"/>
      <c r="QIC22" s="199"/>
      <c r="QID22" s="199"/>
      <c r="QIE22" s="199"/>
      <c r="QIF22" s="199"/>
      <c r="QIG22" s="199"/>
      <c r="QIH22" s="199"/>
      <c r="QII22" s="199"/>
      <c r="QIJ22" s="189"/>
      <c r="QIK22" s="209"/>
      <c r="QIL22" s="179"/>
      <c r="QIM22" s="179"/>
      <c r="QIN22" s="179"/>
      <c r="QIO22" s="179"/>
      <c r="QIP22" s="179"/>
      <c r="QIQ22" s="179"/>
      <c r="QIR22" s="199"/>
      <c r="QIS22" s="199"/>
      <c r="QIT22" s="199"/>
      <c r="QIU22" s="199"/>
      <c r="QIV22" s="199"/>
      <c r="QIW22" s="199"/>
      <c r="QIX22" s="199"/>
      <c r="QIY22" s="199"/>
      <c r="QIZ22" s="189"/>
      <c r="QJA22" s="209"/>
      <c r="QJB22" s="179"/>
      <c r="QJC22" s="179"/>
      <c r="QJD22" s="179"/>
      <c r="QJE22" s="179"/>
      <c r="QJF22" s="179"/>
      <c r="QJG22" s="179"/>
      <c r="QJH22" s="199"/>
      <c r="QJI22" s="199"/>
      <c r="QJJ22" s="199"/>
      <c r="QJK22" s="199"/>
      <c r="QJL22" s="199"/>
      <c r="QJM22" s="199"/>
      <c r="QJN22" s="199"/>
      <c r="QJO22" s="199"/>
      <c r="QJP22" s="189"/>
      <c r="QJQ22" s="209"/>
      <c r="QJR22" s="179"/>
      <c r="QJS22" s="179"/>
      <c r="QJT22" s="179"/>
      <c r="QJU22" s="179"/>
      <c r="QJV22" s="179"/>
      <c r="QJW22" s="179"/>
      <c r="QJX22" s="199"/>
      <c r="QJY22" s="199"/>
      <c r="QJZ22" s="199"/>
      <c r="QKA22" s="199"/>
      <c r="QKB22" s="199"/>
      <c r="QKC22" s="199"/>
      <c r="QKD22" s="199"/>
      <c r="QKE22" s="199"/>
      <c r="QKF22" s="189"/>
      <c r="QKG22" s="209"/>
      <c r="QKH22" s="179"/>
      <c r="QKI22" s="179"/>
      <c r="QKJ22" s="179"/>
      <c r="QKK22" s="179"/>
      <c r="QKL22" s="179"/>
      <c r="QKM22" s="179"/>
      <c r="QKN22" s="199"/>
      <c r="QKO22" s="199"/>
      <c r="QKP22" s="199"/>
      <c r="QKQ22" s="199"/>
      <c r="QKR22" s="199"/>
      <c r="QKS22" s="199"/>
      <c r="QKT22" s="199"/>
      <c r="QKU22" s="199"/>
      <c r="QKV22" s="189"/>
      <c r="QKW22" s="209"/>
      <c r="QKX22" s="179"/>
      <c r="QKY22" s="179"/>
      <c r="QKZ22" s="179"/>
      <c r="QLA22" s="179"/>
      <c r="QLB22" s="179"/>
      <c r="QLC22" s="179"/>
      <c r="QLD22" s="199"/>
      <c r="QLE22" s="199"/>
      <c r="QLF22" s="199"/>
      <c r="QLG22" s="199"/>
      <c r="QLH22" s="199"/>
      <c r="QLI22" s="199"/>
      <c r="QLJ22" s="199"/>
      <c r="QLK22" s="199"/>
      <c r="QLL22" s="189"/>
      <c r="QLM22" s="209"/>
      <c r="QLN22" s="179"/>
      <c r="QLO22" s="179"/>
      <c r="QLP22" s="179"/>
      <c r="QLQ22" s="179"/>
      <c r="QLR22" s="179"/>
      <c r="QLS22" s="179"/>
      <c r="QLT22" s="199"/>
      <c r="QLU22" s="199"/>
      <c r="QLV22" s="199"/>
      <c r="QLW22" s="199"/>
      <c r="QLX22" s="199"/>
      <c r="QLY22" s="199"/>
      <c r="QLZ22" s="199"/>
      <c r="QMA22" s="199"/>
      <c r="QMB22" s="189"/>
      <c r="QMC22" s="209"/>
      <c r="QMD22" s="179"/>
      <c r="QME22" s="179"/>
      <c r="QMF22" s="179"/>
      <c r="QMG22" s="179"/>
      <c r="QMH22" s="179"/>
      <c r="QMI22" s="179"/>
      <c r="QMJ22" s="199"/>
      <c r="QMK22" s="199"/>
      <c r="QML22" s="199"/>
      <c r="QMM22" s="199"/>
      <c r="QMN22" s="199"/>
      <c r="QMO22" s="199"/>
      <c r="QMP22" s="199"/>
      <c r="QMQ22" s="199"/>
      <c r="QMR22" s="189"/>
      <c r="QMS22" s="209"/>
      <c r="QMT22" s="179"/>
      <c r="QMU22" s="179"/>
      <c r="QMV22" s="179"/>
      <c r="QMW22" s="179"/>
      <c r="QMX22" s="179"/>
      <c r="QMY22" s="179"/>
      <c r="QMZ22" s="199"/>
      <c r="QNA22" s="199"/>
      <c r="QNB22" s="199"/>
      <c r="QNC22" s="199"/>
      <c r="QND22" s="199"/>
      <c r="QNE22" s="199"/>
      <c r="QNF22" s="199"/>
      <c r="QNG22" s="199"/>
      <c r="QNH22" s="189"/>
      <c r="QNI22" s="209"/>
      <c r="QNJ22" s="179"/>
      <c r="QNK22" s="179"/>
      <c r="QNL22" s="179"/>
      <c r="QNM22" s="179"/>
      <c r="QNN22" s="179"/>
      <c r="QNO22" s="179"/>
      <c r="QNP22" s="199"/>
      <c r="QNQ22" s="199"/>
      <c r="QNR22" s="199"/>
      <c r="QNS22" s="199"/>
      <c r="QNT22" s="199"/>
      <c r="QNU22" s="199"/>
      <c r="QNV22" s="199"/>
      <c r="QNW22" s="199"/>
      <c r="QNX22" s="189"/>
      <c r="QNY22" s="209"/>
      <c r="QNZ22" s="179"/>
      <c r="QOA22" s="179"/>
      <c r="QOB22" s="179"/>
      <c r="QOC22" s="179"/>
      <c r="QOD22" s="179"/>
      <c r="QOE22" s="179"/>
      <c r="QOF22" s="199"/>
      <c r="QOG22" s="199"/>
      <c r="QOH22" s="199"/>
      <c r="QOI22" s="199"/>
      <c r="QOJ22" s="199"/>
      <c r="QOK22" s="199"/>
      <c r="QOL22" s="199"/>
      <c r="QOM22" s="199"/>
      <c r="QON22" s="189"/>
      <c r="QOO22" s="209"/>
      <c r="QOP22" s="179"/>
      <c r="QOQ22" s="179"/>
      <c r="QOR22" s="179"/>
      <c r="QOS22" s="179"/>
      <c r="QOT22" s="179"/>
      <c r="QOU22" s="179"/>
      <c r="QOV22" s="199"/>
      <c r="QOW22" s="199"/>
      <c r="QOX22" s="199"/>
      <c r="QOY22" s="199"/>
      <c r="QOZ22" s="199"/>
      <c r="QPA22" s="199"/>
      <c r="QPB22" s="199"/>
      <c r="QPC22" s="199"/>
      <c r="QPD22" s="189"/>
      <c r="QPE22" s="209"/>
      <c r="QPF22" s="179"/>
      <c r="QPG22" s="179"/>
      <c r="QPH22" s="179"/>
      <c r="QPI22" s="179"/>
      <c r="QPJ22" s="179"/>
      <c r="QPK22" s="179"/>
      <c r="QPL22" s="199"/>
      <c r="QPM22" s="199"/>
      <c r="QPN22" s="199"/>
      <c r="QPO22" s="199"/>
      <c r="QPP22" s="199"/>
      <c r="QPQ22" s="199"/>
      <c r="QPR22" s="199"/>
      <c r="QPS22" s="199"/>
      <c r="QPT22" s="189"/>
      <c r="QPU22" s="209"/>
      <c r="QPV22" s="179"/>
      <c r="QPW22" s="179"/>
      <c r="QPX22" s="179"/>
      <c r="QPY22" s="179"/>
      <c r="QPZ22" s="179"/>
      <c r="QQA22" s="179"/>
      <c r="QQB22" s="199"/>
      <c r="QQC22" s="199"/>
      <c r="QQD22" s="199"/>
      <c r="QQE22" s="199"/>
      <c r="QQF22" s="199"/>
      <c r="QQG22" s="199"/>
      <c r="QQH22" s="199"/>
      <c r="QQI22" s="199"/>
      <c r="QQJ22" s="189"/>
      <c r="QQK22" s="209"/>
      <c r="QQL22" s="179"/>
      <c r="QQM22" s="179"/>
      <c r="QQN22" s="179"/>
      <c r="QQO22" s="179"/>
      <c r="QQP22" s="179"/>
      <c r="QQQ22" s="179"/>
      <c r="QQR22" s="199"/>
      <c r="QQS22" s="199"/>
      <c r="QQT22" s="199"/>
      <c r="QQU22" s="199"/>
      <c r="QQV22" s="199"/>
      <c r="QQW22" s="199"/>
      <c r="QQX22" s="199"/>
      <c r="QQY22" s="199"/>
      <c r="QQZ22" s="189"/>
      <c r="QRA22" s="209"/>
      <c r="QRB22" s="179"/>
      <c r="QRC22" s="179"/>
      <c r="QRD22" s="179"/>
      <c r="QRE22" s="179"/>
      <c r="QRF22" s="179"/>
      <c r="QRG22" s="179"/>
      <c r="QRH22" s="199"/>
      <c r="QRI22" s="199"/>
      <c r="QRJ22" s="199"/>
      <c r="QRK22" s="199"/>
      <c r="QRL22" s="199"/>
      <c r="QRM22" s="199"/>
      <c r="QRN22" s="199"/>
      <c r="QRO22" s="199"/>
      <c r="QRP22" s="189"/>
      <c r="QRQ22" s="209"/>
      <c r="QRR22" s="179"/>
      <c r="QRS22" s="179"/>
      <c r="QRT22" s="179"/>
      <c r="QRU22" s="179"/>
      <c r="QRV22" s="179"/>
      <c r="QRW22" s="179"/>
      <c r="QRX22" s="199"/>
      <c r="QRY22" s="199"/>
      <c r="QRZ22" s="199"/>
      <c r="QSA22" s="199"/>
      <c r="QSB22" s="199"/>
      <c r="QSC22" s="199"/>
      <c r="QSD22" s="199"/>
      <c r="QSE22" s="199"/>
      <c r="QSF22" s="189"/>
      <c r="QSG22" s="209"/>
      <c r="QSH22" s="179"/>
      <c r="QSI22" s="179"/>
      <c r="QSJ22" s="179"/>
      <c r="QSK22" s="179"/>
      <c r="QSL22" s="179"/>
      <c r="QSM22" s="179"/>
      <c r="QSN22" s="199"/>
      <c r="QSO22" s="199"/>
      <c r="QSP22" s="199"/>
      <c r="QSQ22" s="199"/>
      <c r="QSR22" s="199"/>
      <c r="QSS22" s="199"/>
      <c r="QST22" s="199"/>
      <c r="QSU22" s="199"/>
      <c r="QSV22" s="189"/>
      <c r="QSW22" s="209"/>
      <c r="QSX22" s="179"/>
      <c r="QSY22" s="179"/>
      <c r="QSZ22" s="179"/>
      <c r="QTA22" s="179"/>
      <c r="QTB22" s="179"/>
      <c r="QTC22" s="179"/>
      <c r="QTD22" s="199"/>
      <c r="QTE22" s="199"/>
      <c r="QTF22" s="199"/>
      <c r="QTG22" s="199"/>
      <c r="QTH22" s="199"/>
      <c r="QTI22" s="199"/>
      <c r="QTJ22" s="199"/>
      <c r="QTK22" s="199"/>
      <c r="QTL22" s="189"/>
      <c r="QTM22" s="209"/>
      <c r="QTN22" s="179"/>
      <c r="QTO22" s="179"/>
      <c r="QTP22" s="179"/>
      <c r="QTQ22" s="179"/>
      <c r="QTR22" s="179"/>
      <c r="QTS22" s="179"/>
      <c r="QTT22" s="199"/>
      <c r="QTU22" s="199"/>
      <c r="QTV22" s="199"/>
      <c r="QTW22" s="199"/>
      <c r="QTX22" s="199"/>
      <c r="QTY22" s="199"/>
      <c r="QTZ22" s="199"/>
      <c r="QUA22" s="199"/>
      <c r="QUB22" s="189"/>
      <c r="QUC22" s="209"/>
      <c r="QUD22" s="179"/>
      <c r="QUE22" s="179"/>
      <c r="QUF22" s="179"/>
      <c r="QUG22" s="179"/>
      <c r="QUH22" s="179"/>
      <c r="QUI22" s="179"/>
      <c r="QUJ22" s="199"/>
      <c r="QUK22" s="199"/>
      <c r="QUL22" s="199"/>
      <c r="QUM22" s="199"/>
      <c r="QUN22" s="199"/>
      <c r="QUO22" s="199"/>
      <c r="QUP22" s="199"/>
      <c r="QUQ22" s="199"/>
      <c r="QUR22" s="189"/>
      <c r="QUS22" s="209"/>
      <c r="QUT22" s="179"/>
      <c r="QUU22" s="179"/>
      <c r="QUV22" s="179"/>
      <c r="QUW22" s="179"/>
      <c r="QUX22" s="179"/>
      <c r="QUY22" s="179"/>
      <c r="QUZ22" s="199"/>
      <c r="QVA22" s="199"/>
      <c r="QVB22" s="199"/>
      <c r="QVC22" s="199"/>
      <c r="QVD22" s="199"/>
      <c r="QVE22" s="199"/>
      <c r="QVF22" s="199"/>
      <c r="QVG22" s="199"/>
      <c r="QVH22" s="189"/>
      <c r="QVI22" s="209"/>
      <c r="QVJ22" s="179"/>
      <c r="QVK22" s="179"/>
      <c r="QVL22" s="179"/>
      <c r="QVM22" s="179"/>
      <c r="QVN22" s="179"/>
      <c r="QVO22" s="179"/>
      <c r="QVP22" s="199"/>
      <c r="QVQ22" s="199"/>
      <c r="QVR22" s="199"/>
      <c r="QVS22" s="199"/>
      <c r="QVT22" s="199"/>
      <c r="QVU22" s="199"/>
      <c r="QVV22" s="199"/>
      <c r="QVW22" s="199"/>
      <c r="QVX22" s="189"/>
      <c r="QVY22" s="209"/>
      <c r="QVZ22" s="179"/>
      <c r="QWA22" s="179"/>
      <c r="QWB22" s="179"/>
      <c r="QWC22" s="179"/>
      <c r="QWD22" s="179"/>
      <c r="QWE22" s="179"/>
      <c r="QWF22" s="199"/>
      <c r="QWG22" s="199"/>
      <c r="QWH22" s="199"/>
      <c r="QWI22" s="199"/>
      <c r="QWJ22" s="199"/>
      <c r="QWK22" s="199"/>
      <c r="QWL22" s="199"/>
      <c r="QWM22" s="199"/>
      <c r="QWN22" s="189"/>
      <c r="QWO22" s="209"/>
      <c r="QWP22" s="179"/>
      <c r="QWQ22" s="179"/>
      <c r="QWR22" s="179"/>
      <c r="QWS22" s="179"/>
      <c r="QWT22" s="179"/>
      <c r="QWU22" s="179"/>
      <c r="QWV22" s="199"/>
      <c r="QWW22" s="199"/>
      <c r="QWX22" s="199"/>
      <c r="QWY22" s="199"/>
      <c r="QWZ22" s="199"/>
      <c r="QXA22" s="199"/>
      <c r="QXB22" s="199"/>
      <c r="QXC22" s="199"/>
      <c r="QXD22" s="189"/>
      <c r="QXE22" s="209"/>
      <c r="QXF22" s="179"/>
      <c r="QXG22" s="179"/>
      <c r="QXH22" s="179"/>
      <c r="QXI22" s="179"/>
      <c r="QXJ22" s="179"/>
      <c r="QXK22" s="179"/>
      <c r="QXL22" s="199"/>
      <c r="QXM22" s="199"/>
      <c r="QXN22" s="199"/>
      <c r="QXO22" s="199"/>
      <c r="QXP22" s="199"/>
      <c r="QXQ22" s="199"/>
      <c r="QXR22" s="199"/>
      <c r="QXS22" s="199"/>
      <c r="QXT22" s="189"/>
      <c r="QXU22" s="209"/>
      <c r="QXV22" s="179"/>
      <c r="QXW22" s="179"/>
      <c r="QXX22" s="179"/>
      <c r="QXY22" s="179"/>
      <c r="QXZ22" s="179"/>
      <c r="QYA22" s="179"/>
      <c r="QYB22" s="199"/>
      <c r="QYC22" s="199"/>
      <c r="QYD22" s="199"/>
      <c r="QYE22" s="199"/>
      <c r="QYF22" s="199"/>
      <c r="QYG22" s="199"/>
      <c r="QYH22" s="199"/>
      <c r="QYI22" s="199"/>
      <c r="QYJ22" s="189"/>
      <c r="QYK22" s="209"/>
      <c r="QYL22" s="179"/>
      <c r="QYM22" s="179"/>
      <c r="QYN22" s="179"/>
      <c r="QYO22" s="179"/>
      <c r="QYP22" s="179"/>
      <c r="QYQ22" s="179"/>
      <c r="QYR22" s="199"/>
      <c r="QYS22" s="199"/>
      <c r="QYT22" s="199"/>
      <c r="QYU22" s="199"/>
      <c r="QYV22" s="199"/>
      <c r="QYW22" s="199"/>
      <c r="QYX22" s="199"/>
      <c r="QYY22" s="199"/>
      <c r="QYZ22" s="189"/>
      <c r="QZA22" s="209"/>
      <c r="QZB22" s="179"/>
      <c r="QZC22" s="179"/>
      <c r="QZD22" s="179"/>
      <c r="QZE22" s="179"/>
      <c r="QZF22" s="179"/>
      <c r="QZG22" s="179"/>
      <c r="QZH22" s="199"/>
      <c r="QZI22" s="199"/>
      <c r="QZJ22" s="199"/>
      <c r="QZK22" s="199"/>
      <c r="QZL22" s="199"/>
      <c r="QZM22" s="199"/>
      <c r="QZN22" s="199"/>
      <c r="QZO22" s="199"/>
      <c r="QZP22" s="189"/>
      <c r="QZQ22" s="209"/>
      <c r="QZR22" s="179"/>
      <c r="QZS22" s="179"/>
      <c r="QZT22" s="179"/>
      <c r="QZU22" s="179"/>
      <c r="QZV22" s="179"/>
      <c r="QZW22" s="179"/>
      <c r="QZX22" s="199"/>
      <c r="QZY22" s="199"/>
      <c r="QZZ22" s="199"/>
      <c r="RAA22" s="199"/>
      <c r="RAB22" s="199"/>
      <c r="RAC22" s="199"/>
      <c r="RAD22" s="199"/>
      <c r="RAE22" s="199"/>
      <c r="RAF22" s="189"/>
      <c r="RAG22" s="209"/>
      <c r="RAH22" s="179"/>
      <c r="RAI22" s="179"/>
      <c r="RAJ22" s="179"/>
      <c r="RAK22" s="179"/>
      <c r="RAL22" s="179"/>
      <c r="RAM22" s="179"/>
      <c r="RAN22" s="199"/>
      <c r="RAO22" s="199"/>
      <c r="RAP22" s="199"/>
      <c r="RAQ22" s="199"/>
      <c r="RAR22" s="199"/>
      <c r="RAS22" s="199"/>
      <c r="RAT22" s="199"/>
      <c r="RAU22" s="199"/>
      <c r="RAV22" s="189"/>
      <c r="RAW22" s="209"/>
      <c r="RAX22" s="179"/>
      <c r="RAY22" s="179"/>
      <c r="RAZ22" s="179"/>
      <c r="RBA22" s="179"/>
      <c r="RBB22" s="179"/>
      <c r="RBC22" s="179"/>
      <c r="RBD22" s="199"/>
      <c r="RBE22" s="199"/>
      <c r="RBF22" s="199"/>
      <c r="RBG22" s="199"/>
      <c r="RBH22" s="199"/>
      <c r="RBI22" s="199"/>
      <c r="RBJ22" s="199"/>
      <c r="RBK22" s="199"/>
      <c r="RBL22" s="189"/>
      <c r="RBM22" s="209"/>
      <c r="RBN22" s="179"/>
      <c r="RBO22" s="179"/>
      <c r="RBP22" s="179"/>
      <c r="RBQ22" s="179"/>
      <c r="RBR22" s="179"/>
      <c r="RBS22" s="179"/>
      <c r="RBT22" s="199"/>
      <c r="RBU22" s="199"/>
      <c r="RBV22" s="199"/>
      <c r="RBW22" s="199"/>
      <c r="RBX22" s="199"/>
      <c r="RBY22" s="199"/>
      <c r="RBZ22" s="199"/>
      <c r="RCA22" s="199"/>
      <c r="RCB22" s="189"/>
      <c r="RCC22" s="209"/>
      <c r="RCD22" s="179"/>
      <c r="RCE22" s="179"/>
      <c r="RCF22" s="179"/>
      <c r="RCG22" s="179"/>
      <c r="RCH22" s="179"/>
      <c r="RCI22" s="179"/>
      <c r="RCJ22" s="199"/>
      <c r="RCK22" s="199"/>
      <c r="RCL22" s="199"/>
      <c r="RCM22" s="199"/>
      <c r="RCN22" s="199"/>
      <c r="RCO22" s="199"/>
      <c r="RCP22" s="199"/>
      <c r="RCQ22" s="199"/>
      <c r="RCR22" s="189"/>
      <c r="RCS22" s="209"/>
      <c r="RCT22" s="179"/>
      <c r="RCU22" s="179"/>
      <c r="RCV22" s="179"/>
      <c r="RCW22" s="179"/>
      <c r="RCX22" s="179"/>
      <c r="RCY22" s="179"/>
      <c r="RCZ22" s="199"/>
      <c r="RDA22" s="199"/>
      <c r="RDB22" s="199"/>
      <c r="RDC22" s="199"/>
      <c r="RDD22" s="199"/>
      <c r="RDE22" s="199"/>
      <c r="RDF22" s="199"/>
      <c r="RDG22" s="199"/>
      <c r="RDH22" s="189"/>
      <c r="RDI22" s="209"/>
      <c r="RDJ22" s="179"/>
      <c r="RDK22" s="179"/>
      <c r="RDL22" s="179"/>
      <c r="RDM22" s="179"/>
      <c r="RDN22" s="179"/>
      <c r="RDO22" s="179"/>
      <c r="RDP22" s="199"/>
      <c r="RDQ22" s="199"/>
      <c r="RDR22" s="199"/>
      <c r="RDS22" s="199"/>
      <c r="RDT22" s="199"/>
      <c r="RDU22" s="199"/>
      <c r="RDV22" s="199"/>
      <c r="RDW22" s="199"/>
      <c r="RDX22" s="189"/>
      <c r="RDY22" s="209"/>
      <c r="RDZ22" s="179"/>
      <c r="REA22" s="179"/>
      <c r="REB22" s="179"/>
      <c r="REC22" s="179"/>
      <c r="RED22" s="179"/>
      <c r="REE22" s="179"/>
      <c r="REF22" s="199"/>
      <c r="REG22" s="199"/>
      <c r="REH22" s="199"/>
      <c r="REI22" s="199"/>
      <c r="REJ22" s="199"/>
      <c r="REK22" s="199"/>
      <c r="REL22" s="199"/>
      <c r="REM22" s="199"/>
      <c r="REN22" s="189"/>
      <c r="REO22" s="209"/>
      <c r="REP22" s="179"/>
      <c r="REQ22" s="179"/>
      <c r="RER22" s="179"/>
      <c r="RES22" s="179"/>
      <c r="RET22" s="179"/>
      <c r="REU22" s="179"/>
      <c r="REV22" s="199"/>
      <c r="REW22" s="199"/>
      <c r="REX22" s="199"/>
      <c r="REY22" s="199"/>
      <c r="REZ22" s="199"/>
      <c r="RFA22" s="199"/>
      <c r="RFB22" s="199"/>
      <c r="RFC22" s="199"/>
      <c r="RFD22" s="189"/>
      <c r="RFE22" s="209"/>
      <c r="RFF22" s="179"/>
      <c r="RFG22" s="179"/>
      <c r="RFH22" s="179"/>
      <c r="RFI22" s="179"/>
      <c r="RFJ22" s="179"/>
      <c r="RFK22" s="179"/>
      <c r="RFL22" s="199"/>
      <c r="RFM22" s="199"/>
      <c r="RFN22" s="199"/>
      <c r="RFO22" s="199"/>
      <c r="RFP22" s="199"/>
      <c r="RFQ22" s="199"/>
      <c r="RFR22" s="199"/>
      <c r="RFS22" s="199"/>
      <c r="RFT22" s="189"/>
      <c r="RFU22" s="209"/>
      <c r="RFV22" s="179"/>
      <c r="RFW22" s="179"/>
      <c r="RFX22" s="179"/>
      <c r="RFY22" s="179"/>
      <c r="RFZ22" s="179"/>
      <c r="RGA22" s="179"/>
      <c r="RGB22" s="199"/>
      <c r="RGC22" s="199"/>
      <c r="RGD22" s="199"/>
      <c r="RGE22" s="199"/>
      <c r="RGF22" s="199"/>
      <c r="RGG22" s="199"/>
      <c r="RGH22" s="199"/>
      <c r="RGI22" s="199"/>
      <c r="RGJ22" s="189"/>
      <c r="RGK22" s="209"/>
      <c r="RGL22" s="179"/>
      <c r="RGM22" s="179"/>
      <c r="RGN22" s="179"/>
      <c r="RGO22" s="179"/>
      <c r="RGP22" s="179"/>
      <c r="RGQ22" s="179"/>
      <c r="RGR22" s="199"/>
      <c r="RGS22" s="199"/>
      <c r="RGT22" s="199"/>
      <c r="RGU22" s="199"/>
      <c r="RGV22" s="199"/>
      <c r="RGW22" s="199"/>
      <c r="RGX22" s="199"/>
      <c r="RGY22" s="199"/>
      <c r="RGZ22" s="189"/>
      <c r="RHA22" s="209"/>
      <c r="RHB22" s="179"/>
      <c r="RHC22" s="179"/>
      <c r="RHD22" s="179"/>
      <c r="RHE22" s="179"/>
      <c r="RHF22" s="179"/>
      <c r="RHG22" s="179"/>
      <c r="RHH22" s="199"/>
      <c r="RHI22" s="199"/>
      <c r="RHJ22" s="199"/>
      <c r="RHK22" s="199"/>
      <c r="RHL22" s="199"/>
      <c r="RHM22" s="199"/>
      <c r="RHN22" s="199"/>
      <c r="RHO22" s="199"/>
      <c r="RHP22" s="189"/>
      <c r="RHQ22" s="209"/>
      <c r="RHR22" s="179"/>
      <c r="RHS22" s="179"/>
      <c r="RHT22" s="179"/>
      <c r="RHU22" s="179"/>
      <c r="RHV22" s="179"/>
      <c r="RHW22" s="179"/>
      <c r="RHX22" s="199"/>
      <c r="RHY22" s="199"/>
      <c r="RHZ22" s="199"/>
      <c r="RIA22" s="199"/>
      <c r="RIB22" s="199"/>
      <c r="RIC22" s="199"/>
      <c r="RID22" s="199"/>
      <c r="RIE22" s="199"/>
      <c r="RIF22" s="189"/>
      <c r="RIG22" s="209"/>
      <c r="RIH22" s="179"/>
      <c r="RII22" s="179"/>
      <c r="RIJ22" s="179"/>
      <c r="RIK22" s="179"/>
      <c r="RIL22" s="179"/>
      <c r="RIM22" s="179"/>
      <c r="RIN22" s="199"/>
      <c r="RIO22" s="199"/>
      <c r="RIP22" s="199"/>
      <c r="RIQ22" s="199"/>
      <c r="RIR22" s="199"/>
      <c r="RIS22" s="199"/>
      <c r="RIT22" s="199"/>
      <c r="RIU22" s="199"/>
      <c r="RIV22" s="189"/>
      <c r="RIW22" s="209"/>
      <c r="RIX22" s="179"/>
      <c r="RIY22" s="179"/>
      <c r="RIZ22" s="179"/>
      <c r="RJA22" s="179"/>
      <c r="RJB22" s="179"/>
      <c r="RJC22" s="179"/>
      <c r="RJD22" s="199"/>
      <c r="RJE22" s="199"/>
      <c r="RJF22" s="199"/>
      <c r="RJG22" s="199"/>
      <c r="RJH22" s="199"/>
      <c r="RJI22" s="199"/>
      <c r="RJJ22" s="199"/>
      <c r="RJK22" s="199"/>
      <c r="RJL22" s="189"/>
      <c r="RJM22" s="209"/>
      <c r="RJN22" s="179"/>
      <c r="RJO22" s="179"/>
      <c r="RJP22" s="179"/>
      <c r="RJQ22" s="179"/>
      <c r="RJR22" s="179"/>
      <c r="RJS22" s="179"/>
      <c r="RJT22" s="199"/>
      <c r="RJU22" s="199"/>
      <c r="RJV22" s="199"/>
      <c r="RJW22" s="199"/>
      <c r="RJX22" s="199"/>
      <c r="RJY22" s="199"/>
      <c r="RJZ22" s="199"/>
      <c r="RKA22" s="199"/>
      <c r="RKB22" s="189"/>
      <c r="RKC22" s="209"/>
      <c r="RKD22" s="179"/>
      <c r="RKE22" s="179"/>
      <c r="RKF22" s="179"/>
      <c r="RKG22" s="179"/>
      <c r="RKH22" s="179"/>
      <c r="RKI22" s="179"/>
      <c r="RKJ22" s="199"/>
      <c r="RKK22" s="199"/>
      <c r="RKL22" s="199"/>
      <c r="RKM22" s="199"/>
      <c r="RKN22" s="199"/>
      <c r="RKO22" s="199"/>
      <c r="RKP22" s="199"/>
      <c r="RKQ22" s="199"/>
      <c r="RKR22" s="189"/>
      <c r="RKS22" s="209"/>
      <c r="RKT22" s="179"/>
      <c r="RKU22" s="179"/>
      <c r="RKV22" s="179"/>
      <c r="RKW22" s="179"/>
      <c r="RKX22" s="179"/>
      <c r="RKY22" s="179"/>
      <c r="RKZ22" s="199"/>
      <c r="RLA22" s="199"/>
      <c r="RLB22" s="199"/>
      <c r="RLC22" s="199"/>
      <c r="RLD22" s="199"/>
      <c r="RLE22" s="199"/>
      <c r="RLF22" s="199"/>
      <c r="RLG22" s="199"/>
      <c r="RLH22" s="189"/>
      <c r="RLI22" s="209"/>
      <c r="RLJ22" s="179"/>
      <c r="RLK22" s="179"/>
      <c r="RLL22" s="179"/>
      <c r="RLM22" s="179"/>
      <c r="RLN22" s="179"/>
      <c r="RLO22" s="179"/>
      <c r="RLP22" s="199"/>
      <c r="RLQ22" s="199"/>
      <c r="RLR22" s="199"/>
      <c r="RLS22" s="199"/>
      <c r="RLT22" s="199"/>
      <c r="RLU22" s="199"/>
      <c r="RLV22" s="199"/>
      <c r="RLW22" s="199"/>
      <c r="RLX22" s="189"/>
      <c r="RLY22" s="209"/>
      <c r="RLZ22" s="179"/>
      <c r="RMA22" s="179"/>
      <c r="RMB22" s="179"/>
      <c r="RMC22" s="179"/>
      <c r="RMD22" s="179"/>
      <c r="RME22" s="179"/>
      <c r="RMF22" s="199"/>
      <c r="RMG22" s="199"/>
      <c r="RMH22" s="199"/>
      <c r="RMI22" s="199"/>
      <c r="RMJ22" s="199"/>
      <c r="RMK22" s="199"/>
      <c r="RML22" s="199"/>
      <c r="RMM22" s="199"/>
      <c r="RMN22" s="189"/>
      <c r="RMO22" s="209"/>
      <c r="RMP22" s="179"/>
      <c r="RMQ22" s="179"/>
      <c r="RMR22" s="179"/>
      <c r="RMS22" s="179"/>
      <c r="RMT22" s="179"/>
      <c r="RMU22" s="179"/>
      <c r="RMV22" s="199"/>
      <c r="RMW22" s="199"/>
      <c r="RMX22" s="199"/>
      <c r="RMY22" s="199"/>
      <c r="RMZ22" s="199"/>
      <c r="RNA22" s="199"/>
      <c r="RNB22" s="199"/>
      <c r="RNC22" s="199"/>
      <c r="RND22" s="189"/>
      <c r="RNE22" s="209"/>
      <c r="RNF22" s="179"/>
      <c r="RNG22" s="179"/>
      <c r="RNH22" s="179"/>
      <c r="RNI22" s="179"/>
      <c r="RNJ22" s="179"/>
      <c r="RNK22" s="179"/>
      <c r="RNL22" s="199"/>
      <c r="RNM22" s="199"/>
      <c r="RNN22" s="199"/>
      <c r="RNO22" s="199"/>
      <c r="RNP22" s="199"/>
      <c r="RNQ22" s="199"/>
      <c r="RNR22" s="199"/>
      <c r="RNS22" s="199"/>
      <c r="RNT22" s="189"/>
      <c r="RNU22" s="209"/>
      <c r="RNV22" s="179"/>
      <c r="RNW22" s="179"/>
      <c r="RNX22" s="179"/>
      <c r="RNY22" s="179"/>
      <c r="RNZ22" s="179"/>
      <c r="ROA22" s="179"/>
      <c r="ROB22" s="199"/>
      <c r="ROC22" s="199"/>
      <c r="ROD22" s="199"/>
      <c r="ROE22" s="199"/>
      <c r="ROF22" s="199"/>
      <c r="ROG22" s="199"/>
      <c r="ROH22" s="199"/>
      <c r="ROI22" s="199"/>
      <c r="ROJ22" s="189"/>
      <c r="ROK22" s="209"/>
      <c r="ROL22" s="179"/>
      <c r="ROM22" s="179"/>
      <c r="RON22" s="179"/>
      <c r="ROO22" s="179"/>
      <c r="ROP22" s="179"/>
      <c r="ROQ22" s="179"/>
      <c r="ROR22" s="199"/>
      <c r="ROS22" s="199"/>
      <c r="ROT22" s="199"/>
      <c r="ROU22" s="199"/>
      <c r="ROV22" s="199"/>
      <c r="ROW22" s="199"/>
      <c r="ROX22" s="199"/>
      <c r="ROY22" s="199"/>
      <c r="ROZ22" s="189"/>
      <c r="RPA22" s="209"/>
      <c r="RPB22" s="179"/>
      <c r="RPC22" s="179"/>
      <c r="RPD22" s="179"/>
      <c r="RPE22" s="179"/>
      <c r="RPF22" s="179"/>
      <c r="RPG22" s="179"/>
      <c r="RPH22" s="199"/>
      <c r="RPI22" s="199"/>
      <c r="RPJ22" s="199"/>
      <c r="RPK22" s="199"/>
      <c r="RPL22" s="199"/>
      <c r="RPM22" s="199"/>
      <c r="RPN22" s="199"/>
      <c r="RPO22" s="199"/>
      <c r="RPP22" s="189"/>
      <c r="RPQ22" s="209"/>
      <c r="RPR22" s="179"/>
      <c r="RPS22" s="179"/>
      <c r="RPT22" s="179"/>
      <c r="RPU22" s="179"/>
      <c r="RPV22" s="179"/>
      <c r="RPW22" s="179"/>
      <c r="RPX22" s="199"/>
      <c r="RPY22" s="199"/>
      <c r="RPZ22" s="199"/>
      <c r="RQA22" s="199"/>
      <c r="RQB22" s="199"/>
      <c r="RQC22" s="199"/>
      <c r="RQD22" s="199"/>
      <c r="RQE22" s="199"/>
      <c r="RQF22" s="189"/>
      <c r="RQG22" s="209"/>
      <c r="RQH22" s="179"/>
      <c r="RQI22" s="179"/>
      <c r="RQJ22" s="179"/>
      <c r="RQK22" s="179"/>
      <c r="RQL22" s="179"/>
      <c r="RQM22" s="179"/>
      <c r="RQN22" s="199"/>
      <c r="RQO22" s="199"/>
      <c r="RQP22" s="199"/>
      <c r="RQQ22" s="199"/>
      <c r="RQR22" s="199"/>
      <c r="RQS22" s="199"/>
      <c r="RQT22" s="199"/>
      <c r="RQU22" s="199"/>
      <c r="RQV22" s="189"/>
      <c r="RQW22" s="209"/>
      <c r="RQX22" s="179"/>
      <c r="RQY22" s="179"/>
      <c r="RQZ22" s="179"/>
      <c r="RRA22" s="179"/>
      <c r="RRB22" s="179"/>
      <c r="RRC22" s="179"/>
      <c r="RRD22" s="199"/>
      <c r="RRE22" s="199"/>
      <c r="RRF22" s="199"/>
      <c r="RRG22" s="199"/>
      <c r="RRH22" s="199"/>
      <c r="RRI22" s="199"/>
      <c r="RRJ22" s="199"/>
      <c r="RRK22" s="199"/>
      <c r="RRL22" s="189"/>
      <c r="RRM22" s="209"/>
      <c r="RRN22" s="179"/>
      <c r="RRO22" s="179"/>
      <c r="RRP22" s="179"/>
      <c r="RRQ22" s="179"/>
      <c r="RRR22" s="179"/>
      <c r="RRS22" s="179"/>
      <c r="RRT22" s="199"/>
      <c r="RRU22" s="199"/>
      <c r="RRV22" s="199"/>
      <c r="RRW22" s="199"/>
      <c r="RRX22" s="199"/>
      <c r="RRY22" s="199"/>
      <c r="RRZ22" s="199"/>
      <c r="RSA22" s="199"/>
      <c r="RSB22" s="189"/>
      <c r="RSC22" s="209"/>
      <c r="RSD22" s="179"/>
      <c r="RSE22" s="179"/>
      <c r="RSF22" s="179"/>
      <c r="RSG22" s="179"/>
      <c r="RSH22" s="179"/>
      <c r="RSI22" s="179"/>
      <c r="RSJ22" s="199"/>
      <c r="RSK22" s="199"/>
      <c r="RSL22" s="199"/>
      <c r="RSM22" s="199"/>
      <c r="RSN22" s="199"/>
      <c r="RSO22" s="199"/>
      <c r="RSP22" s="199"/>
      <c r="RSQ22" s="199"/>
      <c r="RSR22" s="189"/>
      <c r="RSS22" s="209"/>
      <c r="RST22" s="179"/>
      <c r="RSU22" s="179"/>
      <c r="RSV22" s="179"/>
      <c r="RSW22" s="179"/>
      <c r="RSX22" s="179"/>
      <c r="RSY22" s="179"/>
      <c r="RSZ22" s="199"/>
      <c r="RTA22" s="199"/>
      <c r="RTB22" s="199"/>
      <c r="RTC22" s="199"/>
      <c r="RTD22" s="199"/>
      <c r="RTE22" s="199"/>
      <c r="RTF22" s="199"/>
      <c r="RTG22" s="199"/>
      <c r="RTH22" s="189"/>
      <c r="RTI22" s="209"/>
      <c r="RTJ22" s="179"/>
      <c r="RTK22" s="179"/>
      <c r="RTL22" s="179"/>
      <c r="RTM22" s="179"/>
      <c r="RTN22" s="179"/>
      <c r="RTO22" s="179"/>
      <c r="RTP22" s="199"/>
      <c r="RTQ22" s="199"/>
      <c r="RTR22" s="199"/>
      <c r="RTS22" s="199"/>
      <c r="RTT22" s="199"/>
      <c r="RTU22" s="199"/>
      <c r="RTV22" s="199"/>
      <c r="RTW22" s="199"/>
      <c r="RTX22" s="189"/>
      <c r="RTY22" s="209"/>
      <c r="RTZ22" s="179"/>
      <c r="RUA22" s="179"/>
      <c r="RUB22" s="179"/>
      <c r="RUC22" s="179"/>
      <c r="RUD22" s="179"/>
      <c r="RUE22" s="179"/>
      <c r="RUF22" s="199"/>
      <c r="RUG22" s="199"/>
      <c r="RUH22" s="199"/>
      <c r="RUI22" s="199"/>
      <c r="RUJ22" s="199"/>
      <c r="RUK22" s="199"/>
      <c r="RUL22" s="199"/>
      <c r="RUM22" s="199"/>
      <c r="RUN22" s="189"/>
      <c r="RUO22" s="209"/>
      <c r="RUP22" s="179"/>
      <c r="RUQ22" s="179"/>
      <c r="RUR22" s="179"/>
      <c r="RUS22" s="179"/>
      <c r="RUT22" s="179"/>
      <c r="RUU22" s="179"/>
      <c r="RUV22" s="199"/>
      <c r="RUW22" s="199"/>
      <c r="RUX22" s="199"/>
      <c r="RUY22" s="199"/>
      <c r="RUZ22" s="199"/>
      <c r="RVA22" s="199"/>
      <c r="RVB22" s="199"/>
      <c r="RVC22" s="199"/>
      <c r="RVD22" s="189"/>
      <c r="RVE22" s="209"/>
      <c r="RVF22" s="179"/>
      <c r="RVG22" s="179"/>
      <c r="RVH22" s="179"/>
      <c r="RVI22" s="179"/>
      <c r="RVJ22" s="179"/>
      <c r="RVK22" s="179"/>
      <c r="RVL22" s="199"/>
      <c r="RVM22" s="199"/>
      <c r="RVN22" s="199"/>
      <c r="RVO22" s="199"/>
      <c r="RVP22" s="199"/>
      <c r="RVQ22" s="199"/>
      <c r="RVR22" s="199"/>
      <c r="RVS22" s="199"/>
      <c r="RVT22" s="189"/>
      <c r="RVU22" s="209"/>
      <c r="RVV22" s="179"/>
      <c r="RVW22" s="179"/>
      <c r="RVX22" s="179"/>
      <c r="RVY22" s="179"/>
      <c r="RVZ22" s="179"/>
      <c r="RWA22" s="179"/>
      <c r="RWB22" s="199"/>
      <c r="RWC22" s="199"/>
      <c r="RWD22" s="199"/>
      <c r="RWE22" s="199"/>
      <c r="RWF22" s="199"/>
      <c r="RWG22" s="199"/>
      <c r="RWH22" s="199"/>
      <c r="RWI22" s="199"/>
      <c r="RWJ22" s="189"/>
      <c r="RWK22" s="209"/>
      <c r="RWL22" s="179"/>
      <c r="RWM22" s="179"/>
      <c r="RWN22" s="179"/>
      <c r="RWO22" s="179"/>
      <c r="RWP22" s="179"/>
      <c r="RWQ22" s="179"/>
      <c r="RWR22" s="199"/>
      <c r="RWS22" s="199"/>
      <c r="RWT22" s="199"/>
      <c r="RWU22" s="199"/>
      <c r="RWV22" s="199"/>
      <c r="RWW22" s="199"/>
      <c r="RWX22" s="199"/>
      <c r="RWY22" s="199"/>
      <c r="RWZ22" s="189"/>
      <c r="RXA22" s="209"/>
      <c r="RXB22" s="179"/>
      <c r="RXC22" s="179"/>
      <c r="RXD22" s="179"/>
      <c r="RXE22" s="179"/>
      <c r="RXF22" s="179"/>
      <c r="RXG22" s="179"/>
      <c r="RXH22" s="199"/>
      <c r="RXI22" s="199"/>
      <c r="RXJ22" s="199"/>
      <c r="RXK22" s="199"/>
      <c r="RXL22" s="199"/>
      <c r="RXM22" s="199"/>
      <c r="RXN22" s="199"/>
      <c r="RXO22" s="199"/>
      <c r="RXP22" s="189"/>
      <c r="RXQ22" s="209"/>
      <c r="RXR22" s="179"/>
      <c r="RXS22" s="179"/>
      <c r="RXT22" s="179"/>
      <c r="RXU22" s="179"/>
      <c r="RXV22" s="179"/>
      <c r="RXW22" s="179"/>
      <c r="RXX22" s="199"/>
      <c r="RXY22" s="199"/>
      <c r="RXZ22" s="199"/>
      <c r="RYA22" s="199"/>
      <c r="RYB22" s="199"/>
      <c r="RYC22" s="199"/>
      <c r="RYD22" s="199"/>
      <c r="RYE22" s="199"/>
      <c r="RYF22" s="189"/>
      <c r="RYG22" s="209"/>
      <c r="RYH22" s="179"/>
      <c r="RYI22" s="179"/>
      <c r="RYJ22" s="179"/>
      <c r="RYK22" s="179"/>
      <c r="RYL22" s="179"/>
      <c r="RYM22" s="179"/>
      <c r="RYN22" s="199"/>
      <c r="RYO22" s="199"/>
      <c r="RYP22" s="199"/>
      <c r="RYQ22" s="199"/>
      <c r="RYR22" s="199"/>
      <c r="RYS22" s="199"/>
      <c r="RYT22" s="199"/>
      <c r="RYU22" s="199"/>
      <c r="RYV22" s="189"/>
      <c r="RYW22" s="209"/>
      <c r="RYX22" s="179"/>
      <c r="RYY22" s="179"/>
      <c r="RYZ22" s="179"/>
      <c r="RZA22" s="179"/>
      <c r="RZB22" s="179"/>
      <c r="RZC22" s="179"/>
      <c r="RZD22" s="199"/>
      <c r="RZE22" s="199"/>
      <c r="RZF22" s="199"/>
      <c r="RZG22" s="199"/>
      <c r="RZH22" s="199"/>
      <c r="RZI22" s="199"/>
      <c r="RZJ22" s="199"/>
      <c r="RZK22" s="199"/>
      <c r="RZL22" s="189"/>
      <c r="RZM22" s="209"/>
      <c r="RZN22" s="179"/>
      <c r="RZO22" s="179"/>
      <c r="RZP22" s="179"/>
      <c r="RZQ22" s="179"/>
      <c r="RZR22" s="179"/>
      <c r="RZS22" s="179"/>
      <c r="RZT22" s="199"/>
      <c r="RZU22" s="199"/>
      <c r="RZV22" s="199"/>
      <c r="RZW22" s="199"/>
      <c r="RZX22" s="199"/>
      <c r="RZY22" s="199"/>
      <c r="RZZ22" s="199"/>
      <c r="SAA22" s="199"/>
      <c r="SAB22" s="189"/>
      <c r="SAC22" s="209"/>
      <c r="SAD22" s="179"/>
      <c r="SAE22" s="179"/>
      <c r="SAF22" s="179"/>
      <c r="SAG22" s="179"/>
      <c r="SAH22" s="179"/>
      <c r="SAI22" s="179"/>
      <c r="SAJ22" s="199"/>
      <c r="SAK22" s="199"/>
      <c r="SAL22" s="199"/>
      <c r="SAM22" s="199"/>
      <c r="SAN22" s="199"/>
      <c r="SAO22" s="199"/>
      <c r="SAP22" s="199"/>
      <c r="SAQ22" s="199"/>
      <c r="SAR22" s="189"/>
      <c r="SAS22" s="209"/>
      <c r="SAT22" s="179"/>
      <c r="SAU22" s="179"/>
      <c r="SAV22" s="179"/>
      <c r="SAW22" s="179"/>
      <c r="SAX22" s="179"/>
      <c r="SAY22" s="179"/>
      <c r="SAZ22" s="199"/>
      <c r="SBA22" s="199"/>
      <c r="SBB22" s="199"/>
      <c r="SBC22" s="199"/>
      <c r="SBD22" s="199"/>
      <c r="SBE22" s="199"/>
      <c r="SBF22" s="199"/>
      <c r="SBG22" s="199"/>
      <c r="SBH22" s="189"/>
      <c r="SBI22" s="209"/>
      <c r="SBJ22" s="179"/>
      <c r="SBK22" s="179"/>
      <c r="SBL22" s="179"/>
      <c r="SBM22" s="179"/>
      <c r="SBN22" s="179"/>
      <c r="SBO22" s="179"/>
      <c r="SBP22" s="199"/>
      <c r="SBQ22" s="199"/>
      <c r="SBR22" s="199"/>
      <c r="SBS22" s="199"/>
      <c r="SBT22" s="199"/>
      <c r="SBU22" s="199"/>
      <c r="SBV22" s="199"/>
      <c r="SBW22" s="199"/>
      <c r="SBX22" s="189"/>
      <c r="SBY22" s="209"/>
      <c r="SBZ22" s="179"/>
      <c r="SCA22" s="179"/>
      <c r="SCB22" s="179"/>
      <c r="SCC22" s="179"/>
      <c r="SCD22" s="179"/>
      <c r="SCE22" s="179"/>
      <c r="SCF22" s="199"/>
      <c r="SCG22" s="199"/>
      <c r="SCH22" s="199"/>
      <c r="SCI22" s="199"/>
      <c r="SCJ22" s="199"/>
      <c r="SCK22" s="199"/>
      <c r="SCL22" s="199"/>
      <c r="SCM22" s="199"/>
      <c r="SCN22" s="189"/>
      <c r="SCO22" s="209"/>
      <c r="SCP22" s="179"/>
      <c r="SCQ22" s="179"/>
      <c r="SCR22" s="179"/>
      <c r="SCS22" s="179"/>
      <c r="SCT22" s="179"/>
      <c r="SCU22" s="179"/>
      <c r="SCV22" s="199"/>
      <c r="SCW22" s="199"/>
      <c r="SCX22" s="199"/>
      <c r="SCY22" s="199"/>
      <c r="SCZ22" s="199"/>
      <c r="SDA22" s="199"/>
      <c r="SDB22" s="199"/>
      <c r="SDC22" s="199"/>
      <c r="SDD22" s="189"/>
      <c r="SDE22" s="209"/>
      <c r="SDF22" s="179"/>
      <c r="SDG22" s="179"/>
      <c r="SDH22" s="179"/>
      <c r="SDI22" s="179"/>
      <c r="SDJ22" s="179"/>
      <c r="SDK22" s="179"/>
      <c r="SDL22" s="199"/>
      <c r="SDM22" s="199"/>
      <c r="SDN22" s="199"/>
      <c r="SDO22" s="199"/>
      <c r="SDP22" s="199"/>
      <c r="SDQ22" s="199"/>
      <c r="SDR22" s="199"/>
      <c r="SDS22" s="199"/>
      <c r="SDT22" s="189"/>
      <c r="SDU22" s="209"/>
      <c r="SDV22" s="179"/>
      <c r="SDW22" s="179"/>
      <c r="SDX22" s="179"/>
      <c r="SDY22" s="179"/>
      <c r="SDZ22" s="179"/>
      <c r="SEA22" s="179"/>
      <c r="SEB22" s="199"/>
      <c r="SEC22" s="199"/>
      <c r="SED22" s="199"/>
      <c r="SEE22" s="199"/>
      <c r="SEF22" s="199"/>
      <c r="SEG22" s="199"/>
      <c r="SEH22" s="199"/>
      <c r="SEI22" s="199"/>
      <c r="SEJ22" s="189"/>
      <c r="SEK22" s="209"/>
      <c r="SEL22" s="179"/>
      <c r="SEM22" s="179"/>
      <c r="SEN22" s="179"/>
      <c r="SEO22" s="179"/>
      <c r="SEP22" s="179"/>
      <c r="SEQ22" s="179"/>
      <c r="SER22" s="199"/>
      <c r="SES22" s="199"/>
      <c r="SET22" s="199"/>
      <c r="SEU22" s="199"/>
      <c r="SEV22" s="199"/>
      <c r="SEW22" s="199"/>
      <c r="SEX22" s="199"/>
      <c r="SEY22" s="199"/>
      <c r="SEZ22" s="189"/>
      <c r="SFA22" s="209"/>
      <c r="SFB22" s="179"/>
      <c r="SFC22" s="179"/>
      <c r="SFD22" s="179"/>
      <c r="SFE22" s="179"/>
      <c r="SFF22" s="179"/>
      <c r="SFG22" s="179"/>
      <c r="SFH22" s="199"/>
      <c r="SFI22" s="199"/>
      <c r="SFJ22" s="199"/>
      <c r="SFK22" s="199"/>
      <c r="SFL22" s="199"/>
      <c r="SFM22" s="199"/>
      <c r="SFN22" s="199"/>
      <c r="SFO22" s="199"/>
      <c r="SFP22" s="189"/>
      <c r="SFQ22" s="209"/>
      <c r="SFR22" s="179"/>
      <c r="SFS22" s="179"/>
      <c r="SFT22" s="179"/>
      <c r="SFU22" s="179"/>
      <c r="SFV22" s="179"/>
      <c r="SFW22" s="179"/>
      <c r="SFX22" s="199"/>
      <c r="SFY22" s="199"/>
      <c r="SFZ22" s="199"/>
      <c r="SGA22" s="199"/>
      <c r="SGB22" s="199"/>
      <c r="SGC22" s="199"/>
      <c r="SGD22" s="199"/>
      <c r="SGE22" s="199"/>
      <c r="SGF22" s="189"/>
      <c r="SGG22" s="209"/>
      <c r="SGH22" s="179"/>
      <c r="SGI22" s="179"/>
      <c r="SGJ22" s="179"/>
      <c r="SGK22" s="179"/>
      <c r="SGL22" s="179"/>
      <c r="SGM22" s="179"/>
      <c r="SGN22" s="199"/>
      <c r="SGO22" s="199"/>
      <c r="SGP22" s="199"/>
      <c r="SGQ22" s="199"/>
      <c r="SGR22" s="199"/>
      <c r="SGS22" s="199"/>
      <c r="SGT22" s="199"/>
      <c r="SGU22" s="199"/>
      <c r="SGV22" s="189"/>
      <c r="SGW22" s="209"/>
      <c r="SGX22" s="179"/>
      <c r="SGY22" s="179"/>
      <c r="SGZ22" s="179"/>
      <c r="SHA22" s="179"/>
      <c r="SHB22" s="179"/>
      <c r="SHC22" s="179"/>
      <c r="SHD22" s="199"/>
      <c r="SHE22" s="199"/>
      <c r="SHF22" s="199"/>
      <c r="SHG22" s="199"/>
      <c r="SHH22" s="199"/>
      <c r="SHI22" s="199"/>
      <c r="SHJ22" s="199"/>
      <c r="SHK22" s="199"/>
      <c r="SHL22" s="189"/>
      <c r="SHM22" s="209"/>
      <c r="SHN22" s="179"/>
      <c r="SHO22" s="179"/>
      <c r="SHP22" s="179"/>
      <c r="SHQ22" s="179"/>
      <c r="SHR22" s="179"/>
      <c r="SHS22" s="179"/>
      <c r="SHT22" s="199"/>
      <c r="SHU22" s="199"/>
      <c r="SHV22" s="199"/>
      <c r="SHW22" s="199"/>
      <c r="SHX22" s="199"/>
      <c r="SHY22" s="199"/>
      <c r="SHZ22" s="199"/>
      <c r="SIA22" s="199"/>
      <c r="SIB22" s="189"/>
      <c r="SIC22" s="209"/>
      <c r="SID22" s="179"/>
      <c r="SIE22" s="179"/>
      <c r="SIF22" s="179"/>
      <c r="SIG22" s="179"/>
      <c r="SIH22" s="179"/>
      <c r="SII22" s="179"/>
      <c r="SIJ22" s="199"/>
      <c r="SIK22" s="199"/>
      <c r="SIL22" s="199"/>
      <c r="SIM22" s="199"/>
      <c r="SIN22" s="199"/>
      <c r="SIO22" s="199"/>
      <c r="SIP22" s="199"/>
      <c r="SIQ22" s="199"/>
      <c r="SIR22" s="189"/>
      <c r="SIS22" s="209"/>
      <c r="SIT22" s="179"/>
      <c r="SIU22" s="179"/>
      <c r="SIV22" s="179"/>
      <c r="SIW22" s="179"/>
      <c r="SIX22" s="179"/>
      <c r="SIY22" s="179"/>
      <c r="SIZ22" s="199"/>
      <c r="SJA22" s="199"/>
      <c r="SJB22" s="199"/>
      <c r="SJC22" s="199"/>
      <c r="SJD22" s="199"/>
      <c r="SJE22" s="199"/>
      <c r="SJF22" s="199"/>
      <c r="SJG22" s="199"/>
      <c r="SJH22" s="189"/>
      <c r="SJI22" s="209"/>
      <c r="SJJ22" s="179"/>
      <c r="SJK22" s="179"/>
      <c r="SJL22" s="179"/>
      <c r="SJM22" s="179"/>
      <c r="SJN22" s="179"/>
      <c r="SJO22" s="179"/>
      <c r="SJP22" s="199"/>
      <c r="SJQ22" s="199"/>
      <c r="SJR22" s="199"/>
      <c r="SJS22" s="199"/>
      <c r="SJT22" s="199"/>
      <c r="SJU22" s="199"/>
      <c r="SJV22" s="199"/>
      <c r="SJW22" s="199"/>
      <c r="SJX22" s="189"/>
      <c r="SJY22" s="209"/>
      <c r="SJZ22" s="179"/>
      <c r="SKA22" s="179"/>
      <c r="SKB22" s="179"/>
      <c r="SKC22" s="179"/>
      <c r="SKD22" s="179"/>
      <c r="SKE22" s="179"/>
      <c r="SKF22" s="199"/>
      <c r="SKG22" s="199"/>
      <c r="SKH22" s="199"/>
      <c r="SKI22" s="199"/>
      <c r="SKJ22" s="199"/>
      <c r="SKK22" s="199"/>
      <c r="SKL22" s="199"/>
      <c r="SKM22" s="199"/>
      <c r="SKN22" s="189"/>
      <c r="SKO22" s="209"/>
      <c r="SKP22" s="179"/>
      <c r="SKQ22" s="179"/>
      <c r="SKR22" s="179"/>
      <c r="SKS22" s="179"/>
      <c r="SKT22" s="179"/>
      <c r="SKU22" s="179"/>
      <c r="SKV22" s="199"/>
      <c r="SKW22" s="199"/>
      <c r="SKX22" s="199"/>
      <c r="SKY22" s="199"/>
      <c r="SKZ22" s="199"/>
      <c r="SLA22" s="199"/>
      <c r="SLB22" s="199"/>
      <c r="SLC22" s="199"/>
      <c r="SLD22" s="189"/>
      <c r="SLE22" s="209"/>
      <c r="SLF22" s="179"/>
      <c r="SLG22" s="179"/>
      <c r="SLH22" s="179"/>
      <c r="SLI22" s="179"/>
      <c r="SLJ22" s="179"/>
      <c r="SLK22" s="179"/>
      <c r="SLL22" s="199"/>
      <c r="SLM22" s="199"/>
      <c r="SLN22" s="199"/>
      <c r="SLO22" s="199"/>
      <c r="SLP22" s="199"/>
      <c r="SLQ22" s="199"/>
      <c r="SLR22" s="199"/>
      <c r="SLS22" s="199"/>
      <c r="SLT22" s="189"/>
      <c r="SLU22" s="209"/>
      <c r="SLV22" s="179"/>
      <c r="SLW22" s="179"/>
      <c r="SLX22" s="179"/>
      <c r="SLY22" s="179"/>
      <c r="SLZ22" s="179"/>
      <c r="SMA22" s="179"/>
      <c r="SMB22" s="199"/>
      <c r="SMC22" s="199"/>
      <c r="SMD22" s="199"/>
      <c r="SME22" s="199"/>
      <c r="SMF22" s="199"/>
      <c r="SMG22" s="199"/>
      <c r="SMH22" s="199"/>
      <c r="SMI22" s="199"/>
      <c r="SMJ22" s="189"/>
      <c r="SMK22" s="209"/>
      <c r="SML22" s="179"/>
      <c r="SMM22" s="179"/>
      <c r="SMN22" s="179"/>
      <c r="SMO22" s="179"/>
      <c r="SMP22" s="179"/>
      <c r="SMQ22" s="179"/>
      <c r="SMR22" s="199"/>
      <c r="SMS22" s="199"/>
      <c r="SMT22" s="199"/>
      <c r="SMU22" s="199"/>
      <c r="SMV22" s="199"/>
      <c r="SMW22" s="199"/>
      <c r="SMX22" s="199"/>
      <c r="SMY22" s="199"/>
      <c r="SMZ22" s="189"/>
      <c r="SNA22" s="209"/>
      <c r="SNB22" s="179"/>
      <c r="SNC22" s="179"/>
      <c r="SND22" s="179"/>
      <c r="SNE22" s="179"/>
      <c r="SNF22" s="179"/>
      <c r="SNG22" s="179"/>
      <c r="SNH22" s="199"/>
      <c r="SNI22" s="199"/>
      <c r="SNJ22" s="199"/>
      <c r="SNK22" s="199"/>
      <c r="SNL22" s="199"/>
      <c r="SNM22" s="199"/>
      <c r="SNN22" s="199"/>
      <c r="SNO22" s="199"/>
      <c r="SNP22" s="189"/>
      <c r="SNQ22" s="209"/>
      <c r="SNR22" s="179"/>
      <c r="SNS22" s="179"/>
      <c r="SNT22" s="179"/>
      <c r="SNU22" s="179"/>
      <c r="SNV22" s="179"/>
      <c r="SNW22" s="179"/>
      <c r="SNX22" s="199"/>
      <c r="SNY22" s="199"/>
      <c r="SNZ22" s="199"/>
      <c r="SOA22" s="199"/>
      <c r="SOB22" s="199"/>
      <c r="SOC22" s="199"/>
      <c r="SOD22" s="199"/>
      <c r="SOE22" s="199"/>
      <c r="SOF22" s="189"/>
      <c r="SOG22" s="209"/>
      <c r="SOH22" s="179"/>
      <c r="SOI22" s="179"/>
      <c r="SOJ22" s="179"/>
      <c r="SOK22" s="179"/>
      <c r="SOL22" s="179"/>
      <c r="SOM22" s="179"/>
      <c r="SON22" s="199"/>
      <c r="SOO22" s="199"/>
      <c r="SOP22" s="199"/>
      <c r="SOQ22" s="199"/>
      <c r="SOR22" s="199"/>
      <c r="SOS22" s="199"/>
      <c r="SOT22" s="199"/>
      <c r="SOU22" s="199"/>
      <c r="SOV22" s="189"/>
      <c r="SOW22" s="209"/>
      <c r="SOX22" s="179"/>
      <c r="SOY22" s="179"/>
      <c r="SOZ22" s="179"/>
      <c r="SPA22" s="179"/>
      <c r="SPB22" s="179"/>
      <c r="SPC22" s="179"/>
      <c r="SPD22" s="199"/>
      <c r="SPE22" s="199"/>
      <c r="SPF22" s="199"/>
      <c r="SPG22" s="199"/>
      <c r="SPH22" s="199"/>
      <c r="SPI22" s="199"/>
      <c r="SPJ22" s="199"/>
      <c r="SPK22" s="199"/>
      <c r="SPL22" s="189"/>
      <c r="SPM22" s="209"/>
      <c r="SPN22" s="179"/>
      <c r="SPO22" s="179"/>
      <c r="SPP22" s="179"/>
      <c r="SPQ22" s="179"/>
      <c r="SPR22" s="179"/>
      <c r="SPS22" s="179"/>
      <c r="SPT22" s="199"/>
      <c r="SPU22" s="199"/>
      <c r="SPV22" s="199"/>
      <c r="SPW22" s="199"/>
      <c r="SPX22" s="199"/>
      <c r="SPY22" s="199"/>
      <c r="SPZ22" s="199"/>
      <c r="SQA22" s="199"/>
      <c r="SQB22" s="189"/>
      <c r="SQC22" s="209"/>
      <c r="SQD22" s="179"/>
      <c r="SQE22" s="179"/>
      <c r="SQF22" s="179"/>
      <c r="SQG22" s="179"/>
      <c r="SQH22" s="179"/>
      <c r="SQI22" s="179"/>
      <c r="SQJ22" s="199"/>
      <c r="SQK22" s="199"/>
      <c r="SQL22" s="199"/>
      <c r="SQM22" s="199"/>
      <c r="SQN22" s="199"/>
      <c r="SQO22" s="199"/>
      <c r="SQP22" s="199"/>
      <c r="SQQ22" s="199"/>
      <c r="SQR22" s="189"/>
      <c r="SQS22" s="209"/>
      <c r="SQT22" s="179"/>
      <c r="SQU22" s="179"/>
      <c r="SQV22" s="179"/>
      <c r="SQW22" s="179"/>
      <c r="SQX22" s="179"/>
      <c r="SQY22" s="179"/>
      <c r="SQZ22" s="199"/>
      <c r="SRA22" s="199"/>
      <c r="SRB22" s="199"/>
      <c r="SRC22" s="199"/>
      <c r="SRD22" s="199"/>
      <c r="SRE22" s="199"/>
      <c r="SRF22" s="199"/>
      <c r="SRG22" s="199"/>
      <c r="SRH22" s="189"/>
      <c r="SRI22" s="209"/>
      <c r="SRJ22" s="179"/>
      <c r="SRK22" s="179"/>
      <c r="SRL22" s="179"/>
      <c r="SRM22" s="179"/>
      <c r="SRN22" s="179"/>
      <c r="SRO22" s="179"/>
      <c r="SRP22" s="199"/>
      <c r="SRQ22" s="199"/>
      <c r="SRR22" s="199"/>
      <c r="SRS22" s="199"/>
      <c r="SRT22" s="199"/>
      <c r="SRU22" s="199"/>
      <c r="SRV22" s="199"/>
      <c r="SRW22" s="199"/>
      <c r="SRX22" s="189"/>
      <c r="SRY22" s="209"/>
      <c r="SRZ22" s="179"/>
      <c r="SSA22" s="179"/>
      <c r="SSB22" s="179"/>
      <c r="SSC22" s="179"/>
      <c r="SSD22" s="179"/>
      <c r="SSE22" s="179"/>
      <c r="SSF22" s="199"/>
      <c r="SSG22" s="199"/>
      <c r="SSH22" s="199"/>
      <c r="SSI22" s="199"/>
      <c r="SSJ22" s="199"/>
      <c r="SSK22" s="199"/>
      <c r="SSL22" s="199"/>
      <c r="SSM22" s="199"/>
      <c r="SSN22" s="189"/>
      <c r="SSO22" s="209"/>
      <c r="SSP22" s="179"/>
      <c r="SSQ22" s="179"/>
      <c r="SSR22" s="179"/>
      <c r="SSS22" s="179"/>
      <c r="SST22" s="179"/>
      <c r="SSU22" s="179"/>
      <c r="SSV22" s="199"/>
      <c r="SSW22" s="199"/>
      <c r="SSX22" s="199"/>
      <c r="SSY22" s="199"/>
      <c r="SSZ22" s="199"/>
      <c r="STA22" s="199"/>
      <c r="STB22" s="199"/>
      <c r="STC22" s="199"/>
      <c r="STD22" s="189"/>
      <c r="STE22" s="209"/>
      <c r="STF22" s="179"/>
      <c r="STG22" s="179"/>
      <c r="STH22" s="179"/>
      <c r="STI22" s="179"/>
      <c r="STJ22" s="179"/>
      <c r="STK22" s="179"/>
      <c r="STL22" s="199"/>
      <c r="STM22" s="199"/>
      <c r="STN22" s="199"/>
      <c r="STO22" s="199"/>
      <c r="STP22" s="199"/>
      <c r="STQ22" s="199"/>
      <c r="STR22" s="199"/>
      <c r="STS22" s="199"/>
      <c r="STT22" s="189"/>
      <c r="STU22" s="209"/>
      <c r="STV22" s="179"/>
      <c r="STW22" s="179"/>
      <c r="STX22" s="179"/>
      <c r="STY22" s="179"/>
      <c r="STZ22" s="179"/>
      <c r="SUA22" s="179"/>
      <c r="SUB22" s="199"/>
      <c r="SUC22" s="199"/>
      <c r="SUD22" s="199"/>
      <c r="SUE22" s="199"/>
      <c r="SUF22" s="199"/>
      <c r="SUG22" s="199"/>
      <c r="SUH22" s="199"/>
      <c r="SUI22" s="199"/>
      <c r="SUJ22" s="189"/>
      <c r="SUK22" s="209"/>
      <c r="SUL22" s="179"/>
      <c r="SUM22" s="179"/>
      <c r="SUN22" s="179"/>
      <c r="SUO22" s="179"/>
      <c r="SUP22" s="179"/>
      <c r="SUQ22" s="179"/>
      <c r="SUR22" s="199"/>
      <c r="SUS22" s="199"/>
      <c r="SUT22" s="199"/>
      <c r="SUU22" s="199"/>
      <c r="SUV22" s="199"/>
      <c r="SUW22" s="199"/>
      <c r="SUX22" s="199"/>
      <c r="SUY22" s="199"/>
      <c r="SUZ22" s="189"/>
      <c r="SVA22" s="209"/>
      <c r="SVB22" s="179"/>
      <c r="SVC22" s="179"/>
      <c r="SVD22" s="179"/>
      <c r="SVE22" s="179"/>
      <c r="SVF22" s="179"/>
      <c r="SVG22" s="179"/>
      <c r="SVH22" s="199"/>
      <c r="SVI22" s="199"/>
      <c r="SVJ22" s="199"/>
      <c r="SVK22" s="199"/>
      <c r="SVL22" s="199"/>
      <c r="SVM22" s="199"/>
      <c r="SVN22" s="199"/>
      <c r="SVO22" s="199"/>
      <c r="SVP22" s="189"/>
      <c r="SVQ22" s="209"/>
      <c r="SVR22" s="179"/>
      <c r="SVS22" s="179"/>
      <c r="SVT22" s="179"/>
      <c r="SVU22" s="179"/>
      <c r="SVV22" s="179"/>
      <c r="SVW22" s="179"/>
      <c r="SVX22" s="199"/>
      <c r="SVY22" s="199"/>
      <c r="SVZ22" s="199"/>
      <c r="SWA22" s="199"/>
      <c r="SWB22" s="199"/>
      <c r="SWC22" s="199"/>
      <c r="SWD22" s="199"/>
      <c r="SWE22" s="199"/>
      <c r="SWF22" s="189"/>
      <c r="SWG22" s="209"/>
      <c r="SWH22" s="179"/>
      <c r="SWI22" s="179"/>
      <c r="SWJ22" s="179"/>
      <c r="SWK22" s="179"/>
      <c r="SWL22" s="179"/>
      <c r="SWM22" s="179"/>
      <c r="SWN22" s="199"/>
      <c r="SWO22" s="199"/>
      <c r="SWP22" s="199"/>
      <c r="SWQ22" s="199"/>
      <c r="SWR22" s="199"/>
      <c r="SWS22" s="199"/>
      <c r="SWT22" s="199"/>
      <c r="SWU22" s="199"/>
      <c r="SWV22" s="189"/>
      <c r="SWW22" s="209"/>
      <c r="SWX22" s="179"/>
      <c r="SWY22" s="179"/>
      <c r="SWZ22" s="179"/>
      <c r="SXA22" s="179"/>
      <c r="SXB22" s="179"/>
      <c r="SXC22" s="179"/>
      <c r="SXD22" s="199"/>
      <c r="SXE22" s="199"/>
      <c r="SXF22" s="199"/>
      <c r="SXG22" s="199"/>
      <c r="SXH22" s="199"/>
      <c r="SXI22" s="199"/>
      <c r="SXJ22" s="199"/>
      <c r="SXK22" s="199"/>
      <c r="SXL22" s="189"/>
      <c r="SXM22" s="209"/>
      <c r="SXN22" s="179"/>
      <c r="SXO22" s="179"/>
      <c r="SXP22" s="179"/>
      <c r="SXQ22" s="179"/>
      <c r="SXR22" s="179"/>
      <c r="SXS22" s="179"/>
      <c r="SXT22" s="199"/>
      <c r="SXU22" s="199"/>
      <c r="SXV22" s="199"/>
      <c r="SXW22" s="199"/>
      <c r="SXX22" s="199"/>
      <c r="SXY22" s="199"/>
      <c r="SXZ22" s="199"/>
      <c r="SYA22" s="199"/>
      <c r="SYB22" s="189"/>
      <c r="SYC22" s="209"/>
      <c r="SYD22" s="179"/>
      <c r="SYE22" s="179"/>
      <c r="SYF22" s="179"/>
      <c r="SYG22" s="179"/>
      <c r="SYH22" s="179"/>
      <c r="SYI22" s="179"/>
      <c r="SYJ22" s="199"/>
      <c r="SYK22" s="199"/>
      <c r="SYL22" s="199"/>
      <c r="SYM22" s="199"/>
      <c r="SYN22" s="199"/>
      <c r="SYO22" s="199"/>
      <c r="SYP22" s="199"/>
      <c r="SYQ22" s="199"/>
      <c r="SYR22" s="189"/>
      <c r="SYS22" s="209"/>
      <c r="SYT22" s="179"/>
      <c r="SYU22" s="179"/>
      <c r="SYV22" s="179"/>
      <c r="SYW22" s="179"/>
      <c r="SYX22" s="179"/>
      <c r="SYY22" s="179"/>
      <c r="SYZ22" s="199"/>
      <c r="SZA22" s="199"/>
      <c r="SZB22" s="199"/>
      <c r="SZC22" s="199"/>
      <c r="SZD22" s="199"/>
      <c r="SZE22" s="199"/>
      <c r="SZF22" s="199"/>
      <c r="SZG22" s="199"/>
      <c r="SZH22" s="189"/>
      <c r="SZI22" s="209"/>
      <c r="SZJ22" s="179"/>
      <c r="SZK22" s="179"/>
      <c r="SZL22" s="179"/>
      <c r="SZM22" s="179"/>
      <c r="SZN22" s="179"/>
      <c r="SZO22" s="179"/>
      <c r="SZP22" s="199"/>
      <c r="SZQ22" s="199"/>
      <c r="SZR22" s="199"/>
      <c r="SZS22" s="199"/>
      <c r="SZT22" s="199"/>
      <c r="SZU22" s="199"/>
      <c r="SZV22" s="199"/>
      <c r="SZW22" s="199"/>
      <c r="SZX22" s="189"/>
      <c r="SZY22" s="209"/>
      <c r="SZZ22" s="179"/>
      <c r="TAA22" s="179"/>
      <c r="TAB22" s="179"/>
      <c r="TAC22" s="179"/>
      <c r="TAD22" s="179"/>
      <c r="TAE22" s="179"/>
      <c r="TAF22" s="199"/>
      <c r="TAG22" s="199"/>
      <c r="TAH22" s="199"/>
      <c r="TAI22" s="199"/>
      <c r="TAJ22" s="199"/>
      <c r="TAK22" s="199"/>
      <c r="TAL22" s="199"/>
      <c r="TAM22" s="199"/>
      <c r="TAN22" s="189"/>
      <c r="TAO22" s="209"/>
      <c r="TAP22" s="179"/>
      <c r="TAQ22" s="179"/>
      <c r="TAR22" s="179"/>
      <c r="TAS22" s="179"/>
      <c r="TAT22" s="179"/>
      <c r="TAU22" s="179"/>
      <c r="TAV22" s="199"/>
      <c r="TAW22" s="199"/>
      <c r="TAX22" s="199"/>
      <c r="TAY22" s="199"/>
      <c r="TAZ22" s="199"/>
      <c r="TBA22" s="199"/>
      <c r="TBB22" s="199"/>
      <c r="TBC22" s="199"/>
      <c r="TBD22" s="189"/>
      <c r="TBE22" s="209"/>
      <c r="TBF22" s="179"/>
      <c r="TBG22" s="179"/>
      <c r="TBH22" s="179"/>
      <c r="TBI22" s="179"/>
      <c r="TBJ22" s="179"/>
      <c r="TBK22" s="179"/>
      <c r="TBL22" s="199"/>
      <c r="TBM22" s="199"/>
      <c r="TBN22" s="199"/>
      <c r="TBO22" s="199"/>
      <c r="TBP22" s="199"/>
      <c r="TBQ22" s="199"/>
      <c r="TBR22" s="199"/>
      <c r="TBS22" s="199"/>
      <c r="TBT22" s="189"/>
      <c r="TBU22" s="209"/>
      <c r="TBV22" s="179"/>
      <c r="TBW22" s="179"/>
      <c r="TBX22" s="179"/>
      <c r="TBY22" s="179"/>
      <c r="TBZ22" s="179"/>
      <c r="TCA22" s="179"/>
      <c r="TCB22" s="199"/>
      <c r="TCC22" s="199"/>
      <c r="TCD22" s="199"/>
      <c r="TCE22" s="199"/>
      <c r="TCF22" s="199"/>
      <c r="TCG22" s="199"/>
      <c r="TCH22" s="199"/>
      <c r="TCI22" s="199"/>
      <c r="TCJ22" s="189"/>
      <c r="TCK22" s="209"/>
      <c r="TCL22" s="179"/>
      <c r="TCM22" s="179"/>
      <c r="TCN22" s="179"/>
      <c r="TCO22" s="179"/>
      <c r="TCP22" s="179"/>
      <c r="TCQ22" s="179"/>
      <c r="TCR22" s="199"/>
      <c r="TCS22" s="199"/>
      <c r="TCT22" s="199"/>
      <c r="TCU22" s="199"/>
      <c r="TCV22" s="199"/>
      <c r="TCW22" s="199"/>
      <c r="TCX22" s="199"/>
      <c r="TCY22" s="199"/>
      <c r="TCZ22" s="189"/>
      <c r="TDA22" s="209"/>
      <c r="TDB22" s="179"/>
      <c r="TDC22" s="179"/>
      <c r="TDD22" s="179"/>
      <c r="TDE22" s="179"/>
      <c r="TDF22" s="179"/>
      <c r="TDG22" s="179"/>
      <c r="TDH22" s="199"/>
      <c r="TDI22" s="199"/>
      <c r="TDJ22" s="199"/>
      <c r="TDK22" s="199"/>
      <c r="TDL22" s="199"/>
      <c r="TDM22" s="199"/>
      <c r="TDN22" s="199"/>
      <c r="TDO22" s="199"/>
      <c r="TDP22" s="189"/>
      <c r="TDQ22" s="209"/>
      <c r="TDR22" s="179"/>
      <c r="TDS22" s="179"/>
      <c r="TDT22" s="179"/>
      <c r="TDU22" s="179"/>
      <c r="TDV22" s="179"/>
      <c r="TDW22" s="179"/>
      <c r="TDX22" s="199"/>
      <c r="TDY22" s="199"/>
      <c r="TDZ22" s="199"/>
      <c r="TEA22" s="199"/>
      <c r="TEB22" s="199"/>
      <c r="TEC22" s="199"/>
      <c r="TED22" s="199"/>
      <c r="TEE22" s="199"/>
      <c r="TEF22" s="189"/>
      <c r="TEG22" s="209"/>
      <c r="TEH22" s="179"/>
      <c r="TEI22" s="179"/>
      <c r="TEJ22" s="179"/>
      <c r="TEK22" s="179"/>
      <c r="TEL22" s="179"/>
      <c r="TEM22" s="179"/>
      <c r="TEN22" s="199"/>
      <c r="TEO22" s="199"/>
      <c r="TEP22" s="199"/>
      <c r="TEQ22" s="199"/>
      <c r="TER22" s="199"/>
      <c r="TES22" s="199"/>
      <c r="TET22" s="199"/>
      <c r="TEU22" s="199"/>
      <c r="TEV22" s="189"/>
      <c r="TEW22" s="209"/>
      <c r="TEX22" s="179"/>
      <c r="TEY22" s="179"/>
      <c r="TEZ22" s="179"/>
      <c r="TFA22" s="179"/>
      <c r="TFB22" s="179"/>
      <c r="TFC22" s="179"/>
      <c r="TFD22" s="199"/>
      <c r="TFE22" s="199"/>
      <c r="TFF22" s="199"/>
      <c r="TFG22" s="199"/>
      <c r="TFH22" s="199"/>
      <c r="TFI22" s="199"/>
      <c r="TFJ22" s="199"/>
      <c r="TFK22" s="199"/>
      <c r="TFL22" s="189"/>
      <c r="TFM22" s="209"/>
      <c r="TFN22" s="179"/>
      <c r="TFO22" s="179"/>
      <c r="TFP22" s="179"/>
      <c r="TFQ22" s="179"/>
      <c r="TFR22" s="179"/>
      <c r="TFS22" s="179"/>
      <c r="TFT22" s="199"/>
      <c r="TFU22" s="199"/>
      <c r="TFV22" s="199"/>
      <c r="TFW22" s="199"/>
      <c r="TFX22" s="199"/>
      <c r="TFY22" s="199"/>
      <c r="TFZ22" s="199"/>
      <c r="TGA22" s="199"/>
      <c r="TGB22" s="189"/>
      <c r="TGC22" s="209"/>
      <c r="TGD22" s="179"/>
      <c r="TGE22" s="179"/>
      <c r="TGF22" s="179"/>
      <c r="TGG22" s="179"/>
      <c r="TGH22" s="179"/>
      <c r="TGI22" s="179"/>
      <c r="TGJ22" s="199"/>
      <c r="TGK22" s="199"/>
      <c r="TGL22" s="199"/>
      <c r="TGM22" s="199"/>
      <c r="TGN22" s="199"/>
      <c r="TGO22" s="199"/>
      <c r="TGP22" s="199"/>
      <c r="TGQ22" s="199"/>
      <c r="TGR22" s="189"/>
      <c r="TGS22" s="209"/>
      <c r="TGT22" s="179"/>
      <c r="TGU22" s="179"/>
      <c r="TGV22" s="179"/>
      <c r="TGW22" s="179"/>
      <c r="TGX22" s="179"/>
      <c r="TGY22" s="179"/>
      <c r="TGZ22" s="199"/>
      <c r="THA22" s="199"/>
      <c r="THB22" s="199"/>
      <c r="THC22" s="199"/>
      <c r="THD22" s="199"/>
      <c r="THE22" s="199"/>
      <c r="THF22" s="199"/>
      <c r="THG22" s="199"/>
      <c r="THH22" s="189"/>
      <c r="THI22" s="209"/>
      <c r="THJ22" s="179"/>
      <c r="THK22" s="179"/>
      <c r="THL22" s="179"/>
      <c r="THM22" s="179"/>
      <c r="THN22" s="179"/>
      <c r="THO22" s="179"/>
      <c r="THP22" s="199"/>
      <c r="THQ22" s="199"/>
      <c r="THR22" s="199"/>
      <c r="THS22" s="199"/>
      <c r="THT22" s="199"/>
      <c r="THU22" s="199"/>
      <c r="THV22" s="199"/>
      <c r="THW22" s="199"/>
      <c r="THX22" s="189"/>
      <c r="THY22" s="209"/>
      <c r="THZ22" s="179"/>
      <c r="TIA22" s="179"/>
      <c r="TIB22" s="179"/>
      <c r="TIC22" s="179"/>
      <c r="TID22" s="179"/>
      <c r="TIE22" s="179"/>
      <c r="TIF22" s="199"/>
      <c r="TIG22" s="199"/>
      <c r="TIH22" s="199"/>
      <c r="TII22" s="199"/>
      <c r="TIJ22" s="199"/>
      <c r="TIK22" s="199"/>
      <c r="TIL22" s="199"/>
      <c r="TIM22" s="199"/>
      <c r="TIN22" s="189"/>
      <c r="TIO22" s="209"/>
      <c r="TIP22" s="179"/>
      <c r="TIQ22" s="179"/>
      <c r="TIR22" s="179"/>
      <c r="TIS22" s="179"/>
      <c r="TIT22" s="179"/>
      <c r="TIU22" s="179"/>
      <c r="TIV22" s="199"/>
      <c r="TIW22" s="199"/>
      <c r="TIX22" s="199"/>
      <c r="TIY22" s="199"/>
      <c r="TIZ22" s="199"/>
      <c r="TJA22" s="199"/>
      <c r="TJB22" s="199"/>
      <c r="TJC22" s="199"/>
      <c r="TJD22" s="189"/>
      <c r="TJE22" s="209"/>
      <c r="TJF22" s="179"/>
      <c r="TJG22" s="179"/>
      <c r="TJH22" s="179"/>
      <c r="TJI22" s="179"/>
      <c r="TJJ22" s="179"/>
      <c r="TJK22" s="179"/>
      <c r="TJL22" s="199"/>
      <c r="TJM22" s="199"/>
      <c r="TJN22" s="199"/>
      <c r="TJO22" s="199"/>
      <c r="TJP22" s="199"/>
      <c r="TJQ22" s="199"/>
      <c r="TJR22" s="199"/>
      <c r="TJS22" s="199"/>
      <c r="TJT22" s="189"/>
      <c r="TJU22" s="209"/>
      <c r="TJV22" s="179"/>
      <c r="TJW22" s="179"/>
      <c r="TJX22" s="179"/>
      <c r="TJY22" s="179"/>
      <c r="TJZ22" s="179"/>
      <c r="TKA22" s="179"/>
      <c r="TKB22" s="199"/>
      <c r="TKC22" s="199"/>
      <c r="TKD22" s="199"/>
      <c r="TKE22" s="199"/>
      <c r="TKF22" s="199"/>
      <c r="TKG22" s="199"/>
      <c r="TKH22" s="199"/>
      <c r="TKI22" s="199"/>
      <c r="TKJ22" s="189"/>
      <c r="TKK22" s="209"/>
      <c r="TKL22" s="179"/>
      <c r="TKM22" s="179"/>
      <c r="TKN22" s="179"/>
      <c r="TKO22" s="179"/>
      <c r="TKP22" s="179"/>
      <c r="TKQ22" s="179"/>
      <c r="TKR22" s="199"/>
      <c r="TKS22" s="199"/>
      <c r="TKT22" s="199"/>
      <c r="TKU22" s="199"/>
      <c r="TKV22" s="199"/>
      <c r="TKW22" s="199"/>
      <c r="TKX22" s="199"/>
      <c r="TKY22" s="199"/>
      <c r="TKZ22" s="189"/>
      <c r="TLA22" s="209"/>
      <c r="TLB22" s="179"/>
      <c r="TLC22" s="179"/>
      <c r="TLD22" s="179"/>
      <c r="TLE22" s="179"/>
      <c r="TLF22" s="179"/>
      <c r="TLG22" s="179"/>
      <c r="TLH22" s="199"/>
      <c r="TLI22" s="199"/>
      <c r="TLJ22" s="199"/>
      <c r="TLK22" s="199"/>
      <c r="TLL22" s="199"/>
      <c r="TLM22" s="199"/>
      <c r="TLN22" s="199"/>
      <c r="TLO22" s="199"/>
      <c r="TLP22" s="189"/>
      <c r="TLQ22" s="209"/>
      <c r="TLR22" s="179"/>
      <c r="TLS22" s="179"/>
      <c r="TLT22" s="179"/>
      <c r="TLU22" s="179"/>
      <c r="TLV22" s="179"/>
      <c r="TLW22" s="179"/>
      <c r="TLX22" s="199"/>
      <c r="TLY22" s="199"/>
      <c r="TLZ22" s="199"/>
      <c r="TMA22" s="199"/>
      <c r="TMB22" s="199"/>
      <c r="TMC22" s="199"/>
      <c r="TMD22" s="199"/>
      <c r="TME22" s="199"/>
      <c r="TMF22" s="189"/>
      <c r="TMG22" s="209"/>
      <c r="TMH22" s="179"/>
      <c r="TMI22" s="179"/>
      <c r="TMJ22" s="179"/>
      <c r="TMK22" s="179"/>
      <c r="TML22" s="179"/>
      <c r="TMM22" s="179"/>
      <c r="TMN22" s="199"/>
      <c r="TMO22" s="199"/>
      <c r="TMP22" s="199"/>
      <c r="TMQ22" s="199"/>
      <c r="TMR22" s="199"/>
      <c r="TMS22" s="199"/>
      <c r="TMT22" s="199"/>
      <c r="TMU22" s="199"/>
      <c r="TMV22" s="189"/>
      <c r="TMW22" s="209"/>
      <c r="TMX22" s="179"/>
      <c r="TMY22" s="179"/>
      <c r="TMZ22" s="179"/>
      <c r="TNA22" s="179"/>
      <c r="TNB22" s="179"/>
      <c r="TNC22" s="179"/>
      <c r="TND22" s="199"/>
      <c r="TNE22" s="199"/>
      <c r="TNF22" s="199"/>
      <c r="TNG22" s="199"/>
      <c r="TNH22" s="199"/>
      <c r="TNI22" s="199"/>
      <c r="TNJ22" s="199"/>
      <c r="TNK22" s="199"/>
      <c r="TNL22" s="189"/>
      <c r="TNM22" s="209"/>
      <c r="TNN22" s="179"/>
      <c r="TNO22" s="179"/>
      <c r="TNP22" s="179"/>
      <c r="TNQ22" s="179"/>
      <c r="TNR22" s="179"/>
      <c r="TNS22" s="179"/>
      <c r="TNT22" s="199"/>
      <c r="TNU22" s="199"/>
      <c r="TNV22" s="199"/>
      <c r="TNW22" s="199"/>
      <c r="TNX22" s="199"/>
      <c r="TNY22" s="199"/>
      <c r="TNZ22" s="199"/>
      <c r="TOA22" s="199"/>
      <c r="TOB22" s="189"/>
      <c r="TOC22" s="209"/>
      <c r="TOD22" s="179"/>
      <c r="TOE22" s="179"/>
      <c r="TOF22" s="179"/>
      <c r="TOG22" s="179"/>
      <c r="TOH22" s="179"/>
      <c r="TOI22" s="179"/>
      <c r="TOJ22" s="199"/>
      <c r="TOK22" s="199"/>
      <c r="TOL22" s="199"/>
      <c r="TOM22" s="199"/>
      <c r="TON22" s="199"/>
      <c r="TOO22" s="199"/>
      <c r="TOP22" s="199"/>
      <c r="TOQ22" s="199"/>
      <c r="TOR22" s="189"/>
      <c r="TOS22" s="209"/>
      <c r="TOT22" s="179"/>
      <c r="TOU22" s="179"/>
      <c r="TOV22" s="179"/>
      <c r="TOW22" s="179"/>
      <c r="TOX22" s="179"/>
      <c r="TOY22" s="179"/>
      <c r="TOZ22" s="199"/>
      <c r="TPA22" s="199"/>
      <c r="TPB22" s="199"/>
      <c r="TPC22" s="199"/>
      <c r="TPD22" s="199"/>
      <c r="TPE22" s="199"/>
      <c r="TPF22" s="199"/>
      <c r="TPG22" s="199"/>
      <c r="TPH22" s="189"/>
      <c r="TPI22" s="209"/>
      <c r="TPJ22" s="179"/>
      <c r="TPK22" s="179"/>
      <c r="TPL22" s="179"/>
      <c r="TPM22" s="179"/>
      <c r="TPN22" s="179"/>
      <c r="TPO22" s="179"/>
      <c r="TPP22" s="199"/>
      <c r="TPQ22" s="199"/>
      <c r="TPR22" s="199"/>
      <c r="TPS22" s="199"/>
      <c r="TPT22" s="199"/>
      <c r="TPU22" s="199"/>
      <c r="TPV22" s="199"/>
      <c r="TPW22" s="199"/>
      <c r="TPX22" s="189"/>
      <c r="TPY22" s="209"/>
      <c r="TPZ22" s="179"/>
      <c r="TQA22" s="179"/>
      <c r="TQB22" s="179"/>
      <c r="TQC22" s="179"/>
      <c r="TQD22" s="179"/>
      <c r="TQE22" s="179"/>
      <c r="TQF22" s="199"/>
      <c r="TQG22" s="199"/>
      <c r="TQH22" s="199"/>
      <c r="TQI22" s="199"/>
      <c r="TQJ22" s="199"/>
      <c r="TQK22" s="199"/>
      <c r="TQL22" s="199"/>
      <c r="TQM22" s="199"/>
      <c r="TQN22" s="189"/>
      <c r="TQO22" s="209"/>
      <c r="TQP22" s="179"/>
      <c r="TQQ22" s="179"/>
      <c r="TQR22" s="179"/>
      <c r="TQS22" s="179"/>
      <c r="TQT22" s="179"/>
      <c r="TQU22" s="179"/>
      <c r="TQV22" s="199"/>
      <c r="TQW22" s="199"/>
      <c r="TQX22" s="199"/>
      <c r="TQY22" s="199"/>
      <c r="TQZ22" s="199"/>
      <c r="TRA22" s="199"/>
      <c r="TRB22" s="199"/>
      <c r="TRC22" s="199"/>
      <c r="TRD22" s="189"/>
      <c r="TRE22" s="209"/>
      <c r="TRF22" s="179"/>
      <c r="TRG22" s="179"/>
      <c r="TRH22" s="179"/>
      <c r="TRI22" s="179"/>
      <c r="TRJ22" s="179"/>
      <c r="TRK22" s="179"/>
      <c r="TRL22" s="199"/>
      <c r="TRM22" s="199"/>
      <c r="TRN22" s="199"/>
      <c r="TRO22" s="199"/>
      <c r="TRP22" s="199"/>
      <c r="TRQ22" s="199"/>
      <c r="TRR22" s="199"/>
      <c r="TRS22" s="199"/>
      <c r="TRT22" s="189"/>
      <c r="TRU22" s="209"/>
      <c r="TRV22" s="179"/>
      <c r="TRW22" s="179"/>
      <c r="TRX22" s="179"/>
      <c r="TRY22" s="179"/>
      <c r="TRZ22" s="179"/>
      <c r="TSA22" s="179"/>
      <c r="TSB22" s="199"/>
      <c r="TSC22" s="199"/>
      <c r="TSD22" s="199"/>
      <c r="TSE22" s="199"/>
      <c r="TSF22" s="199"/>
      <c r="TSG22" s="199"/>
      <c r="TSH22" s="199"/>
      <c r="TSI22" s="199"/>
      <c r="TSJ22" s="189"/>
      <c r="TSK22" s="209"/>
      <c r="TSL22" s="179"/>
      <c r="TSM22" s="179"/>
      <c r="TSN22" s="179"/>
      <c r="TSO22" s="179"/>
      <c r="TSP22" s="179"/>
      <c r="TSQ22" s="179"/>
      <c r="TSR22" s="199"/>
      <c r="TSS22" s="199"/>
      <c r="TST22" s="199"/>
      <c r="TSU22" s="199"/>
      <c r="TSV22" s="199"/>
      <c r="TSW22" s="199"/>
      <c r="TSX22" s="199"/>
      <c r="TSY22" s="199"/>
      <c r="TSZ22" s="189"/>
      <c r="TTA22" s="209"/>
      <c r="TTB22" s="179"/>
      <c r="TTC22" s="179"/>
      <c r="TTD22" s="179"/>
      <c r="TTE22" s="179"/>
      <c r="TTF22" s="179"/>
      <c r="TTG22" s="179"/>
      <c r="TTH22" s="199"/>
      <c r="TTI22" s="199"/>
      <c r="TTJ22" s="199"/>
      <c r="TTK22" s="199"/>
      <c r="TTL22" s="199"/>
      <c r="TTM22" s="199"/>
      <c r="TTN22" s="199"/>
      <c r="TTO22" s="199"/>
      <c r="TTP22" s="189"/>
      <c r="TTQ22" s="209"/>
      <c r="TTR22" s="179"/>
      <c r="TTS22" s="179"/>
      <c r="TTT22" s="179"/>
      <c r="TTU22" s="179"/>
      <c r="TTV22" s="179"/>
      <c r="TTW22" s="179"/>
      <c r="TTX22" s="199"/>
      <c r="TTY22" s="199"/>
      <c r="TTZ22" s="199"/>
      <c r="TUA22" s="199"/>
      <c r="TUB22" s="199"/>
      <c r="TUC22" s="199"/>
      <c r="TUD22" s="199"/>
      <c r="TUE22" s="199"/>
      <c r="TUF22" s="189"/>
      <c r="TUG22" s="209"/>
      <c r="TUH22" s="179"/>
      <c r="TUI22" s="179"/>
      <c r="TUJ22" s="179"/>
      <c r="TUK22" s="179"/>
      <c r="TUL22" s="179"/>
      <c r="TUM22" s="179"/>
      <c r="TUN22" s="199"/>
      <c r="TUO22" s="199"/>
      <c r="TUP22" s="199"/>
      <c r="TUQ22" s="199"/>
      <c r="TUR22" s="199"/>
      <c r="TUS22" s="199"/>
      <c r="TUT22" s="199"/>
      <c r="TUU22" s="199"/>
      <c r="TUV22" s="189"/>
      <c r="TUW22" s="209"/>
      <c r="TUX22" s="179"/>
      <c r="TUY22" s="179"/>
      <c r="TUZ22" s="179"/>
      <c r="TVA22" s="179"/>
      <c r="TVB22" s="179"/>
      <c r="TVC22" s="179"/>
      <c r="TVD22" s="199"/>
      <c r="TVE22" s="199"/>
      <c r="TVF22" s="199"/>
      <c r="TVG22" s="199"/>
      <c r="TVH22" s="199"/>
      <c r="TVI22" s="199"/>
      <c r="TVJ22" s="199"/>
      <c r="TVK22" s="199"/>
      <c r="TVL22" s="189"/>
      <c r="TVM22" s="209"/>
      <c r="TVN22" s="179"/>
      <c r="TVO22" s="179"/>
      <c r="TVP22" s="179"/>
      <c r="TVQ22" s="179"/>
      <c r="TVR22" s="179"/>
      <c r="TVS22" s="179"/>
      <c r="TVT22" s="199"/>
      <c r="TVU22" s="199"/>
      <c r="TVV22" s="199"/>
      <c r="TVW22" s="199"/>
      <c r="TVX22" s="199"/>
      <c r="TVY22" s="199"/>
      <c r="TVZ22" s="199"/>
      <c r="TWA22" s="199"/>
      <c r="TWB22" s="189"/>
      <c r="TWC22" s="209"/>
      <c r="TWD22" s="179"/>
      <c r="TWE22" s="179"/>
      <c r="TWF22" s="179"/>
      <c r="TWG22" s="179"/>
      <c r="TWH22" s="179"/>
      <c r="TWI22" s="179"/>
      <c r="TWJ22" s="199"/>
      <c r="TWK22" s="199"/>
      <c r="TWL22" s="199"/>
      <c r="TWM22" s="199"/>
      <c r="TWN22" s="199"/>
      <c r="TWO22" s="199"/>
      <c r="TWP22" s="199"/>
      <c r="TWQ22" s="199"/>
      <c r="TWR22" s="189"/>
      <c r="TWS22" s="209"/>
      <c r="TWT22" s="179"/>
      <c r="TWU22" s="179"/>
      <c r="TWV22" s="179"/>
      <c r="TWW22" s="179"/>
      <c r="TWX22" s="179"/>
      <c r="TWY22" s="179"/>
      <c r="TWZ22" s="199"/>
      <c r="TXA22" s="199"/>
      <c r="TXB22" s="199"/>
      <c r="TXC22" s="199"/>
      <c r="TXD22" s="199"/>
      <c r="TXE22" s="199"/>
      <c r="TXF22" s="199"/>
      <c r="TXG22" s="199"/>
      <c r="TXH22" s="189"/>
      <c r="TXI22" s="209"/>
      <c r="TXJ22" s="179"/>
      <c r="TXK22" s="179"/>
      <c r="TXL22" s="179"/>
      <c r="TXM22" s="179"/>
      <c r="TXN22" s="179"/>
      <c r="TXO22" s="179"/>
      <c r="TXP22" s="199"/>
      <c r="TXQ22" s="199"/>
      <c r="TXR22" s="199"/>
      <c r="TXS22" s="199"/>
      <c r="TXT22" s="199"/>
      <c r="TXU22" s="199"/>
      <c r="TXV22" s="199"/>
      <c r="TXW22" s="199"/>
      <c r="TXX22" s="189"/>
      <c r="TXY22" s="209"/>
      <c r="TXZ22" s="179"/>
      <c r="TYA22" s="179"/>
      <c r="TYB22" s="179"/>
      <c r="TYC22" s="179"/>
      <c r="TYD22" s="179"/>
      <c r="TYE22" s="179"/>
      <c r="TYF22" s="199"/>
      <c r="TYG22" s="199"/>
      <c r="TYH22" s="199"/>
      <c r="TYI22" s="199"/>
      <c r="TYJ22" s="199"/>
      <c r="TYK22" s="199"/>
      <c r="TYL22" s="199"/>
      <c r="TYM22" s="199"/>
      <c r="TYN22" s="189"/>
      <c r="TYO22" s="209"/>
      <c r="TYP22" s="179"/>
      <c r="TYQ22" s="179"/>
      <c r="TYR22" s="179"/>
      <c r="TYS22" s="179"/>
      <c r="TYT22" s="179"/>
      <c r="TYU22" s="179"/>
      <c r="TYV22" s="199"/>
      <c r="TYW22" s="199"/>
      <c r="TYX22" s="199"/>
      <c r="TYY22" s="199"/>
      <c r="TYZ22" s="199"/>
      <c r="TZA22" s="199"/>
      <c r="TZB22" s="199"/>
      <c r="TZC22" s="199"/>
      <c r="TZD22" s="189"/>
      <c r="TZE22" s="209"/>
      <c r="TZF22" s="179"/>
      <c r="TZG22" s="179"/>
      <c r="TZH22" s="179"/>
      <c r="TZI22" s="179"/>
      <c r="TZJ22" s="179"/>
      <c r="TZK22" s="179"/>
      <c r="TZL22" s="199"/>
      <c r="TZM22" s="199"/>
      <c r="TZN22" s="199"/>
      <c r="TZO22" s="199"/>
      <c r="TZP22" s="199"/>
      <c r="TZQ22" s="199"/>
      <c r="TZR22" s="199"/>
      <c r="TZS22" s="199"/>
      <c r="TZT22" s="189"/>
      <c r="TZU22" s="209"/>
      <c r="TZV22" s="179"/>
      <c r="TZW22" s="179"/>
      <c r="TZX22" s="179"/>
      <c r="TZY22" s="179"/>
      <c r="TZZ22" s="179"/>
      <c r="UAA22" s="179"/>
      <c r="UAB22" s="199"/>
      <c r="UAC22" s="199"/>
      <c r="UAD22" s="199"/>
      <c r="UAE22" s="199"/>
      <c r="UAF22" s="199"/>
      <c r="UAG22" s="199"/>
      <c r="UAH22" s="199"/>
      <c r="UAI22" s="199"/>
      <c r="UAJ22" s="189"/>
      <c r="UAK22" s="209"/>
      <c r="UAL22" s="179"/>
      <c r="UAM22" s="179"/>
      <c r="UAN22" s="179"/>
      <c r="UAO22" s="179"/>
      <c r="UAP22" s="179"/>
      <c r="UAQ22" s="179"/>
      <c r="UAR22" s="199"/>
      <c r="UAS22" s="199"/>
      <c r="UAT22" s="199"/>
      <c r="UAU22" s="199"/>
      <c r="UAV22" s="199"/>
      <c r="UAW22" s="199"/>
      <c r="UAX22" s="199"/>
      <c r="UAY22" s="199"/>
      <c r="UAZ22" s="189"/>
      <c r="UBA22" s="209"/>
      <c r="UBB22" s="179"/>
      <c r="UBC22" s="179"/>
      <c r="UBD22" s="179"/>
      <c r="UBE22" s="179"/>
      <c r="UBF22" s="179"/>
      <c r="UBG22" s="179"/>
      <c r="UBH22" s="199"/>
      <c r="UBI22" s="199"/>
      <c r="UBJ22" s="199"/>
      <c r="UBK22" s="199"/>
      <c r="UBL22" s="199"/>
      <c r="UBM22" s="199"/>
      <c r="UBN22" s="199"/>
      <c r="UBO22" s="199"/>
      <c r="UBP22" s="189"/>
      <c r="UBQ22" s="209"/>
      <c r="UBR22" s="179"/>
      <c r="UBS22" s="179"/>
      <c r="UBT22" s="179"/>
      <c r="UBU22" s="179"/>
      <c r="UBV22" s="179"/>
      <c r="UBW22" s="179"/>
      <c r="UBX22" s="199"/>
      <c r="UBY22" s="199"/>
      <c r="UBZ22" s="199"/>
      <c r="UCA22" s="199"/>
      <c r="UCB22" s="199"/>
      <c r="UCC22" s="199"/>
      <c r="UCD22" s="199"/>
      <c r="UCE22" s="199"/>
      <c r="UCF22" s="189"/>
      <c r="UCG22" s="209"/>
      <c r="UCH22" s="179"/>
      <c r="UCI22" s="179"/>
      <c r="UCJ22" s="179"/>
      <c r="UCK22" s="179"/>
      <c r="UCL22" s="179"/>
      <c r="UCM22" s="179"/>
      <c r="UCN22" s="199"/>
      <c r="UCO22" s="199"/>
      <c r="UCP22" s="199"/>
      <c r="UCQ22" s="199"/>
      <c r="UCR22" s="199"/>
      <c r="UCS22" s="199"/>
      <c r="UCT22" s="199"/>
      <c r="UCU22" s="199"/>
      <c r="UCV22" s="189"/>
      <c r="UCW22" s="209"/>
      <c r="UCX22" s="179"/>
      <c r="UCY22" s="179"/>
      <c r="UCZ22" s="179"/>
      <c r="UDA22" s="179"/>
      <c r="UDB22" s="179"/>
      <c r="UDC22" s="179"/>
      <c r="UDD22" s="199"/>
      <c r="UDE22" s="199"/>
      <c r="UDF22" s="199"/>
      <c r="UDG22" s="199"/>
      <c r="UDH22" s="199"/>
      <c r="UDI22" s="199"/>
      <c r="UDJ22" s="199"/>
      <c r="UDK22" s="199"/>
      <c r="UDL22" s="189"/>
      <c r="UDM22" s="209"/>
      <c r="UDN22" s="179"/>
      <c r="UDO22" s="179"/>
      <c r="UDP22" s="179"/>
      <c r="UDQ22" s="179"/>
      <c r="UDR22" s="179"/>
      <c r="UDS22" s="179"/>
      <c r="UDT22" s="199"/>
      <c r="UDU22" s="199"/>
      <c r="UDV22" s="199"/>
      <c r="UDW22" s="199"/>
      <c r="UDX22" s="199"/>
      <c r="UDY22" s="199"/>
      <c r="UDZ22" s="199"/>
      <c r="UEA22" s="199"/>
      <c r="UEB22" s="189"/>
      <c r="UEC22" s="209"/>
      <c r="UED22" s="179"/>
      <c r="UEE22" s="179"/>
      <c r="UEF22" s="179"/>
      <c r="UEG22" s="179"/>
      <c r="UEH22" s="179"/>
      <c r="UEI22" s="179"/>
      <c r="UEJ22" s="199"/>
      <c r="UEK22" s="199"/>
      <c r="UEL22" s="199"/>
      <c r="UEM22" s="199"/>
      <c r="UEN22" s="199"/>
      <c r="UEO22" s="199"/>
      <c r="UEP22" s="199"/>
      <c r="UEQ22" s="199"/>
      <c r="UER22" s="189"/>
      <c r="UES22" s="209"/>
      <c r="UET22" s="179"/>
      <c r="UEU22" s="179"/>
      <c r="UEV22" s="179"/>
      <c r="UEW22" s="179"/>
      <c r="UEX22" s="179"/>
      <c r="UEY22" s="179"/>
      <c r="UEZ22" s="199"/>
      <c r="UFA22" s="199"/>
      <c r="UFB22" s="199"/>
      <c r="UFC22" s="199"/>
      <c r="UFD22" s="199"/>
      <c r="UFE22" s="199"/>
      <c r="UFF22" s="199"/>
      <c r="UFG22" s="199"/>
      <c r="UFH22" s="189"/>
      <c r="UFI22" s="209"/>
      <c r="UFJ22" s="179"/>
      <c r="UFK22" s="179"/>
      <c r="UFL22" s="179"/>
      <c r="UFM22" s="179"/>
      <c r="UFN22" s="179"/>
      <c r="UFO22" s="179"/>
      <c r="UFP22" s="199"/>
      <c r="UFQ22" s="199"/>
      <c r="UFR22" s="199"/>
      <c r="UFS22" s="199"/>
      <c r="UFT22" s="199"/>
      <c r="UFU22" s="199"/>
      <c r="UFV22" s="199"/>
      <c r="UFW22" s="199"/>
      <c r="UFX22" s="189"/>
      <c r="UFY22" s="209"/>
      <c r="UFZ22" s="179"/>
      <c r="UGA22" s="179"/>
      <c r="UGB22" s="179"/>
      <c r="UGC22" s="179"/>
      <c r="UGD22" s="179"/>
      <c r="UGE22" s="179"/>
      <c r="UGF22" s="199"/>
      <c r="UGG22" s="199"/>
      <c r="UGH22" s="199"/>
      <c r="UGI22" s="199"/>
      <c r="UGJ22" s="199"/>
      <c r="UGK22" s="199"/>
      <c r="UGL22" s="199"/>
      <c r="UGM22" s="199"/>
      <c r="UGN22" s="189"/>
      <c r="UGO22" s="209"/>
      <c r="UGP22" s="179"/>
      <c r="UGQ22" s="179"/>
      <c r="UGR22" s="179"/>
      <c r="UGS22" s="179"/>
      <c r="UGT22" s="179"/>
      <c r="UGU22" s="179"/>
      <c r="UGV22" s="199"/>
      <c r="UGW22" s="199"/>
      <c r="UGX22" s="199"/>
      <c r="UGY22" s="199"/>
      <c r="UGZ22" s="199"/>
      <c r="UHA22" s="199"/>
      <c r="UHB22" s="199"/>
      <c r="UHC22" s="199"/>
      <c r="UHD22" s="189"/>
      <c r="UHE22" s="209"/>
      <c r="UHF22" s="179"/>
      <c r="UHG22" s="179"/>
      <c r="UHH22" s="179"/>
      <c r="UHI22" s="179"/>
      <c r="UHJ22" s="179"/>
      <c r="UHK22" s="179"/>
      <c r="UHL22" s="199"/>
      <c r="UHM22" s="199"/>
      <c r="UHN22" s="199"/>
      <c r="UHO22" s="199"/>
      <c r="UHP22" s="199"/>
      <c r="UHQ22" s="199"/>
      <c r="UHR22" s="199"/>
      <c r="UHS22" s="199"/>
      <c r="UHT22" s="189"/>
      <c r="UHU22" s="209"/>
      <c r="UHV22" s="179"/>
      <c r="UHW22" s="179"/>
      <c r="UHX22" s="179"/>
      <c r="UHY22" s="179"/>
      <c r="UHZ22" s="179"/>
      <c r="UIA22" s="179"/>
      <c r="UIB22" s="199"/>
      <c r="UIC22" s="199"/>
      <c r="UID22" s="199"/>
      <c r="UIE22" s="199"/>
      <c r="UIF22" s="199"/>
      <c r="UIG22" s="199"/>
      <c r="UIH22" s="199"/>
      <c r="UII22" s="199"/>
      <c r="UIJ22" s="189"/>
      <c r="UIK22" s="209"/>
      <c r="UIL22" s="179"/>
      <c r="UIM22" s="179"/>
      <c r="UIN22" s="179"/>
      <c r="UIO22" s="179"/>
      <c r="UIP22" s="179"/>
      <c r="UIQ22" s="179"/>
      <c r="UIR22" s="199"/>
      <c r="UIS22" s="199"/>
      <c r="UIT22" s="199"/>
      <c r="UIU22" s="199"/>
      <c r="UIV22" s="199"/>
      <c r="UIW22" s="199"/>
      <c r="UIX22" s="199"/>
      <c r="UIY22" s="199"/>
      <c r="UIZ22" s="189"/>
      <c r="UJA22" s="209"/>
      <c r="UJB22" s="179"/>
      <c r="UJC22" s="179"/>
      <c r="UJD22" s="179"/>
      <c r="UJE22" s="179"/>
      <c r="UJF22" s="179"/>
      <c r="UJG22" s="179"/>
      <c r="UJH22" s="199"/>
      <c r="UJI22" s="199"/>
      <c r="UJJ22" s="199"/>
      <c r="UJK22" s="199"/>
      <c r="UJL22" s="199"/>
      <c r="UJM22" s="199"/>
      <c r="UJN22" s="199"/>
      <c r="UJO22" s="199"/>
      <c r="UJP22" s="189"/>
      <c r="UJQ22" s="209"/>
      <c r="UJR22" s="179"/>
      <c r="UJS22" s="179"/>
      <c r="UJT22" s="179"/>
      <c r="UJU22" s="179"/>
      <c r="UJV22" s="179"/>
      <c r="UJW22" s="179"/>
      <c r="UJX22" s="199"/>
      <c r="UJY22" s="199"/>
      <c r="UJZ22" s="199"/>
      <c r="UKA22" s="199"/>
      <c r="UKB22" s="199"/>
      <c r="UKC22" s="199"/>
      <c r="UKD22" s="199"/>
      <c r="UKE22" s="199"/>
      <c r="UKF22" s="189"/>
      <c r="UKG22" s="209"/>
      <c r="UKH22" s="179"/>
      <c r="UKI22" s="179"/>
      <c r="UKJ22" s="179"/>
      <c r="UKK22" s="179"/>
      <c r="UKL22" s="179"/>
      <c r="UKM22" s="179"/>
      <c r="UKN22" s="199"/>
      <c r="UKO22" s="199"/>
      <c r="UKP22" s="199"/>
      <c r="UKQ22" s="199"/>
      <c r="UKR22" s="199"/>
      <c r="UKS22" s="199"/>
      <c r="UKT22" s="199"/>
      <c r="UKU22" s="199"/>
      <c r="UKV22" s="189"/>
      <c r="UKW22" s="209"/>
      <c r="UKX22" s="179"/>
      <c r="UKY22" s="179"/>
      <c r="UKZ22" s="179"/>
      <c r="ULA22" s="179"/>
      <c r="ULB22" s="179"/>
      <c r="ULC22" s="179"/>
      <c r="ULD22" s="199"/>
      <c r="ULE22" s="199"/>
      <c r="ULF22" s="199"/>
      <c r="ULG22" s="199"/>
      <c r="ULH22" s="199"/>
      <c r="ULI22" s="199"/>
      <c r="ULJ22" s="199"/>
      <c r="ULK22" s="199"/>
      <c r="ULL22" s="189"/>
      <c r="ULM22" s="209"/>
      <c r="ULN22" s="179"/>
      <c r="ULO22" s="179"/>
      <c r="ULP22" s="179"/>
      <c r="ULQ22" s="179"/>
      <c r="ULR22" s="179"/>
      <c r="ULS22" s="179"/>
      <c r="ULT22" s="199"/>
      <c r="ULU22" s="199"/>
      <c r="ULV22" s="199"/>
      <c r="ULW22" s="199"/>
      <c r="ULX22" s="199"/>
      <c r="ULY22" s="199"/>
      <c r="ULZ22" s="199"/>
      <c r="UMA22" s="199"/>
      <c r="UMB22" s="189"/>
      <c r="UMC22" s="209"/>
      <c r="UMD22" s="179"/>
      <c r="UME22" s="179"/>
      <c r="UMF22" s="179"/>
      <c r="UMG22" s="179"/>
      <c r="UMH22" s="179"/>
      <c r="UMI22" s="179"/>
      <c r="UMJ22" s="199"/>
      <c r="UMK22" s="199"/>
      <c r="UML22" s="199"/>
      <c r="UMM22" s="199"/>
      <c r="UMN22" s="199"/>
      <c r="UMO22" s="199"/>
      <c r="UMP22" s="199"/>
      <c r="UMQ22" s="199"/>
      <c r="UMR22" s="189"/>
      <c r="UMS22" s="209"/>
      <c r="UMT22" s="179"/>
      <c r="UMU22" s="179"/>
      <c r="UMV22" s="179"/>
      <c r="UMW22" s="179"/>
      <c r="UMX22" s="179"/>
      <c r="UMY22" s="179"/>
      <c r="UMZ22" s="199"/>
      <c r="UNA22" s="199"/>
      <c r="UNB22" s="199"/>
      <c r="UNC22" s="199"/>
      <c r="UND22" s="199"/>
      <c r="UNE22" s="199"/>
      <c r="UNF22" s="199"/>
      <c r="UNG22" s="199"/>
      <c r="UNH22" s="189"/>
      <c r="UNI22" s="209"/>
      <c r="UNJ22" s="179"/>
      <c r="UNK22" s="179"/>
      <c r="UNL22" s="179"/>
      <c r="UNM22" s="179"/>
      <c r="UNN22" s="179"/>
      <c r="UNO22" s="179"/>
      <c r="UNP22" s="199"/>
      <c r="UNQ22" s="199"/>
      <c r="UNR22" s="199"/>
      <c r="UNS22" s="199"/>
      <c r="UNT22" s="199"/>
      <c r="UNU22" s="199"/>
      <c r="UNV22" s="199"/>
      <c r="UNW22" s="199"/>
      <c r="UNX22" s="189"/>
      <c r="UNY22" s="209"/>
      <c r="UNZ22" s="179"/>
      <c r="UOA22" s="179"/>
      <c r="UOB22" s="179"/>
      <c r="UOC22" s="179"/>
      <c r="UOD22" s="179"/>
      <c r="UOE22" s="179"/>
      <c r="UOF22" s="199"/>
      <c r="UOG22" s="199"/>
      <c r="UOH22" s="199"/>
      <c r="UOI22" s="199"/>
      <c r="UOJ22" s="199"/>
      <c r="UOK22" s="199"/>
      <c r="UOL22" s="199"/>
      <c r="UOM22" s="199"/>
      <c r="UON22" s="189"/>
      <c r="UOO22" s="209"/>
      <c r="UOP22" s="179"/>
      <c r="UOQ22" s="179"/>
      <c r="UOR22" s="179"/>
      <c r="UOS22" s="179"/>
      <c r="UOT22" s="179"/>
      <c r="UOU22" s="179"/>
      <c r="UOV22" s="199"/>
      <c r="UOW22" s="199"/>
      <c r="UOX22" s="199"/>
      <c r="UOY22" s="199"/>
      <c r="UOZ22" s="199"/>
      <c r="UPA22" s="199"/>
      <c r="UPB22" s="199"/>
      <c r="UPC22" s="199"/>
      <c r="UPD22" s="189"/>
      <c r="UPE22" s="209"/>
      <c r="UPF22" s="179"/>
      <c r="UPG22" s="179"/>
      <c r="UPH22" s="179"/>
      <c r="UPI22" s="179"/>
      <c r="UPJ22" s="179"/>
      <c r="UPK22" s="179"/>
      <c r="UPL22" s="199"/>
      <c r="UPM22" s="199"/>
      <c r="UPN22" s="199"/>
      <c r="UPO22" s="199"/>
      <c r="UPP22" s="199"/>
      <c r="UPQ22" s="199"/>
      <c r="UPR22" s="199"/>
      <c r="UPS22" s="199"/>
      <c r="UPT22" s="189"/>
      <c r="UPU22" s="209"/>
      <c r="UPV22" s="179"/>
      <c r="UPW22" s="179"/>
      <c r="UPX22" s="179"/>
      <c r="UPY22" s="179"/>
      <c r="UPZ22" s="179"/>
      <c r="UQA22" s="179"/>
      <c r="UQB22" s="199"/>
      <c r="UQC22" s="199"/>
      <c r="UQD22" s="199"/>
      <c r="UQE22" s="199"/>
      <c r="UQF22" s="199"/>
      <c r="UQG22" s="199"/>
      <c r="UQH22" s="199"/>
      <c r="UQI22" s="199"/>
      <c r="UQJ22" s="189"/>
      <c r="UQK22" s="209"/>
      <c r="UQL22" s="179"/>
      <c r="UQM22" s="179"/>
      <c r="UQN22" s="179"/>
      <c r="UQO22" s="179"/>
      <c r="UQP22" s="179"/>
      <c r="UQQ22" s="179"/>
      <c r="UQR22" s="199"/>
      <c r="UQS22" s="199"/>
      <c r="UQT22" s="199"/>
      <c r="UQU22" s="199"/>
      <c r="UQV22" s="199"/>
      <c r="UQW22" s="199"/>
      <c r="UQX22" s="199"/>
      <c r="UQY22" s="199"/>
      <c r="UQZ22" s="189"/>
      <c r="URA22" s="209"/>
      <c r="URB22" s="179"/>
      <c r="URC22" s="179"/>
      <c r="URD22" s="179"/>
      <c r="URE22" s="179"/>
      <c r="URF22" s="179"/>
      <c r="URG22" s="179"/>
      <c r="URH22" s="199"/>
      <c r="URI22" s="199"/>
      <c r="URJ22" s="199"/>
      <c r="URK22" s="199"/>
      <c r="URL22" s="199"/>
      <c r="URM22" s="199"/>
      <c r="URN22" s="199"/>
      <c r="URO22" s="199"/>
      <c r="URP22" s="189"/>
      <c r="URQ22" s="209"/>
      <c r="URR22" s="179"/>
      <c r="URS22" s="179"/>
      <c r="URT22" s="179"/>
      <c r="URU22" s="179"/>
      <c r="URV22" s="179"/>
      <c r="URW22" s="179"/>
      <c r="URX22" s="199"/>
      <c r="URY22" s="199"/>
      <c r="URZ22" s="199"/>
      <c r="USA22" s="199"/>
      <c r="USB22" s="199"/>
      <c r="USC22" s="199"/>
      <c r="USD22" s="199"/>
      <c r="USE22" s="199"/>
      <c r="USF22" s="189"/>
      <c r="USG22" s="209"/>
      <c r="USH22" s="179"/>
      <c r="USI22" s="179"/>
      <c r="USJ22" s="179"/>
      <c r="USK22" s="179"/>
      <c r="USL22" s="179"/>
      <c r="USM22" s="179"/>
      <c r="USN22" s="199"/>
      <c r="USO22" s="199"/>
      <c r="USP22" s="199"/>
      <c r="USQ22" s="199"/>
      <c r="USR22" s="199"/>
      <c r="USS22" s="199"/>
      <c r="UST22" s="199"/>
      <c r="USU22" s="199"/>
      <c r="USV22" s="189"/>
      <c r="USW22" s="209"/>
      <c r="USX22" s="179"/>
      <c r="USY22" s="179"/>
      <c r="USZ22" s="179"/>
      <c r="UTA22" s="179"/>
      <c r="UTB22" s="179"/>
      <c r="UTC22" s="179"/>
      <c r="UTD22" s="199"/>
      <c r="UTE22" s="199"/>
      <c r="UTF22" s="199"/>
      <c r="UTG22" s="199"/>
      <c r="UTH22" s="199"/>
      <c r="UTI22" s="199"/>
      <c r="UTJ22" s="199"/>
      <c r="UTK22" s="199"/>
      <c r="UTL22" s="189"/>
      <c r="UTM22" s="209"/>
      <c r="UTN22" s="179"/>
      <c r="UTO22" s="179"/>
      <c r="UTP22" s="179"/>
      <c r="UTQ22" s="179"/>
      <c r="UTR22" s="179"/>
      <c r="UTS22" s="179"/>
      <c r="UTT22" s="199"/>
      <c r="UTU22" s="199"/>
      <c r="UTV22" s="199"/>
      <c r="UTW22" s="199"/>
      <c r="UTX22" s="199"/>
      <c r="UTY22" s="199"/>
      <c r="UTZ22" s="199"/>
      <c r="UUA22" s="199"/>
      <c r="UUB22" s="189"/>
      <c r="UUC22" s="209"/>
      <c r="UUD22" s="179"/>
      <c r="UUE22" s="179"/>
      <c r="UUF22" s="179"/>
      <c r="UUG22" s="179"/>
      <c r="UUH22" s="179"/>
      <c r="UUI22" s="179"/>
      <c r="UUJ22" s="199"/>
      <c r="UUK22" s="199"/>
      <c r="UUL22" s="199"/>
      <c r="UUM22" s="199"/>
      <c r="UUN22" s="199"/>
      <c r="UUO22" s="199"/>
      <c r="UUP22" s="199"/>
      <c r="UUQ22" s="199"/>
      <c r="UUR22" s="189"/>
      <c r="UUS22" s="209"/>
      <c r="UUT22" s="179"/>
      <c r="UUU22" s="179"/>
      <c r="UUV22" s="179"/>
      <c r="UUW22" s="179"/>
      <c r="UUX22" s="179"/>
      <c r="UUY22" s="179"/>
      <c r="UUZ22" s="199"/>
      <c r="UVA22" s="199"/>
      <c r="UVB22" s="199"/>
      <c r="UVC22" s="199"/>
      <c r="UVD22" s="199"/>
      <c r="UVE22" s="199"/>
      <c r="UVF22" s="199"/>
      <c r="UVG22" s="199"/>
      <c r="UVH22" s="189"/>
      <c r="UVI22" s="209"/>
      <c r="UVJ22" s="179"/>
      <c r="UVK22" s="179"/>
      <c r="UVL22" s="179"/>
      <c r="UVM22" s="179"/>
      <c r="UVN22" s="179"/>
      <c r="UVO22" s="179"/>
      <c r="UVP22" s="199"/>
      <c r="UVQ22" s="199"/>
      <c r="UVR22" s="199"/>
      <c r="UVS22" s="199"/>
      <c r="UVT22" s="199"/>
      <c r="UVU22" s="199"/>
      <c r="UVV22" s="199"/>
      <c r="UVW22" s="199"/>
      <c r="UVX22" s="189"/>
      <c r="UVY22" s="209"/>
      <c r="UVZ22" s="179"/>
      <c r="UWA22" s="179"/>
      <c r="UWB22" s="179"/>
      <c r="UWC22" s="179"/>
      <c r="UWD22" s="179"/>
      <c r="UWE22" s="179"/>
      <c r="UWF22" s="199"/>
      <c r="UWG22" s="199"/>
      <c r="UWH22" s="199"/>
      <c r="UWI22" s="199"/>
      <c r="UWJ22" s="199"/>
      <c r="UWK22" s="199"/>
      <c r="UWL22" s="199"/>
      <c r="UWM22" s="199"/>
      <c r="UWN22" s="189"/>
      <c r="UWO22" s="209"/>
      <c r="UWP22" s="179"/>
      <c r="UWQ22" s="179"/>
      <c r="UWR22" s="179"/>
      <c r="UWS22" s="179"/>
      <c r="UWT22" s="179"/>
      <c r="UWU22" s="179"/>
      <c r="UWV22" s="199"/>
      <c r="UWW22" s="199"/>
      <c r="UWX22" s="199"/>
      <c r="UWY22" s="199"/>
      <c r="UWZ22" s="199"/>
      <c r="UXA22" s="199"/>
      <c r="UXB22" s="199"/>
      <c r="UXC22" s="199"/>
      <c r="UXD22" s="189"/>
      <c r="UXE22" s="209"/>
      <c r="UXF22" s="179"/>
      <c r="UXG22" s="179"/>
      <c r="UXH22" s="179"/>
      <c r="UXI22" s="179"/>
      <c r="UXJ22" s="179"/>
      <c r="UXK22" s="179"/>
      <c r="UXL22" s="199"/>
      <c r="UXM22" s="199"/>
      <c r="UXN22" s="199"/>
      <c r="UXO22" s="199"/>
      <c r="UXP22" s="199"/>
      <c r="UXQ22" s="199"/>
      <c r="UXR22" s="199"/>
      <c r="UXS22" s="199"/>
      <c r="UXT22" s="189"/>
      <c r="UXU22" s="209"/>
      <c r="UXV22" s="179"/>
      <c r="UXW22" s="179"/>
      <c r="UXX22" s="179"/>
      <c r="UXY22" s="179"/>
      <c r="UXZ22" s="179"/>
      <c r="UYA22" s="179"/>
      <c r="UYB22" s="199"/>
      <c r="UYC22" s="199"/>
      <c r="UYD22" s="199"/>
      <c r="UYE22" s="199"/>
      <c r="UYF22" s="199"/>
      <c r="UYG22" s="199"/>
      <c r="UYH22" s="199"/>
      <c r="UYI22" s="199"/>
      <c r="UYJ22" s="189"/>
      <c r="UYK22" s="209"/>
      <c r="UYL22" s="179"/>
      <c r="UYM22" s="179"/>
      <c r="UYN22" s="179"/>
      <c r="UYO22" s="179"/>
      <c r="UYP22" s="179"/>
      <c r="UYQ22" s="179"/>
      <c r="UYR22" s="199"/>
      <c r="UYS22" s="199"/>
      <c r="UYT22" s="199"/>
      <c r="UYU22" s="199"/>
      <c r="UYV22" s="199"/>
      <c r="UYW22" s="199"/>
      <c r="UYX22" s="199"/>
      <c r="UYY22" s="199"/>
      <c r="UYZ22" s="189"/>
      <c r="UZA22" s="209"/>
      <c r="UZB22" s="179"/>
      <c r="UZC22" s="179"/>
      <c r="UZD22" s="179"/>
      <c r="UZE22" s="179"/>
      <c r="UZF22" s="179"/>
      <c r="UZG22" s="179"/>
      <c r="UZH22" s="199"/>
      <c r="UZI22" s="199"/>
      <c r="UZJ22" s="199"/>
      <c r="UZK22" s="199"/>
      <c r="UZL22" s="199"/>
      <c r="UZM22" s="199"/>
      <c r="UZN22" s="199"/>
      <c r="UZO22" s="199"/>
      <c r="UZP22" s="189"/>
      <c r="UZQ22" s="209"/>
      <c r="UZR22" s="179"/>
      <c r="UZS22" s="179"/>
      <c r="UZT22" s="179"/>
      <c r="UZU22" s="179"/>
      <c r="UZV22" s="179"/>
      <c r="UZW22" s="179"/>
      <c r="UZX22" s="199"/>
      <c r="UZY22" s="199"/>
      <c r="UZZ22" s="199"/>
      <c r="VAA22" s="199"/>
      <c r="VAB22" s="199"/>
      <c r="VAC22" s="199"/>
      <c r="VAD22" s="199"/>
      <c r="VAE22" s="199"/>
      <c r="VAF22" s="189"/>
      <c r="VAG22" s="209"/>
      <c r="VAH22" s="179"/>
      <c r="VAI22" s="179"/>
      <c r="VAJ22" s="179"/>
      <c r="VAK22" s="179"/>
      <c r="VAL22" s="179"/>
      <c r="VAM22" s="179"/>
      <c r="VAN22" s="199"/>
      <c r="VAO22" s="199"/>
      <c r="VAP22" s="199"/>
      <c r="VAQ22" s="199"/>
      <c r="VAR22" s="199"/>
      <c r="VAS22" s="199"/>
      <c r="VAT22" s="199"/>
      <c r="VAU22" s="199"/>
      <c r="VAV22" s="189"/>
      <c r="VAW22" s="209"/>
      <c r="VAX22" s="179"/>
      <c r="VAY22" s="179"/>
      <c r="VAZ22" s="179"/>
      <c r="VBA22" s="179"/>
      <c r="VBB22" s="179"/>
      <c r="VBC22" s="179"/>
      <c r="VBD22" s="199"/>
      <c r="VBE22" s="199"/>
      <c r="VBF22" s="199"/>
      <c r="VBG22" s="199"/>
      <c r="VBH22" s="199"/>
      <c r="VBI22" s="199"/>
      <c r="VBJ22" s="199"/>
      <c r="VBK22" s="199"/>
      <c r="VBL22" s="189"/>
      <c r="VBM22" s="209"/>
      <c r="VBN22" s="179"/>
      <c r="VBO22" s="179"/>
      <c r="VBP22" s="179"/>
      <c r="VBQ22" s="179"/>
      <c r="VBR22" s="179"/>
      <c r="VBS22" s="179"/>
      <c r="VBT22" s="199"/>
      <c r="VBU22" s="199"/>
      <c r="VBV22" s="199"/>
      <c r="VBW22" s="199"/>
      <c r="VBX22" s="199"/>
      <c r="VBY22" s="199"/>
      <c r="VBZ22" s="199"/>
      <c r="VCA22" s="199"/>
      <c r="VCB22" s="189"/>
      <c r="VCC22" s="209"/>
      <c r="VCD22" s="179"/>
      <c r="VCE22" s="179"/>
      <c r="VCF22" s="179"/>
      <c r="VCG22" s="179"/>
      <c r="VCH22" s="179"/>
      <c r="VCI22" s="179"/>
      <c r="VCJ22" s="199"/>
      <c r="VCK22" s="199"/>
      <c r="VCL22" s="199"/>
      <c r="VCM22" s="199"/>
      <c r="VCN22" s="199"/>
      <c r="VCO22" s="199"/>
      <c r="VCP22" s="199"/>
      <c r="VCQ22" s="199"/>
      <c r="VCR22" s="189"/>
      <c r="VCS22" s="209"/>
      <c r="VCT22" s="179"/>
      <c r="VCU22" s="179"/>
      <c r="VCV22" s="179"/>
      <c r="VCW22" s="179"/>
      <c r="VCX22" s="179"/>
      <c r="VCY22" s="179"/>
      <c r="VCZ22" s="199"/>
      <c r="VDA22" s="199"/>
      <c r="VDB22" s="199"/>
      <c r="VDC22" s="199"/>
      <c r="VDD22" s="199"/>
      <c r="VDE22" s="199"/>
      <c r="VDF22" s="199"/>
      <c r="VDG22" s="199"/>
      <c r="VDH22" s="189"/>
      <c r="VDI22" s="209"/>
      <c r="VDJ22" s="179"/>
      <c r="VDK22" s="179"/>
      <c r="VDL22" s="179"/>
      <c r="VDM22" s="179"/>
      <c r="VDN22" s="179"/>
      <c r="VDO22" s="179"/>
      <c r="VDP22" s="199"/>
      <c r="VDQ22" s="199"/>
      <c r="VDR22" s="199"/>
      <c r="VDS22" s="199"/>
      <c r="VDT22" s="199"/>
      <c r="VDU22" s="199"/>
      <c r="VDV22" s="199"/>
      <c r="VDW22" s="199"/>
      <c r="VDX22" s="189"/>
      <c r="VDY22" s="209"/>
      <c r="VDZ22" s="179"/>
      <c r="VEA22" s="179"/>
      <c r="VEB22" s="179"/>
      <c r="VEC22" s="179"/>
      <c r="VED22" s="179"/>
      <c r="VEE22" s="179"/>
      <c r="VEF22" s="199"/>
      <c r="VEG22" s="199"/>
      <c r="VEH22" s="199"/>
      <c r="VEI22" s="199"/>
      <c r="VEJ22" s="199"/>
      <c r="VEK22" s="199"/>
      <c r="VEL22" s="199"/>
      <c r="VEM22" s="199"/>
      <c r="VEN22" s="189"/>
      <c r="VEO22" s="209"/>
      <c r="VEP22" s="179"/>
      <c r="VEQ22" s="179"/>
      <c r="VER22" s="179"/>
      <c r="VES22" s="179"/>
      <c r="VET22" s="179"/>
      <c r="VEU22" s="179"/>
      <c r="VEV22" s="199"/>
      <c r="VEW22" s="199"/>
      <c r="VEX22" s="199"/>
      <c r="VEY22" s="199"/>
      <c r="VEZ22" s="199"/>
      <c r="VFA22" s="199"/>
      <c r="VFB22" s="199"/>
      <c r="VFC22" s="199"/>
      <c r="VFD22" s="189"/>
      <c r="VFE22" s="209"/>
      <c r="VFF22" s="179"/>
      <c r="VFG22" s="179"/>
      <c r="VFH22" s="179"/>
      <c r="VFI22" s="179"/>
      <c r="VFJ22" s="179"/>
      <c r="VFK22" s="179"/>
      <c r="VFL22" s="199"/>
      <c r="VFM22" s="199"/>
      <c r="VFN22" s="199"/>
      <c r="VFO22" s="199"/>
      <c r="VFP22" s="199"/>
      <c r="VFQ22" s="199"/>
      <c r="VFR22" s="199"/>
      <c r="VFS22" s="199"/>
      <c r="VFT22" s="189"/>
      <c r="VFU22" s="209"/>
      <c r="VFV22" s="179"/>
      <c r="VFW22" s="179"/>
      <c r="VFX22" s="179"/>
      <c r="VFY22" s="179"/>
      <c r="VFZ22" s="179"/>
      <c r="VGA22" s="179"/>
      <c r="VGB22" s="199"/>
      <c r="VGC22" s="199"/>
      <c r="VGD22" s="199"/>
      <c r="VGE22" s="199"/>
      <c r="VGF22" s="199"/>
      <c r="VGG22" s="199"/>
      <c r="VGH22" s="199"/>
      <c r="VGI22" s="199"/>
      <c r="VGJ22" s="189"/>
      <c r="VGK22" s="209"/>
      <c r="VGL22" s="179"/>
      <c r="VGM22" s="179"/>
      <c r="VGN22" s="179"/>
      <c r="VGO22" s="179"/>
      <c r="VGP22" s="179"/>
      <c r="VGQ22" s="179"/>
      <c r="VGR22" s="199"/>
      <c r="VGS22" s="199"/>
      <c r="VGT22" s="199"/>
      <c r="VGU22" s="199"/>
      <c r="VGV22" s="199"/>
      <c r="VGW22" s="199"/>
      <c r="VGX22" s="199"/>
      <c r="VGY22" s="199"/>
      <c r="VGZ22" s="189"/>
      <c r="VHA22" s="209"/>
      <c r="VHB22" s="179"/>
      <c r="VHC22" s="179"/>
      <c r="VHD22" s="179"/>
      <c r="VHE22" s="179"/>
      <c r="VHF22" s="179"/>
      <c r="VHG22" s="179"/>
      <c r="VHH22" s="199"/>
      <c r="VHI22" s="199"/>
      <c r="VHJ22" s="199"/>
      <c r="VHK22" s="199"/>
      <c r="VHL22" s="199"/>
      <c r="VHM22" s="199"/>
      <c r="VHN22" s="199"/>
      <c r="VHO22" s="199"/>
      <c r="VHP22" s="189"/>
      <c r="VHQ22" s="209"/>
      <c r="VHR22" s="179"/>
      <c r="VHS22" s="179"/>
      <c r="VHT22" s="179"/>
      <c r="VHU22" s="179"/>
      <c r="VHV22" s="179"/>
      <c r="VHW22" s="179"/>
      <c r="VHX22" s="199"/>
      <c r="VHY22" s="199"/>
      <c r="VHZ22" s="199"/>
      <c r="VIA22" s="199"/>
      <c r="VIB22" s="199"/>
      <c r="VIC22" s="199"/>
      <c r="VID22" s="199"/>
      <c r="VIE22" s="199"/>
      <c r="VIF22" s="189"/>
      <c r="VIG22" s="209"/>
      <c r="VIH22" s="179"/>
      <c r="VII22" s="179"/>
      <c r="VIJ22" s="179"/>
      <c r="VIK22" s="179"/>
      <c r="VIL22" s="179"/>
      <c r="VIM22" s="179"/>
      <c r="VIN22" s="199"/>
      <c r="VIO22" s="199"/>
      <c r="VIP22" s="199"/>
      <c r="VIQ22" s="199"/>
      <c r="VIR22" s="199"/>
      <c r="VIS22" s="199"/>
      <c r="VIT22" s="199"/>
      <c r="VIU22" s="199"/>
      <c r="VIV22" s="189"/>
      <c r="VIW22" s="209"/>
      <c r="VIX22" s="179"/>
      <c r="VIY22" s="179"/>
      <c r="VIZ22" s="179"/>
      <c r="VJA22" s="179"/>
      <c r="VJB22" s="179"/>
      <c r="VJC22" s="179"/>
      <c r="VJD22" s="199"/>
      <c r="VJE22" s="199"/>
      <c r="VJF22" s="199"/>
      <c r="VJG22" s="199"/>
      <c r="VJH22" s="199"/>
      <c r="VJI22" s="199"/>
      <c r="VJJ22" s="199"/>
      <c r="VJK22" s="199"/>
      <c r="VJL22" s="189"/>
      <c r="VJM22" s="209"/>
      <c r="VJN22" s="179"/>
      <c r="VJO22" s="179"/>
      <c r="VJP22" s="179"/>
      <c r="VJQ22" s="179"/>
      <c r="VJR22" s="179"/>
      <c r="VJS22" s="179"/>
      <c r="VJT22" s="199"/>
      <c r="VJU22" s="199"/>
      <c r="VJV22" s="199"/>
      <c r="VJW22" s="199"/>
      <c r="VJX22" s="199"/>
      <c r="VJY22" s="199"/>
      <c r="VJZ22" s="199"/>
      <c r="VKA22" s="199"/>
      <c r="VKB22" s="189"/>
      <c r="VKC22" s="209"/>
      <c r="VKD22" s="179"/>
      <c r="VKE22" s="179"/>
      <c r="VKF22" s="179"/>
      <c r="VKG22" s="179"/>
      <c r="VKH22" s="179"/>
      <c r="VKI22" s="179"/>
      <c r="VKJ22" s="199"/>
      <c r="VKK22" s="199"/>
      <c r="VKL22" s="199"/>
      <c r="VKM22" s="199"/>
      <c r="VKN22" s="199"/>
      <c r="VKO22" s="199"/>
      <c r="VKP22" s="199"/>
      <c r="VKQ22" s="199"/>
      <c r="VKR22" s="189"/>
      <c r="VKS22" s="209"/>
      <c r="VKT22" s="179"/>
      <c r="VKU22" s="179"/>
      <c r="VKV22" s="179"/>
      <c r="VKW22" s="179"/>
      <c r="VKX22" s="179"/>
      <c r="VKY22" s="179"/>
      <c r="VKZ22" s="199"/>
      <c r="VLA22" s="199"/>
      <c r="VLB22" s="199"/>
      <c r="VLC22" s="199"/>
      <c r="VLD22" s="199"/>
      <c r="VLE22" s="199"/>
      <c r="VLF22" s="199"/>
      <c r="VLG22" s="199"/>
      <c r="VLH22" s="189"/>
      <c r="VLI22" s="209"/>
      <c r="VLJ22" s="179"/>
      <c r="VLK22" s="179"/>
      <c r="VLL22" s="179"/>
      <c r="VLM22" s="179"/>
      <c r="VLN22" s="179"/>
      <c r="VLO22" s="179"/>
      <c r="VLP22" s="199"/>
      <c r="VLQ22" s="199"/>
      <c r="VLR22" s="199"/>
      <c r="VLS22" s="199"/>
      <c r="VLT22" s="199"/>
      <c r="VLU22" s="199"/>
      <c r="VLV22" s="199"/>
      <c r="VLW22" s="199"/>
      <c r="VLX22" s="189"/>
      <c r="VLY22" s="209"/>
      <c r="VLZ22" s="179"/>
      <c r="VMA22" s="179"/>
      <c r="VMB22" s="179"/>
      <c r="VMC22" s="179"/>
      <c r="VMD22" s="179"/>
      <c r="VME22" s="179"/>
      <c r="VMF22" s="199"/>
      <c r="VMG22" s="199"/>
      <c r="VMH22" s="199"/>
      <c r="VMI22" s="199"/>
      <c r="VMJ22" s="199"/>
      <c r="VMK22" s="199"/>
      <c r="VML22" s="199"/>
      <c r="VMM22" s="199"/>
      <c r="VMN22" s="189"/>
      <c r="VMO22" s="209"/>
      <c r="VMP22" s="179"/>
      <c r="VMQ22" s="179"/>
      <c r="VMR22" s="179"/>
      <c r="VMS22" s="179"/>
      <c r="VMT22" s="179"/>
      <c r="VMU22" s="179"/>
      <c r="VMV22" s="199"/>
      <c r="VMW22" s="199"/>
      <c r="VMX22" s="199"/>
      <c r="VMY22" s="199"/>
      <c r="VMZ22" s="199"/>
      <c r="VNA22" s="199"/>
      <c r="VNB22" s="199"/>
      <c r="VNC22" s="199"/>
      <c r="VND22" s="189"/>
      <c r="VNE22" s="209"/>
      <c r="VNF22" s="179"/>
      <c r="VNG22" s="179"/>
      <c r="VNH22" s="179"/>
      <c r="VNI22" s="179"/>
      <c r="VNJ22" s="179"/>
      <c r="VNK22" s="179"/>
      <c r="VNL22" s="199"/>
      <c r="VNM22" s="199"/>
      <c r="VNN22" s="199"/>
      <c r="VNO22" s="199"/>
      <c r="VNP22" s="199"/>
      <c r="VNQ22" s="199"/>
      <c r="VNR22" s="199"/>
      <c r="VNS22" s="199"/>
      <c r="VNT22" s="189"/>
      <c r="VNU22" s="209"/>
      <c r="VNV22" s="179"/>
      <c r="VNW22" s="179"/>
      <c r="VNX22" s="179"/>
      <c r="VNY22" s="179"/>
      <c r="VNZ22" s="179"/>
      <c r="VOA22" s="179"/>
      <c r="VOB22" s="199"/>
      <c r="VOC22" s="199"/>
      <c r="VOD22" s="199"/>
      <c r="VOE22" s="199"/>
      <c r="VOF22" s="199"/>
      <c r="VOG22" s="199"/>
      <c r="VOH22" s="199"/>
      <c r="VOI22" s="199"/>
      <c r="VOJ22" s="189"/>
      <c r="VOK22" s="209"/>
      <c r="VOL22" s="179"/>
      <c r="VOM22" s="179"/>
      <c r="VON22" s="179"/>
      <c r="VOO22" s="179"/>
      <c r="VOP22" s="179"/>
      <c r="VOQ22" s="179"/>
      <c r="VOR22" s="199"/>
      <c r="VOS22" s="199"/>
      <c r="VOT22" s="199"/>
      <c r="VOU22" s="199"/>
      <c r="VOV22" s="199"/>
      <c r="VOW22" s="199"/>
      <c r="VOX22" s="199"/>
      <c r="VOY22" s="199"/>
      <c r="VOZ22" s="189"/>
      <c r="VPA22" s="209"/>
      <c r="VPB22" s="179"/>
      <c r="VPC22" s="179"/>
      <c r="VPD22" s="179"/>
      <c r="VPE22" s="179"/>
      <c r="VPF22" s="179"/>
      <c r="VPG22" s="179"/>
      <c r="VPH22" s="199"/>
      <c r="VPI22" s="199"/>
      <c r="VPJ22" s="199"/>
      <c r="VPK22" s="199"/>
      <c r="VPL22" s="199"/>
      <c r="VPM22" s="199"/>
      <c r="VPN22" s="199"/>
      <c r="VPO22" s="199"/>
      <c r="VPP22" s="189"/>
      <c r="VPQ22" s="209"/>
      <c r="VPR22" s="179"/>
      <c r="VPS22" s="179"/>
      <c r="VPT22" s="179"/>
      <c r="VPU22" s="179"/>
      <c r="VPV22" s="179"/>
      <c r="VPW22" s="179"/>
      <c r="VPX22" s="199"/>
      <c r="VPY22" s="199"/>
      <c r="VPZ22" s="199"/>
      <c r="VQA22" s="199"/>
      <c r="VQB22" s="199"/>
      <c r="VQC22" s="199"/>
      <c r="VQD22" s="199"/>
      <c r="VQE22" s="199"/>
      <c r="VQF22" s="189"/>
      <c r="VQG22" s="209"/>
      <c r="VQH22" s="179"/>
      <c r="VQI22" s="179"/>
      <c r="VQJ22" s="179"/>
      <c r="VQK22" s="179"/>
      <c r="VQL22" s="179"/>
      <c r="VQM22" s="179"/>
      <c r="VQN22" s="199"/>
      <c r="VQO22" s="199"/>
      <c r="VQP22" s="199"/>
      <c r="VQQ22" s="199"/>
      <c r="VQR22" s="199"/>
      <c r="VQS22" s="199"/>
      <c r="VQT22" s="199"/>
      <c r="VQU22" s="199"/>
      <c r="VQV22" s="189"/>
      <c r="VQW22" s="209"/>
      <c r="VQX22" s="179"/>
      <c r="VQY22" s="179"/>
      <c r="VQZ22" s="179"/>
      <c r="VRA22" s="179"/>
      <c r="VRB22" s="179"/>
      <c r="VRC22" s="179"/>
      <c r="VRD22" s="199"/>
      <c r="VRE22" s="199"/>
      <c r="VRF22" s="199"/>
      <c r="VRG22" s="199"/>
      <c r="VRH22" s="199"/>
      <c r="VRI22" s="199"/>
      <c r="VRJ22" s="199"/>
      <c r="VRK22" s="199"/>
      <c r="VRL22" s="189"/>
      <c r="VRM22" s="209"/>
      <c r="VRN22" s="179"/>
      <c r="VRO22" s="179"/>
      <c r="VRP22" s="179"/>
      <c r="VRQ22" s="179"/>
      <c r="VRR22" s="179"/>
      <c r="VRS22" s="179"/>
      <c r="VRT22" s="199"/>
      <c r="VRU22" s="199"/>
      <c r="VRV22" s="199"/>
      <c r="VRW22" s="199"/>
      <c r="VRX22" s="199"/>
      <c r="VRY22" s="199"/>
      <c r="VRZ22" s="199"/>
      <c r="VSA22" s="199"/>
      <c r="VSB22" s="189"/>
      <c r="VSC22" s="209"/>
      <c r="VSD22" s="179"/>
      <c r="VSE22" s="179"/>
      <c r="VSF22" s="179"/>
      <c r="VSG22" s="179"/>
      <c r="VSH22" s="179"/>
      <c r="VSI22" s="179"/>
      <c r="VSJ22" s="199"/>
      <c r="VSK22" s="199"/>
      <c r="VSL22" s="199"/>
      <c r="VSM22" s="199"/>
      <c r="VSN22" s="199"/>
      <c r="VSO22" s="199"/>
      <c r="VSP22" s="199"/>
      <c r="VSQ22" s="199"/>
      <c r="VSR22" s="189"/>
      <c r="VSS22" s="209"/>
      <c r="VST22" s="179"/>
      <c r="VSU22" s="179"/>
      <c r="VSV22" s="179"/>
      <c r="VSW22" s="179"/>
      <c r="VSX22" s="179"/>
      <c r="VSY22" s="179"/>
      <c r="VSZ22" s="199"/>
      <c r="VTA22" s="199"/>
      <c r="VTB22" s="199"/>
      <c r="VTC22" s="199"/>
      <c r="VTD22" s="199"/>
      <c r="VTE22" s="199"/>
      <c r="VTF22" s="199"/>
      <c r="VTG22" s="199"/>
      <c r="VTH22" s="189"/>
      <c r="VTI22" s="209"/>
      <c r="VTJ22" s="179"/>
      <c r="VTK22" s="179"/>
      <c r="VTL22" s="179"/>
      <c r="VTM22" s="179"/>
      <c r="VTN22" s="179"/>
      <c r="VTO22" s="179"/>
      <c r="VTP22" s="199"/>
      <c r="VTQ22" s="199"/>
      <c r="VTR22" s="199"/>
      <c r="VTS22" s="199"/>
      <c r="VTT22" s="199"/>
      <c r="VTU22" s="199"/>
      <c r="VTV22" s="199"/>
      <c r="VTW22" s="199"/>
      <c r="VTX22" s="189"/>
      <c r="VTY22" s="209"/>
      <c r="VTZ22" s="179"/>
      <c r="VUA22" s="179"/>
      <c r="VUB22" s="179"/>
      <c r="VUC22" s="179"/>
      <c r="VUD22" s="179"/>
      <c r="VUE22" s="179"/>
      <c r="VUF22" s="199"/>
      <c r="VUG22" s="199"/>
      <c r="VUH22" s="199"/>
      <c r="VUI22" s="199"/>
      <c r="VUJ22" s="199"/>
      <c r="VUK22" s="199"/>
      <c r="VUL22" s="199"/>
      <c r="VUM22" s="199"/>
      <c r="VUN22" s="189"/>
      <c r="VUO22" s="209"/>
      <c r="VUP22" s="179"/>
      <c r="VUQ22" s="179"/>
      <c r="VUR22" s="179"/>
      <c r="VUS22" s="179"/>
      <c r="VUT22" s="179"/>
      <c r="VUU22" s="179"/>
      <c r="VUV22" s="199"/>
      <c r="VUW22" s="199"/>
      <c r="VUX22" s="199"/>
      <c r="VUY22" s="199"/>
      <c r="VUZ22" s="199"/>
      <c r="VVA22" s="199"/>
      <c r="VVB22" s="199"/>
      <c r="VVC22" s="199"/>
      <c r="VVD22" s="189"/>
      <c r="VVE22" s="209"/>
      <c r="VVF22" s="179"/>
      <c r="VVG22" s="179"/>
      <c r="VVH22" s="179"/>
      <c r="VVI22" s="179"/>
      <c r="VVJ22" s="179"/>
      <c r="VVK22" s="179"/>
      <c r="VVL22" s="199"/>
      <c r="VVM22" s="199"/>
      <c r="VVN22" s="199"/>
      <c r="VVO22" s="199"/>
      <c r="VVP22" s="199"/>
      <c r="VVQ22" s="199"/>
      <c r="VVR22" s="199"/>
      <c r="VVS22" s="199"/>
      <c r="VVT22" s="189"/>
      <c r="VVU22" s="209"/>
      <c r="VVV22" s="179"/>
      <c r="VVW22" s="179"/>
      <c r="VVX22" s="179"/>
      <c r="VVY22" s="179"/>
      <c r="VVZ22" s="179"/>
      <c r="VWA22" s="179"/>
      <c r="VWB22" s="199"/>
      <c r="VWC22" s="199"/>
      <c r="VWD22" s="199"/>
      <c r="VWE22" s="199"/>
      <c r="VWF22" s="199"/>
      <c r="VWG22" s="199"/>
      <c r="VWH22" s="199"/>
      <c r="VWI22" s="199"/>
      <c r="VWJ22" s="189"/>
      <c r="VWK22" s="209"/>
      <c r="VWL22" s="179"/>
      <c r="VWM22" s="179"/>
      <c r="VWN22" s="179"/>
      <c r="VWO22" s="179"/>
      <c r="VWP22" s="179"/>
      <c r="VWQ22" s="179"/>
      <c r="VWR22" s="199"/>
      <c r="VWS22" s="199"/>
      <c r="VWT22" s="199"/>
      <c r="VWU22" s="199"/>
      <c r="VWV22" s="199"/>
      <c r="VWW22" s="199"/>
      <c r="VWX22" s="199"/>
      <c r="VWY22" s="199"/>
      <c r="VWZ22" s="189"/>
      <c r="VXA22" s="209"/>
      <c r="VXB22" s="179"/>
      <c r="VXC22" s="179"/>
      <c r="VXD22" s="179"/>
      <c r="VXE22" s="179"/>
      <c r="VXF22" s="179"/>
      <c r="VXG22" s="179"/>
      <c r="VXH22" s="199"/>
      <c r="VXI22" s="199"/>
      <c r="VXJ22" s="199"/>
      <c r="VXK22" s="199"/>
      <c r="VXL22" s="199"/>
      <c r="VXM22" s="199"/>
      <c r="VXN22" s="199"/>
      <c r="VXO22" s="199"/>
      <c r="VXP22" s="189"/>
      <c r="VXQ22" s="209"/>
      <c r="VXR22" s="179"/>
      <c r="VXS22" s="179"/>
      <c r="VXT22" s="179"/>
      <c r="VXU22" s="179"/>
      <c r="VXV22" s="179"/>
      <c r="VXW22" s="179"/>
      <c r="VXX22" s="199"/>
      <c r="VXY22" s="199"/>
      <c r="VXZ22" s="199"/>
      <c r="VYA22" s="199"/>
      <c r="VYB22" s="199"/>
      <c r="VYC22" s="199"/>
      <c r="VYD22" s="199"/>
      <c r="VYE22" s="199"/>
      <c r="VYF22" s="189"/>
      <c r="VYG22" s="209"/>
      <c r="VYH22" s="179"/>
      <c r="VYI22" s="179"/>
      <c r="VYJ22" s="179"/>
      <c r="VYK22" s="179"/>
      <c r="VYL22" s="179"/>
      <c r="VYM22" s="179"/>
      <c r="VYN22" s="199"/>
      <c r="VYO22" s="199"/>
      <c r="VYP22" s="199"/>
      <c r="VYQ22" s="199"/>
      <c r="VYR22" s="199"/>
      <c r="VYS22" s="199"/>
      <c r="VYT22" s="199"/>
      <c r="VYU22" s="199"/>
      <c r="VYV22" s="189"/>
      <c r="VYW22" s="209"/>
      <c r="VYX22" s="179"/>
      <c r="VYY22" s="179"/>
      <c r="VYZ22" s="179"/>
      <c r="VZA22" s="179"/>
      <c r="VZB22" s="179"/>
      <c r="VZC22" s="179"/>
      <c r="VZD22" s="199"/>
      <c r="VZE22" s="199"/>
      <c r="VZF22" s="199"/>
      <c r="VZG22" s="199"/>
      <c r="VZH22" s="199"/>
      <c r="VZI22" s="199"/>
      <c r="VZJ22" s="199"/>
      <c r="VZK22" s="199"/>
      <c r="VZL22" s="189"/>
      <c r="VZM22" s="209"/>
      <c r="VZN22" s="179"/>
      <c r="VZO22" s="179"/>
      <c r="VZP22" s="179"/>
      <c r="VZQ22" s="179"/>
      <c r="VZR22" s="179"/>
      <c r="VZS22" s="179"/>
      <c r="VZT22" s="199"/>
      <c r="VZU22" s="199"/>
      <c r="VZV22" s="199"/>
      <c r="VZW22" s="199"/>
      <c r="VZX22" s="199"/>
      <c r="VZY22" s="199"/>
      <c r="VZZ22" s="199"/>
      <c r="WAA22" s="199"/>
      <c r="WAB22" s="189"/>
      <c r="WAC22" s="209"/>
      <c r="WAD22" s="179"/>
      <c r="WAE22" s="179"/>
      <c r="WAF22" s="179"/>
      <c r="WAG22" s="179"/>
      <c r="WAH22" s="179"/>
      <c r="WAI22" s="179"/>
      <c r="WAJ22" s="199"/>
      <c r="WAK22" s="199"/>
      <c r="WAL22" s="199"/>
      <c r="WAM22" s="199"/>
      <c r="WAN22" s="199"/>
      <c r="WAO22" s="199"/>
      <c r="WAP22" s="199"/>
      <c r="WAQ22" s="199"/>
      <c r="WAR22" s="189"/>
      <c r="WAS22" s="209"/>
      <c r="WAT22" s="179"/>
      <c r="WAU22" s="179"/>
      <c r="WAV22" s="179"/>
      <c r="WAW22" s="179"/>
      <c r="WAX22" s="179"/>
      <c r="WAY22" s="179"/>
      <c r="WAZ22" s="199"/>
      <c r="WBA22" s="199"/>
      <c r="WBB22" s="199"/>
      <c r="WBC22" s="199"/>
      <c r="WBD22" s="199"/>
      <c r="WBE22" s="199"/>
      <c r="WBF22" s="199"/>
      <c r="WBG22" s="199"/>
      <c r="WBH22" s="189"/>
      <c r="WBI22" s="209"/>
      <c r="WBJ22" s="179"/>
      <c r="WBK22" s="179"/>
      <c r="WBL22" s="179"/>
      <c r="WBM22" s="179"/>
      <c r="WBN22" s="179"/>
      <c r="WBO22" s="179"/>
      <c r="WBP22" s="199"/>
      <c r="WBQ22" s="199"/>
      <c r="WBR22" s="199"/>
      <c r="WBS22" s="199"/>
      <c r="WBT22" s="199"/>
      <c r="WBU22" s="199"/>
      <c r="WBV22" s="199"/>
      <c r="WBW22" s="199"/>
      <c r="WBX22" s="189"/>
      <c r="WBY22" s="209"/>
      <c r="WBZ22" s="179"/>
      <c r="WCA22" s="179"/>
      <c r="WCB22" s="179"/>
      <c r="WCC22" s="179"/>
      <c r="WCD22" s="179"/>
      <c r="WCE22" s="179"/>
      <c r="WCF22" s="199"/>
      <c r="WCG22" s="199"/>
      <c r="WCH22" s="199"/>
      <c r="WCI22" s="199"/>
      <c r="WCJ22" s="199"/>
      <c r="WCK22" s="199"/>
      <c r="WCL22" s="199"/>
      <c r="WCM22" s="199"/>
      <c r="WCN22" s="189"/>
      <c r="WCO22" s="209"/>
      <c r="WCP22" s="179"/>
      <c r="WCQ22" s="179"/>
      <c r="WCR22" s="179"/>
      <c r="WCS22" s="179"/>
      <c r="WCT22" s="179"/>
      <c r="WCU22" s="179"/>
      <c r="WCV22" s="199"/>
      <c r="WCW22" s="199"/>
      <c r="WCX22" s="199"/>
      <c r="WCY22" s="199"/>
      <c r="WCZ22" s="199"/>
      <c r="WDA22" s="199"/>
      <c r="WDB22" s="199"/>
      <c r="WDC22" s="199"/>
      <c r="WDD22" s="189"/>
      <c r="WDE22" s="209"/>
      <c r="WDF22" s="179"/>
      <c r="WDG22" s="179"/>
      <c r="WDH22" s="179"/>
      <c r="WDI22" s="179"/>
      <c r="WDJ22" s="179"/>
      <c r="WDK22" s="179"/>
      <c r="WDL22" s="199"/>
      <c r="WDM22" s="199"/>
      <c r="WDN22" s="199"/>
      <c r="WDO22" s="199"/>
      <c r="WDP22" s="199"/>
      <c r="WDQ22" s="199"/>
      <c r="WDR22" s="199"/>
      <c r="WDS22" s="199"/>
      <c r="WDT22" s="189"/>
      <c r="WDU22" s="209"/>
      <c r="WDV22" s="179"/>
      <c r="WDW22" s="179"/>
      <c r="WDX22" s="179"/>
      <c r="WDY22" s="179"/>
      <c r="WDZ22" s="179"/>
      <c r="WEA22" s="179"/>
      <c r="WEB22" s="199"/>
      <c r="WEC22" s="199"/>
      <c r="WED22" s="199"/>
      <c r="WEE22" s="199"/>
      <c r="WEF22" s="199"/>
      <c r="WEG22" s="199"/>
      <c r="WEH22" s="199"/>
      <c r="WEI22" s="199"/>
      <c r="WEJ22" s="189"/>
      <c r="WEK22" s="209"/>
      <c r="WEL22" s="179"/>
      <c r="WEM22" s="179"/>
      <c r="WEN22" s="179"/>
      <c r="WEO22" s="179"/>
      <c r="WEP22" s="179"/>
      <c r="WEQ22" s="179"/>
      <c r="WER22" s="199"/>
      <c r="WES22" s="199"/>
      <c r="WET22" s="199"/>
      <c r="WEU22" s="199"/>
      <c r="WEV22" s="199"/>
      <c r="WEW22" s="199"/>
      <c r="WEX22" s="199"/>
      <c r="WEY22" s="199"/>
      <c r="WEZ22" s="189"/>
      <c r="WFA22" s="209"/>
      <c r="WFB22" s="179"/>
      <c r="WFC22" s="179"/>
      <c r="WFD22" s="179"/>
      <c r="WFE22" s="179"/>
      <c r="WFF22" s="179"/>
      <c r="WFG22" s="179"/>
      <c r="WFH22" s="199"/>
      <c r="WFI22" s="199"/>
      <c r="WFJ22" s="199"/>
      <c r="WFK22" s="199"/>
      <c r="WFL22" s="199"/>
      <c r="WFM22" s="199"/>
      <c r="WFN22" s="199"/>
      <c r="WFO22" s="199"/>
      <c r="WFP22" s="189"/>
      <c r="WFQ22" s="209"/>
      <c r="WFR22" s="179"/>
      <c r="WFS22" s="179"/>
      <c r="WFT22" s="179"/>
      <c r="WFU22" s="179"/>
      <c r="WFV22" s="179"/>
      <c r="WFW22" s="179"/>
      <c r="WFX22" s="199"/>
      <c r="WFY22" s="199"/>
      <c r="WFZ22" s="199"/>
      <c r="WGA22" s="199"/>
      <c r="WGB22" s="199"/>
      <c r="WGC22" s="199"/>
      <c r="WGD22" s="199"/>
      <c r="WGE22" s="199"/>
      <c r="WGF22" s="189"/>
      <c r="WGG22" s="209"/>
      <c r="WGH22" s="179"/>
      <c r="WGI22" s="179"/>
      <c r="WGJ22" s="179"/>
      <c r="WGK22" s="179"/>
      <c r="WGL22" s="179"/>
      <c r="WGM22" s="179"/>
      <c r="WGN22" s="199"/>
      <c r="WGO22" s="199"/>
      <c r="WGP22" s="199"/>
      <c r="WGQ22" s="199"/>
      <c r="WGR22" s="199"/>
      <c r="WGS22" s="199"/>
      <c r="WGT22" s="199"/>
      <c r="WGU22" s="199"/>
      <c r="WGV22" s="189"/>
      <c r="WGW22" s="209"/>
      <c r="WGX22" s="179"/>
      <c r="WGY22" s="179"/>
      <c r="WGZ22" s="179"/>
      <c r="WHA22" s="179"/>
      <c r="WHB22" s="179"/>
      <c r="WHC22" s="179"/>
      <c r="WHD22" s="199"/>
      <c r="WHE22" s="199"/>
      <c r="WHF22" s="199"/>
      <c r="WHG22" s="199"/>
      <c r="WHH22" s="199"/>
      <c r="WHI22" s="199"/>
      <c r="WHJ22" s="199"/>
      <c r="WHK22" s="199"/>
      <c r="WHL22" s="189"/>
      <c r="WHM22" s="209"/>
      <c r="WHN22" s="179"/>
      <c r="WHO22" s="179"/>
      <c r="WHP22" s="179"/>
      <c r="WHQ22" s="179"/>
      <c r="WHR22" s="179"/>
      <c r="WHS22" s="179"/>
      <c r="WHT22" s="199"/>
      <c r="WHU22" s="199"/>
      <c r="WHV22" s="199"/>
      <c r="WHW22" s="199"/>
      <c r="WHX22" s="199"/>
      <c r="WHY22" s="199"/>
      <c r="WHZ22" s="199"/>
      <c r="WIA22" s="199"/>
      <c r="WIB22" s="189"/>
      <c r="WIC22" s="209"/>
      <c r="WID22" s="179"/>
      <c r="WIE22" s="179"/>
      <c r="WIF22" s="179"/>
      <c r="WIG22" s="179"/>
      <c r="WIH22" s="179"/>
      <c r="WII22" s="179"/>
      <c r="WIJ22" s="199"/>
      <c r="WIK22" s="199"/>
      <c r="WIL22" s="199"/>
      <c r="WIM22" s="199"/>
      <c r="WIN22" s="199"/>
      <c r="WIO22" s="199"/>
      <c r="WIP22" s="199"/>
      <c r="WIQ22" s="199"/>
      <c r="WIR22" s="189"/>
      <c r="WIS22" s="209"/>
      <c r="WIT22" s="179"/>
      <c r="WIU22" s="179"/>
      <c r="WIV22" s="179"/>
      <c r="WIW22" s="179"/>
      <c r="WIX22" s="179"/>
      <c r="WIY22" s="179"/>
      <c r="WIZ22" s="199"/>
      <c r="WJA22" s="199"/>
      <c r="WJB22" s="199"/>
      <c r="WJC22" s="199"/>
      <c r="WJD22" s="199"/>
      <c r="WJE22" s="199"/>
      <c r="WJF22" s="199"/>
      <c r="WJG22" s="199"/>
      <c r="WJH22" s="189"/>
      <c r="WJI22" s="209"/>
      <c r="WJJ22" s="179"/>
      <c r="WJK22" s="179"/>
      <c r="WJL22" s="179"/>
      <c r="WJM22" s="179"/>
      <c r="WJN22" s="179"/>
      <c r="WJO22" s="179"/>
      <c r="WJP22" s="199"/>
      <c r="WJQ22" s="199"/>
      <c r="WJR22" s="199"/>
      <c r="WJS22" s="199"/>
      <c r="WJT22" s="199"/>
      <c r="WJU22" s="199"/>
      <c r="WJV22" s="199"/>
      <c r="WJW22" s="199"/>
      <c r="WJX22" s="189"/>
      <c r="WJY22" s="209"/>
      <c r="WJZ22" s="179"/>
      <c r="WKA22" s="179"/>
      <c r="WKB22" s="179"/>
      <c r="WKC22" s="179"/>
      <c r="WKD22" s="179"/>
      <c r="WKE22" s="179"/>
      <c r="WKF22" s="199"/>
      <c r="WKG22" s="199"/>
      <c r="WKH22" s="199"/>
      <c r="WKI22" s="199"/>
      <c r="WKJ22" s="199"/>
      <c r="WKK22" s="199"/>
      <c r="WKL22" s="199"/>
      <c r="WKM22" s="199"/>
      <c r="WKN22" s="189"/>
      <c r="WKO22" s="209"/>
      <c r="WKP22" s="179"/>
      <c r="WKQ22" s="179"/>
      <c r="WKR22" s="179"/>
      <c r="WKS22" s="179"/>
      <c r="WKT22" s="179"/>
      <c r="WKU22" s="179"/>
      <c r="WKV22" s="199"/>
      <c r="WKW22" s="199"/>
      <c r="WKX22" s="199"/>
      <c r="WKY22" s="199"/>
      <c r="WKZ22" s="199"/>
      <c r="WLA22" s="199"/>
      <c r="WLB22" s="199"/>
      <c r="WLC22" s="199"/>
      <c r="WLD22" s="189"/>
      <c r="WLE22" s="209"/>
      <c r="WLF22" s="179"/>
      <c r="WLG22" s="179"/>
      <c r="WLH22" s="179"/>
      <c r="WLI22" s="179"/>
      <c r="WLJ22" s="179"/>
      <c r="WLK22" s="179"/>
      <c r="WLL22" s="199"/>
      <c r="WLM22" s="199"/>
      <c r="WLN22" s="199"/>
      <c r="WLO22" s="199"/>
      <c r="WLP22" s="199"/>
      <c r="WLQ22" s="199"/>
      <c r="WLR22" s="199"/>
      <c r="WLS22" s="199"/>
      <c r="WLT22" s="189"/>
      <c r="WLU22" s="209"/>
      <c r="WLV22" s="179"/>
      <c r="WLW22" s="179"/>
      <c r="WLX22" s="179"/>
      <c r="WLY22" s="179"/>
      <c r="WLZ22" s="179"/>
      <c r="WMA22" s="179"/>
      <c r="WMB22" s="199"/>
      <c r="WMC22" s="199"/>
      <c r="WMD22" s="199"/>
      <c r="WME22" s="199"/>
      <c r="WMF22" s="199"/>
      <c r="WMG22" s="199"/>
      <c r="WMH22" s="199"/>
      <c r="WMI22" s="199"/>
      <c r="WMJ22" s="189"/>
      <c r="WMK22" s="209"/>
      <c r="WML22" s="179"/>
      <c r="WMM22" s="179"/>
      <c r="WMN22" s="179"/>
      <c r="WMO22" s="179"/>
      <c r="WMP22" s="179"/>
      <c r="WMQ22" s="179"/>
      <c r="WMR22" s="199"/>
      <c r="WMS22" s="199"/>
      <c r="WMT22" s="199"/>
      <c r="WMU22" s="199"/>
      <c r="WMV22" s="199"/>
      <c r="WMW22" s="199"/>
      <c r="WMX22" s="199"/>
      <c r="WMY22" s="199"/>
      <c r="WMZ22" s="189"/>
      <c r="WNA22" s="209"/>
      <c r="WNB22" s="179"/>
      <c r="WNC22" s="179"/>
      <c r="WND22" s="179"/>
      <c r="WNE22" s="179"/>
      <c r="WNF22" s="179"/>
      <c r="WNG22" s="179"/>
      <c r="WNH22" s="199"/>
      <c r="WNI22" s="199"/>
      <c r="WNJ22" s="199"/>
      <c r="WNK22" s="199"/>
      <c r="WNL22" s="199"/>
      <c r="WNM22" s="199"/>
      <c r="WNN22" s="199"/>
      <c r="WNO22" s="199"/>
      <c r="WNP22" s="189"/>
      <c r="WNQ22" s="209"/>
      <c r="WNR22" s="179"/>
      <c r="WNS22" s="179"/>
      <c r="WNT22" s="179"/>
      <c r="WNU22" s="179"/>
      <c r="WNV22" s="179"/>
      <c r="WNW22" s="179"/>
      <c r="WNX22" s="199"/>
      <c r="WNY22" s="199"/>
      <c r="WNZ22" s="199"/>
      <c r="WOA22" s="199"/>
      <c r="WOB22" s="199"/>
      <c r="WOC22" s="199"/>
      <c r="WOD22" s="199"/>
      <c r="WOE22" s="199"/>
      <c r="WOF22" s="189"/>
      <c r="WOG22" s="209"/>
      <c r="WOH22" s="179"/>
      <c r="WOI22" s="179"/>
      <c r="WOJ22" s="179"/>
      <c r="WOK22" s="179"/>
      <c r="WOL22" s="179"/>
      <c r="WOM22" s="179"/>
      <c r="WON22" s="199"/>
      <c r="WOO22" s="199"/>
      <c r="WOP22" s="199"/>
      <c r="WOQ22" s="199"/>
      <c r="WOR22" s="199"/>
      <c r="WOS22" s="199"/>
      <c r="WOT22" s="199"/>
      <c r="WOU22" s="199"/>
      <c r="WOV22" s="189"/>
      <c r="WOW22" s="209"/>
      <c r="WOX22" s="179"/>
      <c r="WOY22" s="179"/>
      <c r="WOZ22" s="179"/>
      <c r="WPA22" s="179"/>
      <c r="WPB22" s="179"/>
      <c r="WPC22" s="179"/>
      <c r="WPD22" s="199"/>
      <c r="WPE22" s="199"/>
      <c r="WPF22" s="199"/>
      <c r="WPG22" s="199"/>
      <c r="WPH22" s="199"/>
      <c r="WPI22" s="199"/>
      <c r="WPJ22" s="199"/>
      <c r="WPK22" s="199"/>
      <c r="WPL22" s="189"/>
      <c r="WPM22" s="209"/>
      <c r="WPN22" s="179"/>
      <c r="WPO22" s="179"/>
      <c r="WPP22" s="179"/>
      <c r="WPQ22" s="179"/>
      <c r="WPR22" s="179"/>
      <c r="WPS22" s="179"/>
      <c r="WPT22" s="199"/>
      <c r="WPU22" s="199"/>
      <c r="WPV22" s="199"/>
      <c r="WPW22" s="199"/>
      <c r="WPX22" s="199"/>
      <c r="WPY22" s="199"/>
      <c r="WPZ22" s="199"/>
      <c r="WQA22" s="199"/>
      <c r="WQB22" s="189"/>
      <c r="WQC22" s="209"/>
      <c r="WQD22" s="179"/>
      <c r="WQE22" s="179"/>
      <c r="WQF22" s="179"/>
      <c r="WQG22" s="179"/>
      <c r="WQH22" s="179"/>
      <c r="WQI22" s="179"/>
      <c r="WQJ22" s="199"/>
      <c r="WQK22" s="199"/>
      <c r="WQL22" s="199"/>
      <c r="WQM22" s="199"/>
      <c r="WQN22" s="199"/>
      <c r="WQO22" s="199"/>
      <c r="WQP22" s="199"/>
      <c r="WQQ22" s="199"/>
      <c r="WQR22" s="189"/>
      <c r="WQS22" s="209"/>
      <c r="WQT22" s="179"/>
      <c r="WQU22" s="179"/>
      <c r="WQV22" s="179"/>
      <c r="WQW22" s="179"/>
      <c r="WQX22" s="179"/>
      <c r="WQY22" s="179"/>
      <c r="WQZ22" s="199"/>
      <c r="WRA22" s="199"/>
      <c r="WRB22" s="199"/>
      <c r="WRC22" s="199"/>
      <c r="WRD22" s="199"/>
      <c r="WRE22" s="199"/>
      <c r="WRF22" s="199"/>
      <c r="WRG22" s="199"/>
      <c r="WRH22" s="189"/>
      <c r="WRI22" s="209"/>
      <c r="WRJ22" s="179"/>
      <c r="WRK22" s="179"/>
      <c r="WRL22" s="179"/>
      <c r="WRM22" s="179"/>
      <c r="WRN22" s="179"/>
      <c r="WRO22" s="179"/>
      <c r="WRP22" s="199"/>
      <c r="WRQ22" s="199"/>
      <c r="WRR22" s="199"/>
      <c r="WRS22" s="199"/>
      <c r="WRT22" s="199"/>
      <c r="WRU22" s="199"/>
      <c r="WRV22" s="199"/>
      <c r="WRW22" s="199"/>
      <c r="WRX22" s="189"/>
      <c r="WRY22" s="209"/>
      <c r="WRZ22" s="179"/>
      <c r="WSA22" s="179"/>
      <c r="WSB22" s="179"/>
      <c r="WSC22" s="179"/>
      <c r="WSD22" s="179"/>
      <c r="WSE22" s="179"/>
      <c r="WSF22" s="199"/>
      <c r="WSG22" s="199"/>
      <c r="WSH22" s="199"/>
      <c r="WSI22" s="199"/>
      <c r="WSJ22" s="199"/>
      <c r="WSK22" s="199"/>
      <c r="WSL22" s="199"/>
      <c r="WSM22" s="199"/>
      <c r="WSN22" s="189"/>
      <c r="WSO22" s="209"/>
      <c r="WSP22" s="179"/>
      <c r="WSQ22" s="179"/>
      <c r="WSR22" s="179"/>
      <c r="WSS22" s="179"/>
      <c r="WST22" s="179"/>
      <c r="WSU22" s="179"/>
      <c r="WSV22" s="199"/>
      <c r="WSW22" s="199"/>
      <c r="WSX22" s="199"/>
      <c r="WSY22" s="199"/>
      <c r="WSZ22" s="199"/>
      <c r="WTA22" s="199"/>
      <c r="WTB22" s="199"/>
      <c r="WTC22" s="199"/>
      <c r="WTD22" s="189"/>
      <c r="WTE22" s="209"/>
      <c r="WTF22" s="179"/>
      <c r="WTG22" s="179"/>
      <c r="WTH22" s="179"/>
      <c r="WTI22" s="179"/>
      <c r="WTJ22" s="179"/>
      <c r="WTK22" s="179"/>
      <c r="WTL22" s="199"/>
      <c r="WTM22" s="199"/>
      <c r="WTN22" s="199"/>
      <c r="WTO22" s="199"/>
      <c r="WTP22" s="199"/>
      <c r="WTQ22" s="199"/>
      <c r="WTR22" s="199"/>
      <c r="WTS22" s="199"/>
      <c r="WTT22" s="189"/>
      <c r="WTU22" s="209"/>
      <c r="WTV22" s="179"/>
      <c r="WTW22" s="179"/>
      <c r="WTX22" s="179"/>
      <c r="WTY22" s="179"/>
      <c r="WTZ22" s="179"/>
      <c r="WUA22" s="179"/>
      <c r="WUB22" s="199"/>
      <c r="WUC22" s="199"/>
      <c r="WUD22" s="199"/>
      <c r="WUE22" s="199"/>
      <c r="WUF22" s="199"/>
      <c r="WUG22" s="199"/>
      <c r="WUH22" s="199"/>
      <c r="WUI22" s="199"/>
      <c r="WUJ22" s="189"/>
      <c r="WUK22" s="209"/>
      <c r="WUL22" s="179"/>
      <c r="WUM22" s="179"/>
      <c r="WUN22" s="179"/>
      <c r="WUO22" s="179"/>
      <c r="WUP22" s="179"/>
      <c r="WUQ22" s="179"/>
      <c r="WUR22" s="199"/>
      <c r="WUS22" s="199"/>
      <c r="WUT22" s="199"/>
      <c r="WUU22" s="199"/>
      <c r="WUV22" s="199"/>
      <c r="WUW22" s="199"/>
      <c r="WUX22" s="199"/>
      <c r="WUY22" s="199"/>
      <c r="WUZ22" s="189"/>
      <c r="WVA22" s="209"/>
      <c r="WVB22" s="179"/>
      <c r="WVC22" s="179"/>
      <c r="WVD22" s="179"/>
      <c r="WVE22" s="179"/>
      <c r="WVF22" s="179"/>
      <c r="WVG22" s="179"/>
      <c r="WVH22" s="199"/>
      <c r="WVI22" s="199"/>
      <c r="WVJ22" s="199"/>
      <c r="WVK22" s="199"/>
      <c r="WVL22" s="199"/>
      <c r="WVM22" s="199"/>
      <c r="WVN22" s="199"/>
      <c r="WVO22" s="199"/>
      <c r="WVP22" s="189"/>
      <c r="WVQ22" s="209"/>
      <c r="WVR22" s="179"/>
      <c r="WVS22" s="179"/>
      <c r="WVT22" s="179"/>
      <c r="WVU22" s="179"/>
      <c r="WVV22" s="179"/>
      <c r="WVW22" s="179"/>
      <c r="WVX22" s="199"/>
      <c r="WVY22" s="199"/>
      <c r="WVZ22" s="199"/>
      <c r="WWA22" s="199"/>
      <c r="WWB22" s="199"/>
      <c r="WWC22" s="199"/>
      <c r="WWD22" s="199"/>
      <c r="WWE22" s="199"/>
      <c r="WWF22" s="189"/>
      <c r="WWG22" s="209"/>
      <c r="WWH22" s="179"/>
      <c r="WWI22" s="179"/>
      <c r="WWJ22" s="179"/>
      <c r="WWK22" s="179"/>
      <c r="WWL22" s="179"/>
      <c r="WWM22" s="179"/>
      <c r="WWN22" s="199"/>
      <c r="WWO22" s="199"/>
      <c r="WWP22" s="199"/>
      <c r="WWQ22" s="199"/>
      <c r="WWR22" s="199"/>
      <c r="WWS22" s="199"/>
      <c r="WWT22" s="199"/>
      <c r="WWU22" s="199"/>
      <c r="WWV22" s="189"/>
      <c r="WWW22" s="209"/>
      <c r="WWX22" s="179"/>
      <c r="WWY22" s="179"/>
      <c r="WWZ22" s="179"/>
      <c r="WXA22" s="179"/>
      <c r="WXB22" s="179"/>
      <c r="WXC22" s="179"/>
      <c r="WXD22" s="199"/>
      <c r="WXE22" s="199"/>
      <c r="WXF22" s="199"/>
      <c r="WXG22" s="199"/>
      <c r="WXH22" s="199"/>
      <c r="WXI22" s="199"/>
      <c r="WXJ22" s="199"/>
      <c r="WXK22" s="199"/>
      <c r="WXL22" s="189"/>
      <c r="WXM22" s="209"/>
      <c r="WXN22" s="179"/>
      <c r="WXO22" s="179"/>
      <c r="WXP22" s="179"/>
      <c r="WXQ22" s="179"/>
      <c r="WXR22" s="179"/>
      <c r="WXS22" s="179"/>
      <c r="WXT22" s="199"/>
      <c r="WXU22" s="199"/>
      <c r="WXV22" s="199"/>
      <c r="WXW22" s="199"/>
      <c r="WXX22" s="199"/>
      <c r="WXY22" s="199"/>
      <c r="WXZ22" s="199"/>
      <c r="WYA22" s="199"/>
      <c r="WYB22" s="189"/>
      <c r="WYC22" s="209"/>
      <c r="WYD22" s="179"/>
      <c r="WYE22" s="179"/>
      <c r="WYF22" s="179"/>
      <c r="WYG22" s="179"/>
      <c r="WYH22" s="179"/>
      <c r="WYI22" s="179"/>
      <c r="WYJ22" s="199"/>
      <c r="WYK22" s="199"/>
      <c r="WYL22" s="199"/>
      <c r="WYM22" s="199"/>
      <c r="WYN22" s="199"/>
      <c r="WYO22" s="199"/>
      <c r="WYP22" s="199"/>
      <c r="WYQ22" s="199"/>
      <c r="WYR22" s="189"/>
      <c r="WYS22" s="209"/>
      <c r="WYT22" s="179"/>
      <c r="WYU22" s="179"/>
      <c r="WYV22" s="179"/>
      <c r="WYW22" s="179"/>
      <c r="WYX22" s="179"/>
      <c r="WYY22" s="179"/>
      <c r="WYZ22" s="199"/>
      <c r="WZA22" s="199"/>
      <c r="WZB22" s="199"/>
      <c r="WZC22" s="199"/>
      <c r="WZD22" s="199"/>
      <c r="WZE22" s="199"/>
      <c r="WZF22" s="199"/>
      <c r="WZG22" s="199"/>
      <c r="WZH22" s="189"/>
      <c r="WZI22" s="209"/>
      <c r="WZJ22" s="179"/>
      <c r="WZK22" s="179"/>
      <c r="WZL22" s="179"/>
      <c r="WZM22" s="179"/>
      <c r="WZN22" s="179"/>
      <c r="WZO22" s="179"/>
      <c r="WZP22" s="199"/>
      <c r="WZQ22" s="199"/>
      <c r="WZR22" s="199"/>
      <c r="WZS22" s="199"/>
      <c r="WZT22" s="199"/>
      <c r="WZU22" s="199"/>
      <c r="WZV22" s="199"/>
      <c r="WZW22" s="199"/>
      <c r="WZX22" s="189"/>
      <c r="WZY22" s="209"/>
      <c r="WZZ22" s="179"/>
      <c r="XAA22" s="179"/>
      <c r="XAB22" s="179"/>
      <c r="XAC22" s="179"/>
      <c r="XAD22" s="179"/>
      <c r="XAE22" s="179"/>
      <c r="XAF22" s="199"/>
      <c r="XAG22" s="199"/>
      <c r="XAH22" s="199"/>
      <c r="XAI22" s="199"/>
      <c r="XAJ22" s="199"/>
      <c r="XAK22" s="199"/>
      <c r="XAL22" s="199"/>
      <c r="XAM22" s="199"/>
      <c r="XAN22" s="189"/>
      <c r="XAO22" s="209"/>
      <c r="XAP22" s="179"/>
      <c r="XAQ22" s="179"/>
      <c r="XAR22" s="179"/>
      <c r="XAS22" s="179"/>
      <c r="XAT22" s="179"/>
      <c r="XAU22" s="179"/>
      <c r="XAV22" s="199"/>
      <c r="XAW22" s="199"/>
      <c r="XAX22" s="199"/>
      <c r="XAY22" s="199"/>
      <c r="XAZ22" s="199"/>
      <c r="XBA22" s="199"/>
      <c r="XBB22" s="199"/>
      <c r="XBC22" s="199"/>
      <c r="XBD22" s="189"/>
      <c r="XBE22" s="209"/>
      <c r="XBF22" s="179"/>
      <c r="XBG22" s="179"/>
      <c r="XBH22" s="179"/>
      <c r="XBI22" s="179"/>
      <c r="XBJ22" s="179"/>
      <c r="XBK22" s="179"/>
      <c r="XBL22" s="199"/>
      <c r="XBM22" s="199"/>
      <c r="XBN22" s="199"/>
      <c r="XBO22" s="199"/>
      <c r="XBP22" s="199"/>
      <c r="XBQ22" s="199"/>
      <c r="XBR22" s="199"/>
      <c r="XBS22" s="199"/>
      <c r="XBT22" s="189"/>
      <c r="XBU22" s="209"/>
      <c r="XBV22" s="179"/>
      <c r="XBW22" s="179"/>
      <c r="XBX22" s="179"/>
      <c r="XBY22" s="179"/>
      <c r="XBZ22" s="179"/>
      <c r="XCA22" s="179"/>
      <c r="XCB22" s="199"/>
      <c r="XCC22" s="199"/>
      <c r="XCD22" s="199"/>
      <c r="XCE22" s="199"/>
      <c r="XCF22" s="199"/>
      <c r="XCG22" s="199"/>
      <c r="XCH22" s="199"/>
      <c r="XCI22" s="199"/>
      <c r="XCJ22" s="189"/>
      <c r="XCK22" s="209"/>
      <c r="XCL22" s="179"/>
      <c r="XCM22" s="179"/>
      <c r="XCN22" s="179"/>
      <c r="XCO22" s="179"/>
      <c r="XCP22" s="179"/>
      <c r="XCQ22" s="179"/>
      <c r="XCR22" s="199"/>
      <c r="XCS22" s="199"/>
      <c r="XCT22" s="199"/>
      <c r="XCU22" s="199"/>
      <c r="XCV22" s="199"/>
      <c r="XCW22" s="199"/>
      <c r="XCX22" s="199"/>
      <c r="XCY22" s="199"/>
      <c r="XCZ22" s="189"/>
      <c r="XDA22" s="209"/>
      <c r="XDB22" s="179"/>
      <c r="XDC22" s="179"/>
      <c r="XDD22" s="179"/>
      <c r="XDE22" s="179"/>
      <c r="XDF22" s="179"/>
      <c r="XDG22" s="179"/>
      <c r="XDH22" s="199"/>
      <c r="XDI22" s="199"/>
      <c r="XDJ22" s="199"/>
      <c r="XDK22" s="199"/>
      <c r="XDL22" s="199"/>
      <c r="XDM22" s="199"/>
      <c r="XDN22" s="199"/>
      <c r="XDO22" s="199"/>
      <c r="XDP22" s="189"/>
      <c r="XDQ22" s="209"/>
      <c r="XDR22" s="179"/>
      <c r="XDS22" s="179"/>
      <c r="XDT22" s="179"/>
      <c r="XDU22" s="179"/>
      <c r="XDV22" s="179"/>
      <c r="XDW22" s="179"/>
      <c r="XDX22" s="199"/>
      <c r="XDY22" s="199"/>
      <c r="XDZ22" s="199"/>
      <c r="XEA22" s="199"/>
      <c r="XEB22" s="199"/>
      <c r="XEC22" s="199"/>
      <c r="XED22" s="199"/>
      <c r="XEE22" s="199"/>
      <c r="XEF22" s="189"/>
      <c r="XEG22" s="209"/>
      <c r="XEH22" s="179"/>
      <c r="XEI22" s="179"/>
      <c r="XEJ22" s="179"/>
      <c r="XEK22" s="179"/>
      <c r="XEL22" s="179"/>
      <c r="XEM22" s="179"/>
      <c r="XEN22" s="199"/>
      <c r="XEO22" s="199"/>
      <c r="XEP22" s="199"/>
      <c r="XEQ22" s="199"/>
      <c r="XER22" s="199"/>
      <c r="XES22" s="199"/>
      <c r="XET22" s="199"/>
      <c r="XEU22" s="199"/>
      <c r="XEV22" s="189"/>
      <c r="XEW22" s="209"/>
      <c r="XEX22" s="179"/>
      <c r="XEY22" s="179"/>
      <c r="XEZ22" s="179"/>
      <c r="XFA22" s="179"/>
      <c r="XFB22" s="179"/>
      <c r="XFC22" s="179"/>
      <c r="XFD22" s="199"/>
    </row>
    <row r="23" spans="1:16384" ht="21" customHeight="1">
      <c r="A23" s="165" t="s">
        <v>204</v>
      </c>
      <c r="B23" s="156">
        <v>599.66999999999996</v>
      </c>
      <c r="C23" s="156">
        <f>B23-559.98</f>
        <v>39.689999999999941</v>
      </c>
      <c r="D23" s="156">
        <v>634.91999999999996</v>
      </c>
      <c r="E23" s="157">
        <f>D23-B23</f>
        <v>35.25</v>
      </c>
      <c r="F23" s="156">
        <v>776.1</v>
      </c>
      <c r="G23" s="157">
        <f>F23-D23</f>
        <v>141.18000000000006</v>
      </c>
      <c r="H23" s="156">
        <v>783.9</v>
      </c>
      <c r="I23" s="157">
        <f>H23-F23</f>
        <v>7.7999999999999545</v>
      </c>
      <c r="J23" s="156">
        <v>840.22</v>
      </c>
      <c r="K23" s="157">
        <f>J23-H23</f>
        <v>56.32000000000005</v>
      </c>
      <c r="L23" s="156">
        <v>574.54</v>
      </c>
      <c r="M23" s="157">
        <f>L23-J23</f>
        <v>-265.68000000000006</v>
      </c>
      <c r="N23" s="157">
        <f>L23+O23</f>
        <v>574.54</v>
      </c>
      <c r="O23" s="157">
        <v>0</v>
      </c>
      <c r="P23" s="157">
        <f>N23+Q23</f>
        <v>574.54</v>
      </c>
      <c r="Q23" s="157">
        <v>0</v>
      </c>
      <c r="R23" s="157">
        <f>P23+S23</f>
        <v>574.54</v>
      </c>
      <c r="S23" s="157">
        <v>0</v>
      </c>
      <c r="T23" s="157">
        <f>R23+U23</f>
        <v>574.54</v>
      </c>
      <c r="U23" s="157">
        <v>0</v>
      </c>
      <c r="V23" s="157">
        <f>T23+W23</f>
        <v>574.54</v>
      </c>
      <c r="W23" s="157">
        <v>0</v>
      </c>
      <c r="X23" s="156"/>
      <c r="Y23" s="206"/>
    </row>
    <row r="24" spans="1:16384" ht="21" customHeight="1">
      <c r="A24" s="165" t="s">
        <v>207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206"/>
      <c r="Z24" s="179"/>
      <c r="AA24" s="179"/>
      <c r="AB24" s="179"/>
      <c r="AC24" s="179"/>
      <c r="AD24" s="179"/>
      <c r="AE24" s="179"/>
      <c r="AF24" s="199"/>
      <c r="AG24" s="199"/>
      <c r="AH24" s="199"/>
      <c r="AI24" s="199"/>
      <c r="AJ24" s="199"/>
      <c r="AK24" s="199"/>
      <c r="AL24" s="199"/>
      <c r="AM24" s="199"/>
      <c r="AN24" s="189"/>
      <c r="AO24" s="209"/>
      <c r="AP24" s="179"/>
      <c r="AQ24" s="179"/>
      <c r="AR24" s="179"/>
      <c r="AS24" s="179"/>
      <c r="AT24" s="179"/>
      <c r="AU24" s="179"/>
      <c r="AV24" s="199"/>
      <c r="AW24" s="199"/>
      <c r="AX24" s="199"/>
      <c r="AY24" s="199"/>
      <c r="AZ24" s="199"/>
      <c r="BA24" s="199"/>
      <c r="BB24" s="199"/>
      <c r="BC24" s="199"/>
      <c r="BD24" s="189"/>
      <c r="BE24" s="209"/>
      <c r="BF24" s="179"/>
      <c r="BG24" s="179"/>
      <c r="BH24" s="179"/>
      <c r="BI24" s="179"/>
      <c r="BJ24" s="179"/>
      <c r="BK24" s="179"/>
      <c r="BL24" s="199"/>
      <c r="BM24" s="199"/>
      <c r="BN24" s="199"/>
      <c r="BO24" s="199"/>
      <c r="BP24" s="199"/>
      <c r="BQ24" s="199"/>
      <c r="BR24" s="199"/>
      <c r="BS24" s="199"/>
      <c r="BT24" s="189"/>
      <c r="BU24" s="209"/>
      <c r="BV24" s="179"/>
      <c r="BW24" s="179"/>
      <c r="BX24" s="179"/>
      <c r="BY24" s="179"/>
      <c r="BZ24" s="179"/>
      <c r="CA24" s="179"/>
      <c r="CB24" s="199"/>
      <c r="CC24" s="199"/>
      <c r="CD24" s="199"/>
      <c r="CE24" s="199"/>
      <c r="CF24" s="199"/>
      <c r="CG24" s="199"/>
      <c r="CH24" s="199"/>
      <c r="CI24" s="199"/>
      <c r="CJ24" s="189"/>
      <c r="CK24" s="209"/>
      <c r="CL24" s="179"/>
      <c r="CM24" s="179"/>
      <c r="CN24" s="179"/>
      <c r="CO24" s="179"/>
      <c r="CP24" s="179"/>
      <c r="CQ24" s="179"/>
      <c r="CR24" s="199"/>
      <c r="CS24" s="199"/>
      <c r="CT24" s="199"/>
      <c r="CU24" s="199"/>
      <c r="CV24" s="199"/>
      <c r="CW24" s="199"/>
      <c r="CX24" s="199"/>
      <c r="CY24" s="199"/>
      <c r="CZ24" s="189"/>
      <c r="DA24" s="209"/>
      <c r="DB24" s="179"/>
      <c r="DC24" s="179"/>
      <c r="DD24" s="179"/>
      <c r="DE24" s="179"/>
      <c r="DF24" s="179"/>
      <c r="DG24" s="179"/>
      <c r="DH24" s="199"/>
      <c r="DI24" s="199"/>
      <c r="DJ24" s="199"/>
      <c r="DK24" s="199"/>
      <c r="DL24" s="199"/>
      <c r="DM24" s="199"/>
      <c r="DN24" s="199"/>
      <c r="DO24" s="199"/>
      <c r="DP24" s="189"/>
      <c r="DQ24" s="209"/>
      <c r="DR24" s="179"/>
      <c r="DS24" s="179"/>
      <c r="DT24" s="179"/>
      <c r="DU24" s="179"/>
      <c r="DV24" s="179"/>
      <c r="DW24" s="179"/>
      <c r="DX24" s="199"/>
      <c r="DY24" s="199"/>
      <c r="DZ24" s="199"/>
      <c r="EA24" s="199"/>
      <c r="EB24" s="199"/>
      <c r="EC24" s="199"/>
      <c r="ED24" s="199"/>
      <c r="EE24" s="199"/>
      <c r="EF24" s="189"/>
      <c r="EG24" s="209"/>
      <c r="EH24" s="179"/>
      <c r="EI24" s="179"/>
      <c r="EJ24" s="179"/>
      <c r="EK24" s="179"/>
      <c r="EL24" s="179"/>
      <c r="EM24" s="179"/>
      <c r="EN24" s="199"/>
      <c r="EO24" s="199"/>
      <c r="EP24" s="199"/>
      <c r="EQ24" s="199"/>
      <c r="ER24" s="199"/>
      <c r="ES24" s="199"/>
      <c r="ET24" s="199"/>
      <c r="EU24" s="199"/>
      <c r="EV24" s="189"/>
      <c r="EW24" s="209"/>
      <c r="EX24" s="179"/>
      <c r="EY24" s="179"/>
      <c r="EZ24" s="179"/>
      <c r="FA24" s="179"/>
      <c r="FB24" s="179"/>
      <c r="FC24" s="179"/>
      <c r="FD24" s="199"/>
      <c r="FE24" s="199"/>
      <c r="FF24" s="199"/>
      <c r="FG24" s="199"/>
      <c r="FH24" s="199"/>
      <c r="FI24" s="199"/>
      <c r="FJ24" s="199"/>
      <c r="FK24" s="199"/>
      <c r="FL24" s="189"/>
      <c r="FM24" s="209"/>
      <c r="FN24" s="179"/>
      <c r="FO24" s="179"/>
      <c r="FP24" s="179"/>
      <c r="FQ24" s="179"/>
      <c r="FR24" s="179"/>
      <c r="FS24" s="179"/>
      <c r="FT24" s="199"/>
      <c r="FU24" s="199"/>
      <c r="FV24" s="199"/>
      <c r="FW24" s="199"/>
      <c r="FX24" s="199"/>
      <c r="FY24" s="199"/>
      <c r="FZ24" s="199"/>
      <c r="GA24" s="199"/>
      <c r="GB24" s="189"/>
      <c r="GC24" s="209"/>
      <c r="GD24" s="179"/>
      <c r="GE24" s="179"/>
      <c r="GF24" s="179"/>
      <c r="GG24" s="179"/>
      <c r="GH24" s="179"/>
      <c r="GI24" s="179"/>
      <c r="GJ24" s="199"/>
      <c r="GK24" s="199"/>
      <c r="GL24" s="199"/>
      <c r="GM24" s="199"/>
      <c r="GN24" s="199"/>
      <c r="GO24" s="199"/>
      <c r="GP24" s="199"/>
      <c r="GQ24" s="199"/>
      <c r="GR24" s="189"/>
      <c r="GS24" s="209"/>
      <c r="GT24" s="179"/>
      <c r="GU24" s="179"/>
      <c r="GV24" s="179"/>
      <c r="GW24" s="179"/>
      <c r="GX24" s="179"/>
      <c r="GY24" s="179"/>
      <c r="GZ24" s="199"/>
      <c r="HA24" s="199"/>
      <c r="HB24" s="199"/>
      <c r="HC24" s="199"/>
      <c r="HD24" s="199"/>
      <c r="HE24" s="199"/>
      <c r="HF24" s="199"/>
      <c r="HG24" s="199"/>
      <c r="HH24" s="189"/>
      <c r="HI24" s="209"/>
      <c r="HJ24" s="179"/>
      <c r="HK24" s="179"/>
      <c r="HL24" s="179"/>
      <c r="HM24" s="179"/>
      <c r="HN24" s="179"/>
      <c r="HO24" s="179"/>
      <c r="HP24" s="199"/>
      <c r="HQ24" s="199"/>
      <c r="HR24" s="199"/>
      <c r="HS24" s="199"/>
      <c r="HT24" s="199"/>
      <c r="HU24" s="199"/>
      <c r="HV24" s="199"/>
      <c r="HW24" s="199"/>
      <c r="HX24" s="189"/>
      <c r="HY24" s="209"/>
      <c r="HZ24" s="179"/>
      <c r="IA24" s="179"/>
      <c r="IB24" s="179"/>
      <c r="IC24" s="179"/>
      <c r="ID24" s="179"/>
      <c r="IE24" s="179"/>
      <c r="IF24" s="199"/>
      <c r="IG24" s="199"/>
      <c r="IH24" s="199"/>
      <c r="II24" s="199"/>
      <c r="IJ24" s="199"/>
      <c r="IK24" s="199"/>
      <c r="IL24" s="199"/>
      <c r="IM24" s="199"/>
      <c r="IN24" s="189"/>
      <c r="IO24" s="209"/>
      <c r="IP24" s="179"/>
      <c r="IQ24" s="179"/>
      <c r="IR24" s="179"/>
      <c r="IS24" s="179"/>
      <c r="IT24" s="179"/>
      <c r="IU24" s="179"/>
      <c r="IV24" s="199"/>
      <c r="IW24" s="199"/>
      <c r="IX24" s="199"/>
      <c r="IY24" s="199"/>
      <c r="IZ24" s="199"/>
      <c r="JA24" s="199"/>
      <c r="JB24" s="199"/>
      <c r="JC24" s="199"/>
      <c r="JD24" s="189"/>
      <c r="JE24" s="209"/>
      <c r="JF24" s="179"/>
      <c r="JG24" s="179"/>
      <c r="JH24" s="179"/>
      <c r="JI24" s="179"/>
      <c r="JJ24" s="179"/>
      <c r="JK24" s="179"/>
      <c r="JL24" s="199"/>
      <c r="JM24" s="199"/>
      <c r="JN24" s="199"/>
      <c r="JO24" s="199"/>
      <c r="JP24" s="199"/>
      <c r="JQ24" s="199"/>
      <c r="JR24" s="199"/>
      <c r="JS24" s="199"/>
      <c r="JT24" s="189"/>
      <c r="JU24" s="209"/>
      <c r="JV24" s="179"/>
      <c r="JW24" s="179"/>
      <c r="JX24" s="179"/>
      <c r="JY24" s="179"/>
      <c r="JZ24" s="179"/>
      <c r="KA24" s="179"/>
      <c r="KB24" s="199"/>
      <c r="KC24" s="199"/>
      <c r="KD24" s="199"/>
      <c r="KE24" s="199"/>
      <c r="KF24" s="199"/>
      <c r="KG24" s="199"/>
      <c r="KH24" s="199"/>
      <c r="KI24" s="199"/>
      <c r="KJ24" s="189"/>
      <c r="KK24" s="209"/>
      <c r="KL24" s="179"/>
      <c r="KM24" s="179"/>
      <c r="KN24" s="179"/>
      <c r="KO24" s="179"/>
      <c r="KP24" s="179"/>
      <c r="KQ24" s="179"/>
      <c r="KR24" s="199"/>
      <c r="KS24" s="199"/>
      <c r="KT24" s="199"/>
      <c r="KU24" s="199"/>
      <c r="KV24" s="199"/>
      <c r="KW24" s="199"/>
      <c r="KX24" s="199"/>
      <c r="KY24" s="199"/>
      <c r="KZ24" s="189"/>
      <c r="LA24" s="209"/>
      <c r="LB24" s="179"/>
      <c r="LC24" s="179"/>
      <c r="LD24" s="179"/>
      <c r="LE24" s="179"/>
      <c r="LF24" s="179"/>
      <c r="LG24" s="179"/>
      <c r="LH24" s="199"/>
      <c r="LI24" s="199"/>
      <c r="LJ24" s="199"/>
      <c r="LK24" s="199"/>
      <c r="LL24" s="199"/>
      <c r="LM24" s="199"/>
      <c r="LN24" s="199"/>
      <c r="LO24" s="199"/>
      <c r="LP24" s="189"/>
      <c r="LQ24" s="209"/>
      <c r="LR24" s="179"/>
      <c r="LS24" s="179"/>
      <c r="LT24" s="179"/>
      <c r="LU24" s="179"/>
      <c r="LV24" s="179"/>
      <c r="LW24" s="179"/>
      <c r="LX24" s="199"/>
      <c r="LY24" s="199"/>
      <c r="LZ24" s="199"/>
      <c r="MA24" s="199"/>
      <c r="MB24" s="199"/>
      <c r="MC24" s="199"/>
      <c r="MD24" s="199"/>
      <c r="ME24" s="199"/>
      <c r="MF24" s="189"/>
      <c r="MG24" s="209"/>
      <c r="MH24" s="179"/>
      <c r="MI24" s="179"/>
      <c r="MJ24" s="179"/>
      <c r="MK24" s="179"/>
      <c r="ML24" s="179"/>
      <c r="MM24" s="179"/>
      <c r="MN24" s="199"/>
      <c r="MO24" s="199"/>
      <c r="MP24" s="199"/>
      <c r="MQ24" s="199"/>
      <c r="MR24" s="199"/>
      <c r="MS24" s="199"/>
      <c r="MT24" s="199"/>
      <c r="MU24" s="199"/>
      <c r="MV24" s="189"/>
      <c r="MW24" s="209"/>
      <c r="MX24" s="179"/>
      <c r="MY24" s="179"/>
      <c r="MZ24" s="179"/>
      <c r="NA24" s="179"/>
      <c r="NB24" s="179"/>
      <c r="NC24" s="179"/>
      <c r="ND24" s="199"/>
      <c r="NE24" s="199"/>
      <c r="NF24" s="199"/>
      <c r="NG24" s="199"/>
      <c r="NH24" s="199"/>
      <c r="NI24" s="199"/>
      <c r="NJ24" s="199"/>
      <c r="NK24" s="199"/>
      <c r="NL24" s="189"/>
      <c r="NM24" s="209"/>
      <c r="NN24" s="179"/>
      <c r="NO24" s="179"/>
      <c r="NP24" s="179"/>
      <c r="NQ24" s="179"/>
      <c r="NR24" s="179"/>
      <c r="NS24" s="179"/>
      <c r="NT24" s="199"/>
      <c r="NU24" s="199"/>
      <c r="NV24" s="199"/>
      <c r="NW24" s="199"/>
      <c r="NX24" s="199"/>
      <c r="NY24" s="199"/>
      <c r="NZ24" s="199"/>
      <c r="OA24" s="199"/>
      <c r="OB24" s="189"/>
      <c r="OC24" s="209"/>
      <c r="OD24" s="179"/>
      <c r="OE24" s="179"/>
      <c r="OF24" s="179"/>
      <c r="OG24" s="179"/>
      <c r="OH24" s="179"/>
      <c r="OI24" s="179"/>
      <c r="OJ24" s="199"/>
      <c r="OK24" s="199"/>
      <c r="OL24" s="199"/>
      <c r="OM24" s="199"/>
      <c r="ON24" s="199"/>
      <c r="OO24" s="199"/>
      <c r="OP24" s="199"/>
      <c r="OQ24" s="199"/>
      <c r="OR24" s="189"/>
      <c r="OS24" s="209"/>
      <c r="OT24" s="179"/>
      <c r="OU24" s="179"/>
      <c r="OV24" s="179"/>
      <c r="OW24" s="179"/>
      <c r="OX24" s="179"/>
      <c r="OY24" s="179"/>
      <c r="OZ24" s="199"/>
      <c r="PA24" s="199"/>
      <c r="PB24" s="199"/>
      <c r="PC24" s="199"/>
      <c r="PD24" s="199"/>
      <c r="PE24" s="199"/>
      <c r="PF24" s="199"/>
      <c r="PG24" s="199"/>
      <c r="PH24" s="189"/>
      <c r="PI24" s="209"/>
      <c r="PJ24" s="179"/>
      <c r="PK24" s="179"/>
      <c r="PL24" s="179"/>
      <c r="PM24" s="179"/>
      <c r="PN24" s="179"/>
      <c r="PO24" s="179"/>
      <c r="PP24" s="199"/>
      <c r="PQ24" s="199"/>
      <c r="PR24" s="199"/>
      <c r="PS24" s="199"/>
      <c r="PT24" s="199"/>
      <c r="PU24" s="199"/>
      <c r="PV24" s="199"/>
      <c r="PW24" s="199"/>
      <c r="PX24" s="189"/>
      <c r="PY24" s="209"/>
      <c r="PZ24" s="179"/>
      <c r="QA24" s="179"/>
      <c r="QB24" s="179"/>
      <c r="QC24" s="179"/>
      <c r="QD24" s="179"/>
      <c r="QE24" s="179"/>
      <c r="QF24" s="199"/>
      <c r="QG24" s="199"/>
      <c r="QH24" s="199"/>
      <c r="QI24" s="199"/>
      <c r="QJ24" s="199"/>
      <c r="QK24" s="199"/>
      <c r="QL24" s="199"/>
      <c r="QM24" s="199"/>
      <c r="QN24" s="189"/>
      <c r="QO24" s="209"/>
      <c r="QP24" s="179"/>
      <c r="QQ24" s="179"/>
      <c r="QR24" s="179"/>
      <c r="QS24" s="179"/>
      <c r="QT24" s="179"/>
      <c r="QU24" s="179"/>
      <c r="QV24" s="199"/>
      <c r="QW24" s="199"/>
      <c r="QX24" s="199"/>
      <c r="QY24" s="199"/>
      <c r="QZ24" s="199"/>
      <c r="RA24" s="199"/>
      <c r="RB24" s="199"/>
      <c r="RC24" s="199"/>
      <c r="RD24" s="189"/>
      <c r="RE24" s="209"/>
      <c r="RF24" s="179"/>
      <c r="RG24" s="179"/>
      <c r="RH24" s="179"/>
      <c r="RI24" s="179"/>
      <c r="RJ24" s="179"/>
      <c r="RK24" s="179"/>
      <c r="RL24" s="199"/>
      <c r="RM24" s="199"/>
      <c r="RN24" s="199"/>
      <c r="RO24" s="199"/>
      <c r="RP24" s="199"/>
      <c r="RQ24" s="199"/>
      <c r="RR24" s="199"/>
      <c r="RS24" s="199"/>
      <c r="RT24" s="189"/>
      <c r="RU24" s="209"/>
      <c r="RV24" s="179"/>
      <c r="RW24" s="179"/>
      <c r="RX24" s="179"/>
      <c r="RY24" s="179"/>
      <c r="RZ24" s="179"/>
      <c r="SA24" s="179"/>
      <c r="SB24" s="199"/>
      <c r="SC24" s="199"/>
      <c r="SD24" s="199"/>
      <c r="SE24" s="199"/>
      <c r="SF24" s="199"/>
      <c r="SG24" s="199"/>
      <c r="SH24" s="199"/>
      <c r="SI24" s="199"/>
      <c r="SJ24" s="189"/>
      <c r="SK24" s="209"/>
      <c r="SL24" s="179"/>
      <c r="SM24" s="179"/>
      <c r="SN24" s="179"/>
      <c r="SO24" s="179"/>
      <c r="SP24" s="179"/>
      <c r="SQ24" s="179"/>
      <c r="SR24" s="199"/>
      <c r="SS24" s="199"/>
      <c r="ST24" s="199"/>
      <c r="SU24" s="199"/>
      <c r="SV24" s="199"/>
      <c r="SW24" s="199"/>
      <c r="SX24" s="199"/>
      <c r="SY24" s="199"/>
      <c r="SZ24" s="189"/>
      <c r="TA24" s="209"/>
      <c r="TB24" s="179"/>
      <c r="TC24" s="179"/>
      <c r="TD24" s="179"/>
      <c r="TE24" s="179"/>
      <c r="TF24" s="179"/>
      <c r="TG24" s="179"/>
      <c r="TH24" s="199"/>
      <c r="TI24" s="199"/>
      <c r="TJ24" s="199"/>
      <c r="TK24" s="199"/>
      <c r="TL24" s="199"/>
      <c r="TM24" s="199"/>
      <c r="TN24" s="199"/>
      <c r="TO24" s="199"/>
      <c r="TP24" s="189"/>
      <c r="TQ24" s="209"/>
      <c r="TR24" s="179"/>
      <c r="TS24" s="179"/>
      <c r="TT24" s="179"/>
      <c r="TU24" s="179"/>
      <c r="TV24" s="179"/>
      <c r="TW24" s="179"/>
      <c r="TX24" s="199"/>
      <c r="TY24" s="199"/>
      <c r="TZ24" s="199"/>
      <c r="UA24" s="199"/>
      <c r="UB24" s="199"/>
      <c r="UC24" s="199"/>
      <c r="UD24" s="199"/>
      <c r="UE24" s="199"/>
      <c r="UF24" s="189"/>
      <c r="UG24" s="209"/>
      <c r="UH24" s="179"/>
      <c r="UI24" s="179"/>
      <c r="UJ24" s="179"/>
      <c r="UK24" s="179"/>
      <c r="UL24" s="179"/>
      <c r="UM24" s="179"/>
      <c r="UN24" s="199"/>
      <c r="UO24" s="199"/>
      <c r="UP24" s="199"/>
      <c r="UQ24" s="199"/>
      <c r="UR24" s="199"/>
      <c r="US24" s="199"/>
      <c r="UT24" s="199"/>
      <c r="UU24" s="199"/>
      <c r="UV24" s="189"/>
      <c r="UW24" s="209"/>
      <c r="UX24" s="179"/>
      <c r="UY24" s="179"/>
      <c r="UZ24" s="179"/>
      <c r="VA24" s="179"/>
      <c r="VB24" s="179"/>
      <c r="VC24" s="179"/>
      <c r="VD24" s="199"/>
      <c r="VE24" s="199"/>
      <c r="VF24" s="199"/>
      <c r="VG24" s="199"/>
      <c r="VH24" s="199"/>
      <c r="VI24" s="199"/>
      <c r="VJ24" s="199"/>
      <c r="VK24" s="199"/>
      <c r="VL24" s="189"/>
      <c r="VM24" s="209"/>
      <c r="VN24" s="179"/>
      <c r="VO24" s="179"/>
      <c r="VP24" s="179"/>
      <c r="VQ24" s="179"/>
      <c r="VR24" s="179"/>
      <c r="VS24" s="179"/>
      <c r="VT24" s="199"/>
      <c r="VU24" s="199"/>
      <c r="VV24" s="199"/>
      <c r="VW24" s="199"/>
      <c r="VX24" s="199"/>
      <c r="VY24" s="199"/>
      <c r="VZ24" s="199"/>
      <c r="WA24" s="199"/>
      <c r="WB24" s="189"/>
      <c r="WC24" s="209"/>
      <c r="WD24" s="179"/>
      <c r="WE24" s="179"/>
      <c r="WF24" s="179"/>
      <c r="WG24" s="179"/>
      <c r="WH24" s="179"/>
      <c r="WI24" s="179"/>
      <c r="WJ24" s="199"/>
      <c r="WK24" s="199"/>
      <c r="WL24" s="199"/>
      <c r="WM24" s="199"/>
      <c r="WN24" s="199"/>
      <c r="WO24" s="199"/>
      <c r="WP24" s="199"/>
      <c r="WQ24" s="199"/>
      <c r="WR24" s="189"/>
      <c r="WS24" s="209"/>
      <c r="WT24" s="179"/>
      <c r="WU24" s="179"/>
      <c r="WV24" s="179"/>
      <c r="WW24" s="179"/>
      <c r="WX24" s="179"/>
      <c r="WY24" s="179"/>
      <c r="WZ24" s="199"/>
      <c r="XA24" s="199"/>
      <c r="XB24" s="199"/>
      <c r="XC24" s="199"/>
      <c r="XD24" s="199"/>
      <c r="XE24" s="199"/>
      <c r="XF24" s="199"/>
      <c r="XG24" s="199"/>
      <c r="XH24" s="189"/>
      <c r="XI24" s="209"/>
      <c r="XJ24" s="179"/>
      <c r="XK24" s="179"/>
      <c r="XL24" s="179"/>
      <c r="XM24" s="179"/>
      <c r="XN24" s="179"/>
      <c r="XO24" s="179"/>
      <c r="XP24" s="199"/>
      <c r="XQ24" s="199"/>
      <c r="XR24" s="199"/>
      <c r="XS24" s="199"/>
      <c r="XT24" s="199"/>
      <c r="XU24" s="199"/>
      <c r="XV24" s="199"/>
      <c r="XW24" s="199"/>
      <c r="XX24" s="189"/>
      <c r="XY24" s="209"/>
      <c r="XZ24" s="179"/>
      <c r="YA24" s="179"/>
      <c r="YB24" s="179"/>
      <c r="YC24" s="179"/>
      <c r="YD24" s="179"/>
      <c r="YE24" s="179"/>
      <c r="YF24" s="199"/>
      <c r="YG24" s="199"/>
      <c r="YH24" s="199"/>
      <c r="YI24" s="199"/>
      <c r="YJ24" s="199"/>
      <c r="YK24" s="199"/>
      <c r="YL24" s="199"/>
      <c r="YM24" s="199"/>
      <c r="YN24" s="189"/>
      <c r="YO24" s="209"/>
      <c r="YP24" s="179"/>
      <c r="YQ24" s="179"/>
      <c r="YR24" s="179"/>
      <c r="YS24" s="179"/>
      <c r="YT24" s="179"/>
      <c r="YU24" s="179"/>
      <c r="YV24" s="199"/>
      <c r="YW24" s="199"/>
      <c r="YX24" s="199"/>
      <c r="YY24" s="199"/>
      <c r="YZ24" s="199"/>
      <c r="ZA24" s="199"/>
      <c r="ZB24" s="199"/>
      <c r="ZC24" s="199"/>
      <c r="ZD24" s="189"/>
      <c r="ZE24" s="209"/>
      <c r="ZF24" s="179"/>
      <c r="ZG24" s="179"/>
      <c r="ZH24" s="179"/>
      <c r="ZI24" s="179"/>
      <c r="ZJ24" s="179"/>
      <c r="ZK24" s="179"/>
      <c r="ZL24" s="199"/>
      <c r="ZM24" s="199"/>
      <c r="ZN24" s="199"/>
      <c r="ZO24" s="199"/>
      <c r="ZP24" s="199"/>
      <c r="ZQ24" s="199"/>
      <c r="ZR24" s="199"/>
      <c r="ZS24" s="199"/>
      <c r="ZT24" s="189"/>
      <c r="ZU24" s="209"/>
      <c r="ZV24" s="179"/>
      <c r="ZW24" s="179"/>
      <c r="ZX24" s="179"/>
      <c r="ZY24" s="179"/>
      <c r="ZZ24" s="179"/>
      <c r="AAA24" s="179"/>
      <c r="AAB24" s="199"/>
      <c r="AAC24" s="199"/>
      <c r="AAD24" s="199"/>
      <c r="AAE24" s="199"/>
      <c r="AAF24" s="199"/>
      <c r="AAG24" s="199"/>
      <c r="AAH24" s="199"/>
      <c r="AAI24" s="199"/>
      <c r="AAJ24" s="189"/>
      <c r="AAK24" s="209"/>
      <c r="AAL24" s="179"/>
      <c r="AAM24" s="179"/>
      <c r="AAN24" s="179"/>
      <c r="AAO24" s="179"/>
      <c r="AAP24" s="179"/>
      <c r="AAQ24" s="179"/>
      <c r="AAR24" s="199"/>
      <c r="AAS24" s="199"/>
      <c r="AAT24" s="199"/>
      <c r="AAU24" s="199"/>
      <c r="AAV24" s="199"/>
      <c r="AAW24" s="199"/>
      <c r="AAX24" s="199"/>
      <c r="AAY24" s="199"/>
      <c r="AAZ24" s="189"/>
      <c r="ABA24" s="209"/>
      <c r="ABB24" s="179"/>
      <c r="ABC24" s="179"/>
      <c r="ABD24" s="179"/>
      <c r="ABE24" s="179"/>
      <c r="ABF24" s="179"/>
      <c r="ABG24" s="179"/>
      <c r="ABH24" s="199"/>
      <c r="ABI24" s="199"/>
      <c r="ABJ24" s="199"/>
      <c r="ABK24" s="199"/>
      <c r="ABL24" s="199"/>
      <c r="ABM24" s="199"/>
      <c r="ABN24" s="199"/>
      <c r="ABO24" s="199"/>
      <c r="ABP24" s="189"/>
      <c r="ABQ24" s="209"/>
      <c r="ABR24" s="179"/>
      <c r="ABS24" s="179"/>
      <c r="ABT24" s="179"/>
      <c r="ABU24" s="179"/>
      <c r="ABV24" s="179"/>
      <c r="ABW24" s="179"/>
      <c r="ABX24" s="199"/>
      <c r="ABY24" s="199"/>
      <c r="ABZ24" s="199"/>
      <c r="ACA24" s="199"/>
      <c r="ACB24" s="199"/>
      <c r="ACC24" s="199"/>
      <c r="ACD24" s="199"/>
      <c r="ACE24" s="199"/>
      <c r="ACF24" s="189"/>
      <c r="ACG24" s="209"/>
      <c r="ACH24" s="179"/>
      <c r="ACI24" s="179"/>
      <c r="ACJ24" s="179"/>
      <c r="ACK24" s="179"/>
      <c r="ACL24" s="179"/>
      <c r="ACM24" s="179"/>
      <c r="ACN24" s="199"/>
      <c r="ACO24" s="199"/>
      <c r="ACP24" s="199"/>
      <c r="ACQ24" s="199"/>
      <c r="ACR24" s="199"/>
      <c r="ACS24" s="199"/>
      <c r="ACT24" s="199"/>
      <c r="ACU24" s="199"/>
      <c r="ACV24" s="189"/>
      <c r="ACW24" s="209"/>
      <c r="ACX24" s="179"/>
      <c r="ACY24" s="179"/>
      <c r="ACZ24" s="179"/>
      <c r="ADA24" s="179"/>
      <c r="ADB24" s="179"/>
      <c r="ADC24" s="179"/>
      <c r="ADD24" s="199"/>
      <c r="ADE24" s="199"/>
      <c r="ADF24" s="199"/>
      <c r="ADG24" s="199"/>
      <c r="ADH24" s="199"/>
      <c r="ADI24" s="199"/>
      <c r="ADJ24" s="199"/>
      <c r="ADK24" s="199"/>
      <c r="ADL24" s="189"/>
      <c r="ADM24" s="209"/>
      <c r="ADN24" s="179"/>
      <c r="ADO24" s="179"/>
      <c r="ADP24" s="179"/>
      <c r="ADQ24" s="179"/>
      <c r="ADR24" s="179"/>
      <c r="ADS24" s="179"/>
      <c r="ADT24" s="199"/>
      <c r="ADU24" s="199"/>
      <c r="ADV24" s="199"/>
      <c r="ADW24" s="199"/>
      <c r="ADX24" s="199"/>
      <c r="ADY24" s="199"/>
      <c r="ADZ24" s="199"/>
      <c r="AEA24" s="199"/>
      <c r="AEB24" s="189"/>
      <c r="AEC24" s="209"/>
      <c r="AED24" s="179"/>
      <c r="AEE24" s="179"/>
      <c r="AEF24" s="179"/>
      <c r="AEG24" s="179"/>
      <c r="AEH24" s="179"/>
      <c r="AEI24" s="179"/>
      <c r="AEJ24" s="199"/>
      <c r="AEK24" s="199"/>
      <c r="AEL24" s="199"/>
      <c r="AEM24" s="199"/>
      <c r="AEN24" s="199"/>
      <c r="AEO24" s="199"/>
      <c r="AEP24" s="199"/>
      <c r="AEQ24" s="199"/>
      <c r="AER24" s="189"/>
      <c r="AES24" s="209"/>
      <c r="AET24" s="179"/>
      <c r="AEU24" s="179"/>
      <c r="AEV24" s="179"/>
      <c r="AEW24" s="179"/>
      <c r="AEX24" s="179"/>
      <c r="AEY24" s="179"/>
      <c r="AEZ24" s="199"/>
      <c r="AFA24" s="199"/>
      <c r="AFB24" s="199"/>
      <c r="AFC24" s="199"/>
      <c r="AFD24" s="199"/>
      <c r="AFE24" s="199"/>
      <c r="AFF24" s="199"/>
      <c r="AFG24" s="199"/>
      <c r="AFH24" s="189"/>
      <c r="AFI24" s="209"/>
      <c r="AFJ24" s="179"/>
      <c r="AFK24" s="179"/>
      <c r="AFL24" s="179"/>
      <c r="AFM24" s="179"/>
      <c r="AFN24" s="179"/>
      <c r="AFO24" s="179"/>
      <c r="AFP24" s="199"/>
      <c r="AFQ24" s="199"/>
      <c r="AFR24" s="199"/>
      <c r="AFS24" s="199"/>
      <c r="AFT24" s="199"/>
      <c r="AFU24" s="199"/>
      <c r="AFV24" s="199"/>
      <c r="AFW24" s="199"/>
      <c r="AFX24" s="189"/>
      <c r="AFY24" s="209"/>
      <c r="AFZ24" s="179"/>
      <c r="AGA24" s="179"/>
      <c r="AGB24" s="179"/>
      <c r="AGC24" s="179"/>
      <c r="AGD24" s="179"/>
      <c r="AGE24" s="179"/>
      <c r="AGF24" s="199"/>
      <c r="AGG24" s="199"/>
      <c r="AGH24" s="199"/>
      <c r="AGI24" s="199"/>
      <c r="AGJ24" s="199"/>
      <c r="AGK24" s="199"/>
      <c r="AGL24" s="199"/>
      <c r="AGM24" s="199"/>
      <c r="AGN24" s="189"/>
      <c r="AGO24" s="209"/>
      <c r="AGP24" s="179"/>
      <c r="AGQ24" s="179"/>
      <c r="AGR24" s="179"/>
      <c r="AGS24" s="179"/>
      <c r="AGT24" s="179"/>
      <c r="AGU24" s="179"/>
      <c r="AGV24" s="199"/>
      <c r="AGW24" s="199"/>
      <c r="AGX24" s="199"/>
      <c r="AGY24" s="199"/>
      <c r="AGZ24" s="199"/>
      <c r="AHA24" s="199"/>
      <c r="AHB24" s="199"/>
      <c r="AHC24" s="199"/>
      <c r="AHD24" s="189"/>
      <c r="AHE24" s="209"/>
      <c r="AHF24" s="179"/>
      <c r="AHG24" s="179"/>
      <c r="AHH24" s="179"/>
      <c r="AHI24" s="179"/>
      <c r="AHJ24" s="179"/>
      <c r="AHK24" s="179"/>
      <c r="AHL24" s="199"/>
      <c r="AHM24" s="199"/>
      <c r="AHN24" s="199"/>
      <c r="AHO24" s="199"/>
      <c r="AHP24" s="199"/>
      <c r="AHQ24" s="199"/>
      <c r="AHR24" s="199"/>
      <c r="AHS24" s="199"/>
      <c r="AHT24" s="189"/>
      <c r="AHU24" s="209"/>
      <c r="AHV24" s="179"/>
      <c r="AHW24" s="179"/>
      <c r="AHX24" s="179"/>
      <c r="AHY24" s="179"/>
      <c r="AHZ24" s="179"/>
      <c r="AIA24" s="179"/>
      <c r="AIB24" s="199"/>
      <c r="AIC24" s="199"/>
      <c r="AID24" s="199"/>
      <c r="AIE24" s="199"/>
      <c r="AIF24" s="199"/>
      <c r="AIG24" s="199"/>
      <c r="AIH24" s="199"/>
      <c r="AII24" s="199"/>
      <c r="AIJ24" s="189"/>
      <c r="AIK24" s="209"/>
      <c r="AIL24" s="179"/>
      <c r="AIM24" s="179"/>
      <c r="AIN24" s="179"/>
      <c r="AIO24" s="179"/>
      <c r="AIP24" s="179"/>
      <c r="AIQ24" s="179"/>
      <c r="AIR24" s="199"/>
      <c r="AIS24" s="199"/>
      <c r="AIT24" s="199"/>
      <c r="AIU24" s="199"/>
      <c r="AIV24" s="199"/>
      <c r="AIW24" s="199"/>
      <c r="AIX24" s="199"/>
      <c r="AIY24" s="199"/>
      <c r="AIZ24" s="189"/>
      <c r="AJA24" s="209"/>
      <c r="AJB24" s="179"/>
      <c r="AJC24" s="179"/>
      <c r="AJD24" s="179"/>
      <c r="AJE24" s="179"/>
      <c r="AJF24" s="179"/>
      <c r="AJG24" s="179"/>
      <c r="AJH24" s="199"/>
      <c r="AJI24" s="199"/>
      <c r="AJJ24" s="199"/>
      <c r="AJK24" s="199"/>
      <c r="AJL24" s="199"/>
      <c r="AJM24" s="199"/>
      <c r="AJN24" s="199"/>
      <c r="AJO24" s="199"/>
      <c r="AJP24" s="189"/>
      <c r="AJQ24" s="209"/>
      <c r="AJR24" s="179"/>
      <c r="AJS24" s="179"/>
      <c r="AJT24" s="179"/>
      <c r="AJU24" s="179"/>
      <c r="AJV24" s="179"/>
      <c r="AJW24" s="179"/>
      <c r="AJX24" s="199"/>
      <c r="AJY24" s="199"/>
      <c r="AJZ24" s="199"/>
      <c r="AKA24" s="199"/>
      <c r="AKB24" s="199"/>
      <c r="AKC24" s="199"/>
      <c r="AKD24" s="199"/>
      <c r="AKE24" s="199"/>
      <c r="AKF24" s="189"/>
      <c r="AKG24" s="209"/>
      <c r="AKH24" s="179"/>
      <c r="AKI24" s="179"/>
      <c r="AKJ24" s="179"/>
      <c r="AKK24" s="179"/>
      <c r="AKL24" s="179"/>
      <c r="AKM24" s="179"/>
      <c r="AKN24" s="199"/>
      <c r="AKO24" s="199"/>
      <c r="AKP24" s="199"/>
      <c r="AKQ24" s="199"/>
      <c r="AKR24" s="199"/>
      <c r="AKS24" s="199"/>
      <c r="AKT24" s="199"/>
      <c r="AKU24" s="199"/>
      <c r="AKV24" s="189"/>
      <c r="AKW24" s="209"/>
      <c r="AKX24" s="179"/>
      <c r="AKY24" s="179"/>
      <c r="AKZ24" s="179"/>
      <c r="ALA24" s="179"/>
      <c r="ALB24" s="179"/>
      <c r="ALC24" s="179"/>
      <c r="ALD24" s="199"/>
      <c r="ALE24" s="199"/>
      <c r="ALF24" s="199"/>
      <c r="ALG24" s="199"/>
      <c r="ALH24" s="199"/>
      <c r="ALI24" s="199"/>
      <c r="ALJ24" s="199"/>
      <c r="ALK24" s="199"/>
      <c r="ALL24" s="189"/>
      <c r="ALM24" s="209"/>
      <c r="ALN24" s="179"/>
      <c r="ALO24" s="179"/>
      <c r="ALP24" s="179"/>
      <c r="ALQ24" s="179"/>
      <c r="ALR24" s="179"/>
      <c r="ALS24" s="179"/>
      <c r="ALT24" s="199"/>
      <c r="ALU24" s="199"/>
      <c r="ALV24" s="199"/>
      <c r="ALW24" s="199"/>
      <c r="ALX24" s="199"/>
      <c r="ALY24" s="199"/>
      <c r="ALZ24" s="199"/>
      <c r="AMA24" s="199"/>
      <c r="AMB24" s="189"/>
      <c r="AMC24" s="209"/>
      <c r="AMD24" s="179"/>
      <c r="AME24" s="179"/>
      <c r="AMF24" s="179"/>
      <c r="AMG24" s="179"/>
      <c r="AMH24" s="179"/>
      <c r="AMI24" s="179"/>
      <c r="AMJ24" s="199"/>
      <c r="AMK24" s="199"/>
      <c r="AML24" s="199"/>
      <c r="AMM24" s="199"/>
      <c r="AMN24" s="199"/>
      <c r="AMO24" s="199"/>
      <c r="AMP24" s="199"/>
      <c r="AMQ24" s="199"/>
      <c r="AMR24" s="189"/>
      <c r="AMS24" s="209"/>
      <c r="AMT24" s="179"/>
      <c r="AMU24" s="179"/>
      <c r="AMV24" s="179"/>
      <c r="AMW24" s="179"/>
      <c r="AMX24" s="179"/>
      <c r="AMY24" s="179"/>
      <c r="AMZ24" s="199"/>
      <c r="ANA24" s="199"/>
      <c r="ANB24" s="199"/>
      <c r="ANC24" s="199"/>
      <c r="AND24" s="199"/>
      <c r="ANE24" s="199"/>
      <c r="ANF24" s="199"/>
      <c r="ANG24" s="199"/>
      <c r="ANH24" s="189"/>
      <c r="ANI24" s="209"/>
      <c r="ANJ24" s="179"/>
      <c r="ANK24" s="179"/>
      <c r="ANL24" s="179"/>
      <c r="ANM24" s="179"/>
      <c r="ANN24" s="179"/>
      <c r="ANO24" s="179"/>
      <c r="ANP24" s="199"/>
      <c r="ANQ24" s="199"/>
      <c r="ANR24" s="199"/>
      <c r="ANS24" s="199"/>
      <c r="ANT24" s="199"/>
      <c r="ANU24" s="199"/>
      <c r="ANV24" s="199"/>
      <c r="ANW24" s="199"/>
      <c r="ANX24" s="189"/>
      <c r="ANY24" s="209"/>
      <c r="ANZ24" s="179"/>
      <c r="AOA24" s="179"/>
      <c r="AOB24" s="179"/>
      <c r="AOC24" s="179"/>
      <c r="AOD24" s="179"/>
      <c r="AOE24" s="179"/>
      <c r="AOF24" s="199"/>
      <c r="AOG24" s="199"/>
      <c r="AOH24" s="199"/>
      <c r="AOI24" s="199"/>
      <c r="AOJ24" s="199"/>
      <c r="AOK24" s="199"/>
      <c r="AOL24" s="199"/>
      <c r="AOM24" s="199"/>
      <c r="AON24" s="189"/>
      <c r="AOO24" s="209"/>
      <c r="AOP24" s="179"/>
      <c r="AOQ24" s="179"/>
      <c r="AOR24" s="179"/>
      <c r="AOS24" s="179"/>
      <c r="AOT24" s="179"/>
      <c r="AOU24" s="179"/>
      <c r="AOV24" s="199"/>
      <c r="AOW24" s="199"/>
      <c r="AOX24" s="199"/>
      <c r="AOY24" s="199"/>
      <c r="AOZ24" s="199"/>
      <c r="APA24" s="199"/>
      <c r="APB24" s="199"/>
      <c r="APC24" s="199"/>
      <c r="APD24" s="189"/>
      <c r="APE24" s="209"/>
      <c r="APF24" s="179"/>
      <c r="APG24" s="179"/>
      <c r="APH24" s="179"/>
      <c r="API24" s="179"/>
      <c r="APJ24" s="179"/>
      <c r="APK24" s="179"/>
      <c r="APL24" s="199"/>
      <c r="APM24" s="199"/>
      <c r="APN24" s="199"/>
      <c r="APO24" s="199"/>
      <c r="APP24" s="199"/>
      <c r="APQ24" s="199"/>
      <c r="APR24" s="199"/>
      <c r="APS24" s="199"/>
      <c r="APT24" s="189"/>
      <c r="APU24" s="209"/>
      <c r="APV24" s="179"/>
      <c r="APW24" s="179"/>
      <c r="APX24" s="179"/>
      <c r="APY24" s="179"/>
      <c r="APZ24" s="179"/>
      <c r="AQA24" s="179"/>
      <c r="AQB24" s="199"/>
      <c r="AQC24" s="199"/>
      <c r="AQD24" s="199"/>
      <c r="AQE24" s="199"/>
      <c r="AQF24" s="199"/>
      <c r="AQG24" s="199"/>
      <c r="AQH24" s="199"/>
      <c r="AQI24" s="199"/>
      <c r="AQJ24" s="189"/>
      <c r="AQK24" s="209"/>
      <c r="AQL24" s="179"/>
      <c r="AQM24" s="179"/>
      <c r="AQN24" s="179"/>
      <c r="AQO24" s="179"/>
      <c r="AQP24" s="179"/>
      <c r="AQQ24" s="179"/>
      <c r="AQR24" s="199"/>
      <c r="AQS24" s="199"/>
      <c r="AQT24" s="199"/>
      <c r="AQU24" s="199"/>
      <c r="AQV24" s="199"/>
      <c r="AQW24" s="199"/>
      <c r="AQX24" s="199"/>
      <c r="AQY24" s="199"/>
      <c r="AQZ24" s="189"/>
      <c r="ARA24" s="209"/>
      <c r="ARB24" s="179"/>
      <c r="ARC24" s="179"/>
      <c r="ARD24" s="179"/>
      <c r="ARE24" s="179"/>
      <c r="ARF24" s="179"/>
      <c r="ARG24" s="179"/>
      <c r="ARH24" s="199"/>
      <c r="ARI24" s="199"/>
      <c r="ARJ24" s="199"/>
      <c r="ARK24" s="199"/>
      <c r="ARL24" s="199"/>
      <c r="ARM24" s="199"/>
      <c r="ARN24" s="199"/>
      <c r="ARO24" s="199"/>
      <c r="ARP24" s="189"/>
      <c r="ARQ24" s="209"/>
      <c r="ARR24" s="179"/>
      <c r="ARS24" s="179"/>
      <c r="ART24" s="179"/>
      <c r="ARU24" s="179"/>
      <c r="ARV24" s="179"/>
      <c r="ARW24" s="179"/>
      <c r="ARX24" s="199"/>
      <c r="ARY24" s="199"/>
      <c r="ARZ24" s="199"/>
      <c r="ASA24" s="199"/>
      <c r="ASB24" s="199"/>
      <c r="ASC24" s="199"/>
      <c r="ASD24" s="199"/>
      <c r="ASE24" s="199"/>
      <c r="ASF24" s="189"/>
      <c r="ASG24" s="209"/>
      <c r="ASH24" s="179"/>
      <c r="ASI24" s="179"/>
      <c r="ASJ24" s="179"/>
      <c r="ASK24" s="179"/>
      <c r="ASL24" s="179"/>
      <c r="ASM24" s="179"/>
      <c r="ASN24" s="199"/>
      <c r="ASO24" s="199"/>
      <c r="ASP24" s="199"/>
      <c r="ASQ24" s="199"/>
      <c r="ASR24" s="199"/>
      <c r="ASS24" s="199"/>
      <c r="AST24" s="199"/>
      <c r="ASU24" s="199"/>
      <c r="ASV24" s="189"/>
      <c r="ASW24" s="209"/>
      <c r="ASX24" s="179"/>
      <c r="ASY24" s="179"/>
      <c r="ASZ24" s="179"/>
      <c r="ATA24" s="179"/>
      <c r="ATB24" s="179"/>
      <c r="ATC24" s="179"/>
      <c r="ATD24" s="199"/>
      <c r="ATE24" s="199"/>
      <c r="ATF24" s="199"/>
      <c r="ATG24" s="199"/>
      <c r="ATH24" s="199"/>
      <c r="ATI24" s="199"/>
      <c r="ATJ24" s="199"/>
      <c r="ATK24" s="199"/>
      <c r="ATL24" s="189"/>
      <c r="ATM24" s="209"/>
      <c r="ATN24" s="179"/>
      <c r="ATO24" s="179"/>
      <c r="ATP24" s="179"/>
      <c r="ATQ24" s="179"/>
      <c r="ATR24" s="179"/>
      <c r="ATS24" s="179"/>
      <c r="ATT24" s="199"/>
      <c r="ATU24" s="199"/>
      <c r="ATV24" s="199"/>
      <c r="ATW24" s="199"/>
      <c r="ATX24" s="199"/>
      <c r="ATY24" s="199"/>
      <c r="ATZ24" s="199"/>
      <c r="AUA24" s="199"/>
      <c r="AUB24" s="189"/>
      <c r="AUC24" s="209"/>
      <c r="AUD24" s="179"/>
      <c r="AUE24" s="179"/>
      <c r="AUF24" s="179"/>
      <c r="AUG24" s="179"/>
      <c r="AUH24" s="179"/>
      <c r="AUI24" s="179"/>
      <c r="AUJ24" s="199"/>
      <c r="AUK24" s="199"/>
      <c r="AUL24" s="199"/>
      <c r="AUM24" s="199"/>
      <c r="AUN24" s="199"/>
      <c r="AUO24" s="199"/>
      <c r="AUP24" s="199"/>
      <c r="AUQ24" s="199"/>
      <c r="AUR24" s="189"/>
      <c r="AUS24" s="209"/>
      <c r="AUT24" s="179"/>
      <c r="AUU24" s="179"/>
      <c r="AUV24" s="179"/>
      <c r="AUW24" s="179"/>
      <c r="AUX24" s="179"/>
      <c r="AUY24" s="179"/>
      <c r="AUZ24" s="199"/>
      <c r="AVA24" s="199"/>
      <c r="AVB24" s="199"/>
      <c r="AVC24" s="199"/>
      <c r="AVD24" s="199"/>
      <c r="AVE24" s="199"/>
      <c r="AVF24" s="199"/>
      <c r="AVG24" s="199"/>
      <c r="AVH24" s="189"/>
      <c r="AVI24" s="209"/>
      <c r="AVJ24" s="179"/>
      <c r="AVK24" s="179"/>
      <c r="AVL24" s="179"/>
      <c r="AVM24" s="179"/>
      <c r="AVN24" s="179"/>
      <c r="AVO24" s="179"/>
      <c r="AVP24" s="199"/>
      <c r="AVQ24" s="199"/>
      <c r="AVR24" s="199"/>
      <c r="AVS24" s="199"/>
      <c r="AVT24" s="199"/>
      <c r="AVU24" s="199"/>
      <c r="AVV24" s="199"/>
      <c r="AVW24" s="199"/>
      <c r="AVX24" s="189"/>
      <c r="AVY24" s="209"/>
      <c r="AVZ24" s="179"/>
      <c r="AWA24" s="179"/>
      <c r="AWB24" s="179"/>
      <c r="AWC24" s="179"/>
      <c r="AWD24" s="179"/>
      <c r="AWE24" s="179"/>
      <c r="AWF24" s="199"/>
      <c r="AWG24" s="199"/>
      <c r="AWH24" s="199"/>
      <c r="AWI24" s="199"/>
      <c r="AWJ24" s="199"/>
      <c r="AWK24" s="199"/>
      <c r="AWL24" s="199"/>
      <c r="AWM24" s="199"/>
      <c r="AWN24" s="189"/>
      <c r="AWO24" s="209"/>
      <c r="AWP24" s="179"/>
      <c r="AWQ24" s="179"/>
      <c r="AWR24" s="179"/>
      <c r="AWS24" s="179"/>
      <c r="AWT24" s="179"/>
      <c r="AWU24" s="179"/>
      <c r="AWV24" s="199"/>
      <c r="AWW24" s="199"/>
      <c r="AWX24" s="199"/>
      <c r="AWY24" s="199"/>
      <c r="AWZ24" s="199"/>
      <c r="AXA24" s="199"/>
      <c r="AXB24" s="199"/>
      <c r="AXC24" s="199"/>
      <c r="AXD24" s="189"/>
      <c r="AXE24" s="209"/>
      <c r="AXF24" s="179"/>
      <c r="AXG24" s="179"/>
      <c r="AXH24" s="179"/>
      <c r="AXI24" s="179"/>
      <c r="AXJ24" s="179"/>
      <c r="AXK24" s="179"/>
      <c r="AXL24" s="199"/>
      <c r="AXM24" s="199"/>
      <c r="AXN24" s="199"/>
      <c r="AXO24" s="199"/>
      <c r="AXP24" s="199"/>
      <c r="AXQ24" s="199"/>
      <c r="AXR24" s="199"/>
      <c r="AXS24" s="199"/>
      <c r="AXT24" s="189"/>
      <c r="AXU24" s="209"/>
      <c r="AXV24" s="179"/>
      <c r="AXW24" s="179"/>
      <c r="AXX24" s="179"/>
      <c r="AXY24" s="179"/>
      <c r="AXZ24" s="179"/>
      <c r="AYA24" s="179"/>
      <c r="AYB24" s="199"/>
      <c r="AYC24" s="199"/>
      <c r="AYD24" s="199"/>
      <c r="AYE24" s="199"/>
      <c r="AYF24" s="199"/>
      <c r="AYG24" s="199"/>
      <c r="AYH24" s="199"/>
      <c r="AYI24" s="199"/>
      <c r="AYJ24" s="189"/>
      <c r="AYK24" s="209"/>
      <c r="AYL24" s="179"/>
      <c r="AYM24" s="179"/>
      <c r="AYN24" s="179"/>
      <c r="AYO24" s="179"/>
      <c r="AYP24" s="179"/>
      <c r="AYQ24" s="179"/>
      <c r="AYR24" s="199"/>
      <c r="AYS24" s="199"/>
      <c r="AYT24" s="199"/>
      <c r="AYU24" s="199"/>
      <c r="AYV24" s="199"/>
      <c r="AYW24" s="199"/>
      <c r="AYX24" s="199"/>
      <c r="AYY24" s="199"/>
      <c r="AYZ24" s="189"/>
      <c r="AZA24" s="209"/>
      <c r="AZB24" s="179"/>
      <c r="AZC24" s="179"/>
      <c r="AZD24" s="179"/>
      <c r="AZE24" s="179"/>
      <c r="AZF24" s="179"/>
      <c r="AZG24" s="179"/>
      <c r="AZH24" s="199"/>
      <c r="AZI24" s="199"/>
      <c r="AZJ24" s="199"/>
      <c r="AZK24" s="199"/>
      <c r="AZL24" s="199"/>
      <c r="AZM24" s="199"/>
      <c r="AZN24" s="199"/>
      <c r="AZO24" s="199"/>
      <c r="AZP24" s="189"/>
      <c r="AZQ24" s="209"/>
      <c r="AZR24" s="179"/>
      <c r="AZS24" s="179"/>
      <c r="AZT24" s="179"/>
      <c r="AZU24" s="179"/>
      <c r="AZV24" s="179"/>
      <c r="AZW24" s="179"/>
      <c r="AZX24" s="199"/>
      <c r="AZY24" s="199"/>
      <c r="AZZ24" s="199"/>
      <c r="BAA24" s="199"/>
      <c r="BAB24" s="199"/>
      <c r="BAC24" s="199"/>
      <c r="BAD24" s="199"/>
      <c r="BAE24" s="199"/>
      <c r="BAF24" s="189"/>
      <c r="BAG24" s="209"/>
      <c r="BAH24" s="179"/>
      <c r="BAI24" s="179"/>
      <c r="BAJ24" s="179"/>
      <c r="BAK24" s="179"/>
      <c r="BAL24" s="179"/>
      <c r="BAM24" s="179"/>
      <c r="BAN24" s="199"/>
      <c r="BAO24" s="199"/>
      <c r="BAP24" s="199"/>
      <c r="BAQ24" s="199"/>
      <c r="BAR24" s="199"/>
      <c r="BAS24" s="199"/>
      <c r="BAT24" s="199"/>
      <c r="BAU24" s="199"/>
      <c r="BAV24" s="189"/>
      <c r="BAW24" s="209"/>
      <c r="BAX24" s="179"/>
      <c r="BAY24" s="179"/>
      <c r="BAZ24" s="179"/>
      <c r="BBA24" s="179"/>
      <c r="BBB24" s="179"/>
      <c r="BBC24" s="179"/>
      <c r="BBD24" s="199"/>
      <c r="BBE24" s="199"/>
      <c r="BBF24" s="199"/>
      <c r="BBG24" s="199"/>
      <c r="BBH24" s="199"/>
      <c r="BBI24" s="199"/>
      <c r="BBJ24" s="199"/>
      <c r="BBK24" s="199"/>
      <c r="BBL24" s="189"/>
      <c r="BBM24" s="209"/>
      <c r="BBN24" s="179"/>
      <c r="BBO24" s="179"/>
      <c r="BBP24" s="179"/>
      <c r="BBQ24" s="179"/>
      <c r="BBR24" s="179"/>
      <c r="BBS24" s="179"/>
      <c r="BBT24" s="199"/>
      <c r="BBU24" s="199"/>
      <c r="BBV24" s="199"/>
      <c r="BBW24" s="199"/>
      <c r="BBX24" s="199"/>
      <c r="BBY24" s="199"/>
      <c r="BBZ24" s="199"/>
      <c r="BCA24" s="199"/>
      <c r="BCB24" s="189"/>
      <c r="BCC24" s="209"/>
      <c r="BCD24" s="179"/>
      <c r="BCE24" s="179"/>
      <c r="BCF24" s="179"/>
      <c r="BCG24" s="179"/>
      <c r="BCH24" s="179"/>
      <c r="BCI24" s="179"/>
      <c r="BCJ24" s="199"/>
      <c r="BCK24" s="199"/>
      <c r="BCL24" s="199"/>
      <c r="BCM24" s="199"/>
      <c r="BCN24" s="199"/>
      <c r="BCO24" s="199"/>
      <c r="BCP24" s="199"/>
      <c r="BCQ24" s="199"/>
      <c r="BCR24" s="189"/>
      <c r="BCS24" s="209"/>
      <c r="BCT24" s="179"/>
      <c r="BCU24" s="179"/>
      <c r="BCV24" s="179"/>
      <c r="BCW24" s="179"/>
      <c r="BCX24" s="179"/>
      <c r="BCY24" s="179"/>
      <c r="BCZ24" s="199"/>
      <c r="BDA24" s="199"/>
      <c r="BDB24" s="199"/>
      <c r="BDC24" s="199"/>
      <c r="BDD24" s="199"/>
      <c r="BDE24" s="199"/>
      <c r="BDF24" s="199"/>
      <c r="BDG24" s="199"/>
      <c r="BDH24" s="189"/>
      <c r="BDI24" s="209"/>
      <c r="BDJ24" s="179"/>
      <c r="BDK24" s="179"/>
      <c r="BDL24" s="179"/>
      <c r="BDM24" s="179"/>
      <c r="BDN24" s="179"/>
      <c r="BDO24" s="179"/>
      <c r="BDP24" s="199"/>
      <c r="BDQ24" s="199"/>
      <c r="BDR24" s="199"/>
      <c r="BDS24" s="199"/>
      <c r="BDT24" s="199"/>
      <c r="BDU24" s="199"/>
      <c r="BDV24" s="199"/>
      <c r="BDW24" s="199"/>
      <c r="BDX24" s="189"/>
      <c r="BDY24" s="209"/>
      <c r="BDZ24" s="179"/>
      <c r="BEA24" s="179"/>
      <c r="BEB24" s="179"/>
      <c r="BEC24" s="179"/>
      <c r="BED24" s="179"/>
      <c r="BEE24" s="179"/>
      <c r="BEF24" s="199"/>
      <c r="BEG24" s="199"/>
      <c r="BEH24" s="199"/>
      <c r="BEI24" s="199"/>
      <c r="BEJ24" s="199"/>
      <c r="BEK24" s="199"/>
      <c r="BEL24" s="199"/>
      <c r="BEM24" s="199"/>
      <c r="BEN24" s="189"/>
      <c r="BEO24" s="209"/>
      <c r="BEP24" s="179"/>
      <c r="BEQ24" s="179"/>
      <c r="BER24" s="179"/>
      <c r="BES24" s="179"/>
      <c r="BET24" s="179"/>
      <c r="BEU24" s="179"/>
      <c r="BEV24" s="199"/>
      <c r="BEW24" s="199"/>
      <c r="BEX24" s="199"/>
      <c r="BEY24" s="199"/>
      <c r="BEZ24" s="199"/>
      <c r="BFA24" s="199"/>
      <c r="BFB24" s="199"/>
      <c r="BFC24" s="199"/>
      <c r="BFD24" s="189"/>
      <c r="BFE24" s="209"/>
      <c r="BFF24" s="179"/>
      <c r="BFG24" s="179"/>
      <c r="BFH24" s="179"/>
      <c r="BFI24" s="179"/>
      <c r="BFJ24" s="179"/>
      <c r="BFK24" s="179"/>
      <c r="BFL24" s="199"/>
      <c r="BFM24" s="199"/>
      <c r="BFN24" s="199"/>
      <c r="BFO24" s="199"/>
      <c r="BFP24" s="199"/>
      <c r="BFQ24" s="199"/>
      <c r="BFR24" s="199"/>
      <c r="BFS24" s="199"/>
      <c r="BFT24" s="189"/>
      <c r="BFU24" s="209"/>
      <c r="BFV24" s="179"/>
      <c r="BFW24" s="179"/>
      <c r="BFX24" s="179"/>
      <c r="BFY24" s="179"/>
      <c r="BFZ24" s="179"/>
      <c r="BGA24" s="179"/>
      <c r="BGB24" s="199"/>
      <c r="BGC24" s="199"/>
      <c r="BGD24" s="199"/>
      <c r="BGE24" s="199"/>
      <c r="BGF24" s="199"/>
      <c r="BGG24" s="199"/>
      <c r="BGH24" s="199"/>
      <c r="BGI24" s="199"/>
      <c r="BGJ24" s="189"/>
      <c r="BGK24" s="209"/>
      <c r="BGL24" s="179"/>
      <c r="BGM24" s="179"/>
      <c r="BGN24" s="179"/>
      <c r="BGO24" s="179"/>
      <c r="BGP24" s="179"/>
      <c r="BGQ24" s="179"/>
      <c r="BGR24" s="199"/>
      <c r="BGS24" s="199"/>
      <c r="BGT24" s="199"/>
      <c r="BGU24" s="199"/>
      <c r="BGV24" s="199"/>
      <c r="BGW24" s="199"/>
      <c r="BGX24" s="199"/>
      <c r="BGY24" s="199"/>
      <c r="BGZ24" s="189"/>
      <c r="BHA24" s="209"/>
      <c r="BHB24" s="179"/>
      <c r="BHC24" s="179"/>
      <c r="BHD24" s="179"/>
      <c r="BHE24" s="179"/>
      <c r="BHF24" s="179"/>
      <c r="BHG24" s="179"/>
      <c r="BHH24" s="199"/>
      <c r="BHI24" s="199"/>
      <c r="BHJ24" s="199"/>
      <c r="BHK24" s="199"/>
      <c r="BHL24" s="199"/>
      <c r="BHM24" s="199"/>
      <c r="BHN24" s="199"/>
      <c r="BHO24" s="199"/>
      <c r="BHP24" s="189"/>
      <c r="BHQ24" s="209"/>
      <c r="BHR24" s="179"/>
      <c r="BHS24" s="179"/>
      <c r="BHT24" s="179"/>
      <c r="BHU24" s="179"/>
      <c r="BHV24" s="179"/>
      <c r="BHW24" s="179"/>
      <c r="BHX24" s="199"/>
      <c r="BHY24" s="199"/>
      <c r="BHZ24" s="199"/>
      <c r="BIA24" s="199"/>
      <c r="BIB24" s="199"/>
      <c r="BIC24" s="199"/>
      <c r="BID24" s="199"/>
      <c r="BIE24" s="199"/>
      <c r="BIF24" s="189"/>
      <c r="BIG24" s="209"/>
      <c r="BIH24" s="179"/>
      <c r="BII24" s="179"/>
      <c r="BIJ24" s="179"/>
      <c r="BIK24" s="179"/>
      <c r="BIL24" s="179"/>
      <c r="BIM24" s="179"/>
      <c r="BIN24" s="199"/>
      <c r="BIO24" s="199"/>
      <c r="BIP24" s="199"/>
      <c r="BIQ24" s="199"/>
      <c r="BIR24" s="199"/>
      <c r="BIS24" s="199"/>
      <c r="BIT24" s="199"/>
      <c r="BIU24" s="199"/>
      <c r="BIV24" s="189"/>
      <c r="BIW24" s="209"/>
      <c r="BIX24" s="179"/>
      <c r="BIY24" s="179"/>
      <c r="BIZ24" s="179"/>
      <c r="BJA24" s="179"/>
      <c r="BJB24" s="179"/>
      <c r="BJC24" s="179"/>
      <c r="BJD24" s="199"/>
      <c r="BJE24" s="199"/>
      <c r="BJF24" s="199"/>
      <c r="BJG24" s="199"/>
      <c r="BJH24" s="199"/>
      <c r="BJI24" s="199"/>
      <c r="BJJ24" s="199"/>
      <c r="BJK24" s="199"/>
      <c r="BJL24" s="189"/>
      <c r="BJM24" s="209"/>
      <c r="BJN24" s="179"/>
      <c r="BJO24" s="179"/>
      <c r="BJP24" s="179"/>
      <c r="BJQ24" s="179"/>
      <c r="BJR24" s="179"/>
      <c r="BJS24" s="179"/>
      <c r="BJT24" s="199"/>
      <c r="BJU24" s="199"/>
      <c r="BJV24" s="199"/>
      <c r="BJW24" s="199"/>
      <c r="BJX24" s="199"/>
      <c r="BJY24" s="199"/>
      <c r="BJZ24" s="199"/>
      <c r="BKA24" s="199"/>
      <c r="BKB24" s="189"/>
      <c r="BKC24" s="209"/>
      <c r="BKD24" s="179"/>
      <c r="BKE24" s="179"/>
      <c r="BKF24" s="179"/>
      <c r="BKG24" s="179"/>
      <c r="BKH24" s="179"/>
      <c r="BKI24" s="179"/>
      <c r="BKJ24" s="199"/>
      <c r="BKK24" s="199"/>
      <c r="BKL24" s="199"/>
      <c r="BKM24" s="199"/>
      <c r="BKN24" s="199"/>
      <c r="BKO24" s="199"/>
      <c r="BKP24" s="199"/>
      <c r="BKQ24" s="199"/>
      <c r="BKR24" s="189"/>
      <c r="BKS24" s="209"/>
      <c r="BKT24" s="179"/>
      <c r="BKU24" s="179"/>
      <c r="BKV24" s="179"/>
      <c r="BKW24" s="179"/>
      <c r="BKX24" s="179"/>
      <c r="BKY24" s="179"/>
      <c r="BKZ24" s="199"/>
      <c r="BLA24" s="199"/>
      <c r="BLB24" s="199"/>
      <c r="BLC24" s="199"/>
      <c r="BLD24" s="199"/>
      <c r="BLE24" s="199"/>
      <c r="BLF24" s="199"/>
      <c r="BLG24" s="199"/>
      <c r="BLH24" s="189"/>
      <c r="BLI24" s="209"/>
      <c r="BLJ24" s="179"/>
      <c r="BLK24" s="179"/>
      <c r="BLL24" s="179"/>
      <c r="BLM24" s="179"/>
      <c r="BLN24" s="179"/>
      <c r="BLO24" s="179"/>
      <c r="BLP24" s="199"/>
      <c r="BLQ24" s="199"/>
      <c r="BLR24" s="199"/>
      <c r="BLS24" s="199"/>
      <c r="BLT24" s="199"/>
      <c r="BLU24" s="199"/>
      <c r="BLV24" s="199"/>
      <c r="BLW24" s="199"/>
      <c r="BLX24" s="189"/>
      <c r="BLY24" s="209"/>
      <c r="BLZ24" s="179"/>
      <c r="BMA24" s="179"/>
      <c r="BMB24" s="179"/>
      <c r="BMC24" s="179"/>
      <c r="BMD24" s="179"/>
      <c r="BME24" s="179"/>
      <c r="BMF24" s="199"/>
      <c r="BMG24" s="199"/>
      <c r="BMH24" s="199"/>
      <c r="BMI24" s="199"/>
      <c r="BMJ24" s="199"/>
      <c r="BMK24" s="199"/>
      <c r="BML24" s="199"/>
      <c r="BMM24" s="199"/>
      <c r="BMN24" s="189"/>
      <c r="BMO24" s="209"/>
      <c r="BMP24" s="179"/>
      <c r="BMQ24" s="179"/>
      <c r="BMR24" s="179"/>
      <c r="BMS24" s="179"/>
      <c r="BMT24" s="179"/>
      <c r="BMU24" s="179"/>
      <c r="BMV24" s="199"/>
      <c r="BMW24" s="199"/>
      <c r="BMX24" s="199"/>
      <c r="BMY24" s="199"/>
      <c r="BMZ24" s="199"/>
      <c r="BNA24" s="199"/>
      <c r="BNB24" s="199"/>
      <c r="BNC24" s="199"/>
      <c r="BND24" s="189"/>
      <c r="BNE24" s="209"/>
      <c r="BNF24" s="179"/>
      <c r="BNG24" s="179"/>
      <c r="BNH24" s="179"/>
      <c r="BNI24" s="179"/>
      <c r="BNJ24" s="179"/>
      <c r="BNK24" s="179"/>
      <c r="BNL24" s="199"/>
      <c r="BNM24" s="199"/>
      <c r="BNN24" s="199"/>
      <c r="BNO24" s="199"/>
      <c r="BNP24" s="199"/>
      <c r="BNQ24" s="199"/>
      <c r="BNR24" s="199"/>
      <c r="BNS24" s="199"/>
      <c r="BNT24" s="189"/>
      <c r="BNU24" s="209"/>
      <c r="BNV24" s="179"/>
      <c r="BNW24" s="179"/>
      <c r="BNX24" s="179"/>
      <c r="BNY24" s="179"/>
      <c r="BNZ24" s="179"/>
      <c r="BOA24" s="179"/>
      <c r="BOB24" s="199"/>
      <c r="BOC24" s="199"/>
      <c r="BOD24" s="199"/>
      <c r="BOE24" s="199"/>
      <c r="BOF24" s="199"/>
      <c r="BOG24" s="199"/>
      <c r="BOH24" s="199"/>
      <c r="BOI24" s="199"/>
      <c r="BOJ24" s="189"/>
      <c r="BOK24" s="209"/>
      <c r="BOL24" s="179"/>
      <c r="BOM24" s="179"/>
      <c r="BON24" s="179"/>
      <c r="BOO24" s="179"/>
      <c r="BOP24" s="179"/>
      <c r="BOQ24" s="179"/>
      <c r="BOR24" s="199"/>
      <c r="BOS24" s="199"/>
      <c r="BOT24" s="199"/>
      <c r="BOU24" s="199"/>
      <c r="BOV24" s="199"/>
      <c r="BOW24" s="199"/>
      <c r="BOX24" s="199"/>
      <c r="BOY24" s="199"/>
      <c r="BOZ24" s="189"/>
      <c r="BPA24" s="209"/>
      <c r="BPB24" s="179"/>
      <c r="BPC24" s="179"/>
      <c r="BPD24" s="179"/>
      <c r="BPE24" s="179"/>
      <c r="BPF24" s="179"/>
      <c r="BPG24" s="179"/>
      <c r="BPH24" s="199"/>
      <c r="BPI24" s="199"/>
      <c r="BPJ24" s="199"/>
      <c r="BPK24" s="199"/>
      <c r="BPL24" s="199"/>
      <c r="BPM24" s="199"/>
      <c r="BPN24" s="199"/>
      <c r="BPO24" s="199"/>
      <c r="BPP24" s="189"/>
      <c r="BPQ24" s="209"/>
      <c r="BPR24" s="179"/>
      <c r="BPS24" s="179"/>
      <c r="BPT24" s="179"/>
      <c r="BPU24" s="179"/>
      <c r="BPV24" s="179"/>
      <c r="BPW24" s="179"/>
      <c r="BPX24" s="199"/>
      <c r="BPY24" s="199"/>
      <c r="BPZ24" s="199"/>
      <c r="BQA24" s="199"/>
      <c r="BQB24" s="199"/>
      <c r="BQC24" s="199"/>
      <c r="BQD24" s="199"/>
      <c r="BQE24" s="199"/>
      <c r="BQF24" s="189"/>
      <c r="BQG24" s="209"/>
      <c r="BQH24" s="179"/>
      <c r="BQI24" s="179"/>
      <c r="BQJ24" s="179"/>
      <c r="BQK24" s="179"/>
      <c r="BQL24" s="179"/>
      <c r="BQM24" s="179"/>
      <c r="BQN24" s="199"/>
      <c r="BQO24" s="199"/>
      <c r="BQP24" s="199"/>
      <c r="BQQ24" s="199"/>
      <c r="BQR24" s="199"/>
      <c r="BQS24" s="199"/>
      <c r="BQT24" s="199"/>
      <c r="BQU24" s="199"/>
      <c r="BQV24" s="189"/>
      <c r="BQW24" s="209"/>
      <c r="BQX24" s="179"/>
      <c r="BQY24" s="179"/>
      <c r="BQZ24" s="179"/>
      <c r="BRA24" s="179"/>
      <c r="BRB24" s="179"/>
      <c r="BRC24" s="179"/>
      <c r="BRD24" s="199"/>
      <c r="BRE24" s="199"/>
      <c r="BRF24" s="199"/>
      <c r="BRG24" s="199"/>
      <c r="BRH24" s="199"/>
      <c r="BRI24" s="199"/>
      <c r="BRJ24" s="199"/>
      <c r="BRK24" s="199"/>
      <c r="BRL24" s="189"/>
      <c r="BRM24" s="209"/>
      <c r="BRN24" s="179"/>
      <c r="BRO24" s="179"/>
      <c r="BRP24" s="179"/>
      <c r="BRQ24" s="179"/>
      <c r="BRR24" s="179"/>
      <c r="BRS24" s="179"/>
      <c r="BRT24" s="199"/>
      <c r="BRU24" s="199"/>
      <c r="BRV24" s="199"/>
      <c r="BRW24" s="199"/>
      <c r="BRX24" s="199"/>
      <c r="BRY24" s="199"/>
      <c r="BRZ24" s="199"/>
      <c r="BSA24" s="199"/>
      <c r="BSB24" s="189"/>
      <c r="BSC24" s="209"/>
      <c r="BSD24" s="179"/>
      <c r="BSE24" s="179"/>
      <c r="BSF24" s="179"/>
      <c r="BSG24" s="179"/>
      <c r="BSH24" s="179"/>
      <c r="BSI24" s="179"/>
      <c r="BSJ24" s="199"/>
      <c r="BSK24" s="199"/>
      <c r="BSL24" s="199"/>
      <c r="BSM24" s="199"/>
      <c r="BSN24" s="199"/>
      <c r="BSO24" s="199"/>
      <c r="BSP24" s="199"/>
      <c r="BSQ24" s="199"/>
      <c r="BSR24" s="189"/>
      <c r="BSS24" s="209"/>
      <c r="BST24" s="179"/>
      <c r="BSU24" s="179"/>
      <c r="BSV24" s="179"/>
      <c r="BSW24" s="179"/>
      <c r="BSX24" s="179"/>
      <c r="BSY24" s="179"/>
      <c r="BSZ24" s="199"/>
      <c r="BTA24" s="199"/>
      <c r="BTB24" s="199"/>
      <c r="BTC24" s="199"/>
      <c r="BTD24" s="199"/>
      <c r="BTE24" s="199"/>
      <c r="BTF24" s="199"/>
      <c r="BTG24" s="199"/>
      <c r="BTH24" s="189"/>
      <c r="BTI24" s="209"/>
      <c r="BTJ24" s="179"/>
      <c r="BTK24" s="179"/>
      <c r="BTL24" s="179"/>
      <c r="BTM24" s="179"/>
      <c r="BTN24" s="179"/>
      <c r="BTO24" s="179"/>
      <c r="BTP24" s="199"/>
      <c r="BTQ24" s="199"/>
      <c r="BTR24" s="199"/>
      <c r="BTS24" s="199"/>
      <c r="BTT24" s="199"/>
      <c r="BTU24" s="199"/>
      <c r="BTV24" s="199"/>
      <c r="BTW24" s="199"/>
      <c r="BTX24" s="189"/>
      <c r="BTY24" s="209"/>
      <c r="BTZ24" s="179"/>
      <c r="BUA24" s="179"/>
      <c r="BUB24" s="179"/>
      <c r="BUC24" s="179"/>
      <c r="BUD24" s="179"/>
      <c r="BUE24" s="179"/>
      <c r="BUF24" s="199"/>
      <c r="BUG24" s="199"/>
      <c r="BUH24" s="199"/>
      <c r="BUI24" s="199"/>
      <c r="BUJ24" s="199"/>
      <c r="BUK24" s="199"/>
      <c r="BUL24" s="199"/>
      <c r="BUM24" s="199"/>
      <c r="BUN24" s="189"/>
      <c r="BUO24" s="209"/>
      <c r="BUP24" s="179"/>
      <c r="BUQ24" s="179"/>
      <c r="BUR24" s="179"/>
      <c r="BUS24" s="179"/>
      <c r="BUT24" s="179"/>
      <c r="BUU24" s="179"/>
      <c r="BUV24" s="199"/>
      <c r="BUW24" s="199"/>
      <c r="BUX24" s="199"/>
      <c r="BUY24" s="199"/>
      <c r="BUZ24" s="199"/>
      <c r="BVA24" s="199"/>
      <c r="BVB24" s="199"/>
      <c r="BVC24" s="199"/>
      <c r="BVD24" s="189"/>
      <c r="BVE24" s="209"/>
      <c r="BVF24" s="179"/>
      <c r="BVG24" s="179"/>
      <c r="BVH24" s="179"/>
      <c r="BVI24" s="179"/>
      <c r="BVJ24" s="179"/>
      <c r="BVK24" s="179"/>
      <c r="BVL24" s="199"/>
      <c r="BVM24" s="199"/>
      <c r="BVN24" s="199"/>
      <c r="BVO24" s="199"/>
      <c r="BVP24" s="199"/>
      <c r="BVQ24" s="199"/>
      <c r="BVR24" s="199"/>
      <c r="BVS24" s="199"/>
      <c r="BVT24" s="189"/>
      <c r="BVU24" s="209"/>
      <c r="BVV24" s="179"/>
      <c r="BVW24" s="179"/>
      <c r="BVX24" s="179"/>
      <c r="BVY24" s="179"/>
      <c r="BVZ24" s="179"/>
      <c r="BWA24" s="179"/>
      <c r="BWB24" s="199"/>
      <c r="BWC24" s="199"/>
      <c r="BWD24" s="199"/>
      <c r="BWE24" s="199"/>
      <c r="BWF24" s="199"/>
      <c r="BWG24" s="199"/>
      <c r="BWH24" s="199"/>
      <c r="BWI24" s="199"/>
      <c r="BWJ24" s="189"/>
      <c r="BWK24" s="209"/>
      <c r="BWL24" s="179"/>
      <c r="BWM24" s="179"/>
      <c r="BWN24" s="179"/>
      <c r="BWO24" s="179"/>
      <c r="BWP24" s="179"/>
      <c r="BWQ24" s="179"/>
      <c r="BWR24" s="199"/>
      <c r="BWS24" s="199"/>
      <c r="BWT24" s="199"/>
      <c r="BWU24" s="199"/>
      <c r="BWV24" s="199"/>
      <c r="BWW24" s="199"/>
      <c r="BWX24" s="199"/>
      <c r="BWY24" s="199"/>
      <c r="BWZ24" s="189"/>
      <c r="BXA24" s="209"/>
      <c r="BXB24" s="179"/>
      <c r="BXC24" s="179"/>
      <c r="BXD24" s="179"/>
      <c r="BXE24" s="179"/>
      <c r="BXF24" s="179"/>
      <c r="BXG24" s="179"/>
      <c r="BXH24" s="199"/>
      <c r="BXI24" s="199"/>
      <c r="BXJ24" s="199"/>
      <c r="BXK24" s="199"/>
      <c r="BXL24" s="199"/>
      <c r="BXM24" s="199"/>
      <c r="BXN24" s="199"/>
      <c r="BXO24" s="199"/>
      <c r="BXP24" s="189"/>
      <c r="BXQ24" s="209"/>
      <c r="BXR24" s="179"/>
      <c r="BXS24" s="179"/>
      <c r="BXT24" s="179"/>
      <c r="BXU24" s="179"/>
      <c r="BXV24" s="179"/>
      <c r="BXW24" s="179"/>
      <c r="BXX24" s="199"/>
      <c r="BXY24" s="199"/>
      <c r="BXZ24" s="199"/>
      <c r="BYA24" s="199"/>
      <c r="BYB24" s="199"/>
      <c r="BYC24" s="199"/>
      <c r="BYD24" s="199"/>
      <c r="BYE24" s="199"/>
      <c r="BYF24" s="189"/>
      <c r="BYG24" s="209"/>
      <c r="BYH24" s="179"/>
      <c r="BYI24" s="179"/>
      <c r="BYJ24" s="179"/>
      <c r="BYK24" s="179"/>
      <c r="BYL24" s="179"/>
      <c r="BYM24" s="179"/>
      <c r="BYN24" s="199"/>
      <c r="BYO24" s="199"/>
      <c r="BYP24" s="199"/>
      <c r="BYQ24" s="199"/>
      <c r="BYR24" s="199"/>
      <c r="BYS24" s="199"/>
      <c r="BYT24" s="199"/>
      <c r="BYU24" s="199"/>
      <c r="BYV24" s="189"/>
      <c r="BYW24" s="209"/>
      <c r="BYX24" s="179"/>
      <c r="BYY24" s="179"/>
      <c r="BYZ24" s="179"/>
      <c r="BZA24" s="179"/>
      <c r="BZB24" s="179"/>
      <c r="BZC24" s="179"/>
      <c r="BZD24" s="199"/>
      <c r="BZE24" s="199"/>
      <c r="BZF24" s="199"/>
      <c r="BZG24" s="199"/>
      <c r="BZH24" s="199"/>
      <c r="BZI24" s="199"/>
      <c r="BZJ24" s="199"/>
      <c r="BZK24" s="199"/>
      <c r="BZL24" s="189"/>
      <c r="BZM24" s="209"/>
      <c r="BZN24" s="179"/>
      <c r="BZO24" s="179"/>
      <c r="BZP24" s="179"/>
      <c r="BZQ24" s="179"/>
      <c r="BZR24" s="179"/>
      <c r="BZS24" s="179"/>
      <c r="BZT24" s="199"/>
      <c r="BZU24" s="199"/>
      <c r="BZV24" s="199"/>
      <c r="BZW24" s="199"/>
      <c r="BZX24" s="199"/>
      <c r="BZY24" s="199"/>
      <c r="BZZ24" s="199"/>
      <c r="CAA24" s="199"/>
      <c r="CAB24" s="189"/>
      <c r="CAC24" s="209"/>
      <c r="CAD24" s="179"/>
      <c r="CAE24" s="179"/>
      <c r="CAF24" s="179"/>
      <c r="CAG24" s="179"/>
      <c r="CAH24" s="179"/>
      <c r="CAI24" s="179"/>
      <c r="CAJ24" s="199"/>
      <c r="CAK24" s="199"/>
      <c r="CAL24" s="199"/>
      <c r="CAM24" s="199"/>
      <c r="CAN24" s="199"/>
      <c r="CAO24" s="199"/>
      <c r="CAP24" s="199"/>
      <c r="CAQ24" s="199"/>
      <c r="CAR24" s="189"/>
      <c r="CAS24" s="209"/>
      <c r="CAT24" s="179"/>
      <c r="CAU24" s="179"/>
      <c r="CAV24" s="179"/>
      <c r="CAW24" s="179"/>
      <c r="CAX24" s="179"/>
      <c r="CAY24" s="179"/>
      <c r="CAZ24" s="199"/>
      <c r="CBA24" s="199"/>
      <c r="CBB24" s="199"/>
      <c r="CBC24" s="199"/>
      <c r="CBD24" s="199"/>
      <c r="CBE24" s="199"/>
      <c r="CBF24" s="199"/>
      <c r="CBG24" s="199"/>
      <c r="CBH24" s="189"/>
      <c r="CBI24" s="209"/>
      <c r="CBJ24" s="179"/>
      <c r="CBK24" s="179"/>
      <c r="CBL24" s="179"/>
      <c r="CBM24" s="179"/>
      <c r="CBN24" s="179"/>
      <c r="CBO24" s="179"/>
      <c r="CBP24" s="199"/>
      <c r="CBQ24" s="199"/>
      <c r="CBR24" s="199"/>
      <c r="CBS24" s="199"/>
      <c r="CBT24" s="199"/>
      <c r="CBU24" s="199"/>
      <c r="CBV24" s="199"/>
      <c r="CBW24" s="199"/>
      <c r="CBX24" s="189"/>
      <c r="CBY24" s="209"/>
      <c r="CBZ24" s="179"/>
      <c r="CCA24" s="179"/>
      <c r="CCB24" s="179"/>
      <c r="CCC24" s="179"/>
      <c r="CCD24" s="179"/>
      <c r="CCE24" s="179"/>
      <c r="CCF24" s="199"/>
      <c r="CCG24" s="199"/>
      <c r="CCH24" s="199"/>
      <c r="CCI24" s="199"/>
      <c r="CCJ24" s="199"/>
      <c r="CCK24" s="199"/>
      <c r="CCL24" s="199"/>
      <c r="CCM24" s="199"/>
      <c r="CCN24" s="189"/>
      <c r="CCO24" s="209"/>
      <c r="CCP24" s="179"/>
      <c r="CCQ24" s="179"/>
      <c r="CCR24" s="179"/>
      <c r="CCS24" s="179"/>
      <c r="CCT24" s="179"/>
      <c r="CCU24" s="179"/>
      <c r="CCV24" s="199"/>
      <c r="CCW24" s="199"/>
      <c r="CCX24" s="199"/>
      <c r="CCY24" s="199"/>
      <c r="CCZ24" s="199"/>
      <c r="CDA24" s="199"/>
      <c r="CDB24" s="199"/>
      <c r="CDC24" s="199"/>
      <c r="CDD24" s="189"/>
      <c r="CDE24" s="209"/>
      <c r="CDF24" s="179"/>
      <c r="CDG24" s="179"/>
      <c r="CDH24" s="179"/>
      <c r="CDI24" s="179"/>
      <c r="CDJ24" s="179"/>
      <c r="CDK24" s="179"/>
      <c r="CDL24" s="199"/>
      <c r="CDM24" s="199"/>
      <c r="CDN24" s="199"/>
      <c r="CDO24" s="199"/>
      <c r="CDP24" s="199"/>
      <c r="CDQ24" s="199"/>
      <c r="CDR24" s="199"/>
      <c r="CDS24" s="199"/>
      <c r="CDT24" s="189"/>
      <c r="CDU24" s="209"/>
      <c r="CDV24" s="179"/>
      <c r="CDW24" s="179"/>
      <c r="CDX24" s="179"/>
      <c r="CDY24" s="179"/>
      <c r="CDZ24" s="179"/>
      <c r="CEA24" s="179"/>
      <c r="CEB24" s="199"/>
      <c r="CEC24" s="199"/>
      <c r="CED24" s="199"/>
      <c r="CEE24" s="199"/>
      <c r="CEF24" s="199"/>
      <c r="CEG24" s="199"/>
      <c r="CEH24" s="199"/>
      <c r="CEI24" s="199"/>
      <c r="CEJ24" s="189"/>
      <c r="CEK24" s="209"/>
      <c r="CEL24" s="179"/>
      <c r="CEM24" s="179"/>
      <c r="CEN24" s="179"/>
      <c r="CEO24" s="179"/>
      <c r="CEP24" s="179"/>
      <c r="CEQ24" s="179"/>
      <c r="CER24" s="199"/>
      <c r="CES24" s="199"/>
      <c r="CET24" s="199"/>
      <c r="CEU24" s="199"/>
      <c r="CEV24" s="199"/>
      <c r="CEW24" s="199"/>
      <c r="CEX24" s="199"/>
      <c r="CEY24" s="199"/>
      <c r="CEZ24" s="189"/>
      <c r="CFA24" s="209"/>
      <c r="CFB24" s="179"/>
      <c r="CFC24" s="179"/>
      <c r="CFD24" s="179"/>
      <c r="CFE24" s="179"/>
      <c r="CFF24" s="179"/>
      <c r="CFG24" s="179"/>
      <c r="CFH24" s="199"/>
      <c r="CFI24" s="199"/>
      <c r="CFJ24" s="199"/>
      <c r="CFK24" s="199"/>
      <c r="CFL24" s="199"/>
      <c r="CFM24" s="199"/>
      <c r="CFN24" s="199"/>
      <c r="CFO24" s="199"/>
      <c r="CFP24" s="189"/>
      <c r="CFQ24" s="209"/>
      <c r="CFR24" s="179"/>
      <c r="CFS24" s="179"/>
      <c r="CFT24" s="179"/>
      <c r="CFU24" s="179"/>
      <c r="CFV24" s="179"/>
      <c r="CFW24" s="179"/>
      <c r="CFX24" s="199"/>
      <c r="CFY24" s="199"/>
      <c r="CFZ24" s="199"/>
      <c r="CGA24" s="199"/>
      <c r="CGB24" s="199"/>
      <c r="CGC24" s="199"/>
      <c r="CGD24" s="199"/>
      <c r="CGE24" s="199"/>
      <c r="CGF24" s="189"/>
      <c r="CGG24" s="209"/>
      <c r="CGH24" s="179"/>
      <c r="CGI24" s="179"/>
      <c r="CGJ24" s="179"/>
      <c r="CGK24" s="179"/>
      <c r="CGL24" s="179"/>
      <c r="CGM24" s="179"/>
      <c r="CGN24" s="199"/>
      <c r="CGO24" s="199"/>
      <c r="CGP24" s="199"/>
      <c r="CGQ24" s="199"/>
      <c r="CGR24" s="199"/>
      <c r="CGS24" s="199"/>
      <c r="CGT24" s="199"/>
      <c r="CGU24" s="199"/>
      <c r="CGV24" s="189"/>
      <c r="CGW24" s="209"/>
      <c r="CGX24" s="179"/>
      <c r="CGY24" s="179"/>
      <c r="CGZ24" s="179"/>
      <c r="CHA24" s="179"/>
      <c r="CHB24" s="179"/>
      <c r="CHC24" s="179"/>
      <c r="CHD24" s="199"/>
      <c r="CHE24" s="199"/>
      <c r="CHF24" s="199"/>
      <c r="CHG24" s="199"/>
      <c r="CHH24" s="199"/>
      <c r="CHI24" s="199"/>
      <c r="CHJ24" s="199"/>
      <c r="CHK24" s="199"/>
      <c r="CHL24" s="189"/>
      <c r="CHM24" s="209"/>
      <c r="CHN24" s="179"/>
      <c r="CHO24" s="179"/>
      <c r="CHP24" s="179"/>
      <c r="CHQ24" s="179"/>
      <c r="CHR24" s="179"/>
      <c r="CHS24" s="179"/>
      <c r="CHT24" s="199"/>
      <c r="CHU24" s="199"/>
      <c r="CHV24" s="199"/>
      <c r="CHW24" s="199"/>
      <c r="CHX24" s="199"/>
      <c r="CHY24" s="199"/>
      <c r="CHZ24" s="199"/>
      <c r="CIA24" s="199"/>
      <c r="CIB24" s="189"/>
      <c r="CIC24" s="209"/>
      <c r="CID24" s="179"/>
      <c r="CIE24" s="179"/>
      <c r="CIF24" s="179"/>
      <c r="CIG24" s="179"/>
      <c r="CIH24" s="179"/>
      <c r="CII24" s="179"/>
      <c r="CIJ24" s="199"/>
      <c r="CIK24" s="199"/>
      <c r="CIL24" s="199"/>
      <c r="CIM24" s="199"/>
      <c r="CIN24" s="199"/>
      <c r="CIO24" s="199"/>
      <c r="CIP24" s="199"/>
      <c r="CIQ24" s="199"/>
      <c r="CIR24" s="189"/>
      <c r="CIS24" s="209"/>
      <c r="CIT24" s="179"/>
      <c r="CIU24" s="179"/>
      <c r="CIV24" s="179"/>
      <c r="CIW24" s="179"/>
      <c r="CIX24" s="179"/>
      <c r="CIY24" s="179"/>
      <c r="CIZ24" s="199"/>
      <c r="CJA24" s="199"/>
      <c r="CJB24" s="199"/>
      <c r="CJC24" s="199"/>
      <c r="CJD24" s="199"/>
      <c r="CJE24" s="199"/>
      <c r="CJF24" s="199"/>
      <c r="CJG24" s="199"/>
      <c r="CJH24" s="189"/>
      <c r="CJI24" s="209"/>
      <c r="CJJ24" s="179"/>
      <c r="CJK24" s="179"/>
      <c r="CJL24" s="179"/>
      <c r="CJM24" s="179"/>
      <c r="CJN24" s="179"/>
      <c r="CJO24" s="179"/>
      <c r="CJP24" s="199"/>
      <c r="CJQ24" s="199"/>
      <c r="CJR24" s="199"/>
      <c r="CJS24" s="199"/>
      <c r="CJT24" s="199"/>
      <c r="CJU24" s="199"/>
      <c r="CJV24" s="199"/>
      <c r="CJW24" s="199"/>
      <c r="CJX24" s="189"/>
      <c r="CJY24" s="209"/>
      <c r="CJZ24" s="179"/>
      <c r="CKA24" s="179"/>
      <c r="CKB24" s="179"/>
      <c r="CKC24" s="179"/>
      <c r="CKD24" s="179"/>
      <c r="CKE24" s="179"/>
      <c r="CKF24" s="199"/>
      <c r="CKG24" s="199"/>
      <c r="CKH24" s="199"/>
      <c r="CKI24" s="199"/>
      <c r="CKJ24" s="199"/>
      <c r="CKK24" s="199"/>
      <c r="CKL24" s="199"/>
      <c r="CKM24" s="199"/>
      <c r="CKN24" s="189"/>
      <c r="CKO24" s="209"/>
      <c r="CKP24" s="179"/>
      <c r="CKQ24" s="179"/>
      <c r="CKR24" s="179"/>
      <c r="CKS24" s="179"/>
      <c r="CKT24" s="179"/>
      <c r="CKU24" s="179"/>
      <c r="CKV24" s="199"/>
      <c r="CKW24" s="199"/>
      <c r="CKX24" s="199"/>
      <c r="CKY24" s="199"/>
      <c r="CKZ24" s="199"/>
      <c r="CLA24" s="199"/>
      <c r="CLB24" s="199"/>
      <c r="CLC24" s="199"/>
      <c r="CLD24" s="189"/>
      <c r="CLE24" s="209"/>
      <c r="CLF24" s="179"/>
      <c r="CLG24" s="179"/>
      <c r="CLH24" s="179"/>
      <c r="CLI24" s="179"/>
      <c r="CLJ24" s="179"/>
      <c r="CLK24" s="179"/>
      <c r="CLL24" s="199"/>
      <c r="CLM24" s="199"/>
      <c r="CLN24" s="199"/>
      <c r="CLO24" s="199"/>
      <c r="CLP24" s="199"/>
      <c r="CLQ24" s="199"/>
      <c r="CLR24" s="199"/>
      <c r="CLS24" s="199"/>
      <c r="CLT24" s="189"/>
      <c r="CLU24" s="209"/>
      <c r="CLV24" s="179"/>
      <c r="CLW24" s="179"/>
      <c r="CLX24" s="179"/>
      <c r="CLY24" s="179"/>
      <c r="CLZ24" s="179"/>
      <c r="CMA24" s="179"/>
      <c r="CMB24" s="199"/>
      <c r="CMC24" s="199"/>
      <c r="CMD24" s="199"/>
      <c r="CME24" s="199"/>
      <c r="CMF24" s="199"/>
      <c r="CMG24" s="199"/>
      <c r="CMH24" s="199"/>
      <c r="CMI24" s="199"/>
      <c r="CMJ24" s="189"/>
      <c r="CMK24" s="209"/>
      <c r="CML24" s="179"/>
      <c r="CMM24" s="179"/>
      <c r="CMN24" s="179"/>
      <c r="CMO24" s="179"/>
      <c r="CMP24" s="179"/>
      <c r="CMQ24" s="179"/>
      <c r="CMR24" s="199"/>
      <c r="CMS24" s="199"/>
      <c r="CMT24" s="199"/>
      <c r="CMU24" s="199"/>
      <c r="CMV24" s="199"/>
      <c r="CMW24" s="199"/>
      <c r="CMX24" s="199"/>
      <c r="CMY24" s="199"/>
      <c r="CMZ24" s="189"/>
      <c r="CNA24" s="209"/>
      <c r="CNB24" s="179"/>
      <c r="CNC24" s="179"/>
      <c r="CND24" s="179"/>
      <c r="CNE24" s="179"/>
      <c r="CNF24" s="179"/>
      <c r="CNG24" s="179"/>
      <c r="CNH24" s="199"/>
      <c r="CNI24" s="199"/>
      <c r="CNJ24" s="199"/>
      <c r="CNK24" s="199"/>
      <c r="CNL24" s="199"/>
      <c r="CNM24" s="199"/>
      <c r="CNN24" s="199"/>
      <c r="CNO24" s="199"/>
      <c r="CNP24" s="189"/>
      <c r="CNQ24" s="209"/>
      <c r="CNR24" s="179"/>
      <c r="CNS24" s="179"/>
      <c r="CNT24" s="179"/>
      <c r="CNU24" s="179"/>
      <c r="CNV24" s="179"/>
      <c r="CNW24" s="179"/>
      <c r="CNX24" s="199"/>
      <c r="CNY24" s="199"/>
      <c r="CNZ24" s="199"/>
      <c r="COA24" s="199"/>
      <c r="COB24" s="199"/>
      <c r="COC24" s="199"/>
      <c r="COD24" s="199"/>
      <c r="COE24" s="199"/>
      <c r="COF24" s="189"/>
      <c r="COG24" s="209"/>
      <c r="COH24" s="179"/>
      <c r="COI24" s="179"/>
      <c r="COJ24" s="179"/>
      <c r="COK24" s="179"/>
      <c r="COL24" s="179"/>
      <c r="COM24" s="179"/>
      <c r="CON24" s="199"/>
      <c r="COO24" s="199"/>
      <c r="COP24" s="199"/>
      <c r="COQ24" s="199"/>
      <c r="COR24" s="199"/>
      <c r="COS24" s="199"/>
      <c r="COT24" s="199"/>
      <c r="COU24" s="199"/>
      <c r="COV24" s="189"/>
      <c r="COW24" s="209"/>
      <c r="COX24" s="179"/>
      <c r="COY24" s="179"/>
      <c r="COZ24" s="179"/>
      <c r="CPA24" s="179"/>
      <c r="CPB24" s="179"/>
      <c r="CPC24" s="179"/>
      <c r="CPD24" s="199"/>
      <c r="CPE24" s="199"/>
      <c r="CPF24" s="199"/>
      <c r="CPG24" s="199"/>
      <c r="CPH24" s="199"/>
      <c r="CPI24" s="199"/>
      <c r="CPJ24" s="199"/>
      <c r="CPK24" s="199"/>
      <c r="CPL24" s="189"/>
      <c r="CPM24" s="209"/>
      <c r="CPN24" s="179"/>
      <c r="CPO24" s="179"/>
      <c r="CPP24" s="179"/>
      <c r="CPQ24" s="179"/>
      <c r="CPR24" s="179"/>
      <c r="CPS24" s="179"/>
      <c r="CPT24" s="199"/>
      <c r="CPU24" s="199"/>
      <c r="CPV24" s="199"/>
      <c r="CPW24" s="199"/>
      <c r="CPX24" s="199"/>
      <c r="CPY24" s="199"/>
      <c r="CPZ24" s="199"/>
      <c r="CQA24" s="199"/>
      <c r="CQB24" s="189"/>
      <c r="CQC24" s="209"/>
      <c r="CQD24" s="179"/>
      <c r="CQE24" s="179"/>
      <c r="CQF24" s="179"/>
      <c r="CQG24" s="179"/>
      <c r="CQH24" s="179"/>
      <c r="CQI24" s="179"/>
      <c r="CQJ24" s="199"/>
      <c r="CQK24" s="199"/>
      <c r="CQL24" s="199"/>
      <c r="CQM24" s="199"/>
      <c r="CQN24" s="199"/>
      <c r="CQO24" s="199"/>
      <c r="CQP24" s="199"/>
      <c r="CQQ24" s="199"/>
      <c r="CQR24" s="189"/>
      <c r="CQS24" s="209"/>
      <c r="CQT24" s="179"/>
      <c r="CQU24" s="179"/>
      <c r="CQV24" s="179"/>
      <c r="CQW24" s="179"/>
      <c r="CQX24" s="179"/>
      <c r="CQY24" s="179"/>
      <c r="CQZ24" s="199"/>
      <c r="CRA24" s="199"/>
      <c r="CRB24" s="199"/>
      <c r="CRC24" s="199"/>
      <c r="CRD24" s="199"/>
      <c r="CRE24" s="199"/>
      <c r="CRF24" s="199"/>
      <c r="CRG24" s="199"/>
      <c r="CRH24" s="189"/>
      <c r="CRI24" s="209"/>
      <c r="CRJ24" s="179"/>
      <c r="CRK24" s="179"/>
      <c r="CRL24" s="179"/>
      <c r="CRM24" s="179"/>
      <c r="CRN24" s="179"/>
      <c r="CRO24" s="179"/>
      <c r="CRP24" s="199"/>
      <c r="CRQ24" s="199"/>
      <c r="CRR24" s="199"/>
      <c r="CRS24" s="199"/>
      <c r="CRT24" s="199"/>
      <c r="CRU24" s="199"/>
      <c r="CRV24" s="199"/>
      <c r="CRW24" s="199"/>
      <c r="CRX24" s="189"/>
      <c r="CRY24" s="209"/>
      <c r="CRZ24" s="179"/>
      <c r="CSA24" s="179"/>
      <c r="CSB24" s="179"/>
      <c r="CSC24" s="179"/>
      <c r="CSD24" s="179"/>
      <c r="CSE24" s="179"/>
      <c r="CSF24" s="199"/>
      <c r="CSG24" s="199"/>
      <c r="CSH24" s="199"/>
      <c r="CSI24" s="199"/>
      <c r="CSJ24" s="199"/>
      <c r="CSK24" s="199"/>
      <c r="CSL24" s="199"/>
      <c r="CSM24" s="199"/>
      <c r="CSN24" s="189"/>
      <c r="CSO24" s="209"/>
      <c r="CSP24" s="179"/>
      <c r="CSQ24" s="179"/>
      <c r="CSR24" s="179"/>
      <c r="CSS24" s="179"/>
      <c r="CST24" s="179"/>
      <c r="CSU24" s="179"/>
      <c r="CSV24" s="199"/>
      <c r="CSW24" s="199"/>
      <c r="CSX24" s="199"/>
      <c r="CSY24" s="199"/>
      <c r="CSZ24" s="199"/>
      <c r="CTA24" s="199"/>
      <c r="CTB24" s="199"/>
      <c r="CTC24" s="199"/>
      <c r="CTD24" s="189"/>
      <c r="CTE24" s="209"/>
      <c r="CTF24" s="179"/>
      <c r="CTG24" s="179"/>
      <c r="CTH24" s="179"/>
      <c r="CTI24" s="179"/>
      <c r="CTJ24" s="179"/>
      <c r="CTK24" s="179"/>
      <c r="CTL24" s="199"/>
      <c r="CTM24" s="199"/>
      <c r="CTN24" s="199"/>
      <c r="CTO24" s="199"/>
      <c r="CTP24" s="199"/>
      <c r="CTQ24" s="199"/>
      <c r="CTR24" s="199"/>
      <c r="CTS24" s="199"/>
      <c r="CTT24" s="189"/>
      <c r="CTU24" s="209"/>
      <c r="CTV24" s="179"/>
      <c r="CTW24" s="179"/>
      <c r="CTX24" s="179"/>
      <c r="CTY24" s="179"/>
      <c r="CTZ24" s="179"/>
      <c r="CUA24" s="179"/>
      <c r="CUB24" s="199"/>
      <c r="CUC24" s="199"/>
      <c r="CUD24" s="199"/>
      <c r="CUE24" s="199"/>
      <c r="CUF24" s="199"/>
      <c r="CUG24" s="199"/>
      <c r="CUH24" s="199"/>
      <c r="CUI24" s="199"/>
      <c r="CUJ24" s="189"/>
      <c r="CUK24" s="209"/>
      <c r="CUL24" s="179"/>
      <c r="CUM24" s="179"/>
      <c r="CUN24" s="179"/>
      <c r="CUO24" s="179"/>
      <c r="CUP24" s="179"/>
      <c r="CUQ24" s="179"/>
      <c r="CUR24" s="199"/>
      <c r="CUS24" s="199"/>
      <c r="CUT24" s="199"/>
      <c r="CUU24" s="199"/>
      <c r="CUV24" s="199"/>
      <c r="CUW24" s="199"/>
      <c r="CUX24" s="199"/>
      <c r="CUY24" s="199"/>
      <c r="CUZ24" s="189"/>
      <c r="CVA24" s="209"/>
      <c r="CVB24" s="179"/>
      <c r="CVC24" s="179"/>
      <c r="CVD24" s="179"/>
      <c r="CVE24" s="179"/>
      <c r="CVF24" s="179"/>
      <c r="CVG24" s="179"/>
      <c r="CVH24" s="199"/>
      <c r="CVI24" s="199"/>
      <c r="CVJ24" s="199"/>
      <c r="CVK24" s="199"/>
      <c r="CVL24" s="199"/>
      <c r="CVM24" s="199"/>
      <c r="CVN24" s="199"/>
      <c r="CVO24" s="199"/>
      <c r="CVP24" s="189"/>
      <c r="CVQ24" s="209"/>
      <c r="CVR24" s="179"/>
      <c r="CVS24" s="179"/>
      <c r="CVT24" s="179"/>
      <c r="CVU24" s="179"/>
      <c r="CVV24" s="179"/>
      <c r="CVW24" s="179"/>
      <c r="CVX24" s="199"/>
      <c r="CVY24" s="199"/>
      <c r="CVZ24" s="199"/>
      <c r="CWA24" s="199"/>
      <c r="CWB24" s="199"/>
      <c r="CWC24" s="199"/>
      <c r="CWD24" s="199"/>
      <c r="CWE24" s="199"/>
      <c r="CWF24" s="189"/>
      <c r="CWG24" s="209"/>
      <c r="CWH24" s="179"/>
      <c r="CWI24" s="179"/>
      <c r="CWJ24" s="179"/>
      <c r="CWK24" s="179"/>
      <c r="CWL24" s="179"/>
      <c r="CWM24" s="179"/>
      <c r="CWN24" s="199"/>
      <c r="CWO24" s="199"/>
      <c r="CWP24" s="199"/>
      <c r="CWQ24" s="199"/>
      <c r="CWR24" s="199"/>
      <c r="CWS24" s="199"/>
      <c r="CWT24" s="199"/>
      <c r="CWU24" s="199"/>
      <c r="CWV24" s="189"/>
      <c r="CWW24" s="209"/>
      <c r="CWX24" s="179"/>
      <c r="CWY24" s="179"/>
      <c r="CWZ24" s="179"/>
      <c r="CXA24" s="179"/>
      <c r="CXB24" s="179"/>
      <c r="CXC24" s="179"/>
      <c r="CXD24" s="199"/>
      <c r="CXE24" s="199"/>
      <c r="CXF24" s="199"/>
      <c r="CXG24" s="199"/>
      <c r="CXH24" s="199"/>
      <c r="CXI24" s="199"/>
      <c r="CXJ24" s="199"/>
      <c r="CXK24" s="199"/>
      <c r="CXL24" s="189"/>
      <c r="CXM24" s="209"/>
      <c r="CXN24" s="179"/>
      <c r="CXO24" s="179"/>
      <c r="CXP24" s="179"/>
      <c r="CXQ24" s="179"/>
      <c r="CXR24" s="179"/>
      <c r="CXS24" s="179"/>
      <c r="CXT24" s="199"/>
      <c r="CXU24" s="199"/>
      <c r="CXV24" s="199"/>
      <c r="CXW24" s="199"/>
      <c r="CXX24" s="199"/>
      <c r="CXY24" s="199"/>
      <c r="CXZ24" s="199"/>
      <c r="CYA24" s="199"/>
      <c r="CYB24" s="189"/>
      <c r="CYC24" s="209"/>
      <c r="CYD24" s="179"/>
      <c r="CYE24" s="179"/>
      <c r="CYF24" s="179"/>
      <c r="CYG24" s="179"/>
      <c r="CYH24" s="179"/>
      <c r="CYI24" s="179"/>
      <c r="CYJ24" s="199"/>
      <c r="CYK24" s="199"/>
      <c r="CYL24" s="199"/>
      <c r="CYM24" s="199"/>
      <c r="CYN24" s="199"/>
      <c r="CYO24" s="199"/>
      <c r="CYP24" s="199"/>
      <c r="CYQ24" s="199"/>
      <c r="CYR24" s="189"/>
      <c r="CYS24" s="209"/>
      <c r="CYT24" s="179"/>
      <c r="CYU24" s="179"/>
      <c r="CYV24" s="179"/>
      <c r="CYW24" s="179"/>
      <c r="CYX24" s="179"/>
      <c r="CYY24" s="179"/>
      <c r="CYZ24" s="199"/>
      <c r="CZA24" s="199"/>
      <c r="CZB24" s="199"/>
      <c r="CZC24" s="199"/>
      <c r="CZD24" s="199"/>
      <c r="CZE24" s="199"/>
      <c r="CZF24" s="199"/>
      <c r="CZG24" s="199"/>
      <c r="CZH24" s="189"/>
      <c r="CZI24" s="209"/>
      <c r="CZJ24" s="179"/>
      <c r="CZK24" s="179"/>
      <c r="CZL24" s="179"/>
      <c r="CZM24" s="179"/>
      <c r="CZN24" s="179"/>
      <c r="CZO24" s="179"/>
      <c r="CZP24" s="199"/>
      <c r="CZQ24" s="199"/>
      <c r="CZR24" s="199"/>
      <c r="CZS24" s="199"/>
      <c r="CZT24" s="199"/>
      <c r="CZU24" s="199"/>
      <c r="CZV24" s="199"/>
      <c r="CZW24" s="199"/>
      <c r="CZX24" s="189"/>
      <c r="CZY24" s="209"/>
      <c r="CZZ24" s="179"/>
      <c r="DAA24" s="179"/>
      <c r="DAB24" s="179"/>
      <c r="DAC24" s="179"/>
      <c r="DAD24" s="179"/>
      <c r="DAE24" s="179"/>
      <c r="DAF24" s="199"/>
      <c r="DAG24" s="199"/>
      <c r="DAH24" s="199"/>
      <c r="DAI24" s="199"/>
      <c r="DAJ24" s="199"/>
      <c r="DAK24" s="199"/>
      <c r="DAL24" s="199"/>
      <c r="DAM24" s="199"/>
      <c r="DAN24" s="189"/>
      <c r="DAO24" s="209"/>
      <c r="DAP24" s="179"/>
      <c r="DAQ24" s="179"/>
      <c r="DAR24" s="179"/>
      <c r="DAS24" s="179"/>
      <c r="DAT24" s="179"/>
      <c r="DAU24" s="179"/>
      <c r="DAV24" s="199"/>
      <c r="DAW24" s="199"/>
      <c r="DAX24" s="199"/>
      <c r="DAY24" s="199"/>
      <c r="DAZ24" s="199"/>
      <c r="DBA24" s="199"/>
      <c r="DBB24" s="199"/>
      <c r="DBC24" s="199"/>
      <c r="DBD24" s="189"/>
      <c r="DBE24" s="209"/>
      <c r="DBF24" s="179"/>
      <c r="DBG24" s="179"/>
      <c r="DBH24" s="179"/>
      <c r="DBI24" s="179"/>
      <c r="DBJ24" s="179"/>
      <c r="DBK24" s="179"/>
      <c r="DBL24" s="199"/>
      <c r="DBM24" s="199"/>
      <c r="DBN24" s="199"/>
      <c r="DBO24" s="199"/>
      <c r="DBP24" s="199"/>
      <c r="DBQ24" s="199"/>
      <c r="DBR24" s="199"/>
      <c r="DBS24" s="199"/>
      <c r="DBT24" s="189"/>
      <c r="DBU24" s="209"/>
      <c r="DBV24" s="179"/>
      <c r="DBW24" s="179"/>
      <c r="DBX24" s="179"/>
      <c r="DBY24" s="179"/>
      <c r="DBZ24" s="179"/>
      <c r="DCA24" s="179"/>
      <c r="DCB24" s="199"/>
      <c r="DCC24" s="199"/>
      <c r="DCD24" s="199"/>
      <c r="DCE24" s="199"/>
      <c r="DCF24" s="199"/>
      <c r="DCG24" s="199"/>
      <c r="DCH24" s="199"/>
      <c r="DCI24" s="199"/>
      <c r="DCJ24" s="189"/>
      <c r="DCK24" s="209"/>
      <c r="DCL24" s="179"/>
      <c r="DCM24" s="179"/>
      <c r="DCN24" s="179"/>
      <c r="DCO24" s="179"/>
      <c r="DCP24" s="179"/>
      <c r="DCQ24" s="179"/>
      <c r="DCR24" s="199"/>
      <c r="DCS24" s="199"/>
      <c r="DCT24" s="199"/>
      <c r="DCU24" s="199"/>
      <c r="DCV24" s="199"/>
      <c r="DCW24" s="199"/>
      <c r="DCX24" s="199"/>
      <c r="DCY24" s="199"/>
      <c r="DCZ24" s="189"/>
      <c r="DDA24" s="209"/>
      <c r="DDB24" s="179"/>
      <c r="DDC24" s="179"/>
      <c r="DDD24" s="179"/>
      <c r="DDE24" s="179"/>
      <c r="DDF24" s="179"/>
      <c r="DDG24" s="179"/>
      <c r="DDH24" s="199"/>
      <c r="DDI24" s="199"/>
      <c r="DDJ24" s="199"/>
      <c r="DDK24" s="199"/>
      <c r="DDL24" s="199"/>
      <c r="DDM24" s="199"/>
      <c r="DDN24" s="199"/>
      <c r="DDO24" s="199"/>
      <c r="DDP24" s="189"/>
      <c r="DDQ24" s="209"/>
      <c r="DDR24" s="179"/>
      <c r="DDS24" s="179"/>
      <c r="DDT24" s="179"/>
      <c r="DDU24" s="179"/>
      <c r="DDV24" s="179"/>
      <c r="DDW24" s="179"/>
      <c r="DDX24" s="199"/>
      <c r="DDY24" s="199"/>
      <c r="DDZ24" s="199"/>
      <c r="DEA24" s="199"/>
      <c r="DEB24" s="199"/>
      <c r="DEC24" s="199"/>
      <c r="DED24" s="199"/>
      <c r="DEE24" s="199"/>
      <c r="DEF24" s="189"/>
      <c r="DEG24" s="209"/>
      <c r="DEH24" s="179"/>
      <c r="DEI24" s="179"/>
      <c r="DEJ24" s="179"/>
      <c r="DEK24" s="179"/>
      <c r="DEL24" s="179"/>
      <c r="DEM24" s="179"/>
      <c r="DEN24" s="199"/>
      <c r="DEO24" s="199"/>
      <c r="DEP24" s="199"/>
      <c r="DEQ24" s="199"/>
      <c r="DER24" s="199"/>
      <c r="DES24" s="199"/>
      <c r="DET24" s="199"/>
      <c r="DEU24" s="199"/>
      <c r="DEV24" s="189"/>
      <c r="DEW24" s="209"/>
      <c r="DEX24" s="179"/>
      <c r="DEY24" s="179"/>
      <c r="DEZ24" s="179"/>
      <c r="DFA24" s="179"/>
      <c r="DFB24" s="179"/>
      <c r="DFC24" s="179"/>
      <c r="DFD24" s="199"/>
      <c r="DFE24" s="199"/>
      <c r="DFF24" s="199"/>
      <c r="DFG24" s="199"/>
      <c r="DFH24" s="199"/>
      <c r="DFI24" s="199"/>
      <c r="DFJ24" s="199"/>
      <c r="DFK24" s="199"/>
      <c r="DFL24" s="189"/>
      <c r="DFM24" s="209"/>
      <c r="DFN24" s="179"/>
      <c r="DFO24" s="179"/>
      <c r="DFP24" s="179"/>
      <c r="DFQ24" s="179"/>
      <c r="DFR24" s="179"/>
      <c r="DFS24" s="179"/>
      <c r="DFT24" s="199"/>
      <c r="DFU24" s="199"/>
      <c r="DFV24" s="199"/>
      <c r="DFW24" s="199"/>
      <c r="DFX24" s="199"/>
      <c r="DFY24" s="199"/>
      <c r="DFZ24" s="199"/>
      <c r="DGA24" s="199"/>
      <c r="DGB24" s="189"/>
      <c r="DGC24" s="209"/>
      <c r="DGD24" s="179"/>
      <c r="DGE24" s="179"/>
      <c r="DGF24" s="179"/>
      <c r="DGG24" s="179"/>
      <c r="DGH24" s="179"/>
      <c r="DGI24" s="179"/>
      <c r="DGJ24" s="199"/>
      <c r="DGK24" s="199"/>
      <c r="DGL24" s="199"/>
      <c r="DGM24" s="199"/>
      <c r="DGN24" s="199"/>
      <c r="DGO24" s="199"/>
      <c r="DGP24" s="199"/>
      <c r="DGQ24" s="199"/>
      <c r="DGR24" s="189"/>
      <c r="DGS24" s="209"/>
      <c r="DGT24" s="179"/>
      <c r="DGU24" s="179"/>
      <c r="DGV24" s="179"/>
      <c r="DGW24" s="179"/>
      <c r="DGX24" s="179"/>
      <c r="DGY24" s="179"/>
      <c r="DGZ24" s="199"/>
      <c r="DHA24" s="199"/>
      <c r="DHB24" s="199"/>
      <c r="DHC24" s="199"/>
      <c r="DHD24" s="199"/>
      <c r="DHE24" s="199"/>
      <c r="DHF24" s="199"/>
      <c r="DHG24" s="199"/>
      <c r="DHH24" s="189"/>
      <c r="DHI24" s="209"/>
      <c r="DHJ24" s="179"/>
      <c r="DHK24" s="179"/>
      <c r="DHL24" s="179"/>
      <c r="DHM24" s="179"/>
      <c r="DHN24" s="179"/>
      <c r="DHO24" s="179"/>
      <c r="DHP24" s="199"/>
      <c r="DHQ24" s="199"/>
      <c r="DHR24" s="199"/>
      <c r="DHS24" s="199"/>
      <c r="DHT24" s="199"/>
      <c r="DHU24" s="199"/>
      <c r="DHV24" s="199"/>
      <c r="DHW24" s="199"/>
      <c r="DHX24" s="189"/>
      <c r="DHY24" s="209"/>
      <c r="DHZ24" s="179"/>
      <c r="DIA24" s="179"/>
      <c r="DIB24" s="179"/>
      <c r="DIC24" s="179"/>
      <c r="DID24" s="179"/>
      <c r="DIE24" s="179"/>
      <c r="DIF24" s="199"/>
      <c r="DIG24" s="199"/>
      <c r="DIH24" s="199"/>
      <c r="DII24" s="199"/>
      <c r="DIJ24" s="199"/>
      <c r="DIK24" s="199"/>
      <c r="DIL24" s="199"/>
      <c r="DIM24" s="199"/>
      <c r="DIN24" s="189"/>
      <c r="DIO24" s="209"/>
      <c r="DIP24" s="179"/>
      <c r="DIQ24" s="179"/>
      <c r="DIR24" s="179"/>
      <c r="DIS24" s="179"/>
      <c r="DIT24" s="179"/>
      <c r="DIU24" s="179"/>
      <c r="DIV24" s="199"/>
      <c r="DIW24" s="199"/>
      <c r="DIX24" s="199"/>
      <c r="DIY24" s="199"/>
      <c r="DIZ24" s="199"/>
      <c r="DJA24" s="199"/>
      <c r="DJB24" s="199"/>
      <c r="DJC24" s="199"/>
      <c r="DJD24" s="189"/>
      <c r="DJE24" s="209"/>
      <c r="DJF24" s="179"/>
      <c r="DJG24" s="179"/>
      <c r="DJH24" s="179"/>
      <c r="DJI24" s="179"/>
      <c r="DJJ24" s="179"/>
      <c r="DJK24" s="179"/>
      <c r="DJL24" s="199"/>
      <c r="DJM24" s="199"/>
      <c r="DJN24" s="199"/>
      <c r="DJO24" s="199"/>
      <c r="DJP24" s="199"/>
      <c r="DJQ24" s="199"/>
      <c r="DJR24" s="199"/>
      <c r="DJS24" s="199"/>
      <c r="DJT24" s="189"/>
      <c r="DJU24" s="209"/>
      <c r="DJV24" s="179"/>
      <c r="DJW24" s="179"/>
      <c r="DJX24" s="179"/>
      <c r="DJY24" s="179"/>
      <c r="DJZ24" s="179"/>
      <c r="DKA24" s="179"/>
      <c r="DKB24" s="199"/>
      <c r="DKC24" s="199"/>
      <c r="DKD24" s="199"/>
      <c r="DKE24" s="199"/>
      <c r="DKF24" s="199"/>
      <c r="DKG24" s="199"/>
      <c r="DKH24" s="199"/>
      <c r="DKI24" s="199"/>
      <c r="DKJ24" s="189"/>
      <c r="DKK24" s="209"/>
      <c r="DKL24" s="179"/>
      <c r="DKM24" s="179"/>
      <c r="DKN24" s="179"/>
      <c r="DKO24" s="179"/>
      <c r="DKP24" s="179"/>
      <c r="DKQ24" s="179"/>
      <c r="DKR24" s="199"/>
      <c r="DKS24" s="199"/>
      <c r="DKT24" s="199"/>
      <c r="DKU24" s="199"/>
      <c r="DKV24" s="199"/>
      <c r="DKW24" s="199"/>
      <c r="DKX24" s="199"/>
      <c r="DKY24" s="199"/>
      <c r="DKZ24" s="189"/>
      <c r="DLA24" s="209"/>
      <c r="DLB24" s="179"/>
      <c r="DLC24" s="179"/>
      <c r="DLD24" s="179"/>
      <c r="DLE24" s="179"/>
      <c r="DLF24" s="179"/>
      <c r="DLG24" s="179"/>
      <c r="DLH24" s="199"/>
      <c r="DLI24" s="199"/>
      <c r="DLJ24" s="199"/>
      <c r="DLK24" s="199"/>
      <c r="DLL24" s="199"/>
      <c r="DLM24" s="199"/>
      <c r="DLN24" s="199"/>
      <c r="DLO24" s="199"/>
      <c r="DLP24" s="189"/>
      <c r="DLQ24" s="209"/>
      <c r="DLR24" s="179"/>
      <c r="DLS24" s="179"/>
      <c r="DLT24" s="179"/>
      <c r="DLU24" s="179"/>
      <c r="DLV24" s="179"/>
      <c r="DLW24" s="179"/>
      <c r="DLX24" s="199"/>
      <c r="DLY24" s="199"/>
      <c r="DLZ24" s="199"/>
      <c r="DMA24" s="199"/>
      <c r="DMB24" s="199"/>
      <c r="DMC24" s="199"/>
      <c r="DMD24" s="199"/>
      <c r="DME24" s="199"/>
      <c r="DMF24" s="189"/>
      <c r="DMG24" s="209"/>
      <c r="DMH24" s="179"/>
      <c r="DMI24" s="179"/>
      <c r="DMJ24" s="179"/>
      <c r="DMK24" s="179"/>
      <c r="DML24" s="179"/>
      <c r="DMM24" s="179"/>
      <c r="DMN24" s="199"/>
      <c r="DMO24" s="199"/>
      <c r="DMP24" s="199"/>
      <c r="DMQ24" s="199"/>
      <c r="DMR24" s="199"/>
      <c r="DMS24" s="199"/>
      <c r="DMT24" s="199"/>
      <c r="DMU24" s="199"/>
      <c r="DMV24" s="189"/>
      <c r="DMW24" s="209"/>
      <c r="DMX24" s="179"/>
      <c r="DMY24" s="179"/>
      <c r="DMZ24" s="179"/>
      <c r="DNA24" s="179"/>
      <c r="DNB24" s="179"/>
      <c r="DNC24" s="179"/>
      <c r="DND24" s="199"/>
      <c r="DNE24" s="199"/>
      <c r="DNF24" s="199"/>
      <c r="DNG24" s="199"/>
      <c r="DNH24" s="199"/>
      <c r="DNI24" s="199"/>
      <c r="DNJ24" s="199"/>
      <c r="DNK24" s="199"/>
      <c r="DNL24" s="189"/>
      <c r="DNM24" s="209"/>
      <c r="DNN24" s="179"/>
      <c r="DNO24" s="179"/>
      <c r="DNP24" s="179"/>
      <c r="DNQ24" s="179"/>
      <c r="DNR24" s="179"/>
      <c r="DNS24" s="179"/>
      <c r="DNT24" s="199"/>
      <c r="DNU24" s="199"/>
      <c r="DNV24" s="199"/>
      <c r="DNW24" s="199"/>
      <c r="DNX24" s="199"/>
      <c r="DNY24" s="199"/>
      <c r="DNZ24" s="199"/>
      <c r="DOA24" s="199"/>
      <c r="DOB24" s="189"/>
      <c r="DOC24" s="209"/>
      <c r="DOD24" s="179"/>
      <c r="DOE24" s="179"/>
      <c r="DOF24" s="179"/>
      <c r="DOG24" s="179"/>
      <c r="DOH24" s="179"/>
      <c r="DOI24" s="179"/>
      <c r="DOJ24" s="199"/>
      <c r="DOK24" s="199"/>
      <c r="DOL24" s="199"/>
      <c r="DOM24" s="199"/>
      <c r="DON24" s="199"/>
      <c r="DOO24" s="199"/>
      <c r="DOP24" s="199"/>
      <c r="DOQ24" s="199"/>
      <c r="DOR24" s="189"/>
      <c r="DOS24" s="209"/>
      <c r="DOT24" s="179"/>
      <c r="DOU24" s="179"/>
      <c r="DOV24" s="179"/>
      <c r="DOW24" s="179"/>
      <c r="DOX24" s="179"/>
      <c r="DOY24" s="179"/>
      <c r="DOZ24" s="199"/>
      <c r="DPA24" s="199"/>
      <c r="DPB24" s="199"/>
      <c r="DPC24" s="199"/>
      <c r="DPD24" s="199"/>
      <c r="DPE24" s="199"/>
      <c r="DPF24" s="199"/>
      <c r="DPG24" s="199"/>
      <c r="DPH24" s="189"/>
      <c r="DPI24" s="209"/>
      <c r="DPJ24" s="179"/>
      <c r="DPK24" s="179"/>
      <c r="DPL24" s="179"/>
      <c r="DPM24" s="179"/>
      <c r="DPN24" s="179"/>
      <c r="DPO24" s="179"/>
      <c r="DPP24" s="199"/>
      <c r="DPQ24" s="199"/>
      <c r="DPR24" s="199"/>
      <c r="DPS24" s="199"/>
      <c r="DPT24" s="199"/>
      <c r="DPU24" s="199"/>
      <c r="DPV24" s="199"/>
      <c r="DPW24" s="199"/>
      <c r="DPX24" s="189"/>
      <c r="DPY24" s="209"/>
      <c r="DPZ24" s="179"/>
      <c r="DQA24" s="179"/>
      <c r="DQB24" s="179"/>
      <c r="DQC24" s="179"/>
      <c r="DQD24" s="179"/>
      <c r="DQE24" s="179"/>
      <c r="DQF24" s="199"/>
      <c r="DQG24" s="199"/>
      <c r="DQH24" s="199"/>
      <c r="DQI24" s="199"/>
      <c r="DQJ24" s="199"/>
      <c r="DQK24" s="199"/>
      <c r="DQL24" s="199"/>
      <c r="DQM24" s="199"/>
      <c r="DQN24" s="189"/>
      <c r="DQO24" s="209"/>
      <c r="DQP24" s="179"/>
      <c r="DQQ24" s="179"/>
      <c r="DQR24" s="179"/>
      <c r="DQS24" s="179"/>
      <c r="DQT24" s="179"/>
      <c r="DQU24" s="179"/>
      <c r="DQV24" s="199"/>
      <c r="DQW24" s="199"/>
      <c r="DQX24" s="199"/>
      <c r="DQY24" s="199"/>
      <c r="DQZ24" s="199"/>
      <c r="DRA24" s="199"/>
      <c r="DRB24" s="199"/>
      <c r="DRC24" s="199"/>
      <c r="DRD24" s="189"/>
      <c r="DRE24" s="209"/>
      <c r="DRF24" s="179"/>
      <c r="DRG24" s="179"/>
      <c r="DRH24" s="179"/>
      <c r="DRI24" s="179"/>
      <c r="DRJ24" s="179"/>
      <c r="DRK24" s="179"/>
      <c r="DRL24" s="199"/>
      <c r="DRM24" s="199"/>
      <c r="DRN24" s="199"/>
      <c r="DRO24" s="199"/>
      <c r="DRP24" s="199"/>
      <c r="DRQ24" s="199"/>
      <c r="DRR24" s="199"/>
      <c r="DRS24" s="199"/>
      <c r="DRT24" s="189"/>
      <c r="DRU24" s="209"/>
      <c r="DRV24" s="179"/>
      <c r="DRW24" s="179"/>
      <c r="DRX24" s="179"/>
      <c r="DRY24" s="179"/>
      <c r="DRZ24" s="179"/>
      <c r="DSA24" s="179"/>
      <c r="DSB24" s="199"/>
      <c r="DSC24" s="199"/>
      <c r="DSD24" s="199"/>
      <c r="DSE24" s="199"/>
      <c r="DSF24" s="199"/>
      <c r="DSG24" s="199"/>
      <c r="DSH24" s="199"/>
      <c r="DSI24" s="199"/>
      <c r="DSJ24" s="189"/>
      <c r="DSK24" s="209"/>
      <c r="DSL24" s="179"/>
      <c r="DSM24" s="179"/>
      <c r="DSN24" s="179"/>
      <c r="DSO24" s="179"/>
      <c r="DSP24" s="179"/>
      <c r="DSQ24" s="179"/>
      <c r="DSR24" s="199"/>
      <c r="DSS24" s="199"/>
      <c r="DST24" s="199"/>
      <c r="DSU24" s="199"/>
      <c r="DSV24" s="199"/>
      <c r="DSW24" s="199"/>
      <c r="DSX24" s="199"/>
      <c r="DSY24" s="199"/>
      <c r="DSZ24" s="189"/>
      <c r="DTA24" s="209"/>
      <c r="DTB24" s="179"/>
      <c r="DTC24" s="179"/>
      <c r="DTD24" s="179"/>
      <c r="DTE24" s="179"/>
      <c r="DTF24" s="179"/>
      <c r="DTG24" s="179"/>
      <c r="DTH24" s="199"/>
      <c r="DTI24" s="199"/>
      <c r="DTJ24" s="199"/>
      <c r="DTK24" s="199"/>
      <c r="DTL24" s="199"/>
      <c r="DTM24" s="199"/>
      <c r="DTN24" s="199"/>
      <c r="DTO24" s="199"/>
      <c r="DTP24" s="189"/>
      <c r="DTQ24" s="209"/>
      <c r="DTR24" s="179"/>
      <c r="DTS24" s="179"/>
      <c r="DTT24" s="179"/>
      <c r="DTU24" s="179"/>
      <c r="DTV24" s="179"/>
      <c r="DTW24" s="179"/>
      <c r="DTX24" s="199"/>
      <c r="DTY24" s="199"/>
      <c r="DTZ24" s="199"/>
      <c r="DUA24" s="199"/>
      <c r="DUB24" s="199"/>
      <c r="DUC24" s="199"/>
      <c r="DUD24" s="199"/>
      <c r="DUE24" s="199"/>
      <c r="DUF24" s="189"/>
      <c r="DUG24" s="209"/>
      <c r="DUH24" s="179"/>
      <c r="DUI24" s="179"/>
      <c r="DUJ24" s="179"/>
      <c r="DUK24" s="179"/>
      <c r="DUL24" s="179"/>
      <c r="DUM24" s="179"/>
      <c r="DUN24" s="199"/>
      <c r="DUO24" s="199"/>
      <c r="DUP24" s="199"/>
      <c r="DUQ24" s="199"/>
      <c r="DUR24" s="199"/>
      <c r="DUS24" s="199"/>
      <c r="DUT24" s="199"/>
      <c r="DUU24" s="199"/>
      <c r="DUV24" s="189"/>
      <c r="DUW24" s="209"/>
      <c r="DUX24" s="179"/>
      <c r="DUY24" s="179"/>
      <c r="DUZ24" s="179"/>
      <c r="DVA24" s="179"/>
      <c r="DVB24" s="179"/>
      <c r="DVC24" s="179"/>
      <c r="DVD24" s="199"/>
      <c r="DVE24" s="199"/>
      <c r="DVF24" s="199"/>
      <c r="DVG24" s="199"/>
      <c r="DVH24" s="199"/>
      <c r="DVI24" s="199"/>
      <c r="DVJ24" s="199"/>
      <c r="DVK24" s="199"/>
      <c r="DVL24" s="189"/>
      <c r="DVM24" s="209"/>
      <c r="DVN24" s="179"/>
      <c r="DVO24" s="179"/>
      <c r="DVP24" s="179"/>
      <c r="DVQ24" s="179"/>
      <c r="DVR24" s="179"/>
      <c r="DVS24" s="179"/>
      <c r="DVT24" s="199"/>
      <c r="DVU24" s="199"/>
      <c r="DVV24" s="199"/>
      <c r="DVW24" s="199"/>
      <c r="DVX24" s="199"/>
      <c r="DVY24" s="199"/>
      <c r="DVZ24" s="199"/>
      <c r="DWA24" s="199"/>
      <c r="DWB24" s="189"/>
      <c r="DWC24" s="209"/>
      <c r="DWD24" s="179"/>
      <c r="DWE24" s="179"/>
      <c r="DWF24" s="179"/>
      <c r="DWG24" s="179"/>
      <c r="DWH24" s="179"/>
      <c r="DWI24" s="179"/>
      <c r="DWJ24" s="199"/>
      <c r="DWK24" s="199"/>
      <c r="DWL24" s="199"/>
      <c r="DWM24" s="199"/>
      <c r="DWN24" s="199"/>
      <c r="DWO24" s="199"/>
      <c r="DWP24" s="199"/>
      <c r="DWQ24" s="199"/>
      <c r="DWR24" s="189"/>
      <c r="DWS24" s="209"/>
      <c r="DWT24" s="179"/>
      <c r="DWU24" s="179"/>
      <c r="DWV24" s="179"/>
      <c r="DWW24" s="179"/>
      <c r="DWX24" s="179"/>
      <c r="DWY24" s="179"/>
      <c r="DWZ24" s="199"/>
      <c r="DXA24" s="199"/>
      <c r="DXB24" s="199"/>
      <c r="DXC24" s="199"/>
      <c r="DXD24" s="199"/>
      <c r="DXE24" s="199"/>
      <c r="DXF24" s="199"/>
      <c r="DXG24" s="199"/>
      <c r="DXH24" s="189"/>
      <c r="DXI24" s="209"/>
      <c r="DXJ24" s="179"/>
      <c r="DXK24" s="179"/>
      <c r="DXL24" s="179"/>
      <c r="DXM24" s="179"/>
      <c r="DXN24" s="179"/>
      <c r="DXO24" s="179"/>
      <c r="DXP24" s="199"/>
      <c r="DXQ24" s="199"/>
      <c r="DXR24" s="199"/>
      <c r="DXS24" s="199"/>
      <c r="DXT24" s="199"/>
      <c r="DXU24" s="199"/>
      <c r="DXV24" s="199"/>
      <c r="DXW24" s="199"/>
      <c r="DXX24" s="189"/>
      <c r="DXY24" s="209"/>
      <c r="DXZ24" s="179"/>
      <c r="DYA24" s="179"/>
      <c r="DYB24" s="179"/>
      <c r="DYC24" s="179"/>
      <c r="DYD24" s="179"/>
      <c r="DYE24" s="179"/>
      <c r="DYF24" s="199"/>
      <c r="DYG24" s="199"/>
      <c r="DYH24" s="199"/>
      <c r="DYI24" s="199"/>
      <c r="DYJ24" s="199"/>
      <c r="DYK24" s="199"/>
      <c r="DYL24" s="199"/>
      <c r="DYM24" s="199"/>
      <c r="DYN24" s="189"/>
      <c r="DYO24" s="209"/>
      <c r="DYP24" s="179"/>
      <c r="DYQ24" s="179"/>
      <c r="DYR24" s="179"/>
      <c r="DYS24" s="179"/>
      <c r="DYT24" s="179"/>
      <c r="DYU24" s="179"/>
      <c r="DYV24" s="199"/>
      <c r="DYW24" s="199"/>
      <c r="DYX24" s="199"/>
      <c r="DYY24" s="199"/>
      <c r="DYZ24" s="199"/>
      <c r="DZA24" s="199"/>
      <c r="DZB24" s="199"/>
      <c r="DZC24" s="199"/>
      <c r="DZD24" s="189"/>
      <c r="DZE24" s="209"/>
      <c r="DZF24" s="179"/>
      <c r="DZG24" s="179"/>
      <c r="DZH24" s="179"/>
      <c r="DZI24" s="179"/>
      <c r="DZJ24" s="179"/>
      <c r="DZK24" s="179"/>
      <c r="DZL24" s="199"/>
      <c r="DZM24" s="199"/>
      <c r="DZN24" s="199"/>
      <c r="DZO24" s="199"/>
      <c r="DZP24" s="199"/>
      <c r="DZQ24" s="199"/>
      <c r="DZR24" s="199"/>
      <c r="DZS24" s="199"/>
      <c r="DZT24" s="189"/>
      <c r="DZU24" s="209"/>
      <c r="DZV24" s="179"/>
      <c r="DZW24" s="179"/>
      <c r="DZX24" s="179"/>
      <c r="DZY24" s="179"/>
      <c r="DZZ24" s="179"/>
      <c r="EAA24" s="179"/>
      <c r="EAB24" s="199"/>
      <c r="EAC24" s="199"/>
      <c r="EAD24" s="199"/>
      <c r="EAE24" s="199"/>
      <c r="EAF24" s="199"/>
      <c r="EAG24" s="199"/>
      <c r="EAH24" s="199"/>
      <c r="EAI24" s="199"/>
      <c r="EAJ24" s="189"/>
      <c r="EAK24" s="209"/>
      <c r="EAL24" s="179"/>
      <c r="EAM24" s="179"/>
      <c r="EAN24" s="179"/>
      <c r="EAO24" s="179"/>
      <c r="EAP24" s="179"/>
      <c r="EAQ24" s="179"/>
      <c r="EAR24" s="199"/>
      <c r="EAS24" s="199"/>
      <c r="EAT24" s="199"/>
      <c r="EAU24" s="199"/>
      <c r="EAV24" s="199"/>
      <c r="EAW24" s="199"/>
      <c r="EAX24" s="199"/>
      <c r="EAY24" s="199"/>
      <c r="EAZ24" s="189"/>
      <c r="EBA24" s="209"/>
      <c r="EBB24" s="179"/>
      <c r="EBC24" s="179"/>
      <c r="EBD24" s="179"/>
      <c r="EBE24" s="179"/>
      <c r="EBF24" s="179"/>
      <c r="EBG24" s="179"/>
      <c r="EBH24" s="199"/>
      <c r="EBI24" s="199"/>
      <c r="EBJ24" s="199"/>
      <c r="EBK24" s="199"/>
      <c r="EBL24" s="199"/>
      <c r="EBM24" s="199"/>
      <c r="EBN24" s="199"/>
      <c r="EBO24" s="199"/>
      <c r="EBP24" s="189"/>
      <c r="EBQ24" s="209"/>
      <c r="EBR24" s="179"/>
      <c r="EBS24" s="179"/>
      <c r="EBT24" s="179"/>
      <c r="EBU24" s="179"/>
      <c r="EBV24" s="179"/>
      <c r="EBW24" s="179"/>
      <c r="EBX24" s="199"/>
      <c r="EBY24" s="199"/>
      <c r="EBZ24" s="199"/>
      <c r="ECA24" s="199"/>
      <c r="ECB24" s="199"/>
      <c r="ECC24" s="199"/>
      <c r="ECD24" s="199"/>
      <c r="ECE24" s="199"/>
      <c r="ECF24" s="189"/>
      <c r="ECG24" s="209"/>
      <c r="ECH24" s="179"/>
      <c r="ECI24" s="179"/>
      <c r="ECJ24" s="179"/>
      <c r="ECK24" s="179"/>
      <c r="ECL24" s="179"/>
      <c r="ECM24" s="179"/>
      <c r="ECN24" s="199"/>
      <c r="ECO24" s="199"/>
      <c r="ECP24" s="199"/>
      <c r="ECQ24" s="199"/>
      <c r="ECR24" s="199"/>
      <c r="ECS24" s="199"/>
      <c r="ECT24" s="199"/>
      <c r="ECU24" s="199"/>
      <c r="ECV24" s="189"/>
      <c r="ECW24" s="209"/>
      <c r="ECX24" s="179"/>
      <c r="ECY24" s="179"/>
      <c r="ECZ24" s="179"/>
      <c r="EDA24" s="179"/>
      <c r="EDB24" s="179"/>
      <c r="EDC24" s="179"/>
      <c r="EDD24" s="199"/>
      <c r="EDE24" s="199"/>
      <c r="EDF24" s="199"/>
      <c r="EDG24" s="199"/>
      <c r="EDH24" s="199"/>
      <c r="EDI24" s="199"/>
      <c r="EDJ24" s="199"/>
      <c r="EDK24" s="199"/>
      <c r="EDL24" s="189"/>
      <c r="EDM24" s="209"/>
      <c r="EDN24" s="179"/>
      <c r="EDO24" s="179"/>
      <c r="EDP24" s="179"/>
      <c r="EDQ24" s="179"/>
      <c r="EDR24" s="179"/>
      <c r="EDS24" s="179"/>
      <c r="EDT24" s="199"/>
      <c r="EDU24" s="199"/>
      <c r="EDV24" s="199"/>
      <c r="EDW24" s="199"/>
      <c r="EDX24" s="199"/>
      <c r="EDY24" s="199"/>
      <c r="EDZ24" s="199"/>
      <c r="EEA24" s="199"/>
      <c r="EEB24" s="189"/>
      <c r="EEC24" s="209"/>
      <c r="EED24" s="179"/>
      <c r="EEE24" s="179"/>
      <c r="EEF24" s="179"/>
      <c r="EEG24" s="179"/>
      <c r="EEH24" s="179"/>
      <c r="EEI24" s="179"/>
      <c r="EEJ24" s="199"/>
      <c r="EEK24" s="199"/>
      <c r="EEL24" s="199"/>
      <c r="EEM24" s="199"/>
      <c r="EEN24" s="199"/>
      <c r="EEO24" s="199"/>
      <c r="EEP24" s="199"/>
      <c r="EEQ24" s="199"/>
      <c r="EER24" s="189"/>
      <c r="EES24" s="209"/>
      <c r="EET24" s="179"/>
      <c r="EEU24" s="179"/>
      <c r="EEV24" s="179"/>
      <c r="EEW24" s="179"/>
      <c r="EEX24" s="179"/>
      <c r="EEY24" s="179"/>
      <c r="EEZ24" s="199"/>
      <c r="EFA24" s="199"/>
      <c r="EFB24" s="199"/>
      <c r="EFC24" s="199"/>
      <c r="EFD24" s="199"/>
      <c r="EFE24" s="199"/>
      <c r="EFF24" s="199"/>
      <c r="EFG24" s="199"/>
      <c r="EFH24" s="189"/>
      <c r="EFI24" s="209"/>
      <c r="EFJ24" s="179"/>
      <c r="EFK24" s="179"/>
      <c r="EFL24" s="179"/>
      <c r="EFM24" s="179"/>
      <c r="EFN24" s="179"/>
      <c r="EFO24" s="179"/>
      <c r="EFP24" s="199"/>
      <c r="EFQ24" s="199"/>
      <c r="EFR24" s="199"/>
      <c r="EFS24" s="199"/>
      <c r="EFT24" s="199"/>
      <c r="EFU24" s="199"/>
      <c r="EFV24" s="199"/>
      <c r="EFW24" s="199"/>
      <c r="EFX24" s="189"/>
      <c r="EFY24" s="209"/>
      <c r="EFZ24" s="179"/>
      <c r="EGA24" s="179"/>
      <c r="EGB24" s="179"/>
      <c r="EGC24" s="179"/>
      <c r="EGD24" s="179"/>
      <c r="EGE24" s="179"/>
      <c r="EGF24" s="199"/>
      <c r="EGG24" s="199"/>
      <c r="EGH24" s="199"/>
      <c r="EGI24" s="199"/>
      <c r="EGJ24" s="199"/>
      <c r="EGK24" s="199"/>
      <c r="EGL24" s="199"/>
      <c r="EGM24" s="199"/>
      <c r="EGN24" s="189"/>
      <c r="EGO24" s="209"/>
      <c r="EGP24" s="179"/>
      <c r="EGQ24" s="179"/>
      <c r="EGR24" s="179"/>
      <c r="EGS24" s="179"/>
      <c r="EGT24" s="179"/>
      <c r="EGU24" s="179"/>
      <c r="EGV24" s="199"/>
      <c r="EGW24" s="199"/>
      <c r="EGX24" s="199"/>
      <c r="EGY24" s="199"/>
      <c r="EGZ24" s="199"/>
      <c r="EHA24" s="199"/>
      <c r="EHB24" s="199"/>
      <c r="EHC24" s="199"/>
      <c r="EHD24" s="189"/>
      <c r="EHE24" s="209"/>
      <c r="EHF24" s="179"/>
      <c r="EHG24" s="179"/>
      <c r="EHH24" s="179"/>
      <c r="EHI24" s="179"/>
      <c r="EHJ24" s="179"/>
      <c r="EHK24" s="179"/>
      <c r="EHL24" s="199"/>
      <c r="EHM24" s="199"/>
      <c r="EHN24" s="199"/>
      <c r="EHO24" s="199"/>
      <c r="EHP24" s="199"/>
      <c r="EHQ24" s="199"/>
      <c r="EHR24" s="199"/>
      <c r="EHS24" s="199"/>
      <c r="EHT24" s="189"/>
      <c r="EHU24" s="209"/>
      <c r="EHV24" s="179"/>
      <c r="EHW24" s="179"/>
      <c r="EHX24" s="179"/>
      <c r="EHY24" s="179"/>
      <c r="EHZ24" s="179"/>
      <c r="EIA24" s="179"/>
      <c r="EIB24" s="199"/>
      <c r="EIC24" s="199"/>
      <c r="EID24" s="199"/>
      <c r="EIE24" s="199"/>
      <c r="EIF24" s="199"/>
      <c r="EIG24" s="199"/>
      <c r="EIH24" s="199"/>
      <c r="EII24" s="199"/>
      <c r="EIJ24" s="189"/>
      <c r="EIK24" s="209"/>
      <c r="EIL24" s="179"/>
      <c r="EIM24" s="179"/>
      <c r="EIN24" s="179"/>
      <c r="EIO24" s="179"/>
      <c r="EIP24" s="179"/>
      <c r="EIQ24" s="179"/>
      <c r="EIR24" s="199"/>
      <c r="EIS24" s="199"/>
      <c r="EIT24" s="199"/>
      <c r="EIU24" s="199"/>
      <c r="EIV24" s="199"/>
      <c r="EIW24" s="199"/>
      <c r="EIX24" s="199"/>
      <c r="EIY24" s="199"/>
      <c r="EIZ24" s="189"/>
      <c r="EJA24" s="209"/>
      <c r="EJB24" s="179"/>
      <c r="EJC24" s="179"/>
      <c r="EJD24" s="179"/>
      <c r="EJE24" s="179"/>
      <c r="EJF24" s="179"/>
      <c r="EJG24" s="179"/>
      <c r="EJH24" s="199"/>
      <c r="EJI24" s="199"/>
      <c r="EJJ24" s="199"/>
      <c r="EJK24" s="199"/>
      <c r="EJL24" s="199"/>
      <c r="EJM24" s="199"/>
      <c r="EJN24" s="199"/>
      <c r="EJO24" s="199"/>
      <c r="EJP24" s="189"/>
      <c r="EJQ24" s="209"/>
      <c r="EJR24" s="179"/>
      <c r="EJS24" s="179"/>
      <c r="EJT24" s="179"/>
      <c r="EJU24" s="179"/>
      <c r="EJV24" s="179"/>
      <c r="EJW24" s="179"/>
      <c r="EJX24" s="199"/>
      <c r="EJY24" s="199"/>
      <c r="EJZ24" s="199"/>
      <c r="EKA24" s="199"/>
      <c r="EKB24" s="199"/>
      <c r="EKC24" s="199"/>
      <c r="EKD24" s="199"/>
      <c r="EKE24" s="199"/>
      <c r="EKF24" s="189"/>
      <c r="EKG24" s="209"/>
      <c r="EKH24" s="179"/>
      <c r="EKI24" s="179"/>
      <c r="EKJ24" s="179"/>
      <c r="EKK24" s="179"/>
      <c r="EKL24" s="179"/>
      <c r="EKM24" s="179"/>
      <c r="EKN24" s="199"/>
      <c r="EKO24" s="199"/>
      <c r="EKP24" s="199"/>
      <c r="EKQ24" s="199"/>
      <c r="EKR24" s="199"/>
      <c r="EKS24" s="199"/>
      <c r="EKT24" s="199"/>
      <c r="EKU24" s="199"/>
      <c r="EKV24" s="189"/>
      <c r="EKW24" s="209"/>
      <c r="EKX24" s="179"/>
      <c r="EKY24" s="179"/>
      <c r="EKZ24" s="179"/>
      <c r="ELA24" s="179"/>
      <c r="ELB24" s="179"/>
      <c r="ELC24" s="179"/>
      <c r="ELD24" s="199"/>
      <c r="ELE24" s="199"/>
      <c r="ELF24" s="199"/>
      <c r="ELG24" s="199"/>
      <c r="ELH24" s="199"/>
      <c r="ELI24" s="199"/>
      <c r="ELJ24" s="199"/>
      <c r="ELK24" s="199"/>
      <c r="ELL24" s="189"/>
      <c r="ELM24" s="209"/>
      <c r="ELN24" s="179"/>
      <c r="ELO24" s="179"/>
      <c r="ELP24" s="179"/>
      <c r="ELQ24" s="179"/>
      <c r="ELR24" s="179"/>
      <c r="ELS24" s="179"/>
      <c r="ELT24" s="199"/>
      <c r="ELU24" s="199"/>
      <c r="ELV24" s="199"/>
      <c r="ELW24" s="199"/>
      <c r="ELX24" s="199"/>
      <c r="ELY24" s="199"/>
      <c r="ELZ24" s="199"/>
      <c r="EMA24" s="199"/>
      <c r="EMB24" s="189"/>
      <c r="EMC24" s="209"/>
      <c r="EMD24" s="179"/>
      <c r="EME24" s="179"/>
      <c r="EMF24" s="179"/>
      <c r="EMG24" s="179"/>
      <c r="EMH24" s="179"/>
      <c r="EMI24" s="179"/>
      <c r="EMJ24" s="199"/>
      <c r="EMK24" s="199"/>
      <c r="EML24" s="199"/>
      <c r="EMM24" s="199"/>
      <c r="EMN24" s="199"/>
      <c r="EMO24" s="199"/>
      <c r="EMP24" s="199"/>
      <c r="EMQ24" s="199"/>
      <c r="EMR24" s="189"/>
      <c r="EMS24" s="209"/>
      <c r="EMT24" s="179"/>
      <c r="EMU24" s="179"/>
      <c r="EMV24" s="179"/>
      <c r="EMW24" s="179"/>
      <c r="EMX24" s="179"/>
      <c r="EMY24" s="179"/>
      <c r="EMZ24" s="199"/>
      <c r="ENA24" s="199"/>
      <c r="ENB24" s="199"/>
      <c r="ENC24" s="199"/>
      <c r="END24" s="199"/>
      <c r="ENE24" s="199"/>
      <c r="ENF24" s="199"/>
      <c r="ENG24" s="199"/>
      <c r="ENH24" s="189"/>
      <c r="ENI24" s="209"/>
      <c r="ENJ24" s="179"/>
      <c r="ENK24" s="179"/>
      <c r="ENL24" s="179"/>
      <c r="ENM24" s="179"/>
      <c r="ENN24" s="179"/>
      <c r="ENO24" s="179"/>
      <c r="ENP24" s="199"/>
      <c r="ENQ24" s="199"/>
      <c r="ENR24" s="199"/>
      <c r="ENS24" s="199"/>
      <c r="ENT24" s="199"/>
      <c r="ENU24" s="199"/>
      <c r="ENV24" s="199"/>
      <c r="ENW24" s="199"/>
      <c r="ENX24" s="189"/>
      <c r="ENY24" s="209"/>
      <c r="ENZ24" s="179"/>
      <c r="EOA24" s="179"/>
      <c r="EOB24" s="179"/>
      <c r="EOC24" s="179"/>
      <c r="EOD24" s="179"/>
      <c r="EOE24" s="179"/>
      <c r="EOF24" s="199"/>
      <c r="EOG24" s="199"/>
      <c r="EOH24" s="199"/>
      <c r="EOI24" s="199"/>
      <c r="EOJ24" s="199"/>
      <c r="EOK24" s="199"/>
      <c r="EOL24" s="199"/>
      <c r="EOM24" s="199"/>
      <c r="EON24" s="189"/>
      <c r="EOO24" s="209"/>
      <c r="EOP24" s="179"/>
      <c r="EOQ24" s="179"/>
      <c r="EOR24" s="179"/>
      <c r="EOS24" s="179"/>
      <c r="EOT24" s="179"/>
      <c r="EOU24" s="179"/>
      <c r="EOV24" s="199"/>
      <c r="EOW24" s="199"/>
      <c r="EOX24" s="199"/>
      <c r="EOY24" s="199"/>
      <c r="EOZ24" s="199"/>
      <c r="EPA24" s="199"/>
      <c r="EPB24" s="199"/>
      <c r="EPC24" s="199"/>
      <c r="EPD24" s="189"/>
      <c r="EPE24" s="209"/>
      <c r="EPF24" s="179"/>
      <c r="EPG24" s="179"/>
      <c r="EPH24" s="179"/>
      <c r="EPI24" s="179"/>
      <c r="EPJ24" s="179"/>
      <c r="EPK24" s="179"/>
      <c r="EPL24" s="199"/>
      <c r="EPM24" s="199"/>
      <c r="EPN24" s="199"/>
      <c r="EPO24" s="199"/>
      <c r="EPP24" s="199"/>
      <c r="EPQ24" s="199"/>
      <c r="EPR24" s="199"/>
      <c r="EPS24" s="199"/>
      <c r="EPT24" s="189"/>
      <c r="EPU24" s="209"/>
      <c r="EPV24" s="179"/>
      <c r="EPW24" s="179"/>
      <c r="EPX24" s="179"/>
      <c r="EPY24" s="179"/>
      <c r="EPZ24" s="179"/>
      <c r="EQA24" s="179"/>
      <c r="EQB24" s="199"/>
      <c r="EQC24" s="199"/>
      <c r="EQD24" s="199"/>
      <c r="EQE24" s="199"/>
      <c r="EQF24" s="199"/>
      <c r="EQG24" s="199"/>
      <c r="EQH24" s="199"/>
      <c r="EQI24" s="199"/>
      <c r="EQJ24" s="189"/>
      <c r="EQK24" s="209"/>
      <c r="EQL24" s="179"/>
      <c r="EQM24" s="179"/>
      <c r="EQN24" s="179"/>
      <c r="EQO24" s="179"/>
      <c r="EQP24" s="179"/>
      <c r="EQQ24" s="179"/>
      <c r="EQR24" s="199"/>
      <c r="EQS24" s="199"/>
      <c r="EQT24" s="199"/>
      <c r="EQU24" s="199"/>
      <c r="EQV24" s="199"/>
      <c r="EQW24" s="199"/>
      <c r="EQX24" s="199"/>
      <c r="EQY24" s="199"/>
      <c r="EQZ24" s="189"/>
      <c r="ERA24" s="209"/>
      <c r="ERB24" s="179"/>
      <c r="ERC24" s="179"/>
      <c r="ERD24" s="179"/>
      <c r="ERE24" s="179"/>
      <c r="ERF24" s="179"/>
      <c r="ERG24" s="179"/>
      <c r="ERH24" s="199"/>
      <c r="ERI24" s="199"/>
      <c r="ERJ24" s="199"/>
      <c r="ERK24" s="199"/>
      <c r="ERL24" s="199"/>
      <c r="ERM24" s="199"/>
      <c r="ERN24" s="199"/>
      <c r="ERO24" s="199"/>
      <c r="ERP24" s="189"/>
      <c r="ERQ24" s="209"/>
      <c r="ERR24" s="179"/>
      <c r="ERS24" s="179"/>
      <c r="ERT24" s="179"/>
      <c r="ERU24" s="179"/>
      <c r="ERV24" s="179"/>
      <c r="ERW24" s="179"/>
      <c r="ERX24" s="199"/>
      <c r="ERY24" s="199"/>
      <c r="ERZ24" s="199"/>
      <c r="ESA24" s="199"/>
      <c r="ESB24" s="199"/>
      <c r="ESC24" s="199"/>
      <c r="ESD24" s="199"/>
      <c r="ESE24" s="199"/>
      <c r="ESF24" s="189"/>
      <c r="ESG24" s="209"/>
      <c r="ESH24" s="179"/>
      <c r="ESI24" s="179"/>
      <c r="ESJ24" s="179"/>
      <c r="ESK24" s="179"/>
      <c r="ESL24" s="179"/>
      <c r="ESM24" s="179"/>
      <c r="ESN24" s="199"/>
      <c r="ESO24" s="199"/>
      <c r="ESP24" s="199"/>
      <c r="ESQ24" s="199"/>
      <c r="ESR24" s="199"/>
      <c r="ESS24" s="199"/>
      <c r="EST24" s="199"/>
      <c r="ESU24" s="199"/>
      <c r="ESV24" s="189"/>
      <c r="ESW24" s="209"/>
      <c r="ESX24" s="179"/>
      <c r="ESY24" s="179"/>
      <c r="ESZ24" s="179"/>
      <c r="ETA24" s="179"/>
      <c r="ETB24" s="179"/>
      <c r="ETC24" s="179"/>
      <c r="ETD24" s="199"/>
      <c r="ETE24" s="199"/>
      <c r="ETF24" s="199"/>
      <c r="ETG24" s="199"/>
      <c r="ETH24" s="199"/>
      <c r="ETI24" s="199"/>
      <c r="ETJ24" s="199"/>
      <c r="ETK24" s="199"/>
      <c r="ETL24" s="189"/>
      <c r="ETM24" s="209"/>
      <c r="ETN24" s="179"/>
      <c r="ETO24" s="179"/>
      <c r="ETP24" s="179"/>
      <c r="ETQ24" s="179"/>
      <c r="ETR24" s="179"/>
      <c r="ETS24" s="179"/>
      <c r="ETT24" s="199"/>
      <c r="ETU24" s="199"/>
      <c r="ETV24" s="199"/>
      <c r="ETW24" s="199"/>
      <c r="ETX24" s="199"/>
      <c r="ETY24" s="199"/>
      <c r="ETZ24" s="199"/>
      <c r="EUA24" s="199"/>
      <c r="EUB24" s="189"/>
      <c r="EUC24" s="209"/>
      <c r="EUD24" s="179"/>
      <c r="EUE24" s="179"/>
      <c r="EUF24" s="179"/>
      <c r="EUG24" s="179"/>
      <c r="EUH24" s="179"/>
      <c r="EUI24" s="179"/>
      <c r="EUJ24" s="199"/>
      <c r="EUK24" s="199"/>
      <c r="EUL24" s="199"/>
      <c r="EUM24" s="199"/>
      <c r="EUN24" s="199"/>
      <c r="EUO24" s="199"/>
      <c r="EUP24" s="199"/>
      <c r="EUQ24" s="199"/>
      <c r="EUR24" s="189"/>
      <c r="EUS24" s="209"/>
      <c r="EUT24" s="179"/>
      <c r="EUU24" s="179"/>
      <c r="EUV24" s="179"/>
      <c r="EUW24" s="179"/>
      <c r="EUX24" s="179"/>
      <c r="EUY24" s="179"/>
      <c r="EUZ24" s="199"/>
      <c r="EVA24" s="199"/>
      <c r="EVB24" s="199"/>
      <c r="EVC24" s="199"/>
      <c r="EVD24" s="199"/>
      <c r="EVE24" s="199"/>
      <c r="EVF24" s="199"/>
      <c r="EVG24" s="199"/>
      <c r="EVH24" s="189"/>
      <c r="EVI24" s="209"/>
      <c r="EVJ24" s="179"/>
      <c r="EVK24" s="179"/>
      <c r="EVL24" s="179"/>
      <c r="EVM24" s="179"/>
      <c r="EVN24" s="179"/>
      <c r="EVO24" s="179"/>
      <c r="EVP24" s="199"/>
      <c r="EVQ24" s="199"/>
      <c r="EVR24" s="199"/>
      <c r="EVS24" s="199"/>
      <c r="EVT24" s="199"/>
      <c r="EVU24" s="199"/>
      <c r="EVV24" s="199"/>
      <c r="EVW24" s="199"/>
      <c r="EVX24" s="189"/>
      <c r="EVY24" s="209"/>
      <c r="EVZ24" s="179"/>
      <c r="EWA24" s="179"/>
      <c r="EWB24" s="179"/>
      <c r="EWC24" s="179"/>
      <c r="EWD24" s="179"/>
      <c r="EWE24" s="179"/>
      <c r="EWF24" s="199"/>
      <c r="EWG24" s="199"/>
      <c r="EWH24" s="199"/>
      <c r="EWI24" s="199"/>
      <c r="EWJ24" s="199"/>
      <c r="EWK24" s="199"/>
      <c r="EWL24" s="199"/>
      <c r="EWM24" s="199"/>
      <c r="EWN24" s="189"/>
      <c r="EWO24" s="209"/>
      <c r="EWP24" s="179"/>
      <c r="EWQ24" s="179"/>
      <c r="EWR24" s="179"/>
      <c r="EWS24" s="179"/>
      <c r="EWT24" s="179"/>
      <c r="EWU24" s="179"/>
      <c r="EWV24" s="199"/>
      <c r="EWW24" s="199"/>
      <c r="EWX24" s="199"/>
      <c r="EWY24" s="199"/>
      <c r="EWZ24" s="199"/>
      <c r="EXA24" s="199"/>
      <c r="EXB24" s="199"/>
      <c r="EXC24" s="199"/>
      <c r="EXD24" s="189"/>
      <c r="EXE24" s="209"/>
      <c r="EXF24" s="179"/>
      <c r="EXG24" s="179"/>
      <c r="EXH24" s="179"/>
      <c r="EXI24" s="179"/>
      <c r="EXJ24" s="179"/>
      <c r="EXK24" s="179"/>
      <c r="EXL24" s="199"/>
      <c r="EXM24" s="199"/>
      <c r="EXN24" s="199"/>
      <c r="EXO24" s="199"/>
      <c r="EXP24" s="199"/>
      <c r="EXQ24" s="199"/>
      <c r="EXR24" s="199"/>
      <c r="EXS24" s="199"/>
      <c r="EXT24" s="189"/>
      <c r="EXU24" s="209"/>
      <c r="EXV24" s="179"/>
      <c r="EXW24" s="179"/>
      <c r="EXX24" s="179"/>
      <c r="EXY24" s="179"/>
      <c r="EXZ24" s="179"/>
      <c r="EYA24" s="179"/>
      <c r="EYB24" s="199"/>
      <c r="EYC24" s="199"/>
      <c r="EYD24" s="199"/>
      <c r="EYE24" s="199"/>
      <c r="EYF24" s="199"/>
      <c r="EYG24" s="199"/>
      <c r="EYH24" s="199"/>
      <c r="EYI24" s="199"/>
      <c r="EYJ24" s="189"/>
      <c r="EYK24" s="209"/>
      <c r="EYL24" s="179"/>
      <c r="EYM24" s="179"/>
      <c r="EYN24" s="179"/>
      <c r="EYO24" s="179"/>
      <c r="EYP24" s="179"/>
      <c r="EYQ24" s="179"/>
      <c r="EYR24" s="199"/>
      <c r="EYS24" s="199"/>
      <c r="EYT24" s="199"/>
      <c r="EYU24" s="199"/>
      <c r="EYV24" s="199"/>
      <c r="EYW24" s="199"/>
      <c r="EYX24" s="199"/>
      <c r="EYY24" s="199"/>
      <c r="EYZ24" s="189"/>
      <c r="EZA24" s="209"/>
      <c r="EZB24" s="179"/>
      <c r="EZC24" s="179"/>
      <c r="EZD24" s="179"/>
      <c r="EZE24" s="179"/>
      <c r="EZF24" s="179"/>
      <c r="EZG24" s="179"/>
      <c r="EZH24" s="199"/>
      <c r="EZI24" s="199"/>
      <c r="EZJ24" s="199"/>
      <c r="EZK24" s="199"/>
      <c r="EZL24" s="199"/>
      <c r="EZM24" s="199"/>
      <c r="EZN24" s="199"/>
      <c r="EZO24" s="199"/>
      <c r="EZP24" s="189"/>
      <c r="EZQ24" s="209"/>
      <c r="EZR24" s="179"/>
      <c r="EZS24" s="179"/>
      <c r="EZT24" s="179"/>
      <c r="EZU24" s="179"/>
      <c r="EZV24" s="179"/>
      <c r="EZW24" s="179"/>
      <c r="EZX24" s="199"/>
      <c r="EZY24" s="199"/>
      <c r="EZZ24" s="199"/>
      <c r="FAA24" s="199"/>
      <c r="FAB24" s="199"/>
      <c r="FAC24" s="199"/>
      <c r="FAD24" s="199"/>
      <c r="FAE24" s="199"/>
      <c r="FAF24" s="189"/>
      <c r="FAG24" s="209"/>
      <c r="FAH24" s="179"/>
      <c r="FAI24" s="179"/>
      <c r="FAJ24" s="179"/>
      <c r="FAK24" s="179"/>
      <c r="FAL24" s="179"/>
      <c r="FAM24" s="179"/>
      <c r="FAN24" s="199"/>
      <c r="FAO24" s="199"/>
      <c r="FAP24" s="199"/>
      <c r="FAQ24" s="199"/>
      <c r="FAR24" s="199"/>
      <c r="FAS24" s="199"/>
      <c r="FAT24" s="199"/>
      <c r="FAU24" s="199"/>
      <c r="FAV24" s="189"/>
      <c r="FAW24" s="209"/>
      <c r="FAX24" s="179"/>
      <c r="FAY24" s="179"/>
      <c r="FAZ24" s="179"/>
      <c r="FBA24" s="179"/>
      <c r="FBB24" s="179"/>
      <c r="FBC24" s="179"/>
      <c r="FBD24" s="199"/>
      <c r="FBE24" s="199"/>
      <c r="FBF24" s="199"/>
      <c r="FBG24" s="199"/>
      <c r="FBH24" s="199"/>
      <c r="FBI24" s="199"/>
      <c r="FBJ24" s="199"/>
      <c r="FBK24" s="199"/>
      <c r="FBL24" s="189"/>
      <c r="FBM24" s="209"/>
      <c r="FBN24" s="179"/>
      <c r="FBO24" s="179"/>
      <c r="FBP24" s="179"/>
      <c r="FBQ24" s="179"/>
      <c r="FBR24" s="179"/>
      <c r="FBS24" s="179"/>
      <c r="FBT24" s="199"/>
      <c r="FBU24" s="199"/>
      <c r="FBV24" s="199"/>
      <c r="FBW24" s="199"/>
      <c r="FBX24" s="199"/>
      <c r="FBY24" s="199"/>
      <c r="FBZ24" s="199"/>
      <c r="FCA24" s="199"/>
      <c r="FCB24" s="189"/>
      <c r="FCC24" s="209"/>
      <c r="FCD24" s="179"/>
      <c r="FCE24" s="179"/>
      <c r="FCF24" s="179"/>
      <c r="FCG24" s="179"/>
      <c r="FCH24" s="179"/>
      <c r="FCI24" s="179"/>
      <c r="FCJ24" s="199"/>
      <c r="FCK24" s="199"/>
      <c r="FCL24" s="199"/>
      <c r="FCM24" s="199"/>
      <c r="FCN24" s="199"/>
      <c r="FCO24" s="199"/>
      <c r="FCP24" s="199"/>
      <c r="FCQ24" s="199"/>
      <c r="FCR24" s="189"/>
      <c r="FCS24" s="209"/>
      <c r="FCT24" s="179"/>
      <c r="FCU24" s="179"/>
      <c r="FCV24" s="179"/>
      <c r="FCW24" s="179"/>
      <c r="FCX24" s="179"/>
      <c r="FCY24" s="179"/>
      <c r="FCZ24" s="199"/>
      <c r="FDA24" s="199"/>
      <c r="FDB24" s="199"/>
      <c r="FDC24" s="199"/>
      <c r="FDD24" s="199"/>
      <c r="FDE24" s="199"/>
      <c r="FDF24" s="199"/>
      <c r="FDG24" s="199"/>
      <c r="FDH24" s="189"/>
      <c r="FDI24" s="209"/>
      <c r="FDJ24" s="179"/>
      <c r="FDK24" s="179"/>
      <c r="FDL24" s="179"/>
      <c r="FDM24" s="179"/>
      <c r="FDN24" s="179"/>
      <c r="FDO24" s="179"/>
      <c r="FDP24" s="199"/>
      <c r="FDQ24" s="199"/>
      <c r="FDR24" s="199"/>
      <c r="FDS24" s="199"/>
      <c r="FDT24" s="199"/>
      <c r="FDU24" s="199"/>
      <c r="FDV24" s="199"/>
      <c r="FDW24" s="199"/>
      <c r="FDX24" s="189"/>
      <c r="FDY24" s="209"/>
      <c r="FDZ24" s="179"/>
      <c r="FEA24" s="179"/>
      <c r="FEB24" s="179"/>
      <c r="FEC24" s="179"/>
      <c r="FED24" s="179"/>
      <c r="FEE24" s="179"/>
      <c r="FEF24" s="199"/>
      <c r="FEG24" s="199"/>
      <c r="FEH24" s="199"/>
      <c r="FEI24" s="199"/>
      <c r="FEJ24" s="199"/>
      <c r="FEK24" s="199"/>
      <c r="FEL24" s="199"/>
      <c r="FEM24" s="199"/>
      <c r="FEN24" s="189"/>
      <c r="FEO24" s="209"/>
      <c r="FEP24" s="179"/>
      <c r="FEQ24" s="179"/>
      <c r="FER24" s="179"/>
      <c r="FES24" s="179"/>
      <c r="FET24" s="179"/>
      <c r="FEU24" s="179"/>
      <c r="FEV24" s="199"/>
      <c r="FEW24" s="199"/>
      <c r="FEX24" s="199"/>
      <c r="FEY24" s="199"/>
      <c r="FEZ24" s="199"/>
      <c r="FFA24" s="199"/>
      <c r="FFB24" s="199"/>
      <c r="FFC24" s="199"/>
      <c r="FFD24" s="189"/>
      <c r="FFE24" s="209"/>
      <c r="FFF24" s="179"/>
      <c r="FFG24" s="179"/>
      <c r="FFH24" s="179"/>
      <c r="FFI24" s="179"/>
      <c r="FFJ24" s="179"/>
      <c r="FFK24" s="179"/>
      <c r="FFL24" s="199"/>
      <c r="FFM24" s="199"/>
      <c r="FFN24" s="199"/>
      <c r="FFO24" s="199"/>
      <c r="FFP24" s="199"/>
      <c r="FFQ24" s="199"/>
      <c r="FFR24" s="199"/>
      <c r="FFS24" s="199"/>
      <c r="FFT24" s="189"/>
      <c r="FFU24" s="209"/>
      <c r="FFV24" s="179"/>
      <c r="FFW24" s="179"/>
      <c r="FFX24" s="179"/>
      <c r="FFY24" s="179"/>
      <c r="FFZ24" s="179"/>
      <c r="FGA24" s="179"/>
      <c r="FGB24" s="199"/>
      <c r="FGC24" s="199"/>
      <c r="FGD24" s="199"/>
      <c r="FGE24" s="199"/>
      <c r="FGF24" s="199"/>
      <c r="FGG24" s="199"/>
      <c r="FGH24" s="199"/>
      <c r="FGI24" s="199"/>
      <c r="FGJ24" s="189"/>
      <c r="FGK24" s="209"/>
      <c r="FGL24" s="179"/>
      <c r="FGM24" s="179"/>
      <c r="FGN24" s="179"/>
      <c r="FGO24" s="179"/>
      <c r="FGP24" s="179"/>
      <c r="FGQ24" s="179"/>
      <c r="FGR24" s="199"/>
      <c r="FGS24" s="199"/>
      <c r="FGT24" s="199"/>
      <c r="FGU24" s="199"/>
      <c r="FGV24" s="199"/>
      <c r="FGW24" s="199"/>
      <c r="FGX24" s="199"/>
      <c r="FGY24" s="199"/>
      <c r="FGZ24" s="189"/>
      <c r="FHA24" s="209"/>
      <c r="FHB24" s="179"/>
      <c r="FHC24" s="179"/>
      <c r="FHD24" s="179"/>
      <c r="FHE24" s="179"/>
      <c r="FHF24" s="179"/>
      <c r="FHG24" s="179"/>
      <c r="FHH24" s="199"/>
      <c r="FHI24" s="199"/>
      <c r="FHJ24" s="199"/>
      <c r="FHK24" s="199"/>
      <c r="FHL24" s="199"/>
      <c r="FHM24" s="199"/>
      <c r="FHN24" s="199"/>
      <c r="FHO24" s="199"/>
      <c r="FHP24" s="189"/>
      <c r="FHQ24" s="209"/>
      <c r="FHR24" s="179"/>
      <c r="FHS24" s="179"/>
      <c r="FHT24" s="179"/>
      <c r="FHU24" s="179"/>
      <c r="FHV24" s="179"/>
      <c r="FHW24" s="179"/>
      <c r="FHX24" s="199"/>
      <c r="FHY24" s="199"/>
      <c r="FHZ24" s="199"/>
      <c r="FIA24" s="199"/>
      <c r="FIB24" s="199"/>
      <c r="FIC24" s="199"/>
      <c r="FID24" s="199"/>
      <c r="FIE24" s="199"/>
      <c r="FIF24" s="189"/>
      <c r="FIG24" s="209"/>
      <c r="FIH24" s="179"/>
      <c r="FII24" s="179"/>
      <c r="FIJ24" s="179"/>
      <c r="FIK24" s="179"/>
      <c r="FIL24" s="179"/>
      <c r="FIM24" s="179"/>
      <c r="FIN24" s="199"/>
      <c r="FIO24" s="199"/>
      <c r="FIP24" s="199"/>
      <c r="FIQ24" s="199"/>
      <c r="FIR24" s="199"/>
      <c r="FIS24" s="199"/>
      <c r="FIT24" s="199"/>
      <c r="FIU24" s="199"/>
      <c r="FIV24" s="189"/>
      <c r="FIW24" s="209"/>
      <c r="FIX24" s="179"/>
      <c r="FIY24" s="179"/>
      <c r="FIZ24" s="179"/>
      <c r="FJA24" s="179"/>
      <c r="FJB24" s="179"/>
      <c r="FJC24" s="179"/>
      <c r="FJD24" s="199"/>
      <c r="FJE24" s="199"/>
      <c r="FJF24" s="199"/>
      <c r="FJG24" s="199"/>
      <c r="FJH24" s="199"/>
      <c r="FJI24" s="199"/>
      <c r="FJJ24" s="199"/>
      <c r="FJK24" s="199"/>
      <c r="FJL24" s="189"/>
      <c r="FJM24" s="209"/>
      <c r="FJN24" s="179"/>
      <c r="FJO24" s="179"/>
      <c r="FJP24" s="179"/>
      <c r="FJQ24" s="179"/>
      <c r="FJR24" s="179"/>
      <c r="FJS24" s="179"/>
      <c r="FJT24" s="199"/>
      <c r="FJU24" s="199"/>
      <c r="FJV24" s="199"/>
      <c r="FJW24" s="199"/>
      <c r="FJX24" s="199"/>
      <c r="FJY24" s="199"/>
      <c r="FJZ24" s="199"/>
      <c r="FKA24" s="199"/>
      <c r="FKB24" s="189"/>
      <c r="FKC24" s="209"/>
      <c r="FKD24" s="179"/>
      <c r="FKE24" s="179"/>
      <c r="FKF24" s="179"/>
      <c r="FKG24" s="179"/>
      <c r="FKH24" s="179"/>
      <c r="FKI24" s="179"/>
      <c r="FKJ24" s="199"/>
      <c r="FKK24" s="199"/>
      <c r="FKL24" s="199"/>
      <c r="FKM24" s="199"/>
      <c r="FKN24" s="199"/>
      <c r="FKO24" s="199"/>
      <c r="FKP24" s="199"/>
      <c r="FKQ24" s="199"/>
      <c r="FKR24" s="189"/>
      <c r="FKS24" s="209"/>
      <c r="FKT24" s="179"/>
      <c r="FKU24" s="179"/>
      <c r="FKV24" s="179"/>
      <c r="FKW24" s="179"/>
      <c r="FKX24" s="179"/>
      <c r="FKY24" s="179"/>
      <c r="FKZ24" s="199"/>
      <c r="FLA24" s="199"/>
      <c r="FLB24" s="199"/>
      <c r="FLC24" s="199"/>
      <c r="FLD24" s="199"/>
      <c r="FLE24" s="199"/>
      <c r="FLF24" s="199"/>
      <c r="FLG24" s="199"/>
      <c r="FLH24" s="189"/>
      <c r="FLI24" s="209"/>
      <c r="FLJ24" s="179"/>
      <c r="FLK24" s="179"/>
      <c r="FLL24" s="179"/>
      <c r="FLM24" s="179"/>
      <c r="FLN24" s="179"/>
      <c r="FLO24" s="179"/>
      <c r="FLP24" s="199"/>
      <c r="FLQ24" s="199"/>
      <c r="FLR24" s="199"/>
      <c r="FLS24" s="199"/>
      <c r="FLT24" s="199"/>
      <c r="FLU24" s="199"/>
      <c r="FLV24" s="199"/>
      <c r="FLW24" s="199"/>
      <c r="FLX24" s="189"/>
      <c r="FLY24" s="209"/>
      <c r="FLZ24" s="179"/>
      <c r="FMA24" s="179"/>
      <c r="FMB24" s="179"/>
      <c r="FMC24" s="179"/>
      <c r="FMD24" s="179"/>
      <c r="FME24" s="179"/>
      <c r="FMF24" s="199"/>
      <c r="FMG24" s="199"/>
      <c r="FMH24" s="199"/>
      <c r="FMI24" s="199"/>
      <c r="FMJ24" s="199"/>
      <c r="FMK24" s="199"/>
      <c r="FML24" s="199"/>
      <c r="FMM24" s="199"/>
      <c r="FMN24" s="189"/>
      <c r="FMO24" s="209"/>
      <c r="FMP24" s="179"/>
      <c r="FMQ24" s="179"/>
      <c r="FMR24" s="179"/>
      <c r="FMS24" s="179"/>
      <c r="FMT24" s="179"/>
      <c r="FMU24" s="179"/>
      <c r="FMV24" s="199"/>
      <c r="FMW24" s="199"/>
      <c r="FMX24" s="199"/>
      <c r="FMY24" s="199"/>
      <c r="FMZ24" s="199"/>
      <c r="FNA24" s="199"/>
      <c r="FNB24" s="199"/>
      <c r="FNC24" s="199"/>
      <c r="FND24" s="189"/>
      <c r="FNE24" s="209"/>
      <c r="FNF24" s="179"/>
      <c r="FNG24" s="179"/>
      <c r="FNH24" s="179"/>
      <c r="FNI24" s="179"/>
      <c r="FNJ24" s="179"/>
      <c r="FNK24" s="179"/>
      <c r="FNL24" s="199"/>
      <c r="FNM24" s="199"/>
      <c r="FNN24" s="199"/>
      <c r="FNO24" s="199"/>
      <c r="FNP24" s="199"/>
      <c r="FNQ24" s="199"/>
      <c r="FNR24" s="199"/>
      <c r="FNS24" s="199"/>
      <c r="FNT24" s="189"/>
      <c r="FNU24" s="209"/>
      <c r="FNV24" s="179"/>
      <c r="FNW24" s="179"/>
      <c r="FNX24" s="179"/>
      <c r="FNY24" s="179"/>
      <c r="FNZ24" s="179"/>
      <c r="FOA24" s="179"/>
      <c r="FOB24" s="199"/>
      <c r="FOC24" s="199"/>
      <c r="FOD24" s="199"/>
      <c r="FOE24" s="199"/>
      <c r="FOF24" s="199"/>
      <c r="FOG24" s="199"/>
      <c r="FOH24" s="199"/>
      <c r="FOI24" s="199"/>
      <c r="FOJ24" s="189"/>
      <c r="FOK24" s="209"/>
      <c r="FOL24" s="179"/>
      <c r="FOM24" s="179"/>
      <c r="FON24" s="179"/>
      <c r="FOO24" s="179"/>
      <c r="FOP24" s="179"/>
      <c r="FOQ24" s="179"/>
      <c r="FOR24" s="199"/>
      <c r="FOS24" s="199"/>
      <c r="FOT24" s="199"/>
      <c r="FOU24" s="199"/>
      <c r="FOV24" s="199"/>
      <c r="FOW24" s="199"/>
      <c r="FOX24" s="199"/>
      <c r="FOY24" s="199"/>
      <c r="FOZ24" s="189"/>
      <c r="FPA24" s="209"/>
      <c r="FPB24" s="179"/>
      <c r="FPC24" s="179"/>
      <c r="FPD24" s="179"/>
      <c r="FPE24" s="179"/>
      <c r="FPF24" s="179"/>
      <c r="FPG24" s="179"/>
      <c r="FPH24" s="199"/>
      <c r="FPI24" s="199"/>
      <c r="FPJ24" s="199"/>
      <c r="FPK24" s="199"/>
      <c r="FPL24" s="199"/>
      <c r="FPM24" s="199"/>
      <c r="FPN24" s="199"/>
      <c r="FPO24" s="199"/>
      <c r="FPP24" s="189"/>
      <c r="FPQ24" s="209"/>
      <c r="FPR24" s="179"/>
      <c r="FPS24" s="179"/>
      <c r="FPT24" s="179"/>
      <c r="FPU24" s="179"/>
      <c r="FPV24" s="179"/>
      <c r="FPW24" s="179"/>
      <c r="FPX24" s="199"/>
      <c r="FPY24" s="199"/>
      <c r="FPZ24" s="199"/>
      <c r="FQA24" s="199"/>
      <c r="FQB24" s="199"/>
      <c r="FQC24" s="199"/>
      <c r="FQD24" s="199"/>
      <c r="FQE24" s="199"/>
      <c r="FQF24" s="189"/>
      <c r="FQG24" s="209"/>
      <c r="FQH24" s="179"/>
      <c r="FQI24" s="179"/>
      <c r="FQJ24" s="179"/>
      <c r="FQK24" s="179"/>
      <c r="FQL24" s="179"/>
      <c r="FQM24" s="179"/>
      <c r="FQN24" s="199"/>
      <c r="FQO24" s="199"/>
      <c r="FQP24" s="199"/>
      <c r="FQQ24" s="199"/>
      <c r="FQR24" s="199"/>
      <c r="FQS24" s="199"/>
      <c r="FQT24" s="199"/>
      <c r="FQU24" s="199"/>
      <c r="FQV24" s="189"/>
      <c r="FQW24" s="209"/>
      <c r="FQX24" s="179"/>
      <c r="FQY24" s="179"/>
      <c r="FQZ24" s="179"/>
      <c r="FRA24" s="179"/>
      <c r="FRB24" s="179"/>
      <c r="FRC24" s="179"/>
      <c r="FRD24" s="199"/>
      <c r="FRE24" s="199"/>
      <c r="FRF24" s="199"/>
      <c r="FRG24" s="199"/>
      <c r="FRH24" s="199"/>
      <c r="FRI24" s="199"/>
      <c r="FRJ24" s="199"/>
      <c r="FRK24" s="199"/>
      <c r="FRL24" s="189"/>
      <c r="FRM24" s="209"/>
      <c r="FRN24" s="179"/>
      <c r="FRO24" s="179"/>
      <c r="FRP24" s="179"/>
      <c r="FRQ24" s="179"/>
      <c r="FRR24" s="179"/>
      <c r="FRS24" s="179"/>
      <c r="FRT24" s="199"/>
      <c r="FRU24" s="199"/>
      <c r="FRV24" s="199"/>
      <c r="FRW24" s="199"/>
      <c r="FRX24" s="199"/>
      <c r="FRY24" s="199"/>
      <c r="FRZ24" s="199"/>
      <c r="FSA24" s="199"/>
      <c r="FSB24" s="189"/>
      <c r="FSC24" s="209"/>
      <c r="FSD24" s="179"/>
      <c r="FSE24" s="179"/>
      <c r="FSF24" s="179"/>
      <c r="FSG24" s="179"/>
      <c r="FSH24" s="179"/>
      <c r="FSI24" s="179"/>
      <c r="FSJ24" s="199"/>
      <c r="FSK24" s="199"/>
      <c r="FSL24" s="199"/>
      <c r="FSM24" s="199"/>
      <c r="FSN24" s="199"/>
      <c r="FSO24" s="199"/>
      <c r="FSP24" s="199"/>
      <c r="FSQ24" s="199"/>
      <c r="FSR24" s="189"/>
      <c r="FSS24" s="209"/>
      <c r="FST24" s="179"/>
      <c r="FSU24" s="179"/>
      <c r="FSV24" s="179"/>
      <c r="FSW24" s="179"/>
      <c r="FSX24" s="179"/>
      <c r="FSY24" s="179"/>
      <c r="FSZ24" s="199"/>
      <c r="FTA24" s="199"/>
      <c r="FTB24" s="199"/>
      <c r="FTC24" s="199"/>
      <c r="FTD24" s="199"/>
      <c r="FTE24" s="199"/>
      <c r="FTF24" s="199"/>
      <c r="FTG24" s="199"/>
      <c r="FTH24" s="189"/>
      <c r="FTI24" s="209"/>
      <c r="FTJ24" s="179"/>
      <c r="FTK24" s="179"/>
      <c r="FTL24" s="179"/>
      <c r="FTM24" s="179"/>
      <c r="FTN24" s="179"/>
      <c r="FTO24" s="179"/>
      <c r="FTP24" s="199"/>
      <c r="FTQ24" s="199"/>
      <c r="FTR24" s="199"/>
      <c r="FTS24" s="199"/>
      <c r="FTT24" s="199"/>
      <c r="FTU24" s="199"/>
      <c r="FTV24" s="199"/>
      <c r="FTW24" s="199"/>
      <c r="FTX24" s="189"/>
      <c r="FTY24" s="209"/>
      <c r="FTZ24" s="179"/>
      <c r="FUA24" s="179"/>
      <c r="FUB24" s="179"/>
      <c r="FUC24" s="179"/>
      <c r="FUD24" s="179"/>
      <c r="FUE24" s="179"/>
      <c r="FUF24" s="199"/>
      <c r="FUG24" s="199"/>
      <c r="FUH24" s="199"/>
      <c r="FUI24" s="199"/>
      <c r="FUJ24" s="199"/>
      <c r="FUK24" s="199"/>
      <c r="FUL24" s="199"/>
      <c r="FUM24" s="199"/>
      <c r="FUN24" s="189"/>
      <c r="FUO24" s="209"/>
      <c r="FUP24" s="179"/>
      <c r="FUQ24" s="179"/>
      <c r="FUR24" s="179"/>
      <c r="FUS24" s="179"/>
      <c r="FUT24" s="179"/>
      <c r="FUU24" s="179"/>
      <c r="FUV24" s="199"/>
      <c r="FUW24" s="199"/>
      <c r="FUX24" s="199"/>
      <c r="FUY24" s="199"/>
      <c r="FUZ24" s="199"/>
      <c r="FVA24" s="199"/>
      <c r="FVB24" s="199"/>
      <c r="FVC24" s="199"/>
      <c r="FVD24" s="189"/>
      <c r="FVE24" s="209"/>
      <c r="FVF24" s="179"/>
      <c r="FVG24" s="179"/>
      <c r="FVH24" s="179"/>
      <c r="FVI24" s="179"/>
      <c r="FVJ24" s="179"/>
      <c r="FVK24" s="179"/>
      <c r="FVL24" s="199"/>
      <c r="FVM24" s="199"/>
      <c r="FVN24" s="199"/>
      <c r="FVO24" s="199"/>
      <c r="FVP24" s="199"/>
      <c r="FVQ24" s="199"/>
      <c r="FVR24" s="199"/>
      <c r="FVS24" s="199"/>
      <c r="FVT24" s="189"/>
      <c r="FVU24" s="209"/>
      <c r="FVV24" s="179"/>
      <c r="FVW24" s="179"/>
      <c r="FVX24" s="179"/>
      <c r="FVY24" s="179"/>
      <c r="FVZ24" s="179"/>
      <c r="FWA24" s="179"/>
      <c r="FWB24" s="199"/>
      <c r="FWC24" s="199"/>
      <c r="FWD24" s="199"/>
      <c r="FWE24" s="199"/>
      <c r="FWF24" s="199"/>
      <c r="FWG24" s="199"/>
      <c r="FWH24" s="199"/>
      <c r="FWI24" s="199"/>
      <c r="FWJ24" s="189"/>
      <c r="FWK24" s="209"/>
      <c r="FWL24" s="179"/>
      <c r="FWM24" s="179"/>
      <c r="FWN24" s="179"/>
      <c r="FWO24" s="179"/>
      <c r="FWP24" s="179"/>
      <c r="FWQ24" s="179"/>
      <c r="FWR24" s="199"/>
      <c r="FWS24" s="199"/>
      <c r="FWT24" s="199"/>
      <c r="FWU24" s="199"/>
      <c r="FWV24" s="199"/>
      <c r="FWW24" s="199"/>
      <c r="FWX24" s="199"/>
      <c r="FWY24" s="199"/>
      <c r="FWZ24" s="189"/>
      <c r="FXA24" s="209"/>
      <c r="FXB24" s="179"/>
      <c r="FXC24" s="179"/>
      <c r="FXD24" s="179"/>
      <c r="FXE24" s="179"/>
      <c r="FXF24" s="179"/>
      <c r="FXG24" s="179"/>
      <c r="FXH24" s="199"/>
      <c r="FXI24" s="199"/>
      <c r="FXJ24" s="199"/>
      <c r="FXK24" s="199"/>
      <c r="FXL24" s="199"/>
      <c r="FXM24" s="199"/>
      <c r="FXN24" s="199"/>
      <c r="FXO24" s="199"/>
      <c r="FXP24" s="189"/>
      <c r="FXQ24" s="209"/>
      <c r="FXR24" s="179"/>
      <c r="FXS24" s="179"/>
      <c r="FXT24" s="179"/>
      <c r="FXU24" s="179"/>
      <c r="FXV24" s="179"/>
      <c r="FXW24" s="179"/>
      <c r="FXX24" s="199"/>
      <c r="FXY24" s="199"/>
      <c r="FXZ24" s="199"/>
      <c r="FYA24" s="199"/>
      <c r="FYB24" s="199"/>
      <c r="FYC24" s="199"/>
      <c r="FYD24" s="199"/>
      <c r="FYE24" s="199"/>
      <c r="FYF24" s="189"/>
      <c r="FYG24" s="209"/>
      <c r="FYH24" s="179"/>
      <c r="FYI24" s="179"/>
      <c r="FYJ24" s="179"/>
      <c r="FYK24" s="179"/>
      <c r="FYL24" s="179"/>
      <c r="FYM24" s="179"/>
      <c r="FYN24" s="199"/>
      <c r="FYO24" s="199"/>
      <c r="FYP24" s="199"/>
      <c r="FYQ24" s="199"/>
      <c r="FYR24" s="199"/>
      <c r="FYS24" s="199"/>
      <c r="FYT24" s="199"/>
      <c r="FYU24" s="199"/>
      <c r="FYV24" s="189"/>
      <c r="FYW24" s="209"/>
      <c r="FYX24" s="179"/>
      <c r="FYY24" s="179"/>
      <c r="FYZ24" s="179"/>
      <c r="FZA24" s="179"/>
      <c r="FZB24" s="179"/>
      <c r="FZC24" s="179"/>
      <c r="FZD24" s="199"/>
      <c r="FZE24" s="199"/>
      <c r="FZF24" s="199"/>
      <c r="FZG24" s="199"/>
      <c r="FZH24" s="199"/>
      <c r="FZI24" s="199"/>
      <c r="FZJ24" s="199"/>
      <c r="FZK24" s="199"/>
      <c r="FZL24" s="189"/>
      <c r="FZM24" s="209"/>
      <c r="FZN24" s="179"/>
      <c r="FZO24" s="179"/>
      <c r="FZP24" s="179"/>
      <c r="FZQ24" s="179"/>
      <c r="FZR24" s="179"/>
      <c r="FZS24" s="179"/>
      <c r="FZT24" s="199"/>
      <c r="FZU24" s="199"/>
      <c r="FZV24" s="199"/>
      <c r="FZW24" s="199"/>
      <c r="FZX24" s="199"/>
      <c r="FZY24" s="199"/>
      <c r="FZZ24" s="199"/>
      <c r="GAA24" s="199"/>
      <c r="GAB24" s="189"/>
      <c r="GAC24" s="209"/>
      <c r="GAD24" s="179"/>
      <c r="GAE24" s="179"/>
      <c r="GAF24" s="179"/>
      <c r="GAG24" s="179"/>
      <c r="GAH24" s="179"/>
      <c r="GAI24" s="179"/>
      <c r="GAJ24" s="199"/>
      <c r="GAK24" s="199"/>
      <c r="GAL24" s="199"/>
      <c r="GAM24" s="199"/>
      <c r="GAN24" s="199"/>
      <c r="GAO24" s="199"/>
      <c r="GAP24" s="199"/>
      <c r="GAQ24" s="199"/>
      <c r="GAR24" s="189"/>
      <c r="GAS24" s="209"/>
      <c r="GAT24" s="179"/>
      <c r="GAU24" s="179"/>
      <c r="GAV24" s="179"/>
      <c r="GAW24" s="179"/>
      <c r="GAX24" s="179"/>
      <c r="GAY24" s="179"/>
      <c r="GAZ24" s="199"/>
      <c r="GBA24" s="199"/>
      <c r="GBB24" s="199"/>
      <c r="GBC24" s="199"/>
      <c r="GBD24" s="199"/>
      <c r="GBE24" s="199"/>
      <c r="GBF24" s="199"/>
      <c r="GBG24" s="199"/>
      <c r="GBH24" s="189"/>
      <c r="GBI24" s="209"/>
      <c r="GBJ24" s="179"/>
      <c r="GBK24" s="179"/>
      <c r="GBL24" s="179"/>
      <c r="GBM24" s="179"/>
      <c r="GBN24" s="179"/>
      <c r="GBO24" s="179"/>
      <c r="GBP24" s="199"/>
      <c r="GBQ24" s="199"/>
      <c r="GBR24" s="199"/>
      <c r="GBS24" s="199"/>
      <c r="GBT24" s="199"/>
      <c r="GBU24" s="199"/>
      <c r="GBV24" s="199"/>
      <c r="GBW24" s="199"/>
      <c r="GBX24" s="189"/>
      <c r="GBY24" s="209"/>
      <c r="GBZ24" s="179"/>
      <c r="GCA24" s="179"/>
      <c r="GCB24" s="179"/>
      <c r="GCC24" s="179"/>
      <c r="GCD24" s="179"/>
      <c r="GCE24" s="179"/>
      <c r="GCF24" s="199"/>
      <c r="GCG24" s="199"/>
      <c r="GCH24" s="199"/>
      <c r="GCI24" s="199"/>
      <c r="GCJ24" s="199"/>
      <c r="GCK24" s="199"/>
      <c r="GCL24" s="199"/>
      <c r="GCM24" s="199"/>
      <c r="GCN24" s="189"/>
      <c r="GCO24" s="209"/>
      <c r="GCP24" s="179"/>
      <c r="GCQ24" s="179"/>
      <c r="GCR24" s="179"/>
      <c r="GCS24" s="179"/>
      <c r="GCT24" s="179"/>
      <c r="GCU24" s="179"/>
      <c r="GCV24" s="199"/>
      <c r="GCW24" s="199"/>
      <c r="GCX24" s="199"/>
      <c r="GCY24" s="199"/>
      <c r="GCZ24" s="199"/>
      <c r="GDA24" s="199"/>
      <c r="GDB24" s="199"/>
      <c r="GDC24" s="199"/>
      <c r="GDD24" s="189"/>
      <c r="GDE24" s="209"/>
      <c r="GDF24" s="179"/>
      <c r="GDG24" s="179"/>
      <c r="GDH24" s="179"/>
      <c r="GDI24" s="179"/>
      <c r="GDJ24" s="179"/>
      <c r="GDK24" s="179"/>
      <c r="GDL24" s="199"/>
      <c r="GDM24" s="199"/>
      <c r="GDN24" s="199"/>
      <c r="GDO24" s="199"/>
      <c r="GDP24" s="199"/>
      <c r="GDQ24" s="199"/>
      <c r="GDR24" s="199"/>
      <c r="GDS24" s="199"/>
      <c r="GDT24" s="189"/>
      <c r="GDU24" s="209"/>
      <c r="GDV24" s="179"/>
      <c r="GDW24" s="179"/>
      <c r="GDX24" s="179"/>
      <c r="GDY24" s="179"/>
      <c r="GDZ24" s="179"/>
      <c r="GEA24" s="179"/>
      <c r="GEB24" s="199"/>
      <c r="GEC24" s="199"/>
      <c r="GED24" s="199"/>
      <c r="GEE24" s="199"/>
      <c r="GEF24" s="199"/>
      <c r="GEG24" s="199"/>
      <c r="GEH24" s="199"/>
      <c r="GEI24" s="199"/>
      <c r="GEJ24" s="189"/>
      <c r="GEK24" s="209"/>
      <c r="GEL24" s="179"/>
      <c r="GEM24" s="179"/>
      <c r="GEN24" s="179"/>
      <c r="GEO24" s="179"/>
      <c r="GEP24" s="179"/>
      <c r="GEQ24" s="179"/>
      <c r="GER24" s="199"/>
      <c r="GES24" s="199"/>
      <c r="GET24" s="199"/>
      <c r="GEU24" s="199"/>
      <c r="GEV24" s="199"/>
      <c r="GEW24" s="199"/>
      <c r="GEX24" s="199"/>
      <c r="GEY24" s="199"/>
      <c r="GEZ24" s="189"/>
      <c r="GFA24" s="209"/>
      <c r="GFB24" s="179"/>
      <c r="GFC24" s="179"/>
      <c r="GFD24" s="179"/>
      <c r="GFE24" s="179"/>
      <c r="GFF24" s="179"/>
      <c r="GFG24" s="179"/>
      <c r="GFH24" s="199"/>
      <c r="GFI24" s="199"/>
      <c r="GFJ24" s="199"/>
      <c r="GFK24" s="199"/>
      <c r="GFL24" s="199"/>
      <c r="GFM24" s="199"/>
      <c r="GFN24" s="199"/>
      <c r="GFO24" s="199"/>
      <c r="GFP24" s="189"/>
      <c r="GFQ24" s="209"/>
      <c r="GFR24" s="179"/>
      <c r="GFS24" s="179"/>
      <c r="GFT24" s="179"/>
      <c r="GFU24" s="179"/>
      <c r="GFV24" s="179"/>
      <c r="GFW24" s="179"/>
      <c r="GFX24" s="199"/>
      <c r="GFY24" s="199"/>
      <c r="GFZ24" s="199"/>
      <c r="GGA24" s="199"/>
      <c r="GGB24" s="199"/>
      <c r="GGC24" s="199"/>
      <c r="GGD24" s="199"/>
      <c r="GGE24" s="199"/>
      <c r="GGF24" s="189"/>
      <c r="GGG24" s="209"/>
      <c r="GGH24" s="179"/>
      <c r="GGI24" s="179"/>
      <c r="GGJ24" s="179"/>
      <c r="GGK24" s="179"/>
      <c r="GGL24" s="179"/>
      <c r="GGM24" s="179"/>
      <c r="GGN24" s="199"/>
      <c r="GGO24" s="199"/>
      <c r="GGP24" s="199"/>
      <c r="GGQ24" s="199"/>
      <c r="GGR24" s="199"/>
      <c r="GGS24" s="199"/>
      <c r="GGT24" s="199"/>
      <c r="GGU24" s="199"/>
      <c r="GGV24" s="189"/>
      <c r="GGW24" s="209"/>
      <c r="GGX24" s="179"/>
      <c r="GGY24" s="179"/>
      <c r="GGZ24" s="179"/>
      <c r="GHA24" s="179"/>
      <c r="GHB24" s="179"/>
      <c r="GHC24" s="179"/>
      <c r="GHD24" s="199"/>
      <c r="GHE24" s="199"/>
      <c r="GHF24" s="199"/>
      <c r="GHG24" s="199"/>
      <c r="GHH24" s="199"/>
      <c r="GHI24" s="199"/>
      <c r="GHJ24" s="199"/>
      <c r="GHK24" s="199"/>
      <c r="GHL24" s="189"/>
      <c r="GHM24" s="209"/>
      <c r="GHN24" s="179"/>
      <c r="GHO24" s="179"/>
      <c r="GHP24" s="179"/>
      <c r="GHQ24" s="179"/>
      <c r="GHR24" s="179"/>
      <c r="GHS24" s="179"/>
      <c r="GHT24" s="199"/>
      <c r="GHU24" s="199"/>
      <c r="GHV24" s="199"/>
      <c r="GHW24" s="199"/>
      <c r="GHX24" s="199"/>
      <c r="GHY24" s="199"/>
      <c r="GHZ24" s="199"/>
      <c r="GIA24" s="199"/>
      <c r="GIB24" s="189"/>
      <c r="GIC24" s="209"/>
      <c r="GID24" s="179"/>
      <c r="GIE24" s="179"/>
      <c r="GIF24" s="179"/>
      <c r="GIG24" s="179"/>
      <c r="GIH24" s="179"/>
      <c r="GII24" s="179"/>
      <c r="GIJ24" s="199"/>
      <c r="GIK24" s="199"/>
      <c r="GIL24" s="199"/>
      <c r="GIM24" s="199"/>
      <c r="GIN24" s="199"/>
      <c r="GIO24" s="199"/>
      <c r="GIP24" s="199"/>
      <c r="GIQ24" s="199"/>
      <c r="GIR24" s="189"/>
      <c r="GIS24" s="209"/>
      <c r="GIT24" s="179"/>
      <c r="GIU24" s="179"/>
      <c r="GIV24" s="179"/>
      <c r="GIW24" s="179"/>
      <c r="GIX24" s="179"/>
      <c r="GIY24" s="179"/>
      <c r="GIZ24" s="199"/>
      <c r="GJA24" s="199"/>
      <c r="GJB24" s="199"/>
      <c r="GJC24" s="199"/>
      <c r="GJD24" s="199"/>
      <c r="GJE24" s="199"/>
      <c r="GJF24" s="199"/>
      <c r="GJG24" s="199"/>
      <c r="GJH24" s="189"/>
      <c r="GJI24" s="209"/>
      <c r="GJJ24" s="179"/>
      <c r="GJK24" s="179"/>
      <c r="GJL24" s="179"/>
      <c r="GJM24" s="179"/>
      <c r="GJN24" s="179"/>
      <c r="GJO24" s="179"/>
      <c r="GJP24" s="199"/>
      <c r="GJQ24" s="199"/>
      <c r="GJR24" s="199"/>
      <c r="GJS24" s="199"/>
      <c r="GJT24" s="199"/>
      <c r="GJU24" s="199"/>
      <c r="GJV24" s="199"/>
      <c r="GJW24" s="199"/>
      <c r="GJX24" s="189"/>
      <c r="GJY24" s="209"/>
      <c r="GJZ24" s="179"/>
      <c r="GKA24" s="179"/>
      <c r="GKB24" s="179"/>
      <c r="GKC24" s="179"/>
      <c r="GKD24" s="179"/>
      <c r="GKE24" s="179"/>
      <c r="GKF24" s="199"/>
      <c r="GKG24" s="199"/>
      <c r="GKH24" s="199"/>
      <c r="GKI24" s="199"/>
      <c r="GKJ24" s="199"/>
      <c r="GKK24" s="199"/>
      <c r="GKL24" s="199"/>
      <c r="GKM24" s="199"/>
      <c r="GKN24" s="189"/>
      <c r="GKO24" s="209"/>
      <c r="GKP24" s="179"/>
      <c r="GKQ24" s="179"/>
      <c r="GKR24" s="179"/>
      <c r="GKS24" s="179"/>
      <c r="GKT24" s="179"/>
      <c r="GKU24" s="179"/>
      <c r="GKV24" s="199"/>
      <c r="GKW24" s="199"/>
      <c r="GKX24" s="199"/>
      <c r="GKY24" s="199"/>
      <c r="GKZ24" s="199"/>
      <c r="GLA24" s="199"/>
      <c r="GLB24" s="199"/>
      <c r="GLC24" s="199"/>
      <c r="GLD24" s="189"/>
      <c r="GLE24" s="209"/>
      <c r="GLF24" s="179"/>
      <c r="GLG24" s="179"/>
      <c r="GLH24" s="179"/>
      <c r="GLI24" s="179"/>
      <c r="GLJ24" s="179"/>
      <c r="GLK24" s="179"/>
      <c r="GLL24" s="199"/>
      <c r="GLM24" s="199"/>
      <c r="GLN24" s="199"/>
      <c r="GLO24" s="199"/>
      <c r="GLP24" s="199"/>
      <c r="GLQ24" s="199"/>
      <c r="GLR24" s="199"/>
      <c r="GLS24" s="199"/>
      <c r="GLT24" s="189"/>
      <c r="GLU24" s="209"/>
      <c r="GLV24" s="179"/>
      <c r="GLW24" s="179"/>
      <c r="GLX24" s="179"/>
      <c r="GLY24" s="179"/>
      <c r="GLZ24" s="179"/>
      <c r="GMA24" s="179"/>
      <c r="GMB24" s="199"/>
      <c r="GMC24" s="199"/>
      <c r="GMD24" s="199"/>
      <c r="GME24" s="199"/>
      <c r="GMF24" s="199"/>
      <c r="GMG24" s="199"/>
      <c r="GMH24" s="199"/>
      <c r="GMI24" s="199"/>
      <c r="GMJ24" s="189"/>
      <c r="GMK24" s="209"/>
      <c r="GML24" s="179"/>
      <c r="GMM24" s="179"/>
      <c r="GMN24" s="179"/>
      <c r="GMO24" s="179"/>
      <c r="GMP24" s="179"/>
      <c r="GMQ24" s="179"/>
      <c r="GMR24" s="199"/>
      <c r="GMS24" s="199"/>
      <c r="GMT24" s="199"/>
      <c r="GMU24" s="199"/>
      <c r="GMV24" s="199"/>
      <c r="GMW24" s="199"/>
      <c r="GMX24" s="199"/>
      <c r="GMY24" s="199"/>
      <c r="GMZ24" s="189"/>
      <c r="GNA24" s="209"/>
      <c r="GNB24" s="179"/>
      <c r="GNC24" s="179"/>
      <c r="GND24" s="179"/>
      <c r="GNE24" s="179"/>
      <c r="GNF24" s="179"/>
      <c r="GNG24" s="179"/>
      <c r="GNH24" s="199"/>
      <c r="GNI24" s="199"/>
      <c r="GNJ24" s="199"/>
      <c r="GNK24" s="199"/>
      <c r="GNL24" s="199"/>
      <c r="GNM24" s="199"/>
      <c r="GNN24" s="199"/>
      <c r="GNO24" s="199"/>
      <c r="GNP24" s="189"/>
      <c r="GNQ24" s="209"/>
      <c r="GNR24" s="179"/>
      <c r="GNS24" s="179"/>
      <c r="GNT24" s="179"/>
      <c r="GNU24" s="179"/>
      <c r="GNV24" s="179"/>
      <c r="GNW24" s="179"/>
      <c r="GNX24" s="199"/>
      <c r="GNY24" s="199"/>
      <c r="GNZ24" s="199"/>
      <c r="GOA24" s="199"/>
      <c r="GOB24" s="199"/>
      <c r="GOC24" s="199"/>
      <c r="GOD24" s="199"/>
      <c r="GOE24" s="199"/>
      <c r="GOF24" s="189"/>
      <c r="GOG24" s="209"/>
      <c r="GOH24" s="179"/>
      <c r="GOI24" s="179"/>
      <c r="GOJ24" s="179"/>
      <c r="GOK24" s="179"/>
      <c r="GOL24" s="179"/>
      <c r="GOM24" s="179"/>
      <c r="GON24" s="199"/>
      <c r="GOO24" s="199"/>
      <c r="GOP24" s="199"/>
      <c r="GOQ24" s="199"/>
      <c r="GOR24" s="199"/>
      <c r="GOS24" s="199"/>
      <c r="GOT24" s="199"/>
      <c r="GOU24" s="199"/>
      <c r="GOV24" s="189"/>
      <c r="GOW24" s="209"/>
      <c r="GOX24" s="179"/>
      <c r="GOY24" s="179"/>
      <c r="GOZ24" s="179"/>
      <c r="GPA24" s="179"/>
      <c r="GPB24" s="179"/>
      <c r="GPC24" s="179"/>
      <c r="GPD24" s="199"/>
      <c r="GPE24" s="199"/>
      <c r="GPF24" s="199"/>
      <c r="GPG24" s="199"/>
      <c r="GPH24" s="199"/>
      <c r="GPI24" s="199"/>
      <c r="GPJ24" s="199"/>
      <c r="GPK24" s="199"/>
      <c r="GPL24" s="189"/>
      <c r="GPM24" s="209"/>
      <c r="GPN24" s="179"/>
      <c r="GPO24" s="179"/>
      <c r="GPP24" s="179"/>
      <c r="GPQ24" s="179"/>
      <c r="GPR24" s="179"/>
      <c r="GPS24" s="179"/>
      <c r="GPT24" s="199"/>
      <c r="GPU24" s="199"/>
      <c r="GPV24" s="199"/>
      <c r="GPW24" s="199"/>
      <c r="GPX24" s="199"/>
      <c r="GPY24" s="199"/>
      <c r="GPZ24" s="199"/>
      <c r="GQA24" s="199"/>
      <c r="GQB24" s="189"/>
      <c r="GQC24" s="209"/>
      <c r="GQD24" s="179"/>
      <c r="GQE24" s="179"/>
      <c r="GQF24" s="179"/>
      <c r="GQG24" s="179"/>
      <c r="GQH24" s="179"/>
      <c r="GQI24" s="179"/>
      <c r="GQJ24" s="199"/>
      <c r="GQK24" s="199"/>
      <c r="GQL24" s="199"/>
      <c r="GQM24" s="199"/>
      <c r="GQN24" s="199"/>
      <c r="GQO24" s="199"/>
      <c r="GQP24" s="199"/>
      <c r="GQQ24" s="199"/>
      <c r="GQR24" s="189"/>
      <c r="GQS24" s="209"/>
      <c r="GQT24" s="179"/>
      <c r="GQU24" s="179"/>
      <c r="GQV24" s="179"/>
      <c r="GQW24" s="179"/>
      <c r="GQX24" s="179"/>
      <c r="GQY24" s="179"/>
      <c r="GQZ24" s="199"/>
      <c r="GRA24" s="199"/>
      <c r="GRB24" s="199"/>
      <c r="GRC24" s="199"/>
      <c r="GRD24" s="199"/>
      <c r="GRE24" s="199"/>
      <c r="GRF24" s="199"/>
      <c r="GRG24" s="199"/>
      <c r="GRH24" s="189"/>
      <c r="GRI24" s="209"/>
      <c r="GRJ24" s="179"/>
      <c r="GRK24" s="179"/>
      <c r="GRL24" s="179"/>
      <c r="GRM24" s="179"/>
      <c r="GRN24" s="179"/>
      <c r="GRO24" s="179"/>
      <c r="GRP24" s="199"/>
      <c r="GRQ24" s="199"/>
      <c r="GRR24" s="199"/>
      <c r="GRS24" s="199"/>
      <c r="GRT24" s="199"/>
      <c r="GRU24" s="199"/>
      <c r="GRV24" s="199"/>
      <c r="GRW24" s="199"/>
      <c r="GRX24" s="189"/>
      <c r="GRY24" s="209"/>
      <c r="GRZ24" s="179"/>
      <c r="GSA24" s="179"/>
      <c r="GSB24" s="179"/>
      <c r="GSC24" s="179"/>
      <c r="GSD24" s="179"/>
      <c r="GSE24" s="179"/>
      <c r="GSF24" s="199"/>
      <c r="GSG24" s="199"/>
      <c r="GSH24" s="199"/>
      <c r="GSI24" s="199"/>
      <c r="GSJ24" s="199"/>
      <c r="GSK24" s="199"/>
      <c r="GSL24" s="199"/>
      <c r="GSM24" s="199"/>
      <c r="GSN24" s="189"/>
      <c r="GSO24" s="209"/>
      <c r="GSP24" s="179"/>
      <c r="GSQ24" s="179"/>
      <c r="GSR24" s="179"/>
      <c r="GSS24" s="179"/>
      <c r="GST24" s="179"/>
      <c r="GSU24" s="179"/>
      <c r="GSV24" s="199"/>
      <c r="GSW24" s="199"/>
      <c r="GSX24" s="199"/>
      <c r="GSY24" s="199"/>
      <c r="GSZ24" s="199"/>
      <c r="GTA24" s="199"/>
      <c r="GTB24" s="199"/>
      <c r="GTC24" s="199"/>
      <c r="GTD24" s="189"/>
      <c r="GTE24" s="209"/>
      <c r="GTF24" s="179"/>
      <c r="GTG24" s="179"/>
      <c r="GTH24" s="179"/>
      <c r="GTI24" s="179"/>
      <c r="GTJ24" s="179"/>
      <c r="GTK24" s="179"/>
      <c r="GTL24" s="199"/>
      <c r="GTM24" s="199"/>
      <c r="GTN24" s="199"/>
      <c r="GTO24" s="199"/>
      <c r="GTP24" s="199"/>
      <c r="GTQ24" s="199"/>
      <c r="GTR24" s="199"/>
      <c r="GTS24" s="199"/>
      <c r="GTT24" s="189"/>
      <c r="GTU24" s="209"/>
      <c r="GTV24" s="179"/>
      <c r="GTW24" s="179"/>
      <c r="GTX24" s="179"/>
      <c r="GTY24" s="179"/>
      <c r="GTZ24" s="179"/>
      <c r="GUA24" s="179"/>
      <c r="GUB24" s="199"/>
      <c r="GUC24" s="199"/>
      <c r="GUD24" s="199"/>
      <c r="GUE24" s="199"/>
      <c r="GUF24" s="199"/>
      <c r="GUG24" s="199"/>
      <c r="GUH24" s="199"/>
      <c r="GUI24" s="199"/>
      <c r="GUJ24" s="189"/>
      <c r="GUK24" s="209"/>
      <c r="GUL24" s="179"/>
      <c r="GUM24" s="179"/>
      <c r="GUN24" s="179"/>
      <c r="GUO24" s="179"/>
      <c r="GUP24" s="179"/>
      <c r="GUQ24" s="179"/>
      <c r="GUR24" s="199"/>
      <c r="GUS24" s="199"/>
      <c r="GUT24" s="199"/>
      <c r="GUU24" s="199"/>
      <c r="GUV24" s="199"/>
      <c r="GUW24" s="199"/>
      <c r="GUX24" s="199"/>
      <c r="GUY24" s="199"/>
      <c r="GUZ24" s="189"/>
      <c r="GVA24" s="209"/>
      <c r="GVB24" s="179"/>
      <c r="GVC24" s="179"/>
      <c r="GVD24" s="179"/>
      <c r="GVE24" s="179"/>
      <c r="GVF24" s="179"/>
      <c r="GVG24" s="179"/>
      <c r="GVH24" s="199"/>
      <c r="GVI24" s="199"/>
      <c r="GVJ24" s="199"/>
      <c r="GVK24" s="199"/>
      <c r="GVL24" s="199"/>
      <c r="GVM24" s="199"/>
      <c r="GVN24" s="199"/>
      <c r="GVO24" s="199"/>
      <c r="GVP24" s="189"/>
      <c r="GVQ24" s="209"/>
      <c r="GVR24" s="179"/>
      <c r="GVS24" s="179"/>
      <c r="GVT24" s="179"/>
      <c r="GVU24" s="179"/>
      <c r="GVV24" s="179"/>
      <c r="GVW24" s="179"/>
      <c r="GVX24" s="199"/>
      <c r="GVY24" s="199"/>
      <c r="GVZ24" s="199"/>
      <c r="GWA24" s="199"/>
      <c r="GWB24" s="199"/>
      <c r="GWC24" s="199"/>
      <c r="GWD24" s="199"/>
      <c r="GWE24" s="199"/>
      <c r="GWF24" s="189"/>
      <c r="GWG24" s="209"/>
      <c r="GWH24" s="179"/>
      <c r="GWI24" s="179"/>
      <c r="GWJ24" s="179"/>
      <c r="GWK24" s="179"/>
      <c r="GWL24" s="179"/>
      <c r="GWM24" s="179"/>
      <c r="GWN24" s="199"/>
      <c r="GWO24" s="199"/>
      <c r="GWP24" s="199"/>
      <c r="GWQ24" s="199"/>
      <c r="GWR24" s="199"/>
      <c r="GWS24" s="199"/>
      <c r="GWT24" s="199"/>
      <c r="GWU24" s="199"/>
      <c r="GWV24" s="189"/>
      <c r="GWW24" s="209"/>
      <c r="GWX24" s="179"/>
      <c r="GWY24" s="179"/>
      <c r="GWZ24" s="179"/>
      <c r="GXA24" s="179"/>
      <c r="GXB24" s="179"/>
      <c r="GXC24" s="179"/>
      <c r="GXD24" s="199"/>
      <c r="GXE24" s="199"/>
      <c r="GXF24" s="199"/>
      <c r="GXG24" s="199"/>
      <c r="GXH24" s="199"/>
      <c r="GXI24" s="199"/>
      <c r="GXJ24" s="199"/>
      <c r="GXK24" s="199"/>
      <c r="GXL24" s="189"/>
      <c r="GXM24" s="209"/>
      <c r="GXN24" s="179"/>
      <c r="GXO24" s="179"/>
      <c r="GXP24" s="179"/>
      <c r="GXQ24" s="179"/>
      <c r="GXR24" s="179"/>
      <c r="GXS24" s="179"/>
      <c r="GXT24" s="199"/>
      <c r="GXU24" s="199"/>
      <c r="GXV24" s="199"/>
      <c r="GXW24" s="199"/>
      <c r="GXX24" s="199"/>
      <c r="GXY24" s="199"/>
      <c r="GXZ24" s="199"/>
      <c r="GYA24" s="199"/>
      <c r="GYB24" s="189"/>
      <c r="GYC24" s="209"/>
      <c r="GYD24" s="179"/>
      <c r="GYE24" s="179"/>
      <c r="GYF24" s="179"/>
      <c r="GYG24" s="179"/>
      <c r="GYH24" s="179"/>
      <c r="GYI24" s="179"/>
      <c r="GYJ24" s="199"/>
      <c r="GYK24" s="199"/>
      <c r="GYL24" s="199"/>
      <c r="GYM24" s="199"/>
      <c r="GYN24" s="199"/>
      <c r="GYO24" s="199"/>
      <c r="GYP24" s="199"/>
      <c r="GYQ24" s="199"/>
      <c r="GYR24" s="189"/>
      <c r="GYS24" s="209"/>
      <c r="GYT24" s="179"/>
      <c r="GYU24" s="179"/>
      <c r="GYV24" s="179"/>
      <c r="GYW24" s="179"/>
      <c r="GYX24" s="179"/>
      <c r="GYY24" s="179"/>
      <c r="GYZ24" s="199"/>
      <c r="GZA24" s="199"/>
      <c r="GZB24" s="199"/>
      <c r="GZC24" s="199"/>
      <c r="GZD24" s="199"/>
      <c r="GZE24" s="199"/>
      <c r="GZF24" s="199"/>
      <c r="GZG24" s="199"/>
      <c r="GZH24" s="189"/>
      <c r="GZI24" s="209"/>
      <c r="GZJ24" s="179"/>
      <c r="GZK24" s="179"/>
      <c r="GZL24" s="179"/>
      <c r="GZM24" s="179"/>
      <c r="GZN24" s="179"/>
      <c r="GZO24" s="179"/>
      <c r="GZP24" s="199"/>
      <c r="GZQ24" s="199"/>
      <c r="GZR24" s="199"/>
      <c r="GZS24" s="199"/>
      <c r="GZT24" s="199"/>
      <c r="GZU24" s="199"/>
      <c r="GZV24" s="199"/>
      <c r="GZW24" s="199"/>
      <c r="GZX24" s="189"/>
      <c r="GZY24" s="209"/>
      <c r="GZZ24" s="179"/>
      <c r="HAA24" s="179"/>
      <c r="HAB24" s="179"/>
      <c r="HAC24" s="179"/>
      <c r="HAD24" s="179"/>
      <c r="HAE24" s="179"/>
      <c r="HAF24" s="199"/>
      <c r="HAG24" s="199"/>
      <c r="HAH24" s="199"/>
      <c r="HAI24" s="199"/>
      <c r="HAJ24" s="199"/>
      <c r="HAK24" s="199"/>
      <c r="HAL24" s="199"/>
      <c r="HAM24" s="199"/>
      <c r="HAN24" s="189"/>
      <c r="HAO24" s="209"/>
      <c r="HAP24" s="179"/>
      <c r="HAQ24" s="179"/>
      <c r="HAR24" s="179"/>
      <c r="HAS24" s="179"/>
      <c r="HAT24" s="179"/>
      <c r="HAU24" s="179"/>
      <c r="HAV24" s="199"/>
      <c r="HAW24" s="199"/>
      <c r="HAX24" s="199"/>
      <c r="HAY24" s="199"/>
      <c r="HAZ24" s="199"/>
      <c r="HBA24" s="199"/>
      <c r="HBB24" s="199"/>
      <c r="HBC24" s="199"/>
      <c r="HBD24" s="189"/>
      <c r="HBE24" s="209"/>
      <c r="HBF24" s="179"/>
      <c r="HBG24" s="179"/>
      <c r="HBH24" s="179"/>
      <c r="HBI24" s="179"/>
      <c r="HBJ24" s="179"/>
      <c r="HBK24" s="179"/>
      <c r="HBL24" s="199"/>
      <c r="HBM24" s="199"/>
      <c r="HBN24" s="199"/>
      <c r="HBO24" s="199"/>
      <c r="HBP24" s="199"/>
      <c r="HBQ24" s="199"/>
      <c r="HBR24" s="199"/>
      <c r="HBS24" s="199"/>
      <c r="HBT24" s="189"/>
      <c r="HBU24" s="209"/>
      <c r="HBV24" s="179"/>
      <c r="HBW24" s="179"/>
      <c r="HBX24" s="179"/>
      <c r="HBY24" s="179"/>
      <c r="HBZ24" s="179"/>
      <c r="HCA24" s="179"/>
      <c r="HCB24" s="199"/>
      <c r="HCC24" s="199"/>
      <c r="HCD24" s="199"/>
      <c r="HCE24" s="199"/>
      <c r="HCF24" s="199"/>
      <c r="HCG24" s="199"/>
      <c r="HCH24" s="199"/>
      <c r="HCI24" s="199"/>
      <c r="HCJ24" s="189"/>
      <c r="HCK24" s="209"/>
      <c r="HCL24" s="179"/>
      <c r="HCM24" s="179"/>
      <c r="HCN24" s="179"/>
      <c r="HCO24" s="179"/>
      <c r="HCP24" s="179"/>
      <c r="HCQ24" s="179"/>
      <c r="HCR24" s="199"/>
      <c r="HCS24" s="199"/>
      <c r="HCT24" s="199"/>
      <c r="HCU24" s="199"/>
      <c r="HCV24" s="199"/>
      <c r="HCW24" s="199"/>
      <c r="HCX24" s="199"/>
      <c r="HCY24" s="199"/>
      <c r="HCZ24" s="189"/>
      <c r="HDA24" s="209"/>
      <c r="HDB24" s="179"/>
      <c r="HDC24" s="179"/>
      <c r="HDD24" s="179"/>
      <c r="HDE24" s="179"/>
      <c r="HDF24" s="179"/>
      <c r="HDG24" s="179"/>
      <c r="HDH24" s="199"/>
      <c r="HDI24" s="199"/>
      <c r="HDJ24" s="199"/>
      <c r="HDK24" s="199"/>
      <c r="HDL24" s="199"/>
      <c r="HDM24" s="199"/>
      <c r="HDN24" s="199"/>
      <c r="HDO24" s="199"/>
      <c r="HDP24" s="189"/>
      <c r="HDQ24" s="209"/>
      <c r="HDR24" s="179"/>
      <c r="HDS24" s="179"/>
      <c r="HDT24" s="179"/>
      <c r="HDU24" s="179"/>
      <c r="HDV24" s="179"/>
      <c r="HDW24" s="179"/>
      <c r="HDX24" s="199"/>
      <c r="HDY24" s="199"/>
      <c r="HDZ24" s="199"/>
      <c r="HEA24" s="199"/>
      <c r="HEB24" s="199"/>
      <c r="HEC24" s="199"/>
      <c r="HED24" s="199"/>
      <c r="HEE24" s="199"/>
      <c r="HEF24" s="189"/>
      <c r="HEG24" s="209"/>
      <c r="HEH24" s="179"/>
      <c r="HEI24" s="179"/>
      <c r="HEJ24" s="179"/>
      <c r="HEK24" s="179"/>
      <c r="HEL24" s="179"/>
      <c r="HEM24" s="179"/>
      <c r="HEN24" s="199"/>
      <c r="HEO24" s="199"/>
      <c r="HEP24" s="199"/>
      <c r="HEQ24" s="199"/>
      <c r="HER24" s="199"/>
      <c r="HES24" s="199"/>
      <c r="HET24" s="199"/>
      <c r="HEU24" s="199"/>
      <c r="HEV24" s="189"/>
      <c r="HEW24" s="209"/>
      <c r="HEX24" s="179"/>
      <c r="HEY24" s="179"/>
      <c r="HEZ24" s="179"/>
      <c r="HFA24" s="179"/>
      <c r="HFB24" s="179"/>
      <c r="HFC24" s="179"/>
      <c r="HFD24" s="199"/>
      <c r="HFE24" s="199"/>
      <c r="HFF24" s="199"/>
      <c r="HFG24" s="199"/>
      <c r="HFH24" s="199"/>
      <c r="HFI24" s="199"/>
      <c r="HFJ24" s="199"/>
      <c r="HFK24" s="199"/>
      <c r="HFL24" s="189"/>
      <c r="HFM24" s="209"/>
      <c r="HFN24" s="179"/>
      <c r="HFO24" s="179"/>
      <c r="HFP24" s="179"/>
      <c r="HFQ24" s="179"/>
      <c r="HFR24" s="179"/>
      <c r="HFS24" s="179"/>
      <c r="HFT24" s="199"/>
      <c r="HFU24" s="199"/>
      <c r="HFV24" s="199"/>
      <c r="HFW24" s="199"/>
      <c r="HFX24" s="199"/>
      <c r="HFY24" s="199"/>
      <c r="HFZ24" s="199"/>
      <c r="HGA24" s="199"/>
      <c r="HGB24" s="189"/>
      <c r="HGC24" s="209"/>
      <c r="HGD24" s="179"/>
      <c r="HGE24" s="179"/>
      <c r="HGF24" s="179"/>
      <c r="HGG24" s="179"/>
      <c r="HGH24" s="179"/>
      <c r="HGI24" s="179"/>
      <c r="HGJ24" s="199"/>
      <c r="HGK24" s="199"/>
      <c r="HGL24" s="199"/>
      <c r="HGM24" s="199"/>
      <c r="HGN24" s="199"/>
      <c r="HGO24" s="199"/>
      <c r="HGP24" s="199"/>
      <c r="HGQ24" s="199"/>
      <c r="HGR24" s="189"/>
      <c r="HGS24" s="209"/>
      <c r="HGT24" s="179"/>
      <c r="HGU24" s="179"/>
      <c r="HGV24" s="179"/>
      <c r="HGW24" s="179"/>
      <c r="HGX24" s="179"/>
      <c r="HGY24" s="179"/>
      <c r="HGZ24" s="199"/>
      <c r="HHA24" s="199"/>
      <c r="HHB24" s="199"/>
      <c r="HHC24" s="199"/>
      <c r="HHD24" s="199"/>
      <c r="HHE24" s="199"/>
      <c r="HHF24" s="199"/>
      <c r="HHG24" s="199"/>
      <c r="HHH24" s="189"/>
      <c r="HHI24" s="209"/>
      <c r="HHJ24" s="179"/>
      <c r="HHK24" s="179"/>
      <c r="HHL24" s="179"/>
      <c r="HHM24" s="179"/>
      <c r="HHN24" s="179"/>
      <c r="HHO24" s="179"/>
      <c r="HHP24" s="199"/>
      <c r="HHQ24" s="199"/>
      <c r="HHR24" s="199"/>
      <c r="HHS24" s="199"/>
      <c r="HHT24" s="199"/>
      <c r="HHU24" s="199"/>
      <c r="HHV24" s="199"/>
      <c r="HHW24" s="199"/>
      <c r="HHX24" s="189"/>
      <c r="HHY24" s="209"/>
      <c r="HHZ24" s="179"/>
      <c r="HIA24" s="179"/>
      <c r="HIB24" s="179"/>
      <c r="HIC24" s="179"/>
      <c r="HID24" s="179"/>
      <c r="HIE24" s="179"/>
      <c r="HIF24" s="199"/>
      <c r="HIG24" s="199"/>
      <c r="HIH24" s="199"/>
      <c r="HII24" s="199"/>
      <c r="HIJ24" s="199"/>
      <c r="HIK24" s="199"/>
      <c r="HIL24" s="199"/>
      <c r="HIM24" s="199"/>
      <c r="HIN24" s="189"/>
      <c r="HIO24" s="209"/>
      <c r="HIP24" s="179"/>
      <c r="HIQ24" s="179"/>
      <c r="HIR24" s="179"/>
      <c r="HIS24" s="179"/>
      <c r="HIT24" s="179"/>
      <c r="HIU24" s="179"/>
      <c r="HIV24" s="199"/>
      <c r="HIW24" s="199"/>
      <c r="HIX24" s="199"/>
      <c r="HIY24" s="199"/>
      <c r="HIZ24" s="199"/>
      <c r="HJA24" s="199"/>
      <c r="HJB24" s="199"/>
      <c r="HJC24" s="199"/>
      <c r="HJD24" s="189"/>
      <c r="HJE24" s="209"/>
      <c r="HJF24" s="179"/>
      <c r="HJG24" s="179"/>
      <c r="HJH24" s="179"/>
      <c r="HJI24" s="179"/>
      <c r="HJJ24" s="179"/>
      <c r="HJK24" s="179"/>
      <c r="HJL24" s="199"/>
      <c r="HJM24" s="199"/>
      <c r="HJN24" s="199"/>
      <c r="HJO24" s="199"/>
      <c r="HJP24" s="199"/>
      <c r="HJQ24" s="199"/>
      <c r="HJR24" s="199"/>
      <c r="HJS24" s="199"/>
      <c r="HJT24" s="189"/>
      <c r="HJU24" s="209"/>
      <c r="HJV24" s="179"/>
      <c r="HJW24" s="179"/>
      <c r="HJX24" s="179"/>
      <c r="HJY24" s="179"/>
      <c r="HJZ24" s="179"/>
      <c r="HKA24" s="179"/>
      <c r="HKB24" s="199"/>
      <c r="HKC24" s="199"/>
      <c r="HKD24" s="199"/>
      <c r="HKE24" s="199"/>
      <c r="HKF24" s="199"/>
      <c r="HKG24" s="199"/>
      <c r="HKH24" s="199"/>
      <c r="HKI24" s="199"/>
      <c r="HKJ24" s="189"/>
      <c r="HKK24" s="209"/>
      <c r="HKL24" s="179"/>
      <c r="HKM24" s="179"/>
      <c r="HKN24" s="179"/>
      <c r="HKO24" s="179"/>
      <c r="HKP24" s="179"/>
      <c r="HKQ24" s="179"/>
      <c r="HKR24" s="199"/>
      <c r="HKS24" s="199"/>
      <c r="HKT24" s="199"/>
      <c r="HKU24" s="199"/>
      <c r="HKV24" s="199"/>
      <c r="HKW24" s="199"/>
      <c r="HKX24" s="199"/>
      <c r="HKY24" s="199"/>
      <c r="HKZ24" s="189"/>
      <c r="HLA24" s="209"/>
      <c r="HLB24" s="179"/>
      <c r="HLC24" s="179"/>
      <c r="HLD24" s="179"/>
      <c r="HLE24" s="179"/>
      <c r="HLF24" s="179"/>
      <c r="HLG24" s="179"/>
      <c r="HLH24" s="199"/>
      <c r="HLI24" s="199"/>
      <c r="HLJ24" s="199"/>
      <c r="HLK24" s="199"/>
      <c r="HLL24" s="199"/>
      <c r="HLM24" s="199"/>
      <c r="HLN24" s="199"/>
      <c r="HLO24" s="199"/>
      <c r="HLP24" s="189"/>
      <c r="HLQ24" s="209"/>
      <c r="HLR24" s="179"/>
      <c r="HLS24" s="179"/>
      <c r="HLT24" s="179"/>
      <c r="HLU24" s="179"/>
      <c r="HLV24" s="179"/>
      <c r="HLW24" s="179"/>
      <c r="HLX24" s="199"/>
      <c r="HLY24" s="199"/>
      <c r="HLZ24" s="199"/>
      <c r="HMA24" s="199"/>
      <c r="HMB24" s="199"/>
      <c r="HMC24" s="199"/>
      <c r="HMD24" s="199"/>
      <c r="HME24" s="199"/>
      <c r="HMF24" s="189"/>
      <c r="HMG24" s="209"/>
      <c r="HMH24" s="179"/>
      <c r="HMI24" s="179"/>
      <c r="HMJ24" s="179"/>
      <c r="HMK24" s="179"/>
      <c r="HML24" s="179"/>
      <c r="HMM24" s="179"/>
      <c r="HMN24" s="199"/>
      <c r="HMO24" s="199"/>
      <c r="HMP24" s="199"/>
      <c r="HMQ24" s="199"/>
      <c r="HMR24" s="199"/>
      <c r="HMS24" s="199"/>
      <c r="HMT24" s="199"/>
      <c r="HMU24" s="199"/>
      <c r="HMV24" s="189"/>
      <c r="HMW24" s="209"/>
      <c r="HMX24" s="179"/>
      <c r="HMY24" s="179"/>
      <c r="HMZ24" s="179"/>
      <c r="HNA24" s="179"/>
      <c r="HNB24" s="179"/>
      <c r="HNC24" s="179"/>
      <c r="HND24" s="199"/>
      <c r="HNE24" s="199"/>
      <c r="HNF24" s="199"/>
      <c r="HNG24" s="199"/>
      <c r="HNH24" s="199"/>
      <c r="HNI24" s="199"/>
      <c r="HNJ24" s="199"/>
      <c r="HNK24" s="199"/>
      <c r="HNL24" s="189"/>
      <c r="HNM24" s="209"/>
      <c r="HNN24" s="179"/>
      <c r="HNO24" s="179"/>
      <c r="HNP24" s="179"/>
      <c r="HNQ24" s="179"/>
      <c r="HNR24" s="179"/>
      <c r="HNS24" s="179"/>
      <c r="HNT24" s="199"/>
      <c r="HNU24" s="199"/>
      <c r="HNV24" s="199"/>
      <c r="HNW24" s="199"/>
      <c r="HNX24" s="199"/>
      <c r="HNY24" s="199"/>
      <c r="HNZ24" s="199"/>
      <c r="HOA24" s="199"/>
      <c r="HOB24" s="189"/>
      <c r="HOC24" s="209"/>
      <c r="HOD24" s="179"/>
      <c r="HOE24" s="179"/>
      <c r="HOF24" s="179"/>
      <c r="HOG24" s="179"/>
      <c r="HOH24" s="179"/>
      <c r="HOI24" s="179"/>
      <c r="HOJ24" s="199"/>
      <c r="HOK24" s="199"/>
      <c r="HOL24" s="199"/>
      <c r="HOM24" s="199"/>
      <c r="HON24" s="199"/>
      <c r="HOO24" s="199"/>
      <c r="HOP24" s="199"/>
      <c r="HOQ24" s="199"/>
      <c r="HOR24" s="189"/>
      <c r="HOS24" s="209"/>
      <c r="HOT24" s="179"/>
      <c r="HOU24" s="179"/>
      <c r="HOV24" s="179"/>
      <c r="HOW24" s="179"/>
      <c r="HOX24" s="179"/>
      <c r="HOY24" s="179"/>
      <c r="HOZ24" s="199"/>
      <c r="HPA24" s="199"/>
      <c r="HPB24" s="199"/>
      <c r="HPC24" s="199"/>
      <c r="HPD24" s="199"/>
      <c r="HPE24" s="199"/>
      <c r="HPF24" s="199"/>
      <c r="HPG24" s="199"/>
      <c r="HPH24" s="189"/>
      <c r="HPI24" s="209"/>
      <c r="HPJ24" s="179"/>
      <c r="HPK24" s="179"/>
      <c r="HPL24" s="179"/>
      <c r="HPM24" s="179"/>
      <c r="HPN24" s="179"/>
      <c r="HPO24" s="179"/>
      <c r="HPP24" s="199"/>
      <c r="HPQ24" s="199"/>
      <c r="HPR24" s="199"/>
      <c r="HPS24" s="199"/>
      <c r="HPT24" s="199"/>
      <c r="HPU24" s="199"/>
      <c r="HPV24" s="199"/>
      <c r="HPW24" s="199"/>
      <c r="HPX24" s="189"/>
      <c r="HPY24" s="209"/>
      <c r="HPZ24" s="179"/>
      <c r="HQA24" s="179"/>
      <c r="HQB24" s="179"/>
      <c r="HQC24" s="179"/>
      <c r="HQD24" s="179"/>
      <c r="HQE24" s="179"/>
      <c r="HQF24" s="199"/>
      <c r="HQG24" s="199"/>
      <c r="HQH24" s="199"/>
      <c r="HQI24" s="199"/>
      <c r="HQJ24" s="199"/>
      <c r="HQK24" s="199"/>
      <c r="HQL24" s="199"/>
      <c r="HQM24" s="199"/>
      <c r="HQN24" s="189"/>
      <c r="HQO24" s="209"/>
      <c r="HQP24" s="179"/>
      <c r="HQQ24" s="179"/>
      <c r="HQR24" s="179"/>
      <c r="HQS24" s="179"/>
      <c r="HQT24" s="179"/>
      <c r="HQU24" s="179"/>
      <c r="HQV24" s="199"/>
      <c r="HQW24" s="199"/>
      <c r="HQX24" s="199"/>
      <c r="HQY24" s="199"/>
      <c r="HQZ24" s="199"/>
      <c r="HRA24" s="199"/>
      <c r="HRB24" s="199"/>
      <c r="HRC24" s="199"/>
      <c r="HRD24" s="189"/>
      <c r="HRE24" s="209"/>
      <c r="HRF24" s="179"/>
      <c r="HRG24" s="179"/>
      <c r="HRH24" s="179"/>
      <c r="HRI24" s="179"/>
      <c r="HRJ24" s="179"/>
      <c r="HRK24" s="179"/>
      <c r="HRL24" s="199"/>
      <c r="HRM24" s="199"/>
      <c r="HRN24" s="199"/>
      <c r="HRO24" s="199"/>
      <c r="HRP24" s="199"/>
      <c r="HRQ24" s="199"/>
      <c r="HRR24" s="199"/>
      <c r="HRS24" s="199"/>
      <c r="HRT24" s="189"/>
      <c r="HRU24" s="209"/>
      <c r="HRV24" s="179"/>
      <c r="HRW24" s="179"/>
      <c r="HRX24" s="179"/>
      <c r="HRY24" s="179"/>
      <c r="HRZ24" s="179"/>
      <c r="HSA24" s="179"/>
      <c r="HSB24" s="199"/>
      <c r="HSC24" s="199"/>
      <c r="HSD24" s="199"/>
      <c r="HSE24" s="199"/>
      <c r="HSF24" s="199"/>
      <c r="HSG24" s="199"/>
      <c r="HSH24" s="199"/>
      <c r="HSI24" s="199"/>
      <c r="HSJ24" s="189"/>
      <c r="HSK24" s="209"/>
      <c r="HSL24" s="179"/>
      <c r="HSM24" s="179"/>
      <c r="HSN24" s="179"/>
      <c r="HSO24" s="179"/>
      <c r="HSP24" s="179"/>
      <c r="HSQ24" s="179"/>
      <c r="HSR24" s="199"/>
      <c r="HSS24" s="199"/>
      <c r="HST24" s="199"/>
      <c r="HSU24" s="199"/>
      <c r="HSV24" s="199"/>
      <c r="HSW24" s="199"/>
      <c r="HSX24" s="199"/>
      <c r="HSY24" s="199"/>
      <c r="HSZ24" s="189"/>
      <c r="HTA24" s="209"/>
      <c r="HTB24" s="179"/>
      <c r="HTC24" s="179"/>
      <c r="HTD24" s="179"/>
      <c r="HTE24" s="179"/>
      <c r="HTF24" s="179"/>
      <c r="HTG24" s="179"/>
      <c r="HTH24" s="199"/>
      <c r="HTI24" s="199"/>
      <c r="HTJ24" s="199"/>
      <c r="HTK24" s="199"/>
      <c r="HTL24" s="199"/>
      <c r="HTM24" s="199"/>
      <c r="HTN24" s="199"/>
      <c r="HTO24" s="199"/>
      <c r="HTP24" s="189"/>
      <c r="HTQ24" s="209"/>
      <c r="HTR24" s="179"/>
      <c r="HTS24" s="179"/>
      <c r="HTT24" s="179"/>
      <c r="HTU24" s="179"/>
      <c r="HTV24" s="179"/>
      <c r="HTW24" s="179"/>
      <c r="HTX24" s="199"/>
      <c r="HTY24" s="199"/>
      <c r="HTZ24" s="199"/>
      <c r="HUA24" s="199"/>
      <c r="HUB24" s="199"/>
      <c r="HUC24" s="199"/>
      <c r="HUD24" s="199"/>
      <c r="HUE24" s="199"/>
      <c r="HUF24" s="189"/>
      <c r="HUG24" s="209"/>
      <c r="HUH24" s="179"/>
      <c r="HUI24" s="179"/>
      <c r="HUJ24" s="179"/>
      <c r="HUK24" s="179"/>
      <c r="HUL24" s="179"/>
      <c r="HUM24" s="179"/>
      <c r="HUN24" s="199"/>
      <c r="HUO24" s="199"/>
      <c r="HUP24" s="199"/>
      <c r="HUQ24" s="199"/>
      <c r="HUR24" s="199"/>
      <c r="HUS24" s="199"/>
      <c r="HUT24" s="199"/>
      <c r="HUU24" s="199"/>
      <c r="HUV24" s="189"/>
      <c r="HUW24" s="209"/>
      <c r="HUX24" s="179"/>
      <c r="HUY24" s="179"/>
      <c r="HUZ24" s="179"/>
      <c r="HVA24" s="179"/>
      <c r="HVB24" s="179"/>
      <c r="HVC24" s="179"/>
      <c r="HVD24" s="199"/>
      <c r="HVE24" s="199"/>
      <c r="HVF24" s="199"/>
      <c r="HVG24" s="199"/>
      <c r="HVH24" s="199"/>
      <c r="HVI24" s="199"/>
      <c r="HVJ24" s="199"/>
      <c r="HVK24" s="199"/>
      <c r="HVL24" s="189"/>
      <c r="HVM24" s="209"/>
      <c r="HVN24" s="179"/>
      <c r="HVO24" s="179"/>
      <c r="HVP24" s="179"/>
      <c r="HVQ24" s="179"/>
      <c r="HVR24" s="179"/>
      <c r="HVS24" s="179"/>
      <c r="HVT24" s="199"/>
      <c r="HVU24" s="199"/>
      <c r="HVV24" s="199"/>
      <c r="HVW24" s="199"/>
      <c r="HVX24" s="199"/>
      <c r="HVY24" s="199"/>
      <c r="HVZ24" s="199"/>
      <c r="HWA24" s="199"/>
      <c r="HWB24" s="189"/>
      <c r="HWC24" s="209"/>
      <c r="HWD24" s="179"/>
      <c r="HWE24" s="179"/>
      <c r="HWF24" s="179"/>
      <c r="HWG24" s="179"/>
      <c r="HWH24" s="179"/>
      <c r="HWI24" s="179"/>
      <c r="HWJ24" s="199"/>
      <c r="HWK24" s="199"/>
      <c r="HWL24" s="199"/>
      <c r="HWM24" s="199"/>
      <c r="HWN24" s="199"/>
      <c r="HWO24" s="199"/>
      <c r="HWP24" s="199"/>
      <c r="HWQ24" s="199"/>
      <c r="HWR24" s="189"/>
      <c r="HWS24" s="209"/>
      <c r="HWT24" s="179"/>
      <c r="HWU24" s="179"/>
      <c r="HWV24" s="179"/>
      <c r="HWW24" s="179"/>
      <c r="HWX24" s="179"/>
      <c r="HWY24" s="179"/>
      <c r="HWZ24" s="199"/>
      <c r="HXA24" s="199"/>
      <c r="HXB24" s="199"/>
      <c r="HXC24" s="199"/>
      <c r="HXD24" s="199"/>
      <c r="HXE24" s="199"/>
      <c r="HXF24" s="199"/>
      <c r="HXG24" s="199"/>
      <c r="HXH24" s="189"/>
      <c r="HXI24" s="209"/>
      <c r="HXJ24" s="179"/>
      <c r="HXK24" s="179"/>
      <c r="HXL24" s="179"/>
      <c r="HXM24" s="179"/>
      <c r="HXN24" s="179"/>
      <c r="HXO24" s="179"/>
      <c r="HXP24" s="199"/>
      <c r="HXQ24" s="199"/>
      <c r="HXR24" s="199"/>
      <c r="HXS24" s="199"/>
      <c r="HXT24" s="199"/>
      <c r="HXU24" s="199"/>
      <c r="HXV24" s="199"/>
      <c r="HXW24" s="199"/>
      <c r="HXX24" s="189"/>
      <c r="HXY24" s="209"/>
      <c r="HXZ24" s="179"/>
      <c r="HYA24" s="179"/>
      <c r="HYB24" s="179"/>
      <c r="HYC24" s="179"/>
      <c r="HYD24" s="179"/>
      <c r="HYE24" s="179"/>
      <c r="HYF24" s="199"/>
      <c r="HYG24" s="199"/>
      <c r="HYH24" s="199"/>
      <c r="HYI24" s="199"/>
      <c r="HYJ24" s="199"/>
      <c r="HYK24" s="199"/>
      <c r="HYL24" s="199"/>
      <c r="HYM24" s="199"/>
      <c r="HYN24" s="189"/>
      <c r="HYO24" s="209"/>
      <c r="HYP24" s="179"/>
      <c r="HYQ24" s="179"/>
      <c r="HYR24" s="179"/>
      <c r="HYS24" s="179"/>
      <c r="HYT24" s="179"/>
      <c r="HYU24" s="179"/>
      <c r="HYV24" s="199"/>
      <c r="HYW24" s="199"/>
      <c r="HYX24" s="199"/>
      <c r="HYY24" s="199"/>
      <c r="HYZ24" s="199"/>
      <c r="HZA24" s="199"/>
      <c r="HZB24" s="199"/>
      <c r="HZC24" s="199"/>
      <c r="HZD24" s="189"/>
      <c r="HZE24" s="209"/>
      <c r="HZF24" s="179"/>
      <c r="HZG24" s="179"/>
      <c r="HZH24" s="179"/>
      <c r="HZI24" s="179"/>
      <c r="HZJ24" s="179"/>
      <c r="HZK24" s="179"/>
      <c r="HZL24" s="199"/>
      <c r="HZM24" s="199"/>
      <c r="HZN24" s="199"/>
      <c r="HZO24" s="199"/>
      <c r="HZP24" s="199"/>
      <c r="HZQ24" s="199"/>
      <c r="HZR24" s="199"/>
      <c r="HZS24" s="199"/>
      <c r="HZT24" s="189"/>
      <c r="HZU24" s="209"/>
      <c r="HZV24" s="179"/>
      <c r="HZW24" s="179"/>
      <c r="HZX24" s="179"/>
      <c r="HZY24" s="179"/>
      <c r="HZZ24" s="179"/>
      <c r="IAA24" s="179"/>
      <c r="IAB24" s="199"/>
      <c r="IAC24" s="199"/>
      <c r="IAD24" s="199"/>
      <c r="IAE24" s="199"/>
      <c r="IAF24" s="199"/>
      <c r="IAG24" s="199"/>
      <c r="IAH24" s="199"/>
      <c r="IAI24" s="199"/>
      <c r="IAJ24" s="189"/>
      <c r="IAK24" s="209"/>
      <c r="IAL24" s="179"/>
      <c r="IAM24" s="179"/>
      <c r="IAN24" s="179"/>
      <c r="IAO24" s="179"/>
      <c r="IAP24" s="179"/>
      <c r="IAQ24" s="179"/>
      <c r="IAR24" s="199"/>
      <c r="IAS24" s="199"/>
      <c r="IAT24" s="199"/>
      <c r="IAU24" s="199"/>
      <c r="IAV24" s="199"/>
      <c r="IAW24" s="199"/>
      <c r="IAX24" s="199"/>
      <c r="IAY24" s="199"/>
      <c r="IAZ24" s="189"/>
      <c r="IBA24" s="209"/>
      <c r="IBB24" s="179"/>
      <c r="IBC24" s="179"/>
      <c r="IBD24" s="179"/>
      <c r="IBE24" s="179"/>
      <c r="IBF24" s="179"/>
      <c r="IBG24" s="179"/>
      <c r="IBH24" s="199"/>
      <c r="IBI24" s="199"/>
      <c r="IBJ24" s="199"/>
      <c r="IBK24" s="199"/>
      <c r="IBL24" s="199"/>
      <c r="IBM24" s="199"/>
      <c r="IBN24" s="199"/>
      <c r="IBO24" s="199"/>
      <c r="IBP24" s="189"/>
      <c r="IBQ24" s="209"/>
      <c r="IBR24" s="179"/>
      <c r="IBS24" s="179"/>
      <c r="IBT24" s="179"/>
      <c r="IBU24" s="179"/>
      <c r="IBV24" s="179"/>
      <c r="IBW24" s="179"/>
      <c r="IBX24" s="199"/>
      <c r="IBY24" s="199"/>
      <c r="IBZ24" s="199"/>
      <c r="ICA24" s="199"/>
      <c r="ICB24" s="199"/>
      <c r="ICC24" s="199"/>
      <c r="ICD24" s="199"/>
      <c r="ICE24" s="199"/>
      <c r="ICF24" s="189"/>
      <c r="ICG24" s="209"/>
      <c r="ICH24" s="179"/>
      <c r="ICI24" s="179"/>
      <c r="ICJ24" s="179"/>
      <c r="ICK24" s="179"/>
      <c r="ICL24" s="179"/>
      <c r="ICM24" s="179"/>
      <c r="ICN24" s="199"/>
      <c r="ICO24" s="199"/>
      <c r="ICP24" s="199"/>
      <c r="ICQ24" s="199"/>
      <c r="ICR24" s="199"/>
      <c r="ICS24" s="199"/>
      <c r="ICT24" s="199"/>
      <c r="ICU24" s="199"/>
      <c r="ICV24" s="189"/>
      <c r="ICW24" s="209"/>
      <c r="ICX24" s="179"/>
      <c r="ICY24" s="179"/>
      <c r="ICZ24" s="179"/>
      <c r="IDA24" s="179"/>
      <c r="IDB24" s="179"/>
      <c r="IDC24" s="179"/>
      <c r="IDD24" s="199"/>
      <c r="IDE24" s="199"/>
      <c r="IDF24" s="199"/>
      <c r="IDG24" s="199"/>
      <c r="IDH24" s="199"/>
      <c r="IDI24" s="199"/>
      <c r="IDJ24" s="199"/>
      <c r="IDK24" s="199"/>
      <c r="IDL24" s="189"/>
      <c r="IDM24" s="209"/>
      <c r="IDN24" s="179"/>
      <c r="IDO24" s="179"/>
      <c r="IDP24" s="179"/>
      <c r="IDQ24" s="179"/>
      <c r="IDR24" s="179"/>
      <c r="IDS24" s="179"/>
      <c r="IDT24" s="199"/>
      <c r="IDU24" s="199"/>
      <c r="IDV24" s="199"/>
      <c r="IDW24" s="199"/>
      <c r="IDX24" s="199"/>
      <c r="IDY24" s="199"/>
      <c r="IDZ24" s="199"/>
      <c r="IEA24" s="199"/>
      <c r="IEB24" s="189"/>
      <c r="IEC24" s="209"/>
      <c r="IED24" s="179"/>
      <c r="IEE24" s="179"/>
      <c r="IEF24" s="179"/>
      <c r="IEG24" s="179"/>
      <c r="IEH24" s="179"/>
      <c r="IEI24" s="179"/>
      <c r="IEJ24" s="199"/>
      <c r="IEK24" s="199"/>
      <c r="IEL24" s="199"/>
      <c r="IEM24" s="199"/>
      <c r="IEN24" s="199"/>
      <c r="IEO24" s="199"/>
      <c r="IEP24" s="199"/>
      <c r="IEQ24" s="199"/>
      <c r="IER24" s="189"/>
      <c r="IES24" s="209"/>
      <c r="IET24" s="179"/>
      <c r="IEU24" s="179"/>
      <c r="IEV24" s="179"/>
      <c r="IEW24" s="179"/>
      <c r="IEX24" s="179"/>
      <c r="IEY24" s="179"/>
      <c r="IEZ24" s="199"/>
      <c r="IFA24" s="199"/>
      <c r="IFB24" s="199"/>
      <c r="IFC24" s="199"/>
      <c r="IFD24" s="199"/>
      <c r="IFE24" s="199"/>
      <c r="IFF24" s="199"/>
      <c r="IFG24" s="199"/>
      <c r="IFH24" s="189"/>
      <c r="IFI24" s="209"/>
      <c r="IFJ24" s="179"/>
      <c r="IFK24" s="179"/>
      <c r="IFL24" s="179"/>
      <c r="IFM24" s="179"/>
      <c r="IFN24" s="179"/>
      <c r="IFO24" s="179"/>
      <c r="IFP24" s="199"/>
      <c r="IFQ24" s="199"/>
      <c r="IFR24" s="199"/>
      <c r="IFS24" s="199"/>
      <c r="IFT24" s="199"/>
      <c r="IFU24" s="199"/>
      <c r="IFV24" s="199"/>
      <c r="IFW24" s="199"/>
      <c r="IFX24" s="189"/>
      <c r="IFY24" s="209"/>
      <c r="IFZ24" s="179"/>
      <c r="IGA24" s="179"/>
      <c r="IGB24" s="179"/>
      <c r="IGC24" s="179"/>
      <c r="IGD24" s="179"/>
      <c r="IGE24" s="179"/>
      <c r="IGF24" s="199"/>
      <c r="IGG24" s="199"/>
      <c r="IGH24" s="199"/>
      <c r="IGI24" s="199"/>
      <c r="IGJ24" s="199"/>
      <c r="IGK24" s="199"/>
      <c r="IGL24" s="199"/>
      <c r="IGM24" s="199"/>
      <c r="IGN24" s="189"/>
      <c r="IGO24" s="209"/>
      <c r="IGP24" s="179"/>
      <c r="IGQ24" s="179"/>
      <c r="IGR24" s="179"/>
      <c r="IGS24" s="179"/>
      <c r="IGT24" s="179"/>
      <c r="IGU24" s="179"/>
      <c r="IGV24" s="199"/>
      <c r="IGW24" s="199"/>
      <c r="IGX24" s="199"/>
      <c r="IGY24" s="199"/>
      <c r="IGZ24" s="199"/>
      <c r="IHA24" s="199"/>
      <c r="IHB24" s="199"/>
      <c r="IHC24" s="199"/>
      <c r="IHD24" s="189"/>
      <c r="IHE24" s="209"/>
      <c r="IHF24" s="179"/>
      <c r="IHG24" s="179"/>
      <c r="IHH24" s="179"/>
      <c r="IHI24" s="179"/>
      <c r="IHJ24" s="179"/>
      <c r="IHK24" s="179"/>
      <c r="IHL24" s="199"/>
      <c r="IHM24" s="199"/>
      <c r="IHN24" s="199"/>
      <c r="IHO24" s="199"/>
      <c r="IHP24" s="199"/>
      <c r="IHQ24" s="199"/>
      <c r="IHR24" s="199"/>
      <c r="IHS24" s="199"/>
      <c r="IHT24" s="189"/>
      <c r="IHU24" s="209"/>
      <c r="IHV24" s="179"/>
      <c r="IHW24" s="179"/>
      <c r="IHX24" s="179"/>
      <c r="IHY24" s="179"/>
      <c r="IHZ24" s="179"/>
      <c r="IIA24" s="179"/>
      <c r="IIB24" s="199"/>
      <c r="IIC24" s="199"/>
      <c r="IID24" s="199"/>
      <c r="IIE24" s="199"/>
      <c r="IIF24" s="199"/>
      <c r="IIG24" s="199"/>
      <c r="IIH24" s="199"/>
      <c r="III24" s="199"/>
      <c r="IIJ24" s="189"/>
      <c r="IIK24" s="209"/>
      <c r="IIL24" s="179"/>
      <c r="IIM24" s="179"/>
      <c r="IIN24" s="179"/>
      <c r="IIO24" s="179"/>
      <c r="IIP24" s="179"/>
      <c r="IIQ24" s="179"/>
      <c r="IIR24" s="199"/>
      <c r="IIS24" s="199"/>
      <c r="IIT24" s="199"/>
      <c r="IIU24" s="199"/>
      <c r="IIV24" s="199"/>
      <c r="IIW24" s="199"/>
      <c r="IIX24" s="199"/>
      <c r="IIY24" s="199"/>
      <c r="IIZ24" s="189"/>
      <c r="IJA24" s="209"/>
      <c r="IJB24" s="179"/>
      <c r="IJC24" s="179"/>
      <c r="IJD24" s="179"/>
      <c r="IJE24" s="179"/>
      <c r="IJF24" s="179"/>
      <c r="IJG24" s="179"/>
      <c r="IJH24" s="199"/>
      <c r="IJI24" s="199"/>
      <c r="IJJ24" s="199"/>
      <c r="IJK24" s="199"/>
      <c r="IJL24" s="199"/>
      <c r="IJM24" s="199"/>
      <c r="IJN24" s="199"/>
      <c r="IJO24" s="199"/>
      <c r="IJP24" s="189"/>
      <c r="IJQ24" s="209"/>
      <c r="IJR24" s="179"/>
      <c r="IJS24" s="179"/>
      <c r="IJT24" s="179"/>
      <c r="IJU24" s="179"/>
      <c r="IJV24" s="179"/>
      <c r="IJW24" s="179"/>
      <c r="IJX24" s="199"/>
      <c r="IJY24" s="199"/>
      <c r="IJZ24" s="199"/>
      <c r="IKA24" s="199"/>
      <c r="IKB24" s="199"/>
      <c r="IKC24" s="199"/>
      <c r="IKD24" s="199"/>
      <c r="IKE24" s="199"/>
      <c r="IKF24" s="189"/>
      <c r="IKG24" s="209"/>
      <c r="IKH24" s="179"/>
      <c r="IKI24" s="179"/>
      <c r="IKJ24" s="179"/>
      <c r="IKK24" s="179"/>
      <c r="IKL24" s="179"/>
      <c r="IKM24" s="179"/>
      <c r="IKN24" s="199"/>
      <c r="IKO24" s="199"/>
      <c r="IKP24" s="199"/>
      <c r="IKQ24" s="199"/>
      <c r="IKR24" s="199"/>
      <c r="IKS24" s="199"/>
      <c r="IKT24" s="199"/>
      <c r="IKU24" s="199"/>
      <c r="IKV24" s="189"/>
      <c r="IKW24" s="209"/>
      <c r="IKX24" s="179"/>
      <c r="IKY24" s="179"/>
      <c r="IKZ24" s="179"/>
      <c r="ILA24" s="179"/>
      <c r="ILB24" s="179"/>
      <c r="ILC24" s="179"/>
      <c r="ILD24" s="199"/>
      <c r="ILE24" s="199"/>
      <c r="ILF24" s="199"/>
      <c r="ILG24" s="199"/>
      <c r="ILH24" s="199"/>
      <c r="ILI24" s="199"/>
      <c r="ILJ24" s="199"/>
      <c r="ILK24" s="199"/>
      <c r="ILL24" s="189"/>
      <c r="ILM24" s="209"/>
      <c r="ILN24" s="179"/>
      <c r="ILO24" s="179"/>
      <c r="ILP24" s="179"/>
      <c r="ILQ24" s="179"/>
      <c r="ILR24" s="179"/>
      <c r="ILS24" s="179"/>
      <c r="ILT24" s="199"/>
      <c r="ILU24" s="199"/>
      <c r="ILV24" s="199"/>
      <c r="ILW24" s="199"/>
      <c r="ILX24" s="199"/>
      <c r="ILY24" s="199"/>
      <c r="ILZ24" s="199"/>
      <c r="IMA24" s="199"/>
      <c r="IMB24" s="189"/>
      <c r="IMC24" s="209"/>
      <c r="IMD24" s="179"/>
      <c r="IME24" s="179"/>
      <c r="IMF24" s="179"/>
      <c r="IMG24" s="179"/>
      <c r="IMH24" s="179"/>
      <c r="IMI24" s="179"/>
      <c r="IMJ24" s="199"/>
      <c r="IMK24" s="199"/>
      <c r="IML24" s="199"/>
      <c r="IMM24" s="199"/>
      <c r="IMN24" s="199"/>
      <c r="IMO24" s="199"/>
      <c r="IMP24" s="199"/>
      <c r="IMQ24" s="199"/>
      <c r="IMR24" s="189"/>
      <c r="IMS24" s="209"/>
      <c r="IMT24" s="179"/>
      <c r="IMU24" s="179"/>
      <c r="IMV24" s="179"/>
      <c r="IMW24" s="179"/>
      <c r="IMX24" s="179"/>
      <c r="IMY24" s="179"/>
      <c r="IMZ24" s="199"/>
      <c r="INA24" s="199"/>
      <c r="INB24" s="199"/>
      <c r="INC24" s="199"/>
      <c r="IND24" s="199"/>
      <c r="INE24" s="199"/>
      <c r="INF24" s="199"/>
      <c r="ING24" s="199"/>
      <c r="INH24" s="189"/>
      <c r="INI24" s="209"/>
      <c r="INJ24" s="179"/>
      <c r="INK24" s="179"/>
      <c r="INL24" s="179"/>
      <c r="INM24" s="179"/>
      <c r="INN24" s="179"/>
      <c r="INO24" s="179"/>
      <c r="INP24" s="199"/>
      <c r="INQ24" s="199"/>
      <c r="INR24" s="199"/>
      <c r="INS24" s="199"/>
      <c r="INT24" s="199"/>
      <c r="INU24" s="199"/>
      <c r="INV24" s="199"/>
      <c r="INW24" s="199"/>
      <c r="INX24" s="189"/>
      <c r="INY24" s="209"/>
      <c r="INZ24" s="179"/>
      <c r="IOA24" s="179"/>
      <c r="IOB24" s="179"/>
      <c r="IOC24" s="179"/>
      <c r="IOD24" s="179"/>
      <c r="IOE24" s="179"/>
      <c r="IOF24" s="199"/>
      <c r="IOG24" s="199"/>
      <c r="IOH24" s="199"/>
      <c r="IOI24" s="199"/>
      <c r="IOJ24" s="199"/>
      <c r="IOK24" s="199"/>
      <c r="IOL24" s="199"/>
      <c r="IOM24" s="199"/>
      <c r="ION24" s="189"/>
      <c r="IOO24" s="209"/>
      <c r="IOP24" s="179"/>
      <c r="IOQ24" s="179"/>
      <c r="IOR24" s="179"/>
      <c r="IOS24" s="179"/>
      <c r="IOT24" s="179"/>
      <c r="IOU24" s="179"/>
      <c r="IOV24" s="199"/>
      <c r="IOW24" s="199"/>
      <c r="IOX24" s="199"/>
      <c r="IOY24" s="199"/>
      <c r="IOZ24" s="199"/>
      <c r="IPA24" s="199"/>
      <c r="IPB24" s="199"/>
      <c r="IPC24" s="199"/>
      <c r="IPD24" s="189"/>
      <c r="IPE24" s="209"/>
      <c r="IPF24" s="179"/>
      <c r="IPG24" s="179"/>
      <c r="IPH24" s="179"/>
      <c r="IPI24" s="179"/>
      <c r="IPJ24" s="179"/>
      <c r="IPK24" s="179"/>
      <c r="IPL24" s="199"/>
      <c r="IPM24" s="199"/>
      <c r="IPN24" s="199"/>
      <c r="IPO24" s="199"/>
      <c r="IPP24" s="199"/>
      <c r="IPQ24" s="199"/>
      <c r="IPR24" s="199"/>
      <c r="IPS24" s="199"/>
      <c r="IPT24" s="189"/>
      <c r="IPU24" s="209"/>
      <c r="IPV24" s="179"/>
      <c r="IPW24" s="179"/>
      <c r="IPX24" s="179"/>
      <c r="IPY24" s="179"/>
      <c r="IPZ24" s="179"/>
      <c r="IQA24" s="179"/>
      <c r="IQB24" s="199"/>
      <c r="IQC24" s="199"/>
      <c r="IQD24" s="199"/>
      <c r="IQE24" s="199"/>
      <c r="IQF24" s="199"/>
      <c r="IQG24" s="199"/>
      <c r="IQH24" s="199"/>
      <c r="IQI24" s="199"/>
      <c r="IQJ24" s="189"/>
      <c r="IQK24" s="209"/>
      <c r="IQL24" s="179"/>
      <c r="IQM24" s="179"/>
      <c r="IQN24" s="179"/>
      <c r="IQO24" s="179"/>
      <c r="IQP24" s="179"/>
      <c r="IQQ24" s="179"/>
      <c r="IQR24" s="199"/>
      <c r="IQS24" s="199"/>
      <c r="IQT24" s="199"/>
      <c r="IQU24" s="199"/>
      <c r="IQV24" s="199"/>
      <c r="IQW24" s="199"/>
      <c r="IQX24" s="199"/>
      <c r="IQY24" s="199"/>
      <c r="IQZ24" s="189"/>
      <c r="IRA24" s="209"/>
      <c r="IRB24" s="179"/>
      <c r="IRC24" s="179"/>
      <c r="IRD24" s="179"/>
      <c r="IRE24" s="179"/>
      <c r="IRF24" s="179"/>
      <c r="IRG24" s="179"/>
      <c r="IRH24" s="199"/>
      <c r="IRI24" s="199"/>
      <c r="IRJ24" s="199"/>
      <c r="IRK24" s="199"/>
      <c r="IRL24" s="199"/>
      <c r="IRM24" s="199"/>
      <c r="IRN24" s="199"/>
      <c r="IRO24" s="199"/>
      <c r="IRP24" s="189"/>
      <c r="IRQ24" s="209"/>
      <c r="IRR24" s="179"/>
      <c r="IRS24" s="179"/>
      <c r="IRT24" s="179"/>
      <c r="IRU24" s="179"/>
      <c r="IRV24" s="179"/>
      <c r="IRW24" s="179"/>
      <c r="IRX24" s="199"/>
      <c r="IRY24" s="199"/>
      <c r="IRZ24" s="199"/>
      <c r="ISA24" s="199"/>
      <c r="ISB24" s="199"/>
      <c r="ISC24" s="199"/>
      <c r="ISD24" s="199"/>
      <c r="ISE24" s="199"/>
      <c r="ISF24" s="189"/>
      <c r="ISG24" s="209"/>
      <c r="ISH24" s="179"/>
      <c r="ISI24" s="179"/>
      <c r="ISJ24" s="179"/>
      <c r="ISK24" s="179"/>
      <c r="ISL24" s="179"/>
      <c r="ISM24" s="179"/>
      <c r="ISN24" s="199"/>
      <c r="ISO24" s="199"/>
      <c r="ISP24" s="199"/>
      <c r="ISQ24" s="199"/>
      <c r="ISR24" s="199"/>
      <c r="ISS24" s="199"/>
      <c r="IST24" s="199"/>
      <c r="ISU24" s="199"/>
      <c r="ISV24" s="189"/>
      <c r="ISW24" s="209"/>
      <c r="ISX24" s="179"/>
      <c r="ISY24" s="179"/>
      <c r="ISZ24" s="179"/>
      <c r="ITA24" s="179"/>
      <c r="ITB24" s="179"/>
      <c r="ITC24" s="179"/>
      <c r="ITD24" s="199"/>
      <c r="ITE24" s="199"/>
      <c r="ITF24" s="199"/>
      <c r="ITG24" s="199"/>
      <c r="ITH24" s="199"/>
      <c r="ITI24" s="199"/>
      <c r="ITJ24" s="199"/>
      <c r="ITK24" s="199"/>
      <c r="ITL24" s="189"/>
      <c r="ITM24" s="209"/>
      <c r="ITN24" s="179"/>
      <c r="ITO24" s="179"/>
      <c r="ITP24" s="179"/>
      <c r="ITQ24" s="179"/>
      <c r="ITR24" s="179"/>
      <c r="ITS24" s="179"/>
      <c r="ITT24" s="199"/>
      <c r="ITU24" s="199"/>
      <c r="ITV24" s="199"/>
      <c r="ITW24" s="199"/>
      <c r="ITX24" s="199"/>
      <c r="ITY24" s="199"/>
      <c r="ITZ24" s="199"/>
      <c r="IUA24" s="199"/>
      <c r="IUB24" s="189"/>
      <c r="IUC24" s="209"/>
      <c r="IUD24" s="179"/>
      <c r="IUE24" s="179"/>
      <c r="IUF24" s="179"/>
      <c r="IUG24" s="179"/>
      <c r="IUH24" s="179"/>
      <c r="IUI24" s="179"/>
      <c r="IUJ24" s="199"/>
      <c r="IUK24" s="199"/>
      <c r="IUL24" s="199"/>
      <c r="IUM24" s="199"/>
      <c r="IUN24" s="199"/>
      <c r="IUO24" s="199"/>
      <c r="IUP24" s="199"/>
      <c r="IUQ24" s="199"/>
      <c r="IUR24" s="189"/>
      <c r="IUS24" s="209"/>
      <c r="IUT24" s="179"/>
      <c r="IUU24" s="179"/>
      <c r="IUV24" s="179"/>
      <c r="IUW24" s="179"/>
      <c r="IUX24" s="179"/>
      <c r="IUY24" s="179"/>
      <c r="IUZ24" s="199"/>
      <c r="IVA24" s="199"/>
      <c r="IVB24" s="199"/>
      <c r="IVC24" s="199"/>
      <c r="IVD24" s="199"/>
      <c r="IVE24" s="199"/>
      <c r="IVF24" s="199"/>
      <c r="IVG24" s="199"/>
      <c r="IVH24" s="189"/>
      <c r="IVI24" s="209"/>
      <c r="IVJ24" s="179"/>
      <c r="IVK24" s="179"/>
      <c r="IVL24" s="179"/>
      <c r="IVM24" s="179"/>
      <c r="IVN24" s="179"/>
      <c r="IVO24" s="179"/>
      <c r="IVP24" s="199"/>
      <c r="IVQ24" s="199"/>
      <c r="IVR24" s="199"/>
      <c r="IVS24" s="199"/>
      <c r="IVT24" s="199"/>
      <c r="IVU24" s="199"/>
      <c r="IVV24" s="199"/>
      <c r="IVW24" s="199"/>
      <c r="IVX24" s="189"/>
      <c r="IVY24" s="209"/>
      <c r="IVZ24" s="179"/>
      <c r="IWA24" s="179"/>
      <c r="IWB24" s="179"/>
      <c r="IWC24" s="179"/>
      <c r="IWD24" s="179"/>
      <c r="IWE24" s="179"/>
      <c r="IWF24" s="199"/>
      <c r="IWG24" s="199"/>
      <c r="IWH24" s="199"/>
      <c r="IWI24" s="199"/>
      <c r="IWJ24" s="199"/>
      <c r="IWK24" s="199"/>
      <c r="IWL24" s="199"/>
      <c r="IWM24" s="199"/>
      <c r="IWN24" s="189"/>
      <c r="IWO24" s="209"/>
      <c r="IWP24" s="179"/>
      <c r="IWQ24" s="179"/>
      <c r="IWR24" s="179"/>
      <c r="IWS24" s="179"/>
      <c r="IWT24" s="179"/>
      <c r="IWU24" s="179"/>
      <c r="IWV24" s="199"/>
      <c r="IWW24" s="199"/>
      <c r="IWX24" s="199"/>
      <c r="IWY24" s="199"/>
      <c r="IWZ24" s="199"/>
      <c r="IXA24" s="199"/>
      <c r="IXB24" s="199"/>
      <c r="IXC24" s="199"/>
      <c r="IXD24" s="189"/>
      <c r="IXE24" s="209"/>
      <c r="IXF24" s="179"/>
      <c r="IXG24" s="179"/>
      <c r="IXH24" s="179"/>
      <c r="IXI24" s="179"/>
      <c r="IXJ24" s="179"/>
      <c r="IXK24" s="179"/>
      <c r="IXL24" s="199"/>
      <c r="IXM24" s="199"/>
      <c r="IXN24" s="199"/>
      <c r="IXO24" s="199"/>
      <c r="IXP24" s="199"/>
      <c r="IXQ24" s="199"/>
      <c r="IXR24" s="199"/>
      <c r="IXS24" s="199"/>
      <c r="IXT24" s="189"/>
      <c r="IXU24" s="209"/>
      <c r="IXV24" s="179"/>
      <c r="IXW24" s="179"/>
      <c r="IXX24" s="179"/>
      <c r="IXY24" s="179"/>
      <c r="IXZ24" s="179"/>
      <c r="IYA24" s="179"/>
      <c r="IYB24" s="199"/>
      <c r="IYC24" s="199"/>
      <c r="IYD24" s="199"/>
      <c r="IYE24" s="199"/>
      <c r="IYF24" s="199"/>
      <c r="IYG24" s="199"/>
      <c r="IYH24" s="199"/>
      <c r="IYI24" s="199"/>
      <c r="IYJ24" s="189"/>
      <c r="IYK24" s="209"/>
      <c r="IYL24" s="179"/>
      <c r="IYM24" s="179"/>
      <c r="IYN24" s="179"/>
      <c r="IYO24" s="179"/>
      <c r="IYP24" s="179"/>
      <c r="IYQ24" s="179"/>
      <c r="IYR24" s="199"/>
      <c r="IYS24" s="199"/>
      <c r="IYT24" s="199"/>
      <c r="IYU24" s="199"/>
      <c r="IYV24" s="199"/>
      <c r="IYW24" s="199"/>
      <c r="IYX24" s="199"/>
      <c r="IYY24" s="199"/>
      <c r="IYZ24" s="189"/>
      <c r="IZA24" s="209"/>
      <c r="IZB24" s="179"/>
      <c r="IZC24" s="179"/>
      <c r="IZD24" s="179"/>
      <c r="IZE24" s="179"/>
      <c r="IZF24" s="179"/>
      <c r="IZG24" s="179"/>
      <c r="IZH24" s="199"/>
      <c r="IZI24" s="199"/>
      <c r="IZJ24" s="199"/>
      <c r="IZK24" s="199"/>
      <c r="IZL24" s="199"/>
      <c r="IZM24" s="199"/>
      <c r="IZN24" s="199"/>
      <c r="IZO24" s="199"/>
      <c r="IZP24" s="189"/>
      <c r="IZQ24" s="209"/>
      <c r="IZR24" s="179"/>
      <c r="IZS24" s="179"/>
      <c r="IZT24" s="179"/>
      <c r="IZU24" s="179"/>
      <c r="IZV24" s="179"/>
      <c r="IZW24" s="179"/>
      <c r="IZX24" s="199"/>
      <c r="IZY24" s="199"/>
      <c r="IZZ24" s="199"/>
      <c r="JAA24" s="199"/>
      <c r="JAB24" s="199"/>
      <c r="JAC24" s="199"/>
      <c r="JAD24" s="199"/>
      <c r="JAE24" s="199"/>
      <c r="JAF24" s="189"/>
      <c r="JAG24" s="209"/>
      <c r="JAH24" s="179"/>
      <c r="JAI24" s="179"/>
      <c r="JAJ24" s="179"/>
      <c r="JAK24" s="179"/>
      <c r="JAL24" s="179"/>
      <c r="JAM24" s="179"/>
      <c r="JAN24" s="199"/>
      <c r="JAO24" s="199"/>
      <c r="JAP24" s="199"/>
      <c r="JAQ24" s="199"/>
      <c r="JAR24" s="199"/>
      <c r="JAS24" s="199"/>
      <c r="JAT24" s="199"/>
      <c r="JAU24" s="199"/>
      <c r="JAV24" s="189"/>
      <c r="JAW24" s="209"/>
      <c r="JAX24" s="179"/>
      <c r="JAY24" s="179"/>
      <c r="JAZ24" s="179"/>
      <c r="JBA24" s="179"/>
      <c r="JBB24" s="179"/>
      <c r="JBC24" s="179"/>
      <c r="JBD24" s="199"/>
      <c r="JBE24" s="199"/>
      <c r="JBF24" s="199"/>
      <c r="JBG24" s="199"/>
      <c r="JBH24" s="199"/>
      <c r="JBI24" s="199"/>
      <c r="JBJ24" s="199"/>
      <c r="JBK24" s="199"/>
      <c r="JBL24" s="189"/>
      <c r="JBM24" s="209"/>
      <c r="JBN24" s="179"/>
      <c r="JBO24" s="179"/>
      <c r="JBP24" s="179"/>
      <c r="JBQ24" s="179"/>
      <c r="JBR24" s="179"/>
      <c r="JBS24" s="179"/>
      <c r="JBT24" s="199"/>
      <c r="JBU24" s="199"/>
      <c r="JBV24" s="199"/>
      <c r="JBW24" s="199"/>
      <c r="JBX24" s="199"/>
      <c r="JBY24" s="199"/>
      <c r="JBZ24" s="199"/>
      <c r="JCA24" s="199"/>
      <c r="JCB24" s="189"/>
      <c r="JCC24" s="209"/>
      <c r="JCD24" s="179"/>
      <c r="JCE24" s="179"/>
      <c r="JCF24" s="179"/>
      <c r="JCG24" s="179"/>
      <c r="JCH24" s="179"/>
      <c r="JCI24" s="179"/>
      <c r="JCJ24" s="199"/>
      <c r="JCK24" s="199"/>
      <c r="JCL24" s="199"/>
      <c r="JCM24" s="199"/>
      <c r="JCN24" s="199"/>
      <c r="JCO24" s="199"/>
      <c r="JCP24" s="199"/>
      <c r="JCQ24" s="199"/>
      <c r="JCR24" s="189"/>
      <c r="JCS24" s="209"/>
      <c r="JCT24" s="179"/>
      <c r="JCU24" s="179"/>
      <c r="JCV24" s="179"/>
      <c r="JCW24" s="179"/>
      <c r="JCX24" s="179"/>
      <c r="JCY24" s="179"/>
      <c r="JCZ24" s="199"/>
      <c r="JDA24" s="199"/>
      <c r="JDB24" s="199"/>
      <c r="JDC24" s="199"/>
      <c r="JDD24" s="199"/>
      <c r="JDE24" s="199"/>
      <c r="JDF24" s="199"/>
      <c r="JDG24" s="199"/>
      <c r="JDH24" s="189"/>
      <c r="JDI24" s="209"/>
      <c r="JDJ24" s="179"/>
      <c r="JDK24" s="179"/>
      <c r="JDL24" s="179"/>
      <c r="JDM24" s="179"/>
      <c r="JDN24" s="179"/>
      <c r="JDO24" s="179"/>
      <c r="JDP24" s="199"/>
      <c r="JDQ24" s="199"/>
      <c r="JDR24" s="199"/>
      <c r="JDS24" s="199"/>
      <c r="JDT24" s="199"/>
      <c r="JDU24" s="199"/>
      <c r="JDV24" s="199"/>
      <c r="JDW24" s="199"/>
      <c r="JDX24" s="189"/>
      <c r="JDY24" s="209"/>
      <c r="JDZ24" s="179"/>
      <c r="JEA24" s="179"/>
      <c r="JEB24" s="179"/>
      <c r="JEC24" s="179"/>
      <c r="JED24" s="179"/>
      <c r="JEE24" s="179"/>
      <c r="JEF24" s="199"/>
      <c r="JEG24" s="199"/>
      <c r="JEH24" s="199"/>
      <c r="JEI24" s="199"/>
      <c r="JEJ24" s="199"/>
      <c r="JEK24" s="199"/>
      <c r="JEL24" s="199"/>
      <c r="JEM24" s="199"/>
      <c r="JEN24" s="189"/>
      <c r="JEO24" s="209"/>
      <c r="JEP24" s="179"/>
      <c r="JEQ24" s="179"/>
      <c r="JER24" s="179"/>
      <c r="JES24" s="179"/>
      <c r="JET24" s="179"/>
      <c r="JEU24" s="179"/>
      <c r="JEV24" s="199"/>
      <c r="JEW24" s="199"/>
      <c r="JEX24" s="199"/>
      <c r="JEY24" s="199"/>
      <c r="JEZ24" s="199"/>
      <c r="JFA24" s="199"/>
      <c r="JFB24" s="199"/>
      <c r="JFC24" s="199"/>
      <c r="JFD24" s="189"/>
      <c r="JFE24" s="209"/>
      <c r="JFF24" s="179"/>
      <c r="JFG24" s="179"/>
      <c r="JFH24" s="179"/>
      <c r="JFI24" s="179"/>
      <c r="JFJ24" s="179"/>
      <c r="JFK24" s="179"/>
      <c r="JFL24" s="199"/>
      <c r="JFM24" s="199"/>
      <c r="JFN24" s="199"/>
      <c r="JFO24" s="199"/>
      <c r="JFP24" s="199"/>
      <c r="JFQ24" s="199"/>
      <c r="JFR24" s="199"/>
      <c r="JFS24" s="199"/>
      <c r="JFT24" s="189"/>
      <c r="JFU24" s="209"/>
      <c r="JFV24" s="179"/>
      <c r="JFW24" s="179"/>
      <c r="JFX24" s="179"/>
      <c r="JFY24" s="179"/>
      <c r="JFZ24" s="179"/>
      <c r="JGA24" s="179"/>
      <c r="JGB24" s="199"/>
      <c r="JGC24" s="199"/>
      <c r="JGD24" s="199"/>
      <c r="JGE24" s="199"/>
      <c r="JGF24" s="199"/>
      <c r="JGG24" s="199"/>
      <c r="JGH24" s="199"/>
      <c r="JGI24" s="199"/>
      <c r="JGJ24" s="189"/>
      <c r="JGK24" s="209"/>
      <c r="JGL24" s="179"/>
      <c r="JGM24" s="179"/>
      <c r="JGN24" s="179"/>
      <c r="JGO24" s="179"/>
      <c r="JGP24" s="179"/>
      <c r="JGQ24" s="179"/>
      <c r="JGR24" s="199"/>
      <c r="JGS24" s="199"/>
      <c r="JGT24" s="199"/>
      <c r="JGU24" s="199"/>
      <c r="JGV24" s="199"/>
      <c r="JGW24" s="199"/>
      <c r="JGX24" s="199"/>
      <c r="JGY24" s="199"/>
      <c r="JGZ24" s="189"/>
      <c r="JHA24" s="209"/>
      <c r="JHB24" s="179"/>
      <c r="JHC24" s="179"/>
      <c r="JHD24" s="179"/>
      <c r="JHE24" s="179"/>
      <c r="JHF24" s="179"/>
      <c r="JHG24" s="179"/>
      <c r="JHH24" s="199"/>
      <c r="JHI24" s="199"/>
      <c r="JHJ24" s="199"/>
      <c r="JHK24" s="199"/>
      <c r="JHL24" s="199"/>
      <c r="JHM24" s="199"/>
      <c r="JHN24" s="199"/>
      <c r="JHO24" s="199"/>
      <c r="JHP24" s="189"/>
      <c r="JHQ24" s="209"/>
      <c r="JHR24" s="179"/>
      <c r="JHS24" s="179"/>
      <c r="JHT24" s="179"/>
      <c r="JHU24" s="179"/>
      <c r="JHV24" s="179"/>
      <c r="JHW24" s="179"/>
      <c r="JHX24" s="199"/>
      <c r="JHY24" s="199"/>
      <c r="JHZ24" s="199"/>
      <c r="JIA24" s="199"/>
      <c r="JIB24" s="199"/>
      <c r="JIC24" s="199"/>
      <c r="JID24" s="199"/>
      <c r="JIE24" s="199"/>
      <c r="JIF24" s="189"/>
      <c r="JIG24" s="209"/>
      <c r="JIH24" s="179"/>
      <c r="JII24" s="179"/>
      <c r="JIJ24" s="179"/>
      <c r="JIK24" s="179"/>
      <c r="JIL24" s="179"/>
      <c r="JIM24" s="179"/>
      <c r="JIN24" s="199"/>
      <c r="JIO24" s="199"/>
      <c r="JIP24" s="199"/>
      <c r="JIQ24" s="199"/>
      <c r="JIR24" s="199"/>
      <c r="JIS24" s="199"/>
      <c r="JIT24" s="199"/>
      <c r="JIU24" s="199"/>
      <c r="JIV24" s="189"/>
      <c r="JIW24" s="209"/>
      <c r="JIX24" s="179"/>
      <c r="JIY24" s="179"/>
      <c r="JIZ24" s="179"/>
      <c r="JJA24" s="179"/>
      <c r="JJB24" s="179"/>
      <c r="JJC24" s="179"/>
      <c r="JJD24" s="199"/>
      <c r="JJE24" s="199"/>
      <c r="JJF24" s="199"/>
      <c r="JJG24" s="199"/>
      <c r="JJH24" s="199"/>
      <c r="JJI24" s="199"/>
      <c r="JJJ24" s="199"/>
      <c r="JJK24" s="199"/>
      <c r="JJL24" s="189"/>
      <c r="JJM24" s="209"/>
      <c r="JJN24" s="179"/>
      <c r="JJO24" s="179"/>
      <c r="JJP24" s="179"/>
      <c r="JJQ24" s="179"/>
      <c r="JJR24" s="179"/>
      <c r="JJS24" s="179"/>
      <c r="JJT24" s="199"/>
      <c r="JJU24" s="199"/>
      <c r="JJV24" s="199"/>
      <c r="JJW24" s="199"/>
      <c r="JJX24" s="199"/>
      <c r="JJY24" s="199"/>
      <c r="JJZ24" s="199"/>
      <c r="JKA24" s="199"/>
      <c r="JKB24" s="189"/>
      <c r="JKC24" s="209"/>
      <c r="JKD24" s="179"/>
      <c r="JKE24" s="179"/>
      <c r="JKF24" s="179"/>
      <c r="JKG24" s="179"/>
      <c r="JKH24" s="179"/>
      <c r="JKI24" s="179"/>
      <c r="JKJ24" s="199"/>
      <c r="JKK24" s="199"/>
      <c r="JKL24" s="199"/>
      <c r="JKM24" s="199"/>
      <c r="JKN24" s="199"/>
      <c r="JKO24" s="199"/>
      <c r="JKP24" s="199"/>
      <c r="JKQ24" s="199"/>
      <c r="JKR24" s="189"/>
      <c r="JKS24" s="209"/>
      <c r="JKT24" s="179"/>
      <c r="JKU24" s="179"/>
      <c r="JKV24" s="179"/>
      <c r="JKW24" s="179"/>
      <c r="JKX24" s="179"/>
      <c r="JKY24" s="179"/>
      <c r="JKZ24" s="199"/>
      <c r="JLA24" s="199"/>
      <c r="JLB24" s="199"/>
      <c r="JLC24" s="199"/>
      <c r="JLD24" s="199"/>
      <c r="JLE24" s="199"/>
      <c r="JLF24" s="199"/>
      <c r="JLG24" s="199"/>
      <c r="JLH24" s="189"/>
      <c r="JLI24" s="209"/>
      <c r="JLJ24" s="179"/>
      <c r="JLK24" s="179"/>
      <c r="JLL24" s="179"/>
      <c r="JLM24" s="179"/>
      <c r="JLN24" s="179"/>
      <c r="JLO24" s="179"/>
      <c r="JLP24" s="199"/>
      <c r="JLQ24" s="199"/>
      <c r="JLR24" s="199"/>
      <c r="JLS24" s="199"/>
      <c r="JLT24" s="199"/>
      <c r="JLU24" s="199"/>
      <c r="JLV24" s="199"/>
      <c r="JLW24" s="199"/>
      <c r="JLX24" s="189"/>
      <c r="JLY24" s="209"/>
      <c r="JLZ24" s="179"/>
      <c r="JMA24" s="179"/>
      <c r="JMB24" s="179"/>
      <c r="JMC24" s="179"/>
      <c r="JMD24" s="179"/>
      <c r="JME24" s="179"/>
      <c r="JMF24" s="199"/>
      <c r="JMG24" s="199"/>
      <c r="JMH24" s="199"/>
      <c r="JMI24" s="199"/>
      <c r="JMJ24" s="199"/>
      <c r="JMK24" s="199"/>
      <c r="JML24" s="199"/>
      <c r="JMM24" s="199"/>
      <c r="JMN24" s="189"/>
      <c r="JMO24" s="209"/>
      <c r="JMP24" s="179"/>
      <c r="JMQ24" s="179"/>
      <c r="JMR24" s="179"/>
      <c r="JMS24" s="179"/>
      <c r="JMT24" s="179"/>
      <c r="JMU24" s="179"/>
      <c r="JMV24" s="199"/>
      <c r="JMW24" s="199"/>
      <c r="JMX24" s="199"/>
      <c r="JMY24" s="199"/>
      <c r="JMZ24" s="199"/>
      <c r="JNA24" s="199"/>
      <c r="JNB24" s="199"/>
      <c r="JNC24" s="199"/>
      <c r="JND24" s="189"/>
      <c r="JNE24" s="209"/>
      <c r="JNF24" s="179"/>
      <c r="JNG24" s="179"/>
      <c r="JNH24" s="179"/>
      <c r="JNI24" s="179"/>
      <c r="JNJ24" s="179"/>
      <c r="JNK24" s="179"/>
      <c r="JNL24" s="199"/>
      <c r="JNM24" s="199"/>
      <c r="JNN24" s="199"/>
      <c r="JNO24" s="199"/>
      <c r="JNP24" s="199"/>
      <c r="JNQ24" s="199"/>
      <c r="JNR24" s="199"/>
      <c r="JNS24" s="199"/>
      <c r="JNT24" s="189"/>
      <c r="JNU24" s="209"/>
      <c r="JNV24" s="179"/>
      <c r="JNW24" s="179"/>
      <c r="JNX24" s="179"/>
      <c r="JNY24" s="179"/>
      <c r="JNZ24" s="179"/>
      <c r="JOA24" s="179"/>
      <c r="JOB24" s="199"/>
      <c r="JOC24" s="199"/>
      <c r="JOD24" s="199"/>
      <c r="JOE24" s="199"/>
      <c r="JOF24" s="199"/>
      <c r="JOG24" s="199"/>
      <c r="JOH24" s="199"/>
      <c r="JOI24" s="199"/>
      <c r="JOJ24" s="189"/>
      <c r="JOK24" s="209"/>
      <c r="JOL24" s="179"/>
      <c r="JOM24" s="179"/>
      <c r="JON24" s="179"/>
      <c r="JOO24" s="179"/>
      <c r="JOP24" s="179"/>
      <c r="JOQ24" s="179"/>
      <c r="JOR24" s="199"/>
      <c r="JOS24" s="199"/>
      <c r="JOT24" s="199"/>
      <c r="JOU24" s="199"/>
      <c r="JOV24" s="199"/>
      <c r="JOW24" s="199"/>
      <c r="JOX24" s="199"/>
      <c r="JOY24" s="199"/>
      <c r="JOZ24" s="189"/>
      <c r="JPA24" s="209"/>
      <c r="JPB24" s="179"/>
      <c r="JPC24" s="179"/>
      <c r="JPD24" s="179"/>
      <c r="JPE24" s="179"/>
      <c r="JPF24" s="179"/>
      <c r="JPG24" s="179"/>
      <c r="JPH24" s="199"/>
      <c r="JPI24" s="199"/>
      <c r="JPJ24" s="199"/>
      <c r="JPK24" s="199"/>
      <c r="JPL24" s="199"/>
      <c r="JPM24" s="199"/>
      <c r="JPN24" s="199"/>
      <c r="JPO24" s="199"/>
      <c r="JPP24" s="189"/>
      <c r="JPQ24" s="209"/>
      <c r="JPR24" s="179"/>
      <c r="JPS24" s="179"/>
      <c r="JPT24" s="179"/>
      <c r="JPU24" s="179"/>
      <c r="JPV24" s="179"/>
      <c r="JPW24" s="179"/>
      <c r="JPX24" s="199"/>
      <c r="JPY24" s="199"/>
      <c r="JPZ24" s="199"/>
      <c r="JQA24" s="199"/>
      <c r="JQB24" s="199"/>
      <c r="JQC24" s="199"/>
      <c r="JQD24" s="199"/>
      <c r="JQE24" s="199"/>
      <c r="JQF24" s="189"/>
      <c r="JQG24" s="209"/>
      <c r="JQH24" s="179"/>
      <c r="JQI24" s="179"/>
      <c r="JQJ24" s="179"/>
      <c r="JQK24" s="179"/>
      <c r="JQL24" s="179"/>
      <c r="JQM24" s="179"/>
      <c r="JQN24" s="199"/>
      <c r="JQO24" s="199"/>
      <c r="JQP24" s="199"/>
      <c r="JQQ24" s="199"/>
      <c r="JQR24" s="199"/>
      <c r="JQS24" s="199"/>
      <c r="JQT24" s="199"/>
      <c r="JQU24" s="199"/>
      <c r="JQV24" s="189"/>
      <c r="JQW24" s="209"/>
      <c r="JQX24" s="179"/>
      <c r="JQY24" s="179"/>
      <c r="JQZ24" s="179"/>
      <c r="JRA24" s="179"/>
      <c r="JRB24" s="179"/>
      <c r="JRC24" s="179"/>
      <c r="JRD24" s="199"/>
      <c r="JRE24" s="199"/>
      <c r="JRF24" s="199"/>
      <c r="JRG24" s="199"/>
      <c r="JRH24" s="199"/>
      <c r="JRI24" s="199"/>
      <c r="JRJ24" s="199"/>
      <c r="JRK24" s="199"/>
      <c r="JRL24" s="189"/>
      <c r="JRM24" s="209"/>
      <c r="JRN24" s="179"/>
      <c r="JRO24" s="179"/>
      <c r="JRP24" s="179"/>
      <c r="JRQ24" s="179"/>
      <c r="JRR24" s="179"/>
      <c r="JRS24" s="179"/>
      <c r="JRT24" s="199"/>
      <c r="JRU24" s="199"/>
      <c r="JRV24" s="199"/>
      <c r="JRW24" s="199"/>
      <c r="JRX24" s="199"/>
      <c r="JRY24" s="199"/>
      <c r="JRZ24" s="199"/>
      <c r="JSA24" s="199"/>
      <c r="JSB24" s="189"/>
      <c r="JSC24" s="209"/>
      <c r="JSD24" s="179"/>
      <c r="JSE24" s="179"/>
      <c r="JSF24" s="179"/>
      <c r="JSG24" s="179"/>
      <c r="JSH24" s="179"/>
      <c r="JSI24" s="179"/>
      <c r="JSJ24" s="199"/>
      <c r="JSK24" s="199"/>
      <c r="JSL24" s="199"/>
      <c r="JSM24" s="199"/>
      <c r="JSN24" s="199"/>
      <c r="JSO24" s="199"/>
      <c r="JSP24" s="199"/>
      <c r="JSQ24" s="199"/>
      <c r="JSR24" s="189"/>
      <c r="JSS24" s="209"/>
      <c r="JST24" s="179"/>
      <c r="JSU24" s="179"/>
      <c r="JSV24" s="179"/>
      <c r="JSW24" s="179"/>
      <c r="JSX24" s="179"/>
      <c r="JSY24" s="179"/>
      <c r="JSZ24" s="199"/>
      <c r="JTA24" s="199"/>
      <c r="JTB24" s="199"/>
      <c r="JTC24" s="199"/>
      <c r="JTD24" s="199"/>
      <c r="JTE24" s="199"/>
      <c r="JTF24" s="199"/>
      <c r="JTG24" s="199"/>
      <c r="JTH24" s="189"/>
      <c r="JTI24" s="209"/>
      <c r="JTJ24" s="179"/>
      <c r="JTK24" s="179"/>
      <c r="JTL24" s="179"/>
      <c r="JTM24" s="179"/>
      <c r="JTN24" s="179"/>
      <c r="JTO24" s="179"/>
      <c r="JTP24" s="199"/>
      <c r="JTQ24" s="199"/>
      <c r="JTR24" s="199"/>
      <c r="JTS24" s="199"/>
      <c r="JTT24" s="199"/>
      <c r="JTU24" s="199"/>
      <c r="JTV24" s="199"/>
      <c r="JTW24" s="199"/>
      <c r="JTX24" s="189"/>
      <c r="JTY24" s="209"/>
      <c r="JTZ24" s="179"/>
      <c r="JUA24" s="179"/>
      <c r="JUB24" s="179"/>
      <c r="JUC24" s="179"/>
      <c r="JUD24" s="179"/>
      <c r="JUE24" s="179"/>
      <c r="JUF24" s="199"/>
      <c r="JUG24" s="199"/>
      <c r="JUH24" s="199"/>
      <c r="JUI24" s="199"/>
      <c r="JUJ24" s="199"/>
      <c r="JUK24" s="199"/>
      <c r="JUL24" s="199"/>
      <c r="JUM24" s="199"/>
      <c r="JUN24" s="189"/>
      <c r="JUO24" s="209"/>
      <c r="JUP24" s="179"/>
      <c r="JUQ24" s="179"/>
      <c r="JUR24" s="179"/>
      <c r="JUS24" s="179"/>
      <c r="JUT24" s="179"/>
      <c r="JUU24" s="179"/>
      <c r="JUV24" s="199"/>
      <c r="JUW24" s="199"/>
      <c r="JUX24" s="199"/>
      <c r="JUY24" s="199"/>
      <c r="JUZ24" s="199"/>
      <c r="JVA24" s="199"/>
      <c r="JVB24" s="199"/>
      <c r="JVC24" s="199"/>
      <c r="JVD24" s="189"/>
      <c r="JVE24" s="209"/>
      <c r="JVF24" s="179"/>
      <c r="JVG24" s="179"/>
      <c r="JVH24" s="179"/>
      <c r="JVI24" s="179"/>
      <c r="JVJ24" s="179"/>
      <c r="JVK24" s="179"/>
      <c r="JVL24" s="199"/>
      <c r="JVM24" s="199"/>
      <c r="JVN24" s="199"/>
      <c r="JVO24" s="199"/>
      <c r="JVP24" s="199"/>
      <c r="JVQ24" s="199"/>
      <c r="JVR24" s="199"/>
      <c r="JVS24" s="199"/>
      <c r="JVT24" s="189"/>
      <c r="JVU24" s="209"/>
      <c r="JVV24" s="179"/>
      <c r="JVW24" s="179"/>
      <c r="JVX24" s="179"/>
      <c r="JVY24" s="179"/>
      <c r="JVZ24" s="179"/>
      <c r="JWA24" s="179"/>
      <c r="JWB24" s="199"/>
      <c r="JWC24" s="199"/>
      <c r="JWD24" s="199"/>
      <c r="JWE24" s="199"/>
      <c r="JWF24" s="199"/>
      <c r="JWG24" s="199"/>
      <c r="JWH24" s="199"/>
      <c r="JWI24" s="199"/>
      <c r="JWJ24" s="189"/>
      <c r="JWK24" s="209"/>
      <c r="JWL24" s="179"/>
      <c r="JWM24" s="179"/>
      <c r="JWN24" s="179"/>
      <c r="JWO24" s="179"/>
      <c r="JWP24" s="179"/>
      <c r="JWQ24" s="179"/>
      <c r="JWR24" s="199"/>
      <c r="JWS24" s="199"/>
      <c r="JWT24" s="199"/>
      <c r="JWU24" s="199"/>
      <c r="JWV24" s="199"/>
      <c r="JWW24" s="199"/>
      <c r="JWX24" s="199"/>
      <c r="JWY24" s="199"/>
      <c r="JWZ24" s="189"/>
      <c r="JXA24" s="209"/>
      <c r="JXB24" s="179"/>
      <c r="JXC24" s="179"/>
      <c r="JXD24" s="179"/>
      <c r="JXE24" s="179"/>
      <c r="JXF24" s="179"/>
      <c r="JXG24" s="179"/>
      <c r="JXH24" s="199"/>
      <c r="JXI24" s="199"/>
      <c r="JXJ24" s="199"/>
      <c r="JXK24" s="199"/>
      <c r="JXL24" s="199"/>
      <c r="JXM24" s="199"/>
      <c r="JXN24" s="199"/>
      <c r="JXO24" s="199"/>
      <c r="JXP24" s="189"/>
      <c r="JXQ24" s="209"/>
      <c r="JXR24" s="179"/>
      <c r="JXS24" s="179"/>
      <c r="JXT24" s="179"/>
      <c r="JXU24" s="179"/>
      <c r="JXV24" s="179"/>
      <c r="JXW24" s="179"/>
      <c r="JXX24" s="199"/>
      <c r="JXY24" s="199"/>
      <c r="JXZ24" s="199"/>
      <c r="JYA24" s="199"/>
      <c r="JYB24" s="199"/>
      <c r="JYC24" s="199"/>
      <c r="JYD24" s="199"/>
      <c r="JYE24" s="199"/>
      <c r="JYF24" s="189"/>
      <c r="JYG24" s="209"/>
      <c r="JYH24" s="179"/>
      <c r="JYI24" s="179"/>
      <c r="JYJ24" s="179"/>
      <c r="JYK24" s="179"/>
      <c r="JYL24" s="179"/>
      <c r="JYM24" s="179"/>
      <c r="JYN24" s="199"/>
      <c r="JYO24" s="199"/>
      <c r="JYP24" s="199"/>
      <c r="JYQ24" s="199"/>
      <c r="JYR24" s="199"/>
      <c r="JYS24" s="199"/>
      <c r="JYT24" s="199"/>
      <c r="JYU24" s="199"/>
      <c r="JYV24" s="189"/>
      <c r="JYW24" s="209"/>
      <c r="JYX24" s="179"/>
      <c r="JYY24" s="179"/>
      <c r="JYZ24" s="179"/>
      <c r="JZA24" s="179"/>
      <c r="JZB24" s="179"/>
      <c r="JZC24" s="179"/>
      <c r="JZD24" s="199"/>
      <c r="JZE24" s="199"/>
      <c r="JZF24" s="199"/>
      <c r="JZG24" s="199"/>
      <c r="JZH24" s="199"/>
      <c r="JZI24" s="199"/>
      <c r="JZJ24" s="199"/>
      <c r="JZK24" s="199"/>
      <c r="JZL24" s="189"/>
      <c r="JZM24" s="209"/>
      <c r="JZN24" s="179"/>
      <c r="JZO24" s="179"/>
      <c r="JZP24" s="179"/>
      <c r="JZQ24" s="179"/>
      <c r="JZR24" s="179"/>
      <c r="JZS24" s="179"/>
      <c r="JZT24" s="199"/>
      <c r="JZU24" s="199"/>
      <c r="JZV24" s="199"/>
      <c r="JZW24" s="199"/>
      <c r="JZX24" s="199"/>
      <c r="JZY24" s="199"/>
      <c r="JZZ24" s="199"/>
      <c r="KAA24" s="199"/>
      <c r="KAB24" s="189"/>
      <c r="KAC24" s="209"/>
      <c r="KAD24" s="179"/>
      <c r="KAE24" s="179"/>
      <c r="KAF24" s="179"/>
      <c r="KAG24" s="179"/>
      <c r="KAH24" s="179"/>
      <c r="KAI24" s="179"/>
      <c r="KAJ24" s="199"/>
      <c r="KAK24" s="199"/>
      <c r="KAL24" s="199"/>
      <c r="KAM24" s="199"/>
      <c r="KAN24" s="199"/>
      <c r="KAO24" s="199"/>
      <c r="KAP24" s="199"/>
      <c r="KAQ24" s="199"/>
      <c r="KAR24" s="189"/>
      <c r="KAS24" s="209"/>
      <c r="KAT24" s="179"/>
      <c r="KAU24" s="179"/>
      <c r="KAV24" s="179"/>
      <c r="KAW24" s="179"/>
      <c r="KAX24" s="179"/>
      <c r="KAY24" s="179"/>
      <c r="KAZ24" s="199"/>
      <c r="KBA24" s="199"/>
      <c r="KBB24" s="199"/>
      <c r="KBC24" s="199"/>
      <c r="KBD24" s="199"/>
      <c r="KBE24" s="199"/>
      <c r="KBF24" s="199"/>
      <c r="KBG24" s="199"/>
      <c r="KBH24" s="189"/>
      <c r="KBI24" s="209"/>
      <c r="KBJ24" s="179"/>
      <c r="KBK24" s="179"/>
      <c r="KBL24" s="179"/>
      <c r="KBM24" s="179"/>
      <c r="KBN24" s="179"/>
      <c r="KBO24" s="179"/>
      <c r="KBP24" s="199"/>
      <c r="KBQ24" s="199"/>
      <c r="KBR24" s="199"/>
      <c r="KBS24" s="199"/>
      <c r="KBT24" s="199"/>
      <c r="KBU24" s="199"/>
      <c r="KBV24" s="199"/>
      <c r="KBW24" s="199"/>
      <c r="KBX24" s="189"/>
      <c r="KBY24" s="209"/>
      <c r="KBZ24" s="179"/>
      <c r="KCA24" s="179"/>
      <c r="KCB24" s="179"/>
      <c r="KCC24" s="179"/>
      <c r="KCD24" s="179"/>
      <c r="KCE24" s="179"/>
      <c r="KCF24" s="199"/>
      <c r="KCG24" s="199"/>
      <c r="KCH24" s="199"/>
      <c r="KCI24" s="199"/>
      <c r="KCJ24" s="199"/>
      <c r="KCK24" s="199"/>
      <c r="KCL24" s="199"/>
      <c r="KCM24" s="199"/>
      <c r="KCN24" s="189"/>
      <c r="KCO24" s="209"/>
      <c r="KCP24" s="179"/>
      <c r="KCQ24" s="179"/>
      <c r="KCR24" s="179"/>
      <c r="KCS24" s="179"/>
      <c r="KCT24" s="179"/>
      <c r="KCU24" s="179"/>
      <c r="KCV24" s="199"/>
      <c r="KCW24" s="199"/>
      <c r="KCX24" s="199"/>
      <c r="KCY24" s="199"/>
      <c r="KCZ24" s="199"/>
      <c r="KDA24" s="199"/>
      <c r="KDB24" s="199"/>
      <c r="KDC24" s="199"/>
      <c r="KDD24" s="189"/>
      <c r="KDE24" s="209"/>
      <c r="KDF24" s="179"/>
      <c r="KDG24" s="179"/>
      <c r="KDH24" s="179"/>
      <c r="KDI24" s="179"/>
      <c r="KDJ24" s="179"/>
      <c r="KDK24" s="179"/>
      <c r="KDL24" s="199"/>
      <c r="KDM24" s="199"/>
      <c r="KDN24" s="199"/>
      <c r="KDO24" s="199"/>
      <c r="KDP24" s="199"/>
      <c r="KDQ24" s="199"/>
      <c r="KDR24" s="199"/>
      <c r="KDS24" s="199"/>
      <c r="KDT24" s="189"/>
      <c r="KDU24" s="209"/>
      <c r="KDV24" s="179"/>
      <c r="KDW24" s="179"/>
      <c r="KDX24" s="179"/>
      <c r="KDY24" s="179"/>
      <c r="KDZ24" s="179"/>
      <c r="KEA24" s="179"/>
      <c r="KEB24" s="199"/>
      <c r="KEC24" s="199"/>
      <c r="KED24" s="199"/>
      <c r="KEE24" s="199"/>
      <c r="KEF24" s="199"/>
      <c r="KEG24" s="199"/>
      <c r="KEH24" s="199"/>
      <c r="KEI24" s="199"/>
      <c r="KEJ24" s="189"/>
      <c r="KEK24" s="209"/>
      <c r="KEL24" s="179"/>
      <c r="KEM24" s="179"/>
      <c r="KEN24" s="179"/>
      <c r="KEO24" s="179"/>
      <c r="KEP24" s="179"/>
      <c r="KEQ24" s="179"/>
      <c r="KER24" s="199"/>
      <c r="KES24" s="199"/>
      <c r="KET24" s="199"/>
      <c r="KEU24" s="199"/>
      <c r="KEV24" s="199"/>
      <c r="KEW24" s="199"/>
      <c r="KEX24" s="199"/>
      <c r="KEY24" s="199"/>
      <c r="KEZ24" s="189"/>
      <c r="KFA24" s="209"/>
      <c r="KFB24" s="179"/>
      <c r="KFC24" s="179"/>
      <c r="KFD24" s="179"/>
      <c r="KFE24" s="179"/>
      <c r="KFF24" s="179"/>
      <c r="KFG24" s="179"/>
      <c r="KFH24" s="199"/>
      <c r="KFI24" s="199"/>
      <c r="KFJ24" s="199"/>
      <c r="KFK24" s="199"/>
      <c r="KFL24" s="199"/>
      <c r="KFM24" s="199"/>
      <c r="KFN24" s="199"/>
      <c r="KFO24" s="199"/>
      <c r="KFP24" s="189"/>
      <c r="KFQ24" s="209"/>
      <c r="KFR24" s="179"/>
      <c r="KFS24" s="179"/>
      <c r="KFT24" s="179"/>
      <c r="KFU24" s="179"/>
      <c r="KFV24" s="179"/>
      <c r="KFW24" s="179"/>
      <c r="KFX24" s="199"/>
      <c r="KFY24" s="199"/>
      <c r="KFZ24" s="199"/>
      <c r="KGA24" s="199"/>
      <c r="KGB24" s="199"/>
      <c r="KGC24" s="199"/>
      <c r="KGD24" s="199"/>
      <c r="KGE24" s="199"/>
      <c r="KGF24" s="189"/>
      <c r="KGG24" s="209"/>
      <c r="KGH24" s="179"/>
      <c r="KGI24" s="179"/>
      <c r="KGJ24" s="179"/>
      <c r="KGK24" s="179"/>
      <c r="KGL24" s="179"/>
      <c r="KGM24" s="179"/>
      <c r="KGN24" s="199"/>
      <c r="KGO24" s="199"/>
      <c r="KGP24" s="199"/>
      <c r="KGQ24" s="199"/>
      <c r="KGR24" s="199"/>
      <c r="KGS24" s="199"/>
      <c r="KGT24" s="199"/>
      <c r="KGU24" s="199"/>
      <c r="KGV24" s="189"/>
      <c r="KGW24" s="209"/>
      <c r="KGX24" s="179"/>
      <c r="KGY24" s="179"/>
      <c r="KGZ24" s="179"/>
      <c r="KHA24" s="179"/>
      <c r="KHB24" s="179"/>
      <c r="KHC24" s="179"/>
      <c r="KHD24" s="199"/>
      <c r="KHE24" s="199"/>
      <c r="KHF24" s="199"/>
      <c r="KHG24" s="199"/>
      <c r="KHH24" s="199"/>
      <c r="KHI24" s="199"/>
      <c r="KHJ24" s="199"/>
      <c r="KHK24" s="199"/>
      <c r="KHL24" s="189"/>
      <c r="KHM24" s="209"/>
      <c r="KHN24" s="179"/>
      <c r="KHO24" s="179"/>
      <c r="KHP24" s="179"/>
      <c r="KHQ24" s="179"/>
      <c r="KHR24" s="179"/>
      <c r="KHS24" s="179"/>
      <c r="KHT24" s="199"/>
      <c r="KHU24" s="199"/>
      <c r="KHV24" s="199"/>
      <c r="KHW24" s="199"/>
      <c r="KHX24" s="199"/>
      <c r="KHY24" s="199"/>
      <c r="KHZ24" s="199"/>
      <c r="KIA24" s="199"/>
      <c r="KIB24" s="189"/>
      <c r="KIC24" s="209"/>
      <c r="KID24" s="179"/>
      <c r="KIE24" s="179"/>
      <c r="KIF24" s="179"/>
      <c r="KIG24" s="179"/>
      <c r="KIH24" s="179"/>
      <c r="KII24" s="179"/>
      <c r="KIJ24" s="199"/>
      <c r="KIK24" s="199"/>
      <c r="KIL24" s="199"/>
      <c r="KIM24" s="199"/>
      <c r="KIN24" s="199"/>
      <c r="KIO24" s="199"/>
      <c r="KIP24" s="199"/>
      <c r="KIQ24" s="199"/>
      <c r="KIR24" s="189"/>
      <c r="KIS24" s="209"/>
      <c r="KIT24" s="179"/>
      <c r="KIU24" s="179"/>
      <c r="KIV24" s="179"/>
      <c r="KIW24" s="179"/>
      <c r="KIX24" s="179"/>
      <c r="KIY24" s="179"/>
      <c r="KIZ24" s="199"/>
      <c r="KJA24" s="199"/>
      <c r="KJB24" s="199"/>
      <c r="KJC24" s="199"/>
      <c r="KJD24" s="199"/>
      <c r="KJE24" s="199"/>
      <c r="KJF24" s="199"/>
      <c r="KJG24" s="199"/>
      <c r="KJH24" s="189"/>
      <c r="KJI24" s="209"/>
      <c r="KJJ24" s="179"/>
      <c r="KJK24" s="179"/>
      <c r="KJL24" s="179"/>
      <c r="KJM24" s="179"/>
      <c r="KJN24" s="179"/>
      <c r="KJO24" s="179"/>
      <c r="KJP24" s="199"/>
      <c r="KJQ24" s="199"/>
      <c r="KJR24" s="199"/>
      <c r="KJS24" s="199"/>
      <c r="KJT24" s="199"/>
      <c r="KJU24" s="199"/>
      <c r="KJV24" s="199"/>
      <c r="KJW24" s="199"/>
      <c r="KJX24" s="189"/>
      <c r="KJY24" s="209"/>
      <c r="KJZ24" s="179"/>
      <c r="KKA24" s="179"/>
      <c r="KKB24" s="179"/>
      <c r="KKC24" s="179"/>
      <c r="KKD24" s="179"/>
      <c r="KKE24" s="179"/>
      <c r="KKF24" s="199"/>
      <c r="KKG24" s="199"/>
      <c r="KKH24" s="199"/>
      <c r="KKI24" s="199"/>
      <c r="KKJ24" s="199"/>
      <c r="KKK24" s="199"/>
      <c r="KKL24" s="199"/>
      <c r="KKM24" s="199"/>
      <c r="KKN24" s="189"/>
      <c r="KKO24" s="209"/>
      <c r="KKP24" s="179"/>
      <c r="KKQ24" s="179"/>
      <c r="KKR24" s="179"/>
      <c r="KKS24" s="179"/>
      <c r="KKT24" s="179"/>
      <c r="KKU24" s="179"/>
      <c r="KKV24" s="199"/>
      <c r="KKW24" s="199"/>
      <c r="KKX24" s="199"/>
      <c r="KKY24" s="199"/>
      <c r="KKZ24" s="199"/>
      <c r="KLA24" s="199"/>
      <c r="KLB24" s="199"/>
      <c r="KLC24" s="199"/>
      <c r="KLD24" s="189"/>
      <c r="KLE24" s="209"/>
      <c r="KLF24" s="179"/>
      <c r="KLG24" s="179"/>
      <c r="KLH24" s="179"/>
      <c r="KLI24" s="179"/>
      <c r="KLJ24" s="179"/>
      <c r="KLK24" s="179"/>
      <c r="KLL24" s="199"/>
      <c r="KLM24" s="199"/>
      <c r="KLN24" s="199"/>
      <c r="KLO24" s="199"/>
      <c r="KLP24" s="199"/>
      <c r="KLQ24" s="199"/>
      <c r="KLR24" s="199"/>
      <c r="KLS24" s="199"/>
      <c r="KLT24" s="189"/>
      <c r="KLU24" s="209"/>
      <c r="KLV24" s="179"/>
      <c r="KLW24" s="179"/>
      <c r="KLX24" s="179"/>
      <c r="KLY24" s="179"/>
      <c r="KLZ24" s="179"/>
      <c r="KMA24" s="179"/>
      <c r="KMB24" s="199"/>
      <c r="KMC24" s="199"/>
      <c r="KMD24" s="199"/>
      <c r="KME24" s="199"/>
      <c r="KMF24" s="199"/>
      <c r="KMG24" s="199"/>
      <c r="KMH24" s="199"/>
      <c r="KMI24" s="199"/>
      <c r="KMJ24" s="189"/>
      <c r="KMK24" s="209"/>
      <c r="KML24" s="179"/>
      <c r="KMM24" s="179"/>
      <c r="KMN24" s="179"/>
      <c r="KMO24" s="179"/>
      <c r="KMP24" s="179"/>
      <c r="KMQ24" s="179"/>
      <c r="KMR24" s="199"/>
      <c r="KMS24" s="199"/>
      <c r="KMT24" s="199"/>
      <c r="KMU24" s="199"/>
      <c r="KMV24" s="199"/>
      <c r="KMW24" s="199"/>
      <c r="KMX24" s="199"/>
      <c r="KMY24" s="199"/>
      <c r="KMZ24" s="189"/>
      <c r="KNA24" s="209"/>
      <c r="KNB24" s="179"/>
      <c r="KNC24" s="179"/>
      <c r="KND24" s="179"/>
      <c r="KNE24" s="179"/>
      <c r="KNF24" s="179"/>
      <c r="KNG24" s="179"/>
      <c r="KNH24" s="199"/>
      <c r="KNI24" s="199"/>
      <c r="KNJ24" s="199"/>
      <c r="KNK24" s="199"/>
      <c r="KNL24" s="199"/>
      <c r="KNM24" s="199"/>
      <c r="KNN24" s="199"/>
      <c r="KNO24" s="199"/>
      <c r="KNP24" s="189"/>
      <c r="KNQ24" s="209"/>
      <c r="KNR24" s="179"/>
      <c r="KNS24" s="179"/>
      <c r="KNT24" s="179"/>
      <c r="KNU24" s="179"/>
      <c r="KNV24" s="179"/>
      <c r="KNW24" s="179"/>
      <c r="KNX24" s="199"/>
      <c r="KNY24" s="199"/>
      <c r="KNZ24" s="199"/>
      <c r="KOA24" s="199"/>
      <c r="KOB24" s="199"/>
      <c r="KOC24" s="199"/>
      <c r="KOD24" s="199"/>
      <c r="KOE24" s="199"/>
      <c r="KOF24" s="189"/>
      <c r="KOG24" s="209"/>
      <c r="KOH24" s="179"/>
      <c r="KOI24" s="179"/>
      <c r="KOJ24" s="179"/>
      <c r="KOK24" s="179"/>
      <c r="KOL24" s="179"/>
      <c r="KOM24" s="179"/>
      <c r="KON24" s="199"/>
      <c r="KOO24" s="199"/>
      <c r="KOP24" s="199"/>
      <c r="KOQ24" s="199"/>
      <c r="KOR24" s="199"/>
      <c r="KOS24" s="199"/>
      <c r="KOT24" s="199"/>
      <c r="KOU24" s="199"/>
      <c r="KOV24" s="189"/>
      <c r="KOW24" s="209"/>
      <c r="KOX24" s="179"/>
      <c r="KOY24" s="179"/>
      <c r="KOZ24" s="179"/>
      <c r="KPA24" s="179"/>
      <c r="KPB24" s="179"/>
      <c r="KPC24" s="179"/>
      <c r="KPD24" s="199"/>
      <c r="KPE24" s="199"/>
      <c r="KPF24" s="199"/>
      <c r="KPG24" s="199"/>
      <c r="KPH24" s="199"/>
      <c r="KPI24" s="199"/>
      <c r="KPJ24" s="199"/>
      <c r="KPK24" s="199"/>
      <c r="KPL24" s="189"/>
      <c r="KPM24" s="209"/>
      <c r="KPN24" s="179"/>
      <c r="KPO24" s="179"/>
      <c r="KPP24" s="179"/>
      <c r="KPQ24" s="179"/>
      <c r="KPR24" s="179"/>
      <c r="KPS24" s="179"/>
      <c r="KPT24" s="199"/>
      <c r="KPU24" s="199"/>
      <c r="KPV24" s="199"/>
      <c r="KPW24" s="199"/>
      <c r="KPX24" s="199"/>
      <c r="KPY24" s="199"/>
      <c r="KPZ24" s="199"/>
      <c r="KQA24" s="199"/>
      <c r="KQB24" s="189"/>
      <c r="KQC24" s="209"/>
      <c r="KQD24" s="179"/>
      <c r="KQE24" s="179"/>
      <c r="KQF24" s="179"/>
      <c r="KQG24" s="179"/>
      <c r="KQH24" s="179"/>
      <c r="KQI24" s="179"/>
      <c r="KQJ24" s="199"/>
      <c r="KQK24" s="199"/>
      <c r="KQL24" s="199"/>
      <c r="KQM24" s="199"/>
      <c r="KQN24" s="199"/>
      <c r="KQO24" s="199"/>
      <c r="KQP24" s="199"/>
      <c r="KQQ24" s="199"/>
      <c r="KQR24" s="189"/>
      <c r="KQS24" s="209"/>
      <c r="KQT24" s="179"/>
      <c r="KQU24" s="179"/>
      <c r="KQV24" s="179"/>
      <c r="KQW24" s="179"/>
      <c r="KQX24" s="179"/>
      <c r="KQY24" s="179"/>
      <c r="KQZ24" s="199"/>
      <c r="KRA24" s="199"/>
      <c r="KRB24" s="199"/>
      <c r="KRC24" s="199"/>
      <c r="KRD24" s="199"/>
      <c r="KRE24" s="199"/>
      <c r="KRF24" s="199"/>
      <c r="KRG24" s="199"/>
      <c r="KRH24" s="189"/>
      <c r="KRI24" s="209"/>
      <c r="KRJ24" s="179"/>
      <c r="KRK24" s="179"/>
      <c r="KRL24" s="179"/>
      <c r="KRM24" s="179"/>
      <c r="KRN24" s="179"/>
      <c r="KRO24" s="179"/>
      <c r="KRP24" s="199"/>
      <c r="KRQ24" s="199"/>
      <c r="KRR24" s="199"/>
      <c r="KRS24" s="199"/>
      <c r="KRT24" s="199"/>
      <c r="KRU24" s="199"/>
      <c r="KRV24" s="199"/>
      <c r="KRW24" s="199"/>
      <c r="KRX24" s="189"/>
      <c r="KRY24" s="209"/>
      <c r="KRZ24" s="179"/>
      <c r="KSA24" s="179"/>
      <c r="KSB24" s="179"/>
      <c r="KSC24" s="179"/>
      <c r="KSD24" s="179"/>
      <c r="KSE24" s="179"/>
      <c r="KSF24" s="199"/>
      <c r="KSG24" s="199"/>
      <c r="KSH24" s="199"/>
      <c r="KSI24" s="199"/>
      <c r="KSJ24" s="199"/>
      <c r="KSK24" s="199"/>
      <c r="KSL24" s="199"/>
      <c r="KSM24" s="199"/>
      <c r="KSN24" s="189"/>
      <c r="KSO24" s="209"/>
      <c r="KSP24" s="179"/>
      <c r="KSQ24" s="179"/>
      <c r="KSR24" s="179"/>
      <c r="KSS24" s="179"/>
      <c r="KST24" s="179"/>
      <c r="KSU24" s="179"/>
      <c r="KSV24" s="199"/>
      <c r="KSW24" s="199"/>
      <c r="KSX24" s="199"/>
      <c r="KSY24" s="199"/>
      <c r="KSZ24" s="199"/>
      <c r="KTA24" s="199"/>
      <c r="KTB24" s="199"/>
      <c r="KTC24" s="199"/>
      <c r="KTD24" s="189"/>
      <c r="KTE24" s="209"/>
      <c r="KTF24" s="179"/>
      <c r="KTG24" s="179"/>
      <c r="KTH24" s="179"/>
      <c r="KTI24" s="179"/>
      <c r="KTJ24" s="179"/>
      <c r="KTK24" s="179"/>
      <c r="KTL24" s="199"/>
      <c r="KTM24" s="199"/>
      <c r="KTN24" s="199"/>
      <c r="KTO24" s="199"/>
      <c r="KTP24" s="199"/>
      <c r="KTQ24" s="199"/>
      <c r="KTR24" s="199"/>
      <c r="KTS24" s="199"/>
      <c r="KTT24" s="189"/>
      <c r="KTU24" s="209"/>
      <c r="KTV24" s="179"/>
      <c r="KTW24" s="179"/>
      <c r="KTX24" s="179"/>
      <c r="KTY24" s="179"/>
      <c r="KTZ24" s="179"/>
      <c r="KUA24" s="179"/>
      <c r="KUB24" s="199"/>
      <c r="KUC24" s="199"/>
      <c r="KUD24" s="199"/>
      <c r="KUE24" s="199"/>
      <c r="KUF24" s="199"/>
      <c r="KUG24" s="199"/>
      <c r="KUH24" s="199"/>
      <c r="KUI24" s="199"/>
      <c r="KUJ24" s="189"/>
      <c r="KUK24" s="209"/>
      <c r="KUL24" s="179"/>
      <c r="KUM24" s="179"/>
      <c r="KUN24" s="179"/>
      <c r="KUO24" s="179"/>
      <c r="KUP24" s="179"/>
      <c r="KUQ24" s="179"/>
      <c r="KUR24" s="199"/>
      <c r="KUS24" s="199"/>
      <c r="KUT24" s="199"/>
      <c r="KUU24" s="199"/>
      <c r="KUV24" s="199"/>
      <c r="KUW24" s="199"/>
      <c r="KUX24" s="199"/>
      <c r="KUY24" s="199"/>
      <c r="KUZ24" s="189"/>
      <c r="KVA24" s="209"/>
      <c r="KVB24" s="179"/>
      <c r="KVC24" s="179"/>
      <c r="KVD24" s="179"/>
      <c r="KVE24" s="179"/>
      <c r="KVF24" s="179"/>
      <c r="KVG24" s="179"/>
      <c r="KVH24" s="199"/>
      <c r="KVI24" s="199"/>
      <c r="KVJ24" s="199"/>
      <c r="KVK24" s="199"/>
      <c r="KVL24" s="199"/>
      <c r="KVM24" s="199"/>
      <c r="KVN24" s="199"/>
      <c r="KVO24" s="199"/>
      <c r="KVP24" s="189"/>
      <c r="KVQ24" s="209"/>
      <c r="KVR24" s="179"/>
      <c r="KVS24" s="179"/>
      <c r="KVT24" s="179"/>
      <c r="KVU24" s="179"/>
      <c r="KVV24" s="179"/>
      <c r="KVW24" s="179"/>
      <c r="KVX24" s="199"/>
      <c r="KVY24" s="199"/>
      <c r="KVZ24" s="199"/>
      <c r="KWA24" s="199"/>
      <c r="KWB24" s="199"/>
      <c r="KWC24" s="199"/>
      <c r="KWD24" s="199"/>
      <c r="KWE24" s="199"/>
      <c r="KWF24" s="189"/>
      <c r="KWG24" s="209"/>
      <c r="KWH24" s="179"/>
      <c r="KWI24" s="179"/>
      <c r="KWJ24" s="179"/>
      <c r="KWK24" s="179"/>
      <c r="KWL24" s="179"/>
      <c r="KWM24" s="179"/>
      <c r="KWN24" s="199"/>
      <c r="KWO24" s="199"/>
      <c r="KWP24" s="199"/>
      <c r="KWQ24" s="199"/>
      <c r="KWR24" s="199"/>
      <c r="KWS24" s="199"/>
      <c r="KWT24" s="199"/>
      <c r="KWU24" s="199"/>
      <c r="KWV24" s="189"/>
      <c r="KWW24" s="209"/>
      <c r="KWX24" s="179"/>
      <c r="KWY24" s="179"/>
      <c r="KWZ24" s="179"/>
      <c r="KXA24" s="179"/>
      <c r="KXB24" s="179"/>
      <c r="KXC24" s="179"/>
      <c r="KXD24" s="199"/>
      <c r="KXE24" s="199"/>
      <c r="KXF24" s="199"/>
      <c r="KXG24" s="199"/>
      <c r="KXH24" s="199"/>
      <c r="KXI24" s="199"/>
      <c r="KXJ24" s="199"/>
      <c r="KXK24" s="199"/>
      <c r="KXL24" s="189"/>
      <c r="KXM24" s="209"/>
      <c r="KXN24" s="179"/>
      <c r="KXO24" s="179"/>
      <c r="KXP24" s="179"/>
      <c r="KXQ24" s="179"/>
      <c r="KXR24" s="179"/>
      <c r="KXS24" s="179"/>
      <c r="KXT24" s="199"/>
      <c r="KXU24" s="199"/>
      <c r="KXV24" s="199"/>
      <c r="KXW24" s="199"/>
      <c r="KXX24" s="199"/>
      <c r="KXY24" s="199"/>
      <c r="KXZ24" s="199"/>
      <c r="KYA24" s="199"/>
      <c r="KYB24" s="189"/>
      <c r="KYC24" s="209"/>
      <c r="KYD24" s="179"/>
      <c r="KYE24" s="179"/>
      <c r="KYF24" s="179"/>
      <c r="KYG24" s="179"/>
      <c r="KYH24" s="179"/>
      <c r="KYI24" s="179"/>
      <c r="KYJ24" s="199"/>
      <c r="KYK24" s="199"/>
      <c r="KYL24" s="199"/>
      <c r="KYM24" s="199"/>
      <c r="KYN24" s="199"/>
      <c r="KYO24" s="199"/>
      <c r="KYP24" s="199"/>
      <c r="KYQ24" s="199"/>
      <c r="KYR24" s="189"/>
      <c r="KYS24" s="209"/>
      <c r="KYT24" s="179"/>
      <c r="KYU24" s="179"/>
      <c r="KYV24" s="179"/>
      <c r="KYW24" s="179"/>
      <c r="KYX24" s="179"/>
      <c r="KYY24" s="179"/>
      <c r="KYZ24" s="199"/>
      <c r="KZA24" s="199"/>
      <c r="KZB24" s="199"/>
      <c r="KZC24" s="199"/>
      <c r="KZD24" s="199"/>
      <c r="KZE24" s="199"/>
      <c r="KZF24" s="199"/>
      <c r="KZG24" s="199"/>
      <c r="KZH24" s="189"/>
      <c r="KZI24" s="209"/>
      <c r="KZJ24" s="179"/>
      <c r="KZK24" s="179"/>
      <c r="KZL24" s="179"/>
      <c r="KZM24" s="179"/>
      <c r="KZN24" s="179"/>
      <c r="KZO24" s="179"/>
      <c r="KZP24" s="199"/>
      <c r="KZQ24" s="199"/>
      <c r="KZR24" s="199"/>
      <c r="KZS24" s="199"/>
      <c r="KZT24" s="199"/>
      <c r="KZU24" s="199"/>
      <c r="KZV24" s="199"/>
      <c r="KZW24" s="199"/>
      <c r="KZX24" s="189"/>
      <c r="KZY24" s="209"/>
      <c r="KZZ24" s="179"/>
      <c r="LAA24" s="179"/>
      <c r="LAB24" s="179"/>
      <c r="LAC24" s="179"/>
      <c r="LAD24" s="179"/>
      <c r="LAE24" s="179"/>
      <c r="LAF24" s="199"/>
      <c r="LAG24" s="199"/>
      <c r="LAH24" s="199"/>
      <c r="LAI24" s="199"/>
      <c r="LAJ24" s="199"/>
      <c r="LAK24" s="199"/>
      <c r="LAL24" s="199"/>
      <c r="LAM24" s="199"/>
      <c r="LAN24" s="189"/>
      <c r="LAO24" s="209"/>
      <c r="LAP24" s="179"/>
      <c r="LAQ24" s="179"/>
      <c r="LAR24" s="179"/>
      <c r="LAS24" s="179"/>
      <c r="LAT24" s="179"/>
      <c r="LAU24" s="179"/>
      <c r="LAV24" s="199"/>
      <c r="LAW24" s="199"/>
      <c r="LAX24" s="199"/>
      <c r="LAY24" s="199"/>
      <c r="LAZ24" s="199"/>
      <c r="LBA24" s="199"/>
      <c r="LBB24" s="199"/>
      <c r="LBC24" s="199"/>
      <c r="LBD24" s="189"/>
      <c r="LBE24" s="209"/>
      <c r="LBF24" s="179"/>
      <c r="LBG24" s="179"/>
      <c r="LBH24" s="179"/>
      <c r="LBI24" s="179"/>
      <c r="LBJ24" s="179"/>
      <c r="LBK24" s="179"/>
      <c r="LBL24" s="199"/>
      <c r="LBM24" s="199"/>
      <c r="LBN24" s="199"/>
      <c r="LBO24" s="199"/>
      <c r="LBP24" s="199"/>
      <c r="LBQ24" s="199"/>
      <c r="LBR24" s="199"/>
      <c r="LBS24" s="199"/>
      <c r="LBT24" s="189"/>
      <c r="LBU24" s="209"/>
      <c r="LBV24" s="179"/>
      <c r="LBW24" s="179"/>
      <c r="LBX24" s="179"/>
      <c r="LBY24" s="179"/>
      <c r="LBZ24" s="179"/>
      <c r="LCA24" s="179"/>
      <c r="LCB24" s="199"/>
      <c r="LCC24" s="199"/>
      <c r="LCD24" s="199"/>
      <c r="LCE24" s="199"/>
      <c r="LCF24" s="199"/>
      <c r="LCG24" s="199"/>
      <c r="LCH24" s="199"/>
      <c r="LCI24" s="199"/>
      <c r="LCJ24" s="189"/>
      <c r="LCK24" s="209"/>
      <c r="LCL24" s="179"/>
      <c r="LCM24" s="179"/>
      <c r="LCN24" s="179"/>
      <c r="LCO24" s="179"/>
      <c r="LCP24" s="179"/>
      <c r="LCQ24" s="179"/>
      <c r="LCR24" s="199"/>
      <c r="LCS24" s="199"/>
      <c r="LCT24" s="199"/>
      <c r="LCU24" s="199"/>
      <c r="LCV24" s="199"/>
      <c r="LCW24" s="199"/>
      <c r="LCX24" s="199"/>
      <c r="LCY24" s="199"/>
      <c r="LCZ24" s="189"/>
      <c r="LDA24" s="209"/>
      <c r="LDB24" s="179"/>
      <c r="LDC24" s="179"/>
      <c r="LDD24" s="179"/>
      <c r="LDE24" s="179"/>
      <c r="LDF24" s="179"/>
      <c r="LDG24" s="179"/>
      <c r="LDH24" s="199"/>
      <c r="LDI24" s="199"/>
      <c r="LDJ24" s="199"/>
      <c r="LDK24" s="199"/>
      <c r="LDL24" s="199"/>
      <c r="LDM24" s="199"/>
      <c r="LDN24" s="199"/>
      <c r="LDO24" s="199"/>
      <c r="LDP24" s="189"/>
      <c r="LDQ24" s="209"/>
      <c r="LDR24" s="179"/>
      <c r="LDS24" s="179"/>
      <c r="LDT24" s="179"/>
      <c r="LDU24" s="179"/>
      <c r="LDV24" s="179"/>
      <c r="LDW24" s="179"/>
      <c r="LDX24" s="199"/>
      <c r="LDY24" s="199"/>
      <c r="LDZ24" s="199"/>
      <c r="LEA24" s="199"/>
      <c r="LEB24" s="199"/>
      <c r="LEC24" s="199"/>
      <c r="LED24" s="199"/>
      <c r="LEE24" s="199"/>
      <c r="LEF24" s="189"/>
      <c r="LEG24" s="209"/>
      <c r="LEH24" s="179"/>
      <c r="LEI24" s="179"/>
      <c r="LEJ24" s="179"/>
      <c r="LEK24" s="179"/>
      <c r="LEL24" s="179"/>
      <c r="LEM24" s="179"/>
      <c r="LEN24" s="199"/>
      <c r="LEO24" s="199"/>
      <c r="LEP24" s="199"/>
      <c r="LEQ24" s="199"/>
      <c r="LER24" s="199"/>
      <c r="LES24" s="199"/>
      <c r="LET24" s="199"/>
      <c r="LEU24" s="199"/>
      <c r="LEV24" s="189"/>
      <c r="LEW24" s="209"/>
      <c r="LEX24" s="179"/>
      <c r="LEY24" s="179"/>
      <c r="LEZ24" s="179"/>
      <c r="LFA24" s="179"/>
      <c r="LFB24" s="179"/>
      <c r="LFC24" s="179"/>
      <c r="LFD24" s="199"/>
      <c r="LFE24" s="199"/>
      <c r="LFF24" s="199"/>
      <c r="LFG24" s="199"/>
      <c r="LFH24" s="199"/>
      <c r="LFI24" s="199"/>
      <c r="LFJ24" s="199"/>
      <c r="LFK24" s="199"/>
      <c r="LFL24" s="189"/>
      <c r="LFM24" s="209"/>
      <c r="LFN24" s="179"/>
      <c r="LFO24" s="179"/>
      <c r="LFP24" s="179"/>
      <c r="LFQ24" s="179"/>
      <c r="LFR24" s="179"/>
      <c r="LFS24" s="179"/>
      <c r="LFT24" s="199"/>
      <c r="LFU24" s="199"/>
      <c r="LFV24" s="199"/>
      <c r="LFW24" s="199"/>
      <c r="LFX24" s="199"/>
      <c r="LFY24" s="199"/>
      <c r="LFZ24" s="199"/>
      <c r="LGA24" s="199"/>
      <c r="LGB24" s="189"/>
      <c r="LGC24" s="209"/>
      <c r="LGD24" s="179"/>
      <c r="LGE24" s="179"/>
      <c r="LGF24" s="179"/>
      <c r="LGG24" s="179"/>
      <c r="LGH24" s="179"/>
      <c r="LGI24" s="179"/>
      <c r="LGJ24" s="199"/>
      <c r="LGK24" s="199"/>
      <c r="LGL24" s="199"/>
      <c r="LGM24" s="199"/>
      <c r="LGN24" s="199"/>
      <c r="LGO24" s="199"/>
      <c r="LGP24" s="199"/>
      <c r="LGQ24" s="199"/>
      <c r="LGR24" s="189"/>
      <c r="LGS24" s="209"/>
      <c r="LGT24" s="179"/>
      <c r="LGU24" s="179"/>
      <c r="LGV24" s="179"/>
      <c r="LGW24" s="179"/>
      <c r="LGX24" s="179"/>
      <c r="LGY24" s="179"/>
      <c r="LGZ24" s="199"/>
      <c r="LHA24" s="199"/>
      <c r="LHB24" s="199"/>
      <c r="LHC24" s="199"/>
      <c r="LHD24" s="199"/>
      <c r="LHE24" s="199"/>
      <c r="LHF24" s="199"/>
      <c r="LHG24" s="199"/>
      <c r="LHH24" s="189"/>
      <c r="LHI24" s="209"/>
      <c r="LHJ24" s="179"/>
      <c r="LHK24" s="179"/>
      <c r="LHL24" s="179"/>
      <c r="LHM24" s="179"/>
      <c r="LHN24" s="179"/>
      <c r="LHO24" s="179"/>
      <c r="LHP24" s="199"/>
      <c r="LHQ24" s="199"/>
      <c r="LHR24" s="199"/>
      <c r="LHS24" s="199"/>
      <c r="LHT24" s="199"/>
      <c r="LHU24" s="199"/>
      <c r="LHV24" s="199"/>
      <c r="LHW24" s="199"/>
      <c r="LHX24" s="189"/>
      <c r="LHY24" s="209"/>
      <c r="LHZ24" s="179"/>
      <c r="LIA24" s="179"/>
      <c r="LIB24" s="179"/>
      <c r="LIC24" s="179"/>
      <c r="LID24" s="179"/>
      <c r="LIE24" s="179"/>
      <c r="LIF24" s="199"/>
      <c r="LIG24" s="199"/>
      <c r="LIH24" s="199"/>
      <c r="LII24" s="199"/>
      <c r="LIJ24" s="199"/>
      <c r="LIK24" s="199"/>
      <c r="LIL24" s="199"/>
      <c r="LIM24" s="199"/>
      <c r="LIN24" s="189"/>
      <c r="LIO24" s="209"/>
      <c r="LIP24" s="179"/>
      <c r="LIQ24" s="179"/>
      <c r="LIR24" s="179"/>
      <c r="LIS24" s="179"/>
      <c r="LIT24" s="179"/>
      <c r="LIU24" s="179"/>
      <c r="LIV24" s="199"/>
      <c r="LIW24" s="199"/>
      <c r="LIX24" s="199"/>
      <c r="LIY24" s="199"/>
      <c r="LIZ24" s="199"/>
      <c r="LJA24" s="199"/>
      <c r="LJB24" s="199"/>
      <c r="LJC24" s="199"/>
      <c r="LJD24" s="189"/>
      <c r="LJE24" s="209"/>
      <c r="LJF24" s="179"/>
      <c r="LJG24" s="179"/>
      <c r="LJH24" s="179"/>
      <c r="LJI24" s="179"/>
      <c r="LJJ24" s="179"/>
      <c r="LJK24" s="179"/>
      <c r="LJL24" s="199"/>
      <c r="LJM24" s="199"/>
      <c r="LJN24" s="199"/>
      <c r="LJO24" s="199"/>
      <c r="LJP24" s="199"/>
      <c r="LJQ24" s="199"/>
      <c r="LJR24" s="199"/>
      <c r="LJS24" s="199"/>
      <c r="LJT24" s="189"/>
      <c r="LJU24" s="209"/>
      <c r="LJV24" s="179"/>
      <c r="LJW24" s="179"/>
      <c r="LJX24" s="179"/>
      <c r="LJY24" s="179"/>
      <c r="LJZ24" s="179"/>
      <c r="LKA24" s="179"/>
      <c r="LKB24" s="199"/>
      <c r="LKC24" s="199"/>
      <c r="LKD24" s="199"/>
      <c r="LKE24" s="199"/>
      <c r="LKF24" s="199"/>
      <c r="LKG24" s="199"/>
      <c r="LKH24" s="199"/>
      <c r="LKI24" s="199"/>
      <c r="LKJ24" s="189"/>
      <c r="LKK24" s="209"/>
      <c r="LKL24" s="179"/>
      <c r="LKM24" s="179"/>
      <c r="LKN24" s="179"/>
      <c r="LKO24" s="179"/>
      <c r="LKP24" s="179"/>
      <c r="LKQ24" s="179"/>
      <c r="LKR24" s="199"/>
      <c r="LKS24" s="199"/>
      <c r="LKT24" s="199"/>
      <c r="LKU24" s="199"/>
      <c r="LKV24" s="199"/>
      <c r="LKW24" s="199"/>
      <c r="LKX24" s="199"/>
      <c r="LKY24" s="199"/>
      <c r="LKZ24" s="189"/>
      <c r="LLA24" s="209"/>
      <c r="LLB24" s="179"/>
      <c r="LLC24" s="179"/>
      <c r="LLD24" s="179"/>
      <c r="LLE24" s="179"/>
      <c r="LLF24" s="179"/>
      <c r="LLG24" s="179"/>
      <c r="LLH24" s="199"/>
      <c r="LLI24" s="199"/>
      <c r="LLJ24" s="199"/>
      <c r="LLK24" s="199"/>
      <c r="LLL24" s="199"/>
      <c r="LLM24" s="199"/>
      <c r="LLN24" s="199"/>
      <c r="LLO24" s="199"/>
      <c r="LLP24" s="189"/>
      <c r="LLQ24" s="209"/>
      <c r="LLR24" s="179"/>
      <c r="LLS24" s="179"/>
      <c r="LLT24" s="179"/>
      <c r="LLU24" s="179"/>
      <c r="LLV24" s="179"/>
      <c r="LLW24" s="179"/>
      <c r="LLX24" s="199"/>
      <c r="LLY24" s="199"/>
      <c r="LLZ24" s="199"/>
      <c r="LMA24" s="199"/>
      <c r="LMB24" s="199"/>
      <c r="LMC24" s="199"/>
      <c r="LMD24" s="199"/>
      <c r="LME24" s="199"/>
      <c r="LMF24" s="189"/>
      <c r="LMG24" s="209"/>
      <c r="LMH24" s="179"/>
      <c r="LMI24" s="179"/>
      <c r="LMJ24" s="179"/>
      <c r="LMK24" s="179"/>
      <c r="LML24" s="179"/>
      <c r="LMM24" s="179"/>
      <c r="LMN24" s="199"/>
      <c r="LMO24" s="199"/>
      <c r="LMP24" s="199"/>
      <c r="LMQ24" s="199"/>
      <c r="LMR24" s="199"/>
      <c r="LMS24" s="199"/>
      <c r="LMT24" s="199"/>
      <c r="LMU24" s="199"/>
      <c r="LMV24" s="189"/>
      <c r="LMW24" s="209"/>
      <c r="LMX24" s="179"/>
      <c r="LMY24" s="179"/>
      <c r="LMZ24" s="179"/>
      <c r="LNA24" s="179"/>
      <c r="LNB24" s="179"/>
      <c r="LNC24" s="179"/>
      <c r="LND24" s="199"/>
      <c r="LNE24" s="199"/>
      <c r="LNF24" s="199"/>
      <c r="LNG24" s="199"/>
      <c r="LNH24" s="199"/>
      <c r="LNI24" s="199"/>
      <c r="LNJ24" s="199"/>
      <c r="LNK24" s="199"/>
      <c r="LNL24" s="189"/>
      <c r="LNM24" s="209"/>
      <c r="LNN24" s="179"/>
      <c r="LNO24" s="179"/>
      <c r="LNP24" s="179"/>
      <c r="LNQ24" s="179"/>
      <c r="LNR24" s="179"/>
      <c r="LNS24" s="179"/>
      <c r="LNT24" s="199"/>
      <c r="LNU24" s="199"/>
      <c r="LNV24" s="199"/>
      <c r="LNW24" s="199"/>
      <c r="LNX24" s="199"/>
      <c r="LNY24" s="199"/>
      <c r="LNZ24" s="199"/>
      <c r="LOA24" s="199"/>
      <c r="LOB24" s="189"/>
      <c r="LOC24" s="209"/>
      <c r="LOD24" s="179"/>
      <c r="LOE24" s="179"/>
      <c r="LOF24" s="179"/>
      <c r="LOG24" s="179"/>
      <c r="LOH24" s="179"/>
      <c r="LOI24" s="179"/>
      <c r="LOJ24" s="199"/>
      <c r="LOK24" s="199"/>
      <c r="LOL24" s="199"/>
      <c r="LOM24" s="199"/>
      <c r="LON24" s="199"/>
      <c r="LOO24" s="199"/>
      <c r="LOP24" s="199"/>
      <c r="LOQ24" s="199"/>
      <c r="LOR24" s="189"/>
      <c r="LOS24" s="209"/>
      <c r="LOT24" s="179"/>
      <c r="LOU24" s="179"/>
      <c r="LOV24" s="179"/>
      <c r="LOW24" s="179"/>
      <c r="LOX24" s="179"/>
      <c r="LOY24" s="179"/>
      <c r="LOZ24" s="199"/>
      <c r="LPA24" s="199"/>
      <c r="LPB24" s="199"/>
      <c r="LPC24" s="199"/>
      <c r="LPD24" s="199"/>
      <c r="LPE24" s="199"/>
      <c r="LPF24" s="199"/>
      <c r="LPG24" s="199"/>
      <c r="LPH24" s="189"/>
      <c r="LPI24" s="209"/>
      <c r="LPJ24" s="179"/>
      <c r="LPK24" s="179"/>
      <c r="LPL24" s="179"/>
      <c r="LPM24" s="179"/>
      <c r="LPN24" s="179"/>
      <c r="LPO24" s="179"/>
      <c r="LPP24" s="199"/>
      <c r="LPQ24" s="199"/>
      <c r="LPR24" s="199"/>
      <c r="LPS24" s="199"/>
      <c r="LPT24" s="199"/>
      <c r="LPU24" s="199"/>
      <c r="LPV24" s="199"/>
      <c r="LPW24" s="199"/>
      <c r="LPX24" s="189"/>
      <c r="LPY24" s="209"/>
      <c r="LPZ24" s="179"/>
      <c r="LQA24" s="179"/>
      <c r="LQB24" s="179"/>
      <c r="LQC24" s="179"/>
      <c r="LQD24" s="179"/>
      <c r="LQE24" s="179"/>
      <c r="LQF24" s="199"/>
      <c r="LQG24" s="199"/>
      <c r="LQH24" s="199"/>
      <c r="LQI24" s="199"/>
      <c r="LQJ24" s="199"/>
      <c r="LQK24" s="199"/>
      <c r="LQL24" s="199"/>
      <c r="LQM24" s="199"/>
      <c r="LQN24" s="189"/>
      <c r="LQO24" s="209"/>
      <c r="LQP24" s="179"/>
      <c r="LQQ24" s="179"/>
      <c r="LQR24" s="179"/>
      <c r="LQS24" s="179"/>
      <c r="LQT24" s="179"/>
      <c r="LQU24" s="179"/>
      <c r="LQV24" s="199"/>
      <c r="LQW24" s="199"/>
      <c r="LQX24" s="199"/>
      <c r="LQY24" s="199"/>
      <c r="LQZ24" s="199"/>
      <c r="LRA24" s="199"/>
      <c r="LRB24" s="199"/>
      <c r="LRC24" s="199"/>
      <c r="LRD24" s="189"/>
      <c r="LRE24" s="209"/>
      <c r="LRF24" s="179"/>
      <c r="LRG24" s="179"/>
      <c r="LRH24" s="179"/>
      <c r="LRI24" s="179"/>
      <c r="LRJ24" s="179"/>
      <c r="LRK24" s="179"/>
      <c r="LRL24" s="199"/>
      <c r="LRM24" s="199"/>
      <c r="LRN24" s="199"/>
      <c r="LRO24" s="199"/>
      <c r="LRP24" s="199"/>
      <c r="LRQ24" s="199"/>
      <c r="LRR24" s="199"/>
      <c r="LRS24" s="199"/>
      <c r="LRT24" s="189"/>
      <c r="LRU24" s="209"/>
      <c r="LRV24" s="179"/>
      <c r="LRW24" s="179"/>
      <c r="LRX24" s="179"/>
      <c r="LRY24" s="179"/>
      <c r="LRZ24" s="179"/>
      <c r="LSA24" s="179"/>
      <c r="LSB24" s="199"/>
      <c r="LSC24" s="199"/>
      <c r="LSD24" s="199"/>
      <c r="LSE24" s="199"/>
      <c r="LSF24" s="199"/>
      <c r="LSG24" s="199"/>
      <c r="LSH24" s="199"/>
      <c r="LSI24" s="199"/>
      <c r="LSJ24" s="189"/>
      <c r="LSK24" s="209"/>
      <c r="LSL24" s="179"/>
      <c r="LSM24" s="179"/>
      <c r="LSN24" s="179"/>
      <c r="LSO24" s="179"/>
      <c r="LSP24" s="179"/>
      <c r="LSQ24" s="179"/>
      <c r="LSR24" s="199"/>
      <c r="LSS24" s="199"/>
      <c r="LST24" s="199"/>
      <c r="LSU24" s="199"/>
      <c r="LSV24" s="199"/>
      <c r="LSW24" s="199"/>
      <c r="LSX24" s="199"/>
      <c r="LSY24" s="199"/>
      <c r="LSZ24" s="189"/>
      <c r="LTA24" s="209"/>
      <c r="LTB24" s="179"/>
      <c r="LTC24" s="179"/>
      <c r="LTD24" s="179"/>
      <c r="LTE24" s="179"/>
      <c r="LTF24" s="179"/>
      <c r="LTG24" s="179"/>
      <c r="LTH24" s="199"/>
      <c r="LTI24" s="199"/>
      <c r="LTJ24" s="199"/>
      <c r="LTK24" s="199"/>
      <c r="LTL24" s="199"/>
      <c r="LTM24" s="199"/>
      <c r="LTN24" s="199"/>
      <c r="LTO24" s="199"/>
      <c r="LTP24" s="189"/>
      <c r="LTQ24" s="209"/>
      <c r="LTR24" s="179"/>
      <c r="LTS24" s="179"/>
      <c r="LTT24" s="179"/>
      <c r="LTU24" s="179"/>
      <c r="LTV24" s="179"/>
      <c r="LTW24" s="179"/>
      <c r="LTX24" s="199"/>
      <c r="LTY24" s="199"/>
      <c r="LTZ24" s="199"/>
      <c r="LUA24" s="199"/>
      <c r="LUB24" s="199"/>
      <c r="LUC24" s="199"/>
      <c r="LUD24" s="199"/>
      <c r="LUE24" s="199"/>
      <c r="LUF24" s="189"/>
      <c r="LUG24" s="209"/>
      <c r="LUH24" s="179"/>
      <c r="LUI24" s="179"/>
      <c r="LUJ24" s="179"/>
      <c r="LUK24" s="179"/>
      <c r="LUL24" s="179"/>
      <c r="LUM24" s="179"/>
      <c r="LUN24" s="199"/>
      <c r="LUO24" s="199"/>
      <c r="LUP24" s="199"/>
      <c r="LUQ24" s="199"/>
      <c r="LUR24" s="199"/>
      <c r="LUS24" s="199"/>
      <c r="LUT24" s="199"/>
      <c r="LUU24" s="199"/>
      <c r="LUV24" s="189"/>
      <c r="LUW24" s="209"/>
      <c r="LUX24" s="179"/>
      <c r="LUY24" s="179"/>
      <c r="LUZ24" s="179"/>
      <c r="LVA24" s="179"/>
      <c r="LVB24" s="179"/>
      <c r="LVC24" s="179"/>
      <c r="LVD24" s="199"/>
      <c r="LVE24" s="199"/>
      <c r="LVF24" s="199"/>
      <c r="LVG24" s="199"/>
      <c r="LVH24" s="199"/>
      <c r="LVI24" s="199"/>
      <c r="LVJ24" s="199"/>
      <c r="LVK24" s="199"/>
      <c r="LVL24" s="189"/>
      <c r="LVM24" s="209"/>
      <c r="LVN24" s="179"/>
      <c r="LVO24" s="179"/>
      <c r="LVP24" s="179"/>
      <c r="LVQ24" s="179"/>
      <c r="LVR24" s="179"/>
      <c r="LVS24" s="179"/>
      <c r="LVT24" s="199"/>
      <c r="LVU24" s="199"/>
      <c r="LVV24" s="199"/>
      <c r="LVW24" s="199"/>
      <c r="LVX24" s="199"/>
      <c r="LVY24" s="199"/>
      <c r="LVZ24" s="199"/>
      <c r="LWA24" s="199"/>
      <c r="LWB24" s="189"/>
      <c r="LWC24" s="209"/>
      <c r="LWD24" s="179"/>
      <c r="LWE24" s="179"/>
      <c r="LWF24" s="179"/>
      <c r="LWG24" s="179"/>
      <c r="LWH24" s="179"/>
      <c r="LWI24" s="179"/>
      <c r="LWJ24" s="199"/>
      <c r="LWK24" s="199"/>
      <c r="LWL24" s="199"/>
      <c r="LWM24" s="199"/>
      <c r="LWN24" s="199"/>
      <c r="LWO24" s="199"/>
      <c r="LWP24" s="199"/>
      <c r="LWQ24" s="199"/>
      <c r="LWR24" s="189"/>
      <c r="LWS24" s="209"/>
      <c r="LWT24" s="179"/>
      <c r="LWU24" s="179"/>
      <c r="LWV24" s="179"/>
      <c r="LWW24" s="179"/>
      <c r="LWX24" s="179"/>
      <c r="LWY24" s="179"/>
      <c r="LWZ24" s="199"/>
      <c r="LXA24" s="199"/>
      <c r="LXB24" s="199"/>
      <c r="LXC24" s="199"/>
      <c r="LXD24" s="199"/>
      <c r="LXE24" s="199"/>
      <c r="LXF24" s="199"/>
      <c r="LXG24" s="199"/>
      <c r="LXH24" s="189"/>
      <c r="LXI24" s="209"/>
      <c r="LXJ24" s="179"/>
      <c r="LXK24" s="179"/>
      <c r="LXL24" s="179"/>
      <c r="LXM24" s="179"/>
      <c r="LXN24" s="179"/>
      <c r="LXO24" s="179"/>
      <c r="LXP24" s="199"/>
      <c r="LXQ24" s="199"/>
      <c r="LXR24" s="199"/>
      <c r="LXS24" s="199"/>
      <c r="LXT24" s="199"/>
      <c r="LXU24" s="199"/>
      <c r="LXV24" s="199"/>
      <c r="LXW24" s="199"/>
      <c r="LXX24" s="189"/>
      <c r="LXY24" s="209"/>
      <c r="LXZ24" s="179"/>
      <c r="LYA24" s="179"/>
      <c r="LYB24" s="179"/>
      <c r="LYC24" s="179"/>
      <c r="LYD24" s="179"/>
      <c r="LYE24" s="179"/>
      <c r="LYF24" s="199"/>
      <c r="LYG24" s="199"/>
      <c r="LYH24" s="199"/>
      <c r="LYI24" s="199"/>
      <c r="LYJ24" s="199"/>
      <c r="LYK24" s="199"/>
      <c r="LYL24" s="199"/>
      <c r="LYM24" s="199"/>
      <c r="LYN24" s="189"/>
      <c r="LYO24" s="209"/>
      <c r="LYP24" s="179"/>
      <c r="LYQ24" s="179"/>
      <c r="LYR24" s="179"/>
      <c r="LYS24" s="179"/>
      <c r="LYT24" s="179"/>
      <c r="LYU24" s="179"/>
      <c r="LYV24" s="199"/>
      <c r="LYW24" s="199"/>
      <c r="LYX24" s="199"/>
      <c r="LYY24" s="199"/>
      <c r="LYZ24" s="199"/>
      <c r="LZA24" s="199"/>
      <c r="LZB24" s="199"/>
      <c r="LZC24" s="199"/>
      <c r="LZD24" s="189"/>
      <c r="LZE24" s="209"/>
      <c r="LZF24" s="179"/>
      <c r="LZG24" s="179"/>
      <c r="LZH24" s="179"/>
      <c r="LZI24" s="179"/>
      <c r="LZJ24" s="179"/>
      <c r="LZK24" s="179"/>
      <c r="LZL24" s="199"/>
      <c r="LZM24" s="199"/>
      <c r="LZN24" s="199"/>
      <c r="LZO24" s="199"/>
      <c r="LZP24" s="199"/>
      <c r="LZQ24" s="199"/>
      <c r="LZR24" s="199"/>
      <c r="LZS24" s="199"/>
      <c r="LZT24" s="189"/>
      <c r="LZU24" s="209"/>
      <c r="LZV24" s="179"/>
      <c r="LZW24" s="179"/>
      <c r="LZX24" s="179"/>
      <c r="LZY24" s="179"/>
      <c r="LZZ24" s="179"/>
      <c r="MAA24" s="179"/>
      <c r="MAB24" s="199"/>
      <c r="MAC24" s="199"/>
      <c r="MAD24" s="199"/>
      <c r="MAE24" s="199"/>
      <c r="MAF24" s="199"/>
      <c r="MAG24" s="199"/>
      <c r="MAH24" s="199"/>
      <c r="MAI24" s="199"/>
      <c r="MAJ24" s="189"/>
      <c r="MAK24" s="209"/>
      <c r="MAL24" s="179"/>
      <c r="MAM24" s="179"/>
      <c r="MAN24" s="179"/>
      <c r="MAO24" s="179"/>
      <c r="MAP24" s="179"/>
      <c r="MAQ24" s="179"/>
      <c r="MAR24" s="199"/>
      <c r="MAS24" s="199"/>
      <c r="MAT24" s="199"/>
      <c r="MAU24" s="199"/>
      <c r="MAV24" s="199"/>
      <c r="MAW24" s="199"/>
      <c r="MAX24" s="199"/>
      <c r="MAY24" s="199"/>
      <c r="MAZ24" s="189"/>
      <c r="MBA24" s="209"/>
      <c r="MBB24" s="179"/>
      <c r="MBC24" s="179"/>
      <c r="MBD24" s="179"/>
      <c r="MBE24" s="179"/>
      <c r="MBF24" s="179"/>
      <c r="MBG24" s="179"/>
      <c r="MBH24" s="199"/>
      <c r="MBI24" s="199"/>
      <c r="MBJ24" s="199"/>
      <c r="MBK24" s="199"/>
      <c r="MBL24" s="199"/>
      <c r="MBM24" s="199"/>
      <c r="MBN24" s="199"/>
      <c r="MBO24" s="199"/>
      <c r="MBP24" s="189"/>
      <c r="MBQ24" s="209"/>
      <c r="MBR24" s="179"/>
      <c r="MBS24" s="179"/>
      <c r="MBT24" s="179"/>
      <c r="MBU24" s="179"/>
      <c r="MBV24" s="179"/>
      <c r="MBW24" s="179"/>
      <c r="MBX24" s="199"/>
      <c r="MBY24" s="199"/>
      <c r="MBZ24" s="199"/>
      <c r="MCA24" s="199"/>
      <c r="MCB24" s="199"/>
      <c r="MCC24" s="199"/>
      <c r="MCD24" s="199"/>
      <c r="MCE24" s="199"/>
      <c r="MCF24" s="189"/>
      <c r="MCG24" s="209"/>
      <c r="MCH24" s="179"/>
      <c r="MCI24" s="179"/>
      <c r="MCJ24" s="179"/>
      <c r="MCK24" s="179"/>
      <c r="MCL24" s="179"/>
      <c r="MCM24" s="179"/>
      <c r="MCN24" s="199"/>
      <c r="MCO24" s="199"/>
      <c r="MCP24" s="199"/>
      <c r="MCQ24" s="199"/>
      <c r="MCR24" s="199"/>
      <c r="MCS24" s="199"/>
      <c r="MCT24" s="199"/>
      <c r="MCU24" s="199"/>
      <c r="MCV24" s="189"/>
      <c r="MCW24" s="209"/>
      <c r="MCX24" s="179"/>
      <c r="MCY24" s="179"/>
      <c r="MCZ24" s="179"/>
      <c r="MDA24" s="179"/>
      <c r="MDB24" s="179"/>
      <c r="MDC24" s="179"/>
      <c r="MDD24" s="199"/>
      <c r="MDE24" s="199"/>
      <c r="MDF24" s="199"/>
      <c r="MDG24" s="199"/>
      <c r="MDH24" s="199"/>
      <c r="MDI24" s="199"/>
      <c r="MDJ24" s="199"/>
      <c r="MDK24" s="199"/>
      <c r="MDL24" s="189"/>
      <c r="MDM24" s="209"/>
      <c r="MDN24" s="179"/>
      <c r="MDO24" s="179"/>
      <c r="MDP24" s="179"/>
      <c r="MDQ24" s="179"/>
      <c r="MDR24" s="179"/>
      <c r="MDS24" s="179"/>
      <c r="MDT24" s="199"/>
      <c r="MDU24" s="199"/>
      <c r="MDV24" s="199"/>
      <c r="MDW24" s="199"/>
      <c r="MDX24" s="199"/>
      <c r="MDY24" s="199"/>
      <c r="MDZ24" s="199"/>
      <c r="MEA24" s="199"/>
      <c r="MEB24" s="189"/>
      <c r="MEC24" s="209"/>
      <c r="MED24" s="179"/>
      <c r="MEE24" s="179"/>
      <c r="MEF24" s="179"/>
      <c r="MEG24" s="179"/>
      <c r="MEH24" s="179"/>
      <c r="MEI24" s="179"/>
      <c r="MEJ24" s="199"/>
      <c r="MEK24" s="199"/>
      <c r="MEL24" s="199"/>
      <c r="MEM24" s="199"/>
      <c r="MEN24" s="199"/>
      <c r="MEO24" s="199"/>
      <c r="MEP24" s="199"/>
      <c r="MEQ24" s="199"/>
      <c r="MER24" s="189"/>
      <c r="MES24" s="209"/>
      <c r="MET24" s="179"/>
      <c r="MEU24" s="179"/>
      <c r="MEV24" s="179"/>
      <c r="MEW24" s="179"/>
      <c r="MEX24" s="179"/>
      <c r="MEY24" s="179"/>
      <c r="MEZ24" s="199"/>
      <c r="MFA24" s="199"/>
      <c r="MFB24" s="199"/>
      <c r="MFC24" s="199"/>
      <c r="MFD24" s="199"/>
      <c r="MFE24" s="199"/>
      <c r="MFF24" s="199"/>
      <c r="MFG24" s="199"/>
      <c r="MFH24" s="189"/>
      <c r="MFI24" s="209"/>
      <c r="MFJ24" s="179"/>
      <c r="MFK24" s="179"/>
      <c r="MFL24" s="179"/>
      <c r="MFM24" s="179"/>
      <c r="MFN24" s="179"/>
      <c r="MFO24" s="179"/>
      <c r="MFP24" s="199"/>
      <c r="MFQ24" s="199"/>
      <c r="MFR24" s="199"/>
      <c r="MFS24" s="199"/>
      <c r="MFT24" s="199"/>
      <c r="MFU24" s="199"/>
      <c r="MFV24" s="199"/>
      <c r="MFW24" s="199"/>
      <c r="MFX24" s="189"/>
      <c r="MFY24" s="209"/>
      <c r="MFZ24" s="179"/>
      <c r="MGA24" s="179"/>
      <c r="MGB24" s="179"/>
      <c r="MGC24" s="179"/>
      <c r="MGD24" s="179"/>
      <c r="MGE24" s="179"/>
      <c r="MGF24" s="199"/>
      <c r="MGG24" s="199"/>
      <c r="MGH24" s="199"/>
      <c r="MGI24" s="199"/>
      <c r="MGJ24" s="199"/>
      <c r="MGK24" s="199"/>
      <c r="MGL24" s="199"/>
      <c r="MGM24" s="199"/>
      <c r="MGN24" s="189"/>
      <c r="MGO24" s="209"/>
      <c r="MGP24" s="179"/>
      <c r="MGQ24" s="179"/>
      <c r="MGR24" s="179"/>
      <c r="MGS24" s="179"/>
      <c r="MGT24" s="179"/>
      <c r="MGU24" s="179"/>
      <c r="MGV24" s="199"/>
      <c r="MGW24" s="199"/>
      <c r="MGX24" s="199"/>
      <c r="MGY24" s="199"/>
      <c r="MGZ24" s="199"/>
      <c r="MHA24" s="199"/>
      <c r="MHB24" s="199"/>
      <c r="MHC24" s="199"/>
      <c r="MHD24" s="189"/>
      <c r="MHE24" s="209"/>
      <c r="MHF24" s="179"/>
      <c r="MHG24" s="179"/>
      <c r="MHH24" s="179"/>
      <c r="MHI24" s="179"/>
      <c r="MHJ24" s="179"/>
      <c r="MHK24" s="179"/>
      <c r="MHL24" s="199"/>
      <c r="MHM24" s="199"/>
      <c r="MHN24" s="199"/>
      <c r="MHO24" s="199"/>
      <c r="MHP24" s="199"/>
      <c r="MHQ24" s="199"/>
      <c r="MHR24" s="199"/>
      <c r="MHS24" s="199"/>
      <c r="MHT24" s="189"/>
      <c r="MHU24" s="209"/>
      <c r="MHV24" s="179"/>
      <c r="MHW24" s="179"/>
      <c r="MHX24" s="179"/>
      <c r="MHY24" s="179"/>
      <c r="MHZ24" s="179"/>
      <c r="MIA24" s="179"/>
      <c r="MIB24" s="199"/>
      <c r="MIC24" s="199"/>
      <c r="MID24" s="199"/>
      <c r="MIE24" s="199"/>
      <c r="MIF24" s="199"/>
      <c r="MIG24" s="199"/>
      <c r="MIH24" s="199"/>
      <c r="MII24" s="199"/>
      <c r="MIJ24" s="189"/>
      <c r="MIK24" s="209"/>
      <c r="MIL24" s="179"/>
      <c r="MIM24" s="179"/>
      <c r="MIN24" s="179"/>
      <c r="MIO24" s="179"/>
      <c r="MIP24" s="179"/>
      <c r="MIQ24" s="179"/>
      <c r="MIR24" s="199"/>
      <c r="MIS24" s="199"/>
      <c r="MIT24" s="199"/>
      <c r="MIU24" s="199"/>
      <c r="MIV24" s="199"/>
      <c r="MIW24" s="199"/>
      <c r="MIX24" s="199"/>
      <c r="MIY24" s="199"/>
      <c r="MIZ24" s="189"/>
      <c r="MJA24" s="209"/>
      <c r="MJB24" s="179"/>
      <c r="MJC24" s="179"/>
      <c r="MJD24" s="179"/>
      <c r="MJE24" s="179"/>
      <c r="MJF24" s="179"/>
      <c r="MJG24" s="179"/>
      <c r="MJH24" s="199"/>
      <c r="MJI24" s="199"/>
      <c r="MJJ24" s="199"/>
      <c r="MJK24" s="199"/>
      <c r="MJL24" s="199"/>
      <c r="MJM24" s="199"/>
      <c r="MJN24" s="199"/>
      <c r="MJO24" s="199"/>
      <c r="MJP24" s="189"/>
      <c r="MJQ24" s="209"/>
      <c r="MJR24" s="179"/>
      <c r="MJS24" s="179"/>
      <c r="MJT24" s="179"/>
      <c r="MJU24" s="179"/>
      <c r="MJV24" s="179"/>
      <c r="MJW24" s="179"/>
      <c r="MJX24" s="199"/>
      <c r="MJY24" s="199"/>
      <c r="MJZ24" s="199"/>
      <c r="MKA24" s="199"/>
      <c r="MKB24" s="199"/>
      <c r="MKC24" s="199"/>
      <c r="MKD24" s="199"/>
      <c r="MKE24" s="199"/>
      <c r="MKF24" s="189"/>
      <c r="MKG24" s="209"/>
      <c r="MKH24" s="179"/>
      <c r="MKI24" s="179"/>
      <c r="MKJ24" s="179"/>
      <c r="MKK24" s="179"/>
      <c r="MKL24" s="179"/>
      <c r="MKM24" s="179"/>
      <c r="MKN24" s="199"/>
      <c r="MKO24" s="199"/>
      <c r="MKP24" s="199"/>
      <c r="MKQ24" s="199"/>
      <c r="MKR24" s="199"/>
      <c r="MKS24" s="199"/>
      <c r="MKT24" s="199"/>
      <c r="MKU24" s="199"/>
      <c r="MKV24" s="189"/>
      <c r="MKW24" s="209"/>
      <c r="MKX24" s="179"/>
      <c r="MKY24" s="179"/>
      <c r="MKZ24" s="179"/>
      <c r="MLA24" s="179"/>
      <c r="MLB24" s="179"/>
      <c r="MLC24" s="179"/>
      <c r="MLD24" s="199"/>
      <c r="MLE24" s="199"/>
      <c r="MLF24" s="199"/>
      <c r="MLG24" s="199"/>
      <c r="MLH24" s="199"/>
      <c r="MLI24" s="199"/>
      <c r="MLJ24" s="199"/>
      <c r="MLK24" s="199"/>
      <c r="MLL24" s="189"/>
      <c r="MLM24" s="209"/>
      <c r="MLN24" s="179"/>
      <c r="MLO24" s="179"/>
      <c r="MLP24" s="179"/>
      <c r="MLQ24" s="179"/>
      <c r="MLR24" s="179"/>
      <c r="MLS24" s="179"/>
      <c r="MLT24" s="199"/>
      <c r="MLU24" s="199"/>
      <c r="MLV24" s="199"/>
      <c r="MLW24" s="199"/>
      <c r="MLX24" s="199"/>
      <c r="MLY24" s="199"/>
      <c r="MLZ24" s="199"/>
      <c r="MMA24" s="199"/>
      <c r="MMB24" s="189"/>
      <c r="MMC24" s="209"/>
      <c r="MMD24" s="179"/>
      <c r="MME24" s="179"/>
      <c r="MMF24" s="179"/>
      <c r="MMG24" s="179"/>
      <c r="MMH24" s="179"/>
      <c r="MMI24" s="179"/>
      <c r="MMJ24" s="199"/>
      <c r="MMK24" s="199"/>
      <c r="MML24" s="199"/>
      <c r="MMM24" s="199"/>
      <c r="MMN24" s="199"/>
      <c r="MMO24" s="199"/>
      <c r="MMP24" s="199"/>
      <c r="MMQ24" s="199"/>
      <c r="MMR24" s="189"/>
      <c r="MMS24" s="209"/>
      <c r="MMT24" s="179"/>
      <c r="MMU24" s="179"/>
      <c r="MMV24" s="179"/>
      <c r="MMW24" s="179"/>
      <c r="MMX24" s="179"/>
      <c r="MMY24" s="179"/>
      <c r="MMZ24" s="199"/>
      <c r="MNA24" s="199"/>
      <c r="MNB24" s="199"/>
      <c r="MNC24" s="199"/>
      <c r="MND24" s="199"/>
      <c r="MNE24" s="199"/>
      <c r="MNF24" s="199"/>
      <c r="MNG24" s="199"/>
      <c r="MNH24" s="189"/>
      <c r="MNI24" s="209"/>
      <c r="MNJ24" s="179"/>
      <c r="MNK24" s="179"/>
      <c r="MNL24" s="179"/>
      <c r="MNM24" s="179"/>
      <c r="MNN24" s="179"/>
      <c r="MNO24" s="179"/>
      <c r="MNP24" s="199"/>
      <c r="MNQ24" s="199"/>
      <c r="MNR24" s="199"/>
      <c r="MNS24" s="199"/>
      <c r="MNT24" s="199"/>
      <c r="MNU24" s="199"/>
      <c r="MNV24" s="199"/>
      <c r="MNW24" s="199"/>
      <c r="MNX24" s="189"/>
      <c r="MNY24" s="209"/>
      <c r="MNZ24" s="179"/>
      <c r="MOA24" s="179"/>
      <c r="MOB24" s="179"/>
      <c r="MOC24" s="179"/>
      <c r="MOD24" s="179"/>
      <c r="MOE24" s="179"/>
      <c r="MOF24" s="199"/>
      <c r="MOG24" s="199"/>
      <c r="MOH24" s="199"/>
      <c r="MOI24" s="199"/>
      <c r="MOJ24" s="199"/>
      <c r="MOK24" s="199"/>
      <c r="MOL24" s="199"/>
      <c r="MOM24" s="199"/>
      <c r="MON24" s="189"/>
      <c r="MOO24" s="209"/>
      <c r="MOP24" s="179"/>
      <c r="MOQ24" s="179"/>
      <c r="MOR24" s="179"/>
      <c r="MOS24" s="179"/>
      <c r="MOT24" s="179"/>
      <c r="MOU24" s="179"/>
      <c r="MOV24" s="199"/>
      <c r="MOW24" s="199"/>
      <c r="MOX24" s="199"/>
      <c r="MOY24" s="199"/>
      <c r="MOZ24" s="199"/>
      <c r="MPA24" s="199"/>
      <c r="MPB24" s="199"/>
      <c r="MPC24" s="199"/>
      <c r="MPD24" s="189"/>
      <c r="MPE24" s="209"/>
      <c r="MPF24" s="179"/>
      <c r="MPG24" s="179"/>
      <c r="MPH24" s="179"/>
      <c r="MPI24" s="179"/>
      <c r="MPJ24" s="179"/>
      <c r="MPK24" s="179"/>
      <c r="MPL24" s="199"/>
      <c r="MPM24" s="199"/>
      <c r="MPN24" s="199"/>
      <c r="MPO24" s="199"/>
      <c r="MPP24" s="199"/>
      <c r="MPQ24" s="199"/>
      <c r="MPR24" s="199"/>
      <c r="MPS24" s="199"/>
      <c r="MPT24" s="189"/>
      <c r="MPU24" s="209"/>
      <c r="MPV24" s="179"/>
      <c r="MPW24" s="179"/>
      <c r="MPX24" s="179"/>
      <c r="MPY24" s="179"/>
      <c r="MPZ24" s="179"/>
      <c r="MQA24" s="179"/>
      <c r="MQB24" s="199"/>
      <c r="MQC24" s="199"/>
      <c r="MQD24" s="199"/>
      <c r="MQE24" s="199"/>
      <c r="MQF24" s="199"/>
      <c r="MQG24" s="199"/>
      <c r="MQH24" s="199"/>
      <c r="MQI24" s="199"/>
      <c r="MQJ24" s="189"/>
      <c r="MQK24" s="209"/>
      <c r="MQL24" s="179"/>
      <c r="MQM24" s="179"/>
      <c r="MQN24" s="179"/>
      <c r="MQO24" s="179"/>
      <c r="MQP24" s="179"/>
      <c r="MQQ24" s="179"/>
      <c r="MQR24" s="199"/>
      <c r="MQS24" s="199"/>
      <c r="MQT24" s="199"/>
      <c r="MQU24" s="199"/>
      <c r="MQV24" s="199"/>
      <c r="MQW24" s="199"/>
      <c r="MQX24" s="199"/>
      <c r="MQY24" s="199"/>
      <c r="MQZ24" s="189"/>
      <c r="MRA24" s="209"/>
      <c r="MRB24" s="179"/>
      <c r="MRC24" s="179"/>
      <c r="MRD24" s="179"/>
      <c r="MRE24" s="179"/>
      <c r="MRF24" s="179"/>
      <c r="MRG24" s="179"/>
      <c r="MRH24" s="199"/>
      <c r="MRI24" s="199"/>
      <c r="MRJ24" s="199"/>
      <c r="MRK24" s="199"/>
      <c r="MRL24" s="199"/>
      <c r="MRM24" s="199"/>
      <c r="MRN24" s="199"/>
      <c r="MRO24" s="199"/>
      <c r="MRP24" s="189"/>
      <c r="MRQ24" s="209"/>
      <c r="MRR24" s="179"/>
      <c r="MRS24" s="179"/>
      <c r="MRT24" s="179"/>
      <c r="MRU24" s="179"/>
      <c r="MRV24" s="179"/>
      <c r="MRW24" s="179"/>
      <c r="MRX24" s="199"/>
      <c r="MRY24" s="199"/>
      <c r="MRZ24" s="199"/>
      <c r="MSA24" s="199"/>
      <c r="MSB24" s="199"/>
      <c r="MSC24" s="199"/>
      <c r="MSD24" s="199"/>
      <c r="MSE24" s="199"/>
      <c r="MSF24" s="189"/>
      <c r="MSG24" s="209"/>
      <c r="MSH24" s="179"/>
      <c r="MSI24" s="179"/>
      <c r="MSJ24" s="179"/>
      <c r="MSK24" s="179"/>
      <c r="MSL24" s="179"/>
      <c r="MSM24" s="179"/>
      <c r="MSN24" s="199"/>
      <c r="MSO24" s="199"/>
      <c r="MSP24" s="199"/>
      <c r="MSQ24" s="199"/>
      <c r="MSR24" s="199"/>
      <c r="MSS24" s="199"/>
      <c r="MST24" s="199"/>
      <c r="MSU24" s="199"/>
      <c r="MSV24" s="189"/>
      <c r="MSW24" s="209"/>
      <c r="MSX24" s="179"/>
      <c r="MSY24" s="179"/>
      <c r="MSZ24" s="179"/>
      <c r="MTA24" s="179"/>
      <c r="MTB24" s="179"/>
      <c r="MTC24" s="179"/>
      <c r="MTD24" s="199"/>
      <c r="MTE24" s="199"/>
      <c r="MTF24" s="199"/>
      <c r="MTG24" s="199"/>
      <c r="MTH24" s="199"/>
      <c r="MTI24" s="199"/>
      <c r="MTJ24" s="199"/>
      <c r="MTK24" s="199"/>
      <c r="MTL24" s="189"/>
      <c r="MTM24" s="209"/>
      <c r="MTN24" s="179"/>
      <c r="MTO24" s="179"/>
      <c r="MTP24" s="179"/>
      <c r="MTQ24" s="179"/>
      <c r="MTR24" s="179"/>
      <c r="MTS24" s="179"/>
      <c r="MTT24" s="199"/>
      <c r="MTU24" s="199"/>
      <c r="MTV24" s="199"/>
      <c r="MTW24" s="199"/>
      <c r="MTX24" s="199"/>
      <c r="MTY24" s="199"/>
      <c r="MTZ24" s="199"/>
      <c r="MUA24" s="199"/>
      <c r="MUB24" s="189"/>
      <c r="MUC24" s="209"/>
      <c r="MUD24" s="179"/>
      <c r="MUE24" s="179"/>
      <c r="MUF24" s="179"/>
      <c r="MUG24" s="179"/>
      <c r="MUH24" s="179"/>
      <c r="MUI24" s="179"/>
      <c r="MUJ24" s="199"/>
      <c r="MUK24" s="199"/>
      <c r="MUL24" s="199"/>
      <c r="MUM24" s="199"/>
      <c r="MUN24" s="199"/>
      <c r="MUO24" s="199"/>
      <c r="MUP24" s="199"/>
      <c r="MUQ24" s="199"/>
      <c r="MUR24" s="189"/>
      <c r="MUS24" s="209"/>
      <c r="MUT24" s="179"/>
      <c r="MUU24" s="179"/>
      <c r="MUV24" s="179"/>
      <c r="MUW24" s="179"/>
      <c r="MUX24" s="179"/>
      <c r="MUY24" s="179"/>
      <c r="MUZ24" s="199"/>
      <c r="MVA24" s="199"/>
      <c r="MVB24" s="199"/>
      <c r="MVC24" s="199"/>
      <c r="MVD24" s="199"/>
      <c r="MVE24" s="199"/>
      <c r="MVF24" s="199"/>
      <c r="MVG24" s="199"/>
      <c r="MVH24" s="189"/>
      <c r="MVI24" s="209"/>
      <c r="MVJ24" s="179"/>
      <c r="MVK24" s="179"/>
      <c r="MVL24" s="179"/>
      <c r="MVM24" s="179"/>
      <c r="MVN24" s="179"/>
      <c r="MVO24" s="179"/>
      <c r="MVP24" s="199"/>
      <c r="MVQ24" s="199"/>
      <c r="MVR24" s="199"/>
      <c r="MVS24" s="199"/>
      <c r="MVT24" s="199"/>
      <c r="MVU24" s="199"/>
      <c r="MVV24" s="199"/>
      <c r="MVW24" s="199"/>
      <c r="MVX24" s="189"/>
      <c r="MVY24" s="209"/>
      <c r="MVZ24" s="179"/>
      <c r="MWA24" s="179"/>
      <c r="MWB24" s="179"/>
      <c r="MWC24" s="179"/>
      <c r="MWD24" s="179"/>
      <c r="MWE24" s="179"/>
      <c r="MWF24" s="199"/>
      <c r="MWG24" s="199"/>
      <c r="MWH24" s="199"/>
      <c r="MWI24" s="199"/>
      <c r="MWJ24" s="199"/>
      <c r="MWK24" s="199"/>
      <c r="MWL24" s="199"/>
      <c r="MWM24" s="199"/>
      <c r="MWN24" s="189"/>
      <c r="MWO24" s="209"/>
      <c r="MWP24" s="179"/>
      <c r="MWQ24" s="179"/>
      <c r="MWR24" s="179"/>
      <c r="MWS24" s="179"/>
      <c r="MWT24" s="179"/>
      <c r="MWU24" s="179"/>
      <c r="MWV24" s="199"/>
      <c r="MWW24" s="199"/>
      <c r="MWX24" s="199"/>
      <c r="MWY24" s="199"/>
      <c r="MWZ24" s="199"/>
      <c r="MXA24" s="199"/>
      <c r="MXB24" s="199"/>
      <c r="MXC24" s="199"/>
      <c r="MXD24" s="189"/>
      <c r="MXE24" s="209"/>
      <c r="MXF24" s="179"/>
      <c r="MXG24" s="179"/>
      <c r="MXH24" s="179"/>
      <c r="MXI24" s="179"/>
      <c r="MXJ24" s="179"/>
      <c r="MXK24" s="179"/>
      <c r="MXL24" s="199"/>
      <c r="MXM24" s="199"/>
      <c r="MXN24" s="199"/>
      <c r="MXO24" s="199"/>
      <c r="MXP24" s="199"/>
      <c r="MXQ24" s="199"/>
      <c r="MXR24" s="199"/>
      <c r="MXS24" s="199"/>
      <c r="MXT24" s="189"/>
      <c r="MXU24" s="209"/>
      <c r="MXV24" s="179"/>
      <c r="MXW24" s="179"/>
      <c r="MXX24" s="179"/>
      <c r="MXY24" s="179"/>
      <c r="MXZ24" s="179"/>
      <c r="MYA24" s="179"/>
      <c r="MYB24" s="199"/>
      <c r="MYC24" s="199"/>
      <c r="MYD24" s="199"/>
      <c r="MYE24" s="199"/>
      <c r="MYF24" s="199"/>
      <c r="MYG24" s="199"/>
      <c r="MYH24" s="199"/>
      <c r="MYI24" s="199"/>
      <c r="MYJ24" s="189"/>
      <c r="MYK24" s="209"/>
      <c r="MYL24" s="179"/>
      <c r="MYM24" s="179"/>
      <c r="MYN24" s="179"/>
      <c r="MYO24" s="179"/>
      <c r="MYP24" s="179"/>
      <c r="MYQ24" s="179"/>
      <c r="MYR24" s="199"/>
      <c r="MYS24" s="199"/>
      <c r="MYT24" s="199"/>
      <c r="MYU24" s="199"/>
      <c r="MYV24" s="199"/>
      <c r="MYW24" s="199"/>
      <c r="MYX24" s="199"/>
      <c r="MYY24" s="199"/>
      <c r="MYZ24" s="189"/>
      <c r="MZA24" s="209"/>
      <c r="MZB24" s="179"/>
      <c r="MZC24" s="179"/>
      <c r="MZD24" s="179"/>
      <c r="MZE24" s="179"/>
      <c r="MZF24" s="179"/>
      <c r="MZG24" s="179"/>
      <c r="MZH24" s="199"/>
      <c r="MZI24" s="199"/>
      <c r="MZJ24" s="199"/>
      <c r="MZK24" s="199"/>
      <c r="MZL24" s="199"/>
      <c r="MZM24" s="199"/>
      <c r="MZN24" s="199"/>
      <c r="MZO24" s="199"/>
      <c r="MZP24" s="189"/>
      <c r="MZQ24" s="209"/>
      <c r="MZR24" s="179"/>
      <c r="MZS24" s="179"/>
      <c r="MZT24" s="179"/>
      <c r="MZU24" s="179"/>
      <c r="MZV24" s="179"/>
      <c r="MZW24" s="179"/>
      <c r="MZX24" s="199"/>
      <c r="MZY24" s="199"/>
      <c r="MZZ24" s="199"/>
      <c r="NAA24" s="199"/>
      <c r="NAB24" s="199"/>
      <c r="NAC24" s="199"/>
      <c r="NAD24" s="199"/>
      <c r="NAE24" s="199"/>
      <c r="NAF24" s="189"/>
      <c r="NAG24" s="209"/>
      <c r="NAH24" s="179"/>
      <c r="NAI24" s="179"/>
      <c r="NAJ24" s="179"/>
      <c r="NAK24" s="179"/>
      <c r="NAL24" s="179"/>
      <c r="NAM24" s="179"/>
      <c r="NAN24" s="199"/>
      <c r="NAO24" s="199"/>
      <c r="NAP24" s="199"/>
      <c r="NAQ24" s="199"/>
      <c r="NAR24" s="199"/>
      <c r="NAS24" s="199"/>
      <c r="NAT24" s="199"/>
      <c r="NAU24" s="199"/>
      <c r="NAV24" s="189"/>
      <c r="NAW24" s="209"/>
      <c r="NAX24" s="179"/>
      <c r="NAY24" s="179"/>
      <c r="NAZ24" s="179"/>
      <c r="NBA24" s="179"/>
      <c r="NBB24" s="179"/>
      <c r="NBC24" s="179"/>
      <c r="NBD24" s="199"/>
      <c r="NBE24" s="199"/>
      <c r="NBF24" s="199"/>
      <c r="NBG24" s="199"/>
      <c r="NBH24" s="199"/>
      <c r="NBI24" s="199"/>
      <c r="NBJ24" s="199"/>
      <c r="NBK24" s="199"/>
      <c r="NBL24" s="189"/>
      <c r="NBM24" s="209"/>
      <c r="NBN24" s="179"/>
      <c r="NBO24" s="179"/>
      <c r="NBP24" s="179"/>
      <c r="NBQ24" s="179"/>
      <c r="NBR24" s="179"/>
      <c r="NBS24" s="179"/>
      <c r="NBT24" s="199"/>
      <c r="NBU24" s="199"/>
      <c r="NBV24" s="199"/>
      <c r="NBW24" s="199"/>
      <c r="NBX24" s="199"/>
      <c r="NBY24" s="199"/>
      <c r="NBZ24" s="199"/>
      <c r="NCA24" s="199"/>
      <c r="NCB24" s="189"/>
      <c r="NCC24" s="209"/>
      <c r="NCD24" s="179"/>
      <c r="NCE24" s="179"/>
      <c r="NCF24" s="179"/>
      <c r="NCG24" s="179"/>
      <c r="NCH24" s="179"/>
      <c r="NCI24" s="179"/>
      <c r="NCJ24" s="199"/>
      <c r="NCK24" s="199"/>
      <c r="NCL24" s="199"/>
      <c r="NCM24" s="199"/>
      <c r="NCN24" s="199"/>
      <c r="NCO24" s="199"/>
      <c r="NCP24" s="199"/>
      <c r="NCQ24" s="199"/>
      <c r="NCR24" s="189"/>
      <c r="NCS24" s="209"/>
      <c r="NCT24" s="179"/>
      <c r="NCU24" s="179"/>
      <c r="NCV24" s="179"/>
      <c r="NCW24" s="179"/>
      <c r="NCX24" s="179"/>
      <c r="NCY24" s="179"/>
      <c r="NCZ24" s="199"/>
      <c r="NDA24" s="199"/>
      <c r="NDB24" s="199"/>
      <c r="NDC24" s="199"/>
      <c r="NDD24" s="199"/>
      <c r="NDE24" s="199"/>
      <c r="NDF24" s="199"/>
      <c r="NDG24" s="199"/>
      <c r="NDH24" s="189"/>
      <c r="NDI24" s="209"/>
      <c r="NDJ24" s="179"/>
      <c r="NDK24" s="179"/>
      <c r="NDL24" s="179"/>
      <c r="NDM24" s="179"/>
      <c r="NDN24" s="179"/>
      <c r="NDO24" s="179"/>
      <c r="NDP24" s="199"/>
      <c r="NDQ24" s="199"/>
      <c r="NDR24" s="199"/>
      <c r="NDS24" s="199"/>
      <c r="NDT24" s="199"/>
      <c r="NDU24" s="199"/>
      <c r="NDV24" s="199"/>
      <c r="NDW24" s="199"/>
      <c r="NDX24" s="189"/>
      <c r="NDY24" s="209"/>
      <c r="NDZ24" s="179"/>
      <c r="NEA24" s="179"/>
      <c r="NEB24" s="179"/>
      <c r="NEC24" s="179"/>
      <c r="NED24" s="179"/>
      <c r="NEE24" s="179"/>
      <c r="NEF24" s="199"/>
      <c r="NEG24" s="199"/>
      <c r="NEH24" s="199"/>
      <c r="NEI24" s="199"/>
      <c r="NEJ24" s="199"/>
      <c r="NEK24" s="199"/>
      <c r="NEL24" s="199"/>
      <c r="NEM24" s="199"/>
      <c r="NEN24" s="189"/>
      <c r="NEO24" s="209"/>
      <c r="NEP24" s="179"/>
      <c r="NEQ24" s="179"/>
      <c r="NER24" s="179"/>
      <c r="NES24" s="179"/>
      <c r="NET24" s="179"/>
      <c r="NEU24" s="179"/>
      <c r="NEV24" s="199"/>
      <c r="NEW24" s="199"/>
      <c r="NEX24" s="199"/>
      <c r="NEY24" s="199"/>
      <c r="NEZ24" s="199"/>
      <c r="NFA24" s="199"/>
      <c r="NFB24" s="199"/>
      <c r="NFC24" s="199"/>
      <c r="NFD24" s="189"/>
      <c r="NFE24" s="209"/>
      <c r="NFF24" s="179"/>
      <c r="NFG24" s="179"/>
      <c r="NFH24" s="179"/>
      <c r="NFI24" s="179"/>
      <c r="NFJ24" s="179"/>
      <c r="NFK24" s="179"/>
      <c r="NFL24" s="199"/>
      <c r="NFM24" s="199"/>
      <c r="NFN24" s="199"/>
      <c r="NFO24" s="199"/>
      <c r="NFP24" s="199"/>
      <c r="NFQ24" s="199"/>
      <c r="NFR24" s="199"/>
      <c r="NFS24" s="199"/>
      <c r="NFT24" s="189"/>
      <c r="NFU24" s="209"/>
      <c r="NFV24" s="179"/>
      <c r="NFW24" s="179"/>
      <c r="NFX24" s="179"/>
      <c r="NFY24" s="179"/>
      <c r="NFZ24" s="179"/>
      <c r="NGA24" s="179"/>
      <c r="NGB24" s="199"/>
      <c r="NGC24" s="199"/>
      <c r="NGD24" s="199"/>
      <c r="NGE24" s="199"/>
      <c r="NGF24" s="199"/>
      <c r="NGG24" s="199"/>
      <c r="NGH24" s="199"/>
      <c r="NGI24" s="199"/>
      <c r="NGJ24" s="189"/>
      <c r="NGK24" s="209"/>
      <c r="NGL24" s="179"/>
      <c r="NGM24" s="179"/>
      <c r="NGN24" s="179"/>
      <c r="NGO24" s="179"/>
      <c r="NGP24" s="179"/>
      <c r="NGQ24" s="179"/>
      <c r="NGR24" s="199"/>
      <c r="NGS24" s="199"/>
      <c r="NGT24" s="199"/>
      <c r="NGU24" s="199"/>
      <c r="NGV24" s="199"/>
      <c r="NGW24" s="199"/>
      <c r="NGX24" s="199"/>
      <c r="NGY24" s="199"/>
      <c r="NGZ24" s="189"/>
      <c r="NHA24" s="209"/>
      <c r="NHB24" s="179"/>
      <c r="NHC24" s="179"/>
      <c r="NHD24" s="179"/>
      <c r="NHE24" s="179"/>
      <c r="NHF24" s="179"/>
      <c r="NHG24" s="179"/>
      <c r="NHH24" s="199"/>
      <c r="NHI24" s="199"/>
      <c r="NHJ24" s="199"/>
      <c r="NHK24" s="199"/>
      <c r="NHL24" s="199"/>
      <c r="NHM24" s="199"/>
      <c r="NHN24" s="199"/>
      <c r="NHO24" s="199"/>
      <c r="NHP24" s="189"/>
      <c r="NHQ24" s="209"/>
      <c r="NHR24" s="179"/>
      <c r="NHS24" s="179"/>
      <c r="NHT24" s="179"/>
      <c r="NHU24" s="179"/>
      <c r="NHV24" s="179"/>
      <c r="NHW24" s="179"/>
      <c r="NHX24" s="199"/>
      <c r="NHY24" s="199"/>
      <c r="NHZ24" s="199"/>
      <c r="NIA24" s="199"/>
      <c r="NIB24" s="199"/>
      <c r="NIC24" s="199"/>
      <c r="NID24" s="199"/>
      <c r="NIE24" s="199"/>
      <c r="NIF24" s="189"/>
      <c r="NIG24" s="209"/>
      <c r="NIH24" s="179"/>
      <c r="NII24" s="179"/>
      <c r="NIJ24" s="179"/>
      <c r="NIK24" s="179"/>
      <c r="NIL24" s="179"/>
      <c r="NIM24" s="179"/>
      <c r="NIN24" s="199"/>
      <c r="NIO24" s="199"/>
      <c r="NIP24" s="199"/>
      <c r="NIQ24" s="199"/>
      <c r="NIR24" s="199"/>
      <c r="NIS24" s="199"/>
      <c r="NIT24" s="199"/>
      <c r="NIU24" s="199"/>
      <c r="NIV24" s="189"/>
      <c r="NIW24" s="209"/>
      <c r="NIX24" s="179"/>
      <c r="NIY24" s="179"/>
      <c r="NIZ24" s="179"/>
      <c r="NJA24" s="179"/>
      <c r="NJB24" s="179"/>
      <c r="NJC24" s="179"/>
      <c r="NJD24" s="199"/>
      <c r="NJE24" s="199"/>
      <c r="NJF24" s="199"/>
      <c r="NJG24" s="199"/>
      <c r="NJH24" s="199"/>
      <c r="NJI24" s="199"/>
      <c r="NJJ24" s="199"/>
      <c r="NJK24" s="199"/>
      <c r="NJL24" s="189"/>
      <c r="NJM24" s="209"/>
      <c r="NJN24" s="179"/>
      <c r="NJO24" s="179"/>
      <c r="NJP24" s="179"/>
      <c r="NJQ24" s="179"/>
      <c r="NJR24" s="179"/>
      <c r="NJS24" s="179"/>
      <c r="NJT24" s="199"/>
      <c r="NJU24" s="199"/>
      <c r="NJV24" s="199"/>
      <c r="NJW24" s="199"/>
      <c r="NJX24" s="199"/>
      <c r="NJY24" s="199"/>
      <c r="NJZ24" s="199"/>
      <c r="NKA24" s="199"/>
      <c r="NKB24" s="189"/>
      <c r="NKC24" s="209"/>
      <c r="NKD24" s="179"/>
      <c r="NKE24" s="179"/>
      <c r="NKF24" s="179"/>
      <c r="NKG24" s="179"/>
      <c r="NKH24" s="179"/>
      <c r="NKI24" s="179"/>
      <c r="NKJ24" s="199"/>
      <c r="NKK24" s="199"/>
      <c r="NKL24" s="199"/>
      <c r="NKM24" s="199"/>
      <c r="NKN24" s="199"/>
      <c r="NKO24" s="199"/>
      <c r="NKP24" s="199"/>
      <c r="NKQ24" s="199"/>
      <c r="NKR24" s="189"/>
      <c r="NKS24" s="209"/>
      <c r="NKT24" s="179"/>
      <c r="NKU24" s="179"/>
      <c r="NKV24" s="179"/>
      <c r="NKW24" s="179"/>
      <c r="NKX24" s="179"/>
      <c r="NKY24" s="179"/>
      <c r="NKZ24" s="199"/>
      <c r="NLA24" s="199"/>
      <c r="NLB24" s="199"/>
      <c r="NLC24" s="199"/>
      <c r="NLD24" s="199"/>
      <c r="NLE24" s="199"/>
      <c r="NLF24" s="199"/>
      <c r="NLG24" s="199"/>
      <c r="NLH24" s="189"/>
      <c r="NLI24" s="209"/>
      <c r="NLJ24" s="179"/>
      <c r="NLK24" s="179"/>
      <c r="NLL24" s="179"/>
      <c r="NLM24" s="179"/>
      <c r="NLN24" s="179"/>
      <c r="NLO24" s="179"/>
      <c r="NLP24" s="199"/>
      <c r="NLQ24" s="199"/>
      <c r="NLR24" s="199"/>
      <c r="NLS24" s="199"/>
      <c r="NLT24" s="199"/>
      <c r="NLU24" s="199"/>
      <c r="NLV24" s="199"/>
      <c r="NLW24" s="199"/>
      <c r="NLX24" s="189"/>
      <c r="NLY24" s="209"/>
      <c r="NLZ24" s="179"/>
      <c r="NMA24" s="179"/>
      <c r="NMB24" s="179"/>
      <c r="NMC24" s="179"/>
      <c r="NMD24" s="179"/>
      <c r="NME24" s="179"/>
      <c r="NMF24" s="199"/>
      <c r="NMG24" s="199"/>
      <c r="NMH24" s="199"/>
      <c r="NMI24" s="199"/>
      <c r="NMJ24" s="199"/>
      <c r="NMK24" s="199"/>
      <c r="NML24" s="199"/>
      <c r="NMM24" s="199"/>
      <c r="NMN24" s="189"/>
      <c r="NMO24" s="209"/>
      <c r="NMP24" s="179"/>
      <c r="NMQ24" s="179"/>
      <c r="NMR24" s="179"/>
      <c r="NMS24" s="179"/>
      <c r="NMT24" s="179"/>
      <c r="NMU24" s="179"/>
      <c r="NMV24" s="199"/>
      <c r="NMW24" s="199"/>
      <c r="NMX24" s="199"/>
      <c r="NMY24" s="199"/>
      <c r="NMZ24" s="199"/>
      <c r="NNA24" s="199"/>
      <c r="NNB24" s="199"/>
      <c r="NNC24" s="199"/>
      <c r="NND24" s="189"/>
      <c r="NNE24" s="209"/>
      <c r="NNF24" s="179"/>
      <c r="NNG24" s="179"/>
      <c r="NNH24" s="179"/>
      <c r="NNI24" s="179"/>
      <c r="NNJ24" s="179"/>
      <c r="NNK24" s="179"/>
      <c r="NNL24" s="199"/>
      <c r="NNM24" s="199"/>
      <c r="NNN24" s="199"/>
      <c r="NNO24" s="199"/>
      <c r="NNP24" s="199"/>
      <c r="NNQ24" s="199"/>
      <c r="NNR24" s="199"/>
      <c r="NNS24" s="199"/>
      <c r="NNT24" s="189"/>
      <c r="NNU24" s="209"/>
      <c r="NNV24" s="179"/>
      <c r="NNW24" s="179"/>
      <c r="NNX24" s="179"/>
      <c r="NNY24" s="179"/>
      <c r="NNZ24" s="179"/>
      <c r="NOA24" s="179"/>
      <c r="NOB24" s="199"/>
      <c r="NOC24" s="199"/>
      <c r="NOD24" s="199"/>
      <c r="NOE24" s="199"/>
      <c r="NOF24" s="199"/>
      <c r="NOG24" s="199"/>
      <c r="NOH24" s="199"/>
      <c r="NOI24" s="199"/>
      <c r="NOJ24" s="189"/>
      <c r="NOK24" s="209"/>
      <c r="NOL24" s="179"/>
      <c r="NOM24" s="179"/>
      <c r="NON24" s="179"/>
      <c r="NOO24" s="179"/>
      <c r="NOP24" s="179"/>
      <c r="NOQ24" s="179"/>
      <c r="NOR24" s="199"/>
      <c r="NOS24" s="199"/>
      <c r="NOT24" s="199"/>
      <c r="NOU24" s="199"/>
      <c r="NOV24" s="199"/>
      <c r="NOW24" s="199"/>
      <c r="NOX24" s="199"/>
      <c r="NOY24" s="199"/>
      <c r="NOZ24" s="189"/>
      <c r="NPA24" s="209"/>
      <c r="NPB24" s="179"/>
      <c r="NPC24" s="179"/>
      <c r="NPD24" s="179"/>
      <c r="NPE24" s="179"/>
      <c r="NPF24" s="179"/>
      <c r="NPG24" s="179"/>
      <c r="NPH24" s="199"/>
      <c r="NPI24" s="199"/>
      <c r="NPJ24" s="199"/>
      <c r="NPK24" s="199"/>
      <c r="NPL24" s="199"/>
      <c r="NPM24" s="199"/>
      <c r="NPN24" s="199"/>
      <c r="NPO24" s="199"/>
      <c r="NPP24" s="189"/>
      <c r="NPQ24" s="209"/>
      <c r="NPR24" s="179"/>
      <c r="NPS24" s="179"/>
      <c r="NPT24" s="179"/>
      <c r="NPU24" s="179"/>
      <c r="NPV24" s="179"/>
      <c r="NPW24" s="179"/>
      <c r="NPX24" s="199"/>
      <c r="NPY24" s="199"/>
      <c r="NPZ24" s="199"/>
      <c r="NQA24" s="199"/>
      <c r="NQB24" s="199"/>
      <c r="NQC24" s="199"/>
      <c r="NQD24" s="199"/>
      <c r="NQE24" s="199"/>
      <c r="NQF24" s="189"/>
      <c r="NQG24" s="209"/>
      <c r="NQH24" s="179"/>
      <c r="NQI24" s="179"/>
      <c r="NQJ24" s="179"/>
      <c r="NQK24" s="179"/>
      <c r="NQL24" s="179"/>
      <c r="NQM24" s="179"/>
      <c r="NQN24" s="199"/>
      <c r="NQO24" s="199"/>
      <c r="NQP24" s="199"/>
      <c r="NQQ24" s="199"/>
      <c r="NQR24" s="199"/>
      <c r="NQS24" s="199"/>
      <c r="NQT24" s="199"/>
      <c r="NQU24" s="199"/>
      <c r="NQV24" s="189"/>
      <c r="NQW24" s="209"/>
      <c r="NQX24" s="179"/>
      <c r="NQY24" s="179"/>
      <c r="NQZ24" s="179"/>
      <c r="NRA24" s="179"/>
      <c r="NRB24" s="179"/>
      <c r="NRC24" s="179"/>
      <c r="NRD24" s="199"/>
      <c r="NRE24" s="199"/>
      <c r="NRF24" s="199"/>
      <c r="NRG24" s="199"/>
      <c r="NRH24" s="199"/>
      <c r="NRI24" s="199"/>
      <c r="NRJ24" s="199"/>
      <c r="NRK24" s="199"/>
      <c r="NRL24" s="189"/>
      <c r="NRM24" s="209"/>
      <c r="NRN24" s="179"/>
      <c r="NRO24" s="179"/>
      <c r="NRP24" s="179"/>
      <c r="NRQ24" s="179"/>
      <c r="NRR24" s="179"/>
      <c r="NRS24" s="179"/>
      <c r="NRT24" s="199"/>
      <c r="NRU24" s="199"/>
      <c r="NRV24" s="199"/>
      <c r="NRW24" s="199"/>
      <c r="NRX24" s="199"/>
      <c r="NRY24" s="199"/>
      <c r="NRZ24" s="199"/>
      <c r="NSA24" s="199"/>
      <c r="NSB24" s="189"/>
      <c r="NSC24" s="209"/>
      <c r="NSD24" s="179"/>
      <c r="NSE24" s="179"/>
      <c r="NSF24" s="179"/>
      <c r="NSG24" s="179"/>
      <c r="NSH24" s="179"/>
      <c r="NSI24" s="179"/>
      <c r="NSJ24" s="199"/>
      <c r="NSK24" s="199"/>
      <c r="NSL24" s="199"/>
      <c r="NSM24" s="199"/>
      <c r="NSN24" s="199"/>
      <c r="NSO24" s="199"/>
      <c r="NSP24" s="199"/>
      <c r="NSQ24" s="199"/>
      <c r="NSR24" s="189"/>
      <c r="NSS24" s="209"/>
      <c r="NST24" s="179"/>
      <c r="NSU24" s="179"/>
      <c r="NSV24" s="179"/>
      <c r="NSW24" s="179"/>
      <c r="NSX24" s="179"/>
      <c r="NSY24" s="179"/>
      <c r="NSZ24" s="199"/>
      <c r="NTA24" s="199"/>
      <c r="NTB24" s="199"/>
      <c r="NTC24" s="199"/>
      <c r="NTD24" s="199"/>
      <c r="NTE24" s="199"/>
      <c r="NTF24" s="199"/>
      <c r="NTG24" s="199"/>
      <c r="NTH24" s="189"/>
      <c r="NTI24" s="209"/>
      <c r="NTJ24" s="179"/>
      <c r="NTK24" s="179"/>
      <c r="NTL24" s="179"/>
      <c r="NTM24" s="179"/>
      <c r="NTN24" s="179"/>
      <c r="NTO24" s="179"/>
      <c r="NTP24" s="199"/>
      <c r="NTQ24" s="199"/>
      <c r="NTR24" s="199"/>
      <c r="NTS24" s="199"/>
      <c r="NTT24" s="199"/>
      <c r="NTU24" s="199"/>
      <c r="NTV24" s="199"/>
      <c r="NTW24" s="199"/>
      <c r="NTX24" s="189"/>
      <c r="NTY24" s="209"/>
      <c r="NTZ24" s="179"/>
      <c r="NUA24" s="179"/>
      <c r="NUB24" s="179"/>
      <c r="NUC24" s="179"/>
      <c r="NUD24" s="179"/>
      <c r="NUE24" s="179"/>
      <c r="NUF24" s="199"/>
      <c r="NUG24" s="199"/>
      <c r="NUH24" s="199"/>
      <c r="NUI24" s="199"/>
      <c r="NUJ24" s="199"/>
      <c r="NUK24" s="199"/>
      <c r="NUL24" s="199"/>
      <c r="NUM24" s="199"/>
      <c r="NUN24" s="189"/>
      <c r="NUO24" s="209"/>
      <c r="NUP24" s="179"/>
      <c r="NUQ24" s="179"/>
      <c r="NUR24" s="179"/>
      <c r="NUS24" s="179"/>
      <c r="NUT24" s="179"/>
      <c r="NUU24" s="179"/>
      <c r="NUV24" s="199"/>
      <c r="NUW24" s="199"/>
      <c r="NUX24" s="199"/>
      <c r="NUY24" s="199"/>
      <c r="NUZ24" s="199"/>
      <c r="NVA24" s="199"/>
      <c r="NVB24" s="199"/>
      <c r="NVC24" s="199"/>
      <c r="NVD24" s="189"/>
      <c r="NVE24" s="209"/>
      <c r="NVF24" s="179"/>
      <c r="NVG24" s="179"/>
      <c r="NVH24" s="179"/>
      <c r="NVI24" s="179"/>
      <c r="NVJ24" s="179"/>
      <c r="NVK24" s="179"/>
      <c r="NVL24" s="199"/>
      <c r="NVM24" s="199"/>
      <c r="NVN24" s="199"/>
      <c r="NVO24" s="199"/>
      <c r="NVP24" s="199"/>
      <c r="NVQ24" s="199"/>
      <c r="NVR24" s="199"/>
      <c r="NVS24" s="199"/>
      <c r="NVT24" s="189"/>
      <c r="NVU24" s="209"/>
      <c r="NVV24" s="179"/>
      <c r="NVW24" s="179"/>
      <c r="NVX24" s="179"/>
      <c r="NVY24" s="179"/>
      <c r="NVZ24" s="179"/>
      <c r="NWA24" s="179"/>
      <c r="NWB24" s="199"/>
      <c r="NWC24" s="199"/>
      <c r="NWD24" s="199"/>
      <c r="NWE24" s="199"/>
      <c r="NWF24" s="199"/>
      <c r="NWG24" s="199"/>
      <c r="NWH24" s="199"/>
      <c r="NWI24" s="199"/>
      <c r="NWJ24" s="189"/>
      <c r="NWK24" s="209"/>
      <c r="NWL24" s="179"/>
      <c r="NWM24" s="179"/>
      <c r="NWN24" s="179"/>
      <c r="NWO24" s="179"/>
      <c r="NWP24" s="179"/>
      <c r="NWQ24" s="179"/>
      <c r="NWR24" s="199"/>
      <c r="NWS24" s="199"/>
      <c r="NWT24" s="199"/>
      <c r="NWU24" s="199"/>
      <c r="NWV24" s="199"/>
      <c r="NWW24" s="199"/>
      <c r="NWX24" s="199"/>
      <c r="NWY24" s="199"/>
      <c r="NWZ24" s="189"/>
      <c r="NXA24" s="209"/>
      <c r="NXB24" s="179"/>
      <c r="NXC24" s="179"/>
      <c r="NXD24" s="179"/>
      <c r="NXE24" s="179"/>
      <c r="NXF24" s="179"/>
      <c r="NXG24" s="179"/>
      <c r="NXH24" s="199"/>
      <c r="NXI24" s="199"/>
      <c r="NXJ24" s="199"/>
      <c r="NXK24" s="199"/>
      <c r="NXL24" s="199"/>
      <c r="NXM24" s="199"/>
      <c r="NXN24" s="199"/>
      <c r="NXO24" s="199"/>
      <c r="NXP24" s="189"/>
      <c r="NXQ24" s="209"/>
      <c r="NXR24" s="179"/>
      <c r="NXS24" s="179"/>
      <c r="NXT24" s="179"/>
      <c r="NXU24" s="179"/>
      <c r="NXV24" s="179"/>
      <c r="NXW24" s="179"/>
      <c r="NXX24" s="199"/>
      <c r="NXY24" s="199"/>
      <c r="NXZ24" s="199"/>
      <c r="NYA24" s="199"/>
      <c r="NYB24" s="199"/>
      <c r="NYC24" s="199"/>
      <c r="NYD24" s="199"/>
      <c r="NYE24" s="199"/>
      <c r="NYF24" s="189"/>
      <c r="NYG24" s="209"/>
      <c r="NYH24" s="179"/>
      <c r="NYI24" s="179"/>
      <c r="NYJ24" s="179"/>
      <c r="NYK24" s="179"/>
      <c r="NYL24" s="179"/>
      <c r="NYM24" s="179"/>
      <c r="NYN24" s="199"/>
      <c r="NYO24" s="199"/>
      <c r="NYP24" s="199"/>
      <c r="NYQ24" s="199"/>
      <c r="NYR24" s="199"/>
      <c r="NYS24" s="199"/>
      <c r="NYT24" s="199"/>
      <c r="NYU24" s="199"/>
      <c r="NYV24" s="189"/>
      <c r="NYW24" s="209"/>
      <c r="NYX24" s="179"/>
      <c r="NYY24" s="179"/>
      <c r="NYZ24" s="179"/>
      <c r="NZA24" s="179"/>
      <c r="NZB24" s="179"/>
      <c r="NZC24" s="179"/>
      <c r="NZD24" s="199"/>
      <c r="NZE24" s="199"/>
      <c r="NZF24" s="199"/>
      <c r="NZG24" s="199"/>
      <c r="NZH24" s="199"/>
      <c r="NZI24" s="199"/>
      <c r="NZJ24" s="199"/>
      <c r="NZK24" s="199"/>
      <c r="NZL24" s="189"/>
      <c r="NZM24" s="209"/>
      <c r="NZN24" s="179"/>
      <c r="NZO24" s="179"/>
      <c r="NZP24" s="179"/>
      <c r="NZQ24" s="179"/>
      <c r="NZR24" s="179"/>
      <c r="NZS24" s="179"/>
      <c r="NZT24" s="199"/>
      <c r="NZU24" s="199"/>
      <c r="NZV24" s="199"/>
      <c r="NZW24" s="199"/>
      <c r="NZX24" s="199"/>
      <c r="NZY24" s="199"/>
      <c r="NZZ24" s="199"/>
      <c r="OAA24" s="199"/>
      <c r="OAB24" s="189"/>
      <c r="OAC24" s="209"/>
      <c r="OAD24" s="179"/>
      <c r="OAE24" s="179"/>
      <c r="OAF24" s="179"/>
      <c r="OAG24" s="179"/>
      <c r="OAH24" s="179"/>
      <c r="OAI24" s="179"/>
      <c r="OAJ24" s="199"/>
      <c r="OAK24" s="199"/>
      <c r="OAL24" s="199"/>
      <c r="OAM24" s="199"/>
      <c r="OAN24" s="199"/>
      <c r="OAO24" s="199"/>
      <c r="OAP24" s="199"/>
      <c r="OAQ24" s="199"/>
      <c r="OAR24" s="189"/>
      <c r="OAS24" s="209"/>
      <c r="OAT24" s="179"/>
      <c r="OAU24" s="179"/>
      <c r="OAV24" s="179"/>
      <c r="OAW24" s="179"/>
      <c r="OAX24" s="179"/>
      <c r="OAY24" s="179"/>
      <c r="OAZ24" s="199"/>
      <c r="OBA24" s="199"/>
      <c r="OBB24" s="199"/>
      <c r="OBC24" s="199"/>
      <c r="OBD24" s="199"/>
      <c r="OBE24" s="199"/>
      <c r="OBF24" s="199"/>
      <c r="OBG24" s="199"/>
      <c r="OBH24" s="189"/>
      <c r="OBI24" s="209"/>
      <c r="OBJ24" s="179"/>
      <c r="OBK24" s="179"/>
      <c r="OBL24" s="179"/>
      <c r="OBM24" s="179"/>
      <c r="OBN24" s="179"/>
      <c r="OBO24" s="179"/>
      <c r="OBP24" s="199"/>
      <c r="OBQ24" s="199"/>
      <c r="OBR24" s="199"/>
      <c r="OBS24" s="199"/>
      <c r="OBT24" s="199"/>
      <c r="OBU24" s="199"/>
      <c r="OBV24" s="199"/>
      <c r="OBW24" s="199"/>
      <c r="OBX24" s="189"/>
      <c r="OBY24" s="209"/>
      <c r="OBZ24" s="179"/>
      <c r="OCA24" s="179"/>
      <c r="OCB24" s="179"/>
      <c r="OCC24" s="179"/>
      <c r="OCD24" s="179"/>
      <c r="OCE24" s="179"/>
      <c r="OCF24" s="199"/>
      <c r="OCG24" s="199"/>
      <c r="OCH24" s="199"/>
      <c r="OCI24" s="199"/>
      <c r="OCJ24" s="199"/>
      <c r="OCK24" s="199"/>
      <c r="OCL24" s="199"/>
      <c r="OCM24" s="199"/>
      <c r="OCN24" s="189"/>
      <c r="OCO24" s="209"/>
      <c r="OCP24" s="179"/>
      <c r="OCQ24" s="179"/>
      <c r="OCR24" s="179"/>
      <c r="OCS24" s="179"/>
      <c r="OCT24" s="179"/>
      <c r="OCU24" s="179"/>
      <c r="OCV24" s="199"/>
      <c r="OCW24" s="199"/>
      <c r="OCX24" s="199"/>
      <c r="OCY24" s="199"/>
      <c r="OCZ24" s="199"/>
      <c r="ODA24" s="199"/>
      <c r="ODB24" s="199"/>
      <c r="ODC24" s="199"/>
      <c r="ODD24" s="189"/>
      <c r="ODE24" s="209"/>
      <c r="ODF24" s="179"/>
      <c r="ODG24" s="179"/>
      <c r="ODH24" s="179"/>
      <c r="ODI24" s="179"/>
      <c r="ODJ24" s="179"/>
      <c r="ODK24" s="179"/>
      <c r="ODL24" s="199"/>
      <c r="ODM24" s="199"/>
      <c r="ODN24" s="199"/>
      <c r="ODO24" s="199"/>
      <c r="ODP24" s="199"/>
      <c r="ODQ24" s="199"/>
      <c r="ODR24" s="199"/>
      <c r="ODS24" s="199"/>
      <c r="ODT24" s="189"/>
      <c r="ODU24" s="209"/>
      <c r="ODV24" s="179"/>
      <c r="ODW24" s="179"/>
      <c r="ODX24" s="179"/>
      <c r="ODY24" s="179"/>
      <c r="ODZ24" s="179"/>
      <c r="OEA24" s="179"/>
      <c r="OEB24" s="199"/>
      <c r="OEC24" s="199"/>
      <c r="OED24" s="199"/>
      <c r="OEE24" s="199"/>
      <c r="OEF24" s="199"/>
      <c r="OEG24" s="199"/>
      <c r="OEH24" s="199"/>
      <c r="OEI24" s="199"/>
      <c r="OEJ24" s="189"/>
      <c r="OEK24" s="209"/>
      <c r="OEL24" s="179"/>
      <c r="OEM24" s="179"/>
      <c r="OEN24" s="179"/>
      <c r="OEO24" s="179"/>
      <c r="OEP24" s="179"/>
      <c r="OEQ24" s="179"/>
      <c r="OER24" s="199"/>
      <c r="OES24" s="199"/>
      <c r="OET24" s="199"/>
      <c r="OEU24" s="199"/>
      <c r="OEV24" s="199"/>
      <c r="OEW24" s="199"/>
      <c r="OEX24" s="199"/>
      <c r="OEY24" s="199"/>
      <c r="OEZ24" s="189"/>
      <c r="OFA24" s="209"/>
      <c r="OFB24" s="179"/>
      <c r="OFC24" s="179"/>
      <c r="OFD24" s="179"/>
      <c r="OFE24" s="179"/>
      <c r="OFF24" s="179"/>
      <c r="OFG24" s="179"/>
      <c r="OFH24" s="199"/>
      <c r="OFI24" s="199"/>
      <c r="OFJ24" s="199"/>
      <c r="OFK24" s="199"/>
      <c r="OFL24" s="199"/>
      <c r="OFM24" s="199"/>
      <c r="OFN24" s="199"/>
      <c r="OFO24" s="199"/>
      <c r="OFP24" s="189"/>
      <c r="OFQ24" s="209"/>
      <c r="OFR24" s="179"/>
      <c r="OFS24" s="179"/>
      <c r="OFT24" s="179"/>
      <c r="OFU24" s="179"/>
      <c r="OFV24" s="179"/>
      <c r="OFW24" s="179"/>
      <c r="OFX24" s="199"/>
      <c r="OFY24" s="199"/>
      <c r="OFZ24" s="199"/>
      <c r="OGA24" s="199"/>
      <c r="OGB24" s="199"/>
      <c r="OGC24" s="199"/>
      <c r="OGD24" s="199"/>
      <c r="OGE24" s="199"/>
      <c r="OGF24" s="189"/>
      <c r="OGG24" s="209"/>
      <c r="OGH24" s="179"/>
      <c r="OGI24" s="179"/>
      <c r="OGJ24" s="179"/>
      <c r="OGK24" s="179"/>
      <c r="OGL24" s="179"/>
      <c r="OGM24" s="179"/>
      <c r="OGN24" s="199"/>
      <c r="OGO24" s="199"/>
      <c r="OGP24" s="199"/>
      <c r="OGQ24" s="199"/>
      <c r="OGR24" s="199"/>
      <c r="OGS24" s="199"/>
      <c r="OGT24" s="199"/>
      <c r="OGU24" s="199"/>
      <c r="OGV24" s="189"/>
      <c r="OGW24" s="209"/>
      <c r="OGX24" s="179"/>
      <c r="OGY24" s="179"/>
      <c r="OGZ24" s="179"/>
      <c r="OHA24" s="179"/>
      <c r="OHB24" s="179"/>
      <c r="OHC24" s="179"/>
      <c r="OHD24" s="199"/>
      <c r="OHE24" s="199"/>
      <c r="OHF24" s="199"/>
      <c r="OHG24" s="199"/>
      <c r="OHH24" s="199"/>
      <c r="OHI24" s="199"/>
      <c r="OHJ24" s="199"/>
      <c r="OHK24" s="199"/>
      <c r="OHL24" s="189"/>
      <c r="OHM24" s="209"/>
      <c r="OHN24" s="179"/>
      <c r="OHO24" s="179"/>
      <c r="OHP24" s="179"/>
      <c r="OHQ24" s="179"/>
      <c r="OHR24" s="179"/>
      <c r="OHS24" s="179"/>
      <c r="OHT24" s="199"/>
      <c r="OHU24" s="199"/>
      <c r="OHV24" s="199"/>
      <c r="OHW24" s="199"/>
      <c r="OHX24" s="199"/>
      <c r="OHY24" s="199"/>
      <c r="OHZ24" s="199"/>
      <c r="OIA24" s="199"/>
      <c r="OIB24" s="189"/>
      <c r="OIC24" s="209"/>
      <c r="OID24" s="179"/>
      <c r="OIE24" s="179"/>
      <c r="OIF24" s="179"/>
      <c r="OIG24" s="179"/>
      <c r="OIH24" s="179"/>
      <c r="OII24" s="179"/>
      <c r="OIJ24" s="199"/>
      <c r="OIK24" s="199"/>
      <c r="OIL24" s="199"/>
      <c r="OIM24" s="199"/>
      <c r="OIN24" s="199"/>
      <c r="OIO24" s="199"/>
      <c r="OIP24" s="199"/>
      <c r="OIQ24" s="199"/>
      <c r="OIR24" s="189"/>
      <c r="OIS24" s="209"/>
      <c r="OIT24" s="179"/>
      <c r="OIU24" s="179"/>
      <c r="OIV24" s="179"/>
      <c r="OIW24" s="179"/>
      <c r="OIX24" s="179"/>
      <c r="OIY24" s="179"/>
      <c r="OIZ24" s="199"/>
      <c r="OJA24" s="199"/>
      <c r="OJB24" s="199"/>
      <c r="OJC24" s="199"/>
      <c r="OJD24" s="199"/>
      <c r="OJE24" s="199"/>
      <c r="OJF24" s="199"/>
      <c r="OJG24" s="199"/>
      <c r="OJH24" s="189"/>
      <c r="OJI24" s="209"/>
      <c r="OJJ24" s="179"/>
      <c r="OJK24" s="179"/>
      <c r="OJL24" s="179"/>
      <c r="OJM24" s="179"/>
      <c r="OJN24" s="179"/>
      <c r="OJO24" s="179"/>
      <c r="OJP24" s="199"/>
      <c r="OJQ24" s="199"/>
      <c r="OJR24" s="199"/>
      <c r="OJS24" s="199"/>
      <c r="OJT24" s="199"/>
      <c r="OJU24" s="199"/>
      <c r="OJV24" s="199"/>
      <c r="OJW24" s="199"/>
      <c r="OJX24" s="189"/>
      <c r="OJY24" s="209"/>
      <c r="OJZ24" s="179"/>
      <c r="OKA24" s="179"/>
      <c r="OKB24" s="179"/>
      <c r="OKC24" s="179"/>
      <c r="OKD24" s="179"/>
      <c r="OKE24" s="179"/>
      <c r="OKF24" s="199"/>
      <c r="OKG24" s="199"/>
      <c r="OKH24" s="199"/>
      <c r="OKI24" s="199"/>
      <c r="OKJ24" s="199"/>
      <c r="OKK24" s="199"/>
      <c r="OKL24" s="199"/>
      <c r="OKM24" s="199"/>
      <c r="OKN24" s="189"/>
      <c r="OKO24" s="209"/>
      <c r="OKP24" s="179"/>
      <c r="OKQ24" s="179"/>
      <c r="OKR24" s="179"/>
      <c r="OKS24" s="179"/>
      <c r="OKT24" s="179"/>
      <c r="OKU24" s="179"/>
      <c r="OKV24" s="199"/>
      <c r="OKW24" s="199"/>
      <c r="OKX24" s="199"/>
      <c r="OKY24" s="199"/>
      <c r="OKZ24" s="199"/>
      <c r="OLA24" s="199"/>
      <c r="OLB24" s="199"/>
      <c r="OLC24" s="199"/>
      <c r="OLD24" s="189"/>
      <c r="OLE24" s="209"/>
      <c r="OLF24" s="179"/>
      <c r="OLG24" s="179"/>
      <c r="OLH24" s="179"/>
      <c r="OLI24" s="179"/>
      <c r="OLJ24" s="179"/>
      <c r="OLK24" s="179"/>
      <c r="OLL24" s="199"/>
      <c r="OLM24" s="199"/>
      <c r="OLN24" s="199"/>
      <c r="OLO24" s="199"/>
      <c r="OLP24" s="199"/>
      <c r="OLQ24" s="199"/>
      <c r="OLR24" s="199"/>
      <c r="OLS24" s="199"/>
      <c r="OLT24" s="189"/>
      <c r="OLU24" s="209"/>
      <c r="OLV24" s="179"/>
      <c r="OLW24" s="179"/>
      <c r="OLX24" s="179"/>
      <c r="OLY24" s="179"/>
      <c r="OLZ24" s="179"/>
      <c r="OMA24" s="179"/>
      <c r="OMB24" s="199"/>
      <c r="OMC24" s="199"/>
      <c r="OMD24" s="199"/>
      <c r="OME24" s="199"/>
      <c r="OMF24" s="199"/>
      <c r="OMG24" s="199"/>
      <c r="OMH24" s="199"/>
      <c r="OMI24" s="199"/>
      <c r="OMJ24" s="189"/>
      <c r="OMK24" s="209"/>
      <c r="OML24" s="179"/>
      <c r="OMM24" s="179"/>
      <c r="OMN24" s="179"/>
      <c r="OMO24" s="179"/>
      <c r="OMP24" s="179"/>
      <c r="OMQ24" s="179"/>
      <c r="OMR24" s="199"/>
      <c r="OMS24" s="199"/>
      <c r="OMT24" s="199"/>
      <c r="OMU24" s="199"/>
      <c r="OMV24" s="199"/>
      <c r="OMW24" s="199"/>
      <c r="OMX24" s="199"/>
      <c r="OMY24" s="199"/>
      <c r="OMZ24" s="189"/>
      <c r="ONA24" s="209"/>
      <c r="ONB24" s="179"/>
      <c r="ONC24" s="179"/>
      <c r="OND24" s="179"/>
      <c r="ONE24" s="179"/>
      <c r="ONF24" s="179"/>
      <c r="ONG24" s="179"/>
      <c r="ONH24" s="199"/>
      <c r="ONI24" s="199"/>
      <c r="ONJ24" s="199"/>
      <c r="ONK24" s="199"/>
      <c r="ONL24" s="199"/>
      <c r="ONM24" s="199"/>
      <c r="ONN24" s="199"/>
      <c r="ONO24" s="199"/>
      <c r="ONP24" s="189"/>
      <c r="ONQ24" s="209"/>
      <c r="ONR24" s="179"/>
      <c r="ONS24" s="179"/>
      <c r="ONT24" s="179"/>
      <c r="ONU24" s="179"/>
      <c r="ONV24" s="179"/>
      <c r="ONW24" s="179"/>
      <c r="ONX24" s="199"/>
      <c r="ONY24" s="199"/>
      <c r="ONZ24" s="199"/>
      <c r="OOA24" s="199"/>
      <c r="OOB24" s="199"/>
      <c r="OOC24" s="199"/>
      <c r="OOD24" s="199"/>
      <c r="OOE24" s="199"/>
      <c r="OOF24" s="189"/>
      <c r="OOG24" s="209"/>
      <c r="OOH24" s="179"/>
      <c r="OOI24" s="179"/>
      <c r="OOJ24" s="179"/>
      <c r="OOK24" s="179"/>
      <c r="OOL24" s="179"/>
      <c r="OOM24" s="179"/>
      <c r="OON24" s="199"/>
      <c r="OOO24" s="199"/>
      <c r="OOP24" s="199"/>
      <c r="OOQ24" s="199"/>
      <c r="OOR24" s="199"/>
      <c r="OOS24" s="199"/>
      <c r="OOT24" s="199"/>
      <c r="OOU24" s="199"/>
      <c r="OOV24" s="189"/>
      <c r="OOW24" s="209"/>
      <c r="OOX24" s="179"/>
      <c r="OOY24" s="179"/>
      <c r="OOZ24" s="179"/>
      <c r="OPA24" s="179"/>
      <c r="OPB24" s="179"/>
      <c r="OPC24" s="179"/>
      <c r="OPD24" s="199"/>
      <c r="OPE24" s="199"/>
      <c r="OPF24" s="199"/>
      <c r="OPG24" s="199"/>
      <c r="OPH24" s="199"/>
      <c r="OPI24" s="199"/>
      <c r="OPJ24" s="199"/>
      <c r="OPK24" s="199"/>
      <c r="OPL24" s="189"/>
      <c r="OPM24" s="209"/>
      <c r="OPN24" s="179"/>
      <c r="OPO24" s="179"/>
      <c r="OPP24" s="179"/>
      <c r="OPQ24" s="179"/>
      <c r="OPR24" s="179"/>
      <c r="OPS24" s="179"/>
      <c r="OPT24" s="199"/>
      <c r="OPU24" s="199"/>
      <c r="OPV24" s="199"/>
      <c r="OPW24" s="199"/>
      <c r="OPX24" s="199"/>
      <c r="OPY24" s="199"/>
      <c r="OPZ24" s="199"/>
      <c r="OQA24" s="199"/>
      <c r="OQB24" s="189"/>
      <c r="OQC24" s="209"/>
      <c r="OQD24" s="179"/>
      <c r="OQE24" s="179"/>
      <c r="OQF24" s="179"/>
      <c r="OQG24" s="179"/>
      <c r="OQH24" s="179"/>
      <c r="OQI24" s="179"/>
      <c r="OQJ24" s="199"/>
      <c r="OQK24" s="199"/>
      <c r="OQL24" s="199"/>
      <c r="OQM24" s="199"/>
      <c r="OQN24" s="199"/>
      <c r="OQO24" s="199"/>
      <c r="OQP24" s="199"/>
      <c r="OQQ24" s="199"/>
      <c r="OQR24" s="189"/>
      <c r="OQS24" s="209"/>
      <c r="OQT24" s="179"/>
      <c r="OQU24" s="179"/>
      <c r="OQV24" s="179"/>
      <c r="OQW24" s="179"/>
      <c r="OQX24" s="179"/>
      <c r="OQY24" s="179"/>
      <c r="OQZ24" s="199"/>
      <c r="ORA24" s="199"/>
      <c r="ORB24" s="199"/>
      <c r="ORC24" s="199"/>
      <c r="ORD24" s="199"/>
      <c r="ORE24" s="199"/>
      <c r="ORF24" s="199"/>
      <c r="ORG24" s="199"/>
      <c r="ORH24" s="189"/>
      <c r="ORI24" s="209"/>
      <c r="ORJ24" s="179"/>
      <c r="ORK24" s="179"/>
      <c r="ORL24" s="179"/>
      <c r="ORM24" s="179"/>
      <c r="ORN24" s="179"/>
      <c r="ORO24" s="179"/>
      <c r="ORP24" s="199"/>
      <c r="ORQ24" s="199"/>
      <c r="ORR24" s="199"/>
      <c r="ORS24" s="199"/>
      <c r="ORT24" s="199"/>
      <c r="ORU24" s="199"/>
      <c r="ORV24" s="199"/>
      <c r="ORW24" s="199"/>
      <c r="ORX24" s="189"/>
      <c r="ORY24" s="209"/>
      <c r="ORZ24" s="179"/>
      <c r="OSA24" s="179"/>
      <c r="OSB24" s="179"/>
      <c r="OSC24" s="179"/>
      <c r="OSD24" s="179"/>
      <c r="OSE24" s="179"/>
      <c r="OSF24" s="199"/>
      <c r="OSG24" s="199"/>
      <c r="OSH24" s="199"/>
      <c r="OSI24" s="199"/>
      <c r="OSJ24" s="199"/>
      <c r="OSK24" s="199"/>
      <c r="OSL24" s="199"/>
      <c r="OSM24" s="199"/>
      <c r="OSN24" s="189"/>
      <c r="OSO24" s="209"/>
      <c r="OSP24" s="179"/>
      <c r="OSQ24" s="179"/>
      <c r="OSR24" s="179"/>
      <c r="OSS24" s="179"/>
      <c r="OST24" s="179"/>
      <c r="OSU24" s="179"/>
      <c r="OSV24" s="199"/>
      <c r="OSW24" s="199"/>
      <c r="OSX24" s="199"/>
      <c r="OSY24" s="199"/>
      <c r="OSZ24" s="199"/>
      <c r="OTA24" s="199"/>
      <c r="OTB24" s="199"/>
      <c r="OTC24" s="199"/>
      <c r="OTD24" s="189"/>
      <c r="OTE24" s="209"/>
      <c r="OTF24" s="179"/>
      <c r="OTG24" s="179"/>
      <c r="OTH24" s="179"/>
      <c r="OTI24" s="179"/>
      <c r="OTJ24" s="179"/>
      <c r="OTK24" s="179"/>
      <c r="OTL24" s="199"/>
      <c r="OTM24" s="199"/>
      <c r="OTN24" s="199"/>
      <c r="OTO24" s="199"/>
      <c r="OTP24" s="199"/>
      <c r="OTQ24" s="199"/>
      <c r="OTR24" s="199"/>
      <c r="OTS24" s="199"/>
      <c r="OTT24" s="189"/>
      <c r="OTU24" s="209"/>
      <c r="OTV24" s="179"/>
      <c r="OTW24" s="179"/>
      <c r="OTX24" s="179"/>
      <c r="OTY24" s="179"/>
      <c r="OTZ24" s="179"/>
      <c r="OUA24" s="179"/>
      <c r="OUB24" s="199"/>
      <c r="OUC24" s="199"/>
      <c r="OUD24" s="199"/>
      <c r="OUE24" s="199"/>
      <c r="OUF24" s="199"/>
      <c r="OUG24" s="199"/>
      <c r="OUH24" s="199"/>
      <c r="OUI24" s="199"/>
      <c r="OUJ24" s="189"/>
      <c r="OUK24" s="209"/>
      <c r="OUL24" s="179"/>
      <c r="OUM24" s="179"/>
      <c r="OUN24" s="179"/>
      <c r="OUO24" s="179"/>
      <c r="OUP24" s="179"/>
      <c r="OUQ24" s="179"/>
      <c r="OUR24" s="199"/>
      <c r="OUS24" s="199"/>
      <c r="OUT24" s="199"/>
      <c r="OUU24" s="199"/>
      <c r="OUV24" s="199"/>
      <c r="OUW24" s="199"/>
      <c r="OUX24" s="199"/>
      <c r="OUY24" s="199"/>
      <c r="OUZ24" s="189"/>
      <c r="OVA24" s="209"/>
      <c r="OVB24" s="179"/>
      <c r="OVC24" s="179"/>
      <c r="OVD24" s="179"/>
      <c r="OVE24" s="179"/>
      <c r="OVF24" s="179"/>
      <c r="OVG24" s="179"/>
      <c r="OVH24" s="199"/>
      <c r="OVI24" s="199"/>
      <c r="OVJ24" s="199"/>
      <c r="OVK24" s="199"/>
      <c r="OVL24" s="199"/>
      <c r="OVM24" s="199"/>
      <c r="OVN24" s="199"/>
      <c r="OVO24" s="199"/>
      <c r="OVP24" s="189"/>
      <c r="OVQ24" s="209"/>
      <c r="OVR24" s="179"/>
      <c r="OVS24" s="179"/>
      <c r="OVT24" s="179"/>
      <c r="OVU24" s="179"/>
      <c r="OVV24" s="179"/>
      <c r="OVW24" s="179"/>
      <c r="OVX24" s="199"/>
      <c r="OVY24" s="199"/>
      <c r="OVZ24" s="199"/>
      <c r="OWA24" s="199"/>
      <c r="OWB24" s="199"/>
      <c r="OWC24" s="199"/>
      <c r="OWD24" s="199"/>
      <c r="OWE24" s="199"/>
      <c r="OWF24" s="189"/>
      <c r="OWG24" s="209"/>
      <c r="OWH24" s="179"/>
      <c r="OWI24" s="179"/>
      <c r="OWJ24" s="179"/>
      <c r="OWK24" s="179"/>
      <c r="OWL24" s="179"/>
      <c r="OWM24" s="179"/>
      <c r="OWN24" s="199"/>
      <c r="OWO24" s="199"/>
      <c r="OWP24" s="199"/>
      <c r="OWQ24" s="199"/>
      <c r="OWR24" s="199"/>
      <c r="OWS24" s="199"/>
      <c r="OWT24" s="199"/>
      <c r="OWU24" s="199"/>
      <c r="OWV24" s="189"/>
      <c r="OWW24" s="209"/>
      <c r="OWX24" s="179"/>
      <c r="OWY24" s="179"/>
      <c r="OWZ24" s="179"/>
      <c r="OXA24" s="179"/>
      <c r="OXB24" s="179"/>
      <c r="OXC24" s="179"/>
      <c r="OXD24" s="199"/>
      <c r="OXE24" s="199"/>
      <c r="OXF24" s="199"/>
      <c r="OXG24" s="199"/>
      <c r="OXH24" s="199"/>
      <c r="OXI24" s="199"/>
      <c r="OXJ24" s="199"/>
      <c r="OXK24" s="199"/>
      <c r="OXL24" s="189"/>
      <c r="OXM24" s="209"/>
      <c r="OXN24" s="179"/>
      <c r="OXO24" s="179"/>
      <c r="OXP24" s="179"/>
      <c r="OXQ24" s="179"/>
      <c r="OXR24" s="179"/>
      <c r="OXS24" s="179"/>
      <c r="OXT24" s="199"/>
      <c r="OXU24" s="199"/>
      <c r="OXV24" s="199"/>
      <c r="OXW24" s="199"/>
      <c r="OXX24" s="199"/>
      <c r="OXY24" s="199"/>
      <c r="OXZ24" s="199"/>
      <c r="OYA24" s="199"/>
      <c r="OYB24" s="189"/>
      <c r="OYC24" s="209"/>
      <c r="OYD24" s="179"/>
      <c r="OYE24" s="179"/>
      <c r="OYF24" s="179"/>
      <c r="OYG24" s="179"/>
      <c r="OYH24" s="179"/>
      <c r="OYI24" s="179"/>
      <c r="OYJ24" s="199"/>
      <c r="OYK24" s="199"/>
      <c r="OYL24" s="199"/>
      <c r="OYM24" s="199"/>
      <c r="OYN24" s="199"/>
      <c r="OYO24" s="199"/>
      <c r="OYP24" s="199"/>
      <c r="OYQ24" s="199"/>
      <c r="OYR24" s="189"/>
      <c r="OYS24" s="209"/>
      <c r="OYT24" s="179"/>
      <c r="OYU24" s="179"/>
      <c r="OYV24" s="179"/>
      <c r="OYW24" s="179"/>
      <c r="OYX24" s="179"/>
      <c r="OYY24" s="179"/>
      <c r="OYZ24" s="199"/>
      <c r="OZA24" s="199"/>
      <c r="OZB24" s="199"/>
      <c r="OZC24" s="199"/>
      <c r="OZD24" s="199"/>
      <c r="OZE24" s="199"/>
      <c r="OZF24" s="199"/>
      <c r="OZG24" s="199"/>
      <c r="OZH24" s="189"/>
      <c r="OZI24" s="209"/>
      <c r="OZJ24" s="179"/>
      <c r="OZK24" s="179"/>
      <c r="OZL24" s="179"/>
      <c r="OZM24" s="179"/>
      <c r="OZN24" s="179"/>
      <c r="OZO24" s="179"/>
      <c r="OZP24" s="199"/>
      <c r="OZQ24" s="199"/>
      <c r="OZR24" s="199"/>
      <c r="OZS24" s="199"/>
      <c r="OZT24" s="199"/>
      <c r="OZU24" s="199"/>
      <c r="OZV24" s="199"/>
      <c r="OZW24" s="199"/>
      <c r="OZX24" s="189"/>
      <c r="OZY24" s="209"/>
      <c r="OZZ24" s="179"/>
      <c r="PAA24" s="179"/>
      <c r="PAB24" s="179"/>
      <c r="PAC24" s="179"/>
      <c r="PAD24" s="179"/>
      <c r="PAE24" s="179"/>
      <c r="PAF24" s="199"/>
      <c r="PAG24" s="199"/>
      <c r="PAH24" s="199"/>
      <c r="PAI24" s="199"/>
      <c r="PAJ24" s="199"/>
      <c r="PAK24" s="199"/>
      <c r="PAL24" s="199"/>
      <c r="PAM24" s="199"/>
      <c r="PAN24" s="189"/>
      <c r="PAO24" s="209"/>
      <c r="PAP24" s="179"/>
      <c r="PAQ24" s="179"/>
      <c r="PAR24" s="179"/>
      <c r="PAS24" s="179"/>
      <c r="PAT24" s="179"/>
      <c r="PAU24" s="179"/>
      <c r="PAV24" s="199"/>
      <c r="PAW24" s="199"/>
      <c r="PAX24" s="199"/>
      <c r="PAY24" s="199"/>
      <c r="PAZ24" s="199"/>
      <c r="PBA24" s="199"/>
      <c r="PBB24" s="199"/>
      <c r="PBC24" s="199"/>
      <c r="PBD24" s="189"/>
      <c r="PBE24" s="209"/>
      <c r="PBF24" s="179"/>
      <c r="PBG24" s="179"/>
      <c r="PBH24" s="179"/>
      <c r="PBI24" s="179"/>
      <c r="PBJ24" s="179"/>
      <c r="PBK24" s="179"/>
      <c r="PBL24" s="199"/>
      <c r="PBM24" s="199"/>
      <c r="PBN24" s="199"/>
      <c r="PBO24" s="199"/>
      <c r="PBP24" s="199"/>
      <c r="PBQ24" s="199"/>
      <c r="PBR24" s="199"/>
      <c r="PBS24" s="199"/>
      <c r="PBT24" s="189"/>
      <c r="PBU24" s="209"/>
      <c r="PBV24" s="179"/>
      <c r="PBW24" s="179"/>
      <c r="PBX24" s="179"/>
      <c r="PBY24" s="179"/>
      <c r="PBZ24" s="179"/>
      <c r="PCA24" s="179"/>
      <c r="PCB24" s="199"/>
      <c r="PCC24" s="199"/>
      <c r="PCD24" s="199"/>
      <c r="PCE24" s="199"/>
      <c r="PCF24" s="199"/>
      <c r="PCG24" s="199"/>
      <c r="PCH24" s="199"/>
      <c r="PCI24" s="199"/>
      <c r="PCJ24" s="189"/>
      <c r="PCK24" s="209"/>
      <c r="PCL24" s="179"/>
      <c r="PCM24" s="179"/>
      <c r="PCN24" s="179"/>
      <c r="PCO24" s="179"/>
      <c r="PCP24" s="179"/>
      <c r="PCQ24" s="179"/>
      <c r="PCR24" s="199"/>
      <c r="PCS24" s="199"/>
      <c r="PCT24" s="199"/>
      <c r="PCU24" s="199"/>
      <c r="PCV24" s="199"/>
      <c r="PCW24" s="199"/>
      <c r="PCX24" s="199"/>
      <c r="PCY24" s="199"/>
      <c r="PCZ24" s="189"/>
      <c r="PDA24" s="209"/>
      <c r="PDB24" s="179"/>
      <c r="PDC24" s="179"/>
      <c r="PDD24" s="179"/>
      <c r="PDE24" s="179"/>
      <c r="PDF24" s="179"/>
      <c r="PDG24" s="179"/>
      <c r="PDH24" s="199"/>
      <c r="PDI24" s="199"/>
      <c r="PDJ24" s="199"/>
      <c r="PDK24" s="199"/>
      <c r="PDL24" s="199"/>
      <c r="PDM24" s="199"/>
      <c r="PDN24" s="199"/>
      <c r="PDO24" s="199"/>
      <c r="PDP24" s="189"/>
      <c r="PDQ24" s="209"/>
      <c r="PDR24" s="179"/>
      <c r="PDS24" s="179"/>
      <c r="PDT24" s="179"/>
      <c r="PDU24" s="179"/>
      <c r="PDV24" s="179"/>
      <c r="PDW24" s="179"/>
      <c r="PDX24" s="199"/>
      <c r="PDY24" s="199"/>
      <c r="PDZ24" s="199"/>
      <c r="PEA24" s="199"/>
      <c r="PEB24" s="199"/>
      <c r="PEC24" s="199"/>
      <c r="PED24" s="199"/>
      <c r="PEE24" s="199"/>
      <c r="PEF24" s="189"/>
      <c r="PEG24" s="209"/>
      <c r="PEH24" s="179"/>
      <c r="PEI24" s="179"/>
      <c r="PEJ24" s="179"/>
      <c r="PEK24" s="179"/>
      <c r="PEL24" s="179"/>
      <c r="PEM24" s="179"/>
      <c r="PEN24" s="199"/>
      <c r="PEO24" s="199"/>
      <c r="PEP24" s="199"/>
      <c r="PEQ24" s="199"/>
      <c r="PER24" s="199"/>
      <c r="PES24" s="199"/>
      <c r="PET24" s="199"/>
      <c r="PEU24" s="199"/>
      <c r="PEV24" s="189"/>
      <c r="PEW24" s="209"/>
      <c r="PEX24" s="179"/>
      <c r="PEY24" s="179"/>
      <c r="PEZ24" s="179"/>
      <c r="PFA24" s="179"/>
      <c r="PFB24" s="179"/>
      <c r="PFC24" s="179"/>
      <c r="PFD24" s="199"/>
      <c r="PFE24" s="199"/>
      <c r="PFF24" s="199"/>
      <c r="PFG24" s="199"/>
      <c r="PFH24" s="199"/>
      <c r="PFI24" s="199"/>
      <c r="PFJ24" s="199"/>
      <c r="PFK24" s="199"/>
      <c r="PFL24" s="189"/>
      <c r="PFM24" s="209"/>
      <c r="PFN24" s="179"/>
      <c r="PFO24" s="179"/>
      <c r="PFP24" s="179"/>
      <c r="PFQ24" s="179"/>
      <c r="PFR24" s="179"/>
      <c r="PFS24" s="179"/>
      <c r="PFT24" s="199"/>
      <c r="PFU24" s="199"/>
      <c r="PFV24" s="199"/>
      <c r="PFW24" s="199"/>
      <c r="PFX24" s="199"/>
      <c r="PFY24" s="199"/>
      <c r="PFZ24" s="199"/>
      <c r="PGA24" s="199"/>
      <c r="PGB24" s="189"/>
      <c r="PGC24" s="209"/>
      <c r="PGD24" s="179"/>
      <c r="PGE24" s="179"/>
      <c r="PGF24" s="179"/>
      <c r="PGG24" s="179"/>
      <c r="PGH24" s="179"/>
      <c r="PGI24" s="179"/>
      <c r="PGJ24" s="199"/>
      <c r="PGK24" s="199"/>
      <c r="PGL24" s="199"/>
      <c r="PGM24" s="199"/>
      <c r="PGN24" s="199"/>
      <c r="PGO24" s="199"/>
      <c r="PGP24" s="199"/>
      <c r="PGQ24" s="199"/>
      <c r="PGR24" s="189"/>
      <c r="PGS24" s="209"/>
      <c r="PGT24" s="179"/>
      <c r="PGU24" s="179"/>
      <c r="PGV24" s="179"/>
      <c r="PGW24" s="179"/>
      <c r="PGX24" s="179"/>
      <c r="PGY24" s="179"/>
      <c r="PGZ24" s="199"/>
      <c r="PHA24" s="199"/>
      <c r="PHB24" s="199"/>
      <c r="PHC24" s="199"/>
      <c r="PHD24" s="199"/>
      <c r="PHE24" s="199"/>
      <c r="PHF24" s="199"/>
      <c r="PHG24" s="199"/>
      <c r="PHH24" s="189"/>
      <c r="PHI24" s="209"/>
      <c r="PHJ24" s="179"/>
      <c r="PHK24" s="179"/>
      <c r="PHL24" s="179"/>
      <c r="PHM24" s="179"/>
      <c r="PHN24" s="179"/>
      <c r="PHO24" s="179"/>
      <c r="PHP24" s="199"/>
      <c r="PHQ24" s="199"/>
      <c r="PHR24" s="199"/>
      <c r="PHS24" s="199"/>
      <c r="PHT24" s="199"/>
      <c r="PHU24" s="199"/>
      <c r="PHV24" s="199"/>
      <c r="PHW24" s="199"/>
      <c r="PHX24" s="189"/>
      <c r="PHY24" s="209"/>
      <c r="PHZ24" s="179"/>
      <c r="PIA24" s="179"/>
      <c r="PIB24" s="179"/>
      <c r="PIC24" s="179"/>
      <c r="PID24" s="179"/>
      <c r="PIE24" s="179"/>
      <c r="PIF24" s="199"/>
      <c r="PIG24" s="199"/>
      <c r="PIH24" s="199"/>
      <c r="PII24" s="199"/>
      <c r="PIJ24" s="199"/>
      <c r="PIK24" s="199"/>
      <c r="PIL24" s="199"/>
      <c r="PIM24" s="199"/>
      <c r="PIN24" s="189"/>
      <c r="PIO24" s="209"/>
      <c r="PIP24" s="179"/>
      <c r="PIQ24" s="179"/>
      <c r="PIR24" s="179"/>
      <c r="PIS24" s="179"/>
      <c r="PIT24" s="179"/>
      <c r="PIU24" s="179"/>
      <c r="PIV24" s="199"/>
      <c r="PIW24" s="199"/>
      <c r="PIX24" s="199"/>
      <c r="PIY24" s="199"/>
      <c r="PIZ24" s="199"/>
      <c r="PJA24" s="199"/>
      <c r="PJB24" s="199"/>
      <c r="PJC24" s="199"/>
      <c r="PJD24" s="189"/>
      <c r="PJE24" s="209"/>
      <c r="PJF24" s="179"/>
      <c r="PJG24" s="179"/>
      <c r="PJH24" s="179"/>
      <c r="PJI24" s="179"/>
      <c r="PJJ24" s="179"/>
      <c r="PJK24" s="179"/>
      <c r="PJL24" s="199"/>
      <c r="PJM24" s="199"/>
      <c r="PJN24" s="199"/>
      <c r="PJO24" s="199"/>
      <c r="PJP24" s="199"/>
      <c r="PJQ24" s="199"/>
      <c r="PJR24" s="199"/>
      <c r="PJS24" s="199"/>
      <c r="PJT24" s="189"/>
      <c r="PJU24" s="209"/>
      <c r="PJV24" s="179"/>
      <c r="PJW24" s="179"/>
      <c r="PJX24" s="179"/>
      <c r="PJY24" s="179"/>
      <c r="PJZ24" s="179"/>
      <c r="PKA24" s="179"/>
      <c r="PKB24" s="199"/>
      <c r="PKC24" s="199"/>
      <c r="PKD24" s="199"/>
      <c r="PKE24" s="199"/>
      <c r="PKF24" s="199"/>
      <c r="PKG24" s="199"/>
      <c r="PKH24" s="199"/>
      <c r="PKI24" s="199"/>
      <c r="PKJ24" s="189"/>
      <c r="PKK24" s="209"/>
      <c r="PKL24" s="179"/>
      <c r="PKM24" s="179"/>
      <c r="PKN24" s="179"/>
      <c r="PKO24" s="179"/>
      <c r="PKP24" s="179"/>
      <c r="PKQ24" s="179"/>
      <c r="PKR24" s="199"/>
      <c r="PKS24" s="199"/>
      <c r="PKT24" s="199"/>
      <c r="PKU24" s="199"/>
      <c r="PKV24" s="199"/>
      <c r="PKW24" s="199"/>
      <c r="PKX24" s="199"/>
      <c r="PKY24" s="199"/>
      <c r="PKZ24" s="189"/>
      <c r="PLA24" s="209"/>
      <c r="PLB24" s="179"/>
      <c r="PLC24" s="179"/>
      <c r="PLD24" s="179"/>
      <c r="PLE24" s="179"/>
      <c r="PLF24" s="179"/>
      <c r="PLG24" s="179"/>
      <c r="PLH24" s="199"/>
      <c r="PLI24" s="199"/>
      <c r="PLJ24" s="199"/>
      <c r="PLK24" s="199"/>
      <c r="PLL24" s="199"/>
      <c r="PLM24" s="199"/>
      <c r="PLN24" s="199"/>
      <c r="PLO24" s="199"/>
      <c r="PLP24" s="189"/>
      <c r="PLQ24" s="209"/>
      <c r="PLR24" s="179"/>
      <c r="PLS24" s="179"/>
      <c r="PLT24" s="179"/>
      <c r="PLU24" s="179"/>
      <c r="PLV24" s="179"/>
      <c r="PLW24" s="179"/>
      <c r="PLX24" s="199"/>
      <c r="PLY24" s="199"/>
      <c r="PLZ24" s="199"/>
      <c r="PMA24" s="199"/>
      <c r="PMB24" s="199"/>
      <c r="PMC24" s="199"/>
      <c r="PMD24" s="199"/>
      <c r="PME24" s="199"/>
      <c r="PMF24" s="189"/>
      <c r="PMG24" s="209"/>
      <c r="PMH24" s="179"/>
      <c r="PMI24" s="179"/>
      <c r="PMJ24" s="179"/>
      <c r="PMK24" s="179"/>
      <c r="PML24" s="179"/>
      <c r="PMM24" s="179"/>
      <c r="PMN24" s="199"/>
      <c r="PMO24" s="199"/>
      <c r="PMP24" s="199"/>
      <c r="PMQ24" s="199"/>
      <c r="PMR24" s="199"/>
      <c r="PMS24" s="199"/>
      <c r="PMT24" s="199"/>
      <c r="PMU24" s="199"/>
      <c r="PMV24" s="189"/>
      <c r="PMW24" s="209"/>
      <c r="PMX24" s="179"/>
      <c r="PMY24" s="179"/>
      <c r="PMZ24" s="179"/>
      <c r="PNA24" s="179"/>
      <c r="PNB24" s="179"/>
      <c r="PNC24" s="179"/>
      <c r="PND24" s="199"/>
      <c r="PNE24" s="199"/>
      <c r="PNF24" s="199"/>
      <c r="PNG24" s="199"/>
      <c r="PNH24" s="199"/>
      <c r="PNI24" s="199"/>
      <c r="PNJ24" s="199"/>
      <c r="PNK24" s="199"/>
      <c r="PNL24" s="189"/>
      <c r="PNM24" s="209"/>
      <c r="PNN24" s="179"/>
      <c r="PNO24" s="179"/>
      <c r="PNP24" s="179"/>
      <c r="PNQ24" s="179"/>
      <c r="PNR24" s="179"/>
      <c r="PNS24" s="179"/>
      <c r="PNT24" s="199"/>
      <c r="PNU24" s="199"/>
      <c r="PNV24" s="199"/>
      <c r="PNW24" s="199"/>
      <c r="PNX24" s="199"/>
      <c r="PNY24" s="199"/>
      <c r="PNZ24" s="199"/>
      <c r="POA24" s="199"/>
      <c r="POB24" s="189"/>
      <c r="POC24" s="209"/>
      <c r="POD24" s="179"/>
      <c r="POE24" s="179"/>
      <c r="POF24" s="179"/>
      <c r="POG24" s="179"/>
      <c r="POH24" s="179"/>
      <c r="POI24" s="179"/>
      <c r="POJ24" s="199"/>
      <c r="POK24" s="199"/>
      <c r="POL24" s="199"/>
      <c r="POM24" s="199"/>
      <c r="PON24" s="199"/>
      <c r="POO24" s="199"/>
      <c r="POP24" s="199"/>
      <c r="POQ24" s="199"/>
      <c r="POR24" s="189"/>
      <c r="POS24" s="209"/>
      <c r="POT24" s="179"/>
      <c r="POU24" s="179"/>
      <c r="POV24" s="179"/>
      <c r="POW24" s="179"/>
      <c r="POX24" s="179"/>
      <c r="POY24" s="179"/>
      <c r="POZ24" s="199"/>
      <c r="PPA24" s="199"/>
      <c r="PPB24" s="199"/>
      <c r="PPC24" s="199"/>
      <c r="PPD24" s="199"/>
      <c r="PPE24" s="199"/>
      <c r="PPF24" s="199"/>
      <c r="PPG24" s="199"/>
      <c r="PPH24" s="189"/>
      <c r="PPI24" s="209"/>
      <c r="PPJ24" s="179"/>
      <c r="PPK24" s="179"/>
      <c r="PPL24" s="179"/>
      <c r="PPM24" s="179"/>
      <c r="PPN24" s="179"/>
      <c r="PPO24" s="179"/>
      <c r="PPP24" s="199"/>
      <c r="PPQ24" s="199"/>
      <c r="PPR24" s="199"/>
      <c r="PPS24" s="199"/>
      <c r="PPT24" s="199"/>
      <c r="PPU24" s="199"/>
      <c r="PPV24" s="199"/>
      <c r="PPW24" s="199"/>
      <c r="PPX24" s="189"/>
      <c r="PPY24" s="209"/>
      <c r="PPZ24" s="179"/>
      <c r="PQA24" s="179"/>
      <c r="PQB24" s="179"/>
      <c r="PQC24" s="179"/>
      <c r="PQD24" s="179"/>
      <c r="PQE24" s="179"/>
      <c r="PQF24" s="199"/>
      <c r="PQG24" s="199"/>
      <c r="PQH24" s="199"/>
      <c r="PQI24" s="199"/>
      <c r="PQJ24" s="199"/>
      <c r="PQK24" s="199"/>
      <c r="PQL24" s="199"/>
      <c r="PQM24" s="199"/>
      <c r="PQN24" s="189"/>
      <c r="PQO24" s="209"/>
      <c r="PQP24" s="179"/>
      <c r="PQQ24" s="179"/>
      <c r="PQR24" s="179"/>
      <c r="PQS24" s="179"/>
      <c r="PQT24" s="179"/>
      <c r="PQU24" s="179"/>
      <c r="PQV24" s="199"/>
      <c r="PQW24" s="199"/>
      <c r="PQX24" s="199"/>
      <c r="PQY24" s="199"/>
      <c r="PQZ24" s="199"/>
      <c r="PRA24" s="199"/>
      <c r="PRB24" s="199"/>
      <c r="PRC24" s="199"/>
      <c r="PRD24" s="189"/>
      <c r="PRE24" s="209"/>
      <c r="PRF24" s="179"/>
      <c r="PRG24" s="179"/>
      <c r="PRH24" s="179"/>
      <c r="PRI24" s="179"/>
      <c r="PRJ24" s="179"/>
      <c r="PRK24" s="179"/>
      <c r="PRL24" s="199"/>
      <c r="PRM24" s="199"/>
      <c r="PRN24" s="199"/>
      <c r="PRO24" s="199"/>
      <c r="PRP24" s="199"/>
      <c r="PRQ24" s="199"/>
      <c r="PRR24" s="199"/>
      <c r="PRS24" s="199"/>
      <c r="PRT24" s="189"/>
      <c r="PRU24" s="209"/>
      <c r="PRV24" s="179"/>
      <c r="PRW24" s="179"/>
      <c r="PRX24" s="179"/>
      <c r="PRY24" s="179"/>
      <c r="PRZ24" s="179"/>
      <c r="PSA24" s="179"/>
      <c r="PSB24" s="199"/>
      <c r="PSC24" s="199"/>
      <c r="PSD24" s="199"/>
      <c r="PSE24" s="199"/>
      <c r="PSF24" s="199"/>
      <c r="PSG24" s="199"/>
      <c r="PSH24" s="199"/>
      <c r="PSI24" s="199"/>
      <c r="PSJ24" s="189"/>
      <c r="PSK24" s="209"/>
      <c r="PSL24" s="179"/>
      <c r="PSM24" s="179"/>
      <c r="PSN24" s="179"/>
      <c r="PSO24" s="179"/>
      <c r="PSP24" s="179"/>
      <c r="PSQ24" s="179"/>
      <c r="PSR24" s="199"/>
      <c r="PSS24" s="199"/>
      <c r="PST24" s="199"/>
      <c r="PSU24" s="199"/>
      <c r="PSV24" s="199"/>
      <c r="PSW24" s="199"/>
      <c r="PSX24" s="199"/>
      <c r="PSY24" s="199"/>
      <c r="PSZ24" s="189"/>
      <c r="PTA24" s="209"/>
      <c r="PTB24" s="179"/>
      <c r="PTC24" s="179"/>
      <c r="PTD24" s="179"/>
      <c r="PTE24" s="179"/>
      <c r="PTF24" s="179"/>
      <c r="PTG24" s="179"/>
      <c r="PTH24" s="199"/>
      <c r="PTI24" s="199"/>
      <c r="PTJ24" s="199"/>
      <c r="PTK24" s="199"/>
      <c r="PTL24" s="199"/>
      <c r="PTM24" s="199"/>
      <c r="PTN24" s="199"/>
      <c r="PTO24" s="199"/>
      <c r="PTP24" s="189"/>
      <c r="PTQ24" s="209"/>
      <c r="PTR24" s="179"/>
      <c r="PTS24" s="179"/>
      <c r="PTT24" s="179"/>
      <c r="PTU24" s="179"/>
      <c r="PTV24" s="179"/>
      <c r="PTW24" s="179"/>
      <c r="PTX24" s="199"/>
      <c r="PTY24" s="199"/>
      <c r="PTZ24" s="199"/>
      <c r="PUA24" s="199"/>
      <c r="PUB24" s="199"/>
      <c r="PUC24" s="199"/>
      <c r="PUD24" s="199"/>
      <c r="PUE24" s="199"/>
      <c r="PUF24" s="189"/>
      <c r="PUG24" s="209"/>
      <c r="PUH24" s="179"/>
      <c r="PUI24" s="179"/>
      <c r="PUJ24" s="179"/>
      <c r="PUK24" s="179"/>
      <c r="PUL24" s="179"/>
      <c r="PUM24" s="179"/>
      <c r="PUN24" s="199"/>
      <c r="PUO24" s="199"/>
      <c r="PUP24" s="199"/>
      <c r="PUQ24" s="199"/>
      <c r="PUR24" s="199"/>
      <c r="PUS24" s="199"/>
      <c r="PUT24" s="199"/>
      <c r="PUU24" s="199"/>
      <c r="PUV24" s="189"/>
      <c r="PUW24" s="209"/>
      <c r="PUX24" s="179"/>
      <c r="PUY24" s="179"/>
      <c r="PUZ24" s="179"/>
      <c r="PVA24" s="179"/>
      <c r="PVB24" s="179"/>
      <c r="PVC24" s="179"/>
      <c r="PVD24" s="199"/>
      <c r="PVE24" s="199"/>
      <c r="PVF24" s="199"/>
      <c r="PVG24" s="199"/>
      <c r="PVH24" s="199"/>
      <c r="PVI24" s="199"/>
      <c r="PVJ24" s="199"/>
      <c r="PVK24" s="199"/>
      <c r="PVL24" s="189"/>
      <c r="PVM24" s="209"/>
      <c r="PVN24" s="179"/>
      <c r="PVO24" s="179"/>
      <c r="PVP24" s="179"/>
      <c r="PVQ24" s="179"/>
      <c r="PVR24" s="179"/>
      <c r="PVS24" s="179"/>
      <c r="PVT24" s="199"/>
      <c r="PVU24" s="199"/>
      <c r="PVV24" s="199"/>
      <c r="PVW24" s="199"/>
      <c r="PVX24" s="199"/>
      <c r="PVY24" s="199"/>
      <c r="PVZ24" s="199"/>
      <c r="PWA24" s="199"/>
      <c r="PWB24" s="189"/>
      <c r="PWC24" s="209"/>
      <c r="PWD24" s="179"/>
      <c r="PWE24" s="179"/>
      <c r="PWF24" s="179"/>
      <c r="PWG24" s="179"/>
      <c r="PWH24" s="179"/>
      <c r="PWI24" s="179"/>
      <c r="PWJ24" s="199"/>
      <c r="PWK24" s="199"/>
      <c r="PWL24" s="199"/>
      <c r="PWM24" s="199"/>
      <c r="PWN24" s="199"/>
      <c r="PWO24" s="199"/>
      <c r="PWP24" s="199"/>
      <c r="PWQ24" s="199"/>
      <c r="PWR24" s="189"/>
      <c r="PWS24" s="209"/>
      <c r="PWT24" s="179"/>
      <c r="PWU24" s="179"/>
      <c r="PWV24" s="179"/>
      <c r="PWW24" s="179"/>
      <c r="PWX24" s="179"/>
      <c r="PWY24" s="179"/>
      <c r="PWZ24" s="199"/>
      <c r="PXA24" s="199"/>
      <c r="PXB24" s="199"/>
      <c r="PXC24" s="199"/>
      <c r="PXD24" s="199"/>
      <c r="PXE24" s="199"/>
      <c r="PXF24" s="199"/>
      <c r="PXG24" s="199"/>
      <c r="PXH24" s="189"/>
      <c r="PXI24" s="209"/>
      <c r="PXJ24" s="179"/>
      <c r="PXK24" s="179"/>
      <c r="PXL24" s="179"/>
      <c r="PXM24" s="179"/>
      <c r="PXN24" s="179"/>
      <c r="PXO24" s="179"/>
      <c r="PXP24" s="199"/>
      <c r="PXQ24" s="199"/>
      <c r="PXR24" s="199"/>
      <c r="PXS24" s="199"/>
      <c r="PXT24" s="199"/>
      <c r="PXU24" s="199"/>
      <c r="PXV24" s="199"/>
      <c r="PXW24" s="199"/>
      <c r="PXX24" s="189"/>
      <c r="PXY24" s="209"/>
      <c r="PXZ24" s="179"/>
      <c r="PYA24" s="179"/>
      <c r="PYB24" s="179"/>
      <c r="PYC24" s="179"/>
      <c r="PYD24" s="179"/>
      <c r="PYE24" s="179"/>
      <c r="PYF24" s="199"/>
      <c r="PYG24" s="199"/>
      <c r="PYH24" s="199"/>
      <c r="PYI24" s="199"/>
      <c r="PYJ24" s="199"/>
      <c r="PYK24" s="199"/>
      <c r="PYL24" s="199"/>
      <c r="PYM24" s="199"/>
      <c r="PYN24" s="189"/>
      <c r="PYO24" s="209"/>
      <c r="PYP24" s="179"/>
      <c r="PYQ24" s="179"/>
      <c r="PYR24" s="179"/>
      <c r="PYS24" s="179"/>
      <c r="PYT24" s="179"/>
      <c r="PYU24" s="179"/>
      <c r="PYV24" s="199"/>
      <c r="PYW24" s="199"/>
      <c r="PYX24" s="199"/>
      <c r="PYY24" s="199"/>
      <c r="PYZ24" s="199"/>
      <c r="PZA24" s="199"/>
      <c r="PZB24" s="199"/>
      <c r="PZC24" s="199"/>
      <c r="PZD24" s="189"/>
      <c r="PZE24" s="209"/>
      <c r="PZF24" s="179"/>
      <c r="PZG24" s="179"/>
      <c r="PZH24" s="179"/>
      <c r="PZI24" s="179"/>
      <c r="PZJ24" s="179"/>
      <c r="PZK24" s="179"/>
      <c r="PZL24" s="199"/>
      <c r="PZM24" s="199"/>
      <c r="PZN24" s="199"/>
      <c r="PZO24" s="199"/>
      <c r="PZP24" s="199"/>
      <c r="PZQ24" s="199"/>
      <c r="PZR24" s="199"/>
      <c r="PZS24" s="199"/>
      <c r="PZT24" s="189"/>
      <c r="PZU24" s="209"/>
      <c r="PZV24" s="179"/>
      <c r="PZW24" s="179"/>
      <c r="PZX24" s="179"/>
      <c r="PZY24" s="179"/>
      <c r="PZZ24" s="179"/>
      <c r="QAA24" s="179"/>
      <c r="QAB24" s="199"/>
      <c r="QAC24" s="199"/>
      <c r="QAD24" s="199"/>
      <c r="QAE24" s="199"/>
      <c r="QAF24" s="199"/>
      <c r="QAG24" s="199"/>
      <c r="QAH24" s="199"/>
      <c r="QAI24" s="199"/>
      <c r="QAJ24" s="189"/>
      <c r="QAK24" s="209"/>
      <c r="QAL24" s="179"/>
      <c r="QAM24" s="179"/>
      <c r="QAN24" s="179"/>
      <c r="QAO24" s="179"/>
      <c r="QAP24" s="179"/>
      <c r="QAQ24" s="179"/>
      <c r="QAR24" s="199"/>
      <c r="QAS24" s="199"/>
      <c r="QAT24" s="199"/>
      <c r="QAU24" s="199"/>
      <c r="QAV24" s="199"/>
      <c r="QAW24" s="199"/>
      <c r="QAX24" s="199"/>
      <c r="QAY24" s="199"/>
      <c r="QAZ24" s="189"/>
      <c r="QBA24" s="209"/>
      <c r="QBB24" s="179"/>
      <c r="QBC24" s="179"/>
      <c r="QBD24" s="179"/>
      <c r="QBE24" s="179"/>
      <c r="QBF24" s="179"/>
      <c r="QBG24" s="179"/>
      <c r="QBH24" s="199"/>
      <c r="QBI24" s="199"/>
      <c r="QBJ24" s="199"/>
      <c r="QBK24" s="199"/>
      <c r="QBL24" s="199"/>
      <c r="QBM24" s="199"/>
      <c r="QBN24" s="199"/>
      <c r="QBO24" s="199"/>
      <c r="QBP24" s="189"/>
      <c r="QBQ24" s="209"/>
      <c r="QBR24" s="179"/>
      <c r="QBS24" s="179"/>
      <c r="QBT24" s="179"/>
      <c r="QBU24" s="179"/>
      <c r="QBV24" s="179"/>
      <c r="QBW24" s="179"/>
      <c r="QBX24" s="199"/>
      <c r="QBY24" s="199"/>
      <c r="QBZ24" s="199"/>
      <c r="QCA24" s="199"/>
      <c r="QCB24" s="199"/>
      <c r="QCC24" s="199"/>
      <c r="QCD24" s="199"/>
      <c r="QCE24" s="199"/>
      <c r="QCF24" s="189"/>
      <c r="QCG24" s="209"/>
      <c r="QCH24" s="179"/>
      <c r="QCI24" s="179"/>
      <c r="QCJ24" s="179"/>
      <c r="QCK24" s="179"/>
      <c r="QCL24" s="179"/>
      <c r="QCM24" s="179"/>
      <c r="QCN24" s="199"/>
      <c r="QCO24" s="199"/>
      <c r="QCP24" s="199"/>
      <c r="QCQ24" s="199"/>
      <c r="QCR24" s="199"/>
      <c r="QCS24" s="199"/>
      <c r="QCT24" s="199"/>
      <c r="QCU24" s="199"/>
      <c r="QCV24" s="189"/>
      <c r="QCW24" s="209"/>
      <c r="QCX24" s="179"/>
      <c r="QCY24" s="179"/>
      <c r="QCZ24" s="179"/>
      <c r="QDA24" s="179"/>
      <c r="QDB24" s="179"/>
      <c r="QDC24" s="179"/>
      <c r="QDD24" s="199"/>
      <c r="QDE24" s="199"/>
      <c r="QDF24" s="199"/>
      <c r="QDG24" s="199"/>
      <c r="QDH24" s="199"/>
      <c r="QDI24" s="199"/>
      <c r="QDJ24" s="199"/>
      <c r="QDK24" s="199"/>
      <c r="QDL24" s="189"/>
      <c r="QDM24" s="209"/>
      <c r="QDN24" s="179"/>
      <c r="QDO24" s="179"/>
      <c r="QDP24" s="179"/>
      <c r="QDQ24" s="179"/>
      <c r="QDR24" s="179"/>
      <c r="QDS24" s="179"/>
      <c r="QDT24" s="199"/>
      <c r="QDU24" s="199"/>
      <c r="QDV24" s="199"/>
      <c r="QDW24" s="199"/>
      <c r="QDX24" s="199"/>
      <c r="QDY24" s="199"/>
      <c r="QDZ24" s="199"/>
      <c r="QEA24" s="199"/>
      <c r="QEB24" s="189"/>
      <c r="QEC24" s="209"/>
      <c r="QED24" s="179"/>
      <c r="QEE24" s="179"/>
      <c r="QEF24" s="179"/>
      <c r="QEG24" s="179"/>
      <c r="QEH24" s="179"/>
      <c r="QEI24" s="179"/>
      <c r="QEJ24" s="199"/>
      <c r="QEK24" s="199"/>
      <c r="QEL24" s="199"/>
      <c r="QEM24" s="199"/>
      <c r="QEN24" s="199"/>
      <c r="QEO24" s="199"/>
      <c r="QEP24" s="199"/>
      <c r="QEQ24" s="199"/>
      <c r="QER24" s="189"/>
      <c r="QES24" s="209"/>
      <c r="QET24" s="179"/>
      <c r="QEU24" s="179"/>
      <c r="QEV24" s="179"/>
      <c r="QEW24" s="179"/>
      <c r="QEX24" s="179"/>
      <c r="QEY24" s="179"/>
      <c r="QEZ24" s="199"/>
      <c r="QFA24" s="199"/>
      <c r="QFB24" s="199"/>
      <c r="QFC24" s="199"/>
      <c r="QFD24" s="199"/>
      <c r="QFE24" s="199"/>
      <c r="QFF24" s="199"/>
      <c r="QFG24" s="199"/>
      <c r="QFH24" s="189"/>
      <c r="QFI24" s="209"/>
      <c r="QFJ24" s="179"/>
      <c r="QFK24" s="179"/>
      <c r="QFL24" s="179"/>
      <c r="QFM24" s="179"/>
      <c r="QFN24" s="179"/>
      <c r="QFO24" s="179"/>
      <c r="QFP24" s="199"/>
      <c r="QFQ24" s="199"/>
      <c r="QFR24" s="199"/>
      <c r="QFS24" s="199"/>
      <c r="QFT24" s="199"/>
      <c r="QFU24" s="199"/>
      <c r="QFV24" s="199"/>
      <c r="QFW24" s="199"/>
      <c r="QFX24" s="189"/>
      <c r="QFY24" s="209"/>
      <c r="QFZ24" s="179"/>
      <c r="QGA24" s="179"/>
      <c r="QGB24" s="179"/>
      <c r="QGC24" s="179"/>
      <c r="QGD24" s="179"/>
      <c r="QGE24" s="179"/>
      <c r="QGF24" s="199"/>
      <c r="QGG24" s="199"/>
      <c r="QGH24" s="199"/>
      <c r="QGI24" s="199"/>
      <c r="QGJ24" s="199"/>
      <c r="QGK24" s="199"/>
      <c r="QGL24" s="199"/>
      <c r="QGM24" s="199"/>
      <c r="QGN24" s="189"/>
      <c r="QGO24" s="209"/>
      <c r="QGP24" s="179"/>
      <c r="QGQ24" s="179"/>
      <c r="QGR24" s="179"/>
      <c r="QGS24" s="179"/>
      <c r="QGT24" s="179"/>
      <c r="QGU24" s="179"/>
      <c r="QGV24" s="199"/>
      <c r="QGW24" s="199"/>
      <c r="QGX24" s="199"/>
      <c r="QGY24" s="199"/>
      <c r="QGZ24" s="199"/>
      <c r="QHA24" s="199"/>
      <c r="QHB24" s="199"/>
      <c r="QHC24" s="199"/>
      <c r="QHD24" s="189"/>
      <c r="QHE24" s="209"/>
      <c r="QHF24" s="179"/>
      <c r="QHG24" s="179"/>
      <c r="QHH24" s="179"/>
      <c r="QHI24" s="179"/>
      <c r="QHJ24" s="179"/>
      <c r="QHK24" s="179"/>
      <c r="QHL24" s="199"/>
      <c r="QHM24" s="199"/>
      <c r="QHN24" s="199"/>
      <c r="QHO24" s="199"/>
      <c r="QHP24" s="199"/>
      <c r="QHQ24" s="199"/>
      <c r="QHR24" s="199"/>
      <c r="QHS24" s="199"/>
      <c r="QHT24" s="189"/>
      <c r="QHU24" s="209"/>
      <c r="QHV24" s="179"/>
      <c r="QHW24" s="179"/>
      <c r="QHX24" s="179"/>
      <c r="QHY24" s="179"/>
      <c r="QHZ24" s="179"/>
      <c r="QIA24" s="179"/>
      <c r="QIB24" s="199"/>
      <c r="QIC24" s="199"/>
      <c r="QID24" s="199"/>
      <c r="QIE24" s="199"/>
      <c r="QIF24" s="199"/>
      <c r="QIG24" s="199"/>
      <c r="QIH24" s="199"/>
      <c r="QII24" s="199"/>
      <c r="QIJ24" s="189"/>
      <c r="QIK24" s="209"/>
      <c r="QIL24" s="179"/>
      <c r="QIM24" s="179"/>
      <c r="QIN24" s="179"/>
      <c r="QIO24" s="179"/>
      <c r="QIP24" s="179"/>
      <c r="QIQ24" s="179"/>
      <c r="QIR24" s="199"/>
      <c r="QIS24" s="199"/>
      <c r="QIT24" s="199"/>
      <c r="QIU24" s="199"/>
      <c r="QIV24" s="199"/>
      <c r="QIW24" s="199"/>
      <c r="QIX24" s="199"/>
      <c r="QIY24" s="199"/>
      <c r="QIZ24" s="189"/>
      <c r="QJA24" s="209"/>
      <c r="QJB24" s="179"/>
      <c r="QJC24" s="179"/>
      <c r="QJD24" s="179"/>
      <c r="QJE24" s="179"/>
      <c r="QJF24" s="179"/>
      <c r="QJG24" s="179"/>
      <c r="QJH24" s="199"/>
      <c r="QJI24" s="199"/>
      <c r="QJJ24" s="199"/>
      <c r="QJK24" s="199"/>
      <c r="QJL24" s="199"/>
      <c r="QJM24" s="199"/>
      <c r="QJN24" s="199"/>
      <c r="QJO24" s="199"/>
      <c r="QJP24" s="189"/>
      <c r="QJQ24" s="209"/>
      <c r="QJR24" s="179"/>
      <c r="QJS24" s="179"/>
      <c r="QJT24" s="179"/>
      <c r="QJU24" s="179"/>
      <c r="QJV24" s="179"/>
      <c r="QJW24" s="179"/>
      <c r="QJX24" s="199"/>
      <c r="QJY24" s="199"/>
      <c r="QJZ24" s="199"/>
      <c r="QKA24" s="199"/>
      <c r="QKB24" s="199"/>
      <c r="QKC24" s="199"/>
      <c r="QKD24" s="199"/>
      <c r="QKE24" s="199"/>
      <c r="QKF24" s="189"/>
      <c r="QKG24" s="209"/>
      <c r="QKH24" s="179"/>
      <c r="QKI24" s="179"/>
      <c r="QKJ24" s="179"/>
      <c r="QKK24" s="179"/>
      <c r="QKL24" s="179"/>
      <c r="QKM24" s="179"/>
      <c r="QKN24" s="199"/>
      <c r="QKO24" s="199"/>
      <c r="QKP24" s="199"/>
      <c r="QKQ24" s="199"/>
      <c r="QKR24" s="199"/>
      <c r="QKS24" s="199"/>
      <c r="QKT24" s="199"/>
      <c r="QKU24" s="199"/>
      <c r="QKV24" s="189"/>
      <c r="QKW24" s="209"/>
      <c r="QKX24" s="179"/>
      <c r="QKY24" s="179"/>
      <c r="QKZ24" s="179"/>
      <c r="QLA24" s="179"/>
      <c r="QLB24" s="179"/>
      <c r="QLC24" s="179"/>
      <c r="QLD24" s="199"/>
      <c r="QLE24" s="199"/>
      <c r="QLF24" s="199"/>
      <c r="QLG24" s="199"/>
      <c r="QLH24" s="199"/>
      <c r="QLI24" s="199"/>
      <c r="QLJ24" s="199"/>
      <c r="QLK24" s="199"/>
      <c r="QLL24" s="189"/>
      <c r="QLM24" s="209"/>
      <c r="QLN24" s="179"/>
      <c r="QLO24" s="179"/>
      <c r="QLP24" s="179"/>
      <c r="QLQ24" s="179"/>
      <c r="QLR24" s="179"/>
      <c r="QLS24" s="179"/>
      <c r="QLT24" s="199"/>
      <c r="QLU24" s="199"/>
      <c r="QLV24" s="199"/>
      <c r="QLW24" s="199"/>
      <c r="QLX24" s="199"/>
      <c r="QLY24" s="199"/>
      <c r="QLZ24" s="199"/>
      <c r="QMA24" s="199"/>
      <c r="QMB24" s="189"/>
      <c r="QMC24" s="209"/>
      <c r="QMD24" s="179"/>
      <c r="QME24" s="179"/>
      <c r="QMF24" s="179"/>
      <c r="QMG24" s="179"/>
      <c r="QMH24" s="179"/>
      <c r="QMI24" s="179"/>
      <c r="QMJ24" s="199"/>
      <c r="QMK24" s="199"/>
      <c r="QML24" s="199"/>
      <c r="QMM24" s="199"/>
      <c r="QMN24" s="199"/>
      <c r="QMO24" s="199"/>
      <c r="QMP24" s="199"/>
      <c r="QMQ24" s="199"/>
      <c r="QMR24" s="189"/>
      <c r="QMS24" s="209"/>
      <c r="QMT24" s="179"/>
      <c r="QMU24" s="179"/>
      <c r="QMV24" s="179"/>
      <c r="QMW24" s="179"/>
      <c r="QMX24" s="179"/>
      <c r="QMY24" s="179"/>
      <c r="QMZ24" s="199"/>
      <c r="QNA24" s="199"/>
      <c r="QNB24" s="199"/>
      <c r="QNC24" s="199"/>
      <c r="QND24" s="199"/>
      <c r="QNE24" s="199"/>
      <c r="QNF24" s="199"/>
      <c r="QNG24" s="199"/>
      <c r="QNH24" s="189"/>
      <c r="QNI24" s="209"/>
      <c r="QNJ24" s="179"/>
      <c r="QNK24" s="179"/>
      <c r="QNL24" s="179"/>
      <c r="QNM24" s="179"/>
      <c r="QNN24" s="179"/>
      <c r="QNO24" s="179"/>
      <c r="QNP24" s="199"/>
      <c r="QNQ24" s="199"/>
      <c r="QNR24" s="199"/>
      <c r="QNS24" s="199"/>
      <c r="QNT24" s="199"/>
      <c r="QNU24" s="199"/>
      <c r="QNV24" s="199"/>
      <c r="QNW24" s="199"/>
      <c r="QNX24" s="189"/>
      <c r="QNY24" s="209"/>
      <c r="QNZ24" s="179"/>
      <c r="QOA24" s="179"/>
      <c r="QOB24" s="179"/>
      <c r="QOC24" s="179"/>
      <c r="QOD24" s="179"/>
      <c r="QOE24" s="179"/>
      <c r="QOF24" s="199"/>
      <c r="QOG24" s="199"/>
      <c r="QOH24" s="199"/>
      <c r="QOI24" s="199"/>
      <c r="QOJ24" s="199"/>
      <c r="QOK24" s="199"/>
      <c r="QOL24" s="199"/>
      <c r="QOM24" s="199"/>
      <c r="QON24" s="189"/>
      <c r="QOO24" s="209"/>
      <c r="QOP24" s="179"/>
      <c r="QOQ24" s="179"/>
      <c r="QOR24" s="179"/>
      <c r="QOS24" s="179"/>
      <c r="QOT24" s="179"/>
      <c r="QOU24" s="179"/>
      <c r="QOV24" s="199"/>
      <c r="QOW24" s="199"/>
      <c r="QOX24" s="199"/>
      <c r="QOY24" s="199"/>
      <c r="QOZ24" s="199"/>
      <c r="QPA24" s="199"/>
      <c r="QPB24" s="199"/>
      <c r="QPC24" s="199"/>
      <c r="QPD24" s="189"/>
      <c r="QPE24" s="209"/>
      <c r="QPF24" s="179"/>
      <c r="QPG24" s="179"/>
      <c r="QPH24" s="179"/>
      <c r="QPI24" s="179"/>
      <c r="QPJ24" s="179"/>
      <c r="QPK24" s="179"/>
      <c r="QPL24" s="199"/>
      <c r="QPM24" s="199"/>
      <c r="QPN24" s="199"/>
      <c r="QPO24" s="199"/>
      <c r="QPP24" s="199"/>
      <c r="QPQ24" s="199"/>
      <c r="QPR24" s="199"/>
      <c r="QPS24" s="199"/>
      <c r="QPT24" s="189"/>
      <c r="QPU24" s="209"/>
      <c r="QPV24" s="179"/>
      <c r="QPW24" s="179"/>
      <c r="QPX24" s="179"/>
      <c r="QPY24" s="179"/>
      <c r="QPZ24" s="179"/>
      <c r="QQA24" s="179"/>
      <c r="QQB24" s="199"/>
      <c r="QQC24" s="199"/>
      <c r="QQD24" s="199"/>
      <c r="QQE24" s="199"/>
      <c r="QQF24" s="199"/>
      <c r="QQG24" s="199"/>
      <c r="QQH24" s="199"/>
      <c r="QQI24" s="199"/>
      <c r="QQJ24" s="189"/>
      <c r="QQK24" s="209"/>
      <c r="QQL24" s="179"/>
      <c r="QQM24" s="179"/>
      <c r="QQN24" s="179"/>
      <c r="QQO24" s="179"/>
      <c r="QQP24" s="179"/>
      <c r="QQQ24" s="179"/>
      <c r="QQR24" s="199"/>
      <c r="QQS24" s="199"/>
      <c r="QQT24" s="199"/>
      <c r="QQU24" s="199"/>
      <c r="QQV24" s="199"/>
      <c r="QQW24" s="199"/>
      <c r="QQX24" s="199"/>
      <c r="QQY24" s="199"/>
      <c r="QQZ24" s="189"/>
      <c r="QRA24" s="209"/>
      <c r="QRB24" s="179"/>
      <c r="QRC24" s="179"/>
      <c r="QRD24" s="179"/>
      <c r="QRE24" s="179"/>
      <c r="QRF24" s="179"/>
      <c r="QRG24" s="179"/>
      <c r="QRH24" s="199"/>
      <c r="QRI24" s="199"/>
      <c r="QRJ24" s="199"/>
      <c r="QRK24" s="199"/>
      <c r="QRL24" s="199"/>
      <c r="QRM24" s="199"/>
      <c r="QRN24" s="199"/>
      <c r="QRO24" s="199"/>
      <c r="QRP24" s="189"/>
      <c r="QRQ24" s="209"/>
      <c r="QRR24" s="179"/>
      <c r="QRS24" s="179"/>
      <c r="QRT24" s="179"/>
      <c r="QRU24" s="179"/>
      <c r="QRV24" s="179"/>
      <c r="QRW24" s="179"/>
      <c r="QRX24" s="199"/>
      <c r="QRY24" s="199"/>
      <c r="QRZ24" s="199"/>
      <c r="QSA24" s="199"/>
      <c r="QSB24" s="199"/>
      <c r="QSC24" s="199"/>
      <c r="QSD24" s="199"/>
      <c r="QSE24" s="199"/>
      <c r="QSF24" s="189"/>
      <c r="QSG24" s="209"/>
      <c r="QSH24" s="179"/>
      <c r="QSI24" s="179"/>
      <c r="QSJ24" s="179"/>
      <c r="QSK24" s="179"/>
      <c r="QSL24" s="179"/>
      <c r="QSM24" s="179"/>
      <c r="QSN24" s="199"/>
      <c r="QSO24" s="199"/>
      <c r="QSP24" s="199"/>
      <c r="QSQ24" s="199"/>
      <c r="QSR24" s="199"/>
      <c r="QSS24" s="199"/>
      <c r="QST24" s="199"/>
      <c r="QSU24" s="199"/>
      <c r="QSV24" s="189"/>
      <c r="QSW24" s="209"/>
      <c r="QSX24" s="179"/>
      <c r="QSY24" s="179"/>
      <c r="QSZ24" s="179"/>
      <c r="QTA24" s="179"/>
      <c r="QTB24" s="179"/>
      <c r="QTC24" s="179"/>
      <c r="QTD24" s="199"/>
      <c r="QTE24" s="199"/>
      <c r="QTF24" s="199"/>
      <c r="QTG24" s="199"/>
      <c r="QTH24" s="199"/>
      <c r="QTI24" s="199"/>
      <c r="QTJ24" s="199"/>
      <c r="QTK24" s="199"/>
      <c r="QTL24" s="189"/>
      <c r="QTM24" s="209"/>
      <c r="QTN24" s="179"/>
      <c r="QTO24" s="179"/>
      <c r="QTP24" s="179"/>
      <c r="QTQ24" s="179"/>
      <c r="QTR24" s="179"/>
      <c r="QTS24" s="179"/>
      <c r="QTT24" s="199"/>
      <c r="QTU24" s="199"/>
      <c r="QTV24" s="199"/>
      <c r="QTW24" s="199"/>
      <c r="QTX24" s="199"/>
      <c r="QTY24" s="199"/>
      <c r="QTZ24" s="199"/>
      <c r="QUA24" s="199"/>
      <c r="QUB24" s="189"/>
      <c r="QUC24" s="209"/>
      <c r="QUD24" s="179"/>
      <c r="QUE24" s="179"/>
      <c r="QUF24" s="179"/>
      <c r="QUG24" s="179"/>
      <c r="QUH24" s="179"/>
      <c r="QUI24" s="179"/>
      <c r="QUJ24" s="199"/>
      <c r="QUK24" s="199"/>
      <c r="QUL24" s="199"/>
      <c r="QUM24" s="199"/>
      <c r="QUN24" s="199"/>
      <c r="QUO24" s="199"/>
      <c r="QUP24" s="199"/>
      <c r="QUQ24" s="199"/>
      <c r="QUR24" s="189"/>
      <c r="QUS24" s="209"/>
      <c r="QUT24" s="179"/>
      <c r="QUU24" s="179"/>
      <c r="QUV24" s="179"/>
      <c r="QUW24" s="179"/>
      <c r="QUX24" s="179"/>
      <c r="QUY24" s="179"/>
      <c r="QUZ24" s="199"/>
      <c r="QVA24" s="199"/>
      <c r="QVB24" s="199"/>
      <c r="QVC24" s="199"/>
      <c r="QVD24" s="199"/>
      <c r="QVE24" s="199"/>
      <c r="QVF24" s="199"/>
      <c r="QVG24" s="199"/>
      <c r="QVH24" s="189"/>
      <c r="QVI24" s="209"/>
      <c r="QVJ24" s="179"/>
      <c r="QVK24" s="179"/>
      <c r="QVL24" s="179"/>
      <c r="QVM24" s="179"/>
      <c r="QVN24" s="179"/>
      <c r="QVO24" s="179"/>
      <c r="QVP24" s="199"/>
      <c r="QVQ24" s="199"/>
      <c r="QVR24" s="199"/>
      <c r="QVS24" s="199"/>
      <c r="QVT24" s="199"/>
      <c r="QVU24" s="199"/>
      <c r="QVV24" s="199"/>
      <c r="QVW24" s="199"/>
      <c r="QVX24" s="189"/>
      <c r="QVY24" s="209"/>
      <c r="QVZ24" s="179"/>
      <c r="QWA24" s="179"/>
      <c r="QWB24" s="179"/>
      <c r="QWC24" s="179"/>
      <c r="QWD24" s="179"/>
      <c r="QWE24" s="179"/>
      <c r="QWF24" s="199"/>
      <c r="QWG24" s="199"/>
      <c r="QWH24" s="199"/>
      <c r="QWI24" s="199"/>
      <c r="QWJ24" s="199"/>
      <c r="QWK24" s="199"/>
      <c r="QWL24" s="199"/>
      <c r="QWM24" s="199"/>
      <c r="QWN24" s="189"/>
      <c r="QWO24" s="209"/>
      <c r="QWP24" s="179"/>
      <c r="QWQ24" s="179"/>
      <c r="QWR24" s="179"/>
      <c r="QWS24" s="179"/>
      <c r="QWT24" s="179"/>
      <c r="QWU24" s="179"/>
      <c r="QWV24" s="199"/>
      <c r="QWW24" s="199"/>
      <c r="QWX24" s="199"/>
      <c r="QWY24" s="199"/>
      <c r="QWZ24" s="199"/>
      <c r="QXA24" s="199"/>
      <c r="QXB24" s="199"/>
      <c r="QXC24" s="199"/>
      <c r="QXD24" s="189"/>
      <c r="QXE24" s="209"/>
      <c r="QXF24" s="179"/>
      <c r="QXG24" s="179"/>
      <c r="QXH24" s="179"/>
      <c r="QXI24" s="179"/>
      <c r="QXJ24" s="179"/>
      <c r="QXK24" s="179"/>
      <c r="QXL24" s="199"/>
      <c r="QXM24" s="199"/>
      <c r="QXN24" s="199"/>
      <c r="QXO24" s="199"/>
      <c r="QXP24" s="199"/>
      <c r="QXQ24" s="199"/>
      <c r="QXR24" s="199"/>
      <c r="QXS24" s="199"/>
      <c r="QXT24" s="189"/>
      <c r="QXU24" s="209"/>
      <c r="QXV24" s="179"/>
      <c r="QXW24" s="179"/>
      <c r="QXX24" s="179"/>
      <c r="QXY24" s="179"/>
      <c r="QXZ24" s="179"/>
      <c r="QYA24" s="179"/>
      <c r="QYB24" s="199"/>
      <c r="QYC24" s="199"/>
      <c r="QYD24" s="199"/>
      <c r="QYE24" s="199"/>
      <c r="QYF24" s="199"/>
      <c r="QYG24" s="199"/>
      <c r="QYH24" s="199"/>
      <c r="QYI24" s="199"/>
      <c r="QYJ24" s="189"/>
      <c r="QYK24" s="209"/>
      <c r="QYL24" s="179"/>
      <c r="QYM24" s="179"/>
      <c r="QYN24" s="179"/>
      <c r="QYO24" s="179"/>
      <c r="QYP24" s="179"/>
      <c r="QYQ24" s="179"/>
      <c r="QYR24" s="199"/>
      <c r="QYS24" s="199"/>
      <c r="QYT24" s="199"/>
      <c r="QYU24" s="199"/>
      <c r="QYV24" s="199"/>
      <c r="QYW24" s="199"/>
      <c r="QYX24" s="199"/>
      <c r="QYY24" s="199"/>
      <c r="QYZ24" s="189"/>
      <c r="QZA24" s="209"/>
      <c r="QZB24" s="179"/>
      <c r="QZC24" s="179"/>
      <c r="QZD24" s="179"/>
      <c r="QZE24" s="179"/>
      <c r="QZF24" s="179"/>
      <c r="QZG24" s="179"/>
      <c r="QZH24" s="199"/>
      <c r="QZI24" s="199"/>
      <c r="QZJ24" s="199"/>
      <c r="QZK24" s="199"/>
      <c r="QZL24" s="199"/>
      <c r="QZM24" s="199"/>
      <c r="QZN24" s="199"/>
      <c r="QZO24" s="199"/>
      <c r="QZP24" s="189"/>
      <c r="QZQ24" s="209"/>
      <c r="QZR24" s="179"/>
      <c r="QZS24" s="179"/>
      <c r="QZT24" s="179"/>
      <c r="QZU24" s="179"/>
      <c r="QZV24" s="179"/>
      <c r="QZW24" s="179"/>
      <c r="QZX24" s="199"/>
      <c r="QZY24" s="199"/>
      <c r="QZZ24" s="199"/>
      <c r="RAA24" s="199"/>
      <c r="RAB24" s="199"/>
      <c r="RAC24" s="199"/>
      <c r="RAD24" s="199"/>
      <c r="RAE24" s="199"/>
      <c r="RAF24" s="189"/>
      <c r="RAG24" s="209"/>
      <c r="RAH24" s="179"/>
      <c r="RAI24" s="179"/>
      <c r="RAJ24" s="179"/>
      <c r="RAK24" s="179"/>
      <c r="RAL24" s="179"/>
      <c r="RAM24" s="179"/>
      <c r="RAN24" s="199"/>
      <c r="RAO24" s="199"/>
      <c r="RAP24" s="199"/>
      <c r="RAQ24" s="199"/>
      <c r="RAR24" s="199"/>
      <c r="RAS24" s="199"/>
      <c r="RAT24" s="199"/>
      <c r="RAU24" s="199"/>
      <c r="RAV24" s="189"/>
      <c r="RAW24" s="209"/>
      <c r="RAX24" s="179"/>
      <c r="RAY24" s="179"/>
      <c r="RAZ24" s="179"/>
      <c r="RBA24" s="179"/>
      <c r="RBB24" s="179"/>
      <c r="RBC24" s="179"/>
      <c r="RBD24" s="199"/>
      <c r="RBE24" s="199"/>
      <c r="RBF24" s="199"/>
      <c r="RBG24" s="199"/>
      <c r="RBH24" s="199"/>
      <c r="RBI24" s="199"/>
      <c r="RBJ24" s="199"/>
      <c r="RBK24" s="199"/>
      <c r="RBL24" s="189"/>
      <c r="RBM24" s="209"/>
      <c r="RBN24" s="179"/>
      <c r="RBO24" s="179"/>
      <c r="RBP24" s="179"/>
      <c r="RBQ24" s="179"/>
      <c r="RBR24" s="179"/>
      <c r="RBS24" s="179"/>
      <c r="RBT24" s="199"/>
      <c r="RBU24" s="199"/>
      <c r="RBV24" s="199"/>
      <c r="RBW24" s="199"/>
      <c r="RBX24" s="199"/>
      <c r="RBY24" s="199"/>
      <c r="RBZ24" s="199"/>
      <c r="RCA24" s="199"/>
      <c r="RCB24" s="189"/>
      <c r="RCC24" s="209"/>
      <c r="RCD24" s="179"/>
      <c r="RCE24" s="179"/>
      <c r="RCF24" s="179"/>
      <c r="RCG24" s="179"/>
      <c r="RCH24" s="179"/>
      <c r="RCI24" s="179"/>
      <c r="RCJ24" s="199"/>
      <c r="RCK24" s="199"/>
      <c r="RCL24" s="199"/>
      <c r="RCM24" s="199"/>
      <c r="RCN24" s="199"/>
      <c r="RCO24" s="199"/>
      <c r="RCP24" s="199"/>
      <c r="RCQ24" s="199"/>
      <c r="RCR24" s="189"/>
      <c r="RCS24" s="209"/>
      <c r="RCT24" s="179"/>
      <c r="RCU24" s="179"/>
      <c r="RCV24" s="179"/>
      <c r="RCW24" s="179"/>
      <c r="RCX24" s="179"/>
      <c r="RCY24" s="179"/>
      <c r="RCZ24" s="199"/>
      <c r="RDA24" s="199"/>
      <c r="RDB24" s="199"/>
      <c r="RDC24" s="199"/>
      <c r="RDD24" s="199"/>
      <c r="RDE24" s="199"/>
      <c r="RDF24" s="199"/>
      <c r="RDG24" s="199"/>
      <c r="RDH24" s="189"/>
      <c r="RDI24" s="209"/>
      <c r="RDJ24" s="179"/>
      <c r="RDK24" s="179"/>
      <c r="RDL24" s="179"/>
      <c r="RDM24" s="179"/>
      <c r="RDN24" s="179"/>
      <c r="RDO24" s="179"/>
      <c r="RDP24" s="199"/>
      <c r="RDQ24" s="199"/>
      <c r="RDR24" s="199"/>
      <c r="RDS24" s="199"/>
      <c r="RDT24" s="199"/>
      <c r="RDU24" s="199"/>
      <c r="RDV24" s="199"/>
      <c r="RDW24" s="199"/>
      <c r="RDX24" s="189"/>
      <c r="RDY24" s="209"/>
      <c r="RDZ24" s="179"/>
      <c r="REA24" s="179"/>
      <c r="REB24" s="179"/>
      <c r="REC24" s="179"/>
      <c r="RED24" s="179"/>
      <c r="REE24" s="179"/>
      <c r="REF24" s="199"/>
      <c r="REG24" s="199"/>
      <c r="REH24" s="199"/>
      <c r="REI24" s="199"/>
      <c r="REJ24" s="199"/>
      <c r="REK24" s="199"/>
      <c r="REL24" s="199"/>
      <c r="REM24" s="199"/>
      <c r="REN24" s="189"/>
      <c r="REO24" s="209"/>
      <c r="REP24" s="179"/>
      <c r="REQ24" s="179"/>
      <c r="RER24" s="179"/>
      <c r="RES24" s="179"/>
      <c r="RET24" s="179"/>
      <c r="REU24" s="179"/>
      <c r="REV24" s="199"/>
      <c r="REW24" s="199"/>
      <c r="REX24" s="199"/>
      <c r="REY24" s="199"/>
      <c r="REZ24" s="199"/>
      <c r="RFA24" s="199"/>
      <c r="RFB24" s="199"/>
      <c r="RFC24" s="199"/>
      <c r="RFD24" s="189"/>
      <c r="RFE24" s="209"/>
      <c r="RFF24" s="179"/>
      <c r="RFG24" s="179"/>
      <c r="RFH24" s="179"/>
      <c r="RFI24" s="179"/>
      <c r="RFJ24" s="179"/>
      <c r="RFK24" s="179"/>
      <c r="RFL24" s="199"/>
      <c r="RFM24" s="199"/>
      <c r="RFN24" s="199"/>
      <c r="RFO24" s="199"/>
      <c r="RFP24" s="199"/>
      <c r="RFQ24" s="199"/>
      <c r="RFR24" s="199"/>
      <c r="RFS24" s="199"/>
      <c r="RFT24" s="189"/>
      <c r="RFU24" s="209"/>
      <c r="RFV24" s="179"/>
      <c r="RFW24" s="179"/>
      <c r="RFX24" s="179"/>
      <c r="RFY24" s="179"/>
      <c r="RFZ24" s="179"/>
      <c r="RGA24" s="179"/>
      <c r="RGB24" s="199"/>
      <c r="RGC24" s="199"/>
      <c r="RGD24" s="199"/>
      <c r="RGE24" s="199"/>
      <c r="RGF24" s="199"/>
      <c r="RGG24" s="199"/>
      <c r="RGH24" s="199"/>
      <c r="RGI24" s="199"/>
      <c r="RGJ24" s="189"/>
      <c r="RGK24" s="209"/>
      <c r="RGL24" s="179"/>
      <c r="RGM24" s="179"/>
      <c r="RGN24" s="179"/>
      <c r="RGO24" s="179"/>
      <c r="RGP24" s="179"/>
      <c r="RGQ24" s="179"/>
      <c r="RGR24" s="199"/>
      <c r="RGS24" s="199"/>
      <c r="RGT24" s="199"/>
      <c r="RGU24" s="199"/>
      <c r="RGV24" s="199"/>
      <c r="RGW24" s="199"/>
      <c r="RGX24" s="199"/>
      <c r="RGY24" s="199"/>
      <c r="RGZ24" s="189"/>
      <c r="RHA24" s="209"/>
      <c r="RHB24" s="179"/>
      <c r="RHC24" s="179"/>
      <c r="RHD24" s="179"/>
      <c r="RHE24" s="179"/>
      <c r="RHF24" s="179"/>
      <c r="RHG24" s="179"/>
      <c r="RHH24" s="199"/>
      <c r="RHI24" s="199"/>
      <c r="RHJ24" s="199"/>
      <c r="RHK24" s="199"/>
      <c r="RHL24" s="199"/>
      <c r="RHM24" s="199"/>
      <c r="RHN24" s="199"/>
      <c r="RHO24" s="199"/>
      <c r="RHP24" s="189"/>
      <c r="RHQ24" s="209"/>
      <c r="RHR24" s="179"/>
      <c r="RHS24" s="179"/>
      <c r="RHT24" s="179"/>
      <c r="RHU24" s="179"/>
      <c r="RHV24" s="179"/>
      <c r="RHW24" s="179"/>
      <c r="RHX24" s="199"/>
      <c r="RHY24" s="199"/>
      <c r="RHZ24" s="199"/>
      <c r="RIA24" s="199"/>
      <c r="RIB24" s="199"/>
      <c r="RIC24" s="199"/>
      <c r="RID24" s="199"/>
      <c r="RIE24" s="199"/>
      <c r="RIF24" s="189"/>
      <c r="RIG24" s="209"/>
      <c r="RIH24" s="179"/>
      <c r="RII24" s="179"/>
      <c r="RIJ24" s="179"/>
      <c r="RIK24" s="179"/>
      <c r="RIL24" s="179"/>
      <c r="RIM24" s="179"/>
      <c r="RIN24" s="199"/>
      <c r="RIO24" s="199"/>
      <c r="RIP24" s="199"/>
      <c r="RIQ24" s="199"/>
      <c r="RIR24" s="199"/>
      <c r="RIS24" s="199"/>
      <c r="RIT24" s="199"/>
      <c r="RIU24" s="199"/>
      <c r="RIV24" s="189"/>
      <c r="RIW24" s="209"/>
      <c r="RIX24" s="179"/>
      <c r="RIY24" s="179"/>
      <c r="RIZ24" s="179"/>
      <c r="RJA24" s="179"/>
      <c r="RJB24" s="179"/>
      <c r="RJC24" s="179"/>
      <c r="RJD24" s="199"/>
      <c r="RJE24" s="199"/>
      <c r="RJF24" s="199"/>
      <c r="RJG24" s="199"/>
      <c r="RJH24" s="199"/>
      <c r="RJI24" s="199"/>
      <c r="RJJ24" s="199"/>
      <c r="RJK24" s="199"/>
      <c r="RJL24" s="189"/>
      <c r="RJM24" s="209"/>
      <c r="RJN24" s="179"/>
      <c r="RJO24" s="179"/>
      <c r="RJP24" s="179"/>
      <c r="RJQ24" s="179"/>
      <c r="RJR24" s="179"/>
      <c r="RJS24" s="179"/>
      <c r="RJT24" s="199"/>
      <c r="RJU24" s="199"/>
      <c r="RJV24" s="199"/>
      <c r="RJW24" s="199"/>
      <c r="RJX24" s="199"/>
      <c r="RJY24" s="199"/>
      <c r="RJZ24" s="199"/>
      <c r="RKA24" s="199"/>
      <c r="RKB24" s="189"/>
      <c r="RKC24" s="209"/>
      <c r="RKD24" s="179"/>
      <c r="RKE24" s="179"/>
      <c r="RKF24" s="179"/>
      <c r="RKG24" s="179"/>
      <c r="RKH24" s="179"/>
      <c r="RKI24" s="179"/>
      <c r="RKJ24" s="199"/>
      <c r="RKK24" s="199"/>
      <c r="RKL24" s="199"/>
      <c r="RKM24" s="199"/>
      <c r="RKN24" s="199"/>
      <c r="RKO24" s="199"/>
      <c r="RKP24" s="199"/>
      <c r="RKQ24" s="199"/>
      <c r="RKR24" s="189"/>
      <c r="RKS24" s="209"/>
      <c r="RKT24" s="179"/>
      <c r="RKU24" s="179"/>
      <c r="RKV24" s="179"/>
      <c r="RKW24" s="179"/>
      <c r="RKX24" s="179"/>
      <c r="RKY24" s="179"/>
      <c r="RKZ24" s="199"/>
      <c r="RLA24" s="199"/>
      <c r="RLB24" s="199"/>
      <c r="RLC24" s="199"/>
      <c r="RLD24" s="199"/>
      <c r="RLE24" s="199"/>
      <c r="RLF24" s="199"/>
      <c r="RLG24" s="199"/>
      <c r="RLH24" s="189"/>
      <c r="RLI24" s="209"/>
      <c r="RLJ24" s="179"/>
      <c r="RLK24" s="179"/>
      <c r="RLL24" s="179"/>
      <c r="RLM24" s="179"/>
      <c r="RLN24" s="179"/>
      <c r="RLO24" s="179"/>
      <c r="RLP24" s="199"/>
      <c r="RLQ24" s="199"/>
      <c r="RLR24" s="199"/>
      <c r="RLS24" s="199"/>
      <c r="RLT24" s="199"/>
      <c r="RLU24" s="199"/>
      <c r="RLV24" s="199"/>
      <c r="RLW24" s="199"/>
      <c r="RLX24" s="189"/>
      <c r="RLY24" s="209"/>
      <c r="RLZ24" s="179"/>
      <c r="RMA24" s="179"/>
      <c r="RMB24" s="179"/>
      <c r="RMC24" s="179"/>
      <c r="RMD24" s="179"/>
      <c r="RME24" s="179"/>
      <c r="RMF24" s="199"/>
      <c r="RMG24" s="199"/>
      <c r="RMH24" s="199"/>
      <c r="RMI24" s="199"/>
      <c r="RMJ24" s="199"/>
      <c r="RMK24" s="199"/>
      <c r="RML24" s="199"/>
      <c r="RMM24" s="199"/>
      <c r="RMN24" s="189"/>
      <c r="RMO24" s="209"/>
      <c r="RMP24" s="179"/>
      <c r="RMQ24" s="179"/>
      <c r="RMR24" s="179"/>
      <c r="RMS24" s="179"/>
      <c r="RMT24" s="179"/>
      <c r="RMU24" s="179"/>
      <c r="RMV24" s="199"/>
      <c r="RMW24" s="199"/>
      <c r="RMX24" s="199"/>
      <c r="RMY24" s="199"/>
      <c r="RMZ24" s="199"/>
      <c r="RNA24" s="199"/>
      <c r="RNB24" s="199"/>
      <c r="RNC24" s="199"/>
      <c r="RND24" s="189"/>
      <c r="RNE24" s="209"/>
      <c r="RNF24" s="179"/>
      <c r="RNG24" s="179"/>
      <c r="RNH24" s="179"/>
      <c r="RNI24" s="179"/>
      <c r="RNJ24" s="179"/>
      <c r="RNK24" s="179"/>
      <c r="RNL24" s="199"/>
      <c r="RNM24" s="199"/>
      <c r="RNN24" s="199"/>
      <c r="RNO24" s="199"/>
      <c r="RNP24" s="199"/>
      <c r="RNQ24" s="199"/>
      <c r="RNR24" s="199"/>
      <c r="RNS24" s="199"/>
      <c r="RNT24" s="189"/>
      <c r="RNU24" s="209"/>
      <c r="RNV24" s="179"/>
      <c r="RNW24" s="179"/>
      <c r="RNX24" s="179"/>
      <c r="RNY24" s="179"/>
      <c r="RNZ24" s="179"/>
      <c r="ROA24" s="179"/>
      <c r="ROB24" s="199"/>
      <c r="ROC24" s="199"/>
      <c r="ROD24" s="199"/>
      <c r="ROE24" s="199"/>
      <c r="ROF24" s="199"/>
      <c r="ROG24" s="199"/>
      <c r="ROH24" s="199"/>
      <c r="ROI24" s="199"/>
      <c r="ROJ24" s="189"/>
      <c r="ROK24" s="209"/>
      <c r="ROL24" s="179"/>
      <c r="ROM24" s="179"/>
      <c r="RON24" s="179"/>
      <c r="ROO24" s="179"/>
      <c r="ROP24" s="179"/>
      <c r="ROQ24" s="179"/>
      <c r="ROR24" s="199"/>
      <c r="ROS24" s="199"/>
      <c r="ROT24" s="199"/>
      <c r="ROU24" s="199"/>
      <c r="ROV24" s="199"/>
      <c r="ROW24" s="199"/>
      <c r="ROX24" s="199"/>
      <c r="ROY24" s="199"/>
      <c r="ROZ24" s="189"/>
      <c r="RPA24" s="209"/>
      <c r="RPB24" s="179"/>
      <c r="RPC24" s="179"/>
      <c r="RPD24" s="179"/>
      <c r="RPE24" s="179"/>
      <c r="RPF24" s="179"/>
      <c r="RPG24" s="179"/>
      <c r="RPH24" s="199"/>
      <c r="RPI24" s="199"/>
      <c r="RPJ24" s="199"/>
      <c r="RPK24" s="199"/>
      <c r="RPL24" s="199"/>
      <c r="RPM24" s="199"/>
      <c r="RPN24" s="199"/>
      <c r="RPO24" s="199"/>
      <c r="RPP24" s="189"/>
      <c r="RPQ24" s="209"/>
      <c r="RPR24" s="179"/>
      <c r="RPS24" s="179"/>
      <c r="RPT24" s="179"/>
      <c r="RPU24" s="179"/>
      <c r="RPV24" s="179"/>
      <c r="RPW24" s="179"/>
      <c r="RPX24" s="199"/>
      <c r="RPY24" s="199"/>
      <c r="RPZ24" s="199"/>
      <c r="RQA24" s="199"/>
      <c r="RQB24" s="199"/>
      <c r="RQC24" s="199"/>
      <c r="RQD24" s="199"/>
      <c r="RQE24" s="199"/>
      <c r="RQF24" s="189"/>
      <c r="RQG24" s="209"/>
      <c r="RQH24" s="179"/>
      <c r="RQI24" s="179"/>
      <c r="RQJ24" s="179"/>
      <c r="RQK24" s="179"/>
      <c r="RQL24" s="179"/>
      <c r="RQM24" s="179"/>
      <c r="RQN24" s="199"/>
      <c r="RQO24" s="199"/>
      <c r="RQP24" s="199"/>
      <c r="RQQ24" s="199"/>
      <c r="RQR24" s="199"/>
      <c r="RQS24" s="199"/>
      <c r="RQT24" s="199"/>
      <c r="RQU24" s="199"/>
      <c r="RQV24" s="189"/>
      <c r="RQW24" s="209"/>
      <c r="RQX24" s="179"/>
      <c r="RQY24" s="179"/>
      <c r="RQZ24" s="179"/>
      <c r="RRA24" s="179"/>
      <c r="RRB24" s="179"/>
      <c r="RRC24" s="179"/>
      <c r="RRD24" s="199"/>
      <c r="RRE24" s="199"/>
      <c r="RRF24" s="199"/>
      <c r="RRG24" s="199"/>
      <c r="RRH24" s="199"/>
      <c r="RRI24" s="199"/>
      <c r="RRJ24" s="199"/>
      <c r="RRK24" s="199"/>
      <c r="RRL24" s="189"/>
      <c r="RRM24" s="209"/>
      <c r="RRN24" s="179"/>
      <c r="RRO24" s="179"/>
      <c r="RRP24" s="179"/>
      <c r="RRQ24" s="179"/>
      <c r="RRR24" s="179"/>
      <c r="RRS24" s="179"/>
      <c r="RRT24" s="199"/>
      <c r="RRU24" s="199"/>
      <c r="RRV24" s="199"/>
      <c r="RRW24" s="199"/>
      <c r="RRX24" s="199"/>
      <c r="RRY24" s="199"/>
      <c r="RRZ24" s="199"/>
      <c r="RSA24" s="199"/>
      <c r="RSB24" s="189"/>
      <c r="RSC24" s="209"/>
      <c r="RSD24" s="179"/>
      <c r="RSE24" s="179"/>
      <c r="RSF24" s="179"/>
      <c r="RSG24" s="179"/>
      <c r="RSH24" s="179"/>
      <c r="RSI24" s="179"/>
      <c r="RSJ24" s="199"/>
      <c r="RSK24" s="199"/>
      <c r="RSL24" s="199"/>
      <c r="RSM24" s="199"/>
      <c r="RSN24" s="199"/>
      <c r="RSO24" s="199"/>
      <c r="RSP24" s="199"/>
      <c r="RSQ24" s="199"/>
      <c r="RSR24" s="189"/>
      <c r="RSS24" s="209"/>
      <c r="RST24" s="179"/>
      <c r="RSU24" s="179"/>
      <c r="RSV24" s="179"/>
      <c r="RSW24" s="179"/>
      <c r="RSX24" s="179"/>
      <c r="RSY24" s="179"/>
      <c r="RSZ24" s="199"/>
      <c r="RTA24" s="199"/>
      <c r="RTB24" s="199"/>
      <c r="RTC24" s="199"/>
      <c r="RTD24" s="199"/>
      <c r="RTE24" s="199"/>
      <c r="RTF24" s="199"/>
      <c r="RTG24" s="199"/>
      <c r="RTH24" s="189"/>
      <c r="RTI24" s="209"/>
      <c r="RTJ24" s="179"/>
      <c r="RTK24" s="179"/>
      <c r="RTL24" s="179"/>
      <c r="RTM24" s="179"/>
      <c r="RTN24" s="179"/>
      <c r="RTO24" s="179"/>
      <c r="RTP24" s="199"/>
      <c r="RTQ24" s="199"/>
      <c r="RTR24" s="199"/>
      <c r="RTS24" s="199"/>
      <c r="RTT24" s="199"/>
      <c r="RTU24" s="199"/>
      <c r="RTV24" s="199"/>
      <c r="RTW24" s="199"/>
      <c r="RTX24" s="189"/>
      <c r="RTY24" s="209"/>
      <c r="RTZ24" s="179"/>
      <c r="RUA24" s="179"/>
      <c r="RUB24" s="179"/>
      <c r="RUC24" s="179"/>
      <c r="RUD24" s="179"/>
      <c r="RUE24" s="179"/>
      <c r="RUF24" s="199"/>
      <c r="RUG24" s="199"/>
      <c r="RUH24" s="199"/>
      <c r="RUI24" s="199"/>
      <c r="RUJ24" s="199"/>
      <c r="RUK24" s="199"/>
      <c r="RUL24" s="199"/>
      <c r="RUM24" s="199"/>
      <c r="RUN24" s="189"/>
      <c r="RUO24" s="209"/>
      <c r="RUP24" s="179"/>
      <c r="RUQ24" s="179"/>
      <c r="RUR24" s="179"/>
      <c r="RUS24" s="179"/>
      <c r="RUT24" s="179"/>
      <c r="RUU24" s="179"/>
      <c r="RUV24" s="199"/>
      <c r="RUW24" s="199"/>
      <c r="RUX24" s="199"/>
      <c r="RUY24" s="199"/>
      <c r="RUZ24" s="199"/>
      <c r="RVA24" s="199"/>
      <c r="RVB24" s="199"/>
      <c r="RVC24" s="199"/>
      <c r="RVD24" s="189"/>
      <c r="RVE24" s="209"/>
      <c r="RVF24" s="179"/>
      <c r="RVG24" s="179"/>
      <c r="RVH24" s="179"/>
      <c r="RVI24" s="179"/>
      <c r="RVJ24" s="179"/>
      <c r="RVK24" s="179"/>
      <c r="RVL24" s="199"/>
      <c r="RVM24" s="199"/>
      <c r="RVN24" s="199"/>
      <c r="RVO24" s="199"/>
      <c r="RVP24" s="199"/>
      <c r="RVQ24" s="199"/>
      <c r="RVR24" s="199"/>
      <c r="RVS24" s="199"/>
      <c r="RVT24" s="189"/>
      <c r="RVU24" s="209"/>
      <c r="RVV24" s="179"/>
      <c r="RVW24" s="179"/>
      <c r="RVX24" s="179"/>
      <c r="RVY24" s="179"/>
      <c r="RVZ24" s="179"/>
      <c r="RWA24" s="179"/>
      <c r="RWB24" s="199"/>
      <c r="RWC24" s="199"/>
      <c r="RWD24" s="199"/>
      <c r="RWE24" s="199"/>
      <c r="RWF24" s="199"/>
      <c r="RWG24" s="199"/>
      <c r="RWH24" s="199"/>
      <c r="RWI24" s="199"/>
      <c r="RWJ24" s="189"/>
      <c r="RWK24" s="209"/>
      <c r="RWL24" s="179"/>
      <c r="RWM24" s="179"/>
      <c r="RWN24" s="179"/>
      <c r="RWO24" s="179"/>
      <c r="RWP24" s="179"/>
      <c r="RWQ24" s="179"/>
      <c r="RWR24" s="199"/>
      <c r="RWS24" s="199"/>
      <c r="RWT24" s="199"/>
      <c r="RWU24" s="199"/>
      <c r="RWV24" s="199"/>
      <c r="RWW24" s="199"/>
      <c r="RWX24" s="199"/>
      <c r="RWY24" s="199"/>
      <c r="RWZ24" s="189"/>
      <c r="RXA24" s="209"/>
      <c r="RXB24" s="179"/>
      <c r="RXC24" s="179"/>
      <c r="RXD24" s="179"/>
      <c r="RXE24" s="179"/>
      <c r="RXF24" s="179"/>
      <c r="RXG24" s="179"/>
      <c r="RXH24" s="199"/>
      <c r="RXI24" s="199"/>
      <c r="RXJ24" s="199"/>
      <c r="RXK24" s="199"/>
      <c r="RXL24" s="199"/>
      <c r="RXM24" s="199"/>
      <c r="RXN24" s="199"/>
      <c r="RXO24" s="199"/>
      <c r="RXP24" s="189"/>
      <c r="RXQ24" s="209"/>
      <c r="RXR24" s="179"/>
      <c r="RXS24" s="179"/>
      <c r="RXT24" s="179"/>
      <c r="RXU24" s="179"/>
      <c r="RXV24" s="179"/>
      <c r="RXW24" s="179"/>
      <c r="RXX24" s="199"/>
      <c r="RXY24" s="199"/>
      <c r="RXZ24" s="199"/>
      <c r="RYA24" s="199"/>
      <c r="RYB24" s="199"/>
      <c r="RYC24" s="199"/>
      <c r="RYD24" s="199"/>
      <c r="RYE24" s="199"/>
      <c r="RYF24" s="189"/>
      <c r="RYG24" s="209"/>
      <c r="RYH24" s="179"/>
      <c r="RYI24" s="179"/>
      <c r="RYJ24" s="179"/>
      <c r="RYK24" s="179"/>
      <c r="RYL24" s="179"/>
      <c r="RYM24" s="179"/>
      <c r="RYN24" s="199"/>
      <c r="RYO24" s="199"/>
      <c r="RYP24" s="199"/>
      <c r="RYQ24" s="199"/>
      <c r="RYR24" s="199"/>
      <c r="RYS24" s="199"/>
      <c r="RYT24" s="199"/>
      <c r="RYU24" s="199"/>
      <c r="RYV24" s="189"/>
      <c r="RYW24" s="209"/>
      <c r="RYX24" s="179"/>
      <c r="RYY24" s="179"/>
      <c r="RYZ24" s="179"/>
      <c r="RZA24" s="179"/>
      <c r="RZB24" s="179"/>
      <c r="RZC24" s="179"/>
      <c r="RZD24" s="199"/>
      <c r="RZE24" s="199"/>
      <c r="RZF24" s="199"/>
      <c r="RZG24" s="199"/>
      <c r="RZH24" s="199"/>
      <c r="RZI24" s="199"/>
      <c r="RZJ24" s="199"/>
      <c r="RZK24" s="199"/>
      <c r="RZL24" s="189"/>
      <c r="RZM24" s="209"/>
      <c r="RZN24" s="179"/>
      <c r="RZO24" s="179"/>
      <c r="RZP24" s="179"/>
      <c r="RZQ24" s="179"/>
      <c r="RZR24" s="179"/>
      <c r="RZS24" s="179"/>
      <c r="RZT24" s="199"/>
      <c r="RZU24" s="199"/>
      <c r="RZV24" s="199"/>
      <c r="RZW24" s="199"/>
      <c r="RZX24" s="199"/>
      <c r="RZY24" s="199"/>
      <c r="RZZ24" s="199"/>
      <c r="SAA24" s="199"/>
      <c r="SAB24" s="189"/>
      <c r="SAC24" s="209"/>
      <c r="SAD24" s="179"/>
      <c r="SAE24" s="179"/>
      <c r="SAF24" s="179"/>
      <c r="SAG24" s="179"/>
      <c r="SAH24" s="179"/>
      <c r="SAI24" s="179"/>
      <c r="SAJ24" s="199"/>
      <c r="SAK24" s="199"/>
      <c r="SAL24" s="199"/>
      <c r="SAM24" s="199"/>
      <c r="SAN24" s="199"/>
      <c r="SAO24" s="199"/>
      <c r="SAP24" s="199"/>
      <c r="SAQ24" s="199"/>
      <c r="SAR24" s="189"/>
      <c r="SAS24" s="209"/>
      <c r="SAT24" s="179"/>
      <c r="SAU24" s="179"/>
      <c r="SAV24" s="179"/>
      <c r="SAW24" s="179"/>
      <c r="SAX24" s="179"/>
      <c r="SAY24" s="179"/>
      <c r="SAZ24" s="199"/>
      <c r="SBA24" s="199"/>
      <c r="SBB24" s="199"/>
      <c r="SBC24" s="199"/>
      <c r="SBD24" s="199"/>
      <c r="SBE24" s="199"/>
      <c r="SBF24" s="199"/>
      <c r="SBG24" s="199"/>
      <c r="SBH24" s="189"/>
      <c r="SBI24" s="209"/>
      <c r="SBJ24" s="179"/>
      <c r="SBK24" s="179"/>
      <c r="SBL24" s="179"/>
      <c r="SBM24" s="179"/>
      <c r="SBN24" s="179"/>
      <c r="SBO24" s="179"/>
      <c r="SBP24" s="199"/>
      <c r="SBQ24" s="199"/>
      <c r="SBR24" s="199"/>
      <c r="SBS24" s="199"/>
      <c r="SBT24" s="199"/>
      <c r="SBU24" s="199"/>
      <c r="SBV24" s="199"/>
      <c r="SBW24" s="199"/>
      <c r="SBX24" s="189"/>
      <c r="SBY24" s="209"/>
      <c r="SBZ24" s="179"/>
      <c r="SCA24" s="179"/>
      <c r="SCB24" s="179"/>
      <c r="SCC24" s="179"/>
      <c r="SCD24" s="179"/>
      <c r="SCE24" s="179"/>
      <c r="SCF24" s="199"/>
      <c r="SCG24" s="199"/>
      <c r="SCH24" s="199"/>
      <c r="SCI24" s="199"/>
      <c r="SCJ24" s="199"/>
      <c r="SCK24" s="199"/>
      <c r="SCL24" s="199"/>
      <c r="SCM24" s="199"/>
      <c r="SCN24" s="189"/>
      <c r="SCO24" s="209"/>
      <c r="SCP24" s="179"/>
      <c r="SCQ24" s="179"/>
      <c r="SCR24" s="179"/>
      <c r="SCS24" s="179"/>
      <c r="SCT24" s="179"/>
      <c r="SCU24" s="179"/>
      <c r="SCV24" s="199"/>
      <c r="SCW24" s="199"/>
      <c r="SCX24" s="199"/>
      <c r="SCY24" s="199"/>
      <c r="SCZ24" s="199"/>
      <c r="SDA24" s="199"/>
      <c r="SDB24" s="199"/>
      <c r="SDC24" s="199"/>
      <c r="SDD24" s="189"/>
      <c r="SDE24" s="209"/>
      <c r="SDF24" s="179"/>
      <c r="SDG24" s="179"/>
      <c r="SDH24" s="179"/>
      <c r="SDI24" s="179"/>
      <c r="SDJ24" s="179"/>
      <c r="SDK24" s="179"/>
      <c r="SDL24" s="199"/>
      <c r="SDM24" s="199"/>
      <c r="SDN24" s="199"/>
      <c r="SDO24" s="199"/>
      <c r="SDP24" s="199"/>
      <c r="SDQ24" s="199"/>
      <c r="SDR24" s="199"/>
      <c r="SDS24" s="199"/>
      <c r="SDT24" s="189"/>
      <c r="SDU24" s="209"/>
      <c r="SDV24" s="179"/>
      <c r="SDW24" s="179"/>
      <c r="SDX24" s="179"/>
      <c r="SDY24" s="179"/>
      <c r="SDZ24" s="179"/>
      <c r="SEA24" s="179"/>
      <c r="SEB24" s="199"/>
      <c r="SEC24" s="199"/>
      <c r="SED24" s="199"/>
      <c r="SEE24" s="199"/>
      <c r="SEF24" s="199"/>
      <c r="SEG24" s="199"/>
      <c r="SEH24" s="199"/>
      <c r="SEI24" s="199"/>
      <c r="SEJ24" s="189"/>
      <c r="SEK24" s="209"/>
      <c r="SEL24" s="179"/>
      <c r="SEM24" s="179"/>
      <c r="SEN24" s="179"/>
      <c r="SEO24" s="179"/>
      <c r="SEP24" s="179"/>
      <c r="SEQ24" s="179"/>
      <c r="SER24" s="199"/>
      <c r="SES24" s="199"/>
      <c r="SET24" s="199"/>
      <c r="SEU24" s="199"/>
      <c r="SEV24" s="199"/>
      <c r="SEW24" s="199"/>
      <c r="SEX24" s="199"/>
      <c r="SEY24" s="199"/>
      <c r="SEZ24" s="189"/>
      <c r="SFA24" s="209"/>
      <c r="SFB24" s="179"/>
      <c r="SFC24" s="179"/>
      <c r="SFD24" s="179"/>
      <c r="SFE24" s="179"/>
      <c r="SFF24" s="179"/>
      <c r="SFG24" s="179"/>
      <c r="SFH24" s="199"/>
      <c r="SFI24" s="199"/>
      <c r="SFJ24" s="199"/>
      <c r="SFK24" s="199"/>
      <c r="SFL24" s="199"/>
      <c r="SFM24" s="199"/>
      <c r="SFN24" s="199"/>
      <c r="SFO24" s="199"/>
      <c r="SFP24" s="189"/>
      <c r="SFQ24" s="209"/>
      <c r="SFR24" s="179"/>
      <c r="SFS24" s="179"/>
      <c r="SFT24" s="179"/>
      <c r="SFU24" s="179"/>
      <c r="SFV24" s="179"/>
      <c r="SFW24" s="179"/>
      <c r="SFX24" s="199"/>
      <c r="SFY24" s="199"/>
      <c r="SFZ24" s="199"/>
      <c r="SGA24" s="199"/>
      <c r="SGB24" s="199"/>
      <c r="SGC24" s="199"/>
      <c r="SGD24" s="199"/>
      <c r="SGE24" s="199"/>
      <c r="SGF24" s="189"/>
      <c r="SGG24" s="209"/>
      <c r="SGH24" s="179"/>
      <c r="SGI24" s="179"/>
      <c r="SGJ24" s="179"/>
      <c r="SGK24" s="179"/>
      <c r="SGL24" s="179"/>
      <c r="SGM24" s="179"/>
      <c r="SGN24" s="199"/>
      <c r="SGO24" s="199"/>
      <c r="SGP24" s="199"/>
      <c r="SGQ24" s="199"/>
      <c r="SGR24" s="199"/>
      <c r="SGS24" s="199"/>
      <c r="SGT24" s="199"/>
      <c r="SGU24" s="199"/>
      <c r="SGV24" s="189"/>
      <c r="SGW24" s="209"/>
      <c r="SGX24" s="179"/>
      <c r="SGY24" s="179"/>
      <c r="SGZ24" s="179"/>
      <c r="SHA24" s="179"/>
      <c r="SHB24" s="179"/>
      <c r="SHC24" s="179"/>
      <c r="SHD24" s="199"/>
      <c r="SHE24" s="199"/>
      <c r="SHF24" s="199"/>
      <c r="SHG24" s="199"/>
      <c r="SHH24" s="199"/>
      <c r="SHI24" s="199"/>
      <c r="SHJ24" s="199"/>
      <c r="SHK24" s="199"/>
      <c r="SHL24" s="189"/>
      <c r="SHM24" s="209"/>
      <c r="SHN24" s="179"/>
      <c r="SHO24" s="179"/>
      <c r="SHP24" s="179"/>
      <c r="SHQ24" s="179"/>
      <c r="SHR24" s="179"/>
      <c r="SHS24" s="179"/>
      <c r="SHT24" s="199"/>
      <c r="SHU24" s="199"/>
      <c r="SHV24" s="199"/>
      <c r="SHW24" s="199"/>
      <c r="SHX24" s="199"/>
      <c r="SHY24" s="199"/>
      <c r="SHZ24" s="199"/>
      <c r="SIA24" s="199"/>
      <c r="SIB24" s="189"/>
      <c r="SIC24" s="209"/>
      <c r="SID24" s="179"/>
      <c r="SIE24" s="179"/>
      <c r="SIF24" s="179"/>
      <c r="SIG24" s="179"/>
      <c r="SIH24" s="179"/>
      <c r="SII24" s="179"/>
      <c r="SIJ24" s="199"/>
      <c r="SIK24" s="199"/>
      <c r="SIL24" s="199"/>
      <c r="SIM24" s="199"/>
      <c r="SIN24" s="199"/>
      <c r="SIO24" s="199"/>
      <c r="SIP24" s="199"/>
      <c r="SIQ24" s="199"/>
      <c r="SIR24" s="189"/>
      <c r="SIS24" s="209"/>
      <c r="SIT24" s="179"/>
      <c r="SIU24" s="179"/>
      <c r="SIV24" s="179"/>
      <c r="SIW24" s="179"/>
      <c r="SIX24" s="179"/>
      <c r="SIY24" s="179"/>
      <c r="SIZ24" s="199"/>
      <c r="SJA24" s="199"/>
      <c r="SJB24" s="199"/>
      <c r="SJC24" s="199"/>
      <c r="SJD24" s="199"/>
      <c r="SJE24" s="199"/>
      <c r="SJF24" s="199"/>
      <c r="SJG24" s="199"/>
      <c r="SJH24" s="189"/>
      <c r="SJI24" s="209"/>
      <c r="SJJ24" s="179"/>
      <c r="SJK24" s="179"/>
      <c r="SJL24" s="179"/>
      <c r="SJM24" s="179"/>
      <c r="SJN24" s="179"/>
      <c r="SJO24" s="179"/>
      <c r="SJP24" s="199"/>
      <c r="SJQ24" s="199"/>
      <c r="SJR24" s="199"/>
      <c r="SJS24" s="199"/>
      <c r="SJT24" s="199"/>
      <c r="SJU24" s="199"/>
      <c r="SJV24" s="199"/>
      <c r="SJW24" s="199"/>
      <c r="SJX24" s="189"/>
      <c r="SJY24" s="209"/>
      <c r="SJZ24" s="179"/>
      <c r="SKA24" s="179"/>
      <c r="SKB24" s="179"/>
      <c r="SKC24" s="179"/>
      <c r="SKD24" s="179"/>
      <c r="SKE24" s="179"/>
      <c r="SKF24" s="199"/>
      <c r="SKG24" s="199"/>
      <c r="SKH24" s="199"/>
      <c r="SKI24" s="199"/>
      <c r="SKJ24" s="199"/>
      <c r="SKK24" s="199"/>
      <c r="SKL24" s="199"/>
      <c r="SKM24" s="199"/>
      <c r="SKN24" s="189"/>
      <c r="SKO24" s="209"/>
      <c r="SKP24" s="179"/>
      <c r="SKQ24" s="179"/>
      <c r="SKR24" s="179"/>
      <c r="SKS24" s="179"/>
      <c r="SKT24" s="179"/>
      <c r="SKU24" s="179"/>
      <c r="SKV24" s="199"/>
      <c r="SKW24" s="199"/>
      <c r="SKX24" s="199"/>
      <c r="SKY24" s="199"/>
      <c r="SKZ24" s="199"/>
      <c r="SLA24" s="199"/>
      <c r="SLB24" s="199"/>
      <c r="SLC24" s="199"/>
      <c r="SLD24" s="189"/>
      <c r="SLE24" s="209"/>
      <c r="SLF24" s="179"/>
      <c r="SLG24" s="179"/>
      <c r="SLH24" s="179"/>
      <c r="SLI24" s="179"/>
      <c r="SLJ24" s="179"/>
      <c r="SLK24" s="179"/>
      <c r="SLL24" s="199"/>
      <c r="SLM24" s="199"/>
      <c r="SLN24" s="199"/>
      <c r="SLO24" s="199"/>
      <c r="SLP24" s="199"/>
      <c r="SLQ24" s="199"/>
      <c r="SLR24" s="199"/>
      <c r="SLS24" s="199"/>
      <c r="SLT24" s="189"/>
      <c r="SLU24" s="209"/>
      <c r="SLV24" s="179"/>
      <c r="SLW24" s="179"/>
      <c r="SLX24" s="179"/>
      <c r="SLY24" s="179"/>
      <c r="SLZ24" s="179"/>
      <c r="SMA24" s="179"/>
      <c r="SMB24" s="199"/>
      <c r="SMC24" s="199"/>
      <c r="SMD24" s="199"/>
      <c r="SME24" s="199"/>
      <c r="SMF24" s="199"/>
      <c r="SMG24" s="199"/>
      <c r="SMH24" s="199"/>
      <c r="SMI24" s="199"/>
      <c r="SMJ24" s="189"/>
      <c r="SMK24" s="209"/>
      <c r="SML24" s="179"/>
      <c r="SMM24" s="179"/>
      <c r="SMN24" s="179"/>
      <c r="SMO24" s="179"/>
      <c r="SMP24" s="179"/>
      <c r="SMQ24" s="179"/>
      <c r="SMR24" s="199"/>
      <c r="SMS24" s="199"/>
      <c r="SMT24" s="199"/>
      <c r="SMU24" s="199"/>
      <c r="SMV24" s="199"/>
      <c r="SMW24" s="199"/>
      <c r="SMX24" s="199"/>
      <c r="SMY24" s="199"/>
      <c r="SMZ24" s="189"/>
      <c r="SNA24" s="209"/>
      <c r="SNB24" s="179"/>
      <c r="SNC24" s="179"/>
      <c r="SND24" s="179"/>
      <c r="SNE24" s="179"/>
      <c r="SNF24" s="179"/>
      <c r="SNG24" s="179"/>
      <c r="SNH24" s="199"/>
      <c r="SNI24" s="199"/>
      <c r="SNJ24" s="199"/>
      <c r="SNK24" s="199"/>
      <c r="SNL24" s="199"/>
      <c r="SNM24" s="199"/>
      <c r="SNN24" s="199"/>
      <c r="SNO24" s="199"/>
      <c r="SNP24" s="189"/>
      <c r="SNQ24" s="209"/>
      <c r="SNR24" s="179"/>
      <c r="SNS24" s="179"/>
      <c r="SNT24" s="179"/>
      <c r="SNU24" s="179"/>
      <c r="SNV24" s="179"/>
      <c r="SNW24" s="179"/>
      <c r="SNX24" s="199"/>
      <c r="SNY24" s="199"/>
      <c r="SNZ24" s="199"/>
      <c r="SOA24" s="199"/>
      <c r="SOB24" s="199"/>
      <c r="SOC24" s="199"/>
      <c r="SOD24" s="199"/>
      <c r="SOE24" s="199"/>
      <c r="SOF24" s="189"/>
      <c r="SOG24" s="209"/>
      <c r="SOH24" s="179"/>
      <c r="SOI24" s="179"/>
      <c r="SOJ24" s="179"/>
      <c r="SOK24" s="179"/>
      <c r="SOL24" s="179"/>
      <c r="SOM24" s="179"/>
      <c r="SON24" s="199"/>
      <c r="SOO24" s="199"/>
      <c r="SOP24" s="199"/>
      <c r="SOQ24" s="199"/>
      <c r="SOR24" s="199"/>
      <c r="SOS24" s="199"/>
      <c r="SOT24" s="199"/>
      <c r="SOU24" s="199"/>
      <c r="SOV24" s="189"/>
      <c r="SOW24" s="209"/>
      <c r="SOX24" s="179"/>
      <c r="SOY24" s="179"/>
      <c r="SOZ24" s="179"/>
      <c r="SPA24" s="179"/>
      <c r="SPB24" s="179"/>
      <c r="SPC24" s="179"/>
      <c r="SPD24" s="199"/>
      <c r="SPE24" s="199"/>
      <c r="SPF24" s="199"/>
      <c r="SPG24" s="199"/>
      <c r="SPH24" s="199"/>
      <c r="SPI24" s="199"/>
      <c r="SPJ24" s="199"/>
      <c r="SPK24" s="199"/>
      <c r="SPL24" s="189"/>
      <c r="SPM24" s="209"/>
      <c r="SPN24" s="179"/>
      <c r="SPO24" s="179"/>
      <c r="SPP24" s="179"/>
      <c r="SPQ24" s="179"/>
      <c r="SPR24" s="179"/>
      <c r="SPS24" s="179"/>
      <c r="SPT24" s="199"/>
      <c r="SPU24" s="199"/>
      <c r="SPV24" s="199"/>
      <c r="SPW24" s="199"/>
      <c r="SPX24" s="199"/>
      <c r="SPY24" s="199"/>
      <c r="SPZ24" s="199"/>
      <c r="SQA24" s="199"/>
      <c r="SQB24" s="189"/>
      <c r="SQC24" s="209"/>
      <c r="SQD24" s="179"/>
      <c r="SQE24" s="179"/>
      <c r="SQF24" s="179"/>
      <c r="SQG24" s="179"/>
      <c r="SQH24" s="179"/>
      <c r="SQI24" s="179"/>
      <c r="SQJ24" s="199"/>
      <c r="SQK24" s="199"/>
      <c r="SQL24" s="199"/>
      <c r="SQM24" s="199"/>
      <c r="SQN24" s="199"/>
      <c r="SQO24" s="199"/>
      <c r="SQP24" s="199"/>
      <c r="SQQ24" s="199"/>
      <c r="SQR24" s="189"/>
      <c r="SQS24" s="209"/>
      <c r="SQT24" s="179"/>
      <c r="SQU24" s="179"/>
      <c r="SQV24" s="179"/>
      <c r="SQW24" s="179"/>
      <c r="SQX24" s="179"/>
      <c r="SQY24" s="179"/>
      <c r="SQZ24" s="199"/>
      <c r="SRA24" s="199"/>
      <c r="SRB24" s="199"/>
      <c r="SRC24" s="199"/>
      <c r="SRD24" s="199"/>
      <c r="SRE24" s="199"/>
      <c r="SRF24" s="199"/>
      <c r="SRG24" s="199"/>
      <c r="SRH24" s="189"/>
      <c r="SRI24" s="209"/>
      <c r="SRJ24" s="179"/>
      <c r="SRK24" s="179"/>
      <c r="SRL24" s="179"/>
      <c r="SRM24" s="179"/>
      <c r="SRN24" s="179"/>
      <c r="SRO24" s="179"/>
      <c r="SRP24" s="199"/>
      <c r="SRQ24" s="199"/>
      <c r="SRR24" s="199"/>
      <c r="SRS24" s="199"/>
      <c r="SRT24" s="199"/>
      <c r="SRU24" s="199"/>
      <c r="SRV24" s="199"/>
      <c r="SRW24" s="199"/>
      <c r="SRX24" s="189"/>
      <c r="SRY24" s="209"/>
      <c r="SRZ24" s="179"/>
      <c r="SSA24" s="179"/>
      <c r="SSB24" s="179"/>
      <c r="SSC24" s="179"/>
      <c r="SSD24" s="179"/>
      <c r="SSE24" s="179"/>
      <c r="SSF24" s="199"/>
      <c r="SSG24" s="199"/>
      <c r="SSH24" s="199"/>
      <c r="SSI24" s="199"/>
      <c r="SSJ24" s="199"/>
      <c r="SSK24" s="199"/>
      <c r="SSL24" s="199"/>
      <c r="SSM24" s="199"/>
      <c r="SSN24" s="189"/>
      <c r="SSO24" s="209"/>
      <c r="SSP24" s="179"/>
      <c r="SSQ24" s="179"/>
      <c r="SSR24" s="179"/>
      <c r="SSS24" s="179"/>
      <c r="SST24" s="179"/>
      <c r="SSU24" s="179"/>
      <c r="SSV24" s="199"/>
      <c r="SSW24" s="199"/>
      <c r="SSX24" s="199"/>
      <c r="SSY24" s="199"/>
      <c r="SSZ24" s="199"/>
      <c r="STA24" s="199"/>
      <c r="STB24" s="199"/>
      <c r="STC24" s="199"/>
      <c r="STD24" s="189"/>
      <c r="STE24" s="209"/>
      <c r="STF24" s="179"/>
      <c r="STG24" s="179"/>
      <c r="STH24" s="179"/>
      <c r="STI24" s="179"/>
      <c r="STJ24" s="179"/>
      <c r="STK24" s="179"/>
      <c r="STL24" s="199"/>
      <c r="STM24" s="199"/>
      <c r="STN24" s="199"/>
      <c r="STO24" s="199"/>
      <c r="STP24" s="199"/>
      <c r="STQ24" s="199"/>
      <c r="STR24" s="199"/>
      <c r="STS24" s="199"/>
      <c r="STT24" s="189"/>
      <c r="STU24" s="209"/>
      <c r="STV24" s="179"/>
      <c r="STW24" s="179"/>
      <c r="STX24" s="179"/>
      <c r="STY24" s="179"/>
      <c r="STZ24" s="179"/>
      <c r="SUA24" s="179"/>
      <c r="SUB24" s="199"/>
      <c r="SUC24" s="199"/>
      <c r="SUD24" s="199"/>
      <c r="SUE24" s="199"/>
      <c r="SUF24" s="199"/>
      <c r="SUG24" s="199"/>
      <c r="SUH24" s="199"/>
      <c r="SUI24" s="199"/>
      <c r="SUJ24" s="189"/>
      <c r="SUK24" s="209"/>
      <c r="SUL24" s="179"/>
      <c r="SUM24" s="179"/>
      <c r="SUN24" s="179"/>
      <c r="SUO24" s="179"/>
      <c r="SUP24" s="179"/>
      <c r="SUQ24" s="179"/>
      <c r="SUR24" s="199"/>
      <c r="SUS24" s="199"/>
      <c r="SUT24" s="199"/>
      <c r="SUU24" s="199"/>
      <c r="SUV24" s="199"/>
      <c r="SUW24" s="199"/>
      <c r="SUX24" s="199"/>
      <c r="SUY24" s="199"/>
      <c r="SUZ24" s="189"/>
      <c r="SVA24" s="209"/>
      <c r="SVB24" s="179"/>
      <c r="SVC24" s="179"/>
      <c r="SVD24" s="179"/>
      <c r="SVE24" s="179"/>
      <c r="SVF24" s="179"/>
      <c r="SVG24" s="179"/>
      <c r="SVH24" s="199"/>
      <c r="SVI24" s="199"/>
      <c r="SVJ24" s="199"/>
      <c r="SVK24" s="199"/>
      <c r="SVL24" s="199"/>
      <c r="SVM24" s="199"/>
      <c r="SVN24" s="199"/>
      <c r="SVO24" s="199"/>
      <c r="SVP24" s="189"/>
      <c r="SVQ24" s="209"/>
      <c r="SVR24" s="179"/>
      <c r="SVS24" s="179"/>
      <c r="SVT24" s="179"/>
      <c r="SVU24" s="179"/>
      <c r="SVV24" s="179"/>
      <c r="SVW24" s="179"/>
      <c r="SVX24" s="199"/>
      <c r="SVY24" s="199"/>
      <c r="SVZ24" s="199"/>
      <c r="SWA24" s="199"/>
      <c r="SWB24" s="199"/>
      <c r="SWC24" s="199"/>
      <c r="SWD24" s="199"/>
      <c r="SWE24" s="199"/>
      <c r="SWF24" s="189"/>
      <c r="SWG24" s="209"/>
      <c r="SWH24" s="179"/>
      <c r="SWI24" s="179"/>
      <c r="SWJ24" s="179"/>
      <c r="SWK24" s="179"/>
      <c r="SWL24" s="179"/>
      <c r="SWM24" s="179"/>
      <c r="SWN24" s="199"/>
      <c r="SWO24" s="199"/>
      <c r="SWP24" s="199"/>
      <c r="SWQ24" s="199"/>
      <c r="SWR24" s="199"/>
      <c r="SWS24" s="199"/>
      <c r="SWT24" s="199"/>
      <c r="SWU24" s="199"/>
      <c r="SWV24" s="189"/>
      <c r="SWW24" s="209"/>
      <c r="SWX24" s="179"/>
      <c r="SWY24" s="179"/>
      <c r="SWZ24" s="179"/>
      <c r="SXA24" s="179"/>
      <c r="SXB24" s="179"/>
      <c r="SXC24" s="179"/>
      <c r="SXD24" s="199"/>
      <c r="SXE24" s="199"/>
      <c r="SXF24" s="199"/>
      <c r="SXG24" s="199"/>
      <c r="SXH24" s="199"/>
      <c r="SXI24" s="199"/>
      <c r="SXJ24" s="199"/>
      <c r="SXK24" s="199"/>
      <c r="SXL24" s="189"/>
      <c r="SXM24" s="209"/>
      <c r="SXN24" s="179"/>
      <c r="SXO24" s="179"/>
      <c r="SXP24" s="179"/>
      <c r="SXQ24" s="179"/>
      <c r="SXR24" s="179"/>
      <c r="SXS24" s="179"/>
      <c r="SXT24" s="199"/>
      <c r="SXU24" s="199"/>
      <c r="SXV24" s="199"/>
      <c r="SXW24" s="199"/>
      <c r="SXX24" s="199"/>
      <c r="SXY24" s="199"/>
      <c r="SXZ24" s="199"/>
      <c r="SYA24" s="199"/>
      <c r="SYB24" s="189"/>
      <c r="SYC24" s="209"/>
      <c r="SYD24" s="179"/>
      <c r="SYE24" s="179"/>
      <c r="SYF24" s="179"/>
      <c r="SYG24" s="179"/>
      <c r="SYH24" s="179"/>
      <c r="SYI24" s="179"/>
      <c r="SYJ24" s="199"/>
      <c r="SYK24" s="199"/>
      <c r="SYL24" s="199"/>
      <c r="SYM24" s="199"/>
      <c r="SYN24" s="199"/>
      <c r="SYO24" s="199"/>
      <c r="SYP24" s="199"/>
      <c r="SYQ24" s="199"/>
      <c r="SYR24" s="189"/>
      <c r="SYS24" s="209"/>
      <c r="SYT24" s="179"/>
      <c r="SYU24" s="179"/>
      <c r="SYV24" s="179"/>
      <c r="SYW24" s="179"/>
      <c r="SYX24" s="179"/>
      <c r="SYY24" s="179"/>
      <c r="SYZ24" s="199"/>
      <c r="SZA24" s="199"/>
      <c r="SZB24" s="199"/>
      <c r="SZC24" s="199"/>
      <c r="SZD24" s="199"/>
      <c r="SZE24" s="199"/>
      <c r="SZF24" s="199"/>
      <c r="SZG24" s="199"/>
      <c r="SZH24" s="189"/>
      <c r="SZI24" s="209"/>
      <c r="SZJ24" s="179"/>
      <c r="SZK24" s="179"/>
      <c r="SZL24" s="179"/>
      <c r="SZM24" s="179"/>
      <c r="SZN24" s="179"/>
      <c r="SZO24" s="179"/>
      <c r="SZP24" s="199"/>
      <c r="SZQ24" s="199"/>
      <c r="SZR24" s="199"/>
      <c r="SZS24" s="199"/>
      <c r="SZT24" s="199"/>
      <c r="SZU24" s="199"/>
      <c r="SZV24" s="199"/>
      <c r="SZW24" s="199"/>
      <c r="SZX24" s="189"/>
      <c r="SZY24" s="209"/>
      <c r="SZZ24" s="179"/>
      <c r="TAA24" s="179"/>
      <c r="TAB24" s="179"/>
      <c r="TAC24" s="179"/>
      <c r="TAD24" s="179"/>
      <c r="TAE24" s="179"/>
      <c r="TAF24" s="199"/>
      <c r="TAG24" s="199"/>
      <c r="TAH24" s="199"/>
      <c r="TAI24" s="199"/>
      <c r="TAJ24" s="199"/>
      <c r="TAK24" s="199"/>
      <c r="TAL24" s="199"/>
      <c r="TAM24" s="199"/>
      <c r="TAN24" s="189"/>
      <c r="TAO24" s="209"/>
      <c r="TAP24" s="179"/>
      <c r="TAQ24" s="179"/>
      <c r="TAR24" s="179"/>
      <c r="TAS24" s="179"/>
      <c r="TAT24" s="179"/>
      <c r="TAU24" s="179"/>
      <c r="TAV24" s="199"/>
      <c r="TAW24" s="199"/>
      <c r="TAX24" s="199"/>
      <c r="TAY24" s="199"/>
      <c r="TAZ24" s="199"/>
      <c r="TBA24" s="199"/>
      <c r="TBB24" s="199"/>
      <c r="TBC24" s="199"/>
      <c r="TBD24" s="189"/>
      <c r="TBE24" s="209"/>
      <c r="TBF24" s="179"/>
      <c r="TBG24" s="179"/>
      <c r="TBH24" s="179"/>
      <c r="TBI24" s="179"/>
      <c r="TBJ24" s="179"/>
      <c r="TBK24" s="179"/>
      <c r="TBL24" s="199"/>
      <c r="TBM24" s="199"/>
      <c r="TBN24" s="199"/>
      <c r="TBO24" s="199"/>
      <c r="TBP24" s="199"/>
      <c r="TBQ24" s="199"/>
      <c r="TBR24" s="199"/>
      <c r="TBS24" s="199"/>
      <c r="TBT24" s="189"/>
      <c r="TBU24" s="209"/>
      <c r="TBV24" s="179"/>
      <c r="TBW24" s="179"/>
      <c r="TBX24" s="179"/>
      <c r="TBY24" s="179"/>
      <c r="TBZ24" s="179"/>
      <c r="TCA24" s="179"/>
      <c r="TCB24" s="199"/>
      <c r="TCC24" s="199"/>
      <c r="TCD24" s="199"/>
      <c r="TCE24" s="199"/>
      <c r="TCF24" s="199"/>
      <c r="TCG24" s="199"/>
      <c r="TCH24" s="199"/>
      <c r="TCI24" s="199"/>
      <c r="TCJ24" s="189"/>
      <c r="TCK24" s="209"/>
      <c r="TCL24" s="179"/>
      <c r="TCM24" s="179"/>
      <c r="TCN24" s="179"/>
      <c r="TCO24" s="179"/>
      <c r="TCP24" s="179"/>
      <c r="TCQ24" s="179"/>
      <c r="TCR24" s="199"/>
      <c r="TCS24" s="199"/>
      <c r="TCT24" s="199"/>
      <c r="TCU24" s="199"/>
      <c r="TCV24" s="199"/>
      <c r="TCW24" s="199"/>
      <c r="TCX24" s="199"/>
      <c r="TCY24" s="199"/>
      <c r="TCZ24" s="189"/>
      <c r="TDA24" s="209"/>
      <c r="TDB24" s="179"/>
      <c r="TDC24" s="179"/>
      <c r="TDD24" s="179"/>
      <c r="TDE24" s="179"/>
      <c r="TDF24" s="179"/>
      <c r="TDG24" s="179"/>
      <c r="TDH24" s="199"/>
      <c r="TDI24" s="199"/>
      <c r="TDJ24" s="199"/>
      <c r="TDK24" s="199"/>
      <c r="TDL24" s="199"/>
      <c r="TDM24" s="199"/>
      <c r="TDN24" s="199"/>
      <c r="TDO24" s="199"/>
      <c r="TDP24" s="189"/>
      <c r="TDQ24" s="209"/>
      <c r="TDR24" s="179"/>
      <c r="TDS24" s="179"/>
      <c r="TDT24" s="179"/>
      <c r="TDU24" s="179"/>
      <c r="TDV24" s="179"/>
      <c r="TDW24" s="179"/>
      <c r="TDX24" s="199"/>
      <c r="TDY24" s="199"/>
      <c r="TDZ24" s="199"/>
      <c r="TEA24" s="199"/>
      <c r="TEB24" s="199"/>
      <c r="TEC24" s="199"/>
      <c r="TED24" s="199"/>
      <c r="TEE24" s="199"/>
      <c r="TEF24" s="189"/>
      <c r="TEG24" s="209"/>
      <c r="TEH24" s="179"/>
      <c r="TEI24" s="179"/>
      <c r="TEJ24" s="179"/>
      <c r="TEK24" s="179"/>
      <c r="TEL24" s="179"/>
      <c r="TEM24" s="179"/>
      <c r="TEN24" s="199"/>
      <c r="TEO24" s="199"/>
      <c r="TEP24" s="199"/>
      <c r="TEQ24" s="199"/>
      <c r="TER24" s="199"/>
      <c r="TES24" s="199"/>
      <c r="TET24" s="199"/>
      <c r="TEU24" s="199"/>
      <c r="TEV24" s="189"/>
      <c r="TEW24" s="209"/>
      <c r="TEX24" s="179"/>
      <c r="TEY24" s="179"/>
      <c r="TEZ24" s="179"/>
      <c r="TFA24" s="179"/>
      <c r="TFB24" s="179"/>
      <c r="TFC24" s="179"/>
      <c r="TFD24" s="199"/>
      <c r="TFE24" s="199"/>
      <c r="TFF24" s="199"/>
      <c r="TFG24" s="199"/>
      <c r="TFH24" s="199"/>
      <c r="TFI24" s="199"/>
      <c r="TFJ24" s="199"/>
      <c r="TFK24" s="199"/>
      <c r="TFL24" s="189"/>
      <c r="TFM24" s="209"/>
      <c r="TFN24" s="179"/>
      <c r="TFO24" s="179"/>
      <c r="TFP24" s="179"/>
      <c r="TFQ24" s="179"/>
      <c r="TFR24" s="179"/>
      <c r="TFS24" s="179"/>
      <c r="TFT24" s="199"/>
      <c r="TFU24" s="199"/>
      <c r="TFV24" s="199"/>
      <c r="TFW24" s="199"/>
      <c r="TFX24" s="199"/>
      <c r="TFY24" s="199"/>
      <c r="TFZ24" s="199"/>
      <c r="TGA24" s="199"/>
      <c r="TGB24" s="189"/>
      <c r="TGC24" s="209"/>
      <c r="TGD24" s="179"/>
      <c r="TGE24" s="179"/>
      <c r="TGF24" s="179"/>
      <c r="TGG24" s="179"/>
      <c r="TGH24" s="179"/>
      <c r="TGI24" s="179"/>
      <c r="TGJ24" s="199"/>
      <c r="TGK24" s="199"/>
      <c r="TGL24" s="199"/>
      <c r="TGM24" s="199"/>
      <c r="TGN24" s="199"/>
      <c r="TGO24" s="199"/>
      <c r="TGP24" s="199"/>
      <c r="TGQ24" s="199"/>
      <c r="TGR24" s="189"/>
      <c r="TGS24" s="209"/>
      <c r="TGT24" s="179"/>
      <c r="TGU24" s="179"/>
      <c r="TGV24" s="179"/>
      <c r="TGW24" s="179"/>
      <c r="TGX24" s="179"/>
      <c r="TGY24" s="179"/>
      <c r="TGZ24" s="199"/>
      <c r="THA24" s="199"/>
      <c r="THB24" s="199"/>
      <c r="THC24" s="199"/>
      <c r="THD24" s="199"/>
      <c r="THE24" s="199"/>
      <c r="THF24" s="199"/>
      <c r="THG24" s="199"/>
      <c r="THH24" s="189"/>
      <c r="THI24" s="209"/>
      <c r="THJ24" s="179"/>
      <c r="THK24" s="179"/>
      <c r="THL24" s="179"/>
      <c r="THM24" s="179"/>
      <c r="THN24" s="179"/>
      <c r="THO24" s="179"/>
      <c r="THP24" s="199"/>
      <c r="THQ24" s="199"/>
      <c r="THR24" s="199"/>
      <c r="THS24" s="199"/>
      <c r="THT24" s="199"/>
      <c r="THU24" s="199"/>
      <c r="THV24" s="199"/>
      <c r="THW24" s="199"/>
      <c r="THX24" s="189"/>
      <c r="THY24" s="209"/>
      <c r="THZ24" s="179"/>
      <c r="TIA24" s="179"/>
      <c r="TIB24" s="179"/>
      <c r="TIC24" s="179"/>
      <c r="TID24" s="179"/>
      <c r="TIE24" s="179"/>
      <c r="TIF24" s="199"/>
      <c r="TIG24" s="199"/>
      <c r="TIH24" s="199"/>
      <c r="TII24" s="199"/>
      <c r="TIJ24" s="199"/>
      <c r="TIK24" s="199"/>
      <c r="TIL24" s="199"/>
      <c r="TIM24" s="199"/>
      <c r="TIN24" s="189"/>
      <c r="TIO24" s="209"/>
      <c r="TIP24" s="179"/>
      <c r="TIQ24" s="179"/>
      <c r="TIR24" s="179"/>
      <c r="TIS24" s="179"/>
      <c r="TIT24" s="179"/>
      <c r="TIU24" s="179"/>
      <c r="TIV24" s="199"/>
      <c r="TIW24" s="199"/>
      <c r="TIX24" s="199"/>
      <c r="TIY24" s="199"/>
      <c r="TIZ24" s="199"/>
      <c r="TJA24" s="199"/>
      <c r="TJB24" s="199"/>
      <c r="TJC24" s="199"/>
      <c r="TJD24" s="189"/>
      <c r="TJE24" s="209"/>
      <c r="TJF24" s="179"/>
      <c r="TJG24" s="179"/>
      <c r="TJH24" s="179"/>
      <c r="TJI24" s="179"/>
      <c r="TJJ24" s="179"/>
      <c r="TJK24" s="179"/>
      <c r="TJL24" s="199"/>
      <c r="TJM24" s="199"/>
      <c r="TJN24" s="199"/>
      <c r="TJO24" s="199"/>
      <c r="TJP24" s="199"/>
      <c r="TJQ24" s="199"/>
      <c r="TJR24" s="199"/>
      <c r="TJS24" s="199"/>
      <c r="TJT24" s="189"/>
      <c r="TJU24" s="209"/>
      <c r="TJV24" s="179"/>
      <c r="TJW24" s="179"/>
      <c r="TJX24" s="179"/>
      <c r="TJY24" s="179"/>
      <c r="TJZ24" s="179"/>
      <c r="TKA24" s="179"/>
      <c r="TKB24" s="199"/>
      <c r="TKC24" s="199"/>
      <c r="TKD24" s="199"/>
      <c r="TKE24" s="199"/>
      <c r="TKF24" s="199"/>
      <c r="TKG24" s="199"/>
      <c r="TKH24" s="199"/>
      <c r="TKI24" s="199"/>
      <c r="TKJ24" s="189"/>
      <c r="TKK24" s="209"/>
      <c r="TKL24" s="179"/>
      <c r="TKM24" s="179"/>
      <c r="TKN24" s="179"/>
      <c r="TKO24" s="179"/>
      <c r="TKP24" s="179"/>
      <c r="TKQ24" s="179"/>
      <c r="TKR24" s="199"/>
      <c r="TKS24" s="199"/>
      <c r="TKT24" s="199"/>
      <c r="TKU24" s="199"/>
      <c r="TKV24" s="199"/>
      <c r="TKW24" s="199"/>
      <c r="TKX24" s="199"/>
      <c r="TKY24" s="199"/>
      <c r="TKZ24" s="189"/>
      <c r="TLA24" s="209"/>
      <c r="TLB24" s="179"/>
      <c r="TLC24" s="179"/>
      <c r="TLD24" s="179"/>
      <c r="TLE24" s="179"/>
      <c r="TLF24" s="179"/>
      <c r="TLG24" s="179"/>
      <c r="TLH24" s="199"/>
      <c r="TLI24" s="199"/>
      <c r="TLJ24" s="199"/>
      <c r="TLK24" s="199"/>
      <c r="TLL24" s="199"/>
      <c r="TLM24" s="199"/>
      <c r="TLN24" s="199"/>
      <c r="TLO24" s="199"/>
      <c r="TLP24" s="189"/>
      <c r="TLQ24" s="209"/>
      <c r="TLR24" s="179"/>
      <c r="TLS24" s="179"/>
      <c r="TLT24" s="179"/>
      <c r="TLU24" s="179"/>
      <c r="TLV24" s="179"/>
      <c r="TLW24" s="179"/>
      <c r="TLX24" s="199"/>
      <c r="TLY24" s="199"/>
      <c r="TLZ24" s="199"/>
      <c r="TMA24" s="199"/>
      <c r="TMB24" s="199"/>
      <c r="TMC24" s="199"/>
      <c r="TMD24" s="199"/>
      <c r="TME24" s="199"/>
      <c r="TMF24" s="189"/>
      <c r="TMG24" s="209"/>
      <c r="TMH24" s="179"/>
      <c r="TMI24" s="179"/>
      <c r="TMJ24" s="179"/>
      <c r="TMK24" s="179"/>
      <c r="TML24" s="179"/>
      <c r="TMM24" s="179"/>
      <c r="TMN24" s="199"/>
      <c r="TMO24" s="199"/>
      <c r="TMP24" s="199"/>
      <c r="TMQ24" s="199"/>
      <c r="TMR24" s="199"/>
      <c r="TMS24" s="199"/>
      <c r="TMT24" s="199"/>
      <c r="TMU24" s="199"/>
      <c r="TMV24" s="189"/>
      <c r="TMW24" s="209"/>
      <c r="TMX24" s="179"/>
      <c r="TMY24" s="179"/>
      <c r="TMZ24" s="179"/>
      <c r="TNA24" s="179"/>
      <c r="TNB24" s="179"/>
      <c r="TNC24" s="179"/>
      <c r="TND24" s="199"/>
      <c r="TNE24" s="199"/>
      <c r="TNF24" s="199"/>
      <c r="TNG24" s="199"/>
      <c r="TNH24" s="199"/>
      <c r="TNI24" s="199"/>
      <c r="TNJ24" s="199"/>
      <c r="TNK24" s="199"/>
      <c r="TNL24" s="189"/>
      <c r="TNM24" s="209"/>
      <c r="TNN24" s="179"/>
      <c r="TNO24" s="179"/>
      <c r="TNP24" s="179"/>
      <c r="TNQ24" s="179"/>
      <c r="TNR24" s="179"/>
      <c r="TNS24" s="179"/>
      <c r="TNT24" s="199"/>
      <c r="TNU24" s="199"/>
      <c r="TNV24" s="199"/>
      <c r="TNW24" s="199"/>
      <c r="TNX24" s="199"/>
      <c r="TNY24" s="199"/>
      <c r="TNZ24" s="199"/>
      <c r="TOA24" s="199"/>
      <c r="TOB24" s="189"/>
      <c r="TOC24" s="209"/>
      <c r="TOD24" s="179"/>
      <c r="TOE24" s="179"/>
      <c r="TOF24" s="179"/>
      <c r="TOG24" s="179"/>
      <c r="TOH24" s="179"/>
      <c r="TOI24" s="179"/>
      <c r="TOJ24" s="199"/>
      <c r="TOK24" s="199"/>
      <c r="TOL24" s="199"/>
      <c r="TOM24" s="199"/>
      <c r="TON24" s="199"/>
      <c r="TOO24" s="199"/>
      <c r="TOP24" s="199"/>
      <c r="TOQ24" s="199"/>
      <c r="TOR24" s="189"/>
      <c r="TOS24" s="209"/>
      <c r="TOT24" s="179"/>
      <c r="TOU24" s="179"/>
      <c r="TOV24" s="179"/>
      <c r="TOW24" s="179"/>
      <c r="TOX24" s="179"/>
      <c r="TOY24" s="179"/>
      <c r="TOZ24" s="199"/>
      <c r="TPA24" s="199"/>
      <c r="TPB24" s="199"/>
      <c r="TPC24" s="199"/>
      <c r="TPD24" s="199"/>
      <c r="TPE24" s="199"/>
      <c r="TPF24" s="199"/>
      <c r="TPG24" s="199"/>
      <c r="TPH24" s="189"/>
      <c r="TPI24" s="209"/>
      <c r="TPJ24" s="179"/>
      <c r="TPK24" s="179"/>
      <c r="TPL24" s="179"/>
      <c r="TPM24" s="179"/>
      <c r="TPN24" s="179"/>
      <c r="TPO24" s="179"/>
      <c r="TPP24" s="199"/>
      <c r="TPQ24" s="199"/>
      <c r="TPR24" s="199"/>
      <c r="TPS24" s="199"/>
      <c r="TPT24" s="199"/>
      <c r="TPU24" s="199"/>
      <c r="TPV24" s="199"/>
      <c r="TPW24" s="199"/>
      <c r="TPX24" s="189"/>
      <c r="TPY24" s="209"/>
      <c r="TPZ24" s="179"/>
      <c r="TQA24" s="179"/>
      <c r="TQB24" s="179"/>
      <c r="TQC24" s="179"/>
      <c r="TQD24" s="179"/>
      <c r="TQE24" s="179"/>
      <c r="TQF24" s="199"/>
      <c r="TQG24" s="199"/>
      <c r="TQH24" s="199"/>
      <c r="TQI24" s="199"/>
      <c r="TQJ24" s="199"/>
      <c r="TQK24" s="199"/>
      <c r="TQL24" s="199"/>
      <c r="TQM24" s="199"/>
      <c r="TQN24" s="189"/>
      <c r="TQO24" s="209"/>
      <c r="TQP24" s="179"/>
      <c r="TQQ24" s="179"/>
      <c r="TQR24" s="179"/>
      <c r="TQS24" s="179"/>
      <c r="TQT24" s="179"/>
      <c r="TQU24" s="179"/>
      <c r="TQV24" s="199"/>
      <c r="TQW24" s="199"/>
      <c r="TQX24" s="199"/>
      <c r="TQY24" s="199"/>
      <c r="TQZ24" s="199"/>
      <c r="TRA24" s="199"/>
      <c r="TRB24" s="199"/>
      <c r="TRC24" s="199"/>
      <c r="TRD24" s="189"/>
      <c r="TRE24" s="209"/>
      <c r="TRF24" s="179"/>
      <c r="TRG24" s="179"/>
      <c r="TRH24" s="179"/>
      <c r="TRI24" s="179"/>
      <c r="TRJ24" s="179"/>
      <c r="TRK24" s="179"/>
      <c r="TRL24" s="199"/>
      <c r="TRM24" s="199"/>
      <c r="TRN24" s="199"/>
      <c r="TRO24" s="199"/>
      <c r="TRP24" s="199"/>
      <c r="TRQ24" s="199"/>
      <c r="TRR24" s="199"/>
      <c r="TRS24" s="199"/>
      <c r="TRT24" s="189"/>
      <c r="TRU24" s="209"/>
      <c r="TRV24" s="179"/>
      <c r="TRW24" s="179"/>
      <c r="TRX24" s="179"/>
      <c r="TRY24" s="179"/>
      <c r="TRZ24" s="179"/>
      <c r="TSA24" s="179"/>
      <c r="TSB24" s="199"/>
      <c r="TSC24" s="199"/>
      <c r="TSD24" s="199"/>
      <c r="TSE24" s="199"/>
      <c r="TSF24" s="199"/>
      <c r="TSG24" s="199"/>
      <c r="TSH24" s="199"/>
      <c r="TSI24" s="199"/>
      <c r="TSJ24" s="189"/>
      <c r="TSK24" s="209"/>
      <c r="TSL24" s="179"/>
      <c r="TSM24" s="179"/>
      <c r="TSN24" s="179"/>
      <c r="TSO24" s="179"/>
      <c r="TSP24" s="179"/>
      <c r="TSQ24" s="179"/>
      <c r="TSR24" s="199"/>
      <c r="TSS24" s="199"/>
      <c r="TST24" s="199"/>
      <c r="TSU24" s="199"/>
      <c r="TSV24" s="199"/>
      <c r="TSW24" s="199"/>
      <c r="TSX24" s="199"/>
      <c r="TSY24" s="199"/>
      <c r="TSZ24" s="189"/>
      <c r="TTA24" s="209"/>
      <c r="TTB24" s="179"/>
      <c r="TTC24" s="179"/>
      <c r="TTD24" s="179"/>
      <c r="TTE24" s="179"/>
      <c r="TTF24" s="179"/>
      <c r="TTG24" s="179"/>
      <c r="TTH24" s="199"/>
      <c r="TTI24" s="199"/>
      <c r="TTJ24" s="199"/>
      <c r="TTK24" s="199"/>
      <c r="TTL24" s="199"/>
      <c r="TTM24" s="199"/>
      <c r="TTN24" s="199"/>
      <c r="TTO24" s="199"/>
      <c r="TTP24" s="189"/>
      <c r="TTQ24" s="209"/>
      <c r="TTR24" s="179"/>
      <c r="TTS24" s="179"/>
      <c r="TTT24" s="179"/>
      <c r="TTU24" s="179"/>
      <c r="TTV24" s="179"/>
      <c r="TTW24" s="179"/>
      <c r="TTX24" s="199"/>
      <c r="TTY24" s="199"/>
      <c r="TTZ24" s="199"/>
      <c r="TUA24" s="199"/>
      <c r="TUB24" s="199"/>
      <c r="TUC24" s="199"/>
      <c r="TUD24" s="199"/>
      <c r="TUE24" s="199"/>
      <c r="TUF24" s="189"/>
      <c r="TUG24" s="209"/>
      <c r="TUH24" s="179"/>
      <c r="TUI24" s="179"/>
      <c r="TUJ24" s="179"/>
      <c r="TUK24" s="179"/>
      <c r="TUL24" s="179"/>
      <c r="TUM24" s="179"/>
      <c r="TUN24" s="199"/>
      <c r="TUO24" s="199"/>
      <c r="TUP24" s="199"/>
      <c r="TUQ24" s="199"/>
      <c r="TUR24" s="199"/>
      <c r="TUS24" s="199"/>
      <c r="TUT24" s="199"/>
      <c r="TUU24" s="199"/>
      <c r="TUV24" s="189"/>
      <c r="TUW24" s="209"/>
      <c r="TUX24" s="179"/>
      <c r="TUY24" s="179"/>
      <c r="TUZ24" s="179"/>
      <c r="TVA24" s="179"/>
      <c r="TVB24" s="179"/>
      <c r="TVC24" s="179"/>
      <c r="TVD24" s="199"/>
      <c r="TVE24" s="199"/>
      <c r="TVF24" s="199"/>
      <c r="TVG24" s="199"/>
      <c r="TVH24" s="199"/>
      <c r="TVI24" s="199"/>
      <c r="TVJ24" s="199"/>
      <c r="TVK24" s="199"/>
      <c r="TVL24" s="189"/>
      <c r="TVM24" s="209"/>
      <c r="TVN24" s="179"/>
      <c r="TVO24" s="179"/>
      <c r="TVP24" s="179"/>
      <c r="TVQ24" s="179"/>
      <c r="TVR24" s="179"/>
      <c r="TVS24" s="179"/>
      <c r="TVT24" s="199"/>
      <c r="TVU24" s="199"/>
      <c r="TVV24" s="199"/>
      <c r="TVW24" s="199"/>
      <c r="TVX24" s="199"/>
      <c r="TVY24" s="199"/>
      <c r="TVZ24" s="199"/>
      <c r="TWA24" s="199"/>
      <c r="TWB24" s="189"/>
      <c r="TWC24" s="209"/>
      <c r="TWD24" s="179"/>
      <c r="TWE24" s="179"/>
      <c r="TWF24" s="179"/>
      <c r="TWG24" s="179"/>
      <c r="TWH24" s="179"/>
      <c r="TWI24" s="179"/>
      <c r="TWJ24" s="199"/>
      <c r="TWK24" s="199"/>
      <c r="TWL24" s="199"/>
      <c r="TWM24" s="199"/>
      <c r="TWN24" s="199"/>
      <c r="TWO24" s="199"/>
      <c r="TWP24" s="199"/>
      <c r="TWQ24" s="199"/>
      <c r="TWR24" s="189"/>
      <c r="TWS24" s="209"/>
      <c r="TWT24" s="179"/>
      <c r="TWU24" s="179"/>
      <c r="TWV24" s="179"/>
      <c r="TWW24" s="179"/>
      <c r="TWX24" s="179"/>
      <c r="TWY24" s="179"/>
      <c r="TWZ24" s="199"/>
      <c r="TXA24" s="199"/>
      <c r="TXB24" s="199"/>
      <c r="TXC24" s="199"/>
      <c r="TXD24" s="199"/>
      <c r="TXE24" s="199"/>
      <c r="TXF24" s="199"/>
      <c r="TXG24" s="199"/>
      <c r="TXH24" s="189"/>
      <c r="TXI24" s="209"/>
      <c r="TXJ24" s="179"/>
      <c r="TXK24" s="179"/>
      <c r="TXL24" s="179"/>
      <c r="TXM24" s="179"/>
      <c r="TXN24" s="179"/>
      <c r="TXO24" s="179"/>
      <c r="TXP24" s="199"/>
      <c r="TXQ24" s="199"/>
      <c r="TXR24" s="199"/>
      <c r="TXS24" s="199"/>
      <c r="TXT24" s="199"/>
      <c r="TXU24" s="199"/>
      <c r="TXV24" s="199"/>
      <c r="TXW24" s="199"/>
      <c r="TXX24" s="189"/>
      <c r="TXY24" s="209"/>
      <c r="TXZ24" s="179"/>
      <c r="TYA24" s="179"/>
      <c r="TYB24" s="179"/>
      <c r="TYC24" s="179"/>
      <c r="TYD24" s="179"/>
      <c r="TYE24" s="179"/>
      <c r="TYF24" s="199"/>
      <c r="TYG24" s="199"/>
      <c r="TYH24" s="199"/>
      <c r="TYI24" s="199"/>
      <c r="TYJ24" s="199"/>
      <c r="TYK24" s="199"/>
      <c r="TYL24" s="199"/>
      <c r="TYM24" s="199"/>
      <c r="TYN24" s="189"/>
      <c r="TYO24" s="209"/>
      <c r="TYP24" s="179"/>
      <c r="TYQ24" s="179"/>
      <c r="TYR24" s="179"/>
      <c r="TYS24" s="179"/>
      <c r="TYT24" s="179"/>
      <c r="TYU24" s="179"/>
      <c r="TYV24" s="199"/>
      <c r="TYW24" s="199"/>
      <c r="TYX24" s="199"/>
      <c r="TYY24" s="199"/>
      <c r="TYZ24" s="199"/>
      <c r="TZA24" s="199"/>
      <c r="TZB24" s="199"/>
      <c r="TZC24" s="199"/>
      <c r="TZD24" s="189"/>
      <c r="TZE24" s="209"/>
      <c r="TZF24" s="179"/>
      <c r="TZG24" s="179"/>
      <c r="TZH24" s="179"/>
      <c r="TZI24" s="179"/>
      <c r="TZJ24" s="179"/>
      <c r="TZK24" s="179"/>
      <c r="TZL24" s="199"/>
      <c r="TZM24" s="199"/>
      <c r="TZN24" s="199"/>
      <c r="TZO24" s="199"/>
      <c r="TZP24" s="199"/>
      <c r="TZQ24" s="199"/>
      <c r="TZR24" s="199"/>
      <c r="TZS24" s="199"/>
      <c r="TZT24" s="189"/>
      <c r="TZU24" s="209"/>
      <c r="TZV24" s="179"/>
      <c r="TZW24" s="179"/>
      <c r="TZX24" s="179"/>
      <c r="TZY24" s="179"/>
      <c r="TZZ24" s="179"/>
      <c r="UAA24" s="179"/>
      <c r="UAB24" s="199"/>
      <c r="UAC24" s="199"/>
      <c r="UAD24" s="199"/>
      <c r="UAE24" s="199"/>
      <c r="UAF24" s="199"/>
      <c r="UAG24" s="199"/>
      <c r="UAH24" s="199"/>
      <c r="UAI24" s="199"/>
      <c r="UAJ24" s="189"/>
      <c r="UAK24" s="209"/>
      <c r="UAL24" s="179"/>
      <c r="UAM24" s="179"/>
      <c r="UAN24" s="179"/>
      <c r="UAO24" s="179"/>
      <c r="UAP24" s="179"/>
      <c r="UAQ24" s="179"/>
      <c r="UAR24" s="199"/>
      <c r="UAS24" s="199"/>
      <c r="UAT24" s="199"/>
      <c r="UAU24" s="199"/>
      <c r="UAV24" s="199"/>
      <c r="UAW24" s="199"/>
      <c r="UAX24" s="199"/>
      <c r="UAY24" s="199"/>
      <c r="UAZ24" s="189"/>
      <c r="UBA24" s="209"/>
      <c r="UBB24" s="179"/>
      <c r="UBC24" s="179"/>
      <c r="UBD24" s="179"/>
      <c r="UBE24" s="179"/>
      <c r="UBF24" s="179"/>
      <c r="UBG24" s="179"/>
      <c r="UBH24" s="199"/>
      <c r="UBI24" s="199"/>
      <c r="UBJ24" s="199"/>
      <c r="UBK24" s="199"/>
      <c r="UBL24" s="199"/>
      <c r="UBM24" s="199"/>
      <c r="UBN24" s="199"/>
      <c r="UBO24" s="199"/>
      <c r="UBP24" s="189"/>
      <c r="UBQ24" s="209"/>
      <c r="UBR24" s="179"/>
      <c r="UBS24" s="179"/>
      <c r="UBT24" s="179"/>
      <c r="UBU24" s="179"/>
      <c r="UBV24" s="179"/>
      <c r="UBW24" s="179"/>
      <c r="UBX24" s="199"/>
      <c r="UBY24" s="199"/>
      <c r="UBZ24" s="199"/>
      <c r="UCA24" s="199"/>
      <c r="UCB24" s="199"/>
      <c r="UCC24" s="199"/>
      <c r="UCD24" s="199"/>
      <c r="UCE24" s="199"/>
      <c r="UCF24" s="189"/>
      <c r="UCG24" s="209"/>
      <c r="UCH24" s="179"/>
      <c r="UCI24" s="179"/>
      <c r="UCJ24" s="179"/>
      <c r="UCK24" s="179"/>
      <c r="UCL24" s="179"/>
      <c r="UCM24" s="179"/>
      <c r="UCN24" s="199"/>
      <c r="UCO24" s="199"/>
      <c r="UCP24" s="199"/>
      <c r="UCQ24" s="199"/>
      <c r="UCR24" s="199"/>
      <c r="UCS24" s="199"/>
      <c r="UCT24" s="199"/>
      <c r="UCU24" s="199"/>
      <c r="UCV24" s="189"/>
      <c r="UCW24" s="209"/>
      <c r="UCX24" s="179"/>
      <c r="UCY24" s="179"/>
      <c r="UCZ24" s="179"/>
      <c r="UDA24" s="179"/>
      <c r="UDB24" s="179"/>
      <c r="UDC24" s="179"/>
      <c r="UDD24" s="199"/>
      <c r="UDE24" s="199"/>
      <c r="UDF24" s="199"/>
      <c r="UDG24" s="199"/>
      <c r="UDH24" s="199"/>
      <c r="UDI24" s="199"/>
      <c r="UDJ24" s="199"/>
      <c r="UDK24" s="199"/>
      <c r="UDL24" s="189"/>
      <c r="UDM24" s="209"/>
      <c r="UDN24" s="179"/>
      <c r="UDO24" s="179"/>
      <c r="UDP24" s="179"/>
      <c r="UDQ24" s="179"/>
      <c r="UDR24" s="179"/>
      <c r="UDS24" s="179"/>
      <c r="UDT24" s="199"/>
      <c r="UDU24" s="199"/>
      <c r="UDV24" s="199"/>
      <c r="UDW24" s="199"/>
      <c r="UDX24" s="199"/>
      <c r="UDY24" s="199"/>
      <c r="UDZ24" s="199"/>
      <c r="UEA24" s="199"/>
      <c r="UEB24" s="189"/>
      <c r="UEC24" s="209"/>
      <c r="UED24" s="179"/>
      <c r="UEE24" s="179"/>
      <c r="UEF24" s="179"/>
      <c r="UEG24" s="179"/>
      <c r="UEH24" s="179"/>
      <c r="UEI24" s="179"/>
      <c r="UEJ24" s="199"/>
      <c r="UEK24" s="199"/>
      <c r="UEL24" s="199"/>
      <c r="UEM24" s="199"/>
      <c r="UEN24" s="199"/>
      <c r="UEO24" s="199"/>
      <c r="UEP24" s="199"/>
      <c r="UEQ24" s="199"/>
      <c r="UER24" s="189"/>
      <c r="UES24" s="209"/>
      <c r="UET24" s="179"/>
      <c r="UEU24" s="179"/>
      <c r="UEV24" s="179"/>
      <c r="UEW24" s="179"/>
      <c r="UEX24" s="179"/>
      <c r="UEY24" s="179"/>
      <c r="UEZ24" s="199"/>
      <c r="UFA24" s="199"/>
      <c r="UFB24" s="199"/>
      <c r="UFC24" s="199"/>
      <c r="UFD24" s="199"/>
      <c r="UFE24" s="199"/>
      <c r="UFF24" s="199"/>
      <c r="UFG24" s="199"/>
      <c r="UFH24" s="189"/>
      <c r="UFI24" s="209"/>
      <c r="UFJ24" s="179"/>
      <c r="UFK24" s="179"/>
      <c r="UFL24" s="179"/>
      <c r="UFM24" s="179"/>
      <c r="UFN24" s="179"/>
      <c r="UFO24" s="179"/>
      <c r="UFP24" s="199"/>
      <c r="UFQ24" s="199"/>
      <c r="UFR24" s="199"/>
      <c r="UFS24" s="199"/>
      <c r="UFT24" s="199"/>
      <c r="UFU24" s="199"/>
      <c r="UFV24" s="199"/>
      <c r="UFW24" s="199"/>
      <c r="UFX24" s="189"/>
      <c r="UFY24" s="209"/>
      <c r="UFZ24" s="179"/>
      <c r="UGA24" s="179"/>
      <c r="UGB24" s="179"/>
      <c r="UGC24" s="179"/>
      <c r="UGD24" s="179"/>
      <c r="UGE24" s="179"/>
      <c r="UGF24" s="199"/>
      <c r="UGG24" s="199"/>
      <c r="UGH24" s="199"/>
      <c r="UGI24" s="199"/>
      <c r="UGJ24" s="199"/>
      <c r="UGK24" s="199"/>
      <c r="UGL24" s="199"/>
      <c r="UGM24" s="199"/>
      <c r="UGN24" s="189"/>
      <c r="UGO24" s="209"/>
      <c r="UGP24" s="179"/>
      <c r="UGQ24" s="179"/>
      <c r="UGR24" s="179"/>
      <c r="UGS24" s="179"/>
      <c r="UGT24" s="179"/>
      <c r="UGU24" s="179"/>
      <c r="UGV24" s="199"/>
      <c r="UGW24" s="199"/>
      <c r="UGX24" s="199"/>
      <c r="UGY24" s="199"/>
      <c r="UGZ24" s="199"/>
      <c r="UHA24" s="199"/>
      <c r="UHB24" s="199"/>
      <c r="UHC24" s="199"/>
      <c r="UHD24" s="189"/>
      <c r="UHE24" s="209"/>
      <c r="UHF24" s="179"/>
      <c r="UHG24" s="179"/>
      <c r="UHH24" s="179"/>
      <c r="UHI24" s="179"/>
      <c r="UHJ24" s="179"/>
      <c r="UHK24" s="179"/>
      <c r="UHL24" s="199"/>
      <c r="UHM24" s="199"/>
      <c r="UHN24" s="199"/>
      <c r="UHO24" s="199"/>
      <c r="UHP24" s="199"/>
      <c r="UHQ24" s="199"/>
      <c r="UHR24" s="199"/>
      <c r="UHS24" s="199"/>
      <c r="UHT24" s="189"/>
      <c r="UHU24" s="209"/>
      <c r="UHV24" s="179"/>
      <c r="UHW24" s="179"/>
      <c r="UHX24" s="179"/>
      <c r="UHY24" s="179"/>
      <c r="UHZ24" s="179"/>
      <c r="UIA24" s="179"/>
      <c r="UIB24" s="199"/>
      <c r="UIC24" s="199"/>
      <c r="UID24" s="199"/>
      <c r="UIE24" s="199"/>
      <c r="UIF24" s="199"/>
      <c r="UIG24" s="199"/>
      <c r="UIH24" s="199"/>
      <c r="UII24" s="199"/>
      <c r="UIJ24" s="189"/>
      <c r="UIK24" s="209"/>
      <c r="UIL24" s="179"/>
      <c r="UIM24" s="179"/>
      <c r="UIN24" s="179"/>
      <c r="UIO24" s="179"/>
      <c r="UIP24" s="179"/>
      <c r="UIQ24" s="179"/>
      <c r="UIR24" s="199"/>
      <c r="UIS24" s="199"/>
      <c r="UIT24" s="199"/>
      <c r="UIU24" s="199"/>
      <c r="UIV24" s="199"/>
      <c r="UIW24" s="199"/>
      <c r="UIX24" s="199"/>
      <c r="UIY24" s="199"/>
      <c r="UIZ24" s="189"/>
      <c r="UJA24" s="209"/>
      <c r="UJB24" s="179"/>
      <c r="UJC24" s="179"/>
      <c r="UJD24" s="179"/>
      <c r="UJE24" s="179"/>
      <c r="UJF24" s="179"/>
      <c r="UJG24" s="179"/>
      <c r="UJH24" s="199"/>
      <c r="UJI24" s="199"/>
      <c r="UJJ24" s="199"/>
      <c r="UJK24" s="199"/>
      <c r="UJL24" s="199"/>
      <c r="UJM24" s="199"/>
      <c r="UJN24" s="199"/>
      <c r="UJO24" s="199"/>
      <c r="UJP24" s="189"/>
      <c r="UJQ24" s="209"/>
      <c r="UJR24" s="179"/>
      <c r="UJS24" s="179"/>
      <c r="UJT24" s="179"/>
      <c r="UJU24" s="179"/>
      <c r="UJV24" s="179"/>
      <c r="UJW24" s="179"/>
      <c r="UJX24" s="199"/>
      <c r="UJY24" s="199"/>
      <c r="UJZ24" s="199"/>
      <c r="UKA24" s="199"/>
      <c r="UKB24" s="199"/>
      <c r="UKC24" s="199"/>
      <c r="UKD24" s="199"/>
      <c r="UKE24" s="199"/>
      <c r="UKF24" s="189"/>
      <c r="UKG24" s="209"/>
      <c r="UKH24" s="179"/>
      <c r="UKI24" s="179"/>
      <c r="UKJ24" s="179"/>
      <c r="UKK24" s="179"/>
      <c r="UKL24" s="179"/>
      <c r="UKM24" s="179"/>
      <c r="UKN24" s="199"/>
      <c r="UKO24" s="199"/>
      <c r="UKP24" s="199"/>
      <c r="UKQ24" s="199"/>
      <c r="UKR24" s="199"/>
      <c r="UKS24" s="199"/>
      <c r="UKT24" s="199"/>
      <c r="UKU24" s="199"/>
      <c r="UKV24" s="189"/>
      <c r="UKW24" s="209"/>
      <c r="UKX24" s="179"/>
      <c r="UKY24" s="179"/>
      <c r="UKZ24" s="179"/>
      <c r="ULA24" s="179"/>
      <c r="ULB24" s="179"/>
      <c r="ULC24" s="179"/>
      <c r="ULD24" s="199"/>
      <c r="ULE24" s="199"/>
      <c r="ULF24" s="199"/>
      <c r="ULG24" s="199"/>
      <c r="ULH24" s="199"/>
      <c r="ULI24" s="199"/>
      <c r="ULJ24" s="199"/>
      <c r="ULK24" s="199"/>
      <c r="ULL24" s="189"/>
      <c r="ULM24" s="209"/>
      <c r="ULN24" s="179"/>
      <c r="ULO24" s="179"/>
      <c r="ULP24" s="179"/>
      <c r="ULQ24" s="179"/>
      <c r="ULR24" s="179"/>
      <c r="ULS24" s="179"/>
      <c r="ULT24" s="199"/>
      <c r="ULU24" s="199"/>
      <c r="ULV24" s="199"/>
      <c r="ULW24" s="199"/>
      <c r="ULX24" s="199"/>
      <c r="ULY24" s="199"/>
      <c r="ULZ24" s="199"/>
      <c r="UMA24" s="199"/>
      <c r="UMB24" s="189"/>
      <c r="UMC24" s="209"/>
      <c r="UMD24" s="179"/>
      <c r="UME24" s="179"/>
      <c r="UMF24" s="179"/>
      <c r="UMG24" s="179"/>
      <c r="UMH24" s="179"/>
      <c r="UMI24" s="179"/>
      <c r="UMJ24" s="199"/>
      <c r="UMK24" s="199"/>
      <c r="UML24" s="199"/>
      <c r="UMM24" s="199"/>
      <c r="UMN24" s="199"/>
      <c r="UMO24" s="199"/>
      <c r="UMP24" s="199"/>
      <c r="UMQ24" s="199"/>
      <c r="UMR24" s="189"/>
      <c r="UMS24" s="209"/>
      <c r="UMT24" s="179"/>
      <c r="UMU24" s="179"/>
      <c r="UMV24" s="179"/>
      <c r="UMW24" s="179"/>
      <c r="UMX24" s="179"/>
      <c r="UMY24" s="179"/>
      <c r="UMZ24" s="199"/>
      <c r="UNA24" s="199"/>
      <c r="UNB24" s="199"/>
      <c r="UNC24" s="199"/>
      <c r="UND24" s="199"/>
      <c r="UNE24" s="199"/>
      <c r="UNF24" s="199"/>
      <c r="UNG24" s="199"/>
      <c r="UNH24" s="189"/>
      <c r="UNI24" s="209"/>
      <c r="UNJ24" s="179"/>
      <c r="UNK24" s="179"/>
      <c r="UNL24" s="179"/>
      <c r="UNM24" s="179"/>
      <c r="UNN24" s="179"/>
      <c r="UNO24" s="179"/>
      <c r="UNP24" s="199"/>
      <c r="UNQ24" s="199"/>
      <c r="UNR24" s="199"/>
      <c r="UNS24" s="199"/>
      <c r="UNT24" s="199"/>
      <c r="UNU24" s="199"/>
      <c r="UNV24" s="199"/>
      <c r="UNW24" s="199"/>
      <c r="UNX24" s="189"/>
      <c r="UNY24" s="209"/>
      <c r="UNZ24" s="179"/>
      <c r="UOA24" s="179"/>
      <c r="UOB24" s="179"/>
      <c r="UOC24" s="179"/>
      <c r="UOD24" s="179"/>
      <c r="UOE24" s="179"/>
      <c r="UOF24" s="199"/>
      <c r="UOG24" s="199"/>
      <c r="UOH24" s="199"/>
      <c r="UOI24" s="199"/>
      <c r="UOJ24" s="199"/>
      <c r="UOK24" s="199"/>
      <c r="UOL24" s="199"/>
      <c r="UOM24" s="199"/>
      <c r="UON24" s="189"/>
      <c r="UOO24" s="209"/>
      <c r="UOP24" s="179"/>
      <c r="UOQ24" s="179"/>
      <c r="UOR24" s="179"/>
      <c r="UOS24" s="179"/>
      <c r="UOT24" s="179"/>
      <c r="UOU24" s="179"/>
      <c r="UOV24" s="199"/>
      <c r="UOW24" s="199"/>
      <c r="UOX24" s="199"/>
      <c r="UOY24" s="199"/>
      <c r="UOZ24" s="199"/>
      <c r="UPA24" s="199"/>
      <c r="UPB24" s="199"/>
      <c r="UPC24" s="199"/>
      <c r="UPD24" s="189"/>
      <c r="UPE24" s="209"/>
      <c r="UPF24" s="179"/>
      <c r="UPG24" s="179"/>
      <c r="UPH24" s="179"/>
      <c r="UPI24" s="179"/>
      <c r="UPJ24" s="179"/>
      <c r="UPK24" s="179"/>
      <c r="UPL24" s="199"/>
      <c r="UPM24" s="199"/>
      <c r="UPN24" s="199"/>
      <c r="UPO24" s="199"/>
      <c r="UPP24" s="199"/>
      <c r="UPQ24" s="199"/>
      <c r="UPR24" s="199"/>
      <c r="UPS24" s="199"/>
      <c r="UPT24" s="189"/>
      <c r="UPU24" s="209"/>
      <c r="UPV24" s="179"/>
      <c r="UPW24" s="179"/>
      <c r="UPX24" s="179"/>
      <c r="UPY24" s="179"/>
      <c r="UPZ24" s="179"/>
      <c r="UQA24" s="179"/>
      <c r="UQB24" s="199"/>
      <c r="UQC24" s="199"/>
      <c r="UQD24" s="199"/>
      <c r="UQE24" s="199"/>
      <c r="UQF24" s="199"/>
      <c r="UQG24" s="199"/>
      <c r="UQH24" s="199"/>
      <c r="UQI24" s="199"/>
      <c r="UQJ24" s="189"/>
      <c r="UQK24" s="209"/>
      <c r="UQL24" s="179"/>
      <c r="UQM24" s="179"/>
      <c r="UQN24" s="179"/>
      <c r="UQO24" s="179"/>
      <c r="UQP24" s="179"/>
      <c r="UQQ24" s="179"/>
      <c r="UQR24" s="199"/>
      <c r="UQS24" s="199"/>
      <c r="UQT24" s="199"/>
      <c r="UQU24" s="199"/>
      <c r="UQV24" s="199"/>
      <c r="UQW24" s="199"/>
      <c r="UQX24" s="199"/>
      <c r="UQY24" s="199"/>
      <c r="UQZ24" s="189"/>
      <c r="URA24" s="209"/>
      <c r="URB24" s="179"/>
      <c r="URC24" s="179"/>
      <c r="URD24" s="179"/>
      <c r="URE24" s="179"/>
      <c r="URF24" s="179"/>
      <c r="URG24" s="179"/>
      <c r="URH24" s="199"/>
      <c r="URI24" s="199"/>
      <c r="URJ24" s="199"/>
      <c r="URK24" s="199"/>
      <c r="URL24" s="199"/>
      <c r="URM24" s="199"/>
      <c r="URN24" s="199"/>
      <c r="URO24" s="199"/>
      <c r="URP24" s="189"/>
      <c r="URQ24" s="209"/>
      <c r="URR24" s="179"/>
      <c r="URS24" s="179"/>
      <c r="URT24" s="179"/>
      <c r="URU24" s="179"/>
      <c r="URV24" s="179"/>
      <c r="URW24" s="179"/>
      <c r="URX24" s="199"/>
      <c r="URY24" s="199"/>
      <c r="URZ24" s="199"/>
      <c r="USA24" s="199"/>
      <c r="USB24" s="199"/>
      <c r="USC24" s="199"/>
      <c r="USD24" s="199"/>
      <c r="USE24" s="199"/>
      <c r="USF24" s="189"/>
      <c r="USG24" s="209"/>
      <c r="USH24" s="179"/>
      <c r="USI24" s="179"/>
      <c r="USJ24" s="179"/>
      <c r="USK24" s="179"/>
      <c r="USL24" s="179"/>
      <c r="USM24" s="179"/>
      <c r="USN24" s="199"/>
      <c r="USO24" s="199"/>
      <c r="USP24" s="199"/>
      <c r="USQ24" s="199"/>
      <c r="USR24" s="199"/>
      <c r="USS24" s="199"/>
      <c r="UST24" s="199"/>
      <c r="USU24" s="199"/>
      <c r="USV24" s="189"/>
      <c r="USW24" s="209"/>
      <c r="USX24" s="179"/>
      <c r="USY24" s="179"/>
      <c r="USZ24" s="179"/>
      <c r="UTA24" s="179"/>
      <c r="UTB24" s="179"/>
      <c r="UTC24" s="179"/>
      <c r="UTD24" s="199"/>
      <c r="UTE24" s="199"/>
      <c r="UTF24" s="199"/>
      <c r="UTG24" s="199"/>
      <c r="UTH24" s="199"/>
      <c r="UTI24" s="199"/>
      <c r="UTJ24" s="199"/>
      <c r="UTK24" s="199"/>
      <c r="UTL24" s="189"/>
      <c r="UTM24" s="209"/>
      <c r="UTN24" s="179"/>
      <c r="UTO24" s="179"/>
      <c r="UTP24" s="179"/>
      <c r="UTQ24" s="179"/>
      <c r="UTR24" s="179"/>
      <c r="UTS24" s="179"/>
      <c r="UTT24" s="199"/>
      <c r="UTU24" s="199"/>
      <c r="UTV24" s="199"/>
      <c r="UTW24" s="199"/>
      <c r="UTX24" s="199"/>
      <c r="UTY24" s="199"/>
      <c r="UTZ24" s="199"/>
      <c r="UUA24" s="199"/>
      <c r="UUB24" s="189"/>
      <c r="UUC24" s="209"/>
      <c r="UUD24" s="179"/>
      <c r="UUE24" s="179"/>
      <c r="UUF24" s="179"/>
      <c r="UUG24" s="179"/>
      <c r="UUH24" s="179"/>
      <c r="UUI24" s="179"/>
      <c r="UUJ24" s="199"/>
      <c r="UUK24" s="199"/>
      <c r="UUL24" s="199"/>
      <c r="UUM24" s="199"/>
      <c r="UUN24" s="199"/>
      <c r="UUO24" s="199"/>
      <c r="UUP24" s="199"/>
      <c r="UUQ24" s="199"/>
      <c r="UUR24" s="189"/>
      <c r="UUS24" s="209"/>
      <c r="UUT24" s="179"/>
      <c r="UUU24" s="179"/>
      <c r="UUV24" s="179"/>
      <c r="UUW24" s="179"/>
      <c r="UUX24" s="179"/>
      <c r="UUY24" s="179"/>
      <c r="UUZ24" s="199"/>
      <c r="UVA24" s="199"/>
      <c r="UVB24" s="199"/>
      <c r="UVC24" s="199"/>
      <c r="UVD24" s="199"/>
      <c r="UVE24" s="199"/>
      <c r="UVF24" s="199"/>
      <c r="UVG24" s="199"/>
      <c r="UVH24" s="189"/>
      <c r="UVI24" s="209"/>
      <c r="UVJ24" s="179"/>
      <c r="UVK24" s="179"/>
      <c r="UVL24" s="179"/>
      <c r="UVM24" s="179"/>
      <c r="UVN24" s="179"/>
      <c r="UVO24" s="179"/>
      <c r="UVP24" s="199"/>
      <c r="UVQ24" s="199"/>
      <c r="UVR24" s="199"/>
      <c r="UVS24" s="199"/>
      <c r="UVT24" s="199"/>
      <c r="UVU24" s="199"/>
      <c r="UVV24" s="199"/>
      <c r="UVW24" s="199"/>
      <c r="UVX24" s="189"/>
      <c r="UVY24" s="209"/>
      <c r="UVZ24" s="179"/>
      <c r="UWA24" s="179"/>
      <c r="UWB24" s="179"/>
      <c r="UWC24" s="179"/>
      <c r="UWD24" s="179"/>
      <c r="UWE24" s="179"/>
      <c r="UWF24" s="199"/>
      <c r="UWG24" s="199"/>
      <c r="UWH24" s="199"/>
      <c r="UWI24" s="199"/>
      <c r="UWJ24" s="199"/>
      <c r="UWK24" s="199"/>
      <c r="UWL24" s="199"/>
      <c r="UWM24" s="199"/>
      <c r="UWN24" s="189"/>
      <c r="UWO24" s="209"/>
      <c r="UWP24" s="179"/>
      <c r="UWQ24" s="179"/>
      <c r="UWR24" s="179"/>
      <c r="UWS24" s="179"/>
      <c r="UWT24" s="179"/>
      <c r="UWU24" s="179"/>
      <c r="UWV24" s="199"/>
      <c r="UWW24" s="199"/>
      <c r="UWX24" s="199"/>
      <c r="UWY24" s="199"/>
      <c r="UWZ24" s="199"/>
      <c r="UXA24" s="199"/>
      <c r="UXB24" s="199"/>
      <c r="UXC24" s="199"/>
      <c r="UXD24" s="189"/>
      <c r="UXE24" s="209"/>
      <c r="UXF24" s="179"/>
      <c r="UXG24" s="179"/>
      <c r="UXH24" s="179"/>
      <c r="UXI24" s="179"/>
      <c r="UXJ24" s="179"/>
      <c r="UXK24" s="179"/>
      <c r="UXL24" s="199"/>
      <c r="UXM24" s="199"/>
      <c r="UXN24" s="199"/>
      <c r="UXO24" s="199"/>
      <c r="UXP24" s="199"/>
      <c r="UXQ24" s="199"/>
      <c r="UXR24" s="199"/>
      <c r="UXS24" s="199"/>
      <c r="UXT24" s="189"/>
      <c r="UXU24" s="209"/>
      <c r="UXV24" s="179"/>
      <c r="UXW24" s="179"/>
      <c r="UXX24" s="179"/>
      <c r="UXY24" s="179"/>
      <c r="UXZ24" s="179"/>
      <c r="UYA24" s="179"/>
      <c r="UYB24" s="199"/>
      <c r="UYC24" s="199"/>
      <c r="UYD24" s="199"/>
      <c r="UYE24" s="199"/>
      <c r="UYF24" s="199"/>
      <c r="UYG24" s="199"/>
      <c r="UYH24" s="199"/>
      <c r="UYI24" s="199"/>
      <c r="UYJ24" s="189"/>
      <c r="UYK24" s="209"/>
      <c r="UYL24" s="179"/>
      <c r="UYM24" s="179"/>
      <c r="UYN24" s="179"/>
      <c r="UYO24" s="179"/>
      <c r="UYP24" s="179"/>
      <c r="UYQ24" s="179"/>
      <c r="UYR24" s="199"/>
      <c r="UYS24" s="199"/>
      <c r="UYT24" s="199"/>
      <c r="UYU24" s="199"/>
      <c r="UYV24" s="199"/>
      <c r="UYW24" s="199"/>
      <c r="UYX24" s="199"/>
      <c r="UYY24" s="199"/>
      <c r="UYZ24" s="189"/>
      <c r="UZA24" s="209"/>
      <c r="UZB24" s="179"/>
      <c r="UZC24" s="179"/>
      <c r="UZD24" s="179"/>
      <c r="UZE24" s="179"/>
      <c r="UZF24" s="179"/>
      <c r="UZG24" s="179"/>
      <c r="UZH24" s="199"/>
      <c r="UZI24" s="199"/>
      <c r="UZJ24" s="199"/>
      <c r="UZK24" s="199"/>
      <c r="UZL24" s="199"/>
      <c r="UZM24" s="199"/>
      <c r="UZN24" s="199"/>
      <c r="UZO24" s="199"/>
      <c r="UZP24" s="189"/>
      <c r="UZQ24" s="209"/>
      <c r="UZR24" s="179"/>
      <c r="UZS24" s="179"/>
      <c r="UZT24" s="179"/>
      <c r="UZU24" s="179"/>
      <c r="UZV24" s="179"/>
      <c r="UZW24" s="179"/>
      <c r="UZX24" s="199"/>
      <c r="UZY24" s="199"/>
      <c r="UZZ24" s="199"/>
      <c r="VAA24" s="199"/>
      <c r="VAB24" s="199"/>
      <c r="VAC24" s="199"/>
      <c r="VAD24" s="199"/>
      <c r="VAE24" s="199"/>
      <c r="VAF24" s="189"/>
      <c r="VAG24" s="209"/>
      <c r="VAH24" s="179"/>
      <c r="VAI24" s="179"/>
      <c r="VAJ24" s="179"/>
      <c r="VAK24" s="179"/>
      <c r="VAL24" s="179"/>
      <c r="VAM24" s="179"/>
      <c r="VAN24" s="199"/>
      <c r="VAO24" s="199"/>
      <c r="VAP24" s="199"/>
      <c r="VAQ24" s="199"/>
      <c r="VAR24" s="199"/>
      <c r="VAS24" s="199"/>
      <c r="VAT24" s="199"/>
      <c r="VAU24" s="199"/>
      <c r="VAV24" s="189"/>
      <c r="VAW24" s="209"/>
      <c r="VAX24" s="179"/>
      <c r="VAY24" s="179"/>
      <c r="VAZ24" s="179"/>
      <c r="VBA24" s="179"/>
      <c r="VBB24" s="179"/>
      <c r="VBC24" s="179"/>
      <c r="VBD24" s="199"/>
      <c r="VBE24" s="199"/>
      <c r="VBF24" s="199"/>
      <c r="VBG24" s="199"/>
      <c r="VBH24" s="199"/>
      <c r="VBI24" s="199"/>
      <c r="VBJ24" s="199"/>
      <c r="VBK24" s="199"/>
      <c r="VBL24" s="189"/>
      <c r="VBM24" s="209"/>
      <c r="VBN24" s="179"/>
      <c r="VBO24" s="179"/>
      <c r="VBP24" s="179"/>
      <c r="VBQ24" s="179"/>
      <c r="VBR24" s="179"/>
      <c r="VBS24" s="179"/>
      <c r="VBT24" s="199"/>
      <c r="VBU24" s="199"/>
      <c r="VBV24" s="199"/>
      <c r="VBW24" s="199"/>
      <c r="VBX24" s="199"/>
      <c r="VBY24" s="199"/>
      <c r="VBZ24" s="199"/>
      <c r="VCA24" s="199"/>
      <c r="VCB24" s="189"/>
      <c r="VCC24" s="209"/>
      <c r="VCD24" s="179"/>
      <c r="VCE24" s="179"/>
      <c r="VCF24" s="179"/>
      <c r="VCG24" s="179"/>
      <c r="VCH24" s="179"/>
      <c r="VCI24" s="179"/>
      <c r="VCJ24" s="199"/>
      <c r="VCK24" s="199"/>
      <c r="VCL24" s="199"/>
      <c r="VCM24" s="199"/>
      <c r="VCN24" s="199"/>
      <c r="VCO24" s="199"/>
      <c r="VCP24" s="199"/>
      <c r="VCQ24" s="199"/>
      <c r="VCR24" s="189"/>
      <c r="VCS24" s="209"/>
      <c r="VCT24" s="179"/>
      <c r="VCU24" s="179"/>
      <c r="VCV24" s="179"/>
      <c r="VCW24" s="179"/>
      <c r="VCX24" s="179"/>
      <c r="VCY24" s="179"/>
      <c r="VCZ24" s="199"/>
      <c r="VDA24" s="199"/>
      <c r="VDB24" s="199"/>
      <c r="VDC24" s="199"/>
      <c r="VDD24" s="199"/>
      <c r="VDE24" s="199"/>
      <c r="VDF24" s="199"/>
      <c r="VDG24" s="199"/>
      <c r="VDH24" s="189"/>
      <c r="VDI24" s="209"/>
      <c r="VDJ24" s="179"/>
      <c r="VDK24" s="179"/>
      <c r="VDL24" s="179"/>
      <c r="VDM24" s="179"/>
      <c r="VDN24" s="179"/>
      <c r="VDO24" s="179"/>
      <c r="VDP24" s="199"/>
      <c r="VDQ24" s="199"/>
      <c r="VDR24" s="199"/>
      <c r="VDS24" s="199"/>
      <c r="VDT24" s="199"/>
      <c r="VDU24" s="199"/>
      <c r="VDV24" s="199"/>
      <c r="VDW24" s="199"/>
      <c r="VDX24" s="189"/>
      <c r="VDY24" s="209"/>
      <c r="VDZ24" s="179"/>
      <c r="VEA24" s="179"/>
      <c r="VEB24" s="179"/>
      <c r="VEC24" s="179"/>
      <c r="VED24" s="179"/>
      <c r="VEE24" s="179"/>
      <c r="VEF24" s="199"/>
      <c r="VEG24" s="199"/>
      <c r="VEH24" s="199"/>
      <c r="VEI24" s="199"/>
      <c r="VEJ24" s="199"/>
      <c r="VEK24" s="199"/>
      <c r="VEL24" s="199"/>
      <c r="VEM24" s="199"/>
      <c r="VEN24" s="189"/>
      <c r="VEO24" s="209"/>
      <c r="VEP24" s="179"/>
      <c r="VEQ24" s="179"/>
      <c r="VER24" s="179"/>
      <c r="VES24" s="179"/>
      <c r="VET24" s="179"/>
      <c r="VEU24" s="179"/>
      <c r="VEV24" s="199"/>
      <c r="VEW24" s="199"/>
      <c r="VEX24" s="199"/>
      <c r="VEY24" s="199"/>
      <c r="VEZ24" s="199"/>
      <c r="VFA24" s="199"/>
      <c r="VFB24" s="199"/>
      <c r="VFC24" s="199"/>
      <c r="VFD24" s="189"/>
      <c r="VFE24" s="209"/>
      <c r="VFF24" s="179"/>
      <c r="VFG24" s="179"/>
      <c r="VFH24" s="179"/>
      <c r="VFI24" s="179"/>
      <c r="VFJ24" s="179"/>
      <c r="VFK24" s="179"/>
      <c r="VFL24" s="199"/>
      <c r="VFM24" s="199"/>
      <c r="VFN24" s="199"/>
      <c r="VFO24" s="199"/>
      <c r="VFP24" s="199"/>
      <c r="VFQ24" s="199"/>
      <c r="VFR24" s="199"/>
      <c r="VFS24" s="199"/>
      <c r="VFT24" s="189"/>
      <c r="VFU24" s="209"/>
      <c r="VFV24" s="179"/>
      <c r="VFW24" s="179"/>
      <c r="VFX24" s="179"/>
      <c r="VFY24" s="179"/>
      <c r="VFZ24" s="179"/>
      <c r="VGA24" s="179"/>
      <c r="VGB24" s="199"/>
      <c r="VGC24" s="199"/>
      <c r="VGD24" s="199"/>
      <c r="VGE24" s="199"/>
      <c r="VGF24" s="199"/>
      <c r="VGG24" s="199"/>
      <c r="VGH24" s="199"/>
      <c r="VGI24" s="199"/>
      <c r="VGJ24" s="189"/>
      <c r="VGK24" s="209"/>
      <c r="VGL24" s="179"/>
      <c r="VGM24" s="179"/>
      <c r="VGN24" s="179"/>
      <c r="VGO24" s="179"/>
      <c r="VGP24" s="179"/>
      <c r="VGQ24" s="179"/>
      <c r="VGR24" s="199"/>
      <c r="VGS24" s="199"/>
      <c r="VGT24" s="199"/>
      <c r="VGU24" s="199"/>
      <c r="VGV24" s="199"/>
      <c r="VGW24" s="199"/>
      <c r="VGX24" s="199"/>
      <c r="VGY24" s="199"/>
      <c r="VGZ24" s="189"/>
      <c r="VHA24" s="209"/>
      <c r="VHB24" s="179"/>
      <c r="VHC24" s="179"/>
      <c r="VHD24" s="179"/>
      <c r="VHE24" s="179"/>
      <c r="VHF24" s="179"/>
      <c r="VHG24" s="179"/>
      <c r="VHH24" s="199"/>
      <c r="VHI24" s="199"/>
      <c r="VHJ24" s="199"/>
      <c r="VHK24" s="199"/>
      <c r="VHL24" s="199"/>
      <c r="VHM24" s="199"/>
      <c r="VHN24" s="199"/>
      <c r="VHO24" s="199"/>
      <c r="VHP24" s="189"/>
      <c r="VHQ24" s="209"/>
      <c r="VHR24" s="179"/>
      <c r="VHS24" s="179"/>
      <c r="VHT24" s="179"/>
      <c r="VHU24" s="179"/>
      <c r="VHV24" s="179"/>
      <c r="VHW24" s="179"/>
      <c r="VHX24" s="199"/>
      <c r="VHY24" s="199"/>
      <c r="VHZ24" s="199"/>
      <c r="VIA24" s="199"/>
      <c r="VIB24" s="199"/>
      <c r="VIC24" s="199"/>
      <c r="VID24" s="199"/>
      <c r="VIE24" s="199"/>
      <c r="VIF24" s="189"/>
      <c r="VIG24" s="209"/>
      <c r="VIH24" s="179"/>
      <c r="VII24" s="179"/>
      <c r="VIJ24" s="179"/>
      <c r="VIK24" s="179"/>
      <c r="VIL24" s="179"/>
      <c r="VIM24" s="179"/>
      <c r="VIN24" s="199"/>
      <c r="VIO24" s="199"/>
      <c r="VIP24" s="199"/>
      <c r="VIQ24" s="199"/>
      <c r="VIR24" s="199"/>
      <c r="VIS24" s="199"/>
      <c r="VIT24" s="199"/>
      <c r="VIU24" s="199"/>
      <c r="VIV24" s="189"/>
      <c r="VIW24" s="209"/>
      <c r="VIX24" s="179"/>
      <c r="VIY24" s="179"/>
      <c r="VIZ24" s="179"/>
      <c r="VJA24" s="179"/>
      <c r="VJB24" s="179"/>
      <c r="VJC24" s="179"/>
      <c r="VJD24" s="199"/>
      <c r="VJE24" s="199"/>
      <c r="VJF24" s="199"/>
      <c r="VJG24" s="199"/>
      <c r="VJH24" s="199"/>
      <c r="VJI24" s="199"/>
      <c r="VJJ24" s="199"/>
      <c r="VJK24" s="199"/>
      <c r="VJL24" s="189"/>
      <c r="VJM24" s="209"/>
      <c r="VJN24" s="179"/>
      <c r="VJO24" s="179"/>
      <c r="VJP24" s="179"/>
      <c r="VJQ24" s="179"/>
      <c r="VJR24" s="179"/>
      <c r="VJS24" s="179"/>
      <c r="VJT24" s="199"/>
      <c r="VJU24" s="199"/>
      <c r="VJV24" s="199"/>
      <c r="VJW24" s="199"/>
      <c r="VJX24" s="199"/>
      <c r="VJY24" s="199"/>
      <c r="VJZ24" s="199"/>
      <c r="VKA24" s="199"/>
      <c r="VKB24" s="189"/>
      <c r="VKC24" s="209"/>
      <c r="VKD24" s="179"/>
      <c r="VKE24" s="179"/>
      <c r="VKF24" s="179"/>
      <c r="VKG24" s="179"/>
      <c r="VKH24" s="179"/>
      <c r="VKI24" s="179"/>
      <c r="VKJ24" s="199"/>
      <c r="VKK24" s="199"/>
      <c r="VKL24" s="199"/>
      <c r="VKM24" s="199"/>
      <c r="VKN24" s="199"/>
      <c r="VKO24" s="199"/>
      <c r="VKP24" s="199"/>
      <c r="VKQ24" s="199"/>
      <c r="VKR24" s="189"/>
      <c r="VKS24" s="209"/>
      <c r="VKT24" s="179"/>
      <c r="VKU24" s="179"/>
      <c r="VKV24" s="179"/>
      <c r="VKW24" s="179"/>
      <c r="VKX24" s="179"/>
      <c r="VKY24" s="179"/>
      <c r="VKZ24" s="199"/>
      <c r="VLA24" s="199"/>
      <c r="VLB24" s="199"/>
      <c r="VLC24" s="199"/>
      <c r="VLD24" s="199"/>
      <c r="VLE24" s="199"/>
      <c r="VLF24" s="199"/>
      <c r="VLG24" s="199"/>
      <c r="VLH24" s="189"/>
      <c r="VLI24" s="209"/>
      <c r="VLJ24" s="179"/>
      <c r="VLK24" s="179"/>
      <c r="VLL24" s="179"/>
      <c r="VLM24" s="179"/>
      <c r="VLN24" s="179"/>
      <c r="VLO24" s="179"/>
      <c r="VLP24" s="199"/>
      <c r="VLQ24" s="199"/>
      <c r="VLR24" s="199"/>
      <c r="VLS24" s="199"/>
      <c r="VLT24" s="199"/>
      <c r="VLU24" s="199"/>
      <c r="VLV24" s="199"/>
      <c r="VLW24" s="199"/>
      <c r="VLX24" s="189"/>
      <c r="VLY24" s="209"/>
      <c r="VLZ24" s="179"/>
      <c r="VMA24" s="179"/>
      <c r="VMB24" s="179"/>
      <c r="VMC24" s="179"/>
      <c r="VMD24" s="179"/>
      <c r="VME24" s="179"/>
      <c r="VMF24" s="199"/>
      <c r="VMG24" s="199"/>
      <c r="VMH24" s="199"/>
      <c r="VMI24" s="199"/>
      <c r="VMJ24" s="199"/>
      <c r="VMK24" s="199"/>
      <c r="VML24" s="199"/>
      <c r="VMM24" s="199"/>
      <c r="VMN24" s="189"/>
      <c r="VMO24" s="209"/>
      <c r="VMP24" s="179"/>
      <c r="VMQ24" s="179"/>
      <c r="VMR24" s="179"/>
      <c r="VMS24" s="179"/>
      <c r="VMT24" s="179"/>
      <c r="VMU24" s="179"/>
      <c r="VMV24" s="199"/>
      <c r="VMW24" s="199"/>
      <c r="VMX24" s="199"/>
      <c r="VMY24" s="199"/>
      <c r="VMZ24" s="199"/>
      <c r="VNA24" s="199"/>
      <c r="VNB24" s="199"/>
      <c r="VNC24" s="199"/>
      <c r="VND24" s="189"/>
      <c r="VNE24" s="209"/>
      <c r="VNF24" s="179"/>
      <c r="VNG24" s="179"/>
      <c r="VNH24" s="179"/>
      <c r="VNI24" s="179"/>
      <c r="VNJ24" s="179"/>
      <c r="VNK24" s="179"/>
      <c r="VNL24" s="199"/>
      <c r="VNM24" s="199"/>
      <c r="VNN24" s="199"/>
      <c r="VNO24" s="199"/>
      <c r="VNP24" s="199"/>
      <c r="VNQ24" s="199"/>
      <c r="VNR24" s="199"/>
      <c r="VNS24" s="199"/>
      <c r="VNT24" s="189"/>
      <c r="VNU24" s="209"/>
      <c r="VNV24" s="179"/>
      <c r="VNW24" s="179"/>
      <c r="VNX24" s="179"/>
      <c r="VNY24" s="179"/>
      <c r="VNZ24" s="179"/>
      <c r="VOA24" s="179"/>
      <c r="VOB24" s="199"/>
      <c r="VOC24" s="199"/>
      <c r="VOD24" s="199"/>
      <c r="VOE24" s="199"/>
      <c r="VOF24" s="199"/>
      <c r="VOG24" s="199"/>
      <c r="VOH24" s="199"/>
      <c r="VOI24" s="199"/>
      <c r="VOJ24" s="189"/>
      <c r="VOK24" s="209"/>
      <c r="VOL24" s="179"/>
      <c r="VOM24" s="179"/>
      <c r="VON24" s="179"/>
      <c r="VOO24" s="179"/>
      <c r="VOP24" s="179"/>
      <c r="VOQ24" s="179"/>
      <c r="VOR24" s="199"/>
      <c r="VOS24" s="199"/>
      <c r="VOT24" s="199"/>
      <c r="VOU24" s="199"/>
      <c r="VOV24" s="199"/>
      <c r="VOW24" s="199"/>
      <c r="VOX24" s="199"/>
      <c r="VOY24" s="199"/>
      <c r="VOZ24" s="189"/>
      <c r="VPA24" s="209"/>
      <c r="VPB24" s="179"/>
      <c r="VPC24" s="179"/>
      <c r="VPD24" s="179"/>
      <c r="VPE24" s="179"/>
      <c r="VPF24" s="179"/>
      <c r="VPG24" s="179"/>
      <c r="VPH24" s="199"/>
      <c r="VPI24" s="199"/>
      <c r="VPJ24" s="199"/>
      <c r="VPK24" s="199"/>
      <c r="VPL24" s="199"/>
      <c r="VPM24" s="199"/>
      <c r="VPN24" s="199"/>
      <c r="VPO24" s="199"/>
      <c r="VPP24" s="189"/>
      <c r="VPQ24" s="209"/>
      <c r="VPR24" s="179"/>
      <c r="VPS24" s="179"/>
      <c r="VPT24" s="179"/>
      <c r="VPU24" s="179"/>
      <c r="VPV24" s="179"/>
      <c r="VPW24" s="179"/>
      <c r="VPX24" s="199"/>
      <c r="VPY24" s="199"/>
      <c r="VPZ24" s="199"/>
      <c r="VQA24" s="199"/>
      <c r="VQB24" s="199"/>
      <c r="VQC24" s="199"/>
      <c r="VQD24" s="199"/>
      <c r="VQE24" s="199"/>
      <c r="VQF24" s="189"/>
      <c r="VQG24" s="209"/>
      <c r="VQH24" s="179"/>
      <c r="VQI24" s="179"/>
      <c r="VQJ24" s="179"/>
      <c r="VQK24" s="179"/>
      <c r="VQL24" s="179"/>
      <c r="VQM24" s="179"/>
      <c r="VQN24" s="199"/>
      <c r="VQO24" s="199"/>
      <c r="VQP24" s="199"/>
      <c r="VQQ24" s="199"/>
      <c r="VQR24" s="199"/>
      <c r="VQS24" s="199"/>
      <c r="VQT24" s="199"/>
      <c r="VQU24" s="199"/>
      <c r="VQV24" s="189"/>
      <c r="VQW24" s="209"/>
      <c r="VQX24" s="179"/>
      <c r="VQY24" s="179"/>
      <c r="VQZ24" s="179"/>
      <c r="VRA24" s="179"/>
      <c r="VRB24" s="179"/>
      <c r="VRC24" s="179"/>
      <c r="VRD24" s="199"/>
      <c r="VRE24" s="199"/>
      <c r="VRF24" s="199"/>
      <c r="VRG24" s="199"/>
      <c r="VRH24" s="199"/>
      <c r="VRI24" s="199"/>
      <c r="VRJ24" s="199"/>
      <c r="VRK24" s="199"/>
      <c r="VRL24" s="189"/>
      <c r="VRM24" s="209"/>
      <c r="VRN24" s="179"/>
      <c r="VRO24" s="179"/>
      <c r="VRP24" s="179"/>
      <c r="VRQ24" s="179"/>
      <c r="VRR24" s="179"/>
      <c r="VRS24" s="179"/>
      <c r="VRT24" s="199"/>
      <c r="VRU24" s="199"/>
      <c r="VRV24" s="199"/>
      <c r="VRW24" s="199"/>
      <c r="VRX24" s="199"/>
      <c r="VRY24" s="199"/>
      <c r="VRZ24" s="199"/>
      <c r="VSA24" s="199"/>
      <c r="VSB24" s="189"/>
      <c r="VSC24" s="209"/>
      <c r="VSD24" s="179"/>
      <c r="VSE24" s="179"/>
      <c r="VSF24" s="179"/>
      <c r="VSG24" s="179"/>
      <c r="VSH24" s="179"/>
      <c r="VSI24" s="179"/>
      <c r="VSJ24" s="199"/>
      <c r="VSK24" s="199"/>
      <c r="VSL24" s="199"/>
      <c r="VSM24" s="199"/>
      <c r="VSN24" s="199"/>
      <c r="VSO24" s="199"/>
      <c r="VSP24" s="199"/>
      <c r="VSQ24" s="199"/>
      <c r="VSR24" s="189"/>
      <c r="VSS24" s="209"/>
      <c r="VST24" s="179"/>
      <c r="VSU24" s="179"/>
      <c r="VSV24" s="179"/>
      <c r="VSW24" s="179"/>
      <c r="VSX24" s="179"/>
      <c r="VSY24" s="179"/>
      <c r="VSZ24" s="199"/>
      <c r="VTA24" s="199"/>
      <c r="VTB24" s="199"/>
      <c r="VTC24" s="199"/>
      <c r="VTD24" s="199"/>
      <c r="VTE24" s="199"/>
      <c r="VTF24" s="199"/>
      <c r="VTG24" s="199"/>
      <c r="VTH24" s="189"/>
      <c r="VTI24" s="209"/>
      <c r="VTJ24" s="179"/>
      <c r="VTK24" s="179"/>
      <c r="VTL24" s="179"/>
      <c r="VTM24" s="179"/>
      <c r="VTN24" s="179"/>
      <c r="VTO24" s="179"/>
      <c r="VTP24" s="199"/>
      <c r="VTQ24" s="199"/>
      <c r="VTR24" s="199"/>
      <c r="VTS24" s="199"/>
      <c r="VTT24" s="199"/>
      <c r="VTU24" s="199"/>
      <c r="VTV24" s="199"/>
      <c r="VTW24" s="199"/>
      <c r="VTX24" s="189"/>
      <c r="VTY24" s="209"/>
      <c r="VTZ24" s="179"/>
      <c r="VUA24" s="179"/>
      <c r="VUB24" s="179"/>
      <c r="VUC24" s="179"/>
      <c r="VUD24" s="179"/>
      <c r="VUE24" s="179"/>
      <c r="VUF24" s="199"/>
      <c r="VUG24" s="199"/>
      <c r="VUH24" s="199"/>
      <c r="VUI24" s="199"/>
      <c r="VUJ24" s="199"/>
      <c r="VUK24" s="199"/>
      <c r="VUL24" s="199"/>
      <c r="VUM24" s="199"/>
      <c r="VUN24" s="189"/>
      <c r="VUO24" s="209"/>
      <c r="VUP24" s="179"/>
      <c r="VUQ24" s="179"/>
      <c r="VUR24" s="179"/>
      <c r="VUS24" s="179"/>
      <c r="VUT24" s="179"/>
      <c r="VUU24" s="179"/>
      <c r="VUV24" s="199"/>
      <c r="VUW24" s="199"/>
      <c r="VUX24" s="199"/>
      <c r="VUY24" s="199"/>
      <c r="VUZ24" s="199"/>
      <c r="VVA24" s="199"/>
      <c r="VVB24" s="199"/>
      <c r="VVC24" s="199"/>
      <c r="VVD24" s="189"/>
      <c r="VVE24" s="209"/>
      <c r="VVF24" s="179"/>
      <c r="VVG24" s="179"/>
      <c r="VVH24" s="179"/>
      <c r="VVI24" s="179"/>
      <c r="VVJ24" s="179"/>
      <c r="VVK24" s="179"/>
      <c r="VVL24" s="199"/>
      <c r="VVM24" s="199"/>
      <c r="VVN24" s="199"/>
      <c r="VVO24" s="199"/>
      <c r="VVP24" s="199"/>
      <c r="VVQ24" s="199"/>
      <c r="VVR24" s="199"/>
      <c r="VVS24" s="199"/>
      <c r="VVT24" s="189"/>
      <c r="VVU24" s="209"/>
      <c r="VVV24" s="179"/>
      <c r="VVW24" s="179"/>
      <c r="VVX24" s="179"/>
      <c r="VVY24" s="179"/>
      <c r="VVZ24" s="179"/>
      <c r="VWA24" s="179"/>
      <c r="VWB24" s="199"/>
      <c r="VWC24" s="199"/>
      <c r="VWD24" s="199"/>
      <c r="VWE24" s="199"/>
      <c r="VWF24" s="199"/>
      <c r="VWG24" s="199"/>
      <c r="VWH24" s="199"/>
      <c r="VWI24" s="199"/>
      <c r="VWJ24" s="189"/>
      <c r="VWK24" s="209"/>
      <c r="VWL24" s="179"/>
      <c r="VWM24" s="179"/>
      <c r="VWN24" s="179"/>
      <c r="VWO24" s="179"/>
      <c r="VWP24" s="179"/>
      <c r="VWQ24" s="179"/>
      <c r="VWR24" s="199"/>
      <c r="VWS24" s="199"/>
      <c r="VWT24" s="199"/>
      <c r="VWU24" s="199"/>
      <c r="VWV24" s="199"/>
      <c r="VWW24" s="199"/>
      <c r="VWX24" s="199"/>
      <c r="VWY24" s="199"/>
      <c r="VWZ24" s="189"/>
      <c r="VXA24" s="209"/>
      <c r="VXB24" s="179"/>
      <c r="VXC24" s="179"/>
      <c r="VXD24" s="179"/>
      <c r="VXE24" s="179"/>
      <c r="VXF24" s="179"/>
      <c r="VXG24" s="179"/>
      <c r="VXH24" s="199"/>
      <c r="VXI24" s="199"/>
      <c r="VXJ24" s="199"/>
      <c r="VXK24" s="199"/>
      <c r="VXL24" s="199"/>
      <c r="VXM24" s="199"/>
      <c r="VXN24" s="199"/>
      <c r="VXO24" s="199"/>
      <c r="VXP24" s="189"/>
      <c r="VXQ24" s="209"/>
      <c r="VXR24" s="179"/>
      <c r="VXS24" s="179"/>
      <c r="VXT24" s="179"/>
      <c r="VXU24" s="179"/>
      <c r="VXV24" s="179"/>
      <c r="VXW24" s="179"/>
      <c r="VXX24" s="199"/>
      <c r="VXY24" s="199"/>
      <c r="VXZ24" s="199"/>
      <c r="VYA24" s="199"/>
      <c r="VYB24" s="199"/>
      <c r="VYC24" s="199"/>
      <c r="VYD24" s="199"/>
      <c r="VYE24" s="199"/>
      <c r="VYF24" s="189"/>
      <c r="VYG24" s="209"/>
      <c r="VYH24" s="179"/>
      <c r="VYI24" s="179"/>
      <c r="VYJ24" s="179"/>
      <c r="VYK24" s="179"/>
      <c r="VYL24" s="179"/>
      <c r="VYM24" s="179"/>
      <c r="VYN24" s="199"/>
      <c r="VYO24" s="199"/>
      <c r="VYP24" s="199"/>
      <c r="VYQ24" s="199"/>
      <c r="VYR24" s="199"/>
      <c r="VYS24" s="199"/>
      <c r="VYT24" s="199"/>
      <c r="VYU24" s="199"/>
      <c r="VYV24" s="189"/>
      <c r="VYW24" s="209"/>
      <c r="VYX24" s="179"/>
      <c r="VYY24" s="179"/>
      <c r="VYZ24" s="179"/>
      <c r="VZA24" s="179"/>
      <c r="VZB24" s="179"/>
      <c r="VZC24" s="179"/>
      <c r="VZD24" s="199"/>
      <c r="VZE24" s="199"/>
      <c r="VZF24" s="199"/>
      <c r="VZG24" s="199"/>
      <c r="VZH24" s="199"/>
      <c r="VZI24" s="199"/>
      <c r="VZJ24" s="199"/>
      <c r="VZK24" s="199"/>
      <c r="VZL24" s="189"/>
      <c r="VZM24" s="209"/>
      <c r="VZN24" s="179"/>
      <c r="VZO24" s="179"/>
      <c r="VZP24" s="179"/>
      <c r="VZQ24" s="179"/>
      <c r="VZR24" s="179"/>
      <c r="VZS24" s="179"/>
      <c r="VZT24" s="199"/>
      <c r="VZU24" s="199"/>
      <c r="VZV24" s="199"/>
      <c r="VZW24" s="199"/>
      <c r="VZX24" s="199"/>
      <c r="VZY24" s="199"/>
      <c r="VZZ24" s="199"/>
      <c r="WAA24" s="199"/>
      <c r="WAB24" s="189"/>
      <c r="WAC24" s="209"/>
      <c r="WAD24" s="179"/>
      <c r="WAE24" s="179"/>
      <c r="WAF24" s="179"/>
      <c r="WAG24" s="179"/>
      <c r="WAH24" s="179"/>
      <c r="WAI24" s="179"/>
      <c r="WAJ24" s="199"/>
      <c r="WAK24" s="199"/>
      <c r="WAL24" s="199"/>
      <c r="WAM24" s="199"/>
      <c r="WAN24" s="199"/>
      <c r="WAO24" s="199"/>
      <c r="WAP24" s="199"/>
      <c r="WAQ24" s="199"/>
      <c r="WAR24" s="189"/>
      <c r="WAS24" s="209"/>
      <c r="WAT24" s="179"/>
      <c r="WAU24" s="179"/>
      <c r="WAV24" s="179"/>
      <c r="WAW24" s="179"/>
      <c r="WAX24" s="179"/>
      <c r="WAY24" s="179"/>
      <c r="WAZ24" s="199"/>
      <c r="WBA24" s="199"/>
      <c r="WBB24" s="199"/>
      <c r="WBC24" s="199"/>
      <c r="WBD24" s="199"/>
      <c r="WBE24" s="199"/>
      <c r="WBF24" s="199"/>
      <c r="WBG24" s="199"/>
      <c r="WBH24" s="189"/>
      <c r="WBI24" s="209"/>
      <c r="WBJ24" s="179"/>
      <c r="WBK24" s="179"/>
      <c r="WBL24" s="179"/>
      <c r="WBM24" s="179"/>
      <c r="WBN24" s="179"/>
      <c r="WBO24" s="179"/>
      <c r="WBP24" s="199"/>
      <c r="WBQ24" s="199"/>
      <c r="WBR24" s="199"/>
      <c r="WBS24" s="199"/>
      <c r="WBT24" s="199"/>
      <c r="WBU24" s="199"/>
      <c r="WBV24" s="199"/>
      <c r="WBW24" s="199"/>
      <c r="WBX24" s="189"/>
      <c r="WBY24" s="209"/>
      <c r="WBZ24" s="179"/>
      <c r="WCA24" s="179"/>
      <c r="WCB24" s="179"/>
      <c r="WCC24" s="179"/>
      <c r="WCD24" s="179"/>
      <c r="WCE24" s="179"/>
      <c r="WCF24" s="199"/>
      <c r="WCG24" s="199"/>
      <c r="WCH24" s="199"/>
      <c r="WCI24" s="199"/>
      <c r="WCJ24" s="199"/>
      <c r="WCK24" s="199"/>
      <c r="WCL24" s="199"/>
      <c r="WCM24" s="199"/>
      <c r="WCN24" s="189"/>
      <c r="WCO24" s="209"/>
      <c r="WCP24" s="179"/>
      <c r="WCQ24" s="179"/>
      <c r="WCR24" s="179"/>
      <c r="WCS24" s="179"/>
      <c r="WCT24" s="179"/>
      <c r="WCU24" s="179"/>
      <c r="WCV24" s="199"/>
      <c r="WCW24" s="199"/>
      <c r="WCX24" s="199"/>
      <c r="WCY24" s="199"/>
      <c r="WCZ24" s="199"/>
      <c r="WDA24" s="199"/>
      <c r="WDB24" s="199"/>
      <c r="WDC24" s="199"/>
      <c r="WDD24" s="189"/>
      <c r="WDE24" s="209"/>
      <c r="WDF24" s="179"/>
      <c r="WDG24" s="179"/>
      <c r="WDH24" s="179"/>
      <c r="WDI24" s="179"/>
      <c r="WDJ24" s="179"/>
      <c r="WDK24" s="179"/>
      <c r="WDL24" s="199"/>
      <c r="WDM24" s="199"/>
      <c r="WDN24" s="199"/>
      <c r="WDO24" s="199"/>
      <c r="WDP24" s="199"/>
      <c r="WDQ24" s="199"/>
      <c r="WDR24" s="199"/>
      <c r="WDS24" s="199"/>
      <c r="WDT24" s="189"/>
      <c r="WDU24" s="209"/>
      <c r="WDV24" s="179"/>
      <c r="WDW24" s="179"/>
      <c r="WDX24" s="179"/>
      <c r="WDY24" s="179"/>
      <c r="WDZ24" s="179"/>
      <c r="WEA24" s="179"/>
      <c r="WEB24" s="199"/>
      <c r="WEC24" s="199"/>
      <c r="WED24" s="199"/>
      <c r="WEE24" s="199"/>
      <c r="WEF24" s="199"/>
      <c r="WEG24" s="199"/>
      <c r="WEH24" s="199"/>
      <c r="WEI24" s="199"/>
      <c r="WEJ24" s="189"/>
      <c r="WEK24" s="209"/>
      <c r="WEL24" s="179"/>
      <c r="WEM24" s="179"/>
      <c r="WEN24" s="179"/>
      <c r="WEO24" s="179"/>
      <c r="WEP24" s="179"/>
      <c r="WEQ24" s="179"/>
      <c r="WER24" s="199"/>
      <c r="WES24" s="199"/>
      <c r="WET24" s="199"/>
      <c r="WEU24" s="199"/>
      <c r="WEV24" s="199"/>
      <c r="WEW24" s="199"/>
      <c r="WEX24" s="199"/>
      <c r="WEY24" s="199"/>
      <c r="WEZ24" s="189"/>
      <c r="WFA24" s="209"/>
      <c r="WFB24" s="179"/>
      <c r="WFC24" s="179"/>
      <c r="WFD24" s="179"/>
      <c r="WFE24" s="179"/>
      <c r="WFF24" s="179"/>
      <c r="WFG24" s="179"/>
      <c r="WFH24" s="199"/>
      <c r="WFI24" s="199"/>
      <c r="WFJ24" s="199"/>
      <c r="WFK24" s="199"/>
      <c r="WFL24" s="199"/>
      <c r="WFM24" s="199"/>
      <c r="WFN24" s="199"/>
      <c r="WFO24" s="199"/>
      <c r="WFP24" s="189"/>
      <c r="WFQ24" s="209"/>
      <c r="WFR24" s="179"/>
      <c r="WFS24" s="179"/>
      <c r="WFT24" s="179"/>
      <c r="WFU24" s="179"/>
      <c r="WFV24" s="179"/>
      <c r="WFW24" s="179"/>
      <c r="WFX24" s="199"/>
      <c r="WFY24" s="199"/>
      <c r="WFZ24" s="199"/>
      <c r="WGA24" s="199"/>
      <c r="WGB24" s="199"/>
      <c r="WGC24" s="199"/>
      <c r="WGD24" s="199"/>
      <c r="WGE24" s="199"/>
      <c r="WGF24" s="189"/>
      <c r="WGG24" s="209"/>
      <c r="WGH24" s="179"/>
      <c r="WGI24" s="179"/>
      <c r="WGJ24" s="179"/>
      <c r="WGK24" s="179"/>
      <c r="WGL24" s="179"/>
      <c r="WGM24" s="179"/>
      <c r="WGN24" s="199"/>
      <c r="WGO24" s="199"/>
      <c r="WGP24" s="199"/>
      <c r="WGQ24" s="199"/>
      <c r="WGR24" s="199"/>
      <c r="WGS24" s="199"/>
      <c r="WGT24" s="199"/>
      <c r="WGU24" s="199"/>
      <c r="WGV24" s="189"/>
      <c r="WGW24" s="209"/>
      <c r="WGX24" s="179"/>
      <c r="WGY24" s="179"/>
      <c r="WGZ24" s="179"/>
      <c r="WHA24" s="179"/>
      <c r="WHB24" s="179"/>
      <c r="WHC24" s="179"/>
      <c r="WHD24" s="199"/>
      <c r="WHE24" s="199"/>
      <c r="WHF24" s="199"/>
      <c r="WHG24" s="199"/>
      <c r="WHH24" s="199"/>
      <c r="WHI24" s="199"/>
      <c r="WHJ24" s="199"/>
      <c r="WHK24" s="199"/>
      <c r="WHL24" s="189"/>
      <c r="WHM24" s="209"/>
      <c r="WHN24" s="179"/>
      <c r="WHO24" s="179"/>
      <c r="WHP24" s="179"/>
      <c r="WHQ24" s="179"/>
      <c r="WHR24" s="179"/>
      <c r="WHS24" s="179"/>
      <c r="WHT24" s="199"/>
      <c r="WHU24" s="199"/>
      <c r="WHV24" s="199"/>
      <c r="WHW24" s="199"/>
      <c r="WHX24" s="199"/>
      <c r="WHY24" s="199"/>
      <c r="WHZ24" s="199"/>
      <c r="WIA24" s="199"/>
      <c r="WIB24" s="189"/>
      <c r="WIC24" s="209"/>
      <c r="WID24" s="179"/>
      <c r="WIE24" s="179"/>
      <c r="WIF24" s="179"/>
      <c r="WIG24" s="179"/>
      <c r="WIH24" s="179"/>
      <c r="WII24" s="179"/>
      <c r="WIJ24" s="199"/>
      <c r="WIK24" s="199"/>
      <c r="WIL24" s="199"/>
      <c r="WIM24" s="199"/>
      <c r="WIN24" s="199"/>
      <c r="WIO24" s="199"/>
      <c r="WIP24" s="199"/>
      <c r="WIQ24" s="199"/>
      <c r="WIR24" s="189"/>
      <c r="WIS24" s="209"/>
      <c r="WIT24" s="179"/>
      <c r="WIU24" s="179"/>
      <c r="WIV24" s="179"/>
      <c r="WIW24" s="179"/>
      <c r="WIX24" s="179"/>
      <c r="WIY24" s="179"/>
      <c r="WIZ24" s="199"/>
      <c r="WJA24" s="199"/>
      <c r="WJB24" s="199"/>
      <c r="WJC24" s="199"/>
      <c r="WJD24" s="199"/>
      <c r="WJE24" s="199"/>
      <c r="WJF24" s="199"/>
      <c r="WJG24" s="199"/>
      <c r="WJH24" s="189"/>
      <c r="WJI24" s="209"/>
      <c r="WJJ24" s="179"/>
      <c r="WJK24" s="179"/>
      <c r="WJL24" s="179"/>
      <c r="WJM24" s="179"/>
      <c r="WJN24" s="179"/>
      <c r="WJO24" s="179"/>
      <c r="WJP24" s="199"/>
      <c r="WJQ24" s="199"/>
      <c r="WJR24" s="199"/>
      <c r="WJS24" s="199"/>
      <c r="WJT24" s="199"/>
      <c r="WJU24" s="199"/>
      <c r="WJV24" s="199"/>
      <c r="WJW24" s="199"/>
      <c r="WJX24" s="189"/>
      <c r="WJY24" s="209"/>
      <c r="WJZ24" s="179"/>
      <c r="WKA24" s="179"/>
      <c r="WKB24" s="179"/>
      <c r="WKC24" s="179"/>
      <c r="WKD24" s="179"/>
      <c r="WKE24" s="179"/>
      <c r="WKF24" s="199"/>
      <c r="WKG24" s="199"/>
      <c r="WKH24" s="199"/>
      <c r="WKI24" s="199"/>
      <c r="WKJ24" s="199"/>
      <c r="WKK24" s="199"/>
      <c r="WKL24" s="199"/>
      <c r="WKM24" s="199"/>
      <c r="WKN24" s="189"/>
      <c r="WKO24" s="209"/>
      <c r="WKP24" s="179"/>
      <c r="WKQ24" s="179"/>
      <c r="WKR24" s="179"/>
      <c r="WKS24" s="179"/>
      <c r="WKT24" s="179"/>
      <c r="WKU24" s="179"/>
      <c r="WKV24" s="199"/>
      <c r="WKW24" s="199"/>
      <c r="WKX24" s="199"/>
      <c r="WKY24" s="199"/>
      <c r="WKZ24" s="199"/>
      <c r="WLA24" s="199"/>
      <c r="WLB24" s="199"/>
      <c r="WLC24" s="199"/>
      <c r="WLD24" s="189"/>
      <c r="WLE24" s="209"/>
      <c r="WLF24" s="179"/>
      <c r="WLG24" s="179"/>
      <c r="WLH24" s="179"/>
      <c r="WLI24" s="179"/>
      <c r="WLJ24" s="179"/>
      <c r="WLK24" s="179"/>
      <c r="WLL24" s="199"/>
      <c r="WLM24" s="199"/>
      <c r="WLN24" s="199"/>
      <c r="WLO24" s="199"/>
      <c r="WLP24" s="199"/>
      <c r="WLQ24" s="199"/>
      <c r="WLR24" s="199"/>
      <c r="WLS24" s="199"/>
      <c r="WLT24" s="189"/>
      <c r="WLU24" s="209"/>
      <c r="WLV24" s="179"/>
      <c r="WLW24" s="179"/>
      <c r="WLX24" s="179"/>
      <c r="WLY24" s="179"/>
      <c r="WLZ24" s="179"/>
      <c r="WMA24" s="179"/>
      <c r="WMB24" s="199"/>
      <c r="WMC24" s="199"/>
      <c r="WMD24" s="199"/>
      <c r="WME24" s="199"/>
      <c r="WMF24" s="199"/>
      <c r="WMG24" s="199"/>
      <c r="WMH24" s="199"/>
      <c r="WMI24" s="199"/>
      <c r="WMJ24" s="189"/>
      <c r="WMK24" s="209"/>
      <c r="WML24" s="179"/>
      <c r="WMM24" s="179"/>
      <c r="WMN24" s="179"/>
      <c r="WMO24" s="179"/>
      <c r="WMP24" s="179"/>
      <c r="WMQ24" s="179"/>
      <c r="WMR24" s="199"/>
      <c r="WMS24" s="199"/>
      <c r="WMT24" s="199"/>
      <c r="WMU24" s="199"/>
      <c r="WMV24" s="199"/>
      <c r="WMW24" s="199"/>
      <c r="WMX24" s="199"/>
      <c r="WMY24" s="199"/>
      <c r="WMZ24" s="189"/>
      <c r="WNA24" s="209"/>
      <c r="WNB24" s="179"/>
      <c r="WNC24" s="179"/>
      <c r="WND24" s="179"/>
      <c r="WNE24" s="179"/>
      <c r="WNF24" s="179"/>
      <c r="WNG24" s="179"/>
      <c r="WNH24" s="199"/>
      <c r="WNI24" s="199"/>
      <c r="WNJ24" s="199"/>
      <c r="WNK24" s="199"/>
      <c r="WNL24" s="199"/>
      <c r="WNM24" s="199"/>
      <c r="WNN24" s="199"/>
      <c r="WNO24" s="199"/>
      <c r="WNP24" s="189"/>
      <c r="WNQ24" s="209"/>
      <c r="WNR24" s="179"/>
      <c r="WNS24" s="179"/>
      <c r="WNT24" s="179"/>
      <c r="WNU24" s="179"/>
      <c r="WNV24" s="179"/>
      <c r="WNW24" s="179"/>
      <c r="WNX24" s="199"/>
      <c r="WNY24" s="199"/>
      <c r="WNZ24" s="199"/>
      <c r="WOA24" s="199"/>
      <c r="WOB24" s="199"/>
      <c r="WOC24" s="199"/>
      <c r="WOD24" s="199"/>
      <c r="WOE24" s="199"/>
      <c r="WOF24" s="189"/>
      <c r="WOG24" s="209"/>
      <c r="WOH24" s="179"/>
      <c r="WOI24" s="179"/>
      <c r="WOJ24" s="179"/>
      <c r="WOK24" s="179"/>
      <c r="WOL24" s="179"/>
      <c r="WOM24" s="179"/>
      <c r="WON24" s="199"/>
      <c r="WOO24" s="199"/>
      <c r="WOP24" s="199"/>
      <c r="WOQ24" s="199"/>
      <c r="WOR24" s="199"/>
      <c r="WOS24" s="199"/>
      <c r="WOT24" s="199"/>
      <c r="WOU24" s="199"/>
      <c r="WOV24" s="189"/>
      <c r="WOW24" s="209"/>
      <c r="WOX24" s="179"/>
      <c r="WOY24" s="179"/>
      <c r="WOZ24" s="179"/>
      <c r="WPA24" s="179"/>
      <c r="WPB24" s="179"/>
      <c r="WPC24" s="179"/>
      <c r="WPD24" s="199"/>
      <c r="WPE24" s="199"/>
      <c r="WPF24" s="199"/>
      <c r="WPG24" s="199"/>
      <c r="WPH24" s="199"/>
      <c r="WPI24" s="199"/>
      <c r="WPJ24" s="199"/>
      <c r="WPK24" s="199"/>
      <c r="WPL24" s="189"/>
      <c r="WPM24" s="209"/>
      <c r="WPN24" s="179"/>
      <c r="WPO24" s="179"/>
      <c r="WPP24" s="179"/>
      <c r="WPQ24" s="179"/>
      <c r="WPR24" s="179"/>
      <c r="WPS24" s="179"/>
      <c r="WPT24" s="199"/>
      <c r="WPU24" s="199"/>
      <c r="WPV24" s="199"/>
      <c r="WPW24" s="199"/>
      <c r="WPX24" s="199"/>
      <c r="WPY24" s="199"/>
      <c r="WPZ24" s="199"/>
      <c r="WQA24" s="199"/>
      <c r="WQB24" s="189"/>
      <c r="WQC24" s="209"/>
      <c r="WQD24" s="179"/>
      <c r="WQE24" s="179"/>
      <c r="WQF24" s="179"/>
      <c r="WQG24" s="179"/>
      <c r="WQH24" s="179"/>
      <c r="WQI24" s="179"/>
      <c r="WQJ24" s="199"/>
      <c r="WQK24" s="199"/>
      <c r="WQL24" s="199"/>
      <c r="WQM24" s="199"/>
      <c r="WQN24" s="199"/>
      <c r="WQO24" s="199"/>
      <c r="WQP24" s="199"/>
      <c r="WQQ24" s="199"/>
      <c r="WQR24" s="189"/>
      <c r="WQS24" s="209"/>
      <c r="WQT24" s="179"/>
      <c r="WQU24" s="179"/>
      <c r="WQV24" s="179"/>
      <c r="WQW24" s="179"/>
      <c r="WQX24" s="179"/>
      <c r="WQY24" s="179"/>
      <c r="WQZ24" s="199"/>
      <c r="WRA24" s="199"/>
      <c r="WRB24" s="199"/>
      <c r="WRC24" s="199"/>
      <c r="WRD24" s="199"/>
      <c r="WRE24" s="199"/>
      <c r="WRF24" s="199"/>
      <c r="WRG24" s="199"/>
      <c r="WRH24" s="189"/>
      <c r="WRI24" s="209"/>
      <c r="WRJ24" s="179"/>
      <c r="WRK24" s="179"/>
      <c r="WRL24" s="179"/>
      <c r="WRM24" s="179"/>
      <c r="WRN24" s="179"/>
      <c r="WRO24" s="179"/>
      <c r="WRP24" s="199"/>
      <c r="WRQ24" s="199"/>
      <c r="WRR24" s="199"/>
      <c r="WRS24" s="199"/>
      <c r="WRT24" s="199"/>
      <c r="WRU24" s="199"/>
      <c r="WRV24" s="199"/>
      <c r="WRW24" s="199"/>
      <c r="WRX24" s="189"/>
      <c r="WRY24" s="209"/>
      <c r="WRZ24" s="179"/>
      <c r="WSA24" s="179"/>
      <c r="WSB24" s="179"/>
      <c r="WSC24" s="179"/>
      <c r="WSD24" s="179"/>
      <c r="WSE24" s="179"/>
      <c r="WSF24" s="199"/>
      <c r="WSG24" s="199"/>
      <c r="WSH24" s="199"/>
      <c r="WSI24" s="199"/>
      <c r="WSJ24" s="199"/>
      <c r="WSK24" s="199"/>
      <c r="WSL24" s="199"/>
      <c r="WSM24" s="199"/>
      <c r="WSN24" s="189"/>
      <c r="WSO24" s="209"/>
      <c r="WSP24" s="179"/>
      <c r="WSQ24" s="179"/>
      <c r="WSR24" s="179"/>
      <c r="WSS24" s="179"/>
      <c r="WST24" s="179"/>
      <c r="WSU24" s="179"/>
      <c r="WSV24" s="199"/>
      <c r="WSW24" s="199"/>
      <c r="WSX24" s="199"/>
      <c r="WSY24" s="199"/>
      <c r="WSZ24" s="199"/>
      <c r="WTA24" s="199"/>
      <c r="WTB24" s="199"/>
      <c r="WTC24" s="199"/>
      <c r="WTD24" s="189"/>
      <c r="WTE24" s="209"/>
      <c r="WTF24" s="179"/>
      <c r="WTG24" s="179"/>
      <c r="WTH24" s="179"/>
      <c r="WTI24" s="179"/>
      <c r="WTJ24" s="179"/>
      <c r="WTK24" s="179"/>
      <c r="WTL24" s="199"/>
      <c r="WTM24" s="199"/>
      <c r="WTN24" s="199"/>
      <c r="WTO24" s="199"/>
      <c r="WTP24" s="199"/>
      <c r="WTQ24" s="199"/>
      <c r="WTR24" s="199"/>
      <c r="WTS24" s="199"/>
      <c r="WTT24" s="189"/>
      <c r="WTU24" s="209"/>
      <c r="WTV24" s="179"/>
      <c r="WTW24" s="179"/>
      <c r="WTX24" s="179"/>
      <c r="WTY24" s="179"/>
      <c r="WTZ24" s="179"/>
      <c r="WUA24" s="179"/>
      <c r="WUB24" s="199"/>
      <c r="WUC24" s="199"/>
      <c r="WUD24" s="199"/>
      <c r="WUE24" s="199"/>
      <c r="WUF24" s="199"/>
      <c r="WUG24" s="199"/>
      <c r="WUH24" s="199"/>
      <c r="WUI24" s="199"/>
      <c r="WUJ24" s="189"/>
      <c r="WUK24" s="209"/>
      <c r="WUL24" s="179"/>
      <c r="WUM24" s="179"/>
      <c r="WUN24" s="179"/>
      <c r="WUO24" s="179"/>
      <c r="WUP24" s="179"/>
      <c r="WUQ24" s="179"/>
      <c r="WUR24" s="199"/>
      <c r="WUS24" s="199"/>
      <c r="WUT24" s="199"/>
      <c r="WUU24" s="199"/>
      <c r="WUV24" s="199"/>
      <c r="WUW24" s="199"/>
      <c r="WUX24" s="199"/>
      <c r="WUY24" s="199"/>
      <c r="WUZ24" s="189"/>
      <c r="WVA24" s="209"/>
      <c r="WVB24" s="179"/>
      <c r="WVC24" s="179"/>
      <c r="WVD24" s="179"/>
      <c r="WVE24" s="179"/>
      <c r="WVF24" s="179"/>
      <c r="WVG24" s="179"/>
      <c r="WVH24" s="199"/>
      <c r="WVI24" s="199"/>
      <c r="WVJ24" s="199"/>
      <c r="WVK24" s="199"/>
      <c r="WVL24" s="199"/>
      <c r="WVM24" s="199"/>
      <c r="WVN24" s="199"/>
      <c r="WVO24" s="199"/>
      <c r="WVP24" s="189"/>
      <c r="WVQ24" s="209"/>
      <c r="WVR24" s="179"/>
      <c r="WVS24" s="179"/>
      <c r="WVT24" s="179"/>
      <c r="WVU24" s="179"/>
      <c r="WVV24" s="179"/>
      <c r="WVW24" s="179"/>
      <c r="WVX24" s="199"/>
      <c r="WVY24" s="199"/>
      <c r="WVZ24" s="199"/>
      <c r="WWA24" s="199"/>
      <c r="WWB24" s="199"/>
      <c r="WWC24" s="199"/>
      <c r="WWD24" s="199"/>
      <c r="WWE24" s="199"/>
      <c r="WWF24" s="189"/>
      <c r="WWG24" s="209"/>
      <c r="WWH24" s="179"/>
      <c r="WWI24" s="179"/>
      <c r="WWJ24" s="179"/>
      <c r="WWK24" s="179"/>
      <c r="WWL24" s="179"/>
      <c r="WWM24" s="179"/>
      <c r="WWN24" s="199"/>
      <c r="WWO24" s="199"/>
      <c r="WWP24" s="199"/>
      <c r="WWQ24" s="199"/>
      <c r="WWR24" s="199"/>
      <c r="WWS24" s="199"/>
      <c r="WWT24" s="199"/>
      <c r="WWU24" s="199"/>
      <c r="WWV24" s="189"/>
      <c r="WWW24" s="209"/>
      <c r="WWX24" s="179"/>
      <c r="WWY24" s="179"/>
      <c r="WWZ24" s="179"/>
      <c r="WXA24" s="179"/>
      <c r="WXB24" s="179"/>
      <c r="WXC24" s="179"/>
      <c r="WXD24" s="199"/>
      <c r="WXE24" s="199"/>
      <c r="WXF24" s="199"/>
      <c r="WXG24" s="199"/>
      <c r="WXH24" s="199"/>
      <c r="WXI24" s="199"/>
      <c r="WXJ24" s="199"/>
      <c r="WXK24" s="199"/>
      <c r="WXL24" s="189"/>
      <c r="WXM24" s="209"/>
      <c r="WXN24" s="179"/>
      <c r="WXO24" s="179"/>
      <c r="WXP24" s="179"/>
      <c r="WXQ24" s="179"/>
      <c r="WXR24" s="179"/>
      <c r="WXS24" s="179"/>
      <c r="WXT24" s="199"/>
      <c r="WXU24" s="199"/>
      <c r="WXV24" s="199"/>
      <c r="WXW24" s="199"/>
      <c r="WXX24" s="199"/>
      <c r="WXY24" s="199"/>
      <c r="WXZ24" s="199"/>
      <c r="WYA24" s="199"/>
      <c r="WYB24" s="189"/>
      <c r="WYC24" s="209"/>
      <c r="WYD24" s="179"/>
      <c r="WYE24" s="179"/>
      <c r="WYF24" s="179"/>
      <c r="WYG24" s="179"/>
      <c r="WYH24" s="179"/>
      <c r="WYI24" s="179"/>
      <c r="WYJ24" s="199"/>
      <c r="WYK24" s="199"/>
      <c r="WYL24" s="199"/>
      <c r="WYM24" s="199"/>
      <c r="WYN24" s="199"/>
      <c r="WYO24" s="199"/>
      <c r="WYP24" s="199"/>
      <c r="WYQ24" s="199"/>
      <c r="WYR24" s="189"/>
      <c r="WYS24" s="209"/>
      <c r="WYT24" s="179"/>
      <c r="WYU24" s="179"/>
      <c r="WYV24" s="179"/>
      <c r="WYW24" s="179"/>
      <c r="WYX24" s="179"/>
      <c r="WYY24" s="179"/>
      <c r="WYZ24" s="199"/>
      <c r="WZA24" s="199"/>
      <c r="WZB24" s="199"/>
      <c r="WZC24" s="199"/>
      <c r="WZD24" s="199"/>
      <c r="WZE24" s="199"/>
      <c r="WZF24" s="199"/>
      <c r="WZG24" s="199"/>
      <c r="WZH24" s="189"/>
      <c r="WZI24" s="209"/>
      <c r="WZJ24" s="179"/>
      <c r="WZK24" s="179"/>
      <c r="WZL24" s="179"/>
      <c r="WZM24" s="179"/>
      <c r="WZN24" s="179"/>
      <c r="WZO24" s="179"/>
      <c r="WZP24" s="199"/>
      <c r="WZQ24" s="199"/>
      <c r="WZR24" s="199"/>
      <c r="WZS24" s="199"/>
      <c r="WZT24" s="199"/>
      <c r="WZU24" s="199"/>
      <c r="WZV24" s="199"/>
      <c r="WZW24" s="199"/>
      <c r="WZX24" s="189"/>
      <c r="WZY24" s="209"/>
      <c r="WZZ24" s="179"/>
      <c r="XAA24" s="179"/>
      <c r="XAB24" s="179"/>
      <c r="XAC24" s="179"/>
      <c r="XAD24" s="179"/>
      <c r="XAE24" s="179"/>
      <c r="XAF24" s="199"/>
      <c r="XAG24" s="199"/>
      <c r="XAH24" s="199"/>
      <c r="XAI24" s="199"/>
      <c r="XAJ24" s="199"/>
      <c r="XAK24" s="199"/>
      <c r="XAL24" s="199"/>
      <c r="XAM24" s="199"/>
      <c r="XAN24" s="189"/>
      <c r="XAO24" s="209"/>
      <c r="XAP24" s="179"/>
      <c r="XAQ24" s="179"/>
      <c r="XAR24" s="179"/>
      <c r="XAS24" s="179"/>
      <c r="XAT24" s="179"/>
      <c r="XAU24" s="179"/>
      <c r="XAV24" s="199"/>
      <c r="XAW24" s="199"/>
      <c r="XAX24" s="199"/>
      <c r="XAY24" s="199"/>
      <c r="XAZ24" s="199"/>
      <c r="XBA24" s="199"/>
      <c r="XBB24" s="199"/>
      <c r="XBC24" s="199"/>
      <c r="XBD24" s="189"/>
      <c r="XBE24" s="209"/>
      <c r="XBF24" s="179"/>
      <c r="XBG24" s="179"/>
      <c r="XBH24" s="179"/>
      <c r="XBI24" s="179"/>
      <c r="XBJ24" s="179"/>
      <c r="XBK24" s="179"/>
      <c r="XBL24" s="199"/>
      <c r="XBM24" s="199"/>
      <c r="XBN24" s="199"/>
      <c r="XBO24" s="199"/>
      <c r="XBP24" s="199"/>
      <c r="XBQ24" s="199"/>
      <c r="XBR24" s="199"/>
      <c r="XBS24" s="199"/>
      <c r="XBT24" s="189"/>
      <c r="XBU24" s="209"/>
      <c r="XBV24" s="179"/>
      <c r="XBW24" s="179"/>
      <c r="XBX24" s="179"/>
      <c r="XBY24" s="179"/>
      <c r="XBZ24" s="179"/>
      <c r="XCA24" s="179"/>
      <c r="XCB24" s="199"/>
      <c r="XCC24" s="199"/>
      <c r="XCD24" s="199"/>
      <c r="XCE24" s="199"/>
      <c r="XCF24" s="199"/>
      <c r="XCG24" s="199"/>
      <c r="XCH24" s="199"/>
      <c r="XCI24" s="199"/>
      <c r="XCJ24" s="189"/>
      <c r="XCK24" s="209"/>
      <c r="XCL24" s="179"/>
      <c r="XCM24" s="179"/>
      <c r="XCN24" s="179"/>
      <c r="XCO24" s="179"/>
      <c r="XCP24" s="179"/>
      <c r="XCQ24" s="179"/>
      <c r="XCR24" s="199"/>
      <c r="XCS24" s="199"/>
      <c r="XCT24" s="199"/>
      <c r="XCU24" s="199"/>
      <c r="XCV24" s="199"/>
      <c r="XCW24" s="199"/>
      <c r="XCX24" s="199"/>
      <c r="XCY24" s="199"/>
      <c r="XCZ24" s="189"/>
      <c r="XDA24" s="209"/>
      <c r="XDB24" s="179"/>
      <c r="XDC24" s="179"/>
      <c r="XDD24" s="179"/>
      <c r="XDE24" s="179"/>
      <c r="XDF24" s="179"/>
      <c r="XDG24" s="179"/>
      <c r="XDH24" s="199"/>
      <c r="XDI24" s="199"/>
      <c r="XDJ24" s="199"/>
      <c r="XDK24" s="199"/>
      <c r="XDL24" s="199"/>
      <c r="XDM24" s="199"/>
      <c r="XDN24" s="199"/>
      <c r="XDO24" s="199"/>
      <c r="XDP24" s="189"/>
      <c r="XDQ24" s="209"/>
      <c r="XDR24" s="179"/>
      <c r="XDS24" s="179"/>
      <c r="XDT24" s="179"/>
      <c r="XDU24" s="179"/>
      <c r="XDV24" s="179"/>
      <c r="XDW24" s="179"/>
      <c r="XDX24" s="199"/>
      <c r="XDY24" s="199"/>
      <c r="XDZ24" s="199"/>
      <c r="XEA24" s="199"/>
      <c r="XEB24" s="199"/>
      <c r="XEC24" s="199"/>
      <c r="XED24" s="199"/>
      <c r="XEE24" s="199"/>
      <c r="XEF24" s="189"/>
      <c r="XEG24" s="209"/>
      <c r="XEH24" s="179"/>
      <c r="XEI24" s="179"/>
      <c r="XEJ24" s="179"/>
      <c r="XEK24" s="179"/>
      <c r="XEL24" s="179"/>
      <c r="XEM24" s="179"/>
      <c r="XEN24" s="199"/>
      <c r="XEO24" s="199"/>
      <c r="XEP24" s="199"/>
      <c r="XEQ24" s="199"/>
      <c r="XER24" s="199"/>
      <c r="XES24" s="199"/>
      <c r="XET24" s="199"/>
      <c r="XEU24" s="199"/>
      <c r="XEV24" s="189"/>
      <c r="XEW24" s="209"/>
      <c r="XEX24" s="179"/>
      <c r="XEY24" s="179"/>
      <c r="XEZ24" s="179"/>
      <c r="XFA24" s="179"/>
      <c r="XFB24" s="179"/>
      <c r="XFC24" s="179"/>
      <c r="XFD24" s="199"/>
    </row>
    <row r="25" spans="1:16384" ht="21" customHeight="1">
      <c r="A25" s="166" t="s">
        <v>209</v>
      </c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93"/>
      <c r="Y25" s="193"/>
    </row>
    <row r="26" spans="1:16384" ht="21" customHeight="1">
      <c r="A26" s="166" t="s">
        <v>210</v>
      </c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94"/>
      <c r="Y26" s="207"/>
    </row>
    <row r="27" spans="1:16384" ht="21" customHeight="1">
      <c r="A27" s="166" t="s">
        <v>211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77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94"/>
      <c r="Y27" s="207"/>
    </row>
    <row r="28" spans="1:16384" ht="21" customHeight="1">
      <c r="A28" s="166" t="s">
        <v>212</v>
      </c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94"/>
      <c r="Y28" s="207"/>
    </row>
    <row r="29" spans="1:16384" ht="21" customHeight="1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M29" s="143">
        <f>L15/L13</f>
        <v>0.89595481803748644</v>
      </c>
      <c r="O29" s="179"/>
    </row>
    <row r="30" spans="1:16384" ht="21" customHeight="1">
      <c r="L30" s="180"/>
    </row>
    <row r="31" spans="1:16384" ht="21" customHeight="1"/>
    <row r="32" spans="1:16384" ht="21" customHeight="1"/>
    <row r="33" spans="1:25" ht="21" customHeight="1">
      <c r="A33" s="167" t="s">
        <v>213</v>
      </c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81"/>
      <c r="Q33" s="179">
        <f>400*5/12</f>
        <v>166.66666666666666</v>
      </c>
    </row>
    <row r="34" spans="1:25" ht="21" customHeight="1">
      <c r="A34" s="167" t="s">
        <v>214</v>
      </c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Q34" s="179">
        <f>Q28*7/12</f>
        <v>0</v>
      </c>
      <c r="S34" s="143">
        <f>S28*3/12</f>
        <v>0</v>
      </c>
      <c r="U34" s="143">
        <f>U28*3/12</f>
        <v>0</v>
      </c>
      <c r="W34" s="143">
        <f>W28*3/12</f>
        <v>0</v>
      </c>
    </row>
    <row r="35" spans="1:25" ht="21" customHeight="1"/>
    <row r="36" spans="1:25" ht="21" customHeight="1"/>
    <row r="37" spans="1:25" ht="21" customHeight="1">
      <c r="A37" s="142" t="s">
        <v>215</v>
      </c>
      <c r="L37" s="143">
        <f>20484+1994+2771</f>
        <v>25249</v>
      </c>
      <c r="M37" s="143">
        <f>1015-1636+373</f>
        <v>-248</v>
      </c>
    </row>
    <row r="38" spans="1:25" ht="21" customHeight="1">
      <c r="J38" s="182"/>
    </row>
    <row r="39" spans="1:25" ht="21" customHeight="1"/>
    <row r="40" spans="1:25" ht="21" customHeight="1"/>
    <row r="41" spans="1:25" ht="21" customHeight="1"/>
    <row r="42" spans="1:25" ht="21" customHeight="1">
      <c r="A42" s="161" t="s">
        <v>566</v>
      </c>
      <c r="B42" s="152">
        <f>'2026-2030年盈利测算表'!B21</f>
        <v>66678.02</v>
      </c>
      <c r="C42" s="152"/>
      <c r="D42" s="152">
        <f>'2026-2030年盈利测算表'!D21</f>
        <v>72251.78</v>
      </c>
      <c r="E42" s="153">
        <f>D42-B42</f>
        <v>5573.7599999999948</v>
      </c>
      <c r="F42" s="152">
        <f>'2026-2030年盈利测算表'!F21</f>
        <v>76386.39</v>
      </c>
      <c r="G42" s="153">
        <f>F42-D42</f>
        <v>4134.6100000000006</v>
      </c>
      <c r="H42" s="152">
        <f>'2026-2030年盈利测算表'!H21</f>
        <v>80467.13</v>
      </c>
      <c r="I42" s="153">
        <f>H42-F42</f>
        <v>4080.7400000000052</v>
      </c>
      <c r="J42" s="152">
        <f>'2026-2030年盈利测算表'!J21</f>
        <v>83098.45</v>
      </c>
      <c r="K42" s="153">
        <f>J42-H42</f>
        <v>2631.3199999999924</v>
      </c>
      <c r="L42" s="152">
        <f>'2026-2030年盈利测算表'!L21</f>
        <v>88562.26</v>
      </c>
      <c r="M42" s="153">
        <f>L42-J42</f>
        <v>5463.8099999999977</v>
      </c>
      <c r="N42" s="152"/>
      <c r="O42" s="153"/>
      <c r="P42" s="152"/>
      <c r="Q42" s="153"/>
      <c r="R42" s="152"/>
      <c r="S42" s="153"/>
      <c r="T42" s="152"/>
      <c r="U42" s="153"/>
      <c r="V42" s="152"/>
      <c r="W42" s="153"/>
    </row>
    <row r="43" spans="1:25" ht="21" customHeight="1">
      <c r="A43" s="161" t="s">
        <v>567</v>
      </c>
      <c r="B43" s="152">
        <f>'2026-2030年盈利测算表'!B53</f>
        <v>63265.646944382199</v>
      </c>
      <c r="C43" s="152">
        <f>B43-3629.94</f>
        <v>59635.706944382197</v>
      </c>
      <c r="D43" s="152">
        <f>'2026-2030年盈利测算表'!D53</f>
        <v>68396.813372801495</v>
      </c>
      <c r="E43" s="153">
        <f>D43-B43</f>
        <v>5131.1664284192957</v>
      </c>
      <c r="F43" s="152">
        <f>'2026-2030年盈利测算表'!F53</f>
        <v>72357.645062281998</v>
      </c>
      <c r="G43" s="153">
        <f>F43-D43</f>
        <v>3960.831689480503</v>
      </c>
      <c r="H43" s="152">
        <f>'2026-2030年盈利测算表'!H53</f>
        <v>76067.078963651293</v>
      </c>
      <c r="I43" s="153">
        <f>H43-F43</f>
        <v>3709.4339013692952</v>
      </c>
      <c r="J43" s="152">
        <f>'2026-2030年盈利测算表'!J53</f>
        <v>78458.985080038998</v>
      </c>
      <c r="K43" s="153">
        <f>J43-H43</f>
        <v>2391.906116387705</v>
      </c>
      <c r="L43" s="152">
        <f>'2026-2030年盈利测算表'!L53</f>
        <v>83007</v>
      </c>
      <c r="M43" s="153">
        <f>L43-J43</f>
        <v>4548.0149199610023</v>
      </c>
      <c r="N43" s="152">
        <f>'2026-2030年盈利测算表'!N53</f>
        <v>86201.244718663511</v>
      </c>
      <c r="O43" s="153">
        <f>N43-L43</f>
        <v>3194.2447186635109</v>
      </c>
      <c r="P43" s="152">
        <f>'2026-2030年盈利测算表'!P53</f>
        <v>93255.692401828957</v>
      </c>
      <c r="Q43" s="153">
        <f>P43-N43</f>
        <v>7054.4476831654465</v>
      </c>
      <c r="R43" s="152">
        <f>'2026-2030年盈利测算表'!R53</f>
        <v>97087.509164432879</v>
      </c>
      <c r="S43" s="153">
        <f>R43-P43</f>
        <v>3831.8167626039212</v>
      </c>
      <c r="T43" s="152">
        <f>'2026-2030年盈利测算表'!T53</f>
        <v>100835.35739994654</v>
      </c>
      <c r="U43" s="153">
        <f>T43-R43</f>
        <v>3747.8482355136657</v>
      </c>
      <c r="V43" s="152">
        <f>'2026-2030年盈利测算表'!V53</f>
        <v>104673.36015633814</v>
      </c>
      <c r="W43" s="153">
        <f>V43-T43</f>
        <v>3838.0027563915937</v>
      </c>
      <c r="X43" s="191"/>
      <c r="Y43" s="202"/>
    </row>
    <row r="44" spans="1:25" ht="21" customHeight="1">
      <c r="A44" s="161" t="s">
        <v>568</v>
      </c>
      <c r="B44" s="152">
        <f>B15</f>
        <v>3682.44</v>
      </c>
      <c r="C44" s="152">
        <f t="shared" ref="C44:W44" si="2">C15</f>
        <v>52.5</v>
      </c>
      <c r="D44" s="152">
        <f t="shared" si="2"/>
        <v>4036.1</v>
      </c>
      <c r="E44" s="153">
        <f t="shared" si="2"/>
        <v>353.65999999999985</v>
      </c>
      <c r="F44" s="152">
        <f t="shared" si="2"/>
        <v>4208.42</v>
      </c>
      <c r="G44" s="153">
        <f t="shared" si="2"/>
        <v>172.32000000000016</v>
      </c>
      <c r="H44" s="152">
        <f t="shared" si="2"/>
        <v>4583.16</v>
      </c>
      <c r="I44" s="153">
        <f t="shared" si="2"/>
        <v>374.73999999999978</v>
      </c>
      <c r="J44" s="152">
        <f t="shared" si="2"/>
        <v>4827.55</v>
      </c>
      <c r="K44" s="153">
        <f t="shared" si="2"/>
        <v>244.39000000000033</v>
      </c>
      <c r="L44" s="152">
        <f t="shared" si="2"/>
        <v>5736.4</v>
      </c>
      <c r="M44" s="153">
        <f t="shared" si="2"/>
        <v>908.84999999999945</v>
      </c>
      <c r="N44" s="152">
        <f t="shared" si="2"/>
        <v>6337.1393054729806</v>
      </c>
      <c r="O44" s="153">
        <f t="shared" si="2"/>
        <v>600.73930547298096</v>
      </c>
      <c r="P44" s="152">
        <f t="shared" si="2"/>
        <v>7732.4091425831675</v>
      </c>
      <c r="Q44" s="153">
        <f t="shared" si="2"/>
        <v>1395.2698371101869</v>
      </c>
      <c r="R44" s="152">
        <f t="shared" si="2"/>
        <v>9306.2172571123174</v>
      </c>
      <c r="S44" s="153">
        <f t="shared" si="2"/>
        <v>1573.8081145291499</v>
      </c>
      <c r="T44" s="152">
        <f t="shared" si="2"/>
        <v>10144.185002323455</v>
      </c>
      <c r="U44" s="153">
        <f t="shared" si="2"/>
        <v>837.9677452111373</v>
      </c>
      <c r="V44" s="152">
        <f t="shared" si="2"/>
        <v>11118.162329352808</v>
      </c>
      <c r="W44" s="153">
        <f t="shared" si="2"/>
        <v>973.97732702935355</v>
      </c>
    </row>
    <row r="45" spans="1:25" ht="21" customHeight="1">
      <c r="A45" s="161" t="s">
        <v>569</v>
      </c>
      <c r="B45" s="152">
        <f>B42-B43-B44</f>
        <v>-270.06694438219483</v>
      </c>
      <c r="C45" s="152"/>
      <c r="D45" s="152">
        <f>D42-D43-D44</f>
        <v>-181.13337280149563</v>
      </c>
      <c r="E45" s="153"/>
      <c r="F45" s="152">
        <f>F42-F43-F44</f>
        <v>-179.67506228199818</v>
      </c>
      <c r="G45" s="153"/>
      <c r="H45" s="152">
        <f>H42-H43-H44</f>
        <v>-183.10896365128792</v>
      </c>
      <c r="I45" s="153"/>
      <c r="J45" s="152">
        <f>J42-J43-J44</f>
        <v>-188.08508003900079</v>
      </c>
      <c r="K45" s="153"/>
      <c r="L45" s="152">
        <f>L42-L43-L44</f>
        <v>-181.14000000000487</v>
      </c>
      <c r="M45" s="153"/>
      <c r="N45" s="152"/>
      <c r="O45" s="153"/>
      <c r="P45" s="152"/>
      <c r="Q45" s="153"/>
      <c r="R45" s="152"/>
      <c r="S45" s="153"/>
      <c r="T45" s="152"/>
      <c r="U45" s="153"/>
      <c r="V45" s="152"/>
      <c r="W45" s="153"/>
    </row>
    <row r="48" spans="1:25">
      <c r="A48" s="142" t="s">
        <v>570</v>
      </c>
      <c r="B48" s="168">
        <f>'2026-2030年盈利测算表'!B8</f>
        <v>1505.15</v>
      </c>
      <c r="C48" s="168"/>
      <c r="D48" s="168">
        <f>'2026-2030年盈利测算表'!D8</f>
        <v>1478.96</v>
      </c>
      <c r="E48" s="168"/>
      <c r="F48" s="168">
        <f>'2026-2030年盈利测算表'!F8</f>
        <v>1506.47</v>
      </c>
      <c r="G48" s="168"/>
      <c r="H48" s="168">
        <f>'2026-2030年盈利测算表'!H8</f>
        <v>1435.39</v>
      </c>
      <c r="I48" s="168"/>
      <c r="J48" s="168">
        <f>'2026-2030年盈利测算表'!J8</f>
        <v>1466.79</v>
      </c>
      <c r="K48" s="168"/>
      <c r="L48" s="168">
        <f>'2026-2030年盈利测算表'!L8</f>
        <v>1444.69</v>
      </c>
      <c r="M48" s="142"/>
    </row>
    <row r="49" spans="1:23">
      <c r="A49" s="142" t="s">
        <v>571</v>
      </c>
      <c r="B49" s="168">
        <f>'2026-2030年盈利测算表'!B13</f>
        <v>1261.1500000000001</v>
      </c>
      <c r="C49" s="168"/>
      <c r="D49" s="168">
        <f>'2026-2030年盈利测算表'!D13</f>
        <v>1412</v>
      </c>
      <c r="E49" s="168"/>
      <c r="F49" s="168">
        <f>'2026-2030年盈利测算表'!F13</f>
        <v>1426</v>
      </c>
      <c r="G49" s="168"/>
      <c r="H49" s="168">
        <f>'2026-2030年盈利测算表'!H13</f>
        <v>1351</v>
      </c>
      <c r="I49" s="168"/>
      <c r="J49" s="168">
        <f>'2026-2030年盈利测算表'!J13</f>
        <v>1381</v>
      </c>
      <c r="K49" s="168"/>
      <c r="L49" s="168">
        <f>'2026-2030年盈利测算表'!L13</f>
        <v>1359.33</v>
      </c>
      <c r="M49" s="142"/>
    </row>
    <row r="50" spans="1:23">
      <c r="A50" s="142" t="s">
        <v>572</v>
      </c>
      <c r="B50" s="169">
        <f>B8</f>
        <v>62.92</v>
      </c>
      <c r="C50" s="169"/>
      <c r="D50" s="169">
        <f t="shared" ref="D50:L50" si="3">D8</f>
        <v>66.94</v>
      </c>
      <c r="E50" s="169"/>
      <c r="F50" s="169">
        <f t="shared" si="3"/>
        <v>80.11</v>
      </c>
      <c r="G50" s="169"/>
      <c r="H50" s="169">
        <f t="shared" si="3"/>
        <v>83.35</v>
      </c>
      <c r="I50" s="169"/>
      <c r="J50" s="169">
        <f t="shared" si="3"/>
        <v>84.79</v>
      </c>
      <c r="K50" s="169"/>
      <c r="L50" s="169">
        <f t="shared" si="3"/>
        <v>84.12</v>
      </c>
      <c r="M50" s="183"/>
    </row>
    <row r="51" spans="1:23">
      <c r="A51" s="142" t="s">
        <v>573</v>
      </c>
      <c r="B51" s="169">
        <f>B48-B49-B50</f>
        <v>181.07999999999998</v>
      </c>
      <c r="C51" s="169"/>
      <c r="D51" s="169">
        <f t="shared" ref="D51:L51" si="4">D48-D49-D50</f>
        <v>2.0000000000038654E-2</v>
      </c>
      <c r="E51" s="169"/>
      <c r="F51" s="169">
        <f t="shared" si="4"/>
        <v>0.36000000000002785</v>
      </c>
      <c r="G51" s="169"/>
      <c r="H51" s="169">
        <f t="shared" si="4"/>
        <v>1.0400000000001057</v>
      </c>
      <c r="I51" s="169"/>
      <c r="J51" s="169">
        <f t="shared" si="4"/>
        <v>0.99999999999995737</v>
      </c>
      <c r="K51" s="169"/>
      <c r="L51" s="169">
        <f t="shared" si="4"/>
        <v>1.2400000000001228</v>
      </c>
      <c r="M51" s="183"/>
    </row>
    <row r="53" spans="1:23">
      <c r="A53" s="142" t="s">
        <v>574</v>
      </c>
      <c r="B53" s="168">
        <f>'2026-2030年盈利测算表'!B9</f>
        <v>442.16</v>
      </c>
      <c r="D53" s="168">
        <f>'2026-2030年盈利测算表'!D9</f>
        <v>566.61</v>
      </c>
      <c r="F53" s="168">
        <f>'2026-2030年盈利测算表'!F9</f>
        <v>607.45000000000005</v>
      </c>
      <c r="H53" s="168">
        <f>'2026-2030年盈利测算表'!H9</f>
        <v>623.57000000000005</v>
      </c>
      <c r="J53" s="184">
        <f>'2026-2030年盈利测算表'!J9</f>
        <v>669.67</v>
      </c>
      <c r="L53" s="168">
        <f>'2026-2030年盈利测算表'!L9</f>
        <v>680.06</v>
      </c>
    </row>
    <row r="54" spans="1:23">
      <c r="A54" s="142" t="s">
        <v>575</v>
      </c>
      <c r="B54" s="168">
        <f>'2026-2030年盈利测算表'!B14</f>
        <v>591.86</v>
      </c>
      <c r="D54" s="168">
        <f>'2026-2030年盈利测算表'!D14</f>
        <v>501.78</v>
      </c>
      <c r="F54" s="168">
        <f>'2026-2030年盈利测算表'!F14</f>
        <v>554.82000000000005</v>
      </c>
      <c r="H54" s="168">
        <f>'2026-2030年盈利测算表'!H14</f>
        <v>560.41</v>
      </c>
      <c r="J54" s="184">
        <f>'2026-2030年盈利测算表'!J14</f>
        <v>622.12</v>
      </c>
      <c r="L54" s="168">
        <f>'2026-2030年盈利测算表'!L14</f>
        <v>582.30999999999995</v>
      </c>
    </row>
    <row r="55" spans="1:23">
      <c r="A55" s="142" t="s">
        <v>576</v>
      </c>
      <c r="B55" s="169">
        <f>B9</f>
        <v>33.6</v>
      </c>
      <c r="D55" s="169">
        <f>D9</f>
        <v>67.41</v>
      </c>
      <c r="F55" s="169">
        <f>F9</f>
        <v>56.1</v>
      </c>
      <c r="H55" s="169">
        <f>H9</f>
        <v>66.67</v>
      </c>
      <c r="J55" s="184">
        <f>J9</f>
        <v>81.209999999999994</v>
      </c>
      <c r="L55" s="169">
        <f>L9</f>
        <v>102.36</v>
      </c>
    </row>
    <row r="56" spans="1:23">
      <c r="A56" s="142" t="s">
        <v>577</v>
      </c>
      <c r="B56" s="169">
        <f>B53-B54-B55</f>
        <v>-183.29999999999998</v>
      </c>
      <c r="D56" s="169">
        <f>D53-D54-D55</f>
        <v>-2.5799999999999557</v>
      </c>
      <c r="F56" s="169">
        <f>F53-F54-F55</f>
        <v>-3.470000000000006</v>
      </c>
      <c r="H56" s="169">
        <f>H53-H54-H55</f>
        <v>-3.5099999999999199</v>
      </c>
      <c r="J56" s="169">
        <f>J53-J54-J55</f>
        <v>-33.660000000000039</v>
      </c>
      <c r="L56" s="169">
        <f>L53-L54-L55</f>
        <v>-4.6099999999999994</v>
      </c>
    </row>
    <row r="58" spans="1:23">
      <c r="A58" s="142" t="s">
        <v>578</v>
      </c>
      <c r="L58" s="143">
        <v>34.299999999999997</v>
      </c>
      <c r="N58" s="143">
        <f>$L58*N$63</f>
        <v>0</v>
      </c>
      <c r="O58" s="143">
        <f>N58</f>
        <v>0</v>
      </c>
      <c r="P58" s="185">
        <f>P91</f>
        <v>38.297401595060457</v>
      </c>
      <c r="Q58" s="185">
        <f>P58-N58</f>
        <v>38.297401595060457</v>
      </c>
      <c r="R58" s="185">
        <f>R91</f>
        <v>40.415230254695132</v>
      </c>
      <c r="S58" s="185">
        <f>R58-P58</f>
        <v>2.1178286596346751</v>
      </c>
      <c r="T58" s="185">
        <f>T91</f>
        <v>43.415487522510936</v>
      </c>
      <c r="U58" s="185">
        <f>T58-R58</f>
        <v>3.0002572678158046</v>
      </c>
      <c r="V58" s="185">
        <f>V91</f>
        <v>45.798044764599943</v>
      </c>
      <c r="W58" s="185">
        <f>V58-T58</f>
        <v>2.3825572420890069</v>
      </c>
    </row>
    <row r="59" spans="1:23">
      <c r="A59" s="142" t="s">
        <v>579</v>
      </c>
      <c r="L59" s="143">
        <v>4.7</v>
      </c>
      <c r="N59" s="143">
        <f>$L59*N$63</f>
        <v>0</v>
      </c>
      <c r="O59" s="143">
        <f>N59</f>
        <v>0</v>
      </c>
      <c r="P59" s="185">
        <f>P100</f>
        <v>5.2477489066117835</v>
      </c>
      <c r="Q59" s="185">
        <f>P59-N59</f>
        <v>5.2477489066117835</v>
      </c>
      <c r="R59" s="185">
        <f>R100</f>
        <v>5.537947002829946</v>
      </c>
      <c r="S59" s="185">
        <f>R59-P59</f>
        <v>0.2901980962181625</v>
      </c>
      <c r="T59" s="185">
        <f>T100</f>
        <v>5.9490609724723447</v>
      </c>
      <c r="U59" s="185">
        <f>T59-R59</f>
        <v>0.41111396964239866</v>
      </c>
      <c r="V59" s="185">
        <f>V100</f>
        <v>6.2755338307177775</v>
      </c>
      <c r="W59" s="185">
        <f>V59-T59</f>
        <v>0.32647285824543282</v>
      </c>
    </row>
    <row r="60" spans="1:23">
      <c r="A60" s="142" t="s">
        <v>580</v>
      </c>
      <c r="L60" s="143">
        <v>16.02</v>
      </c>
      <c r="N60" s="185">
        <f>$L60*N$63</f>
        <v>0</v>
      </c>
      <c r="P60" s="185">
        <f>P109*P$63</f>
        <v>17.600000000000001</v>
      </c>
      <c r="R60" s="185">
        <f>R109*R$63</f>
        <v>20.399999999999999</v>
      </c>
      <c r="T60" s="185">
        <f>T109*T$63</f>
        <v>23.67</v>
      </c>
      <c r="V60" s="185">
        <f>V109*V$63</f>
        <v>27.36</v>
      </c>
    </row>
    <row r="61" spans="1:23">
      <c r="A61" s="142" t="s">
        <v>581</v>
      </c>
      <c r="J61" s="185">
        <v>1396.1085916868999</v>
      </c>
      <c r="L61" s="185">
        <v>1766.9505861987</v>
      </c>
      <c r="N61" s="185">
        <f>$L61*N$63</f>
        <v>0</v>
      </c>
      <c r="P61" s="185">
        <f>P72</f>
        <v>1989.4305219325299</v>
      </c>
      <c r="Q61" s="185">
        <f>P61-N61</f>
        <v>1989.4305219325299</v>
      </c>
      <c r="R61" s="185">
        <f>R72</f>
        <v>2111.6601859268499</v>
      </c>
      <c r="S61" s="185">
        <f>R61-P61</f>
        <v>122.22966399431994</v>
      </c>
      <c r="T61" s="185">
        <f>T72</f>
        <v>2280.1041193495798</v>
      </c>
      <c r="U61" s="185">
        <f>T61-R61</f>
        <v>168.44393342272997</v>
      </c>
      <c r="V61" s="185">
        <f>V72</f>
        <v>2500.6213894707198</v>
      </c>
      <c r="W61" s="185">
        <f>V61-T61</f>
        <v>220.51727012113997</v>
      </c>
    </row>
    <row r="62" spans="1:23">
      <c r="A62" s="142" t="s">
        <v>582</v>
      </c>
      <c r="J62" s="185">
        <v>212.5375537532</v>
      </c>
      <c r="L62" s="185">
        <v>223.13927926630001</v>
      </c>
      <c r="N62" s="185">
        <f>$L62*N$63</f>
        <v>0</v>
      </c>
      <c r="P62" s="185">
        <f>$L62*P$63</f>
        <v>178.51142341304001</v>
      </c>
      <c r="R62" s="185">
        <f>$L62*R$63</f>
        <v>189.66838737635501</v>
      </c>
      <c r="T62" s="185">
        <f>$L62*T$63</f>
        <v>200.82535133967002</v>
      </c>
      <c r="V62" s="185">
        <f>$L62*V$63</f>
        <v>211.982315302985</v>
      </c>
    </row>
    <row r="63" spans="1:23">
      <c r="A63" s="142" t="s">
        <v>583</v>
      </c>
      <c r="L63" s="186">
        <v>0</v>
      </c>
      <c r="N63" s="186">
        <v>0</v>
      </c>
      <c r="P63" s="186">
        <v>0.8</v>
      </c>
      <c r="R63" s="186">
        <v>0.85</v>
      </c>
      <c r="T63" s="186">
        <v>0.9</v>
      </c>
      <c r="V63" s="186">
        <v>0.95</v>
      </c>
    </row>
    <row r="64" spans="1:23">
      <c r="A64" s="142" t="s">
        <v>584</v>
      </c>
      <c r="P64" s="187">
        <f>$L$60*(1-P63)</f>
        <v>3.2039999999999993</v>
      </c>
      <c r="R64" s="187">
        <f>$L$60*(1-R63)</f>
        <v>2.4030000000000005</v>
      </c>
      <c r="T64" s="187">
        <f>$L$60*(1-T63)</f>
        <v>1.6019999999999996</v>
      </c>
      <c r="V64" s="187">
        <f>$L$60*(1-V63)</f>
        <v>0.80100000000000071</v>
      </c>
    </row>
    <row r="65" spans="1:34">
      <c r="J65" s="142">
        <f>'[15]子公司1-上年末快报v6'!$C$20</f>
        <v>4611.1662086548904</v>
      </c>
      <c r="L65" s="143">
        <f>'[15]子公司1-上年末快报v6'!$B$20</f>
        <v>4939.1499665518304</v>
      </c>
      <c r="Z65" s="143" t="s">
        <v>585</v>
      </c>
      <c r="AA65" s="211">
        <f>L65/L67</f>
        <v>0.90111613804656598</v>
      </c>
    </row>
    <row r="66" spans="1:34">
      <c r="A66" s="142" t="s">
        <v>21</v>
      </c>
      <c r="AA66" s="143" t="s">
        <v>586</v>
      </c>
    </row>
    <row r="67" spans="1:34">
      <c r="A67" s="142" t="s">
        <v>587</v>
      </c>
      <c r="B67" s="210">
        <f>'[16]to CNCB'!$C$3</f>
        <v>3915.4336326090001</v>
      </c>
      <c r="D67" s="210">
        <f>'[16]to CNCB'!$D$3</f>
        <v>4153.8367575000002</v>
      </c>
      <c r="F67" s="210">
        <f>'[16]to CNCB'!$E$3</f>
        <v>4491.6906834329002</v>
      </c>
      <c r="H67" s="210">
        <f>'[16]to CNCB'!$F$3</f>
        <v>4676.6817114793002</v>
      </c>
      <c r="J67" s="210">
        <f>'[16]to CNCB'!$G$3</f>
        <v>4870.6138780291003</v>
      </c>
      <c r="L67" s="185">
        <f>'[16]to CNCB'!$H$3</f>
        <v>5481.1469443427004</v>
      </c>
      <c r="N67" s="185">
        <f>'[16]to CNCB'!$K$3</f>
        <v>5756.45147359371</v>
      </c>
      <c r="O67" s="185">
        <f>(N67-L67)*$AA$65</f>
        <v>248.08135418539766</v>
      </c>
      <c r="P67" s="185">
        <f>'[16]to CNCB'!$L$3</f>
        <v>6159.4030767452696</v>
      </c>
      <c r="Q67" s="185">
        <f>(P67-N67)*$AA$65</f>
        <v>363.10619245160581</v>
      </c>
      <c r="R67" s="185">
        <f>'[16]to CNCB'!$M$3</f>
        <v>6713.7493536523398</v>
      </c>
      <c r="S67" s="185">
        <f>(R67-P67)*$AA$65</f>
        <v>499.53037618699136</v>
      </c>
      <c r="T67" s="185">
        <f>'[16]to CNCB'!$N$3</f>
        <v>7317.9867954810597</v>
      </c>
      <c r="U67" s="185">
        <f>(T67-R67)*$AA$65</f>
        <v>544.48811004383265</v>
      </c>
      <c r="V67" s="185">
        <f>'[16]to CNCB'!$O$3</f>
        <v>8122.96534298397</v>
      </c>
      <c r="W67" s="185">
        <f>(V67-T67)*$AA$65</f>
        <v>725.37915993615661</v>
      </c>
      <c r="Z67" s="142" t="s">
        <v>587</v>
      </c>
      <c r="AA67" s="186">
        <v>0.75</v>
      </c>
    </row>
    <row r="68" spans="1:34">
      <c r="A68" s="142" t="s">
        <v>588</v>
      </c>
      <c r="J68" s="142">
        <f>'[15]子公司1-上年末快报v6'!$G$20</f>
        <v>380.827286985721</v>
      </c>
      <c r="L68" s="143">
        <f>'[15]子公司1-上年末快报v6'!$F$20</f>
        <v>408.21682730483599</v>
      </c>
      <c r="Z68" s="142" t="s">
        <v>588</v>
      </c>
      <c r="AA68" s="186">
        <v>1</v>
      </c>
    </row>
    <row r="69" spans="1:34">
      <c r="A69" s="142" t="s">
        <v>589</v>
      </c>
      <c r="B69" s="142">
        <f>[17]Sheet1!$C$3</f>
        <v>59.92</v>
      </c>
      <c r="D69" s="142">
        <f>[17]Sheet1!$D$3</f>
        <v>82</v>
      </c>
      <c r="F69" s="142">
        <f>[17]Sheet1!$E$3</f>
        <v>103.4</v>
      </c>
      <c r="H69" s="142">
        <f>[17]Sheet1!$F$3</f>
        <v>122.92</v>
      </c>
      <c r="J69" s="142">
        <f>[17]Sheet1!$G$3</f>
        <v>120.62</v>
      </c>
      <c r="L69" s="143">
        <f>[17]Sheet1!$H$3</f>
        <v>149.4</v>
      </c>
      <c r="N69" s="185">
        <f>[17]Sheet1!$K$3</f>
        <v>165.55366793342</v>
      </c>
      <c r="O69" s="185">
        <f>N69-L69</f>
        <v>16.153667933419996</v>
      </c>
      <c r="P69" s="185">
        <f>[17]Sheet1!$L$3</f>
        <v>192.16015964525101</v>
      </c>
      <c r="Q69" s="185">
        <f>P69-N69</f>
        <v>26.606491711831012</v>
      </c>
      <c r="R69" s="185">
        <f>[17]Sheet1!$M$3</f>
        <v>221.116217067809</v>
      </c>
      <c r="S69" s="185">
        <f>R69-P69</f>
        <v>28.95605742255799</v>
      </c>
      <c r="T69" s="185">
        <f>[17]Sheet1!$N$3</f>
        <v>247.992031462054</v>
      </c>
      <c r="U69" s="185">
        <f>T69-R69</f>
        <v>26.875814394244998</v>
      </c>
      <c r="V69" s="185">
        <f>[17]Sheet1!$O$3</f>
        <v>275.03425087206398</v>
      </c>
      <c r="W69" s="185">
        <f>V69-T69</f>
        <v>27.042219410009977</v>
      </c>
      <c r="Z69" s="142" t="s">
        <v>589</v>
      </c>
      <c r="AA69" s="186">
        <v>1</v>
      </c>
    </row>
    <row r="70" spans="1:34">
      <c r="A70" s="142" t="s">
        <v>590</v>
      </c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>
        <f>[18]Sheet1!$H$3</f>
        <v>100.44</v>
      </c>
      <c r="N70" s="185">
        <f>[18]Sheet1!$K$3</f>
        <v>100</v>
      </c>
      <c r="O70" s="185">
        <f>N70-L70</f>
        <v>-0.43999999999999773</v>
      </c>
      <c r="P70" s="185">
        <f>[18]Sheet1!$L$3</f>
        <v>210</v>
      </c>
      <c r="Q70" s="185">
        <f>P70-N70</f>
        <v>110</v>
      </c>
      <c r="R70" s="185">
        <f>[18]Sheet1!$M$3</f>
        <v>320</v>
      </c>
      <c r="S70" s="185">
        <f>R70-P70</f>
        <v>110</v>
      </c>
      <c r="T70" s="185">
        <f>[18]Sheet1!$N$3</f>
        <v>460</v>
      </c>
      <c r="U70" s="185">
        <f>T70-R70</f>
        <v>140</v>
      </c>
      <c r="V70" s="185">
        <f>[18]Sheet1!$O$3</f>
        <v>586</v>
      </c>
      <c r="W70" s="185">
        <f>V70-T70</f>
        <v>126</v>
      </c>
      <c r="Z70" s="142" t="s">
        <v>590</v>
      </c>
      <c r="AA70" s="186">
        <v>1</v>
      </c>
    </row>
    <row r="71" spans="1:34">
      <c r="A71" s="142" t="s">
        <v>591</v>
      </c>
      <c r="B71" s="143">
        <f>[19]Sheet1!$C$3</f>
        <v>532.91</v>
      </c>
      <c r="C71" s="143"/>
      <c r="D71" s="143">
        <f>[19]Sheet1!$D$3</f>
        <v>516.51</v>
      </c>
      <c r="E71" s="143"/>
      <c r="F71" s="143">
        <f>[19]Sheet1!$E$3</f>
        <v>507.82</v>
      </c>
      <c r="G71" s="143"/>
      <c r="H71" s="143">
        <f>[19]Sheet1!$F$3</f>
        <v>603.83000000000004</v>
      </c>
      <c r="I71" s="143"/>
      <c r="J71" s="143">
        <f>[19]Sheet1!$G$3</f>
        <v>834.19</v>
      </c>
      <c r="K71" s="143"/>
      <c r="L71" s="143">
        <f>[19]Sheet1!$H$3</f>
        <v>1220.53</v>
      </c>
      <c r="N71" s="185">
        <f>[19]Sheet1!$K$3</f>
        <v>1447</v>
      </c>
      <c r="O71" s="185">
        <f>N71-L71</f>
        <v>226.47000000000003</v>
      </c>
      <c r="P71" s="185">
        <f>[19]Sheet1!$L$3</f>
        <v>1643</v>
      </c>
      <c r="Q71" s="185">
        <f>P71-N71</f>
        <v>196</v>
      </c>
      <c r="R71" s="185">
        <f>[19]Sheet1!$M$3</f>
        <v>1850</v>
      </c>
      <c r="S71" s="185">
        <f>R71-P71</f>
        <v>207</v>
      </c>
      <c r="T71" s="185">
        <f>[19]Sheet1!$N$3</f>
        <v>2050</v>
      </c>
      <c r="U71" s="185">
        <f>T71-R71</f>
        <v>200</v>
      </c>
      <c r="V71" s="185">
        <f>[19]Sheet1!$O$3</f>
        <v>2200</v>
      </c>
      <c r="W71" s="185">
        <f>V71-T71</f>
        <v>150</v>
      </c>
      <c r="Z71" s="142" t="s">
        <v>591</v>
      </c>
      <c r="AA71" s="186">
        <v>1</v>
      </c>
    </row>
    <row r="72" spans="1:34">
      <c r="A72" s="142" t="s">
        <v>592</v>
      </c>
      <c r="B72" s="180">
        <f>[20]Sheet1!$I$4</f>
        <v>1382.8040679671999</v>
      </c>
      <c r="C72" s="143"/>
      <c r="D72" s="180">
        <f>[20]Sheet1!$J$4</f>
        <v>1179.82</v>
      </c>
      <c r="E72" s="143"/>
      <c r="F72" s="180">
        <f>[20]Sheet1!$K$4</f>
        <v>1079</v>
      </c>
      <c r="G72" s="143"/>
      <c r="H72" s="180">
        <f>[20]Sheet1!$L$4</f>
        <v>1176.42</v>
      </c>
      <c r="I72" s="143"/>
      <c r="J72" s="180">
        <f>[20]Sheet1!$M$4</f>
        <v>1396.11</v>
      </c>
      <c r="K72" s="143"/>
      <c r="L72" s="180">
        <f>[20]Sheet1!$N$4</f>
        <v>1768.9480576670001</v>
      </c>
      <c r="N72" s="185">
        <f>[20]Sheet1!$O$4</f>
        <v>1870.45</v>
      </c>
      <c r="O72" s="185">
        <f>N72-L72</f>
        <v>101.50194233299999</v>
      </c>
      <c r="P72" s="185">
        <f>[20]Sheet1!$P$4</f>
        <v>1989.4305219325299</v>
      </c>
      <c r="Q72" s="185">
        <f>P72-N72</f>
        <v>118.98052193252988</v>
      </c>
      <c r="R72" s="185">
        <f>[20]Sheet1!$Q$4</f>
        <v>2111.6601859268499</v>
      </c>
      <c r="S72" s="185">
        <f>R72-P72</f>
        <v>122.22966399431994</v>
      </c>
      <c r="T72" s="185">
        <f>[20]Sheet1!$R$4</f>
        <v>2280.1041193495798</v>
      </c>
      <c r="U72" s="185">
        <f>T72-R72</f>
        <v>168.44393342272997</v>
      </c>
      <c r="V72" s="185">
        <f>[20]Sheet1!$S$4</f>
        <v>2500.6213894707198</v>
      </c>
      <c r="W72" s="185">
        <f>V72-T72</f>
        <v>220.51727012113997</v>
      </c>
      <c r="Z72" s="142" t="s">
        <v>592</v>
      </c>
      <c r="AB72" s="143" t="s">
        <v>593</v>
      </c>
    </row>
    <row r="73" spans="1:34">
      <c r="A73" s="142" t="s">
        <v>594</v>
      </c>
      <c r="B73" s="180">
        <f>[21]Sheet1!$C$3</f>
        <v>664.72843794000005</v>
      </c>
      <c r="C73" s="143"/>
      <c r="D73" s="180">
        <f>[21]Sheet1!$D$3</f>
        <v>794.06009093612602</v>
      </c>
      <c r="E73" s="143"/>
      <c r="F73" s="180">
        <f>[21]Sheet1!$E$3</f>
        <v>969.22309110681897</v>
      </c>
      <c r="G73" s="143"/>
      <c r="H73" s="180">
        <f>[21]Sheet1!$F$3</f>
        <v>1125.1075811610999</v>
      </c>
      <c r="I73" s="143"/>
      <c r="J73" s="180">
        <f>[21]Sheet1!$G$3</f>
        <v>1172.8960578235001</v>
      </c>
      <c r="K73" s="143"/>
      <c r="L73" s="180">
        <f>[21]Sheet1!$H$3</f>
        <v>1280.8581967428499</v>
      </c>
      <c r="N73" s="185">
        <f>[21]Sheet1!$K$3</f>
        <v>1200</v>
      </c>
      <c r="O73" s="185"/>
      <c r="P73" s="185">
        <f>[21]Sheet1!$L$3</f>
        <v>1250</v>
      </c>
      <c r="Q73" s="185"/>
      <c r="R73" s="185">
        <f>[21]Sheet1!$M$3</f>
        <v>1300</v>
      </c>
      <c r="S73" s="185"/>
      <c r="T73" s="185">
        <f>[21]Sheet1!$N$3</f>
        <v>1400</v>
      </c>
      <c r="U73" s="185"/>
      <c r="V73" s="185">
        <f>[21]Sheet1!$O$3</f>
        <v>1500</v>
      </c>
      <c r="Z73" s="142" t="s">
        <v>594</v>
      </c>
      <c r="AA73" s="218">
        <v>0.65700000000000003</v>
      </c>
    </row>
    <row r="74" spans="1:34">
      <c r="B74" s="143"/>
      <c r="C74" s="143"/>
      <c r="D74" s="143"/>
      <c r="E74" s="143"/>
      <c r="F74" s="143"/>
      <c r="G74" s="143"/>
      <c r="H74" s="143"/>
      <c r="I74" s="143"/>
      <c r="J74" s="143"/>
      <c r="K74" s="143"/>
    </row>
    <row r="75" spans="1:34">
      <c r="A75" s="142" t="s">
        <v>298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</row>
    <row r="76" spans="1:34">
      <c r="A76" s="142" t="s">
        <v>587</v>
      </c>
      <c r="B76" s="211">
        <f>'[16]to CNCB'!$C$5</f>
        <v>73.180000000000007</v>
      </c>
      <c r="C76" s="143"/>
      <c r="D76" s="211">
        <f>'[16]to CNCB'!$D$5</f>
        <v>81.98</v>
      </c>
      <c r="E76" s="143"/>
      <c r="F76" s="211">
        <f>'[16]to CNCB'!$E$5</f>
        <v>84.057550431399903</v>
      </c>
      <c r="G76" s="143"/>
      <c r="H76" s="211">
        <f>'[16]to CNCB'!$F$5</f>
        <v>99.828131379460004</v>
      </c>
      <c r="I76" s="143"/>
      <c r="J76" s="211">
        <f>'[16]to CNCB'!$G$5</f>
        <v>105.66966050750401</v>
      </c>
      <c r="K76" s="143"/>
      <c r="L76" s="211">
        <f>'[16]to CNCB'!$H$5</f>
        <v>108.43189610890001</v>
      </c>
      <c r="N76" s="213">
        <f>'[16]to CNCB'!$K$5</f>
        <v>112.00116130807</v>
      </c>
      <c r="O76" s="213"/>
      <c r="P76" s="213">
        <f>'[16]to CNCB'!$L$5</f>
        <v>120.78115082849099</v>
      </c>
      <c r="Q76" s="213"/>
      <c r="R76" s="213">
        <f>'[16]to CNCB'!$M$5</f>
        <v>130.74205585748999</v>
      </c>
      <c r="S76" s="213"/>
      <c r="T76" s="213">
        <f>'[16]to CNCB'!$N$5</f>
        <v>143.44432272237901</v>
      </c>
      <c r="U76" s="213"/>
      <c r="V76" s="213">
        <f>'[16]to CNCB'!$O$5</f>
        <v>158.446040060771</v>
      </c>
    </row>
    <row r="77" spans="1:34">
      <c r="A77" s="142" t="s">
        <v>588</v>
      </c>
      <c r="B77" s="143"/>
      <c r="C77" s="143"/>
      <c r="D77" s="143"/>
      <c r="E77" s="143"/>
      <c r="F77" s="143"/>
      <c r="G77" s="143"/>
      <c r="H77" s="143"/>
      <c r="I77" s="143"/>
      <c r="J77" s="185">
        <v>10.033291924633</v>
      </c>
      <c r="K77" s="185"/>
      <c r="L77" s="185">
        <v>6.3084827850421998</v>
      </c>
    </row>
    <row r="78" spans="1:34">
      <c r="A78" s="142" t="s">
        <v>589</v>
      </c>
      <c r="B78" s="143">
        <f>[17]Sheet1!$C$5</f>
        <v>9.75</v>
      </c>
      <c r="C78" s="143"/>
      <c r="D78" s="143">
        <f>[17]Sheet1!$D$5</f>
        <v>30.4</v>
      </c>
      <c r="E78" s="143"/>
      <c r="F78" s="143">
        <f>[17]Sheet1!$E$5</f>
        <v>35.53</v>
      </c>
      <c r="G78" s="143"/>
      <c r="H78" s="143">
        <f>[17]Sheet1!$F$5</f>
        <v>34.799999999999997</v>
      </c>
      <c r="I78" s="143"/>
      <c r="J78" s="143">
        <f>[17]Sheet1!$G$5</f>
        <v>40.299999999999997</v>
      </c>
      <c r="K78" s="143"/>
      <c r="L78" s="143">
        <f>[17]Sheet1!$H$5</f>
        <v>44.08</v>
      </c>
      <c r="N78" s="213">
        <f>[17]Sheet1!$K$5</f>
        <v>46.670753758080799</v>
      </c>
      <c r="O78" s="213">
        <f>N78-L78</f>
        <v>2.5907537580808011</v>
      </c>
      <c r="P78" s="213">
        <f>[17]Sheet1!$L$5</f>
        <v>49.427633486431098</v>
      </c>
      <c r="Q78" s="213">
        <f>P78-N78</f>
        <v>2.7568797283502988</v>
      </c>
      <c r="R78" s="213">
        <f>[17]Sheet1!$M$5</f>
        <v>52.347364362975597</v>
      </c>
      <c r="S78" s="213">
        <f>R78-P78</f>
        <v>2.9197308765444987</v>
      </c>
      <c r="T78" s="213">
        <f>[17]Sheet1!$N$5</f>
        <v>55.439566138693998</v>
      </c>
      <c r="U78" s="213">
        <f>T78-R78</f>
        <v>3.0922017757184008</v>
      </c>
      <c r="V78" s="213">
        <f>[17]Sheet1!$O$5</f>
        <v>58.714426811151903</v>
      </c>
      <c r="W78" s="213">
        <f>V78-T78</f>
        <v>3.2748606724579048</v>
      </c>
    </row>
    <row r="79" spans="1:34">
      <c r="A79" s="142" t="s">
        <v>590</v>
      </c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>
        <f>[18]Sheet1!$H$5</f>
        <v>0.13</v>
      </c>
      <c r="N79" s="213">
        <f>[18]Sheet1!$K$5</f>
        <v>2.5099999999999998</v>
      </c>
      <c r="O79" s="213">
        <f>N79-L79</f>
        <v>2.38</v>
      </c>
      <c r="P79" s="213">
        <f>[18]Sheet1!$L$5</f>
        <v>6.7</v>
      </c>
      <c r="Q79" s="213">
        <f>P79-N79</f>
        <v>4.1900000000000004</v>
      </c>
      <c r="R79" s="213">
        <f>[18]Sheet1!$M$5</f>
        <v>10.56</v>
      </c>
      <c r="S79" s="213">
        <f>R79-P79</f>
        <v>3.8600000000000003</v>
      </c>
      <c r="T79" s="213">
        <f>[18]Sheet1!$N$5</f>
        <v>14.79</v>
      </c>
      <c r="U79" s="213">
        <f>T79-R79</f>
        <v>4.2299999999999986</v>
      </c>
      <c r="V79" s="213">
        <f>[18]Sheet1!$O$5</f>
        <v>18.45</v>
      </c>
      <c r="W79" s="213">
        <f>V79-T79</f>
        <v>3.66</v>
      </c>
      <c r="Z79" s="213"/>
      <c r="AA79" s="213"/>
      <c r="AB79" s="213"/>
      <c r="AC79" s="213"/>
      <c r="AD79" s="213"/>
      <c r="AE79" s="213"/>
      <c r="AF79" s="213"/>
      <c r="AG79" s="213"/>
      <c r="AH79" s="213"/>
    </row>
    <row r="80" spans="1:34">
      <c r="A80" s="142" t="s">
        <v>591</v>
      </c>
      <c r="B80" s="143">
        <f>[19]Sheet1!$C$5</f>
        <v>19.059999999999999</v>
      </c>
      <c r="C80" s="143"/>
      <c r="D80" s="143">
        <f>[19]Sheet1!$D$5</f>
        <v>16.75</v>
      </c>
      <c r="E80" s="143"/>
      <c r="F80" s="143">
        <f>[19]Sheet1!$E$5</f>
        <v>18.149999999999999</v>
      </c>
      <c r="G80" s="143"/>
      <c r="H80" s="143">
        <f>[19]Sheet1!$F$5</f>
        <v>17.84</v>
      </c>
      <c r="I80" s="143"/>
      <c r="J80" s="143">
        <f>[19]Sheet1!$G$5</f>
        <v>16.97</v>
      </c>
      <c r="K80" s="143"/>
      <c r="L80" s="180">
        <f>'[15]子公司2-上年末快报v6'!$B$9</f>
        <v>35.470407854000001</v>
      </c>
      <c r="N80" s="214">
        <f>L80+O80</f>
        <v>39.080407854000001</v>
      </c>
      <c r="O80" s="214">
        <f>O83</f>
        <v>3.6099999999999994</v>
      </c>
      <c r="P80" s="214">
        <f>N80+Q80</f>
        <v>43.080407854000001</v>
      </c>
      <c r="Q80" s="214">
        <f>Q83</f>
        <v>4</v>
      </c>
      <c r="R80" s="214">
        <f>P80+S80</f>
        <v>47.580407854000001</v>
      </c>
      <c r="S80" s="214">
        <f>S83</f>
        <v>4.5</v>
      </c>
      <c r="T80" s="214">
        <f>R80+U80</f>
        <v>53.080407854000001</v>
      </c>
      <c r="U80" s="214">
        <f>U83</f>
        <v>5.5</v>
      </c>
      <c r="V80" s="214">
        <f>T80+W80</f>
        <v>58.080407854000001</v>
      </c>
      <c r="W80" s="214">
        <f>W83</f>
        <v>5</v>
      </c>
      <c r="Z80" s="213"/>
      <c r="AA80" s="213"/>
      <c r="AB80" s="213"/>
      <c r="AC80" s="213"/>
      <c r="AD80" s="213"/>
      <c r="AE80" s="213"/>
      <c r="AF80" s="213"/>
      <c r="AG80" s="213"/>
      <c r="AH80" s="213"/>
    </row>
    <row r="81" spans="1:23">
      <c r="A81" s="142" t="s">
        <v>592</v>
      </c>
      <c r="B81" s="180">
        <f>[20]Sheet1!$I$7</f>
        <v>35.367699999999999</v>
      </c>
      <c r="C81" s="143"/>
      <c r="D81" s="180">
        <f>[20]Sheet1!$J$7</f>
        <v>32.546100000000003</v>
      </c>
      <c r="E81" s="143"/>
      <c r="F81" s="180">
        <f>[20]Sheet1!$K$7</f>
        <v>33.604599999999998</v>
      </c>
      <c r="G81" s="143"/>
      <c r="H81" s="180">
        <f>[20]Sheet1!$L$7</f>
        <v>25.433800000000002</v>
      </c>
      <c r="I81" s="143"/>
      <c r="J81" s="180">
        <f>[20]Sheet1!$M$7</f>
        <v>28.9938</v>
      </c>
      <c r="K81" s="143"/>
      <c r="L81" s="180">
        <f>[20]Sheet1!$N$7</f>
        <v>38.869999999999997</v>
      </c>
      <c r="N81" s="213">
        <f>[20]Sheet1!$O$7</f>
        <v>41.05</v>
      </c>
      <c r="O81" s="213">
        <f>N81-L81</f>
        <v>2.1799999999999997</v>
      </c>
      <c r="P81" s="213">
        <f>[20]Sheet1!$P$7</f>
        <v>43.4</v>
      </c>
      <c r="Q81" s="213">
        <f>P81-N81</f>
        <v>2.3500000000000014</v>
      </c>
      <c r="R81" s="213">
        <f>[20]Sheet1!$Q$7</f>
        <v>45.8</v>
      </c>
      <c r="S81" s="213">
        <f>R81-P81</f>
        <v>2.3999999999999986</v>
      </c>
      <c r="T81" s="213">
        <f>[20]Sheet1!$R$7</f>
        <v>49.2</v>
      </c>
      <c r="U81" s="213">
        <f>T81-R81</f>
        <v>3.4000000000000057</v>
      </c>
      <c r="V81" s="213">
        <f>[20]Sheet1!$S$7</f>
        <v>51.9</v>
      </c>
      <c r="W81" s="213">
        <f>V81-T81</f>
        <v>2.6999999999999957</v>
      </c>
    </row>
    <row r="82" spans="1:23">
      <c r="A82" s="142" t="s">
        <v>594</v>
      </c>
      <c r="B82" s="180">
        <f>[21]Sheet1!$C$5</f>
        <v>17.22661626</v>
      </c>
      <c r="C82" s="143"/>
      <c r="D82" s="180">
        <f>[21]Sheet1!$D$5</f>
        <v>29.9821748978</v>
      </c>
      <c r="E82" s="143"/>
      <c r="F82" s="180">
        <f>[21]Sheet1!$E$5</f>
        <v>39.682369869267099</v>
      </c>
      <c r="G82" s="143"/>
      <c r="H82" s="180">
        <f>[21]Sheet1!$F$5</f>
        <v>45.3441245697</v>
      </c>
      <c r="I82" s="143"/>
      <c r="J82" s="180">
        <f>[21]Sheet1!$G$5</f>
        <v>46.261759342300003</v>
      </c>
      <c r="K82" s="143"/>
      <c r="L82" s="180">
        <f>[21]Sheet1!$H$5</f>
        <v>59.286388434899997</v>
      </c>
      <c r="N82" s="213">
        <f>[21]Sheet1!$K$5</f>
        <v>41</v>
      </c>
      <c r="O82" s="213">
        <f>N82-L82</f>
        <v>-18.286388434899997</v>
      </c>
      <c r="P82" s="213">
        <f>[21]Sheet1!$L$5</f>
        <v>47</v>
      </c>
      <c r="Q82" s="213">
        <f>P82-N82</f>
        <v>6</v>
      </c>
      <c r="R82" s="213">
        <f>[21]Sheet1!$M$5</f>
        <v>49</v>
      </c>
      <c r="S82" s="213">
        <f>R82-P82</f>
        <v>2</v>
      </c>
      <c r="T82" s="213">
        <f>[21]Sheet1!$N$5</f>
        <v>54</v>
      </c>
      <c r="U82" s="213">
        <f>T82-R82</f>
        <v>5</v>
      </c>
      <c r="V82" s="213">
        <f>[21]Sheet1!$O$5</f>
        <v>60</v>
      </c>
      <c r="W82" s="213">
        <f>V82-T82</f>
        <v>6</v>
      </c>
    </row>
    <row r="83" spans="1:23">
      <c r="A83" s="142" t="s">
        <v>595</v>
      </c>
      <c r="B83" s="143">
        <f>[19]Sheet1!$C$5</f>
        <v>19.059999999999999</v>
      </c>
      <c r="C83" s="143"/>
      <c r="D83" s="143">
        <f>[19]Sheet1!$D$5</f>
        <v>16.75</v>
      </c>
      <c r="E83" s="143"/>
      <c r="F83" s="143">
        <f>[19]Sheet1!$E$5</f>
        <v>18.149999999999999</v>
      </c>
      <c r="G83" s="143"/>
      <c r="H83" s="143">
        <f>[19]Sheet1!$F$5</f>
        <v>17.84</v>
      </c>
      <c r="I83" s="143"/>
      <c r="J83" s="143">
        <f>[19]Sheet1!$G$5</f>
        <v>16.97</v>
      </c>
      <c r="K83" s="143"/>
      <c r="L83" s="143">
        <f>[19]Sheet1!$H$5</f>
        <v>22.39</v>
      </c>
      <c r="N83" s="213">
        <f>[19]Sheet1!$K$5</f>
        <v>26</v>
      </c>
      <c r="O83" s="213">
        <f>N83-L83</f>
        <v>3.6099999999999994</v>
      </c>
      <c r="P83" s="213">
        <f>[19]Sheet1!$L$5</f>
        <v>30</v>
      </c>
      <c r="Q83" s="213">
        <f>P83-N83</f>
        <v>4</v>
      </c>
      <c r="R83" s="213">
        <f>[19]Sheet1!$M$5</f>
        <v>34.5</v>
      </c>
      <c r="S83" s="213">
        <f>R83-P83</f>
        <v>4.5</v>
      </c>
      <c r="T83" s="213">
        <f>[19]Sheet1!$N$5</f>
        <v>40</v>
      </c>
      <c r="U83" s="213">
        <f>T83-R83</f>
        <v>5.5</v>
      </c>
      <c r="V83" s="213">
        <f>[19]Sheet1!$O$5</f>
        <v>45</v>
      </c>
      <c r="W83" s="213">
        <f>V83-T83</f>
        <v>5</v>
      </c>
    </row>
    <row r="84" spans="1:23">
      <c r="B84" s="143"/>
      <c r="C84" s="143"/>
      <c r="D84" s="143"/>
      <c r="E84" s="143"/>
      <c r="F84" s="143"/>
      <c r="G84" s="143"/>
      <c r="H84" s="143"/>
      <c r="I84" s="143"/>
      <c r="J84" s="143"/>
      <c r="K84" s="143"/>
    </row>
    <row r="85" spans="1:23">
      <c r="A85" s="142" t="s">
        <v>305</v>
      </c>
    </row>
    <row r="86" spans="1:23">
      <c r="A86" s="142" t="s">
        <v>596</v>
      </c>
      <c r="J86" s="215">
        <f>'[15]子公司1-上年末快报v6'!$C$10</f>
        <v>71.351738277032496</v>
      </c>
      <c r="K86" s="215"/>
      <c r="L86" s="215">
        <f>'[15]子公司1-上年末快报v6'!$B$10</f>
        <v>71.697623157723797</v>
      </c>
      <c r="N86" s="213">
        <f>N76*$AA$65/($L86+$L95)*$L86</f>
        <v>72.399959307696776</v>
      </c>
      <c r="O86" s="213">
        <f>N86-L86</f>
        <v>0.70233614997297877</v>
      </c>
      <c r="P86" s="213">
        <f>P76*$AA$65/($L86+$L95)*$L86</f>
        <v>78.075533351540912</v>
      </c>
      <c r="Q86" s="213">
        <f>P86-N86</f>
        <v>5.6755740438441364</v>
      </c>
      <c r="R86" s="213">
        <f>R76*$AA$65/($L86+$L95)*$L86</f>
        <v>84.514476576278682</v>
      </c>
      <c r="S86" s="213">
        <f>R86-P86</f>
        <v>6.4389432247377698</v>
      </c>
      <c r="T86" s="213">
        <f>T76*$AA$65/($L86+$L95)*$L86</f>
        <v>92.725495046023852</v>
      </c>
      <c r="U86" s="213">
        <f>T86-R86</f>
        <v>8.21101846974517</v>
      </c>
      <c r="V86" s="213">
        <f>V76*$AA$65/($L86+$L95)*$L86</f>
        <v>102.42292775261571</v>
      </c>
      <c r="W86" s="213">
        <f>V86-T86</f>
        <v>9.6974327065918544</v>
      </c>
    </row>
    <row r="87" spans="1:23">
      <c r="A87" s="142" t="s">
        <v>588</v>
      </c>
      <c r="J87" s="215">
        <f>'[15]子公司1-上年末快报v6'!$G$10</f>
        <v>-1.70688889097136</v>
      </c>
      <c r="K87" s="215"/>
      <c r="L87" s="215">
        <f>'[15]子公司1-上年末快报v6'!$F$10</f>
        <v>-0.36670701020500002</v>
      </c>
      <c r="N87" s="216"/>
    </row>
    <row r="88" spans="1:23">
      <c r="A88" s="142" t="s">
        <v>589</v>
      </c>
      <c r="J88" s="215">
        <f>'[15]子公司2-上年末快报v6'!$G$10</f>
        <v>1.6907364412000001</v>
      </c>
      <c r="K88" s="215"/>
      <c r="L88" s="215">
        <f>'[15]子公司2-上年末快报v6'!$F$10</f>
        <v>1.5154659800000001</v>
      </c>
      <c r="N88" s="213">
        <f>N78/($L88+$L97)*$L88</f>
        <v>1.6046854702319344</v>
      </c>
      <c r="O88" s="213">
        <f>N88-L88</f>
        <v>8.9219490231934317E-2</v>
      </c>
      <c r="P88" s="213">
        <f>P78/($L88+$L97)*$L88</f>
        <v>1.6994755579642267</v>
      </c>
      <c r="Q88" s="213">
        <f t="shared" ref="Q88:W90" si="5">P88-N88</f>
        <v>9.479008773229225E-2</v>
      </c>
      <c r="R88" s="213">
        <f>R78/($L88+$L97)*$L88</f>
        <v>1.7998649739754748</v>
      </c>
      <c r="S88" s="213">
        <f t="shared" si="5"/>
        <v>0.10038941601124818</v>
      </c>
      <c r="T88" s="213">
        <f>T78/($L88+$L97)*$L88</f>
        <v>1.9061844751826214</v>
      </c>
      <c r="U88" s="213">
        <f t="shared" si="5"/>
        <v>0.10631950120714651</v>
      </c>
      <c r="V88" s="213">
        <f>V78/($L88+$L97)*$L88</f>
        <v>2.0187843565851642</v>
      </c>
      <c r="W88" s="213">
        <f t="shared" si="5"/>
        <v>0.11259988140254285</v>
      </c>
    </row>
    <row r="89" spans="1:23">
      <c r="A89" s="142" t="s">
        <v>590</v>
      </c>
      <c r="J89" s="215"/>
      <c r="K89" s="215"/>
      <c r="L89" s="215">
        <f>'[15]子公司2-上年末快报v6'!$J$10</f>
        <v>0.12747447719999999</v>
      </c>
      <c r="N89" s="213">
        <f>N79/($L89+$L98)*$L89</f>
        <v>2.5101378390816698</v>
      </c>
      <c r="O89" s="213">
        <f>N89-L89</f>
        <v>2.3826633618816699</v>
      </c>
      <c r="P89" s="213">
        <f>P79/($L89+$L98)*$L89</f>
        <v>6.7003679369909115</v>
      </c>
      <c r="Q89" s="213">
        <f t="shared" si="5"/>
        <v>4.1902300979092413</v>
      </c>
      <c r="R89" s="213">
        <f>R79/($L89+$L98)*$L89</f>
        <v>10.560579912630452</v>
      </c>
      <c r="S89" s="213">
        <f t="shared" si="5"/>
        <v>3.8602119756395403</v>
      </c>
      <c r="T89" s="213">
        <f>T79/($L89+$L98)*$L89</f>
        <v>14.790812207178444</v>
      </c>
      <c r="U89" s="213">
        <f t="shared" si="5"/>
        <v>4.2302322945479922</v>
      </c>
      <c r="V89" s="213">
        <f>V79/($L89+$L98)*$L89</f>
        <v>18.451013199624228</v>
      </c>
      <c r="W89" s="213">
        <f t="shared" si="5"/>
        <v>3.6602009924457839</v>
      </c>
    </row>
    <row r="90" spans="1:23">
      <c r="A90" s="142" t="s">
        <v>591</v>
      </c>
      <c r="J90" s="215">
        <f>'[15]子公司2-上年末快报v6'!$C$10</f>
        <v>12.760949077913301</v>
      </c>
      <c r="K90" s="215"/>
      <c r="L90" s="215">
        <f>'[15]子公司2-上年末快报v6'!$B$10</f>
        <v>10.5881791894</v>
      </c>
      <c r="N90" s="213">
        <f>N80/($L90+$L99)*$L90</f>
        <v>11.665790899732322</v>
      </c>
      <c r="O90" s="213">
        <f>N90-L90</f>
        <v>1.0776117103323219</v>
      </c>
      <c r="P90" s="213">
        <f>P80/($L90+$L99)*$L90</f>
        <v>12.859820495668414</v>
      </c>
      <c r="Q90" s="213">
        <f t="shared" si="5"/>
        <v>1.194029595936092</v>
      </c>
      <c r="R90" s="213">
        <f>R80/($L90+$L99)*$L90</f>
        <v>14.203103791096519</v>
      </c>
      <c r="S90" s="213">
        <f t="shared" si="5"/>
        <v>1.3432832954281047</v>
      </c>
      <c r="T90" s="213">
        <f>T80/($L90+$L99)*$L90</f>
        <v>15.844894485508645</v>
      </c>
      <c r="U90" s="213">
        <f t="shared" si="5"/>
        <v>1.6417906944121263</v>
      </c>
      <c r="V90" s="213">
        <f>V80/($L90+$L99)*$L90</f>
        <v>17.337431480428759</v>
      </c>
      <c r="W90" s="213">
        <f t="shared" si="5"/>
        <v>1.4925369949201137</v>
      </c>
    </row>
    <row r="91" spans="1:23">
      <c r="A91" s="142" t="s">
        <v>592</v>
      </c>
      <c r="J91" s="215"/>
      <c r="K91" s="215"/>
      <c r="L91" s="215">
        <f>L58</f>
        <v>34.299999999999997</v>
      </c>
      <c r="N91" s="213"/>
      <c r="O91" s="213"/>
      <c r="P91" s="213">
        <f>P81/$L$81*$L$91</f>
        <v>38.297401595060457</v>
      </c>
      <c r="Q91" s="213">
        <f>P91-N91</f>
        <v>38.297401595060457</v>
      </c>
      <c r="R91" s="213">
        <f>R81/$L$81*$L$91</f>
        <v>40.415230254695132</v>
      </c>
      <c r="S91" s="213">
        <f>R91-P91</f>
        <v>2.1178286596346751</v>
      </c>
      <c r="T91" s="213">
        <f>T81/$L$81*$L$91</f>
        <v>43.415487522510936</v>
      </c>
      <c r="U91" s="213">
        <f>T91-R91</f>
        <v>3.0002572678158046</v>
      </c>
      <c r="V91" s="213">
        <f>V81/$L$81*$L$91</f>
        <v>45.798044764599943</v>
      </c>
      <c r="W91" s="213">
        <f>V91-T91</f>
        <v>2.3825572420890069</v>
      </c>
    </row>
    <row r="92" spans="1:23">
      <c r="A92" s="142" t="s">
        <v>594</v>
      </c>
      <c r="J92" s="215"/>
      <c r="K92" s="215"/>
      <c r="L92" s="215"/>
      <c r="N92" s="213"/>
      <c r="O92" s="213"/>
      <c r="P92" s="213"/>
      <c r="Q92" s="213"/>
      <c r="R92" s="213"/>
      <c r="S92" s="213"/>
      <c r="T92" s="213"/>
      <c r="U92" s="213"/>
      <c r="V92" s="213"/>
    </row>
    <row r="93" spans="1:23">
      <c r="J93" s="215"/>
      <c r="K93" s="215"/>
      <c r="L93" s="215"/>
      <c r="N93" s="217"/>
      <c r="O93" s="217"/>
      <c r="P93" s="217"/>
      <c r="Q93" s="217"/>
      <c r="R93" s="217"/>
      <c r="S93" s="217"/>
      <c r="T93" s="217"/>
      <c r="U93" s="217"/>
      <c r="V93" s="217"/>
    </row>
    <row r="94" spans="1:23">
      <c r="A94" s="142" t="s">
        <v>406</v>
      </c>
      <c r="J94" s="215"/>
      <c r="K94" s="215"/>
      <c r="L94" s="215"/>
      <c r="N94" s="217"/>
      <c r="O94" s="217"/>
      <c r="P94" s="217"/>
      <c r="Q94" s="217"/>
      <c r="R94" s="217"/>
      <c r="S94" s="217"/>
      <c r="T94" s="217"/>
      <c r="U94" s="217"/>
      <c r="V94" s="217"/>
    </row>
    <row r="95" spans="1:23">
      <c r="A95" s="142" t="s">
        <v>596</v>
      </c>
      <c r="J95" s="215">
        <f>'[15]子公司1-上年末快报v6'!$C$12</f>
        <v>26.636550676961001</v>
      </c>
      <c r="K95" s="215"/>
      <c r="L95" s="215">
        <f>'[15]子公司1-上年末快报v6'!$B$12</f>
        <v>28.249369230074201</v>
      </c>
      <c r="N95" s="213">
        <f>N76*$AA$65/($L86+$L95)*$L95</f>
        <v>28.526094626961754</v>
      </c>
      <c r="O95" s="213">
        <f>N95-L95</f>
        <v>0.27672539688755293</v>
      </c>
      <c r="P95" s="213">
        <f>P76*$AA$65/($L86+$L95)*$L95</f>
        <v>30.762310831848687</v>
      </c>
      <c r="Q95" s="213">
        <f>P95-N95</f>
        <v>2.236216204886933</v>
      </c>
      <c r="R95" s="213">
        <f>R76*$AA$65/($L86+$L95)*$L95</f>
        <v>33.299299878291109</v>
      </c>
      <c r="S95" s="213">
        <f>R95-P95</f>
        <v>2.5369890464424216</v>
      </c>
      <c r="T95" s="213">
        <f>T76*$AA$65/($L86+$L95)*$L95</f>
        <v>36.5344990702716</v>
      </c>
      <c r="U95" s="213">
        <f>T95-R95</f>
        <v>3.2351991919804917</v>
      </c>
      <c r="V95" s="213">
        <f>V76*$AA$65/($L86+$L95)*$L95</f>
        <v>40.355355955717741</v>
      </c>
      <c r="W95" s="213">
        <f>V95-T95</f>
        <v>3.8208568854461404</v>
      </c>
    </row>
    <row r="96" spans="1:23">
      <c r="A96" s="142" t="s">
        <v>588</v>
      </c>
      <c r="J96" s="215">
        <f>'[15]子公司1-上年末快报v6'!$G$12</f>
        <v>11.740180815604401</v>
      </c>
      <c r="K96" s="215"/>
      <c r="L96" s="215">
        <f>'[15]子公司1-上年末快报v6'!$F$12</f>
        <v>6.6751897952472001</v>
      </c>
      <c r="N96" s="216"/>
      <c r="P96" s="217"/>
      <c r="R96" s="217"/>
      <c r="T96" s="217"/>
      <c r="V96" s="217"/>
    </row>
    <row r="97" spans="1:23">
      <c r="A97" s="142" t="s">
        <v>589</v>
      </c>
      <c r="J97" s="215">
        <f>'[15]子公司2-上年末快报v6'!$G$12</f>
        <v>38.608215643599998</v>
      </c>
      <c r="K97" s="215"/>
      <c r="L97" s="215">
        <f>'[15]子公司2-上年末快报v6'!$F$12</f>
        <v>42.560423590500001</v>
      </c>
      <c r="N97" s="213">
        <f>N78/($L88+$L97)*$L97</f>
        <v>45.066068287848864</v>
      </c>
      <c r="O97" s="213">
        <f>N97-L97</f>
        <v>2.5056446973488633</v>
      </c>
      <c r="P97" s="213">
        <f>P78/($L88+$L97)*$L97</f>
        <v>47.728157928466871</v>
      </c>
      <c r="Q97" s="213">
        <f>P97-N97</f>
        <v>2.6620896406180066</v>
      </c>
      <c r="R97" s="213">
        <f>R78/($L88+$L97)*$L97</f>
        <v>50.547499389000123</v>
      </c>
      <c r="S97" s="213">
        <f>R97-P97</f>
        <v>2.8193414605332521</v>
      </c>
      <c r="T97" s="213">
        <f>T78/($L88+$L97)*$L97</f>
        <v>53.533381663511371</v>
      </c>
      <c r="U97" s="213">
        <f>T97-R97</f>
        <v>2.9858822745112477</v>
      </c>
      <c r="V97" s="213">
        <f>V78/($L88+$L97)*$L97</f>
        <v>56.695642454566737</v>
      </c>
      <c r="W97" s="213">
        <f>V97-T97</f>
        <v>3.1622607910553668</v>
      </c>
    </row>
    <row r="98" spans="1:23">
      <c r="A98" s="142" t="s">
        <v>590</v>
      </c>
      <c r="J98" s="215"/>
      <c r="K98" s="215"/>
      <c r="L98" s="215">
        <f>'[15]子公司2-上年末快报v6'!$J$12</f>
        <v>-7.0000000000069998E-6</v>
      </c>
      <c r="N98" s="213">
        <f>N79/($L89+$L98)*$L98</f>
        <v>-1.378390816698267E-4</v>
      </c>
      <c r="O98" s="213">
        <f>N98-L98</f>
        <v>-1.308390816698197E-4</v>
      </c>
      <c r="P98" s="213">
        <f>P79/($L89+$L98)*$L98</f>
        <v>-3.6793699091148955E-4</v>
      </c>
      <c r="Q98" s="213">
        <f>P98-N98</f>
        <v>-2.3009790924166285E-4</v>
      </c>
      <c r="R98" s="213">
        <f>R79/($L89+$L98)*$L98</f>
        <v>-5.799126304515418E-4</v>
      </c>
      <c r="S98" s="213">
        <f>R98-P98</f>
        <v>-2.1197563954005225E-4</v>
      </c>
      <c r="T98" s="213">
        <f>T79/($L89+$L98)*$L98</f>
        <v>-8.12207178444915E-4</v>
      </c>
      <c r="U98" s="213">
        <f>T98-R98</f>
        <v>-2.3229454799337319E-4</v>
      </c>
      <c r="V98" s="213">
        <f>V79/($L89+$L98)*$L98</f>
        <v>-1.0131996242264154E-3</v>
      </c>
      <c r="W98" s="213">
        <f>V98-T98</f>
        <v>-2.0099244578150035E-4</v>
      </c>
    </row>
    <row r="99" spans="1:23">
      <c r="A99" s="142" t="s">
        <v>591</v>
      </c>
      <c r="J99" s="215">
        <f>'[15]子公司2-上年末快报v6'!$C$12</f>
        <v>4.2070695474867303</v>
      </c>
      <c r="K99" s="215"/>
      <c r="L99" s="215">
        <f>'[15]子公司2-上年末快报v6'!$B$12</f>
        <v>24.882228664599999</v>
      </c>
      <c r="N99" s="213">
        <f>N80/($L90+$L99)*$L99</f>
        <v>27.414616954267675</v>
      </c>
      <c r="O99" s="213">
        <f>N99-L99</f>
        <v>2.5323882896676757</v>
      </c>
      <c r="P99" s="213">
        <f>P80/($L90+$L99)*$L99</f>
        <v>30.220587358331581</v>
      </c>
      <c r="Q99" s="213">
        <f>P99-N99</f>
        <v>2.8059704040639062</v>
      </c>
      <c r="R99" s="213">
        <f>R80/($L90+$L99)*$L99</f>
        <v>33.377304062903484</v>
      </c>
      <c r="S99" s="213">
        <f>R99-P99</f>
        <v>3.1567167045719025</v>
      </c>
      <c r="T99" s="213">
        <f>T80/($L90+$L99)*$L99</f>
        <v>37.235513368491354</v>
      </c>
      <c r="U99" s="213">
        <f>T99-R99</f>
        <v>3.8582093055878701</v>
      </c>
      <c r="V99" s="213">
        <f>V80/($L90+$L99)*$L99</f>
        <v>40.742976373571238</v>
      </c>
      <c r="W99" s="213">
        <f>V99-T99</f>
        <v>3.5074630050798845</v>
      </c>
    </row>
    <row r="100" spans="1:23">
      <c r="A100" s="142" t="s">
        <v>592</v>
      </c>
      <c r="J100" s="143"/>
      <c r="K100" s="143"/>
      <c r="L100" s="143">
        <f>L59</f>
        <v>4.7</v>
      </c>
      <c r="N100" s="213"/>
      <c r="O100" s="213"/>
      <c r="P100" s="213">
        <f>P81/$L$81*$L$100</f>
        <v>5.2477489066117835</v>
      </c>
      <c r="Q100" s="213">
        <f>P100-N100</f>
        <v>5.2477489066117835</v>
      </c>
      <c r="R100" s="213">
        <f>R81/$L$81*$L$100</f>
        <v>5.537947002829946</v>
      </c>
      <c r="S100" s="213">
        <f>R100-P100</f>
        <v>0.2901980962181625</v>
      </c>
      <c r="T100" s="213">
        <f>T81/$L$81*$L$100</f>
        <v>5.9490609724723447</v>
      </c>
      <c r="U100" s="213">
        <f>T100-R100</f>
        <v>0.41111396964239866</v>
      </c>
      <c r="V100" s="213">
        <f>V81/$L$81*$L$100</f>
        <v>6.2755338307177775</v>
      </c>
      <c r="W100" s="213">
        <f>V100-T100</f>
        <v>0.32647285824543282</v>
      </c>
    </row>
    <row r="101" spans="1:23">
      <c r="A101" s="142" t="s">
        <v>594</v>
      </c>
      <c r="N101" s="213"/>
      <c r="O101" s="213"/>
      <c r="P101" s="213"/>
      <c r="Q101" s="213"/>
      <c r="R101" s="213"/>
      <c r="S101" s="213"/>
      <c r="T101" s="213"/>
      <c r="U101" s="213"/>
      <c r="V101" s="213"/>
    </row>
    <row r="103" spans="1:23">
      <c r="A103" s="142" t="s">
        <v>40</v>
      </c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 spans="1:23">
      <c r="A104" s="142" t="s">
        <v>587</v>
      </c>
      <c r="B104" s="211">
        <f>'[16]to CNCB'!$C$6</f>
        <v>11.559505597399999</v>
      </c>
      <c r="C104" s="143"/>
      <c r="D104" s="211">
        <f>'[16]to CNCB'!$D$6</f>
        <v>21.282311471700002</v>
      </c>
      <c r="E104" s="143"/>
      <c r="F104" s="211">
        <f>'[16]to CNCB'!$E$6</f>
        <v>22.533804649199901</v>
      </c>
      <c r="G104" s="143"/>
      <c r="H104" s="211">
        <f>'[16]to CNCB'!$F$6</f>
        <v>25.869297002560099</v>
      </c>
      <c r="I104" s="143"/>
      <c r="J104" s="211">
        <f>'[16]to CNCB'!$G$6</f>
        <v>27.4178505931899</v>
      </c>
      <c r="K104" s="143"/>
      <c r="L104" s="211">
        <f>'[16]to CNCB'!$H$6</f>
        <v>30.479187497226</v>
      </c>
      <c r="N104" s="213">
        <f>'[16]to CNCB'!$K$6</f>
        <v>33.269140333881097</v>
      </c>
      <c r="O104" s="213"/>
      <c r="P104" s="213">
        <f>'[16]to CNCB'!$L$6</f>
        <v>40.462646635443903</v>
      </c>
      <c r="Q104" s="213"/>
      <c r="R104" s="213">
        <f>'[16]to CNCB'!$M$6</f>
        <v>47.417278390230102</v>
      </c>
      <c r="S104" s="213"/>
      <c r="T104" s="213">
        <f>'[16]to CNCB'!$N$6</f>
        <v>56.588844707925503</v>
      </c>
      <c r="U104" s="213"/>
      <c r="V104" s="213">
        <f>'[16]to CNCB'!$O$6</f>
        <v>67.600721449123299</v>
      </c>
    </row>
    <row r="105" spans="1:23">
      <c r="A105" s="142" t="s">
        <v>588</v>
      </c>
      <c r="B105" s="143"/>
      <c r="C105" s="143"/>
      <c r="D105" s="143"/>
      <c r="E105" s="143"/>
      <c r="F105" s="143"/>
      <c r="G105" s="143"/>
      <c r="H105" s="143"/>
      <c r="I105" s="143"/>
      <c r="J105" s="211">
        <v>1.08184080854086</v>
      </c>
      <c r="K105" s="211"/>
      <c r="L105" s="211">
        <v>5.1932125332068098E-2</v>
      </c>
    </row>
    <row r="106" spans="1:23">
      <c r="A106" s="142" t="s">
        <v>589</v>
      </c>
      <c r="B106" s="143">
        <f>[17]Sheet1!$C$6</f>
        <v>5.95</v>
      </c>
      <c r="C106" s="143"/>
      <c r="D106" s="143">
        <f>[17]Sheet1!$D$6</f>
        <v>18.059999999999999</v>
      </c>
      <c r="E106" s="143"/>
      <c r="F106" s="143">
        <f>[17]Sheet1!$E$6</f>
        <v>20.478283767099999</v>
      </c>
      <c r="G106" s="143"/>
      <c r="H106" s="143">
        <f>[17]Sheet1!$F$6</f>
        <v>22.548264831899999</v>
      </c>
      <c r="I106" s="143"/>
      <c r="J106" s="143">
        <f>[17]Sheet1!$G$6</f>
        <v>24.92</v>
      </c>
      <c r="K106" s="143"/>
      <c r="L106" s="143">
        <f>[17]Sheet1!$H$6</f>
        <v>26.64</v>
      </c>
      <c r="N106" s="213">
        <f>[17]Sheet1!$K$6</f>
        <v>28.112139643166799</v>
      </c>
      <c r="O106" s="213"/>
      <c r="P106" s="213">
        <f>[17]Sheet1!$L$6</f>
        <v>29.664008075118499</v>
      </c>
      <c r="Q106" s="213"/>
      <c r="R106" s="213">
        <f>[17]Sheet1!$M$6</f>
        <v>31.3015439681975</v>
      </c>
      <c r="S106" s="213"/>
      <c r="T106" s="213">
        <f>[17]Sheet1!$N$6</f>
        <v>33.029476404937498</v>
      </c>
      <c r="U106" s="213"/>
      <c r="V106" s="213">
        <f>[17]Sheet1!$O$6</f>
        <v>34.852795526403803</v>
      </c>
    </row>
    <row r="107" spans="1:23">
      <c r="A107" s="142" t="s">
        <v>590</v>
      </c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>
        <f>[18]Sheet1!$H$6</f>
        <v>0.08</v>
      </c>
      <c r="N107" s="213">
        <f>[18]Sheet1!$K$6</f>
        <v>1.1499999999999999</v>
      </c>
      <c r="O107" s="213"/>
      <c r="P107" s="213">
        <f>[18]Sheet1!$L$6</f>
        <v>5.05</v>
      </c>
      <c r="Q107" s="213"/>
      <c r="R107" s="213">
        <f>[18]Sheet1!$M$6</f>
        <v>8.61</v>
      </c>
      <c r="S107" s="213"/>
      <c r="T107" s="213">
        <f>[18]Sheet1!$N$6</f>
        <v>12.76</v>
      </c>
      <c r="U107" s="213"/>
      <c r="V107" s="213">
        <f>[18]Sheet1!$O$6</f>
        <v>16.329999999999998</v>
      </c>
    </row>
    <row r="108" spans="1:23">
      <c r="A108" s="142" t="s">
        <v>591</v>
      </c>
      <c r="B108" s="143">
        <f>[19]Sheet1!$C$6</f>
        <v>2.62</v>
      </c>
      <c r="C108" s="143"/>
      <c r="D108" s="143">
        <f>[19]Sheet1!$D$6</f>
        <v>2.76</v>
      </c>
      <c r="E108" s="143"/>
      <c r="F108" s="143">
        <f>[19]Sheet1!$E$6</f>
        <v>7.08</v>
      </c>
      <c r="G108" s="143"/>
      <c r="H108" s="143">
        <f>[19]Sheet1!$F$6</f>
        <v>8.3800000000000008</v>
      </c>
      <c r="I108" s="143"/>
      <c r="J108" s="143">
        <f>[19]Sheet1!$G$6</f>
        <v>9.36</v>
      </c>
      <c r="K108" s="143"/>
      <c r="L108" s="143">
        <f>[19]Sheet1!$H$6</f>
        <v>15.06</v>
      </c>
      <c r="N108" s="213">
        <f>[19]Sheet1!$K$6</f>
        <v>16</v>
      </c>
      <c r="O108" s="213"/>
      <c r="P108" s="213">
        <f>[19]Sheet1!$L$6</f>
        <v>18.100000000000001</v>
      </c>
      <c r="Q108" s="213"/>
      <c r="R108" s="213">
        <f>[19]Sheet1!$M$6</f>
        <v>20.6</v>
      </c>
      <c r="S108" s="213"/>
      <c r="T108" s="213">
        <f>[19]Sheet1!$N$6</f>
        <v>24.2</v>
      </c>
      <c r="U108" s="213"/>
      <c r="V108" s="213">
        <f>[19]Sheet1!$O$6</f>
        <v>30</v>
      </c>
    </row>
    <row r="109" spans="1:23">
      <c r="A109" s="142" t="s">
        <v>592</v>
      </c>
      <c r="B109" s="180">
        <f>[20]Sheet1!$I$8</f>
        <v>15.603999999999999</v>
      </c>
      <c r="C109" s="143"/>
      <c r="D109" s="180">
        <f>[20]Sheet1!$J$8</f>
        <v>15.14</v>
      </c>
      <c r="E109" s="143"/>
      <c r="F109" s="180">
        <f>[20]Sheet1!$K$8</f>
        <v>12.14</v>
      </c>
      <c r="G109" s="143"/>
      <c r="H109" s="180">
        <f>[20]Sheet1!$L$8</f>
        <v>1.58</v>
      </c>
      <c r="I109" s="143"/>
      <c r="J109" s="180">
        <f>[20]Sheet1!$M$8</f>
        <v>15.02</v>
      </c>
      <c r="K109" s="143"/>
      <c r="L109" s="180">
        <f>[20]Sheet1!$N$8</f>
        <v>15.326599999999999</v>
      </c>
      <c r="N109" s="213">
        <f>[20]Sheet1!$O$8</f>
        <v>20.2</v>
      </c>
      <c r="O109" s="213"/>
      <c r="P109" s="213">
        <f>[20]Sheet1!$P$8</f>
        <v>22</v>
      </c>
      <c r="Q109" s="213"/>
      <c r="R109" s="213">
        <f>[20]Sheet1!$Q$8</f>
        <v>24</v>
      </c>
      <c r="S109" s="213"/>
      <c r="T109" s="213">
        <f>[20]Sheet1!$R$8</f>
        <v>26.3</v>
      </c>
      <c r="U109" s="213"/>
      <c r="V109" s="213">
        <f>[20]Sheet1!$S$8</f>
        <v>28.8</v>
      </c>
    </row>
    <row r="110" spans="1:23">
      <c r="A110" s="142" t="s">
        <v>594</v>
      </c>
      <c r="B110" s="180">
        <f>[21]Sheet1!$C$6</f>
        <v>-3.8636511499999999</v>
      </c>
      <c r="C110" s="143"/>
      <c r="D110" s="180">
        <f>[21]Sheet1!$D$6</f>
        <v>2.63187273</v>
      </c>
      <c r="E110" s="143"/>
      <c r="F110" s="180">
        <f>[21]Sheet1!$E$6</f>
        <v>6.5641360200000003</v>
      </c>
      <c r="G110" s="143"/>
      <c r="H110" s="180">
        <f>[21]Sheet1!$F$6</f>
        <v>8.5497652899999999</v>
      </c>
      <c r="I110" s="143"/>
      <c r="J110" s="180">
        <f>[21]Sheet1!$G$6</f>
        <v>6.5217026100000002</v>
      </c>
      <c r="K110" s="143"/>
      <c r="L110" s="180">
        <f>[21]Sheet1!$H$6</f>
        <v>4.5272686047000104</v>
      </c>
      <c r="N110" s="213">
        <f>[21]Sheet1!$K$6</f>
        <v>-3</v>
      </c>
      <c r="O110" s="213"/>
      <c r="P110" s="213">
        <f>[21]Sheet1!$L$6</f>
        <v>0.5</v>
      </c>
      <c r="Q110" s="213"/>
      <c r="R110" s="213">
        <f>[21]Sheet1!$M$6</f>
        <v>1</v>
      </c>
      <c r="S110" s="213"/>
      <c r="T110" s="213">
        <f>[21]Sheet1!$N$6</f>
        <v>2</v>
      </c>
      <c r="U110" s="213"/>
      <c r="V110" s="213">
        <f>[21]Sheet1!$O$6</f>
        <v>5</v>
      </c>
    </row>
    <row r="112" spans="1:23">
      <c r="A112" s="142" t="s">
        <v>22</v>
      </c>
    </row>
    <row r="113" spans="1:27">
      <c r="A113" s="142" t="s">
        <v>587</v>
      </c>
      <c r="B113" s="142">
        <f>'[16]to CNCB'!$C$4</f>
        <v>2.9123069853446901E-2</v>
      </c>
      <c r="D113" s="142">
        <f>'[16]to CNCB'!$D$4</f>
        <v>5.2079074016022603E-2</v>
      </c>
      <c r="F113" s="142">
        <f>'[16]to CNCB'!$E$4</f>
        <v>5.4654187783288899E-2</v>
      </c>
      <c r="H113" s="142">
        <f>'[16]to CNCB'!$F$4</f>
        <v>6.0035061479938603E-2</v>
      </c>
      <c r="J113" s="142">
        <f>'[16]to CNCB'!$G$4</f>
        <v>6.0115428737544697E-2</v>
      </c>
      <c r="L113" s="143">
        <f>'[16]to CNCB'!$H$4</f>
        <v>6.1637502095145999E-2</v>
      </c>
      <c r="N113" s="143">
        <f>'[16]to CNCB'!$K$4</f>
        <v>6.3975172987289705E-2</v>
      </c>
      <c r="P113" s="143">
        <f>'[16]to CNCB'!$L$4</f>
        <v>7.3137689208239501E-2</v>
      </c>
      <c r="R113" s="143">
        <f>'[16]to CNCB'!$M$4</f>
        <v>7.9833089239224705E-2</v>
      </c>
      <c r="T113" s="143">
        <f>'[16]to CNCB'!$N$4</f>
        <v>8.8068037094131899E-2</v>
      </c>
      <c r="V113" s="143">
        <f>'[16]to CNCB'!$O$4</f>
        <v>9.6468680489877598E-2</v>
      </c>
    </row>
    <row r="114" spans="1:27">
      <c r="A114" s="142" t="s">
        <v>588</v>
      </c>
    </row>
    <row r="115" spans="1:27">
      <c r="A115" s="142" t="s">
        <v>589</v>
      </c>
    </row>
    <row r="116" spans="1:27">
      <c r="A116" s="142" t="s">
        <v>590</v>
      </c>
    </row>
    <row r="117" spans="1:27">
      <c r="A117" s="142" t="s">
        <v>591</v>
      </c>
    </row>
    <row r="118" spans="1:27">
      <c r="A118" s="142" t="s">
        <v>592</v>
      </c>
      <c r="B118" s="212">
        <f>[20]Sheet1!$I$10</f>
        <v>9.5329305298986505E-2</v>
      </c>
      <c r="D118" s="212">
        <f>[20]Sheet1!$J$10</f>
        <v>8.6999999999999994E-2</v>
      </c>
      <c r="F118" s="212">
        <f>[20]Sheet1!$K$10</f>
        <v>6.4399999999999999E-2</v>
      </c>
      <c r="H118" s="212">
        <f>[20]Sheet1!$L$10</f>
        <v>8.0999999999999996E-3</v>
      </c>
      <c r="J118" s="212">
        <f>[20]Sheet1!$M$10</f>
        <v>7.3400000000000007E-2</v>
      </c>
      <c r="L118" s="218">
        <f>[20]Sheet1!$N$10</f>
        <v>7.0499999999999993E-2</v>
      </c>
      <c r="N118" s="218">
        <f>[20]Sheet1!$O$10</f>
        <v>8.8200000000000001E-2</v>
      </c>
      <c r="P118" s="218">
        <f>[20]Sheet1!$P$10</f>
        <v>9.5769847613379297E-2</v>
      </c>
      <c r="R118" s="218">
        <f>[20]Sheet1!$Q$10</f>
        <v>0.10071485888373299</v>
      </c>
      <c r="T118" s="218">
        <f>[20]Sheet1!$R$10</f>
        <v>0.10454108083491701</v>
      </c>
      <c r="V118" s="218">
        <f>[20]Sheet1!$S$10</f>
        <v>0.11</v>
      </c>
    </row>
    <row r="119" spans="1:27">
      <c r="A119" s="142" t="s">
        <v>594</v>
      </c>
    </row>
    <row r="121" spans="1:27">
      <c r="A121" s="142" t="s">
        <v>857</v>
      </c>
      <c r="L121" s="312">
        <f>L122/L12</f>
        <v>1.0143933332719521</v>
      </c>
      <c r="M121" s="312"/>
      <c r="N121" s="312">
        <f>N122/N12</f>
        <v>1.0991802655796965</v>
      </c>
      <c r="O121" s="312"/>
      <c r="P121" s="312">
        <f>P122/P12</f>
        <v>1.0730381826391564</v>
      </c>
      <c r="Q121" s="312"/>
      <c r="R121" s="312">
        <f>R122/R12</f>
        <v>1.0663262385202705</v>
      </c>
      <c r="S121" s="312"/>
      <c r="T121" s="312">
        <f>T122/T12</f>
        <v>1.0553432975849135</v>
      </c>
      <c r="U121" s="312"/>
      <c r="V121" s="312">
        <f>V122/V12</f>
        <v>1.0337519440217919</v>
      </c>
    </row>
    <row r="122" spans="1:27">
      <c r="A122" s="142" t="s">
        <v>597</v>
      </c>
      <c r="G122" s="142" t="s">
        <v>598</v>
      </c>
      <c r="I122" s="142" t="s">
        <v>598</v>
      </c>
      <c r="L122" s="848">
        <v>6934.7478639137098</v>
      </c>
      <c r="N122" s="185">
        <f>L122+O122</f>
        <v>8034.7478639137098</v>
      </c>
      <c r="O122" s="143">
        <f>'[22]资本（积极）'!F52</f>
        <v>1100</v>
      </c>
      <c r="P122" s="185">
        <f>N122+Q122</f>
        <v>10677.74786391371</v>
      </c>
      <c r="Q122" s="143">
        <f>'[22]资本（积极）'!J52</f>
        <v>2643</v>
      </c>
      <c r="R122" s="185">
        <f>P122+S122</f>
        <v>11540.74786391371</v>
      </c>
      <c r="S122" s="143">
        <f>'[22]资本（积极）'!N52</f>
        <v>863</v>
      </c>
      <c r="T122" s="185">
        <f>R122+U122</f>
        <v>12475.74786391371</v>
      </c>
      <c r="U122" s="143">
        <f>'[22]资本（积极）'!R52</f>
        <v>935</v>
      </c>
      <c r="V122" s="185">
        <f>T122+W122</f>
        <v>13435.74786391371</v>
      </c>
      <c r="W122" s="143">
        <f>'[22]资本（积极）'!V52</f>
        <v>960</v>
      </c>
      <c r="AA122" s="143">
        <f>资本!X54</f>
        <v>1300.2</v>
      </c>
    </row>
    <row r="123" spans="1:27">
      <c r="A123" s="142" t="s">
        <v>596</v>
      </c>
      <c r="G123" s="312">
        <v>7.9192681013162999E-2</v>
      </c>
      <c r="I123" s="312">
        <v>0.12797063199609501</v>
      </c>
      <c r="L123" s="185">
        <v>3223.24475064438</v>
      </c>
      <c r="N123" s="185">
        <v>3533.24475064438</v>
      </c>
      <c r="O123" s="143">
        <v>310</v>
      </c>
    </row>
    <row r="124" spans="1:27">
      <c r="A124" s="142" t="s">
        <v>588</v>
      </c>
      <c r="G124" s="312">
        <v>2.3344337605361899E-2</v>
      </c>
      <c r="I124" s="312">
        <v>7.26624466411082E-2</v>
      </c>
      <c r="L124" s="185">
        <v>1128.6399770655501</v>
      </c>
      <c r="N124" s="185">
        <v>1153.6399770655501</v>
      </c>
      <c r="O124" s="143">
        <v>25</v>
      </c>
    </row>
    <row r="125" spans="1:27">
      <c r="A125" s="142" t="s">
        <v>589</v>
      </c>
      <c r="G125" s="312">
        <v>1.0850099139189699</v>
      </c>
      <c r="I125" s="312">
        <v>1.3348500000000001</v>
      </c>
      <c r="L125" s="185">
        <v>200.21064749701</v>
      </c>
      <c r="N125" s="185">
        <v>270.21064749700997</v>
      </c>
      <c r="O125" s="143">
        <v>70</v>
      </c>
    </row>
    <row r="126" spans="1:27">
      <c r="A126" s="142" t="s">
        <v>590</v>
      </c>
      <c r="G126" s="312">
        <v>4.5031243272000497E-2</v>
      </c>
      <c r="I126" s="312">
        <v>3.3737585216033802E-2</v>
      </c>
      <c r="L126" s="185">
        <v>27.16204339279</v>
      </c>
      <c r="N126" s="185">
        <v>437.16204339279</v>
      </c>
      <c r="O126" s="143">
        <v>410</v>
      </c>
    </row>
    <row r="127" spans="1:27">
      <c r="A127" s="142" t="s">
        <v>591</v>
      </c>
      <c r="G127" s="312">
        <v>0.116806379369501</v>
      </c>
      <c r="I127" s="312">
        <v>0.11443538460800901</v>
      </c>
      <c r="L127" s="185">
        <v>1140.1974819647601</v>
      </c>
      <c r="N127" s="185">
        <v>1350.1974819647601</v>
      </c>
      <c r="O127" s="143">
        <v>210</v>
      </c>
    </row>
    <row r="128" spans="1:27">
      <c r="A128" s="142" t="s">
        <v>592</v>
      </c>
      <c r="G128" s="312">
        <v>0.104965054950765</v>
      </c>
      <c r="I128" s="312">
        <v>0.11443538460800901</v>
      </c>
      <c r="L128" s="185">
        <v>1657</v>
      </c>
      <c r="N128" s="185">
        <v>1842</v>
      </c>
      <c r="O128" s="143">
        <v>185</v>
      </c>
    </row>
    <row r="129" spans="1:15">
      <c r="A129" s="142" t="s">
        <v>594</v>
      </c>
      <c r="G129" s="312">
        <v>4.7578684808866501E-3</v>
      </c>
      <c r="I129" s="312">
        <v>9.7570901970745402E-2</v>
      </c>
      <c r="L129" s="185">
        <v>905.83001000000002</v>
      </c>
      <c r="N129" s="185">
        <v>1005.83001</v>
      </c>
      <c r="O129" s="143">
        <v>100</v>
      </c>
    </row>
    <row r="132" spans="1:15">
      <c r="A132" s="142" t="s">
        <v>23</v>
      </c>
    </row>
    <row r="133" spans="1:15">
      <c r="A133" s="142" t="s">
        <v>596</v>
      </c>
    </row>
    <row r="134" spans="1:15">
      <c r="A134" s="142" t="s">
        <v>588</v>
      </c>
    </row>
    <row r="135" spans="1:15">
      <c r="A135" s="142" t="s">
        <v>589</v>
      </c>
    </row>
    <row r="136" spans="1:15">
      <c r="A136" s="142" t="s">
        <v>590</v>
      </c>
    </row>
    <row r="137" spans="1:15">
      <c r="A137" s="142" t="s">
        <v>591</v>
      </c>
    </row>
    <row r="138" spans="1:15">
      <c r="A138" s="142" t="s">
        <v>592</v>
      </c>
    </row>
    <row r="139" spans="1:15">
      <c r="A139" s="142" t="s">
        <v>594</v>
      </c>
    </row>
  </sheetData>
  <mergeCells count="15">
    <mergeCell ref="A1:Y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A2:A3"/>
    <mergeCell ref="X2:X3"/>
    <mergeCell ref="Y2:Y3"/>
  </mergeCells>
  <phoneticPr fontId="101" type="noConversion"/>
  <pageMargins left="0.75" right="0.75" top="1" bottom="1" header="0.5" footer="0.5"/>
  <pageSetup paperSize="9" scale="3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5"/>
  <dimension ref="A1:P68"/>
  <sheetViews>
    <sheetView workbookViewId="0">
      <selection activeCell="D4" sqref="D4"/>
    </sheetView>
  </sheetViews>
  <sheetFormatPr defaultColWidth="9" defaultRowHeight="15"/>
  <cols>
    <col min="1" max="1" width="9" style="118"/>
    <col min="2" max="2" width="11.265625" style="118" customWidth="1"/>
    <col min="3" max="3" width="37.3984375" style="118" customWidth="1"/>
    <col min="4" max="4" width="9.265625" style="118" customWidth="1"/>
    <col min="5" max="5" width="37.59765625" style="118" customWidth="1"/>
    <col min="6" max="6" width="25" style="118" customWidth="1"/>
    <col min="7" max="7" width="11.59765625" style="118" customWidth="1"/>
    <col min="8" max="8" width="8.3984375" style="118" customWidth="1"/>
    <col min="9" max="9" width="11.1328125" style="118" customWidth="1"/>
    <col min="10" max="10" width="9.265625" style="118" customWidth="1"/>
    <col min="11" max="11" width="15.3984375" style="118" customWidth="1"/>
    <col min="12" max="12" width="9.46484375" style="118" customWidth="1"/>
    <col min="13" max="13" width="11.265625" style="118" customWidth="1"/>
    <col min="14" max="14" width="9.46484375" style="118" customWidth="1"/>
    <col min="15" max="15" width="11.1328125" style="118" customWidth="1"/>
    <col min="16" max="16" width="8.3984375" style="118" customWidth="1"/>
    <col min="17" max="16384" width="9" style="118"/>
  </cols>
  <sheetData>
    <row r="1" spans="1:13" ht="29.25" customHeight="1">
      <c r="A1" s="1204" t="s">
        <v>600</v>
      </c>
      <c r="B1" s="1204"/>
      <c r="C1" s="1204"/>
      <c r="D1" s="1204"/>
      <c r="E1" s="1204"/>
      <c r="F1" s="1204"/>
      <c r="G1" s="1204"/>
      <c r="H1" s="1204"/>
      <c r="I1" s="1204"/>
      <c r="J1" s="1204"/>
      <c r="K1" s="1204"/>
      <c r="L1" s="1204"/>
      <c r="M1" s="1204"/>
    </row>
    <row r="2" spans="1:13" s="117" customFormat="1" ht="39" customHeight="1">
      <c r="A2" s="115" t="s">
        <v>369</v>
      </c>
      <c r="B2" s="115" t="s">
        <v>601</v>
      </c>
      <c r="C2" s="115" t="s">
        <v>602</v>
      </c>
      <c r="D2" s="115" t="s">
        <v>603</v>
      </c>
      <c r="E2" s="115" t="s">
        <v>604</v>
      </c>
      <c r="F2" s="115" t="s">
        <v>605</v>
      </c>
      <c r="G2" s="115" t="s">
        <v>606</v>
      </c>
      <c r="H2" s="115" t="s">
        <v>607</v>
      </c>
      <c r="I2" s="115" t="s">
        <v>608</v>
      </c>
      <c r="J2" s="115" t="s">
        <v>609</v>
      </c>
      <c r="K2" s="115" t="s">
        <v>610</v>
      </c>
      <c r="L2" s="115" t="s">
        <v>611</v>
      </c>
      <c r="M2" s="115" t="s">
        <v>612</v>
      </c>
    </row>
    <row r="3" spans="1:13" ht="19.5" customHeight="1">
      <c r="A3" s="119">
        <v>2025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</row>
    <row r="4" spans="1:13" ht="19.5" customHeight="1">
      <c r="A4" s="119">
        <v>2026</v>
      </c>
      <c r="B4" s="119"/>
      <c r="C4" s="119"/>
      <c r="D4" s="119">
        <f>('2026-2030年盈利测算表'!O48)*10000</f>
        <v>-9.9999999999999734</v>
      </c>
      <c r="E4" s="119"/>
      <c r="F4" s="119"/>
      <c r="G4" s="119"/>
      <c r="H4" s="119"/>
      <c r="I4" s="119"/>
      <c r="J4" s="119"/>
      <c r="K4" s="119"/>
      <c r="L4" s="119"/>
      <c r="M4" s="119"/>
    </row>
    <row r="5" spans="1:13" ht="19.5" customHeight="1">
      <c r="A5" s="119">
        <v>2027</v>
      </c>
      <c r="B5" s="119"/>
      <c r="C5" s="119"/>
      <c r="D5" s="119">
        <f>('2026-2030年盈利测算表'!Q48)*10000</f>
        <v>0</v>
      </c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9.5" customHeight="1">
      <c r="A6" s="119">
        <v>2028</v>
      </c>
      <c r="B6" s="119"/>
      <c r="C6" s="119"/>
      <c r="D6" s="119">
        <f>('2026-2030年盈利测算表'!S48)*10000</f>
        <v>0</v>
      </c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9.5" customHeight="1">
      <c r="A7" s="119">
        <v>2029</v>
      </c>
      <c r="B7" s="119"/>
      <c r="C7" s="119"/>
      <c r="D7" s="119">
        <f>('2026-2030年盈利测算表'!U48)*10000</f>
        <v>0</v>
      </c>
      <c r="E7" s="119"/>
      <c r="F7" s="119"/>
      <c r="G7" s="119"/>
      <c r="H7" s="119"/>
      <c r="I7" s="119"/>
      <c r="J7" s="119"/>
      <c r="K7" s="119"/>
      <c r="L7" s="119"/>
      <c r="M7" s="119"/>
    </row>
    <row r="8" spans="1:13" ht="19.5" customHeight="1">
      <c r="A8" s="119">
        <v>2030</v>
      </c>
      <c r="B8" s="119"/>
      <c r="C8" s="119"/>
      <c r="D8" s="119">
        <f>('2026-2030年盈利测算表'!W48)*10000</f>
        <v>0</v>
      </c>
      <c r="E8" s="119"/>
      <c r="F8" s="119"/>
      <c r="G8" s="119"/>
      <c r="H8" s="119"/>
      <c r="I8" s="119"/>
      <c r="J8" s="119"/>
      <c r="K8" s="119"/>
      <c r="L8" s="119"/>
      <c r="M8" s="119"/>
    </row>
    <row r="10" spans="1:13" ht="29.25" customHeight="1">
      <c r="A10" s="1204" t="s">
        <v>613</v>
      </c>
      <c r="B10" s="1204"/>
      <c r="C10" s="1204"/>
      <c r="D10" s="1204"/>
      <c r="E10" s="1204"/>
      <c r="F10" s="1204"/>
      <c r="G10" s="1204"/>
      <c r="H10" s="1204"/>
      <c r="I10" s="1204"/>
      <c r="J10" s="1204"/>
      <c r="K10" s="1204"/>
      <c r="L10" s="1204"/>
      <c r="M10" s="1204"/>
    </row>
    <row r="11" spans="1:13" s="117" customFormat="1" ht="39" customHeight="1">
      <c r="A11" s="115" t="s">
        <v>369</v>
      </c>
      <c r="B11" s="115" t="s">
        <v>601</v>
      </c>
      <c r="C11" s="115" t="s">
        <v>602</v>
      </c>
      <c r="D11" s="115" t="s">
        <v>603</v>
      </c>
      <c r="E11" s="115" t="s">
        <v>604</v>
      </c>
      <c r="F11" s="115" t="s">
        <v>605</v>
      </c>
      <c r="G11" s="115" t="s">
        <v>606</v>
      </c>
      <c r="H11" s="115" t="s">
        <v>607</v>
      </c>
      <c r="I11" s="115" t="s">
        <v>608</v>
      </c>
      <c r="J11" s="115" t="s">
        <v>609</v>
      </c>
      <c r="K11" s="115" t="s">
        <v>610</v>
      </c>
      <c r="L11" s="115" t="s">
        <v>611</v>
      </c>
      <c r="M11" s="115" t="s">
        <v>612</v>
      </c>
    </row>
    <row r="12" spans="1:13" ht="19.5" customHeight="1">
      <c r="A12" s="119">
        <v>2025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</row>
    <row r="13" spans="1:13" ht="19.5" customHeight="1">
      <c r="A13" s="119">
        <v>2026</v>
      </c>
      <c r="B13" s="119"/>
      <c r="C13" s="119"/>
      <c r="D13" s="119">
        <f>('2026-2030年盈利测算表'!O48)*10000</f>
        <v>-9.9999999999999734</v>
      </c>
      <c r="E13" s="119"/>
      <c r="F13" s="119"/>
      <c r="G13" s="119"/>
      <c r="H13" s="119"/>
      <c r="I13" s="119"/>
      <c r="J13" s="119"/>
      <c r="K13" s="119"/>
      <c r="L13" s="119"/>
      <c r="M13" s="119"/>
    </row>
    <row r="14" spans="1:13" ht="19.5" customHeight="1">
      <c r="A14" s="119">
        <v>2027</v>
      </c>
      <c r="B14" s="119"/>
      <c r="C14" s="119"/>
      <c r="D14" s="119">
        <f>('2026-2030年盈利测算表'!Q48)*10000</f>
        <v>0</v>
      </c>
      <c r="E14" s="119"/>
      <c r="F14" s="119"/>
      <c r="G14" s="119"/>
      <c r="H14" s="119"/>
      <c r="I14" s="119"/>
      <c r="J14" s="119"/>
      <c r="K14" s="119"/>
      <c r="L14" s="119"/>
      <c r="M14" s="119"/>
    </row>
    <row r="15" spans="1:13" ht="19.5" customHeight="1">
      <c r="A15" s="119">
        <v>2028</v>
      </c>
      <c r="B15" s="119"/>
      <c r="C15" s="119"/>
      <c r="D15" s="119">
        <f>('2026-2030年盈利测算表'!S48)*10000</f>
        <v>0</v>
      </c>
      <c r="E15" s="119"/>
      <c r="F15" s="119"/>
      <c r="G15" s="119"/>
      <c r="H15" s="119"/>
      <c r="I15" s="119"/>
      <c r="J15" s="119"/>
      <c r="K15" s="119"/>
      <c r="L15" s="119"/>
      <c r="M15" s="119"/>
    </row>
    <row r="16" spans="1:13" ht="19.5" customHeight="1">
      <c r="A16" s="119">
        <v>2029</v>
      </c>
      <c r="B16" s="119"/>
      <c r="C16" s="119"/>
      <c r="D16" s="119">
        <f>('2026-2030年盈利测算表'!U48)*10000</f>
        <v>0</v>
      </c>
      <c r="E16" s="119"/>
      <c r="F16" s="119"/>
      <c r="G16" s="119"/>
      <c r="H16" s="119"/>
      <c r="I16" s="119"/>
      <c r="J16" s="119"/>
      <c r="K16" s="119"/>
      <c r="L16" s="119"/>
      <c r="M16" s="119"/>
    </row>
    <row r="17" spans="1:16" ht="19.5" customHeight="1">
      <c r="A17" s="119">
        <v>2030</v>
      </c>
      <c r="B17" s="119"/>
      <c r="C17" s="119"/>
      <c r="D17" s="119">
        <f>('2026-2030年盈利测算表'!W48)*10000</f>
        <v>0</v>
      </c>
      <c r="E17" s="119"/>
      <c r="F17" s="119"/>
      <c r="G17" s="119"/>
      <c r="H17" s="119"/>
      <c r="I17" s="119"/>
      <c r="J17" s="119"/>
      <c r="K17" s="119"/>
      <c r="L17" s="119"/>
      <c r="M17" s="119"/>
    </row>
    <row r="27" spans="1:16" ht="16.149999999999999">
      <c r="A27" s="1203" t="s">
        <v>614</v>
      </c>
      <c r="B27" s="1201" t="s">
        <v>615</v>
      </c>
      <c r="C27" s="1201"/>
      <c r="D27" s="1201"/>
      <c r="E27" s="1201" t="s">
        <v>616</v>
      </c>
      <c r="F27" s="1202"/>
      <c r="G27" s="1201" t="s">
        <v>617</v>
      </c>
      <c r="H27" s="1202"/>
      <c r="I27" s="1201" t="s">
        <v>618</v>
      </c>
      <c r="J27" s="1202"/>
      <c r="K27" s="1201" t="s">
        <v>619</v>
      </c>
      <c r="L27" s="1202"/>
      <c r="M27" s="1201" t="s">
        <v>620</v>
      </c>
      <c r="N27" s="1202"/>
      <c r="O27" s="1201" t="s">
        <v>621</v>
      </c>
      <c r="P27" s="1202"/>
    </row>
    <row r="28" spans="1:16" ht="16.149999999999999">
      <c r="A28" s="1202"/>
      <c r="B28" s="120" t="s">
        <v>622</v>
      </c>
      <c r="C28" s="120" t="s">
        <v>623</v>
      </c>
      <c r="D28" s="120" t="s">
        <v>624</v>
      </c>
      <c r="E28" s="120" t="s">
        <v>622</v>
      </c>
      <c r="F28" s="120" t="s">
        <v>623</v>
      </c>
      <c r="G28" s="120" t="s">
        <v>622</v>
      </c>
      <c r="H28" s="120" t="s">
        <v>623</v>
      </c>
      <c r="I28" s="120" t="s">
        <v>622</v>
      </c>
      <c r="J28" s="120" t="s">
        <v>623</v>
      </c>
      <c r="K28" s="120" t="s">
        <v>622</v>
      </c>
      <c r="L28" s="120" t="s">
        <v>623</v>
      </c>
      <c r="M28" s="120" t="s">
        <v>622</v>
      </c>
      <c r="N28" s="120" t="s">
        <v>623</v>
      </c>
      <c r="O28" s="120" t="s">
        <v>622</v>
      </c>
      <c r="P28" s="120" t="s">
        <v>623</v>
      </c>
    </row>
    <row r="29" spans="1:16">
      <c r="A29" s="122">
        <v>2025</v>
      </c>
      <c r="B29" s="123">
        <v>1763304</v>
      </c>
      <c r="C29" s="123">
        <v>371830</v>
      </c>
      <c r="D29" s="124">
        <v>0.118273678042172</v>
      </c>
      <c r="E29" s="123">
        <v>332900</v>
      </c>
      <c r="F29" s="123">
        <v>42026</v>
      </c>
      <c r="G29" s="123">
        <v>376717</v>
      </c>
      <c r="H29" s="123">
        <v>13618</v>
      </c>
      <c r="I29" s="123">
        <v>384799</v>
      </c>
      <c r="J29" s="123">
        <v>3494</v>
      </c>
      <c r="K29" s="123">
        <v>324342</v>
      </c>
      <c r="L29" s="123">
        <v>131174</v>
      </c>
      <c r="M29" s="123">
        <v>221527</v>
      </c>
      <c r="N29" s="123">
        <v>138315</v>
      </c>
      <c r="O29" s="123">
        <v>123018</v>
      </c>
      <c r="P29" s="123">
        <v>43203</v>
      </c>
    </row>
    <row r="30" spans="1:16">
      <c r="A30" s="122">
        <v>2024</v>
      </c>
      <c r="B30" s="123">
        <v>1576809</v>
      </c>
      <c r="C30" s="123">
        <v>349085</v>
      </c>
      <c r="D30" s="124">
        <v>0.130539742174169</v>
      </c>
      <c r="E30" s="123">
        <v>299500</v>
      </c>
      <c r="F30" s="123">
        <v>38221</v>
      </c>
      <c r="G30" s="123">
        <v>328310</v>
      </c>
      <c r="H30" s="123">
        <v>12359</v>
      </c>
      <c r="I30" s="123">
        <v>332580</v>
      </c>
      <c r="J30" s="123">
        <v>3494</v>
      </c>
      <c r="K30" s="123">
        <v>295585</v>
      </c>
      <c r="L30" s="123">
        <v>116835</v>
      </c>
      <c r="M30" s="123">
        <v>199054</v>
      </c>
      <c r="N30" s="123">
        <v>144155</v>
      </c>
      <c r="O30" s="123">
        <v>121779</v>
      </c>
      <c r="P30" s="123">
        <v>34021</v>
      </c>
    </row>
    <row r="31" spans="1:16">
      <c r="A31" s="122">
        <v>2023</v>
      </c>
      <c r="B31" s="123">
        <v>1394740</v>
      </c>
      <c r="C31" s="123">
        <v>335867</v>
      </c>
      <c r="D31" s="124">
        <v>3.9193465346682103E-2</v>
      </c>
      <c r="E31" s="123">
        <v>267954</v>
      </c>
      <c r="F31" s="123">
        <v>31156</v>
      </c>
      <c r="G31" s="123">
        <v>276117</v>
      </c>
      <c r="H31" s="123">
        <v>11514</v>
      </c>
      <c r="I31" s="123">
        <v>281574</v>
      </c>
      <c r="J31" s="123">
        <v>3494</v>
      </c>
      <c r="K31" s="123">
        <v>239238</v>
      </c>
      <c r="L31" s="123">
        <v>103069</v>
      </c>
      <c r="M31" s="123">
        <v>205771</v>
      </c>
      <c r="N31" s="123">
        <v>153079</v>
      </c>
      <c r="O31" s="123">
        <v>124086</v>
      </c>
      <c r="P31" s="123">
        <v>33555</v>
      </c>
    </row>
    <row r="32" spans="1:16">
      <c r="A32" s="122">
        <v>2022</v>
      </c>
      <c r="B32" s="123">
        <v>1342137</v>
      </c>
      <c r="C32" s="123">
        <v>310416</v>
      </c>
      <c r="D32" s="124">
        <v>-1.16219037125331E-4</v>
      </c>
      <c r="E32" s="123">
        <v>276520</v>
      </c>
      <c r="F32" s="123">
        <v>29738</v>
      </c>
      <c r="G32" s="123">
        <v>260351</v>
      </c>
      <c r="H32" s="123">
        <v>10491</v>
      </c>
      <c r="I32" s="123">
        <v>250509</v>
      </c>
      <c r="J32" s="123">
        <v>3356</v>
      </c>
      <c r="K32" s="123">
        <v>211381</v>
      </c>
      <c r="L32" s="123">
        <v>89699</v>
      </c>
      <c r="M32" s="123">
        <v>200295</v>
      </c>
      <c r="N32" s="123">
        <v>145048</v>
      </c>
      <c r="O32" s="123">
        <v>143081</v>
      </c>
      <c r="P32" s="123">
        <v>32084</v>
      </c>
    </row>
    <row r="33" spans="1:16">
      <c r="A33" s="122">
        <v>2021</v>
      </c>
      <c r="B33" s="123">
        <v>1342293</v>
      </c>
      <c r="C33" s="123">
        <v>272011</v>
      </c>
      <c r="D33" s="124">
        <v>0.108412434300436</v>
      </c>
      <c r="E33" s="123">
        <v>290030</v>
      </c>
      <c r="F33" s="123">
        <v>30374</v>
      </c>
      <c r="G33" s="123">
        <v>257073</v>
      </c>
      <c r="H33" s="123">
        <v>9175</v>
      </c>
      <c r="I33" s="123">
        <v>232280</v>
      </c>
      <c r="J33" s="123">
        <v>2477</v>
      </c>
      <c r="K33" s="123">
        <v>205488</v>
      </c>
      <c r="L33" s="123">
        <v>74845</v>
      </c>
      <c r="M33" s="123">
        <v>197639</v>
      </c>
      <c r="N33" s="123">
        <v>124117</v>
      </c>
      <c r="O33" s="123">
        <v>159784</v>
      </c>
      <c r="P33" s="123">
        <v>31023</v>
      </c>
    </row>
    <row r="34" spans="1:16">
      <c r="A34" s="122">
        <v>2020</v>
      </c>
      <c r="B34" s="123">
        <v>1211005</v>
      </c>
      <c r="C34" s="123">
        <v>224413</v>
      </c>
      <c r="D34" s="124">
        <v>8.4939383405781901E-2</v>
      </c>
      <c r="E34" s="123">
        <v>258600</v>
      </c>
      <c r="F34" s="123">
        <v>29301</v>
      </c>
      <c r="G34" s="123">
        <v>202680</v>
      </c>
      <c r="H34" s="123">
        <v>7402</v>
      </c>
      <c r="I34" s="123">
        <v>216801</v>
      </c>
      <c r="J34" s="123">
        <v>1915</v>
      </c>
      <c r="K34" s="123">
        <v>204890</v>
      </c>
      <c r="L34" s="123">
        <v>58424</v>
      </c>
      <c r="M34" s="123">
        <v>159750</v>
      </c>
      <c r="N34" s="123">
        <v>96818</v>
      </c>
      <c r="O34" s="123">
        <v>168284</v>
      </c>
      <c r="P34" s="123">
        <v>30553</v>
      </c>
    </row>
    <row r="38" spans="1:16" ht="31.5">
      <c r="A38" s="125" t="s">
        <v>369</v>
      </c>
      <c r="B38" s="126" t="s">
        <v>625</v>
      </c>
      <c r="C38" s="126" t="s">
        <v>626</v>
      </c>
      <c r="D38" s="126" t="s">
        <v>627</v>
      </c>
      <c r="E38" s="126" t="s">
        <v>628</v>
      </c>
      <c r="F38" s="126" t="s">
        <v>629</v>
      </c>
      <c r="G38" s="126" t="s">
        <v>630</v>
      </c>
      <c r="H38" s="126" t="s">
        <v>631</v>
      </c>
    </row>
    <row r="39" spans="1:16" ht="122.25" customHeight="1">
      <c r="A39" s="127">
        <v>2026</v>
      </c>
      <c r="B39" s="128">
        <v>1.3</v>
      </c>
      <c r="C39" s="128">
        <v>1.85</v>
      </c>
      <c r="D39" s="128">
        <v>1.6</v>
      </c>
      <c r="E39" s="128">
        <v>2.1</v>
      </c>
      <c r="F39" s="129" t="s">
        <v>632</v>
      </c>
      <c r="G39" s="130" t="s">
        <v>633</v>
      </c>
      <c r="H39" s="130" t="s">
        <v>634</v>
      </c>
    </row>
    <row r="40" spans="1:16" ht="94.5">
      <c r="A40" s="127">
        <v>2027</v>
      </c>
      <c r="B40" s="128">
        <v>1.3</v>
      </c>
      <c r="C40" s="128">
        <v>1.9</v>
      </c>
      <c r="D40" s="128">
        <v>1.6</v>
      </c>
      <c r="E40" s="128">
        <v>2.1</v>
      </c>
      <c r="F40" s="129" t="s">
        <v>635</v>
      </c>
      <c r="G40" s="130" t="s">
        <v>636</v>
      </c>
      <c r="H40" s="130" t="s">
        <v>637</v>
      </c>
    </row>
    <row r="41" spans="1:16" ht="110.25">
      <c r="A41" s="127">
        <v>2028</v>
      </c>
      <c r="B41" s="128">
        <v>1.2</v>
      </c>
      <c r="C41" s="128">
        <v>1.75</v>
      </c>
      <c r="D41" s="128">
        <v>1.45</v>
      </c>
      <c r="E41" s="128">
        <v>1.9</v>
      </c>
      <c r="F41" s="129" t="s">
        <v>638</v>
      </c>
      <c r="G41" s="130" t="s">
        <v>639</v>
      </c>
      <c r="H41" s="130" t="s">
        <v>640</v>
      </c>
    </row>
    <row r="42" spans="1:16" ht="78.75">
      <c r="A42" s="127">
        <v>2029</v>
      </c>
      <c r="B42" s="128">
        <v>1.2</v>
      </c>
      <c r="C42" s="128">
        <v>1.75</v>
      </c>
      <c r="D42" s="128">
        <v>1.45</v>
      </c>
      <c r="E42" s="128">
        <v>1.9</v>
      </c>
      <c r="F42" s="129" t="s">
        <v>641</v>
      </c>
      <c r="G42" s="130"/>
      <c r="H42" s="131"/>
    </row>
    <row r="43" spans="1:16" ht="94.5">
      <c r="A43" s="127">
        <v>2030</v>
      </c>
      <c r="B43" s="128">
        <v>1.2</v>
      </c>
      <c r="C43" s="128">
        <v>1.7</v>
      </c>
      <c r="D43" s="128">
        <v>1.4</v>
      </c>
      <c r="E43" s="128">
        <v>1.85</v>
      </c>
      <c r="F43" s="129" t="s">
        <v>642</v>
      </c>
      <c r="G43" s="132"/>
      <c r="H43" s="132"/>
    </row>
    <row r="57" spans="1:5" ht="63">
      <c r="A57" s="133" t="s">
        <v>369</v>
      </c>
      <c r="B57" s="134" t="s">
        <v>643</v>
      </c>
      <c r="C57" s="134" t="s">
        <v>644</v>
      </c>
      <c r="D57" s="134" t="s">
        <v>645</v>
      </c>
      <c r="E57" s="134" t="s">
        <v>646</v>
      </c>
    </row>
    <row r="58" spans="1:5" ht="47.25">
      <c r="A58" s="135">
        <v>2026</v>
      </c>
      <c r="B58" s="136" t="s">
        <v>647</v>
      </c>
      <c r="C58" s="136" t="s">
        <v>648</v>
      </c>
      <c r="D58" s="136" t="s">
        <v>649</v>
      </c>
      <c r="E58" s="137" t="s">
        <v>650</v>
      </c>
    </row>
    <row r="59" spans="1:5" ht="47.25">
      <c r="A59" s="135">
        <v>2027</v>
      </c>
      <c r="B59" s="136" t="s">
        <v>651</v>
      </c>
      <c r="C59" s="136" t="s">
        <v>652</v>
      </c>
      <c r="D59" s="136" t="s">
        <v>649</v>
      </c>
      <c r="E59" s="137" t="s">
        <v>653</v>
      </c>
    </row>
    <row r="60" spans="1:5" ht="47.25">
      <c r="A60" s="135">
        <v>2028</v>
      </c>
      <c r="B60" s="136" t="s">
        <v>654</v>
      </c>
      <c r="C60" s="136" t="s">
        <v>655</v>
      </c>
      <c r="D60" s="136" t="s">
        <v>656</v>
      </c>
      <c r="E60" s="137" t="s">
        <v>657</v>
      </c>
    </row>
    <row r="61" spans="1:5" ht="47.25">
      <c r="A61" s="135">
        <v>2029</v>
      </c>
      <c r="B61" s="136" t="s">
        <v>658</v>
      </c>
      <c r="C61" s="136" t="s">
        <v>655</v>
      </c>
      <c r="D61" s="136" t="s">
        <v>656</v>
      </c>
      <c r="E61" s="137" t="s">
        <v>659</v>
      </c>
    </row>
    <row r="62" spans="1:5" ht="47.25">
      <c r="A62" s="135">
        <v>2030</v>
      </c>
      <c r="B62" s="136" t="s">
        <v>660</v>
      </c>
      <c r="C62" s="136" t="s">
        <v>661</v>
      </c>
      <c r="D62" s="136" t="s">
        <v>652</v>
      </c>
      <c r="E62" s="137" t="s">
        <v>662</v>
      </c>
    </row>
    <row r="65" spans="1:3" ht="15.75">
      <c r="A65" s="125" t="s">
        <v>369</v>
      </c>
      <c r="B65" s="126" t="s">
        <v>663</v>
      </c>
      <c r="C65" s="126" t="s">
        <v>664</v>
      </c>
    </row>
    <row r="66" spans="1:3" ht="47.25">
      <c r="A66" s="138" t="s">
        <v>4</v>
      </c>
      <c r="B66" s="139" t="s">
        <v>665</v>
      </c>
      <c r="C66" s="129" t="s">
        <v>666</v>
      </c>
    </row>
    <row r="67" spans="1:3" ht="78.75">
      <c r="A67" s="138" t="s">
        <v>5</v>
      </c>
      <c r="B67" s="139" t="s">
        <v>667</v>
      </c>
      <c r="C67" s="129" t="s">
        <v>668</v>
      </c>
    </row>
    <row r="68" spans="1:3" ht="63">
      <c r="A68" s="138" t="s">
        <v>6</v>
      </c>
      <c r="B68" s="139" t="s">
        <v>669</v>
      </c>
      <c r="C68" s="129" t="s">
        <v>670</v>
      </c>
    </row>
  </sheetData>
  <mergeCells count="10">
    <mergeCell ref="O27:P27"/>
    <mergeCell ref="A27:A28"/>
    <mergeCell ref="A1:M1"/>
    <mergeCell ref="A10:M10"/>
    <mergeCell ref="B27:D27"/>
    <mergeCell ref="E27:F27"/>
    <mergeCell ref="G27:H27"/>
    <mergeCell ref="I27:J27"/>
    <mergeCell ref="K27:L27"/>
    <mergeCell ref="M27:N27"/>
  </mergeCells>
  <phoneticPr fontId="10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7">
    <tabColor theme="2" tint="-9.9978637043366805E-2"/>
  </sheetPr>
  <dimension ref="A1:WVW63"/>
  <sheetViews>
    <sheetView workbookViewId="0">
      <selection activeCell="S27" sqref="S27"/>
    </sheetView>
  </sheetViews>
  <sheetFormatPr defaultColWidth="9.1328125" defaultRowHeight="13.5"/>
  <cols>
    <col min="1" max="1" width="3" customWidth="1"/>
    <col min="2" max="2" width="19.86328125" customWidth="1"/>
    <col min="3" max="3" width="33.73046875" customWidth="1"/>
    <col min="4" max="4" width="20.73046875" customWidth="1"/>
    <col min="5" max="5" width="18.1328125" customWidth="1"/>
    <col min="6" max="6" width="9.59765625" customWidth="1"/>
    <col min="7" max="7" width="13.86328125" customWidth="1"/>
    <col min="8" max="8" width="20.265625" hidden="1" customWidth="1"/>
    <col min="9" max="9" width="18.59765625" hidden="1" customWidth="1"/>
    <col min="10" max="10" width="9.1328125" hidden="1" customWidth="1"/>
    <col min="11" max="11" width="8.1328125" hidden="1" customWidth="1"/>
    <col min="12" max="12" width="20.73046875" hidden="1" customWidth="1"/>
    <col min="13" max="13" width="18.265625" hidden="1" customWidth="1"/>
    <col min="14" max="14" width="7.46484375" hidden="1" customWidth="1"/>
    <col min="15" max="15" width="8.1328125" hidden="1" customWidth="1"/>
    <col min="16" max="16" width="22.46484375" customWidth="1"/>
    <col min="17" max="17" width="17.86328125" customWidth="1"/>
    <col min="18" max="18" width="7.46484375" customWidth="1"/>
    <col min="19" max="19" width="8.1328125" customWidth="1"/>
    <col min="257" max="257" width="3" customWidth="1"/>
    <col min="258" max="258" width="19.86328125" customWidth="1"/>
    <col min="259" max="259" width="33.73046875" customWidth="1"/>
    <col min="260" max="260" width="20.73046875" customWidth="1"/>
    <col min="261" max="261" width="18.1328125" customWidth="1"/>
    <col min="262" max="262" width="9.59765625" customWidth="1"/>
    <col min="263" max="263" width="13.86328125" customWidth="1"/>
    <col min="264" max="271" width="9.1328125" hidden="1" customWidth="1"/>
    <col min="272" max="272" width="22.46484375" customWidth="1"/>
    <col min="273" max="273" width="17.86328125" customWidth="1"/>
    <col min="274" max="274" width="7.46484375" customWidth="1"/>
    <col min="275" max="275" width="8.1328125" customWidth="1"/>
    <col min="513" max="513" width="3" customWidth="1"/>
    <col min="514" max="514" width="19.86328125" customWidth="1"/>
    <col min="515" max="515" width="33.73046875" customWidth="1"/>
    <col min="516" max="516" width="20.73046875" customWidth="1"/>
    <col min="517" max="517" width="18.1328125" customWidth="1"/>
    <col min="518" max="518" width="9.59765625" customWidth="1"/>
    <col min="519" max="519" width="13.86328125" customWidth="1"/>
    <col min="520" max="527" width="9.1328125" hidden="1" customWidth="1"/>
    <col min="528" max="528" width="22.46484375" customWidth="1"/>
    <col min="529" max="529" width="17.86328125" customWidth="1"/>
    <col min="530" max="530" width="7.46484375" customWidth="1"/>
    <col min="531" max="531" width="8.1328125" customWidth="1"/>
    <col min="769" max="769" width="3" customWidth="1"/>
    <col min="770" max="770" width="19.86328125" customWidth="1"/>
    <col min="771" max="771" width="33.73046875" customWidth="1"/>
    <col min="772" max="772" width="20.73046875" customWidth="1"/>
    <col min="773" max="773" width="18.1328125" customWidth="1"/>
    <col min="774" max="774" width="9.59765625" customWidth="1"/>
    <col min="775" max="775" width="13.86328125" customWidth="1"/>
    <col min="776" max="783" width="9.1328125" hidden="1" customWidth="1"/>
    <col min="784" max="784" width="22.46484375" customWidth="1"/>
    <col min="785" max="785" width="17.86328125" customWidth="1"/>
    <col min="786" max="786" width="7.46484375" customWidth="1"/>
    <col min="787" max="787" width="8.1328125" customWidth="1"/>
    <col min="1025" max="1025" width="3" customWidth="1"/>
    <col min="1026" max="1026" width="19.86328125" customWidth="1"/>
    <col min="1027" max="1027" width="33.73046875" customWidth="1"/>
    <col min="1028" max="1028" width="20.73046875" customWidth="1"/>
    <col min="1029" max="1029" width="18.1328125" customWidth="1"/>
    <col min="1030" max="1030" width="9.59765625" customWidth="1"/>
    <col min="1031" max="1031" width="13.86328125" customWidth="1"/>
    <col min="1032" max="1039" width="9.1328125" hidden="1" customWidth="1"/>
    <col min="1040" max="1040" width="22.46484375" customWidth="1"/>
    <col min="1041" max="1041" width="17.86328125" customWidth="1"/>
    <col min="1042" max="1042" width="7.46484375" customWidth="1"/>
    <col min="1043" max="1043" width="8.1328125" customWidth="1"/>
    <col min="1281" max="1281" width="3" customWidth="1"/>
    <col min="1282" max="1282" width="19.86328125" customWidth="1"/>
    <col min="1283" max="1283" width="33.73046875" customWidth="1"/>
    <col min="1284" max="1284" width="20.73046875" customWidth="1"/>
    <col min="1285" max="1285" width="18.1328125" customWidth="1"/>
    <col min="1286" max="1286" width="9.59765625" customWidth="1"/>
    <col min="1287" max="1287" width="13.86328125" customWidth="1"/>
    <col min="1288" max="1295" width="9.1328125" hidden="1" customWidth="1"/>
    <col min="1296" max="1296" width="22.46484375" customWidth="1"/>
    <col min="1297" max="1297" width="17.86328125" customWidth="1"/>
    <col min="1298" max="1298" width="7.46484375" customWidth="1"/>
    <col min="1299" max="1299" width="8.1328125" customWidth="1"/>
    <col min="1537" max="1537" width="3" customWidth="1"/>
    <col min="1538" max="1538" width="19.86328125" customWidth="1"/>
    <col min="1539" max="1539" width="33.73046875" customWidth="1"/>
    <col min="1540" max="1540" width="20.73046875" customWidth="1"/>
    <col min="1541" max="1541" width="18.1328125" customWidth="1"/>
    <col min="1542" max="1542" width="9.59765625" customWidth="1"/>
    <col min="1543" max="1543" width="13.86328125" customWidth="1"/>
    <col min="1544" max="1551" width="9.1328125" hidden="1" customWidth="1"/>
    <col min="1552" max="1552" width="22.46484375" customWidth="1"/>
    <col min="1553" max="1553" width="17.86328125" customWidth="1"/>
    <col min="1554" max="1554" width="7.46484375" customWidth="1"/>
    <col min="1555" max="1555" width="8.1328125" customWidth="1"/>
    <col min="1793" max="1793" width="3" customWidth="1"/>
    <col min="1794" max="1794" width="19.86328125" customWidth="1"/>
    <col min="1795" max="1795" width="33.73046875" customWidth="1"/>
    <col min="1796" max="1796" width="20.73046875" customWidth="1"/>
    <col min="1797" max="1797" width="18.1328125" customWidth="1"/>
    <col min="1798" max="1798" width="9.59765625" customWidth="1"/>
    <col min="1799" max="1799" width="13.86328125" customWidth="1"/>
    <col min="1800" max="1807" width="9.1328125" hidden="1" customWidth="1"/>
    <col min="1808" max="1808" width="22.46484375" customWidth="1"/>
    <col min="1809" max="1809" width="17.86328125" customWidth="1"/>
    <col min="1810" max="1810" width="7.46484375" customWidth="1"/>
    <col min="1811" max="1811" width="8.1328125" customWidth="1"/>
    <col min="2049" max="2049" width="3" customWidth="1"/>
    <col min="2050" max="2050" width="19.86328125" customWidth="1"/>
    <col min="2051" max="2051" width="33.73046875" customWidth="1"/>
    <col min="2052" max="2052" width="20.73046875" customWidth="1"/>
    <col min="2053" max="2053" width="18.1328125" customWidth="1"/>
    <col min="2054" max="2054" width="9.59765625" customWidth="1"/>
    <col min="2055" max="2055" width="13.86328125" customWidth="1"/>
    <col min="2056" max="2063" width="9.1328125" hidden="1" customWidth="1"/>
    <col min="2064" max="2064" width="22.46484375" customWidth="1"/>
    <col min="2065" max="2065" width="17.86328125" customWidth="1"/>
    <col min="2066" max="2066" width="7.46484375" customWidth="1"/>
    <col min="2067" max="2067" width="8.1328125" customWidth="1"/>
    <col min="2305" max="2305" width="3" customWidth="1"/>
    <col min="2306" max="2306" width="19.86328125" customWidth="1"/>
    <col min="2307" max="2307" width="33.73046875" customWidth="1"/>
    <col min="2308" max="2308" width="20.73046875" customWidth="1"/>
    <col min="2309" max="2309" width="18.1328125" customWidth="1"/>
    <col min="2310" max="2310" width="9.59765625" customWidth="1"/>
    <col min="2311" max="2311" width="13.86328125" customWidth="1"/>
    <col min="2312" max="2319" width="9.1328125" hidden="1" customWidth="1"/>
    <col min="2320" max="2320" width="22.46484375" customWidth="1"/>
    <col min="2321" max="2321" width="17.86328125" customWidth="1"/>
    <col min="2322" max="2322" width="7.46484375" customWidth="1"/>
    <col min="2323" max="2323" width="8.1328125" customWidth="1"/>
    <col min="2561" max="2561" width="3" customWidth="1"/>
    <col min="2562" max="2562" width="19.86328125" customWidth="1"/>
    <col min="2563" max="2563" width="33.73046875" customWidth="1"/>
    <col min="2564" max="2564" width="20.73046875" customWidth="1"/>
    <col min="2565" max="2565" width="18.1328125" customWidth="1"/>
    <col min="2566" max="2566" width="9.59765625" customWidth="1"/>
    <col min="2567" max="2567" width="13.86328125" customWidth="1"/>
    <col min="2568" max="2575" width="9.1328125" hidden="1" customWidth="1"/>
    <col min="2576" max="2576" width="22.46484375" customWidth="1"/>
    <col min="2577" max="2577" width="17.86328125" customWidth="1"/>
    <col min="2578" max="2578" width="7.46484375" customWidth="1"/>
    <col min="2579" max="2579" width="8.1328125" customWidth="1"/>
    <col min="2817" max="2817" width="3" customWidth="1"/>
    <col min="2818" max="2818" width="19.86328125" customWidth="1"/>
    <col min="2819" max="2819" width="33.73046875" customWidth="1"/>
    <col min="2820" max="2820" width="20.73046875" customWidth="1"/>
    <col min="2821" max="2821" width="18.1328125" customWidth="1"/>
    <col min="2822" max="2822" width="9.59765625" customWidth="1"/>
    <col min="2823" max="2823" width="13.86328125" customWidth="1"/>
    <col min="2824" max="2831" width="9.1328125" hidden="1" customWidth="1"/>
    <col min="2832" max="2832" width="22.46484375" customWidth="1"/>
    <col min="2833" max="2833" width="17.86328125" customWidth="1"/>
    <col min="2834" max="2834" width="7.46484375" customWidth="1"/>
    <col min="2835" max="2835" width="8.1328125" customWidth="1"/>
    <col min="3073" max="3073" width="3" customWidth="1"/>
    <col min="3074" max="3074" width="19.86328125" customWidth="1"/>
    <col min="3075" max="3075" width="33.73046875" customWidth="1"/>
    <col min="3076" max="3076" width="20.73046875" customWidth="1"/>
    <col min="3077" max="3077" width="18.1328125" customWidth="1"/>
    <col min="3078" max="3078" width="9.59765625" customWidth="1"/>
    <col min="3079" max="3079" width="13.86328125" customWidth="1"/>
    <col min="3080" max="3087" width="9.1328125" hidden="1" customWidth="1"/>
    <col min="3088" max="3088" width="22.46484375" customWidth="1"/>
    <col min="3089" max="3089" width="17.86328125" customWidth="1"/>
    <col min="3090" max="3090" width="7.46484375" customWidth="1"/>
    <col min="3091" max="3091" width="8.1328125" customWidth="1"/>
    <col min="3329" max="3329" width="3" customWidth="1"/>
    <col min="3330" max="3330" width="19.86328125" customWidth="1"/>
    <col min="3331" max="3331" width="33.73046875" customWidth="1"/>
    <col min="3332" max="3332" width="20.73046875" customWidth="1"/>
    <col min="3333" max="3333" width="18.1328125" customWidth="1"/>
    <col min="3334" max="3334" width="9.59765625" customWidth="1"/>
    <col min="3335" max="3335" width="13.86328125" customWidth="1"/>
    <col min="3336" max="3343" width="9.1328125" hidden="1" customWidth="1"/>
    <col min="3344" max="3344" width="22.46484375" customWidth="1"/>
    <col min="3345" max="3345" width="17.86328125" customWidth="1"/>
    <col min="3346" max="3346" width="7.46484375" customWidth="1"/>
    <col min="3347" max="3347" width="8.1328125" customWidth="1"/>
    <col min="3585" max="3585" width="3" customWidth="1"/>
    <col min="3586" max="3586" width="19.86328125" customWidth="1"/>
    <col min="3587" max="3587" width="33.73046875" customWidth="1"/>
    <col min="3588" max="3588" width="20.73046875" customWidth="1"/>
    <col min="3589" max="3589" width="18.1328125" customWidth="1"/>
    <col min="3590" max="3590" width="9.59765625" customWidth="1"/>
    <col min="3591" max="3591" width="13.86328125" customWidth="1"/>
    <col min="3592" max="3599" width="9.1328125" hidden="1" customWidth="1"/>
    <col min="3600" max="3600" width="22.46484375" customWidth="1"/>
    <col min="3601" max="3601" width="17.86328125" customWidth="1"/>
    <col min="3602" max="3602" width="7.46484375" customWidth="1"/>
    <col min="3603" max="3603" width="8.1328125" customWidth="1"/>
    <col min="3841" max="3841" width="3" customWidth="1"/>
    <col min="3842" max="3842" width="19.86328125" customWidth="1"/>
    <col min="3843" max="3843" width="33.73046875" customWidth="1"/>
    <col min="3844" max="3844" width="20.73046875" customWidth="1"/>
    <col min="3845" max="3845" width="18.1328125" customWidth="1"/>
    <col min="3846" max="3846" width="9.59765625" customWidth="1"/>
    <col min="3847" max="3847" width="13.86328125" customWidth="1"/>
    <col min="3848" max="3855" width="9.1328125" hidden="1" customWidth="1"/>
    <col min="3856" max="3856" width="22.46484375" customWidth="1"/>
    <col min="3857" max="3857" width="17.86328125" customWidth="1"/>
    <col min="3858" max="3858" width="7.46484375" customWidth="1"/>
    <col min="3859" max="3859" width="8.1328125" customWidth="1"/>
    <col min="4097" max="4097" width="3" customWidth="1"/>
    <col min="4098" max="4098" width="19.86328125" customWidth="1"/>
    <col min="4099" max="4099" width="33.73046875" customWidth="1"/>
    <col min="4100" max="4100" width="20.73046875" customWidth="1"/>
    <col min="4101" max="4101" width="18.1328125" customWidth="1"/>
    <col min="4102" max="4102" width="9.59765625" customWidth="1"/>
    <col min="4103" max="4103" width="13.86328125" customWidth="1"/>
    <col min="4104" max="4111" width="9.1328125" hidden="1" customWidth="1"/>
    <col min="4112" max="4112" width="22.46484375" customWidth="1"/>
    <col min="4113" max="4113" width="17.86328125" customWidth="1"/>
    <col min="4114" max="4114" width="7.46484375" customWidth="1"/>
    <col min="4115" max="4115" width="8.1328125" customWidth="1"/>
    <col min="4353" max="4353" width="3" customWidth="1"/>
    <col min="4354" max="4354" width="19.86328125" customWidth="1"/>
    <col min="4355" max="4355" width="33.73046875" customWidth="1"/>
    <col min="4356" max="4356" width="20.73046875" customWidth="1"/>
    <col min="4357" max="4357" width="18.1328125" customWidth="1"/>
    <col min="4358" max="4358" width="9.59765625" customWidth="1"/>
    <col min="4359" max="4359" width="13.86328125" customWidth="1"/>
    <col min="4360" max="4367" width="9.1328125" hidden="1" customWidth="1"/>
    <col min="4368" max="4368" width="22.46484375" customWidth="1"/>
    <col min="4369" max="4369" width="17.86328125" customWidth="1"/>
    <col min="4370" max="4370" width="7.46484375" customWidth="1"/>
    <col min="4371" max="4371" width="8.1328125" customWidth="1"/>
    <col min="4609" max="4609" width="3" customWidth="1"/>
    <col min="4610" max="4610" width="19.86328125" customWidth="1"/>
    <col min="4611" max="4611" width="33.73046875" customWidth="1"/>
    <col min="4612" max="4612" width="20.73046875" customWidth="1"/>
    <col min="4613" max="4613" width="18.1328125" customWidth="1"/>
    <col min="4614" max="4614" width="9.59765625" customWidth="1"/>
    <col min="4615" max="4615" width="13.86328125" customWidth="1"/>
    <col min="4616" max="4623" width="9.1328125" hidden="1" customWidth="1"/>
    <col min="4624" max="4624" width="22.46484375" customWidth="1"/>
    <col min="4625" max="4625" width="17.86328125" customWidth="1"/>
    <col min="4626" max="4626" width="7.46484375" customWidth="1"/>
    <col min="4627" max="4627" width="8.1328125" customWidth="1"/>
    <col min="4865" max="4865" width="3" customWidth="1"/>
    <col min="4866" max="4866" width="19.86328125" customWidth="1"/>
    <col min="4867" max="4867" width="33.73046875" customWidth="1"/>
    <col min="4868" max="4868" width="20.73046875" customWidth="1"/>
    <col min="4869" max="4869" width="18.1328125" customWidth="1"/>
    <col min="4870" max="4870" width="9.59765625" customWidth="1"/>
    <col min="4871" max="4871" width="13.86328125" customWidth="1"/>
    <col min="4872" max="4879" width="9.1328125" hidden="1" customWidth="1"/>
    <col min="4880" max="4880" width="22.46484375" customWidth="1"/>
    <col min="4881" max="4881" width="17.86328125" customWidth="1"/>
    <col min="4882" max="4882" width="7.46484375" customWidth="1"/>
    <col min="4883" max="4883" width="8.1328125" customWidth="1"/>
    <col min="5121" max="5121" width="3" customWidth="1"/>
    <col min="5122" max="5122" width="19.86328125" customWidth="1"/>
    <col min="5123" max="5123" width="33.73046875" customWidth="1"/>
    <col min="5124" max="5124" width="20.73046875" customWidth="1"/>
    <col min="5125" max="5125" width="18.1328125" customWidth="1"/>
    <col min="5126" max="5126" width="9.59765625" customWidth="1"/>
    <col min="5127" max="5127" width="13.86328125" customWidth="1"/>
    <col min="5128" max="5135" width="9.1328125" hidden="1" customWidth="1"/>
    <col min="5136" max="5136" width="22.46484375" customWidth="1"/>
    <col min="5137" max="5137" width="17.86328125" customWidth="1"/>
    <col min="5138" max="5138" width="7.46484375" customWidth="1"/>
    <col min="5139" max="5139" width="8.1328125" customWidth="1"/>
    <col min="5377" max="5377" width="3" customWidth="1"/>
    <col min="5378" max="5378" width="19.86328125" customWidth="1"/>
    <col min="5379" max="5379" width="33.73046875" customWidth="1"/>
    <col min="5380" max="5380" width="20.73046875" customWidth="1"/>
    <col min="5381" max="5381" width="18.1328125" customWidth="1"/>
    <col min="5382" max="5382" width="9.59765625" customWidth="1"/>
    <col min="5383" max="5383" width="13.86328125" customWidth="1"/>
    <col min="5384" max="5391" width="9.1328125" hidden="1" customWidth="1"/>
    <col min="5392" max="5392" width="22.46484375" customWidth="1"/>
    <col min="5393" max="5393" width="17.86328125" customWidth="1"/>
    <col min="5394" max="5394" width="7.46484375" customWidth="1"/>
    <col min="5395" max="5395" width="8.1328125" customWidth="1"/>
    <col min="5633" max="5633" width="3" customWidth="1"/>
    <col min="5634" max="5634" width="19.86328125" customWidth="1"/>
    <col min="5635" max="5635" width="33.73046875" customWidth="1"/>
    <col min="5636" max="5636" width="20.73046875" customWidth="1"/>
    <col min="5637" max="5637" width="18.1328125" customWidth="1"/>
    <col min="5638" max="5638" width="9.59765625" customWidth="1"/>
    <col min="5639" max="5639" width="13.86328125" customWidth="1"/>
    <col min="5640" max="5647" width="9.1328125" hidden="1" customWidth="1"/>
    <col min="5648" max="5648" width="22.46484375" customWidth="1"/>
    <col min="5649" max="5649" width="17.86328125" customWidth="1"/>
    <col min="5650" max="5650" width="7.46484375" customWidth="1"/>
    <col min="5651" max="5651" width="8.1328125" customWidth="1"/>
    <col min="5889" max="5889" width="3" customWidth="1"/>
    <col min="5890" max="5890" width="19.86328125" customWidth="1"/>
    <col min="5891" max="5891" width="33.73046875" customWidth="1"/>
    <col min="5892" max="5892" width="20.73046875" customWidth="1"/>
    <col min="5893" max="5893" width="18.1328125" customWidth="1"/>
    <col min="5894" max="5894" width="9.59765625" customWidth="1"/>
    <col min="5895" max="5895" width="13.86328125" customWidth="1"/>
    <col min="5896" max="5903" width="9.1328125" hidden="1" customWidth="1"/>
    <col min="5904" max="5904" width="22.46484375" customWidth="1"/>
    <col min="5905" max="5905" width="17.86328125" customWidth="1"/>
    <col min="5906" max="5906" width="7.46484375" customWidth="1"/>
    <col min="5907" max="5907" width="8.1328125" customWidth="1"/>
    <col min="6145" max="6145" width="3" customWidth="1"/>
    <col min="6146" max="6146" width="19.86328125" customWidth="1"/>
    <col min="6147" max="6147" width="33.73046875" customWidth="1"/>
    <col min="6148" max="6148" width="20.73046875" customWidth="1"/>
    <col min="6149" max="6149" width="18.1328125" customWidth="1"/>
    <col min="6150" max="6150" width="9.59765625" customWidth="1"/>
    <col min="6151" max="6151" width="13.86328125" customWidth="1"/>
    <col min="6152" max="6159" width="9.1328125" hidden="1" customWidth="1"/>
    <col min="6160" max="6160" width="22.46484375" customWidth="1"/>
    <col min="6161" max="6161" width="17.86328125" customWidth="1"/>
    <col min="6162" max="6162" width="7.46484375" customWidth="1"/>
    <col min="6163" max="6163" width="8.1328125" customWidth="1"/>
    <col min="6401" max="6401" width="3" customWidth="1"/>
    <col min="6402" max="6402" width="19.86328125" customWidth="1"/>
    <col min="6403" max="6403" width="33.73046875" customWidth="1"/>
    <col min="6404" max="6404" width="20.73046875" customWidth="1"/>
    <col min="6405" max="6405" width="18.1328125" customWidth="1"/>
    <col min="6406" max="6406" width="9.59765625" customWidth="1"/>
    <col min="6407" max="6407" width="13.86328125" customWidth="1"/>
    <col min="6408" max="6415" width="9.1328125" hidden="1" customWidth="1"/>
    <col min="6416" max="6416" width="22.46484375" customWidth="1"/>
    <col min="6417" max="6417" width="17.86328125" customWidth="1"/>
    <col min="6418" max="6418" width="7.46484375" customWidth="1"/>
    <col min="6419" max="6419" width="8.1328125" customWidth="1"/>
    <col min="6657" max="6657" width="3" customWidth="1"/>
    <col min="6658" max="6658" width="19.86328125" customWidth="1"/>
    <col min="6659" max="6659" width="33.73046875" customWidth="1"/>
    <col min="6660" max="6660" width="20.73046875" customWidth="1"/>
    <col min="6661" max="6661" width="18.1328125" customWidth="1"/>
    <col min="6662" max="6662" width="9.59765625" customWidth="1"/>
    <col min="6663" max="6663" width="13.86328125" customWidth="1"/>
    <col min="6664" max="6671" width="9.1328125" hidden="1" customWidth="1"/>
    <col min="6672" max="6672" width="22.46484375" customWidth="1"/>
    <col min="6673" max="6673" width="17.86328125" customWidth="1"/>
    <col min="6674" max="6674" width="7.46484375" customWidth="1"/>
    <col min="6675" max="6675" width="8.1328125" customWidth="1"/>
    <col min="6913" max="6913" width="3" customWidth="1"/>
    <col min="6914" max="6914" width="19.86328125" customWidth="1"/>
    <col min="6915" max="6915" width="33.73046875" customWidth="1"/>
    <col min="6916" max="6916" width="20.73046875" customWidth="1"/>
    <col min="6917" max="6917" width="18.1328125" customWidth="1"/>
    <col min="6918" max="6918" width="9.59765625" customWidth="1"/>
    <col min="6919" max="6919" width="13.86328125" customWidth="1"/>
    <col min="6920" max="6927" width="9.1328125" hidden="1" customWidth="1"/>
    <col min="6928" max="6928" width="22.46484375" customWidth="1"/>
    <col min="6929" max="6929" width="17.86328125" customWidth="1"/>
    <col min="6930" max="6930" width="7.46484375" customWidth="1"/>
    <col min="6931" max="6931" width="8.1328125" customWidth="1"/>
    <col min="7169" max="7169" width="3" customWidth="1"/>
    <col min="7170" max="7170" width="19.86328125" customWidth="1"/>
    <col min="7171" max="7171" width="33.73046875" customWidth="1"/>
    <col min="7172" max="7172" width="20.73046875" customWidth="1"/>
    <col min="7173" max="7173" width="18.1328125" customWidth="1"/>
    <col min="7174" max="7174" width="9.59765625" customWidth="1"/>
    <col min="7175" max="7175" width="13.86328125" customWidth="1"/>
    <col min="7176" max="7183" width="9.1328125" hidden="1" customWidth="1"/>
    <col min="7184" max="7184" width="22.46484375" customWidth="1"/>
    <col min="7185" max="7185" width="17.86328125" customWidth="1"/>
    <col min="7186" max="7186" width="7.46484375" customWidth="1"/>
    <col min="7187" max="7187" width="8.1328125" customWidth="1"/>
    <col min="7425" max="7425" width="3" customWidth="1"/>
    <col min="7426" max="7426" width="19.86328125" customWidth="1"/>
    <col min="7427" max="7427" width="33.73046875" customWidth="1"/>
    <col min="7428" max="7428" width="20.73046875" customWidth="1"/>
    <col min="7429" max="7429" width="18.1328125" customWidth="1"/>
    <col min="7430" max="7430" width="9.59765625" customWidth="1"/>
    <col min="7431" max="7431" width="13.86328125" customWidth="1"/>
    <col min="7432" max="7439" width="9.1328125" hidden="1" customWidth="1"/>
    <col min="7440" max="7440" width="22.46484375" customWidth="1"/>
    <col min="7441" max="7441" width="17.86328125" customWidth="1"/>
    <col min="7442" max="7442" width="7.46484375" customWidth="1"/>
    <col min="7443" max="7443" width="8.1328125" customWidth="1"/>
    <col min="7681" max="7681" width="3" customWidth="1"/>
    <col min="7682" max="7682" width="19.86328125" customWidth="1"/>
    <col min="7683" max="7683" width="33.73046875" customWidth="1"/>
    <col min="7684" max="7684" width="20.73046875" customWidth="1"/>
    <col min="7685" max="7685" width="18.1328125" customWidth="1"/>
    <col min="7686" max="7686" width="9.59765625" customWidth="1"/>
    <col min="7687" max="7687" width="13.86328125" customWidth="1"/>
    <col min="7688" max="7695" width="9.1328125" hidden="1" customWidth="1"/>
    <col min="7696" max="7696" width="22.46484375" customWidth="1"/>
    <col min="7697" max="7697" width="17.86328125" customWidth="1"/>
    <col min="7698" max="7698" width="7.46484375" customWidth="1"/>
    <col min="7699" max="7699" width="8.1328125" customWidth="1"/>
    <col min="7937" max="7937" width="3" customWidth="1"/>
    <col min="7938" max="7938" width="19.86328125" customWidth="1"/>
    <col min="7939" max="7939" width="33.73046875" customWidth="1"/>
    <col min="7940" max="7940" width="20.73046875" customWidth="1"/>
    <col min="7941" max="7941" width="18.1328125" customWidth="1"/>
    <col min="7942" max="7942" width="9.59765625" customWidth="1"/>
    <col min="7943" max="7943" width="13.86328125" customWidth="1"/>
    <col min="7944" max="7951" width="9.1328125" hidden="1" customWidth="1"/>
    <col min="7952" max="7952" width="22.46484375" customWidth="1"/>
    <col min="7953" max="7953" width="17.86328125" customWidth="1"/>
    <col min="7954" max="7954" width="7.46484375" customWidth="1"/>
    <col min="7955" max="7955" width="8.1328125" customWidth="1"/>
    <col min="8193" max="8193" width="3" customWidth="1"/>
    <col min="8194" max="8194" width="19.86328125" customWidth="1"/>
    <col min="8195" max="8195" width="33.73046875" customWidth="1"/>
    <col min="8196" max="8196" width="20.73046875" customWidth="1"/>
    <col min="8197" max="8197" width="18.1328125" customWidth="1"/>
    <col min="8198" max="8198" width="9.59765625" customWidth="1"/>
    <col min="8199" max="8199" width="13.86328125" customWidth="1"/>
    <col min="8200" max="8207" width="9.1328125" hidden="1" customWidth="1"/>
    <col min="8208" max="8208" width="22.46484375" customWidth="1"/>
    <col min="8209" max="8209" width="17.86328125" customWidth="1"/>
    <col min="8210" max="8210" width="7.46484375" customWidth="1"/>
    <col min="8211" max="8211" width="8.1328125" customWidth="1"/>
    <col min="8449" max="8449" width="3" customWidth="1"/>
    <col min="8450" max="8450" width="19.86328125" customWidth="1"/>
    <col min="8451" max="8451" width="33.73046875" customWidth="1"/>
    <col min="8452" max="8452" width="20.73046875" customWidth="1"/>
    <col min="8453" max="8453" width="18.1328125" customWidth="1"/>
    <col min="8454" max="8454" width="9.59765625" customWidth="1"/>
    <col min="8455" max="8455" width="13.86328125" customWidth="1"/>
    <col min="8456" max="8463" width="9.1328125" hidden="1" customWidth="1"/>
    <col min="8464" max="8464" width="22.46484375" customWidth="1"/>
    <col min="8465" max="8465" width="17.86328125" customWidth="1"/>
    <col min="8466" max="8466" width="7.46484375" customWidth="1"/>
    <col min="8467" max="8467" width="8.1328125" customWidth="1"/>
    <col min="8705" max="8705" width="3" customWidth="1"/>
    <col min="8706" max="8706" width="19.86328125" customWidth="1"/>
    <col min="8707" max="8707" width="33.73046875" customWidth="1"/>
    <col min="8708" max="8708" width="20.73046875" customWidth="1"/>
    <col min="8709" max="8709" width="18.1328125" customWidth="1"/>
    <col min="8710" max="8710" width="9.59765625" customWidth="1"/>
    <col min="8711" max="8711" width="13.86328125" customWidth="1"/>
    <col min="8712" max="8719" width="9.1328125" hidden="1" customWidth="1"/>
    <col min="8720" max="8720" width="22.46484375" customWidth="1"/>
    <col min="8721" max="8721" width="17.86328125" customWidth="1"/>
    <col min="8722" max="8722" width="7.46484375" customWidth="1"/>
    <col min="8723" max="8723" width="8.1328125" customWidth="1"/>
    <col min="8961" max="8961" width="3" customWidth="1"/>
    <col min="8962" max="8962" width="19.86328125" customWidth="1"/>
    <col min="8963" max="8963" width="33.73046875" customWidth="1"/>
    <col min="8964" max="8964" width="20.73046875" customWidth="1"/>
    <col min="8965" max="8965" width="18.1328125" customWidth="1"/>
    <col min="8966" max="8966" width="9.59765625" customWidth="1"/>
    <col min="8967" max="8967" width="13.86328125" customWidth="1"/>
    <col min="8968" max="8975" width="9.1328125" hidden="1" customWidth="1"/>
    <col min="8976" max="8976" width="22.46484375" customWidth="1"/>
    <col min="8977" max="8977" width="17.86328125" customWidth="1"/>
    <col min="8978" max="8978" width="7.46484375" customWidth="1"/>
    <col min="8979" max="8979" width="8.1328125" customWidth="1"/>
    <col min="9217" max="9217" width="3" customWidth="1"/>
    <col min="9218" max="9218" width="19.86328125" customWidth="1"/>
    <col min="9219" max="9219" width="33.73046875" customWidth="1"/>
    <col min="9220" max="9220" width="20.73046875" customWidth="1"/>
    <col min="9221" max="9221" width="18.1328125" customWidth="1"/>
    <col min="9222" max="9222" width="9.59765625" customWidth="1"/>
    <col min="9223" max="9223" width="13.86328125" customWidth="1"/>
    <col min="9224" max="9231" width="9.1328125" hidden="1" customWidth="1"/>
    <col min="9232" max="9232" width="22.46484375" customWidth="1"/>
    <col min="9233" max="9233" width="17.86328125" customWidth="1"/>
    <col min="9234" max="9234" width="7.46484375" customWidth="1"/>
    <col min="9235" max="9235" width="8.1328125" customWidth="1"/>
    <col min="9473" max="9473" width="3" customWidth="1"/>
    <col min="9474" max="9474" width="19.86328125" customWidth="1"/>
    <col min="9475" max="9475" width="33.73046875" customWidth="1"/>
    <col min="9476" max="9476" width="20.73046875" customWidth="1"/>
    <col min="9477" max="9477" width="18.1328125" customWidth="1"/>
    <col min="9478" max="9478" width="9.59765625" customWidth="1"/>
    <col min="9479" max="9479" width="13.86328125" customWidth="1"/>
    <col min="9480" max="9487" width="9.1328125" hidden="1" customWidth="1"/>
    <col min="9488" max="9488" width="22.46484375" customWidth="1"/>
    <col min="9489" max="9489" width="17.86328125" customWidth="1"/>
    <col min="9490" max="9490" width="7.46484375" customWidth="1"/>
    <col min="9491" max="9491" width="8.1328125" customWidth="1"/>
    <col min="9729" max="9729" width="3" customWidth="1"/>
    <col min="9730" max="9730" width="19.86328125" customWidth="1"/>
    <col min="9731" max="9731" width="33.73046875" customWidth="1"/>
    <col min="9732" max="9732" width="20.73046875" customWidth="1"/>
    <col min="9733" max="9733" width="18.1328125" customWidth="1"/>
    <col min="9734" max="9734" width="9.59765625" customWidth="1"/>
    <col min="9735" max="9735" width="13.86328125" customWidth="1"/>
    <col min="9736" max="9743" width="9.1328125" hidden="1" customWidth="1"/>
    <col min="9744" max="9744" width="22.46484375" customWidth="1"/>
    <col min="9745" max="9745" width="17.86328125" customWidth="1"/>
    <col min="9746" max="9746" width="7.46484375" customWidth="1"/>
    <col min="9747" max="9747" width="8.1328125" customWidth="1"/>
    <col min="9985" max="9985" width="3" customWidth="1"/>
    <col min="9986" max="9986" width="19.86328125" customWidth="1"/>
    <col min="9987" max="9987" width="33.73046875" customWidth="1"/>
    <col min="9988" max="9988" width="20.73046875" customWidth="1"/>
    <col min="9989" max="9989" width="18.1328125" customWidth="1"/>
    <col min="9990" max="9990" width="9.59765625" customWidth="1"/>
    <col min="9991" max="9991" width="13.86328125" customWidth="1"/>
    <col min="9992" max="9999" width="9.1328125" hidden="1" customWidth="1"/>
    <col min="10000" max="10000" width="22.46484375" customWidth="1"/>
    <col min="10001" max="10001" width="17.86328125" customWidth="1"/>
    <col min="10002" max="10002" width="7.46484375" customWidth="1"/>
    <col min="10003" max="10003" width="8.1328125" customWidth="1"/>
    <col min="10241" max="10241" width="3" customWidth="1"/>
    <col min="10242" max="10242" width="19.86328125" customWidth="1"/>
    <col min="10243" max="10243" width="33.73046875" customWidth="1"/>
    <col min="10244" max="10244" width="20.73046875" customWidth="1"/>
    <col min="10245" max="10245" width="18.1328125" customWidth="1"/>
    <col min="10246" max="10246" width="9.59765625" customWidth="1"/>
    <col min="10247" max="10247" width="13.86328125" customWidth="1"/>
    <col min="10248" max="10255" width="9.1328125" hidden="1" customWidth="1"/>
    <col min="10256" max="10256" width="22.46484375" customWidth="1"/>
    <col min="10257" max="10257" width="17.86328125" customWidth="1"/>
    <col min="10258" max="10258" width="7.46484375" customWidth="1"/>
    <col min="10259" max="10259" width="8.1328125" customWidth="1"/>
    <col min="10497" max="10497" width="3" customWidth="1"/>
    <col min="10498" max="10498" width="19.86328125" customWidth="1"/>
    <col min="10499" max="10499" width="33.73046875" customWidth="1"/>
    <col min="10500" max="10500" width="20.73046875" customWidth="1"/>
    <col min="10501" max="10501" width="18.1328125" customWidth="1"/>
    <col min="10502" max="10502" width="9.59765625" customWidth="1"/>
    <col min="10503" max="10503" width="13.86328125" customWidth="1"/>
    <col min="10504" max="10511" width="9.1328125" hidden="1" customWidth="1"/>
    <col min="10512" max="10512" width="22.46484375" customWidth="1"/>
    <col min="10513" max="10513" width="17.86328125" customWidth="1"/>
    <col min="10514" max="10514" width="7.46484375" customWidth="1"/>
    <col min="10515" max="10515" width="8.1328125" customWidth="1"/>
    <col min="10753" max="10753" width="3" customWidth="1"/>
    <col min="10754" max="10754" width="19.86328125" customWidth="1"/>
    <col min="10755" max="10755" width="33.73046875" customWidth="1"/>
    <col min="10756" max="10756" width="20.73046875" customWidth="1"/>
    <col min="10757" max="10757" width="18.1328125" customWidth="1"/>
    <col min="10758" max="10758" width="9.59765625" customWidth="1"/>
    <col min="10759" max="10759" width="13.86328125" customWidth="1"/>
    <col min="10760" max="10767" width="9.1328125" hidden="1" customWidth="1"/>
    <col min="10768" max="10768" width="22.46484375" customWidth="1"/>
    <col min="10769" max="10769" width="17.86328125" customWidth="1"/>
    <col min="10770" max="10770" width="7.46484375" customWidth="1"/>
    <col min="10771" max="10771" width="8.1328125" customWidth="1"/>
    <col min="11009" max="11009" width="3" customWidth="1"/>
    <col min="11010" max="11010" width="19.86328125" customWidth="1"/>
    <col min="11011" max="11011" width="33.73046875" customWidth="1"/>
    <col min="11012" max="11012" width="20.73046875" customWidth="1"/>
    <col min="11013" max="11013" width="18.1328125" customWidth="1"/>
    <col min="11014" max="11014" width="9.59765625" customWidth="1"/>
    <col min="11015" max="11015" width="13.86328125" customWidth="1"/>
    <col min="11016" max="11023" width="9.1328125" hidden="1" customWidth="1"/>
    <col min="11024" max="11024" width="22.46484375" customWidth="1"/>
    <col min="11025" max="11025" width="17.86328125" customWidth="1"/>
    <col min="11026" max="11026" width="7.46484375" customWidth="1"/>
    <col min="11027" max="11027" width="8.1328125" customWidth="1"/>
    <col min="11265" max="11265" width="3" customWidth="1"/>
    <col min="11266" max="11266" width="19.86328125" customWidth="1"/>
    <col min="11267" max="11267" width="33.73046875" customWidth="1"/>
    <col min="11268" max="11268" width="20.73046875" customWidth="1"/>
    <col min="11269" max="11269" width="18.1328125" customWidth="1"/>
    <col min="11270" max="11270" width="9.59765625" customWidth="1"/>
    <col min="11271" max="11271" width="13.86328125" customWidth="1"/>
    <col min="11272" max="11279" width="9.1328125" hidden="1" customWidth="1"/>
    <col min="11280" max="11280" width="22.46484375" customWidth="1"/>
    <col min="11281" max="11281" width="17.86328125" customWidth="1"/>
    <col min="11282" max="11282" width="7.46484375" customWidth="1"/>
    <col min="11283" max="11283" width="8.1328125" customWidth="1"/>
    <col min="11521" max="11521" width="3" customWidth="1"/>
    <col min="11522" max="11522" width="19.86328125" customWidth="1"/>
    <col min="11523" max="11523" width="33.73046875" customWidth="1"/>
    <col min="11524" max="11524" width="20.73046875" customWidth="1"/>
    <col min="11525" max="11525" width="18.1328125" customWidth="1"/>
    <col min="11526" max="11526" width="9.59765625" customWidth="1"/>
    <col min="11527" max="11527" width="13.86328125" customWidth="1"/>
    <col min="11528" max="11535" width="9.1328125" hidden="1" customWidth="1"/>
    <col min="11536" max="11536" width="22.46484375" customWidth="1"/>
    <col min="11537" max="11537" width="17.86328125" customWidth="1"/>
    <col min="11538" max="11538" width="7.46484375" customWidth="1"/>
    <col min="11539" max="11539" width="8.1328125" customWidth="1"/>
    <col min="11777" max="11777" width="3" customWidth="1"/>
    <col min="11778" max="11778" width="19.86328125" customWidth="1"/>
    <col min="11779" max="11779" width="33.73046875" customWidth="1"/>
    <col min="11780" max="11780" width="20.73046875" customWidth="1"/>
    <col min="11781" max="11781" width="18.1328125" customWidth="1"/>
    <col min="11782" max="11782" width="9.59765625" customWidth="1"/>
    <col min="11783" max="11783" width="13.86328125" customWidth="1"/>
    <col min="11784" max="11791" width="9.1328125" hidden="1" customWidth="1"/>
    <col min="11792" max="11792" width="22.46484375" customWidth="1"/>
    <col min="11793" max="11793" width="17.86328125" customWidth="1"/>
    <col min="11794" max="11794" width="7.46484375" customWidth="1"/>
    <col min="11795" max="11795" width="8.1328125" customWidth="1"/>
    <col min="12033" max="12033" width="3" customWidth="1"/>
    <col min="12034" max="12034" width="19.86328125" customWidth="1"/>
    <col min="12035" max="12035" width="33.73046875" customWidth="1"/>
    <col min="12036" max="12036" width="20.73046875" customWidth="1"/>
    <col min="12037" max="12037" width="18.1328125" customWidth="1"/>
    <col min="12038" max="12038" width="9.59765625" customWidth="1"/>
    <col min="12039" max="12039" width="13.86328125" customWidth="1"/>
    <col min="12040" max="12047" width="9.1328125" hidden="1" customWidth="1"/>
    <col min="12048" max="12048" width="22.46484375" customWidth="1"/>
    <col min="12049" max="12049" width="17.86328125" customWidth="1"/>
    <col min="12050" max="12050" width="7.46484375" customWidth="1"/>
    <col min="12051" max="12051" width="8.1328125" customWidth="1"/>
    <col min="12289" max="12289" width="3" customWidth="1"/>
    <col min="12290" max="12290" width="19.86328125" customWidth="1"/>
    <col min="12291" max="12291" width="33.73046875" customWidth="1"/>
    <col min="12292" max="12292" width="20.73046875" customWidth="1"/>
    <col min="12293" max="12293" width="18.1328125" customWidth="1"/>
    <col min="12294" max="12294" width="9.59765625" customWidth="1"/>
    <col min="12295" max="12295" width="13.86328125" customWidth="1"/>
    <col min="12296" max="12303" width="9.1328125" hidden="1" customWidth="1"/>
    <col min="12304" max="12304" width="22.46484375" customWidth="1"/>
    <col min="12305" max="12305" width="17.86328125" customWidth="1"/>
    <col min="12306" max="12306" width="7.46484375" customWidth="1"/>
    <col min="12307" max="12307" width="8.1328125" customWidth="1"/>
    <col min="12545" max="12545" width="3" customWidth="1"/>
    <col min="12546" max="12546" width="19.86328125" customWidth="1"/>
    <col min="12547" max="12547" width="33.73046875" customWidth="1"/>
    <col min="12548" max="12548" width="20.73046875" customWidth="1"/>
    <col min="12549" max="12549" width="18.1328125" customWidth="1"/>
    <col min="12550" max="12550" width="9.59765625" customWidth="1"/>
    <col min="12551" max="12551" width="13.86328125" customWidth="1"/>
    <col min="12552" max="12559" width="9.1328125" hidden="1" customWidth="1"/>
    <col min="12560" max="12560" width="22.46484375" customWidth="1"/>
    <col min="12561" max="12561" width="17.86328125" customWidth="1"/>
    <col min="12562" max="12562" width="7.46484375" customWidth="1"/>
    <col min="12563" max="12563" width="8.1328125" customWidth="1"/>
    <col min="12801" max="12801" width="3" customWidth="1"/>
    <col min="12802" max="12802" width="19.86328125" customWidth="1"/>
    <col min="12803" max="12803" width="33.73046875" customWidth="1"/>
    <col min="12804" max="12804" width="20.73046875" customWidth="1"/>
    <col min="12805" max="12805" width="18.1328125" customWidth="1"/>
    <col min="12806" max="12806" width="9.59765625" customWidth="1"/>
    <col min="12807" max="12807" width="13.86328125" customWidth="1"/>
    <col min="12808" max="12815" width="9.1328125" hidden="1" customWidth="1"/>
    <col min="12816" max="12816" width="22.46484375" customWidth="1"/>
    <col min="12817" max="12817" width="17.86328125" customWidth="1"/>
    <col min="12818" max="12818" width="7.46484375" customWidth="1"/>
    <col min="12819" max="12819" width="8.1328125" customWidth="1"/>
    <col min="13057" max="13057" width="3" customWidth="1"/>
    <col min="13058" max="13058" width="19.86328125" customWidth="1"/>
    <col min="13059" max="13059" width="33.73046875" customWidth="1"/>
    <col min="13060" max="13060" width="20.73046875" customWidth="1"/>
    <col min="13061" max="13061" width="18.1328125" customWidth="1"/>
    <col min="13062" max="13062" width="9.59765625" customWidth="1"/>
    <col min="13063" max="13063" width="13.86328125" customWidth="1"/>
    <col min="13064" max="13071" width="9.1328125" hidden="1" customWidth="1"/>
    <col min="13072" max="13072" width="22.46484375" customWidth="1"/>
    <col min="13073" max="13073" width="17.86328125" customWidth="1"/>
    <col min="13074" max="13074" width="7.46484375" customWidth="1"/>
    <col min="13075" max="13075" width="8.1328125" customWidth="1"/>
    <col min="13313" max="13313" width="3" customWidth="1"/>
    <col min="13314" max="13314" width="19.86328125" customWidth="1"/>
    <col min="13315" max="13315" width="33.73046875" customWidth="1"/>
    <col min="13316" max="13316" width="20.73046875" customWidth="1"/>
    <col min="13317" max="13317" width="18.1328125" customWidth="1"/>
    <col min="13318" max="13318" width="9.59765625" customWidth="1"/>
    <col min="13319" max="13319" width="13.86328125" customWidth="1"/>
    <col min="13320" max="13327" width="9.1328125" hidden="1" customWidth="1"/>
    <col min="13328" max="13328" width="22.46484375" customWidth="1"/>
    <col min="13329" max="13329" width="17.86328125" customWidth="1"/>
    <col min="13330" max="13330" width="7.46484375" customWidth="1"/>
    <col min="13331" max="13331" width="8.1328125" customWidth="1"/>
    <col min="13569" max="13569" width="3" customWidth="1"/>
    <col min="13570" max="13570" width="19.86328125" customWidth="1"/>
    <col min="13571" max="13571" width="33.73046875" customWidth="1"/>
    <col min="13572" max="13572" width="20.73046875" customWidth="1"/>
    <col min="13573" max="13573" width="18.1328125" customWidth="1"/>
    <col min="13574" max="13574" width="9.59765625" customWidth="1"/>
    <col min="13575" max="13575" width="13.86328125" customWidth="1"/>
    <col min="13576" max="13583" width="9.1328125" hidden="1" customWidth="1"/>
    <col min="13584" max="13584" width="22.46484375" customWidth="1"/>
    <col min="13585" max="13585" width="17.86328125" customWidth="1"/>
    <col min="13586" max="13586" width="7.46484375" customWidth="1"/>
    <col min="13587" max="13587" width="8.1328125" customWidth="1"/>
    <col min="13825" max="13825" width="3" customWidth="1"/>
    <col min="13826" max="13826" width="19.86328125" customWidth="1"/>
    <col min="13827" max="13827" width="33.73046875" customWidth="1"/>
    <col min="13828" max="13828" width="20.73046875" customWidth="1"/>
    <col min="13829" max="13829" width="18.1328125" customWidth="1"/>
    <col min="13830" max="13830" width="9.59765625" customWidth="1"/>
    <col min="13831" max="13831" width="13.86328125" customWidth="1"/>
    <col min="13832" max="13839" width="9.1328125" hidden="1" customWidth="1"/>
    <col min="13840" max="13840" width="22.46484375" customWidth="1"/>
    <col min="13841" max="13841" width="17.86328125" customWidth="1"/>
    <col min="13842" max="13842" width="7.46484375" customWidth="1"/>
    <col min="13843" max="13843" width="8.1328125" customWidth="1"/>
    <col min="14081" max="14081" width="3" customWidth="1"/>
    <col min="14082" max="14082" width="19.86328125" customWidth="1"/>
    <col min="14083" max="14083" width="33.73046875" customWidth="1"/>
    <col min="14084" max="14084" width="20.73046875" customWidth="1"/>
    <col min="14085" max="14085" width="18.1328125" customWidth="1"/>
    <col min="14086" max="14086" width="9.59765625" customWidth="1"/>
    <col min="14087" max="14087" width="13.86328125" customWidth="1"/>
    <col min="14088" max="14095" width="9.1328125" hidden="1" customWidth="1"/>
    <col min="14096" max="14096" width="22.46484375" customWidth="1"/>
    <col min="14097" max="14097" width="17.86328125" customWidth="1"/>
    <col min="14098" max="14098" width="7.46484375" customWidth="1"/>
    <col min="14099" max="14099" width="8.1328125" customWidth="1"/>
    <col min="14337" max="14337" width="3" customWidth="1"/>
    <col min="14338" max="14338" width="19.86328125" customWidth="1"/>
    <col min="14339" max="14339" width="33.73046875" customWidth="1"/>
    <col min="14340" max="14340" width="20.73046875" customWidth="1"/>
    <col min="14341" max="14341" width="18.1328125" customWidth="1"/>
    <col min="14342" max="14342" width="9.59765625" customWidth="1"/>
    <col min="14343" max="14343" width="13.86328125" customWidth="1"/>
    <col min="14344" max="14351" width="9.1328125" hidden="1" customWidth="1"/>
    <col min="14352" max="14352" width="22.46484375" customWidth="1"/>
    <col min="14353" max="14353" width="17.86328125" customWidth="1"/>
    <col min="14354" max="14354" width="7.46484375" customWidth="1"/>
    <col min="14355" max="14355" width="8.1328125" customWidth="1"/>
    <col min="14593" max="14593" width="3" customWidth="1"/>
    <col min="14594" max="14594" width="19.86328125" customWidth="1"/>
    <col min="14595" max="14595" width="33.73046875" customWidth="1"/>
    <col min="14596" max="14596" width="20.73046875" customWidth="1"/>
    <col min="14597" max="14597" width="18.1328125" customWidth="1"/>
    <col min="14598" max="14598" width="9.59765625" customWidth="1"/>
    <col min="14599" max="14599" width="13.86328125" customWidth="1"/>
    <col min="14600" max="14607" width="9.1328125" hidden="1" customWidth="1"/>
    <col min="14608" max="14608" width="22.46484375" customWidth="1"/>
    <col min="14609" max="14609" width="17.86328125" customWidth="1"/>
    <col min="14610" max="14610" width="7.46484375" customWidth="1"/>
    <col min="14611" max="14611" width="8.1328125" customWidth="1"/>
    <col min="14849" max="14849" width="3" customWidth="1"/>
    <col min="14850" max="14850" width="19.86328125" customWidth="1"/>
    <col min="14851" max="14851" width="33.73046875" customWidth="1"/>
    <col min="14852" max="14852" width="20.73046875" customWidth="1"/>
    <col min="14853" max="14853" width="18.1328125" customWidth="1"/>
    <col min="14854" max="14854" width="9.59765625" customWidth="1"/>
    <col min="14855" max="14855" width="13.86328125" customWidth="1"/>
    <col min="14856" max="14863" width="9.1328125" hidden="1" customWidth="1"/>
    <col min="14864" max="14864" width="22.46484375" customWidth="1"/>
    <col min="14865" max="14865" width="17.86328125" customWidth="1"/>
    <col min="14866" max="14866" width="7.46484375" customWidth="1"/>
    <col min="14867" max="14867" width="8.1328125" customWidth="1"/>
    <col min="15105" max="15105" width="3" customWidth="1"/>
    <col min="15106" max="15106" width="19.86328125" customWidth="1"/>
    <col min="15107" max="15107" width="33.73046875" customWidth="1"/>
    <col min="15108" max="15108" width="20.73046875" customWidth="1"/>
    <col min="15109" max="15109" width="18.1328125" customWidth="1"/>
    <col min="15110" max="15110" width="9.59765625" customWidth="1"/>
    <col min="15111" max="15111" width="13.86328125" customWidth="1"/>
    <col min="15112" max="15119" width="9.1328125" hidden="1" customWidth="1"/>
    <col min="15120" max="15120" width="22.46484375" customWidth="1"/>
    <col min="15121" max="15121" width="17.86328125" customWidth="1"/>
    <col min="15122" max="15122" width="7.46484375" customWidth="1"/>
    <col min="15123" max="15123" width="8.1328125" customWidth="1"/>
    <col min="15361" max="15361" width="3" customWidth="1"/>
    <col min="15362" max="15362" width="19.86328125" customWidth="1"/>
    <col min="15363" max="15363" width="33.73046875" customWidth="1"/>
    <col min="15364" max="15364" width="20.73046875" customWidth="1"/>
    <col min="15365" max="15365" width="18.1328125" customWidth="1"/>
    <col min="15366" max="15366" width="9.59765625" customWidth="1"/>
    <col min="15367" max="15367" width="13.86328125" customWidth="1"/>
    <col min="15368" max="15375" width="9.1328125" hidden="1" customWidth="1"/>
    <col min="15376" max="15376" width="22.46484375" customWidth="1"/>
    <col min="15377" max="15377" width="17.86328125" customWidth="1"/>
    <col min="15378" max="15378" width="7.46484375" customWidth="1"/>
    <col min="15379" max="15379" width="8.1328125" customWidth="1"/>
    <col min="15617" max="15617" width="3" customWidth="1"/>
    <col min="15618" max="15618" width="19.86328125" customWidth="1"/>
    <col min="15619" max="15619" width="33.73046875" customWidth="1"/>
    <col min="15620" max="15620" width="20.73046875" customWidth="1"/>
    <col min="15621" max="15621" width="18.1328125" customWidth="1"/>
    <col min="15622" max="15622" width="9.59765625" customWidth="1"/>
    <col min="15623" max="15623" width="13.86328125" customWidth="1"/>
    <col min="15624" max="15631" width="9.1328125" hidden="1" customWidth="1"/>
    <col min="15632" max="15632" width="22.46484375" customWidth="1"/>
    <col min="15633" max="15633" width="17.86328125" customWidth="1"/>
    <col min="15634" max="15634" width="7.46484375" customWidth="1"/>
    <col min="15635" max="15635" width="8.1328125" customWidth="1"/>
    <col min="15873" max="15873" width="3" customWidth="1"/>
    <col min="15874" max="15874" width="19.86328125" customWidth="1"/>
    <col min="15875" max="15875" width="33.73046875" customWidth="1"/>
    <col min="15876" max="15876" width="20.73046875" customWidth="1"/>
    <col min="15877" max="15877" width="18.1328125" customWidth="1"/>
    <col min="15878" max="15878" width="9.59765625" customWidth="1"/>
    <col min="15879" max="15879" width="13.86328125" customWidth="1"/>
    <col min="15880" max="15887" width="9.1328125" hidden="1" customWidth="1"/>
    <col min="15888" max="15888" width="22.46484375" customWidth="1"/>
    <col min="15889" max="15889" width="17.86328125" customWidth="1"/>
    <col min="15890" max="15890" width="7.46484375" customWidth="1"/>
    <col min="15891" max="15891" width="8.1328125" customWidth="1"/>
    <col min="16129" max="16129" width="3" customWidth="1"/>
    <col min="16130" max="16130" width="19.86328125" customWidth="1"/>
    <col min="16131" max="16131" width="33.73046875" customWidth="1"/>
    <col min="16132" max="16132" width="20.73046875" customWidth="1"/>
    <col min="16133" max="16133" width="18.1328125" customWidth="1"/>
    <col min="16134" max="16134" width="9.59765625" customWidth="1"/>
    <col min="16135" max="16135" width="13.86328125" customWidth="1"/>
    <col min="16136" max="16143" width="9.1328125" hidden="1" customWidth="1"/>
    <col min="16144" max="16144" width="22.46484375" customWidth="1"/>
    <col min="16145" max="16145" width="17.86328125" customWidth="1"/>
    <col min="16146" max="16146" width="7.46484375" customWidth="1"/>
    <col min="16147" max="16147" width="8.1328125" customWidth="1"/>
  </cols>
  <sheetData>
    <row r="1" spans="1:19" ht="15.75">
      <c r="A1" s="15" t="s">
        <v>671</v>
      </c>
      <c r="B1" s="16" t="s">
        <v>672</v>
      </c>
      <c r="C1" s="16"/>
      <c r="D1" s="17" t="s">
        <v>673</v>
      </c>
    </row>
    <row r="2" spans="1:19" ht="15.75">
      <c r="A2" s="16"/>
      <c r="B2" s="18" t="s">
        <v>674</v>
      </c>
      <c r="C2" s="18" t="s">
        <v>675</v>
      </c>
      <c r="D2" s="19" t="s">
        <v>676</v>
      </c>
    </row>
    <row r="3" spans="1:19" ht="15.75">
      <c r="A3" s="16"/>
      <c r="B3" s="18" t="s">
        <v>677</v>
      </c>
      <c r="C3" s="18" t="s">
        <v>678</v>
      </c>
      <c r="D3" s="19" t="s">
        <v>679</v>
      </c>
    </row>
    <row r="4" spans="1:19" ht="15.75">
      <c r="A4" s="13"/>
      <c r="B4" s="20" t="s">
        <v>680</v>
      </c>
      <c r="C4" s="13"/>
      <c r="D4" s="13"/>
    </row>
    <row r="5" spans="1:19" s="12" customFormat="1" ht="15" customHeight="1">
      <c r="B5" s="1205" t="s">
        <v>681</v>
      </c>
      <c r="C5" s="1205"/>
      <c r="D5" s="21"/>
      <c r="E5" s="21"/>
      <c r="F5" s="21"/>
      <c r="J5" s="14"/>
      <c r="K5" s="14"/>
      <c r="L5" s="14"/>
      <c r="M5" s="14"/>
    </row>
    <row r="6" spans="1:19" s="12" customFormat="1" ht="15.75">
      <c r="B6" s="1206"/>
      <c r="C6" s="1206"/>
      <c r="D6" s="13"/>
      <c r="E6" s="13"/>
      <c r="F6" s="13"/>
      <c r="G6" s="13"/>
      <c r="J6" s="14"/>
      <c r="K6" s="14"/>
      <c r="L6" s="14"/>
      <c r="M6" s="14"/>
    </row>
    <row r="7" spans="1:19" s="12" customFormat="1" ht="15.75">
      <c r="B7" s="22" t="s">
        <v>682</v>
      </c>
      <c r="C7" s="23">
        <f>DATE(YEAR(C8),1,1)</f>
        <v>45658</v>
      </c>
      <c r="D7" s="22" t="s">
        <v>683</v>
      </c>
      <c r="E7" s="23">
        <f>DATE(YEAR(E8),1,1)</f>
        <v>45292</v>
      </c>
      <c r="F7" s="24"/>
      <c r="G7" s="13"/>
      <c r="J7" s="14"/>
      <c r="K7" s="14"/>
      <c r="L7" s="14"/>
      <c r="M7" s="14"/>
    </row>
    <row r="8" spans="1:19" s="12" customFormat="1" ht="15.75">
      <c r="B8" s="22" t="s">
        <v>684</v>
      </c>
      <c r="C8" s="25">
        <v>46022</v>
      </c>
      <c r="D8" s="22" t="s">
        <v>685</v>
      </c>
      <c r="E8" s="25">
        <v>45657</v>
      </c>
      <c r="F8" s="24"/>
      <c r="G8" s="13"/>
      <c r="J8" s="14"/>
      <c r="K8" s="14"/>
      <c r="L8" s="14"/>
      <c r="M8" s="14"/>
    </row>
    <row r="9" spans="1:19" s="12" customFormat="1" ht="15.75">
      <c r="B9" s="22" t="s">
        <v>686</v>
      </c>
      <c r="C9" s="26">
        <f>C8-C7+1</f>
        <v>365</v>
      </c>
      <c r="D9" s="22" t="s">
        <v>687</v>
      </c>
      <c r="E9" s="27">
        <f>E8-E7+1</f>
        <v>366</v>
      </c>
      <c r="F9" s="24"/>
      <c r="G9" s="13"/>
      <c r="J9" s="14"/>
      <c r="K9" s="14"/>
      <c r="L9" s="14"/>
      <c r="M9" s="14"/>
    </row>
    <row r="10" spans="1:19" s="12" customFormat="1" ht="15.75">
      <c r="B10" s="22" t="s">
        <v>688</v>
      </c>
      <c r="C10" s="23">
        <f>DATE(YEAR(C8),MONTH(C8),1)</f>
        <v>45992</v>
      </c>
      <c r="D10" s="22" t="s">
        <v>689</v>
      </c>
      <c r="E10" s="27">
        <f>DATE(YEAR(C7)+1,1,0)-C7+1</f>
        <v>365</v>
      </c>
      <c r="F10" s="24"/>
      <c r="G10" s="13"/>
      <c r="J10" s="14"/>
      <c r="K10" s="14"/>
      <c r="L10" s="14"/>
      <c r="M10" s="14"/>
    </row>
    <row r="11" spans="1:19" s="12" customFormat="1" ht="15.75">
      <c r="B11" s="22" t="s">
        <v>690</v>
      </c>
      <c r="C11" s="28">
        <f>C8-C10+1</f>
        <v>31</v>
      </c>
      <c r="D11" s="22" t="s">
        <v>691</v>
      </c>
      <c r="E11" s="27">
        <f>DATE(YEAR(E7)+1,1,0)-E7+1</f>
        <v>366</v>
      </c>
      <c r="F11" s="24"/>
      <c r="G11" s="13"/>
      <c r="J11" s="14"/>
      <c r="K11" s="14"/>
      <c r="L11" s="14"/>
      <c r="M11" s="14"/>
    </row>
    <row r="12" spans="1:19" s="12" customFormat="1" ht="15.75">
      <c r="B12" s="22" t="s">
        <v>692</v>
      </c>
      <c r="C12" s="23">
        <f>DATE(YEAR(C8),MONTH(C8),0)</f>
        <v>45991</v>
      </c>
      <c r="D12" s="24"/>
      <c r="E12" s="24"/>
      <c r="F12" s="24"/>
      <c r="G12" s="13"/>
      <c r="J12" s="14"/>
      <c r="K12" s="14"/>
      <c r="L12" s="14"/>
      <c r="M12" s="14"/>
    </row>
    <row r="13" spans="1:19" s="12" customFormat="1" ht="15.75">
      <c r="B13" s="22" t="s">
        <v>693</v>
      </c>
      <c r="C13" s="28">
        <f>C12-C7+1</f>
        <v>334</v>
      </c>
      <c r="D13" s="24"/>
      <c r="E13" s="24"/>
      <c r="F13" s="24"/>
      <c r="G13" s="13"/>
      <c r="J13" s="14"/>
      <c r="K13" s="14"/>
      <c r="L13" s="14"/>
      <c r="M13" s="14"/>
    </row>
    <row r="14" spans="1:19" s="12" customFormat="1" ht="15.75">
      <c r="B14" s="24"/>
      <c r="C14" s="24"/>
      <c r="D14" s="24"/>
      <c r="E14" s="24"/>
      <c r="F14" s="24"/>
      <c r="G14" s="13"/>
      <c r="J14" s="14"/>
      <c r="K14" s="14"/>
      <c r="L14" s="14"/>
      <c r="M14" s="14"/>
    </row>
    <row r="15" spans="1:19" s="13" customFormat="1" ht="15.75">
      <c r="B15" s="29"/>
      <c r="C15" s="30"/>
      <c r="D15" s="31" t="s">
        <v>694</v>
      </c>
      <c r="E15" s="32">
        <f>C8</f>
        <v>46022</v>
      </c>
      <c r="F15" s="33"/>
      <c r="G15" s="30"/>
      <c r="H15" s="1207" t="s">
        <v>695</v>
      </c>
      <c r="I15" s="1207"/>
      <c r="J15" s="1207"/>
      <c r="K15" s="1208"/>
      <c r="L15" s="90" t="s">
        <v>694</v>
      </c>
      <c r="M15" s="32">
        <f>C12</f>
        <v>45991</v>
      </c>
      <c r="N15" s="33"/>
      <c r="O15" s="33"/>
      <c r="P15" s="1209" t="s">
        <v>696</v>
      </c>
      <c r="Q15" s="1207"/>
      <c r="R15" s="1207"/>
      <c r="S15" s="1210"/>
    </row>
    <row r="16" spans="1:19" s="13" customFormat="1" ht="15.75">
      <c r="B16" s="34"/>
      <c r="C16" s="35"/>
      <c r="D16" s="36" t="s">
        <v>304</v>
      </c>
      <c r="E16" s="37" t="s">
        <v>364</v>
      </c>
      <c r="F16" s="38" t="s">
        <v>155</v>
      </c>
      <c r="G16" s="39" t="s">
        <v>697</v>
      </c>
      <c r="H16" s="37" t="s">
        <v>304</v>
      </c>
      <c r="I16" s="37" t="s">
        <v>364</v>
      </c>
      <c r="J16" s="38" t="s">
        <v>155</v>
      </c>
      <c r="K16" s="91" t="s">
        <v>697</v>
      </c>
      <c r="L16" s="37" t="s">
        <v>304</v>
      </c>
      <c r="M16" s="37" t="s">
        <v>364</v>
      </c>
      <c r="N16" s="38" t="s">
        <v>155</v>
      </c>
      <c r="O16" s="92" t="s">
        <v>697</v>
      </c>
      <c r="P16" s="36" t="s">
        <v>304</v>
      </c>
      <c r="Q16" s="37" t="s">
        <v>364</v>
      </c>
      <c r="R16" s="38" t="s">
        <v>155</v>
      </c>
      <c r="S16" s="39" t="s">
        <v>697</v>
      </c>
    </row>
    <row r="17" spans="2:19" s="13" customFormat="1" ht="15.75">
      <c r="B17" s="40" t="s">
        <v>698</v>
      </c>
      <c r="C17" s="41" t="s">
        <v>699</v>
      </c>
      <c r="D17" s="42">
        <v>855212243597.31995</v>
      </c>
      <c r="E17" s="43">
        <v>-29861863530.639999</v>
      </c>
      <c r="F17" s="44">
        <f t="shared" ref="F17:F36" si="0">E17/D17/$C$9*$E$10</f>
        <v>-3.4917488324337623E-2</v>
      </c>
      <c r="G17" s="45">
        <f t="shared" ref="G17:G35" si="1">D17/$D$36</f>
        <v>0.10302924000369404</v>
      </c>
      <c r="H17" s="42">
        <v>816200551697.75</v>
      </c>
      <c r="I17" s="43">
        <v>-31576983918.07</v>
      </c>
      <c r="J17" s="44">
        <f t="shared" ref="J17:J36" si="2">I17/H17/$E$9*$E$11</f>
        <v>-3.8687775758528747E-2</v>
      </c>
      <c r="K17" s="45">
        <f t="shared" ref="K17:K35" si="3">H17/$H$36</f>
        <v>0.10402894593463229</v>
      </c>
      <c r="L17" s="42">
        <v>854497057258.44995</v>
      </c>
      <c r="M17" s="43">
        <v>-27440138800.310001</v>
      </c>
      <c r="N17" s="44">
        <f t="shared" ref="N17:N36" si="4">M17/L17/$C$13*$E$10</f>
        <v>-3.5093132007368723E-2</v>
      </c>
      <c r="O17" s="93">
        <f t="shared" ref="O17:O35" si="5">L17/$L$36</f>
        <v>0.10308577766959433</v>
      </c>
      <c r="P17" s="42">
        <f>(D17*$C$9-L17*$C$13)/$C$11</f>
        <v>862917799635.4657</v>
      </c>
      <c r="Q17" s="43">
        <f>E17-M17</f>
        <v>-2421724730.329998</v>
      </c>
      <c r="R17" s="44">
        <f t="shared" ref="R17:R36" si="6">Q17/P17/$C$11*$E$10</f>
        <v>-3.304353636912629E-2</v>
      </c>
      <c r="S17" s="45">
        <f t="shared" ref="S17:S35" si="7">P17/$P$36</f>
        <v>0.10242987458568625</v>
      </c>
    </row>
    <row r="18" spans="2:19" s="13" customFormat="1" ht="15.75">
      <c r="B18" s="46"/>
      <c r="C18" s="47" t="s">
        <v>700</v>
      </c>
      <c r="D18" s="42">
        <v>1860968660091.6499</v>
      </c>
      <c r="E18" s="43">
        <v>-65771046805.75</v>
      </c>
      <c r="F18" s="44">
        <f t="shared" si="0"/>
        <v>-3.5342372075471098E-2</v>
      </c>
      <c r="G18" s="45">
        <f t="shared" si="1"/>
        <v>0.22419485707247933</v>
      </c>
      <c r="H18" s="42">
        <v>1677370792223.74</v>
      </c>
      <c r="I18" s="43">
        <v>-68633212323.849998</v>
      </c>
      <c r="J18" s="44">
        <f t="shared" si="2"/>
        <v>-4.0917138084216265E-2</v>
      </c>
      <c r="K18" s="45">
        <f t="shared" si="3"/>
        <v>0.21378950932293986</v>
      </c>
      <c r="L18" s="42">
        <v>1858190945267.8799</v>
      </c>
      <c r="M18" s="43">
        <v>-60428104924.360001</v>
      </c>
      <c r="N18" s="44">
        <f t="shared" si="4"/>
        <v>-3.5538167731021766E-2</v>
      </c>
      <c r="O18" s="93">
        <f t="shared" si="5"/>
        <v>0.22417053051781444</v>
      </c>
      <c r="P18" s="42">
        <f t="shared" ref="P18:P35" si="8">(D18*$C$9-L18*$C$13)/$C$11</f>
        <v>1890896297225.1733</v>
      </c>
      <c r="Q18" s="43">
        <f t="shared" ref="Q18:Q35" si="9">E18-M18</f>
        <v>-5342941881.3899994</v>
      </c>
      <c r="R18" s="44">
        <f t="shared" si="6"/>
        <v>-3.3269318852433068E-2</v>
      </c>
      <c r="S18" s="45">
        <f t="shared" si="7"/>
        <v>0.2244527470184689</v>
      </c>
    </row>
    <row r="19" spans="2:19" s="13" customFormat="1" ht="15.75">
      <c r="B19" s="46"/>
      <c r="C19" s="47" t="s">
        <v>701</v>
      </c>
      <c r="D19" s="42">
        <v>262096181366.14001</v>
      </c>
      <c r="E19" s="43">
        <v>-2798166893.9099998</v>
      </c>
      <c r="F19" s="44">
        <f t="shared" si="0"/>
        <v>-1.0676107066211124E-2</v>
      </c>
      <c r="G19" s="48">
        <f t="shared" si="1"/>
        <v>3.1575285054897435E-2</v>
      </c>
      <c r="H19" s="42">
        <v>395944797925.98999</v>
      </c>
      <c r="I19" s="43">
        <v>-5386706697.0699997</v>
      </c>
      <c r="J19" s="44">
        <f t="shared" si="2"/>
        <v>-1.3604691172320649E-2</v>
      </c>
      <c r="K19" s="48">
        <f t="shared" si="3"/>
        <v>5.0465194970604269E-2</v>
      </c>
      <c r="L19" s="42">
        <v>266511639207.10001</v>
      </c>
      <c r="M19" s="43">
        <v>-2641441859.8400002</v>
      </c>
      <c r="N19" s="44">
        <f t="shared" si="4"/>
        <v>-1.083106776823033E-2</v>
      </c>
      <c r="O19" s="94">
        <f t="shared" si="5"/>
        <v>3.2151731070681304E-2</v>
      </c>
      <c r="P19" s="42">
        <f t="shared" si="8"/>
        <v>214523183982.89365</v>
      </c>
      <c r="Q19" s="43">
        <f t="shared" si="9"/>
        <v>-156725034.06999969</v>
      </c>
      <c r="R19" s="44">
        <f t="shared" si="6"/>
        <v>-8.6019182204795444E-3</v>
      </c>
      <c r="S19" s="48">
        <f t="shared" si="7"/>
        <v>2.5464282739760955E-2</v>
      </c>
    </row>
    <row r="20" spans="2:19" s="13" customFormat="1" ht="15.75">
      <c r="B20" s="46"/>
      <c r="C20" s="47" t="s">
        <v>702</v>
      </c>
      <c r="D20" s="42">
        <v>197197215067.64001</v>
      </c>
      <c r="E20" s="43">
        <v>-4259385590.5999999</v>
      </c>
      <c r="F20" s="44">
        <f t="shared" si="0"/>
        <v>-2.1599623448733802E-2</v>
      </c>
      <c r="G20" s="48">
        <f t="shared" si="1"/>
        <v>2.3756768394478611E-2</v>
      </c>
      <c r="H20" s="42">
        <v>142840757056.82999</v>
      </c>
      <c r="I20" s="43">
        <v>-3964640837.8000002</v>
      </c>
      <c r="J20" s="44">
        <f t="shared" si="2"/>
        <v>-2.7755669456600861E-2</v>
      </c>
      <c r="K20" s="48">
        <f t="shared" si="3"/>
        <v>1.8205786999553036E-2</v>
      </c>
      <c r="L20" s="42">
        <v>194455799153.04001</v>
      </c>
      <c r="M20" s="43">
        <v>-3883524348.1399999</v>
      </c>
      <c r="N20" s="44">
        <f t="shared" si="4"/>
        <v>-2.1824863219613581E-2</v>
      </c>
      <c r="O20" s="94">
        <f t="shared" si="5"/>
        <v>2.3458977544483922E-2</v>
      </c>
      <c r="P20" s="42">
        <f t="shared" si="8"/>
        <v>226733760728.16934</v>
      </c>
      <c r="Q20" s="43">
        <f t="shared" si="9"/>
        <v>-375861242.46000004</v>
      </c>
      <c r="R20" s="44">
        <f t="shared" si="6"/>
        <v>-1.9518324054823795E-2</v>
      </c>
      <c r="S20" s="48">
        <f t="shared" si="7"/>
        <v>2.6913699874470485E-2</v>
      </c>
    </row>
    <row r="21" spans="2:19" s="13" customFormat="1" ht="15.75">
      <c r="B21" s="46"/>
      <c r="C21" s="47" t="s">
        <v>703</v>
      </c>
      <c r="D21" s="42">
        <v>524703097234.5</v>
      </c>
      <c r="E21" s="43">
        <v>-44227342221.919998</v>
      </c>
      <c r="F21" s="44">
        <f t="shared" si="0"/>
        <v>-8.4290225186442802E-2</v>
      </c>
      <c r="G21" s="48">
        <f t="shared" si="1"/>
        <v>6.3212099382792708E-2</v>
      </c>
      <c r="H21" s="42">
        <v>553955752828.04004</v>
      </c>
      <c r="I21" s="43">
        <v>-51397726000.5</v>
      </c>
      <c r="J21" s="44">
        <f t="shared" si="2"/>
        <v>-9.2783089151264722E-2</v>
      </c>
      <c r="K21" s="48">
        <f t="shared" si="3"/>
        <v>7.0604501480987625E-2</v>
      </c>
      <c r="L21" s="42">
        <v>524439438929.45001</v>
      </c>
      <c r="M21" s="43">
        <v>-40837778220.68</v>
      </c>
      <c r="N21" s="44">
        <f t="shared" si="4"/>
        <v>-8.5096786429497737E-2</v>
      </c>
      <c r="O21" s="94">
        <f t="shared" si="5"/>
        <v>6.3267915253096635E-2</v>
      </c>
      <c r="P21" s="42">
        <f t="shared" si="8"/>
        <v>527543802843.74799</v>
      </c>
      <c r="Q21" s="43">
        <f t="shared" si="9"/>
        <v>-3389564001.2399979</v>
      </c>
      <c r="R21" s="44">
        <f t="shared" si="6"/>
        <v>-7.5651315360187835E-2</v>
      </c>
      <c r="S21" s="48">
        <f t="shared" si="7"/>
        <v>6.2620385842740031E-2</v>
      </c>
    </row>
    <row r="22" spans="2:19" s="13" customFormat="1" ht="15.75">
      <c r="B22" s="46"/>
      <c r="C22" s="47" t="s">
        <v>704</v>
      </c>
      <c r="D22" s="42">
        <v>1723739654214.74</v>
      </c>
      <c r="E22" s="43">
        <v>-50170169221.639999</v>
      </c>
      <c r="F22" s="44">
        <f t="shared" si="0"/>
        <v>-2.9105421517088274E-2</v>
      </c>
      <c r="G22" s="48">
        <f t="shared" si="1"/>
        <v>0.20766258653050412</v>
      </c>
      <c r="H22" s="42">
        <v>1667876365342.27</v>
      </c>
      <c r="I22" s="43">
        <v>-58948087778.43</v>
      </c>
      <c r="J22" s="44">
        <f t="shared" si="2"/>
        <v>-3.5343199893796133E-2</v>
      </c>
      <c r="K22" s="48">
        <f t="shared" si="3"/>
        <v>0.21257939592779659</v>
      </c>
      <c r="L22" s="42">
        <v>1723445884033.04</v>
      </c>
      <c r="M22" s="43">
        <v>-46350625026.800003</v>
      </c>
      <c r="N22" s="44">
        <f t="shared" si="4"/>
        <v>-2.9390321805475871E-2</v>
      </c>
      <c r="O22" s="94">
        <f t="shared" si="5"/>
        <v>0.20791500417452202</v>
      </c>
      <c r="P22" s="42">
        <f t="shared" si="8"/>
        <v>1726904791011.1208</v>
      </c>
      <c r="Q22" s="43">
        <f t="shared" si="9"/>
        <v>-3819544194.8399963</v>
      </c>
      <c r="R22" s="44">
        <f t="shared" si="6"/>
        <v>-2.6041998870321548E-2</v>
      </c>
      <c r="S22" s="48">
        <f t="shared" si="7"/>
        <v>0.20498666412885966</v>
      </c>
    </row>
    <row r="23" spans="2:19" s="13" customFormat="1" ht="15.75">
      <c r="B23" s="46"/>
      <c r="C23" s="47" t="s">
        <v>705</v>
      </c>
      <c r="D23" s="42">
        <v>20886365092.189999</v>
      </c>
      <c r="E23" s="43">
        <v>-911912686.65999997</v>
      </c>
      <c r="F23" s="44">
        <f t="shared" si="0"/>
        <v>-4.3660669658646817E-2</v>
      </c>
      <c r="G23" s="48">
        <f t="shared" si="1"/>
        <v>2.5162248763375447E-3</v>
      </c>
      <c r="H23" s="42">
        <v>16023082789.66</v>
      </c>
      <c r="I23" s="43">
        <v>-1151519161.9100001</v>
      </c>
      <c r="J23" s="44">
        <f t="shared" si="2"/>
        <v>-7.1866267997635097E-2</v>
      </c>
      <c r="K23" s="48">
        <f t="shared" si="3"/>
        <v>2.0422240707439997E-3</v>
      </c>
      <c r="L23" s="42">
        <v>20906806663.080002</v>
      </c>
      <c r="M23" s="43">
        <v>-860573541.75</v>
      </c>
      <c r="N23" s="44">
        <f t="shared" si="4"/>
        <v>-4.4982820624113719E-2</v>
      </c>
      <c r="O23" s="94">
        <f t="shared" si="5"/>
        <v>2.5221788713540314E-3</v>
      </c>
      <c r="P23" s="42">
        <f t="shared" si="8"/>
        <v>20666123650.988029</v>
      </c>
      <c r="Q23" s="43">
        <f t="shared" si="9"/>
        <v>-51339144.909999967</v>
      </c>
      <c r="R23" s="44">
        <f t="shared" si="6"/>
        <v>-2.9249657022647899E-2</v>
      </c>
      <c r="S23" s="48">
        <f t="shared" si="7"/>
        <v>2.4531055618938783E-3</v>
      </c>
    </row>
    <row r="24" spans="2:19" s="13" customFormat="1" ht="15.75">
      <c r="B24" s="46"/>
      <c r="C24" s="47" t="s">
        <v>706</v>
      </c>
      <c r="D24" s="42">
        <v>34530450885.559998</v>
      </c>
      <c r="E24" s="43">
        <v>-575527744.54999995</v>
      </c>
      <c r="F24" s="44">
        <f t="shared" si="0"/>
        <v>-1.6667252520316065E-2</v>
      </c>
      <c r="G24" s="48">
        <f t="shared" si="1"/>
        <v>4.1599569444415747E-3</v>
      </c>
      <c r="H24" s="42">
        <v>39401274777.889999</v>
      </c>
      <c r="I24" s="43">
        <v>-738281902.29999995</v>
      </c>
      <c r="J24" s="44">
        <f t="shared" si="2"/>
        <v>-1.8737513099811847E-2</v>
      </c>
      <c r="K24" s="48">
        <f t="shared" si="3"/>
        <v>5.0218945271462857E-3</v>
      </c>
      <c r="L24" s="42">
        <v>34296777828.32</v>
      </c>
      <c r="M24" s="43">
        <v>-514107175.67000002</v>
      </c>
      <c r="N24" s="44">
        <f t="shared" si="4"/>
        <v>-1.6381238865968796E-2</v>
      </c>
      <c r="O24" s="94">
        <f t="shared" si="5"/>
        <v>4.1375332822525127E-3</v>
      </c>
      <c r="P24" s="42">
        <f t="shared" si="8"/>
        <v>37048089631.307022</v>
      </c>
      <c r="Q24" s="43">
        <f t="shared" si="9"/>
        <v>-61420568.879999936</v>
      </c>
      <c r="R24" s="44">
        <f t="shared" si="6"/>
        <v>-1.9519971826942685E-2</v>
      </c>
      <c r="S24" s="48">
        <f t="shared" si="7"/>
        <v>4.3976740034533347E-3</v>
      </c>
    </row>
    <row r="25" spans="2:19" s="13" customFormat="1" ht="15.75">
      <c r="B25" s="46" t="s">
        <v>707</v>
      </c>
      <c r="C25" s="49" t="s">
        <v>708</v>
      </c>
      <c r="D25" s="42">
        <v>786553992082.02002</v>
      </c>
      <c r="E25" s="43">
        <v>-16528513638.129999</v>
      </c>
      <c r="F25" s="44">
        <f t="shared" si="0"/>
        <v>-2.1013832241037617E-2</v>
      </c>
      <c r="G25" s="48">
        <f t="shared" si="1"/>
        <v>9.4757834248499359E-2</v>
      </c>
      <c r="H25" s="42">
        <v>717776158387.57996</v>
      </c>
      <c r="I25" s="43">
        <v>-18152644905.529999</v>
      </c>
      <c r="J25" s="44">
        <f t="shared" si="2"/>
        <v>-2.5290119619336891E-2</v>
      </c>
      <c r="K25" s="48">
        <f t="shared" si="3"/>
        <v>9.1484252269558294E-2</v>
      </c>
      <c r="L25" s="42">
        <v>788863726924.43994</v>
      </c>
      <c r="M25" s="43">
        <v>-15265123922.799999</v>
      </c>
      <c r="N25" s="44">
        <f t="shared" si="4"/>
        <v>-2.1146804235632102E-2</v>
      </c>
      <c r="O25" s="94">
        <f t="shared" si="5"/>
        <v>9.5167830099085138E-2</v>
      </c>
      <c r="P25" s="42">
        <f t="shared" si="8"/>
        <v>761668461844.33472</v>
      </c>
      <c r="Q25" s="43">
        <f t="shared" si="9"/>
        <v>-1263389715.3299999</v>
      </c>
      <c r="R25" s="44">
        <f t="shared" si="6"/>
        <v>-1.9530013096928308E-2</v>
      </c>
      <c r="S25" s="48">
        <f t="shared" si="7"/>
        <v>9.0411398461760564E-2</v>
      </c>
    </row>
    <row r="26" spans="2:19" s="13" customFormat="1" ht="15.75">
      <c r="B26" s="46"/>
      <c r="C26" s="47" t="s">
        <v>709</v>
      </c>
      <c r="D26" s="42">
        <v>951780749480.37</v>
      </c>
      <c r="E26" s="43">
        <v>-21973002913.669998</v>
      </c>
      <c r="F26" s="44">
        <f t="shared" si="0"/>
        <v>-2.3086202285207261E-2</v>
      </c>
      <c r="G26" s="48">
        <f t="shared" si="1"/>
        <v>0.11466305353233619</v>
      </c>
      <c r="H26" s="42">
        <v>836747872762.56995</v>
      </c>
      <c r="I26" s="43">
        <v>-22447302696.27</v>
      </c>
      <c r="J26" s="44">
        <f t="shared" si="2"/>
        <v>-2.6826841665170867E-2</v>
      </c>
      <c r="K26" s="48">
        <f t="shared" si="3"/>
        <v>0.1066478073746393</v>
      </c>
      <c r="L26" s="42">
        <v>940694863696.79004</v>
      </c>
      <c r="M26" s="43">
        <v>-20045956058.060001</v>
      </c>
      <c r="N26" s="44">
        <f t="shared" si="4"/>
        <v>-2.3287582096233325E-2</v>
      </c>
      <c r="O26" s="94">
        <f t="shared" si="5"/>
        <v>0.11348460565224222</v>
      </c>
      <c r="P26" s="42">
        <f t="shared" si="8"/>
        <v>1071222228567.9738</v>
      </c>
      <c r="Q26" s="43">
        <f t="shared" si="9"/>
        <v>-1927046855.6099968</v>
      </c>
      <c r="R26" s="44">
        <f t="shared" si="6"/>
        <v>-2.1180873631696791E-2</v>
      </c>
      <c r="S26" s="48">
        <f t="shared" si="7"/>
        <v>0.12715598006202861</v>
      </c>
    </row>
    <row r="27" spans="2:19" s="13" customFormat="1" ht="15.75">
      <c r="B27" s="46"/>
      <c r="C27" s="47" t="s">
        <v>710</v>
      </c>
      <c r="D27" s="42">
        <v>210153526119.88</v>
      </c>
      <c r="E27" s="43">
        <v>-9036162027.4699993</v>
      </c>
      <c r="F27" s="44">
        <f t="shared" si="0"/>
        <v>-4.2997908216469372E-2</v>
      </c>
      <c r="G27" s="48">
        <f t="shared" si="1"/>
        <v>2.5317642775028619E-2</v>
      </c>
      <c r="H27" s="42">
        <v>215690187261.67001</v>
      </c>
      <c r="I27" s="43">
        <v>-8451472588.1400003</v>
      </c>
      <c r="J27" s="44">
        <f t="shared" si="2"/>
        <v>-3.9183389357842609E-2</v>
      </c>
      <c r="K27" s="48">
        <f t="shared" si="3"/>
        <v>2.7490820463919614E-2</v>
      </c>
      <c r="L27" s="42">
        <v>210452368509.89001</v>
      </c>
      <c r="M27" s="43">
        <v>-7777660814.29</v>
      </c>
      <c r="N27" s="44">
        <f t="shared" si="4"/>
        <v>-4.0386998601172196E-2</v>
      </c>
      <c r="O27" s="94">
        <f t="shared" si="5"/>
        <v>2.5388789681563904E-2</v>
      </c>
      <c r="P27" s="42">
        <f t="shared" si="8"/>
        <v>206933740369.44958</v>
      </c>
      <c r="Q27" s="43">
        <f t="shared" si="9"/>
        <v>-1258501213.1799994</v>
      </c>
      <c r="R27" s="44">
        <f t="shared" si="6"/>
        <v>-7.1606673896708314E-2</v>
      </c>
      <c r="S27" s="48">
        <f t="shared" si="7"/>
        <v>2.4563402310792386E-2</v>
      </c>
    </row>
    <row r="28" spans="2:19" s="13" customFormat="1" ht="15.75">
      <c r="B28" s="46" t="s">
        <v>711</v>
      </c>
      <c r="C28" s="47" t="s">
        <v>712</v>
      </c>
      <c r="D28" s="42">
        <v>328739325217.56</v>
      </c>
      <c r="E28" s="43">
        <v>-4967455166.8500004</v>
      </c>
      <c r="F28" s="44">
        <f t="shared" si="0"/>
        <v>-1.5110620439348209E-2</v>
      </c>
      <c r="G28" s="48">
        <f t="shared" si="1"/>
        <v>3.9603926499022536E-2</v>
      </c>
      <c r="H28" s="42">
        <v>351351759508.32001</v>
      </c>
      <c r="I28" s="43">
        <v>-5329285765.8800001</v>
      </c>
      <c r="J28" s="44">
        <f t="shared" si="2"/>
        <v>-1.5167949559546187E-2</v>
      </c>
      <c r="K28" s="48">
        <f t="shared" si="3"/>
        <v>4.4781583543286041E-2</v>
      </c>
      <c r="L28" s="42">
        <v>329920759920.58002</v>
      </c>
      <c r="M28" s="43">
        <v>-4560901922.6400003</v>
      </c>
      <c r="N28" s="44">
        <f t="shared" si="4"/>
        <v>-1.5107322037439263E-2</v>
      </c>
      <c r="O28" s="94">
        <f t="shared" si="5"/>
        <v>3.9801351937798261E-2</v>
      </c>
      <c r="P28" s="42">
        <f t="shared" si="8"/>
        <v>316010319062.44153</v>
      </c>
      <c r="Q28" s="43">
        <f t="shared" si="9"/>
        <v>-406553244.21000004</v>
      </c>
      <c r="R28" s="44">
        <f t="shared" si="6"/>
        <v>-1.5147722388481178E-2</v>
      </c>
      <c r="S28" s="48">
        <f t="shared" si="7"/>
        <v>3.7510985823936673E-2</v>
      </c>
    </row>
    <row r="29" spans="2:19" s="13" customFormat="1" ht="15.75">
      <c r="B29" s="46"/>
      <c r="C29" s="47" t="s">
        <v>713</v>
      </c>
      <c r="D29" s="42">
        <v>73895428025.279999</v>
      </c>
      <c r="E29" s="43">
        <v>-1344609365.6700001</v>
      </c>
      <c r="F29" s="44">
        <f t="shared" si="0"/>
        <v>-1.8196110390077212E-2</v>
      </c>
      <c r="G29" s="48">
        <f t="shared" si="1"/>
        <v>8.9023395609582352E-3</v>
      </c>
      <c r="H29" s="42">
        <v>71710593552.910004</v>
      </c>
      <c r="I29" s="43">
        <v>-1771463930.3499999</v>
      </c>
      <c r="J29" s="44">
        <f t="shared" si="2"/>
        <v>-2.4702960086963526E-2</v>
      </c>
      <c r="K29" s="48">
        <f t="shared" si="3"/>
        <v>9.1398828929223699E-3</v>
      </c>
      <c r="L29" s="42">
        <v>75021492279.190002</v>
      </c>
      <c r="M29" s="43">
        <v>-1275161258.25</v>
      </c>
      <c r="N29" s="44">
        <f t="shared" si="4"/>
        <v>-1.8574871098277532E-2</v>
      </c>
      <c r="O29" s="94">
        <f t="shared" si="5"/>
        <v>9.0505272169646104E-3</v>
      </c>
      <c r="P29" s="42">
        <f t="shared" si="8"/>
        <v>61762993805.73349</v>
      </c>
      <c r="Q29" s="43">
        <f t="shared" si="9"/>
        <v>-69448107.420000076</v>
      </c>
      <c r="R29" s="44">
        <f t="shared" si="6"/>
        <v>-1.3239245832289168E-2</v>
      </c>
      <c r="S29" s="48">
        <f t="shared" si="7"/>
        <v>7.3313770004864148E-3</v>
      </c>
    </row>
    <row r="30" spans="2:19" s="13" customFormat="1" ht="15.75">
      <c r="B30" s="46" t="s">
        <v>714</v>
      </c>
      <c r="C30" s="47" t="s">
        <v>715</v>
      </c>
      <c r="D30" s="42">
        <v>68299082125.650002</v>
      </c>
      <c r="E30" s="43">
        <v>-1399938968.8199999</v>
      </c>
      <c r="F30" s="44">
        <f t="shared" si="0"/>
        <v>-2.0497185690497691E-2</v>
      </c>
      <c r="G30" s="48">
        <f t="shared" si="1"/>
        <v>8.2281358540382526E-3</v>
      </c>
      <c r="H30" s="42">
        <v>63234890337.550003</v>
      </c>
      <c r="I30" s="43">
        <v>-1811052693.3699999</v>
      </c>
      <c r="J30" s="44">
        <f t="shared" si="2"/>
        <v>-2.8640085935193984E-2</v>
      </c>
      <c r="K30" s="48">
        <f t="shared" si="3"/>
        <v>8.0596110532199297E-3</v>
      </c>
      <c r="L30" s="42">
        <v>68742627567.520004</v>
      </c>
      <c r="M30" s="43">
        <v>-1306604012.26</v>
      </c>
      <c r="N30" s="44">
        <f t="shared" si="4"/>
        <v>-2.0771327670562768E-2</v>
      </c>
      <c r="O30" s="94">
        <f t="shared" si="5"/>
        <v>8.293050469459667E-3</v>
      </c>
      <c r="P30" s="42">
        <f t="shared" si="8"/>
        <v>63520237687.437752</v>
      </c>
      <c r="Q30" s="43">
        <f t="shared" si="9"/>
        <v>-93334956.559999943</v>
      </c>
      <c r="R30" s="44">
        <f t="shared" si="6"/>
        <v>-1.7300688463655997E-2</v>
      </c>
      <c r="S30" s="48">
        <f t="shared" si="7"/>
        <v>7.539964968535596E-3</v>
      </c>
    </row>
    <row r="31" spans="2:19" s="13" customFormat="1" ht="15.75">
      <c r="B31" s="46"/>
      <c r="C31" s="47" t="s">
        <v>716</v>
      </c>
      <c r="D31" s="42">
        <v>338125315068.48999</v>
      </c>
      <c r="E31" s="43">
        <v>-7400629902.8900003</v>
      </c>
      <c r="F31" s="44">
        <f t="shared" si="0"/>
        <v>-2.1887239946500141E-2</v>
      </c>
      <c r="G31" s="48">
        <f t="shared" si="1"/>
        <v>4.0734676682106952E-2</v>
      </c>
      <c r="H31" s="42">
        <v>212068934426.22</v>
      </c>
      <c r="I31" s="43">
        <v>-6310696387.3199997</v>
      </c>
      <c r="J31" s="44">
        <f t="shared" si="2"/>
        <v>-2.9757759685049612E-2</v>
      </c>
      <c r="K31" s="48">
        <f t="shared" si="3"/>
        <v>2.702927321961664E-2</v>
      </c>
      <c r="L31" s="42">
        <v>336253443113.77002</v>
      </c>
      <c r="M31" s="43">
        <v>-6798715829.2399998</v>
      </c>
      <c r="N31" s="44">
        <f t="shared" si="4"/>
        <v>-2.2095638026746984E-2</v>
      </c>
      <c r="O31" s="94">
        <f t="shared" si="5"/>
        <v>4.0565321299845712E-2</v>
      </c>
      <c r="P31" s="42">
        <f t="shared" si="8"/>
        <v>358293225806.44055</v>
      </c>
      <c r="Q31" s="43">
        <f t="shared" si="9"/>
        <v>-601914073.65000057</v>
      </c>
      <c r="R31" s="44">
        <f t="shared" si="6"/>
        <v>-1.9780035714328143E-2</v>
      </c>
      <c r="S31" s="48">
        <f t="shared" si="7"/>
        <v>4.2530041911012069E-2</v>
      </c>
    </row>
    <row r="32" spans="2:19" s="13" customFormat="1" ht="15.75">
      <c r="B32" s="46" t="s">
        <v>717</v>
      </c>
      <c r="C32" s="47" t="s">
        <v>718</v>
      </c>
      <c r="D32" s="42">
        <v>63793780619.540001</v>
      </c>
      <c r="E32" s="43">
        <v>-970662970.63</v>
      </c>
      <c r="F32" s="44">
        <f t="shared" si="0"/>
        <v>-1.5215636402221417E-2</v>
      </c>
      <c r="G32" s="48">
        <f t="shared" si="1"/>
        <v>7.6853725883844325E-3</v>
      </c>
      <c r="H32" s="42">
        <v>67704737124.910004</v>
      </c>
      <c r="I32" s="43">
        <v>-1161939964.9300001</v>
      </c>
      <c r="J32" s="44">
        <f t="shared" si="2"/>
        <v>-1.716187100448098E-2</v>
      </c>
      <c r="K32" s="48">
        <f t="shared" si="3"/>
        <v>8.6293159484336704E-3</v>
      </c>
      <c r="L32" s="42">
        <v>62491129908.410004</v>
      </c>
      <c r="M32" s="43">
        <v>-879549905.87</v>
      </c>
      <c r="N32" s="44">
        <f t="shared" si="4"/>
        <v>-1.5381139351803411E-2</v>
      </c>
      <c r="O32" s="94">
        <f t="shared" si="5"/>
        <v>7.538875259241142E-3</v>
      </c>
      <c r="P32" s="42">
        <f t="shared" si="8"/>
        <v>77828791507.198715</v>
      </c>
      <c r="Q32" s="43">
        <f t="shared" si="9"/>
        <v>-91113064.75999999</v>
      </c>
      <c r="R32" s="44">
        <f t="shared" si="6"/>
        <v>-1.3783881755015321E-2</v>
      </c>
      <c r="S32" s="48">
        <f t="shared" si="7"/>
        <v>9.2384157061143092E-3</v>
      </c>
    </row>
    <row r="33" spans="2:19" s="13" customFormat="1" ht="15.75">
      <c r="B33" s="46" t="s">
        <v>719</v>
      </c>
      <c r="C33" s="47" t="s">
        <v>720</v>
      </c>
      <c r="D33" s="42"/>
      <c r="E33" s="43"/>
      <c r="F33" s="44" t="e">
        <f t="shared" si="0"/>
        <v>#DIV/0!</v>
      </c>
      <c r="G33" s="48">
        <f t="shared" si="1"/>
        <v>0</v>
      </c>
      <c r="H33" s="42"/>
      <c r="I33" s="43"/>
      <c r="J33" s="44" t="e">
        <f t="shared" si="2"/>
        <v>#DIV/0!</v>
      </c>
      <c r="K33" s="48">
        <f t="shared" si="3"/>
        <v>0</v>
      </c>
      <c r="L33" s="42">
        <v>0</v>
      </c>
      <c r="M33" s="43">
        <v>0</v>
      </c>
      <c r="N33" s="44" t="e">
        <f t="shared" si="4"/>
        <v>#DIV/0!</v>
      </c>
      <c r="O33" s="94">
        <f t="shared" si="5"/>
        <v>0</v>
      </c>
      <c r="P33" s="42">
        <f t="shared" si="8"/>
        <v>0</v>
      </c>
      <c r="Q33" s="43">
        <f t="shared" si="9"/>
        <v>0</v>
      </c>
      <c r="R33" s="44" t="e">
        <f t="shared" si="6"/>
        <v>#DIV/0!</v>
      </c>
      <c r="S33" s="48">
        <f t="shared" si="7"/>
        <v>0</v>
      </c>
    </row>
    <row r="34" spans="2:19" s="13" customFormat="1" ht="15.75">
      <c r="B34" s="46"/>
      <c r="C34" s="47" t="s">
        <v>721</v>
      </c>
      <c r="D34" s="42"/>
      <c r="E34" s="43"/>
      <c r="F34" s="44" t="e">
        <f t="shared" si="0"/>
        <v>#DIV/0!</v>
      </c>
      <c r="G34" s="48">
        <f t="shared" si="1"/>
        <v>0</v>
      </c>
      <c r="H34" s="42"/>
      <c r="I34" s="43"/>
      <c r="J34" s="44" t="e">
        <f t="shared" si="2"/>
        <v>#DIV/0!</v>
      </c>
      <c r="K34" s="48">
        <f t="shared" si="3"/>
        <v>0</v>
      </c>
      <c r="L34" s="42">
        <v>0</v>
      </c>
      <c r="M34" s="43">
        <v>0</v>
      </c>
      <c r="N34" s="44" t="e">
        <f t="shared" si="4"/>
        <v>#DIV/0!</v>
      </c>
      <c r="O34" s="94">
        <f t="shared" si="5"/>
        <v>0</v>
      </c>
      <c r="P34" s="42">
        <f t="shared" si="8"/>
        <v>0</v>
      </c>
      <c r="Q34" s="43">
        <f t="shared" si="9"/>
        <v>0</v>
      </c>
      <c r="R34" s="44" t="e">
        <f t="shared" si="6"/>
        <v>#DIV/0!</v>
      </c>
      <c r="S34" s="48">
        <f t="shared" si="7"/>
        <v>0</v>
      </c>
    </row>
    <row r="35" spans="2:19" s="13" customFormat="1" ht="15.75">
      <c r="B35" s="46"/>
      <c r="C35" s="47" t="s">
        <v>722</v>
      </c>
      <c r="D35" s="42"/>
      <c r="E35" s="43"/>
      <c r="F35" s="44" t="e">
        <f t="shared" si="0"/>
        <v>#DIV/0!</v>
      </c>
      <c r="G35" s="48">
        <f t="shared" si="1"/>
        <v>0</v>
      </c>
      <c r="H35" s="42"/>
      <c r="I35" s="43"/>
      <c r="J35" s="44" t="e">
        <f t="shared" si="2"/>
        <v>#DIV/0!</v>
      </c>
      <c r="K35" s="48">
        <f t="shared" si="3"/>
        <v>0</v>
      </c>
      <c r="L35" s="42">
        <v>0</v>
      </c>
      <c r="M35" s="43">
        <v>0</v>
      </c>
      <c r="N35" s="44" t="e">
        <f t="shared" si="4"/>
        <v>#DIV/0!</v>
      </c>
      <c r="O35" s="94">
        <f t="shared" si="5"/>
        <v>0</v>
      </c>
      <c r="P35" s="42">
        <f t="shared" si="8"/>
        <v>0</v>
      </c>
      <c r="Q35" s="43">
        <f t="shared" si="9"/>
        <v>0</v>
      </c>
      <c r="R35" s="44" t="e">
        <f t="shared" si="6"/>
        <v>#DIV/0!</v>
      </c>
      <c r="S35" s="48">
        <f t="shared" si="7"/>
        <v>0</v>
      </c>
    </row>
    <row r="36" spans="2:19" s="13" customFormat="1" ht="15.75">
      <c r="B36" s="50"/>
      <c r="C36" s="51" t="s">
        <v>723</v>
      </c>
      <c r="D36" s="52">
        <f>SUM(D17:D35)</f>
        <v>8300675066288.5303</v>
      </c>
      <c r="E36" s="53">
        <f>SUM(E17:E35)</f>
        <v>-262196389649.80008</v>
      </c>
      <c r="F36" s="54">
        <f t="shared" si="0"/>
        <v>-3.1587357360205112E-2</v>
      </c>
      <c r="G36" s="55">
        <f>$D$36/$D$36</f>
        <v>1</v>
      </c>
      <c r="H36" s="52">
        <f>SUM(H17:H35)</f>
        <v>7845898508003.9014</v>
      </c>
      <c r="I36" s="53">
        <f>SUM(I17:I35)</f>
        <v>-287233017551.71991</v>
      </c>
      <c r="J36" s="54">
        <f t="shared" si="2"/>
        <v>-3.6609321068670785E-2</v>
      </c>
      <c r="K36" s="55">
        <f>$H$36/$H$36</f>
        <v>1</v>
      </c>
      <c r="L36" s="52">
        <f>SUM(L17:L35)</f>
        <v>8289184760260.9512</v>
      </c>
      <c r="M36" s="53">
        <f>SUM(M17:M35)</f>
        <v>-240865967620.96002</v>
      </c>
      <c r="N36" s="54">
        <f t="shared" si="4"/>
        <v>-3.1754846655720911E-2</v>
      </c>
      <c r="O36" s="95">
        <f>$L$36/$L$36</f>
        <v>1</v>
      </c>
      <c r="P36" s="52">
        <f>SUM(P17:P35)</f>
        <v>8424473847359.875</v>
      </c>
      <c r="Q36" s="53">
        <f>SUM(Q17:Q35)</f>
        <v>-21330422028.839989</v>
      </c>
      <c r="R36" s="54">
        <f t="shared" si="6"/>
        <v>-2.9811774834466204E-2</v>
      </c>
      <c r="S36" s="55">
        <f>$P$36/$P$36</f>
        <v>1</v>
      </c>
    </row>
    <row r="37" spans="2:19" s="13" customFormat="1" ht="15.75">
      <c r="B37" s="56"/>
      <c r="C37" s="57"/>
      <c r="D37" s="58" t="s">
        <v>304</v>
      </c>
      <c r="E37" s="59" t="s">
        <v>365</v>
      </c>
      <c r="F37" s="60" t="s">
        <v>186</v>
      </c>
      <c r="G37" s="61" t="s">
        <v>697</v>
      </c>
      <c r="H37" s="58" t="s">
        <v>304</v>
      </c>
      <c r="I37" s="59" t="s">
        <v>365</v>
      </c>
      <c r="J37" s="60" t="s">
        <v>186</v>
      </c>
      <c r="K37" s="61" t="s">
        <v>697</v>
      </c>
      <c r="L37" s="58" t="s">
        <v>304</v>
      </c>
      <c r="M37" s="59" t="s">
        <v>365</v>
      </c>
      <c r="N37" s="60" t="s">
        <v>186</v>
      </c>
      <c r="O37" s="96" t="s">
        <v>697</v>
      </c>
      <c r="P37" s="58" t="s">
        <v>304</v>
      </c>
      <c r="Q37" s="59" t="s">
        <v>365</v>
      </c>
      <c r="R37" s="60" t="s">
        <v>186</v>
      </c>
      <c r="S37" s="61" t="s">
        <v>697</v>
      </c>
    </row>
    <row r="38" spans="2:19" s="13" customFormat="1" ht="15.75">
      <c r="B38" s="46" t="s">
        <v>724</v>
      </c>
      <c r="C38" s="47" t="s">
        <v>725</v>
      </c>
      <c r="D38" s="42">
        <v>-1844602567759.6699</v>
      </c>
      <c r="E38" s="43">
        <v>10254999818.969999</v>
      </c>
      <c r="F38" s="44">
        <f t="shared" ref="F38:F54" si="10">E38/D38/$C$9*$E$10</f>
        <v>-5.5594630508538391E-3</v>
      </c>
      <c r="G38" s="45">
        <f t="shared" ref="G38:G53" si="11">D38/$D$54</f>
        <v>0.22546725063246248</v>
      </c>
      <c r="H38" s="42">
        <v>-2008803072107.51</v>
      </c>
      <c r="I38" s="43">
        <v>21088156067.560001</v>
      </c>
      <c r="J38" s="44">
        <f t="shared" ref="J38:J54" si="12">I38/H38/$E$9*$E$11</f>
        <v>-1.0497871274875956E-2</v>
      </c>
      <c r="K38" s="45">
        <f t="shared" ref="K38:K53" si="13">H38/$H$54</f>
        <v>0.26142452018045859</v>
      </c>
      <c r="L38" s="42">
        <v>-1845967314089.54</v>
      </c>
      <c r="M38" s="43">
        <v>9722792986.5900002</v>
      </c>
      <c r="N38" s="44">
        <f t="shared" ref="N38:N54" si="14">M38/L38/$C$13*$E$10</f>
        <v>-5.7559025143126951E-3</v>
      </c>
      <c r="O38" s="93">
        <f t="shared" ref="O38:O53" si="15">L38/$L$54</f>
        <v>0.22608848715982133</v>
      </c>
      <c r="P38" s="42">
        <f>(D38*$C$9-L38*$C$13)/$C$11</f>
        <v>-1829898526657.1975</v>
      </c>
      <c r="Q38" s="43">
        <f t="shared" ref="Q38:Q53" si="16">E38-M38</f>
        <v>532206832.37999916</v>
      </c>
      <c r="R38" s="44">
        <f t="shared" ref="R38:R54" si="17">Q38/P38/$C$11*$E$10</f>
        <v>-3.4244009495232588E-3</v>
      </c>
      <c r="S38" s="45">
        <f t="shared" ref="S38:S53" si="18">P38/$P$54</f>
        <v>0.21892897022594604</v>
      </c>
    </row>
    <row r="39" spans="2:19" s="13" customFormat="1" ht="15.75">
      <c r="B39" s="46"/>
      <c r="C39" s="47" t="s">
        <v>726</v>
      </c>
      <c r="D39" s="42">
        <v>-2147754108245.51</v>
      </c>
      <c r="E39" s="43">
        <v>43785171779.529999</v>
      </c>
      <c r="F39" s="44">
        <f t="shared" si="10"/>
        <v>-2.0386491922624185E-2</v>
      </c>
      <c r="G39" s="45">
        <f t="shared" si="11"/>
        <v>0.26252170645562239</v>
      </c>
      <c r="H39" s="42">
        <v>-1827594632805.78</v>
      </c>
      <c r="I39" s="43">
        <v>44422441706.300003</v>
      </c>
      <c r="J39" s="44">
        <f t="shared" si="12"/>
        <v>-2.4306506984046725E-2</v>
      </c>
      <c r="K39" s="45">
        <f t="shared" si="13"/>
        <v>0.23784215416615115</v>
      </c>
      <c r="L39" s="42">
        <v>-2149680153640.95</v>
      </c>
      <c r="M39" s="43">
        <v>40525128634.379997</v>
      </c>
      <c r="N39" s="44">
        <f t="shared" si="14"/>
        <v>-2.0601410351070121E-2</v>
      </c>
      <c r="O39" s="93">
        <f t="shared" si="15"/>
        <v>0.2632863161252052</v>
      </c>
      <c r="P39" s="42">
        <f>(D39*$C$9-L39*$C$13)/$C$11</f>
        <v>-2127002522372.0605</v>
      </c>
      <c r="Q39" s="43">
        <f t="shared" si="16"/>
        <v>3260043145.1500015</v>
      </c>
      <c r="R39" s="44">
        <f t="shared" si="17"/>
        <v>-1.8046231052082619E-2</v>
      </c>
      <c r="S39" s="45">
        <f t="shared" si="18"/>
        <v>0.25447447774143134</v>
      </c>
    </row>
    <row r="40" spans="2:19" s="13" customFormat="1" ht="15.75">
      <c r="B40" s="46"/>
      <c r="C40" s="47" t="s">
        <v>727</v>
      </c>
      <c r="D40" s="42">
        <v>-402577516965.60999</v>
      </c>
      <c r="E40" s="43">
        <v>281430255.81999999</v>
      </c>
      <c r="F40" s="44">
        <f t="shared" si="10"/>
        <v>-6.9907097132809097E-4</v>
      </c>
      <c r="G40" s="45">
        <f t="shared" si="11"/>
        <v>4.9207372635786992E-2</v>
      </c>
      <c r="H40" s="42">
        <v>-355793807700.22998</v>
      </c>
      <c r="I40" s="43">
        <v>627350208.79999995</v>
      </c>
      <c r="J40" s="44">
        <f t="shared" si="12"/>
        <v>-1.7632409424296858E-3</v>
      </c>
      <c r="K40" s="45">
        <f t="shared" si="13"/>
        <v>4.6302809246317675E-2</v>
      </c>
      <c r="L40" s="42">
        <v>-401470901268.63</v>
      </c>
      <c r="M40" s="43">
        <v>261830500.22999999</v>
      </c>
      <c r="N40" s="44">
        <f t="shared" si="14"/>
        <v>-7.1270952036801556E-4</v>
      </c>
      <c r="O40" s="93">
        <f t="shared" si="15"/>
        <v>4.9170940359408652E-2</v>
      </c>
      <c r="P40" s="42">
        <f>(D40*$C$9-L40*$C$13)/$C$11</f>
        <v>-414500408668.55597</v>
      </c>
      <c r="Q40" s="43">
        <f t="shared" si="16"/>
        <v>19599755.590000004</v>
      </c>
      <c r="R40" s="44">
        <f t="shared" si="17"/>
        <v>-5.5674568948922806E-4</v>
      </c>
      <c r="S40" s="45">
        <f t="shared" si="18"/>
        <v>4.9590808619215096E-2</v>
      </c>
    </row>
    <row r="41" spans="2:19" s="13" customFormat="1" ht="15.75">
      <c r="B41" s="46"/>
      <c r="C41" s="47" t="s">
        <v>728</v>
      </c>
      <c r="D41" s="42">
        <v>-1117499950347.3101</v>
      </c>
      <c r="E41" s="43">
        <v>25976975110.009998</v>
      </c>
      <c r="F41" s="44">
        <f t="shared" si="10"/>
        <v>-2.3245616343818682E-2</v>
      </c>
      <c r="G41" s="45">
        <f t="shared" si="11"/>
        <v>0.13659291480480509</v>
      </c>
      <c r="H41" s="42">
        <v>-1002981782099.78</v>
      </c>
      <c r="I41" s="43">
        <v>27354086868.869999</v>
      </c>
      <c r="J41" s="44">
        <f t="shared" si="12"/>
        <v>-2.7272765425113893E-2</v>
      </c>
      <c r="K41" s="45">
        <f t="shared" si="13"/>
        <v>0.13052749409631689</v>
      </c>
      <c r="L41" s="42">
        <v>-1115049165926.5601</v>
      </c>
      <c r="M41" s="43">
        <v>24005218993.419998</v>
      </c>
      <c r="N41" s="44">
        <f t="shared" si="14"/>
        <v>-2.3526539548947834E-2</v>
      </c>
      <c r="O41" s="93">
        <f t="shared" si="15"/>
        <v>0.13656784554578968</v>
      </c>
      <c r="P41" s="42">
        <f>(D41*$C$9-L41*$C$13)/$C$11</f>
        <v>-1143905176041.8428</v>
      </c>
      <c r="Q41" s="43">
        <f t="shared" si="16"/>
        <v>1971756116.5900002</v>
      </c>
      <c r="R41" s="44">
        <f t="shared" si="17"/>
        <v>-2.0295247047730437E-2</v>
      </c>
      <c r="S41" s="45">
        <f t="shared" si="18"/>
        <v>0.13685675931137847</v>
      </c>
    </row>
    <row r="42" spans="2:19" s="13" customFormat="1" ht="15.75">
      <c r="B42" s="46" t="s">
        <v>729</v>
      </c>
      <c r="C42" s="47" t="s">
        <v>730</v>
      </c>
      <c r="D42" s="42">
        <v>-854615455356.81995</v>
      </c>
      <c r="E42" s="43">
        <v>12035470085.360001</v>
      </c>
      <c r="F42" s="44">
        <f t="shared" si="10"/>
        <v>-1.4082907124976974E-2</v>
      </c>
      <c r="G42" s="45">
        <f t="shared" si="11"/>
        <v>0.10446033223370051</v>
      </c>
      <c r="H42" s="42">
        <v>-888933315806.48999</v>
      </c>
      <c r="I42" s="43">
        <v>17792262946.450001</v>
      </c>
      <c r="J42" s="44">
        <f t="shared" si="12"/>
        <v>-2.0015295444639584E-2</v>
      </c>
      <c r="K42" s="45">
        <f t="shared" si="13"/>
        <v>0.1156852898046038</v>
      </c>
      <c r="L42" s="42">
        <v>-841428361646.78003</v>
      </c>
      <c r="M42" s="43">
        <v>10948425662.620001</v>
      </c>
      <c r="N42" s="44">
        <f t="shared" si="14"/>
        <v>-1.4219388663509256E-2</v>
      </c>
      <c r="O42" s="93">
        <f t="shared" si="15"/>
        <v>0.10305559794373473</v>
      </c>
      <c r="P42" s="42">
        <f>(D42*$C$9-L42*$C$13)/$C$11</f>
        <v>-996695755329.50708</v>
      </c>
      <c r="Q42" s="43">
        <f t="shared" si="16"/>
        <v>1087044422.7399998</v>
      </c>
      <c r="R42" s="44">
        <f t="shared" si="17"/>
        <v>-1.2841502896542503E-2</v>
      </c>
      <c r="S42" s="45">
        <f t="shared" si="18"/>
        <v>0.11924463141760747</v>
      </c>
    </row>
    <row r="43" spans="2:19" s="13" customFormat="1" ht="15.75">
      <c r="B43" s="46" t="s">
        <v>731</v>
      </c>
      <c r="C43" s="47" t="s">
        <v>732</v>
      </c>
      <c r="D43" s="42">
        <v>-23235971712.34</v>
      </c>
      <c r="E43" s="43">
        <v>552025724.13999999</v>
      </c>
      <c r="F43" s="44">
        <f t="shared" si="10"/>
        <v>-2.3757376320390076E-2</v>
      </c>
      <c r="G43" s="45">
        <f t="shared" si="11"/>
        <v>2.8401514501402046E-3</v>
      </c>
      <c r="H43" s="42">
        <v>-17252545583.220001</v>
      </c>
      <c r="I43" s="43">
        <v>617547627.24000001</v>
      </c>
      <c r="J43" s="44">
        <f t="shared" si="12"/>
        <v>-3.5794580240995452E-2</v>
      </c>
      <c r="K43" s="45">
        <f t="shared" si="13"/>
        <v>2.2452367350538349E-3</v>
      </c>
      <c r="L43" s="42">
        <v>-21875245498.200001</v>
      </c>
      <c r="M43" s="43">
        <v>482160602.38</v>
      </c>
      <c r="N43" s="44">
        <f t="shared" si="14"/>
        <v>-2.4087137014228561E-2</v>
      </c>
      <c r="O43" s="93">
        <f t="shared" si="15"/>
        <v>2.679213831788266E-3</v>
      </c>
      <c r="P43" s="42">
        <f t="shared" ref="P43:P53" si="19">(D43*$C$9-L43*$C$13)/$C$11</f>
        <v>-37896699309.848381</v>
      </c>
      <c r="Q43" s="43">
        <f t="shared" si="16"/>
        <v>69865121.75999999</v>
      </c>
      <c r="R43" s="44">
        <f t="shared" si="17"/>
        <v>-2.1706520115594784E-2</v>
      </c>
      <c r="S43" s="45">
        <f t="shared" si="18"/>
        <v>4.5339592518408968E-3</v>
      </c>
    </row>
    <row r="44" spans="2:19" s="13" customFormat="1" ht="15.75">
      <c r="B44" s="46" t="s">
        <v>733</v>
      </c>
      <c r="C44" s="47" t="s">
        <v>734</v>
      </c>
      <c r="D44" s="42">
        <v>-138647962087.51001</v>
      </c>
      <c r="E44" s="43">
        <v>2639715863.0300002</v>
      </c>
      <c r="F44" s="44">
        <f t="shared" si="10"/>
        <v>-1.9038980618870539E-2</v>
      </c>
      <c r="G44" s="45">
        <f t="shared" si="11"/>
        <v>1.6947051556819508E-2</v>
      </c>
      <c r="H44" s="42">
        <v>-256473967213.10999</v>
      </c>
      <c r="I44" s="43">
        <v>6365075722.1800003</v>
      </c>
      <c r="J44" s="44">
        <f t="shared" si="12"/>
        <v>-2.4817628827377695E-2</v>
      </c>
      <c r="K44" s="45">
        <f t="shared" si="13"/>
        <v>3.3377380166550015E-2</v>
      </c>
      <c r="L44" s="42">
        <v>-132958860097.74001</v>
      </c>
      <c r="M44" s="43">
        <v>2347529592.3299999</v>
      </c>
      <c r="N44" s="44">
        <f t="shared" si="14"/>
        <v>-1.9294795950902222E-2</v>
      </c>
      <c r="O44" s="93">
        <f t="shared" si="15"/>
        <v>1.6284398593925626E-2</v>
      </c>
      <c r="P44" s="42">
        <f t="shared" si="19"/>
        <v>-199943448041.80621</v>
      </c>
      <c r="Q44" s="43">
        <f t="shared" si="16"/>
        <v>292186270.70000029</v>
      </c>
      <c r="R44" s="44">
        <f t="shared" si="17"/>
        <v>-1.7206153725446934E-2</v>
      </c>
      <c r="S44" s="45">
        <f t="shared" si="18"/>
        <v>2.3921224344161593E-2</v>
      </c>
    </row>
    <row r="45" spans="2:19" s="13" customFormat="1" ht="15.75">
      <c r="B45" s="46" t="s">
        <v>735</v>
      </c>
      <c r="C45" s="47" t="s">
        <v>736</v>
      </c>
      <c r="D45" s="42">
        <v>-335578253316.37</v>
      </c>
      <c r="E45" s="43">
        <v>5310473735.4099998</v>
      </c>
      <c r="F45" s="44">
        <f t="shared" si="10"/>
        <v>-1.5824844676104486E-2</v>
      </c>
      <c r="G45" s="45">
        <f t="shared" si="11"/>
        <v>4.1017998928180956E-2</v>
      </c>
      <c r="H45" s="42">
        <v>-182989839077.79999</v>
      </c>
      <c r="I45" s="43">
        <v>3241299940.21</v>
      </c>
      <c r="J45" s="44">
        <f t="shared" si="12"/>
        <v>-1.7713005031016658E-2</v>
      </c>
      <c r="K45" s="45">
        <f t="shared" si="13"/>
        <v>2.3814196395381123E-2</v>
      </c>
      <c r="L45" s="42">
        <v>-329247961794.01001</v>
      </c>
      <c r="M45" s="43">
        <v>4816491768.8800001</v>
      </c>
      <c r="N45" s="44">
        <f t="shared" si="14"/>
        <v>-1.5986526979227023E-2</v>
      </c>
      <c r="O45" s="93">
        <f t="shared" si="15"/>
        <v>4.0325293418955764E-2</v>
      </c>
      <c r="P45" s="42">
        <f t="shared" si="19"/>
        <v>-403782039395.99042</v>
      </c>
      <c r="Q45" s="43">
        <f t="shared" si="16"/>
        <v>493981966.52999973</v>
      </c>
      <c r="R45" s="44">
        <f t="shared" si="17"/>
        <v>-1.4404403157796447E-2</v>
      </c>
      <c r="S45" s="45">
        <f t="shared" si="18"/>
        <v>4.8308463443698275E-2</v>
      </c>
    </row>
    <row r="46" spans="2:19" s="13" customFormat="1" ht="15.75">
      <c r="B46" s="46" t="s">
        <v>737</v>
      </c>
      <c r="C46" s="47" t="s">
        <v>738</v>
      </c>
      <c r="D46" s="42">
        <v>-286529652456.21002</v>
      </c>
      <c r="E46" s="43">
        <v>6905128544.9799995</v>
      </c>
      <c r="F46" s="44">
        <f t="shared" si="10"/>
        <v>-2.4099176074055029E-2</v>
      </c>
      <c r="G46" s="45">
        <f t="shared" si="11"/>
        <v>3.5022749123915183E-2</v>
      </c>
      <c r="H46" s="42">
        <v>-242339554551.28</v>
      </c>
      <c r="I46" s="43">
        <v>6949110916.1099997</v>
      </c>
      <c r="J46" s="44">
        <f t="shared" si="12"/>
        <v>-2.8675099815946636E-2</v>
      </c>
      <c r="K46" s="45">
        <f t="shared" si="13"/>
        <v>3.1537935524385635E-2</v>
      </c>
      <c r="L46" s="42">
        <v>-288074893684.25</v>
      </c>
      <c r="M46" s="43">
        <v>6381550194.9099998</v>
      </c>
      <c r="N46" s="44">
        <f t="shared" si="14"/>
        <v>-2.4208460774587576E-2</v>
      </c>
      <c r="O46" s="93">
        <f t="shared" si="15"/>
        <v>3.5282540706264777E-2</v>
      </c>
      <c r="P46" s="42">
        <f t="shared" si="19"/>
        <v>-269880924386.35989</v>
      </c>
      <c r="Q46" s="43">
        <f t="shared" si="16"/>
        <v>523578350.06999969</v>
      </c>
      <c r="R46" s="44">
        <f t="shared" si="17"/>
        <v>-2.2842343694673233E-2</v>
      </c>
      <c r="S46" s="45">
        <f t="shared" si="18"/>
        <v>3.2288540593267974E-2</v>
      </c>
    </row>
    <row r="47" spans="2:19" s="13" customFormat="1" ht="15.75">
      <c r="B47" s="46"/>
      <c r="C47" s="47" t="s">
        <v>739</v>
      </c>
      <c r="D47" s="42">
        <v>-1016076517478.24</v>
      </c>
      <c r="E47" s="43">
        <v>18792714105.040001</v>
      </c>
      <c r="F47" s="44">
        <f t="shared" si="10"/>
        <v>-1.8495372919040479E-2</v>
      </c>
      <c r="G47" s="45">
        <f t="shared" si="11"/>
        <v>0.12419584729639928</v>
      </c>
      <c r="H47" s="42">
        <v>-890126063368.51001</v>
      </c>
      <c r="I47" s="43">
        <v>20248784578.349998</v>
      </c>
      <c r="J47" s="44">
        <f t="shared" si="12"/>
        <v>-2.2748221192088667E-2</v>
      </c>
      <c r="K47" s="45">
        <f t="shared" si="13"/>
        <v>0.11584051331228708</v>
      </c>
      <c r="L47" s="42">
        <v>-1025153020412.62</v>
      </c>
      <c r="M47" s="43">
        <v>17456268911.369999</v>
      </c>
      <c r="N47" s="44">
        <f t="shared" si="14"/>
        <v>-1.8608403969977271E-2</v>
      </c>
      <c r="O47" s="93">
        <f t="shared" si="15"/>
        <v>0.12555763784296792</v>
      </c>
      <c r="P47" s="42">
        <f t="shared" si="19"/>
        <v>-918284518120.72778</v>
      </c>
      <c r="Q47" s="43">
        <f t="shared" si="16"/>
        <v>1336445193.670002</v>
      </c>
      <c r="R47" s="44">
        <f t="shared" si="17"/>
        <v>-1.7135826714453559E-2</v>
      </c>
      <c r="S47" s="45">
        <f t="shared" si="18"/>
        <v>0.1098635148331706</v>
      </c>
    </row>
    <row r="48" spans="2:19" s="13" customFormat="1" ht="15.75">
      <c r="B48" s="46" t="s">
        <v>740</v>
      </c>
      <c r="C48" s="47" t="s">
        <v>741</v>
      </c>
      <c r="D48" s="42">
        <v>0</v>
      </c>
      <c r="E48" s="43">
        <v>0</v>
      </c>
      <c r="F48" s="44" t="e">
        <f t="shared" si="10"/>
        <v>#DIV/0!</v>
      </c>
      <c r="G48" s="45">
        <f t="shared" si="11"/>
        <v>0</v>
      </c>
      <c r="H48" s="42">
        <v>0</v>
      </c>
      <c r="I48" s="43">
        <v>0</v>
      </c>
      <c r="J48" s="44" t="e">
        <f t="shared" si="12"/>
        <v>#DIV/0!</v>
      </c>
      <c r="K48" s="45">
        <f t="shared" si="13"/>
        <v>0</v>
      </c>
      <c r="L48" s="42">
        <v>0</v>
      </c>
      <c r="M48" s="43">
        <v>0</v>
      </c>
      <c r="N48" s="44" t="e">
        <f t="shared" si="14"/>
        <v>#DIV/0!</v>
      </c>
      <c r="O48" s="93">
        <f t="shared" si="15"/>
        <v>0</v>
      </c>
      <c r="P48" s="42">
        <f t="shared" si="19"/>
        <v>0</v>
      </c>
      <c r="Q48" s="43">
        <f t="shared" si="16"/>
        <v>0</v>
      </c>
      <c r="R48" s="44" t="e">
        <f t="shared" si="17"/>
        <v>#DIV/0!</v>
      </c>
      <c r="S48" s="45">
        <f t="shared" si="18"/>
        <v>0</v>
      </c>
    </row>
    <row r="49" spans="2:19" s="13" customFormat="1" ht="15.75">
      <c r="B49" s="46"/>
      <c r="C49" s="47" t="s">
        <v>742</v>
      </c>
      <c r="D49" s="42">
        <v>-4318015442.21</v>
      </c>
      <c r="E49" s="43">
        <v>15416965.800000001</v>
      </c>
      <c r="F49" s="44">
        <f t="shared" si="10"/>
        <v>-3.5703822754532474E-3</v>
      </c>
      <c r="G49" s="45">
        <f t="shared" si="11"/>
        <v>5.2779448915439781E-4</v>
      </c>
      <c r="H49" s="42">
        <v>-1408164660.1099999</v>
      </c>
      <c r="I49" s="43">
        <v>8391410.4399999995</v>
      </c>
      <c r="J49" s="44">
        <f t="shared" si="12"/>
        <v>-5.9591116562636194E-3</v>
      </c>
      <c r="K49" s="45">
        <f t="shared" si="13"/>
        <v>1.8325776962204547E-4</v>
      </c>
      <c r="L49" s="42">
        <v>-4056103460.6900001</v>
      </c>
      <c r="M49" s="43">
        <v>13843131.25</v>
      </c>
      <c r="N49" s="44">
        <f t="shared" si="14"/>
        <v>-3.7296811878240678E-3</v>
      </c>
      <c r="O49" s="93">
        <f t="shared" si="15"/>
        <v>4.9677927024586327E-4</v>
      </c>
      <c r="P49" s="42">
        <f t="shared" si="19"/>
        <v>-7139905823.7480631</v>
      </c>
      <c r="Q49" s="43">
        <f t="shared" si="16"/>
        <v>1573834.5500000007</v>
      </c>
      <c r="R49" s="44">
        <f t="shared" si="17"/>
        <v>-2.5953609280396838E-3</v>
      </c>
      <c r="S49" s="45">
        <f t="shared" si="18"/>
        <v>8.5421798352878098E-4</v>
      </c>
    </row>
    <row r="50" spans="2:19" s="13" customFormat="1" ht="15.75">
      <c r="B50" s="46"/>
      <c r="C50" s="47" t="s">
        <v>743</v>
      </c>
      <c r="D50" s="42">
        <v>-9807923833.9799995</v>
      </c>
      <c r="E50" s="43">
        <v>387332752.30000001</v>
      </c>
      <c r="F50" s="44">
        <f t="shared" si="10"/>
        <v>-3.9491818947254467E-2</v>
      </c>
      <c r="G50" s="45">
        <f t="shared" si="11"/>
        <v>1.1988303930129767E-3</v>
      </c>
      <c r="H50" s="42">
        <v>-9368509199.1800003</v>
      </c>
      <c r="I50" s="43">
        <v>415067117.86000001</v>
      </c>
      <c r="J50" s="44">
        <f t="shared" si="12"/>
        <v>-4.4304500218276956E-2</v>
      </c>
      <c r="K50" s="45">
        <f t="shared" si="13"/>
        <v>1.2192126028721874E-3</v>
      </c>
      <c r="L50" s="42">
        <v>-9838169425.4899998</v>
      </c>
      <c r="M50" s="43">
        <v>363222106.81</v>
      </c>
      <c r="N50" s="44">
        <f t="shared" si="14"/>
        <v>-4.0346361311074851E-2</v>
      </c>
      <c r="O50" s="93">
        <f t="shared" si="15"/>
        <v>1.2049492018920717E-3</v>
      </c>
      <c r="P50" s="42">
        <f t="shared" si="19"/>
        <v>-9482051977.0657921</v>
      </c>
      <c r="Q50" s="43">
        <f t="shared" si="16"/>
        <v>24110645.49000001</v>
      </c>
      <c r="R50" s="44">
        <f t="shared" si="17"/>
        <v>-2.9939026622342338E-2</v>
      </c>
      <c r="S50" s="45">
        <f t="shared" si="18"/>
        <v>1.1344322347535262E-3</v>
      </c>
    </row>
    <row r="51" spans="2:19" s="13" customFormat="1" ht="15.75">
      <c r="B51" s="46" t="s">
        <v>744</v>
      </c>
      <c r="C51" s="47" t="s">
        <v>745</v>
      </c>
      <c r="D51" s="42"/>
      <c r="E51" s="43"/>
      <c r="F51" s="44" t="e">
        <f t="shared" si="10"/>
        <v>#DIV/0!</v>
      </c>
      <c r="G51" s="45">
        <f t="shared" si="11"/>
        <v>0</v>
      </c>
      <c r="H51" s="42"/>
      <c r="I51" s="43"/>
      <c r="J51" s="44" t="e">
        <f t="shared" si="12"/>
        <v>#DIV/0!</v>
      </c>
      <c r="K51" s="45">
        <f t="shared" si="13"/>
        <v>0</v>
      </c>
      <c r="L51" s="42">
        <v>0</v>
      </c>
      <c r="M51" s="43">
        <v>0</v>
      </c>
      <c r="N51" s="44" t="e">
        <f t="shared" si="14"/>
        <v>#DIV/0!</v>
      </c>
      <c r="O51" s="93">
        <f t="shared" si="15"/>
        <v>0</v>
      </c>
      <c r="P51" s="42">
        <f t="shared" si="19"/>
        <v>0</v>
      </c>
      <c r="Q51" s="43">
        <f t="shared" si="16"/>
        <v>0</v>
      </c>
      <c r="R51" s="44" t="e">
        <f t="shared" si="17"/>
        <v>#DIV/0!</v>
      </c>
      <c r="S51" s="45">
        <f t="shared" si="18"/>
        <v>0</v>
      </c>
    </row>
    <row r="52" spans="2:19" s="13" customFormat="1" ht="15.75">
      <c r="B52" s="46"/>
      <c r="C52" s="47" t="s">
        <v>746</v>
      </c>
      <c r="D52" s="42"/>
      <c r="E52" s="43"/>
      <c r="F52" s="44" t="e">
        <f t="shared" si="10"/>
        <v>#DIV/0!</v>
      </c>
      <c r="G52" s="45">
        <f t="shared" si="11"/>
        <v>0</v>
      </c>
      <c r="H52" s="42"/>
      <c r="I52" s="43"/>
      <c r="J52" s="44" t="e">
        <f t="shared" si="12"/>
        <v>#DIV/0!</v>
      </c>
      <c r="K52" s="45">
        <f t="shared" si="13"/>
        <v>0</v>
      </c>
      <c r="L52" s="42">
        <v>0</v>
      </c>
      <c r="M52" s="43">
        <v>0</v>
      </c>
      <c r="N52" s="44" t="e">
        <f t="shared" si="14"/>
        <v>#DIV/0!</v>
      </c>
      <c r="O52" s="93">
        <f t="shared" si="15"/>
        <v>0</v>
      </c>
      <c r="P52" s="42">
        <f t="shared" si="19"/>
        <v>0</v>
      </c>
      <c r="Q52" s="43">
        <f t="shared" si="16"/>
        <v>0</v>
      </c>
      <c r="R52" s="44" t="e">
        <f t="shared" si="17"/>
        <v>#DIV/0!</v>
      </c>
      <c r="S52" s="45">
        <f t="shared" si="18"/>
        <v>0</v>
      </c>
    </row>
    <row r="53" spans="2:19" s="13" customFormat="1" ht="15.75">
      <c r="B53" s="46"/>
      <c r="C53" s="62" t="s">
        <v>747</v>
      </c>
      <c r="D53" s="42"/>
      <c r="E53" s="43"/>
      <c r="F53" s="44" t="e">
        <f t="shared" si="10"/>
        <v>#DIV/0!</v>
      </c>
      <c r="G53" s="45">
        <f t="shared" si="11"/>
        <v>0</v>
      </c>
      <c r="H53" s="42"/>
      <c r="I53" s="43"/>
      <c r="J53" s="44" t="e">
        <f t="shared" si="12"/>
        <v>#DIV/0!</v>
      </c>
      <c r="K53" s="45">
        <f t="shared" si="13"/>
        <v>0</v>
      </c>
      <c r="L53" s="42">
        <v>0</v>
      </c>
      <c r="M53" s="43">
        <v>0</v>
      </c>
      <c r="N53" s="44" t="e">
        <f t="shared" si="14"/>
        <v>#DIV/0!</v>
      </c>
      <c r="O53" s="93">
        <f t="shared" si="15"/>
        <v>0</v>
      </c>
      <c r="P53" s="42">
        <f t="shared" si="19"/>
        <v>0</v>
      </c>
      <c r="Q53" s="43">
        <f t="shared" si="16"/>
        <v>0</v>
      </c>
      <c r="R53" s="44" t="e">
        <f t="shared" si="17"/>
        <v>#DIV/0!</v>
      </c>
      <c r="S53" s="45">
        <f t="shared" si="18"/>
        <v>0</v>
      </c>
    </row>
    <row r="54" spans="2:19" s="13" customFormat="1" ht="15.75">
      <c r="B54" s="56"/>
      <c r="C54" s="51" t="s">
        <v>748</v>
      </c>
      <c r="D54" s="52">
        <f>SUM(D38:D53)</f>
        <v>-8181243895001.7803</v>
      </c>
      <c r="E54" s="53">
        <f>SUM(E38:E53)</f>
        <v>126936854740.39001</v>
      </c>
      <c r="F54" s="54">
        <f t="shared" si="10"/>
        <v>-1.5515593517257243E-2</v>
      </c>
      <c r="G54" s="63">
        <f>$D$54/$D$54</f>
        <v>1</v>
      </c>
      <c r="H54" s="52">
        <f>SUM(H38:H53)</f>
        <v>-7684065254173</v>
      </c>
      <c r="I54" s="53">
        <f>SUM(I38:I53)</f>
        <v>149129575110.37</v>
      </c>
      <c r="J54" s="54">
        <f t="shared" si="12"/>
        <v>-1.9407640380120654E-2</v>
      </c>
      <c r="K54" s="63">
        <f>$H$54/$H$54</f>
        <v>1</v>
      </c>
      <c r="L54" s="52">
        <f>SUM(L38:L53)</f>
        <v>-8164800150945.4609</v>
      </c>
      <c r="M54" s="53">
        <f>SUM(M38:M53)</f>
        <v>117324463085.17</v>
      </c>
      <c r="N54" s="54">
        <f t="shared" si="14"/>
        <v>-1.5703245271067076E-2</v>
      </c>
      <c r="O54" s="97">
        <f>$L$54/$L$54</f>
        <v>1</v>
      </c>
      <c r="P54" s="52">
        <f>SUM(P38:P53)</f>
        <v>-8358411976124.71</v>
      </c>
      <c r="Q54" s="53">
        <f>SUM(Q38:Q53)</f>
        <v>9612391655.2200031</v>
      </c>
      <c r="R54" s="54">
        <f t="shared" si="17"/>
        <v>-1.3540629504114868E-2</v>
      </c>
      <c r="S54" s="63">
        <f>$P$54/$P$54</f>
        <v>1</v>
      </c>
    </row>
    <row r="55" spans="2:19" s="13" customFormat="1" ht="15.75">
      <c r="B55" s="56"/>
      <c r="C55" s="51" t="s">
        <v>305</v>
      </c>
      <c r="D55" s="52"/>
      <c r="E55" s="53">
        <f>E36+E54</f>
        <v>-135259534909.41006</v>
      </c>
      <c r="F55" s="64"/>
      <c r="G55" s="65"/>
      <c r="H55" s="66"/>
      <c r="I55" s="53">
        <f>SUM(I36,I54)</f>
        <v>-138103442441.34991</v>
      </c>
      <c r="J55" s="64"/>
      <c r="K55" s="65"/>
      <c r="L55" s="66">
        <v>0</v>
      </c>
      <c r="M55" s="53">
        <f>SUM(M36,M54)</f>
        <v>-123541504535.79002</v>
      </c>
      <c r="N55" s="64">
        <v>0</v>
      </c>
      <c r="O55" s="98">
        <v>0</v>
      </c>
      <c r="P55" s="52"/>
      <c r="Q55" s="53">
        <f>SUM(Q36,Q54)</f>
        <v>-11718030373.619986</v>
      </c>
      <c r="R55" s="54"/>
      <c r="S55" s="63"/>
    </row>
    <row r="56" spans="2:19" s="13" customFormat="1" ht="15.75">
      <c r="B56" s="56"/>
      <c r="C56" s="57" t="s">
        <v>749</v>
      </c>
      <c r="D56" s="66">
        <v>0</v>
      </c>
      <c r="E56" s="67">
        <v>0</v>
      </c>
      <c r="F56" s="54">
        <f>F36-F54</f>
        <v>-1.6071763842947867E-2</v>
      </c>
      <c r="G56" s="68"/>
      <c r="H56" s="66">
        <v>0</v>
      </c>
      <c r="I56" s="67">
        <v>0</v>
      </c>
      <c r="J56" s="54">
        <f>J36-J54</f>
        <v>-1.7201680688550131E-2</v>
      </c>
      <c r="K56" s="68"/>
      <c r="L56" s="66">
        <v>0</v>
      </c>
      <c r="M56" s="67">
        <v>0</v>
      </c>
      <c r="N56" s="54">
        <f>N36-N54</f>
        <v>-1.6051601384653835E-2</v>
      </c>
      <c r="O56" s="64">
        <v>0</v>
      </c>
      <c r="P56" s="99"/>
      <c r="Q56" s="106"/>
      <c r="R56" s="54">
        <f>R36-R54</f>
        <v>-1.6271145330351337E-2</v>
      </c>
      <c r="S56" s="55"/>
    </row>
    <row r="57" spans="2:19" s="13" customFormat="1" ht="15.75">
      <c r="B57" s="56"/>
      <c r="C57" s="57" t="s">
        <v>28</v>
      </c>
      <c r="D57" s="66">
        <v>0</v>
      </c>
      <c r="E57" s="67">
        <v>0</v>
      </c>
      <c r="F57" s="54">
        <f>E55/D36/$C$9*$E$10</f>
        <v>-1.6295004180893503E-2</v>
      </c>
      <c r="G57" s="68"/>
      <c r="H57" s="66">
        <v>0</v>
      </c>
      <c r="I57" s="67">
        <v>0</v>
      </c>
      <c r="J57" s="54">
        <f>I55/H36/$E$9*$E$11</f>
        <v>-1.7601991958023075E-2</v>
      </c>
      <c r="K57" s="68"/>
      <c r="L57" s="66">
        <v>0</v>
      </c>
      <c r="M57" s="67">
        <v>0</v>
      </c>
      <c r="N57" s="54">
        <f>M55/L36/$C$13*$E$10</f>
        <v>-1.6287238794666814E-2</v>
      </c>
      <c r="O57" s="64">
        <v>0</v>
      </c>
      <c r="P57" s="99"/>
      <c r="Q57" s="106"/>
      <c r="R57" s="54">
        <f>-(ABS(Q36)-ABS(Q54))/P36/$C$11*$E$10</f>
        <v>-1.6377326361825987E-2</v>
      </c>
      <c r="S57" s="55"/>
    </row>
    <row r="58" spans="2:19" s="13" customFormat="1" ht="15.75">
      <c r="B58" s="46" t="s">
        <v>750</v>
      </c>
      <c r="C58" s="47" t="s">
        <v>751</v>
      </c>
      <c r="D58" s="69">
        <v>0</v>
      </c>
      <c r="E58" s="70">
        <v>0</v>
      </c>
      <c r="F58" s="71"/>
      <c r="G58" s="72"/>
      <c r="H58" s="69">
        <v>0</v>
      </c>
      <c r="I58" s="43"/>
      <c r="J58" s="71"/>
      <c r="K58" s="72"/>
      <c r="L58" s="69">
        <v>0</v>
      </c>
      <c r="M58" s="70">
        <v>0</v>
      </c>
      <c r="N58" s="71">
        <v>0</v>
      </c>
      <c r="O58" s="71">
        <v>0</v>
      </c>
      <c r="P58" s="100"/>
      <c r="Q58" s="107">
        <f>E58-M58</f>
        <v>0</v>
      </c>
      <c r="R58" s="44"/>
      <c r="S58" s="48"/>
    </row>
    <row r="59" spans="2:19" s="13" customFormat="1" ht="15.75">
      <c r="B59" s="56"/>
      <c r="C59" s="57" t="s">
        <v>752</v>
      </c>
      <c r="D59" s="66">
        <v>0</v>
      </c>
      <c r="E59" s="67">
        <v>0</v>
      </c>
      <c r="F59" s="54">
        <f>(E55+E58)/D36/$C$9*$E$10</f>
        <v>-1.6295004180893503E-2</v>
      </c>
      <c r="G59" s="68"/>
      <c r="H59" s="66">
        <v>0</v>
      </c>
      <c r="I59" s="67">
        <v>0</v>
      </c>
      <c r="J59" s="54">
        <f>(I55+I58)/H36/$C$9*$E$10</f>
        <v>-1.7601991958023075E-2</v>
      </c>
      <c r="K59" s="68"/>
      <c r="L59" s="66">
        <v>0</v>
      </c>
      <c r="M59" s="67">
        <v>0</v>
      </c>
      <c r="N59" s="54">
        <f>(M55+M58)/L36/$C$13*$E$10</f>
        <v>-1.6287238794666814E-2</v>
      </c>
      <c r="O59" s="64">
        <v>0</v>
      </c>
      <c r="P59" s="99"/>
      <c r="Q59" s="106"/>
      <c r="R59" s="54">
        <f>(ABS(Q36)-ABS(Q54)-(Q58))/P36/$C$11*$E$10</f>
        <v>1.6377326361825987E-2</v>
      </c>
      <c r="S59" s="55"/>
    </row>
    <row r="60" spans="2:19" s="13" customFormat="1" ht="15.75">
      <c r="B60" s="73"/>
      <c r="C60" s="74" t="s">
        <v>753</v>
      </c>
      <c r="D60" s="69">
        <f>D17+D18+D19+D20+D21+D22+D23+D24</f>
        <v>5479333867549.7402</v>
      </c>
      <c r="E60" s="75">
        <f>E17+E18+E19+E20+E21+E22+E23+E24</f>
        <v>-198575414695.67001</v>
      </c>
      <c r="F60" s="76">
        <f>E60/D60/$C$9*$E$10</f>
        <v>-3.6240794865903904E-2</v>
      </c>
      <c r="G60" s="77">
        <v>0</v>
      </c>
      <c r="H60" s="78">
        <f>H17+H18+H19+H20+H21+H22+H23+H24</f>
        <v>5309613374642.1709</v>
      </c>
      <c r="I60" s="101">
        <f>I17+I18+I19+I20+I21+I22+I23+I24</f>
        <v>-221797158619.92996</v>
      </c>
      <c r="J60" s="76">
        <f>I60/H60/$E$9*$E$11</f>
        <v>-4.1772751228779902E-2</v>
      </c>
      <c r="K60" s="102">
        <v>0</v>
      </c>
      <c r="L60" s="78">
        <f>L17+L18+L19+L20+L21+L22+L23+L24</f>
        <v>5476744348340.3613</v>
      </c>
      <c r="M60" s="101">
        <f>M17+M18+M19+M20+M21+M22+M23+M24</f>
        <v>-182956293897.55002</v>
      </c>
      <c r="N60" s="76">
        <f>M60/L60/$C$13*$E$10</f>
        <v>-3.6506591245917569E-2</v>
      </c>
      <c r="O60" s="103">
        <v>0</v>
      </c>
      <c r="P60" s="78">
        <f>P17+P18+P19+P20+P21+P22+P23+P24</f>
        <v>5507233848708.8662</v>
      </c>
      <c r="Q60" s="101">
        <f>Q17+Q18+Q19+Q20+Q21+Q22+Q23+Q24</f>
        <v>-15619120798.119989</v>
      </c>
      <c r="R60" s="76">
        <f>Q60/P60/$C$11*$E$10</f>
        <v>-3.3392907652871472E-2</v>
      </c>
      <c r="S60" s="108"/>
    </row>
    <row r="61" spans="2:19" s="14" customFormat="1" ht="15.75">
      <c r="B61" s="79"/>
      <c r="C61" s="80" t="s">
        <v>754</v>
      </c>
      <c r="D61" s="69">
        <f>D38+D39+D40+D41</f>
        <v>-5512434143318.0996</v>
      </c>
      <c r="E61" s="81">
        <f>E38+E39+E40+E41</f>
        <v>80298576964.330002</v>
      </c>
      <c r="F61" s="54">
        <f>E61/D61/$C$9*$E$10</f>
        <v>-1.4566809303593036E-2</v>
      </c>
      <c r="G61" s="82"/>
      <c r="H61" s="42">
        <f>H38+H39+H40+H41</f>
        <v>-5195173294713.2998</v>
      </c>
      <c r="I61" s="43">
        <f>I38+I39+I40+I41</f>
        <v>93492034851.529999</v>
      </c>
      <c r="J61" s="54">
        <f>I61/H61/$E$9*$E$11</f>
        <v>-1.7995941530317985E-2</v>
      </c>
      <c r="K61" s="82">
        <v>0</v>
      </c>
      <c r="L61" s="42">
        <f>L38+L39+L40+L41</f>
        <v>-5512167534925.6797</v>
      </c>
      <c r="M61" s="43">
        <f>M38+M39+M40+M41</f>
        <v>74514971114.619995</v>
      </c>
      <c r="N61" s="54">
        <f>M61/L61/$C$13*$E$10</f>
        <v>-1.4772960145339822E-2</v>
      </c>
      <c r="O61" s="104">
        <v>0</v>
      </c>
      <c r="P61" s="42">
        <f>P38+P39+P40+P41</f>
        <v>-5515306633739.6563</v>
      </c>
      <c r="Q61" s="43">
        <f>Q38+Q39+Q40+Q41</f>
        <v>5783605849.710001</v>
      </c>
      <c r="R61" s="54">
        <f>Q61/P61/$C$11*$E$10</f>
        <v>-1.2346964403662895E-2</v>
      </c>
      <c r="S61" s="109"/>
    </row>
    <row r="62" spans="2:19" s="14" customFormat="1" ht="15.75">
      <c r="B62" s="83"/>
      <c r="C62" s="84" t="s">
        <v>755</v>
      </c>
      <c r="D62" s="85">
        <v>0</v>
      </c>
      <c r="E62" s="86">
        <v>0</v>
      </c>
      <c r="F62" s="87">
        <f>F60-F61</f>
        <v>-2.1673985562310868E-2</v>
      </c>
      <c r="G62" s="88"/>
      <c r="H62" s="85">
        <v>0</v>
      </c>
      <c r="I62" s="86">
        <v>0</v>
      </c>
      <c r="J62" s="87">
        <f>J60-J61</f>
        <v>-2.3776809698461916E-2</v>
      </c>
      <c r="K62" s="88">
        <v>0</v>
      </c>
      <c r="L62" s="85">
        <v>0</v>
      </c>
      <c r="M62" s="86">
        <v>0</v>
      </c>
      <c r="N62" s="87">
        <f>N60-N61</f>
        <v>-2.1733631100577747E-2</v>
      </c>
      <c r="O62" s="105">
        <v>0</v>
      </c>
      <c r="P62" s="85"/>
      <c r="Q62" s="86"/>
      <c r="R62" s="87">
        <f>R60-R61</f>
        <v>-2.1045943249208575E-2</v>
      </c>
      <c r="S62" s="110"/>
    </row>
    <row r="63" spans="2:19" ht="15.75">
      <c r="G63" s="89" t="s">
        <v>756</v>
      </c>
    </row>
  </sheetData>
  <mergeCells count="4">
    <mergeCell ref="B5:C5"/>
    <mergeCell ref="B6:C6"/>
    <mergeCell ref="H15:K15"/>
    <mergeCell ref="P15:S15"/>
  </mergeCells>
  <phoneticPr fontId="101" type="noConversion"/>
  <dataValidations count="1">
    <dataValidation type="decimal" allowBlank="1" showInputMessage="1" showErrorMessage="1" errorTitle="系统提示" error="输入数字，并且数字的整数部分长度不能超过22,小数部分长度不能超过6" sqref="D38:E50 H38:I50 L38:M50 IZ38:JA50 JD38:JE50 JH38:JI50 SV38:SW50 SZ38:TA50 TD38:TE50 ACR38:ACS50 ACV38:ACW50 ACZ38:ADA50 AMN38:AMO50 AMR38:AMS50 AMV38:AMW50 AWJ38:AWK50 AWN38:AWO50 AWR38:AWS50 BGF38:BGG50 BGJ38:BGK50 BGN38:BGO50 BQB38:BQC50 BQF38:BQG50 BQJ38:BQK50 BZX38:BZY50 CAB38:CAC50 CAF38:CAG50 CJT38:CJU50 CJX38:CJY50 CKB38:CKC50 CTP38:CTQ50 CTT38:CTU50 CTX38:CTY50 DDL38:DDM50 DDP38:DDQ50 DDT38:DDU50 DNH38:DNI50 DNL38:DNM50 DNP38:DNQ50 DXD38:DXE50 DXH38:DXI50 DXL38:DXM50 EGZ38:EHA50 EHD38:EHE50 EHH38:EHI50 EQV38:EQW50 EQZ38:ERA50 ERD38:ERE50 FAR38:FAS50 FAV38:FAW50 FAZ38:FBA50 FKN38:FKO50 FKR38:FKS50 FKV38:FKW50 FUJ38:FUK50 FUN38:FUO50 FUR38:FUS50 GEF38:GEG50 GEJ38:GEK50 GEN38:GEO50 GOB38:GOC50 GOF38:GOG50 GOJ38:GOK50 GXX38:GXY50 GYB38:GYC50 GYF38:GYG50 HHT38:HHU50 HHX38:HHY50 HIB38:HIC50 HRP38:HRQ50 HRT38:HRU50 HRX38:HRY50 IBL38:IBM50 IBP38:IBQ50 IBT38:IBU50 ILH38:ILI50 ILL38:ILM50 ILP38:ILQ50 IVD38:IVE50 IVH38:IVI50 IVL38:IVM50 JEZ38:JFA50 JFD38:JFE50 JFH38:JFI50 JOV38:JOW50 JOZ38:JPA50 JPD38:JPE50 JYR38:JYS50 JYV38:JYW50 JYZ38:JZA50 KIN38:KIO50 KIR38:KIS50 KIV38:KIW50 KSJ38:KSK50 KSN38:KSO50 KSR38:KSS50 LCF38:LCG50 LCJ38:LCK50 LCN38:LCO50 LMB38:LMC50 LMF38:LMG50 LMJ38:LMK50 LVX38:LVY50 LWB38:LWC50 LWF38:LWG50 MFT38:MFU50 MFX38:MFY50 MGB38:MGC50 MPP38:MPQ50 MPT38:MPU50 MPX38:MPY50 MZL38:MZM50 MZP38:MZQ50 MZT38:MZU50 NJH38:NJI50 NJL38:NJM50 NJP38:NJQ50 NTD38:NTE50 NTH38:NTI50 NTL38:NTM50 OCZ38:ODA50 ODD38:ODE50 ODH38:ODI50 OMV38:OMW50 OMZ38:ONA50 OND38:ONE50 OWR38:OWS50 OWV38:OWW50 OWZ38:OXA50 PGN38:PGO50 PGR38:PGS50 PGV38:PGW50 PQJ38:PQK50 PQN38:PQO50 PQR38:PQS50 QAF38:QAG50 QAJ38:QAK50 QAN38:QAO50 QKB38:QKC50 QKF38:QKG50 QKJ38:QKK50 QTX38:QTY50 QUB38:QUC50 QUF38:QUG50 RDT38:RDU50 RDX38:RDY50 REB38:REC50 RNP38:RNQ50 RNT38:RNU50 RNX38:RNY50 RXL38:RXM50 RXP38:RXQ50 RXT38:RXU50 SHH38:SHI50 SHL38:SHM50 SHP38:SHQ50 SRD38:SRE50 SRH38:SRI50 SRL38:SRM50 TAZ38:TBA50 TBD38:TBE50 TBH38:TBI50 TKV38:TKW50 TKZ38:TLA50 TLD38:TLE50 TUR38:TUS50 TUV38:TUW50 TUZ38:TVA50 UEN38:UEO50 UER38:UES50 UEV38:UEW50 UOJ38:UOK50 UON38:UOO50 UOR38:UOS50 UYF38:UYG50 UYJ38:UYK50 UYN38:UYO50 VIB38:VIC50 VIF38:VIG50 VIJ38:VIK50 VRX38:VRY50 VSB38:VSC50 VSF38:VSG50 WBT38:WBU50 WBX38:WBY50 WCB38:WCC50 WLP38:WLQ50 WLT38:WLU50 WLX38:WLY50 WVL38:WVM50 WVP38:WVQ50 WVT38:WVU50 D852006:E852018 H852006:I852018 L852006:M852018 IZ852006:JA852018 JD852006:JE852018 JH852006:JI852018 SV852006:SW852018 SZ852006:TA852018 TD852006:TE852018 ACR852006:ACS852018 ACV852006:ACW852018 ACZ852006:ADA852018 AMN852006:AMO852018 AMR852006:AMS852018 AMV852006:AMW852018 AWJ852006:AWK852018 AWN852006:AWO852018 AWR852006:AWS852018 BGF852006:BGG852018 BGJ852006:BGK852018 BGN852006:BGO852018 BQB852006:BQC852018 BQF852006:BQG852018 BQJ852006:BQK852018 BZX852006:BZY852018 CAB852006:CAC852018 CAF852006:CAG852018 CJT852006:CJU852018 CJX852006:CJY852018 CKB852006:CKC852018 CTP852006:CTQ852018 CTT852006:CTU852018 CTX852006:CTY852018 DDL852006:DDM852018 DDP852006:DDQ852018 DDT852006:DDU852018 DNH852006:DNI852018 DNL852006:DNM852018 DNP852006:DNQ852018 DXD852006:DXE852018 DXH852006:DXI852018 DXL852006:DXM852018 EGZ852006:EHA852018 EHD852006:EHE852018 EHH852006:EHI852018 EQV852006:EQW852018 EQZ852006:ERA852018 ERD852006:ERE852018 FAR852006:FAS852018 FAV852006:FAW852018 FAZ852006:FBA852018 FKN852006:FKO852018 FKR852006:FKS852018 FKV852006:FKW852018 FUJ852006:FUK852018 FUN852006:FUO852018 FUR852006:FUS852018 GEF852006:GEG852018 GEJ852006:GEK852018 GEN852006:GEO852018 GOB852006:GOC852018 GOF852006:GOG852018 GOJ852006:GOK852018 GXX852006:GXY852018 GYB852006:GYC852018 GYF852006:GYG852018 HHT852006:HHU852018 HHX852006:HHY852018 HIB852006:HIC852018 HRP852006:HRQ852018 HRT852006:HRU852018 HRX852006:HRY852018 IBL852006:IBM852018 IBP852006:IBQ852018 IBT852006:IBU852018 ILH852006:ILI852018 ILL852006:ILM852018 ILP852006:ILQ852018 IVD852006:IVE852018 IVH852006:IVI852018 IVL852006:IVM852018 JEZ852006:JFA852018 JFD852006:JFE852018 JFH852006:JFI852018 JOV852006:JOW852018 JOZ852006:JPA852018 JPD852006:JPE852018 JYR852006:JYS852018 JYV852006:JYW852018 JYZ852006:JZA852018 KIN852006:KIO852018 KIR852006:KIS852018 KIV852006:KIW852018 KSJ852006:KSK852018 KSN852006:KSO852018 KSR852006:KSS852018 LCF852006:LCG852018 LCJ852006:LCK852018 LCN852006:LCO852018 LMB852006:LMC852018 LMF852006:LMG852018 LMJ852006:LMK852018 LVX852006:LVY852018 LWB852006:LWC852018 LWF852006:LWG852018 MFT852006:MFU852018 MFX852006:MFY852018 MGB852006:MGC852018 MPP852006:MPQ852018 MPT852006:MPU852018 MPX852006:MPY852018 MZL852006:MZM852018 MZP852006:MZQ852018 MZT852006:MZU852018 NJH852006:NJI852018 NJL852006:NJM852018 NJP852006:NJQ852018 NTD852006:NTE852018 NTH852006:NTI852018 NTL852006:NTM852018 OCZ852006:ODA852018 ODD852006:ODE852018 ODH852006:ODI852018 OMV852006:OMW852018 OMZ852006:ONA852018 OND852006:ONE852018 OWR852006:OWS852018 OWV852006:OWW852018 OWZ852006:OXA852018 PGN852006:PGO852018 PGR852006:PGS852018 PGV852006:PGW852018 PQJ852006:PQK852018 PQN852006:PQO852018 PQR852006:PQS852018 QAF852006:QAG852018 QAJ852006:QAK852018 QAN852006:QAO852018 QKB852006:QKC852018 QKF852006:QKG852018 QKJ852006:QKK852018 QTX852006:QTY852018 QUB852006:QUC852018 QUF852006:QUG852018 RDT852006:RDU852018 RDX852006:RDY852018 REB852006:REC852018 RNP852006:RNQ852018 RNT852006:RNU852018 RNX852006:RNY852018 RXL852006:RXM852018 RXP852006:RXQ852018 RXT852006:RXU852018 SHH852006:SHI852018 SHL852006:SHM852018 SHP852006:SHQ852018 SRD852006:SRE852018 SRH852006:SRI852018 SRL852006:SRM852018 TAZ852006:TBA852018 TBD852006:TBE852018 TBH852006:TBI852018 TKV852006:TKW852018 TKZ852006:TLA852018 TLD852006:TLE852018 TUR852006:TUS852018 TUV852006:TUW852018 TUZ852006:TVA852018 UEN852006:UEO852018 UER852006:UES852018 UEV852006:UEW852018 UOJ852006:UOK852018 UON852006:UOO852018 UOR852006:UOS852018 UYF852006:UYG852018 UYJ852006:UYK852018 UYN852006:UYO852018 VIB852006:VIC852018 VIF852006:VIG852018 VIJ852006:VIK852018 VRX852006:VRY852018 VSB852006:VSC852018 VSF852006:VSG852018 WBT852006:WBU852018 WBX852006:WBY852018 WCB852006:WCC852018 WLP852006:WLQ852018 WLT852006:WLU852018 WLX852006:WLY852018 WVL852006:WVM852018 WVP852006:WVQ852018 WVT852006:WVU852018 D65574:E65586 H65574:I65586 L65574:M65586 IZ65574:JA65586 JD65574:JE65586 JH65574:JI65586 SV65574:SW65586 SZ65574:TA65586 TD65574:TE65586 ACR65574:ACS65586 ACV65574:ACW65586 ACZ65574:ADA65586 AMN65574:AMO65586 AMR65574:AMS65586 AMV65574:AMW65586 AWJ65574:AWK65586 AWN65574:AWO65586 AWR65574:AWS65586 BGF65574:BGG65586 BGJ65574:BGK65586 BGN65574:BGO65586 BQB65574:BQC65586 BQF65574:BQG65586 BQJ65574:BQK65586 BZX65574:BZY65586 CAB65574:CAC65586 CAF65574:CAG65586 CJT65574:CJU65586 CJX65574:CJY65586 CKB65574:CKC65586 CTP65574:CTQ65586 CTT65574:CTU65586 CTX65574:CTY65586 DDL65574:DDM65586 DDP65574:DDQ65586 DDT65574:DDU65586 DNH65574:DNI65586 DNL65574:DNM65586 DNP65574:DNQ65586 DXD65574:DXE65586 DXH65574:DXI65586 DXL65574:DXM65586 EGZ65574:EHA65586 EHD65574:EHE65586 EHH65574:EHI65586 EQV65574:EQW65586 EQZ65574:ERA65586 ERD65574:ERE65586 FAR65574:FAS65586 FAV65574:FAW65586 FAZ65574:FBA65586 FKN65574:FKO65586 FKR65574:FKS65586 FKV65574:FKW65586 FUJ65574:FUK65586 FUN65574:FUO65586 FUR65574:FUS65586 GEF65574:GEG65586 GEJ65574:GEK65586 GEN65574:GEO65586 GOB65574:GOC65586 GOF65574:GOG65586 GOJ65574:GOK65586 GXX65574:GXY65586 GYB65574:GYC65586 GYF65574:GYG65586 HHT65574:HHU65586 HHX65574:HHY65586 HIB65574:HIC65586 HRP65574:HRQ65586 HRT65574:HRU65586 HRX65574:HRY65586 IBL65574:IBM65586 IBP65574:IBQ65586 IBT65574:IBU65586 ILH65574:ILI65586 ILL65574:ILM65586 ILP65574:ILQ65586 IVD65574:IVE65586 IVH65574:IVI65586 IVL65574:IVM65586 JEZ65574:JFA65586 JFD65574:JFE65586 JFH65574:JFI65586 JOV65574:JOW65586 JOZ65574:JPA65586 JPD65574:JPE65586 JYR65574:JYS65586 JYV65574:JYW65586 JYZ65574:JZA65586 KIN65574:KIO65586 KIR65574:KIS65586 KIV65574:KIW65586 KSJ65574:KSK65586 KSN65574:KSO65586 KSR65574:KSS65586 LCF65574:LCG65586 LCJ65574:LCK65586 LCN65574:LCO65586 LMB65574:LMC65586 LMF65574:LMG65586 LMJ65574:LMK65586 LVX65574:LVY65586 LWB65574:LWC65586 LWF65574:LWG65586 MFT65574:MFU65586 MFX65574:MFY65586 MGB65574:MGC65586 MPP65574:MPQ65586 MPT65574:MPU65586 MPX65574:MPY65586 MZL65574:MZM65586 MZP65574:MZQ65586 MZT65574:MZU65586 NJH65574:NJI65586 NJL65574:NJM65586 NJP65574:NJQ65586 NTD65574:NTE65586 NTH65574:NTI65586 NTL65574:NTM65586 OCZ65574:ODA65586 ODD65574:ODE65586 ODH65574:ODI65586 OMV65574:OMW65586 OMZ65574:ONA65586 OND65574:ONE65586 OWR65574:OWS65586 OWV65574:OWW65586 OWZ65574:OXA65586 PGN65574:PGO65586 PGR65574:PGS65586 PGV65574:PGW65586 PQJ65574:PQK65586 PQN65574:PQO65586 PQR65574:PQS65586 QAF65574:QAG65586 QAJ65574:QAK65586 QAN65574:QAO65586 QKB65574:QKC65586 QKF65574:QKG65586 QKJ65574:QKK65586 QTX65574:QTY65586 QUB65574:QUC65586 QUF65574:QUG65586 RDT65574:RDU65586 RDX65574:RDY65586 REB65574:REC65586 RNP65574:RNQ65586 RNT65574:RNU65586 RNX65574:RNY65586 RXL65574:RXM65586 RXP65574:RXQ65586 RXT65574:RXU65586 SHH65574:SHI65586 SHL65574:SHM65586 SHP65574:SHQ65586 SRD65574:SRE65586 SRH65574:SRI65586 SRL65574:SRM65586 TAZ65574:TBA65586 TBD65574:TBE65586 TBH65574:TBI65586 TKV65574:TKW65586 TKZ65574:TLA65586 TLD65574:TLE65586 TUR65574:TUS65586 TUV65574:TUW65586 TUZ65574:TVA65586 UEN65574:UEO65586 UER65574:UES65586 UEV65574:UEW65586 UOJ65574:UOK65586 UON65574:UOO65586 UOR65574:UOS65586 UYF65574:UYG65586 UYJ65574:UYK65586 UYN65574:UYO65586 VIB65574:VIC65586 VIF65574:VIG65586 VIJ65574:VIK65586 VRX65574:VRY65586 VSB65574:VSC65586 VSF65574:VSG65586 WBT65574:WBU65586 WBX65574:WBY65586 WCB65574:WCC65586 WLP65574:WLQ65586 WLT65574:WLU65586 WLX65574:WLY65586 WVL65574:WVM65586 WVP65574:WVQ65586 WVT65574:WVU65586 D917542:E917554 H917542:I917554 L917542:M917554 IZ917542:JA917554 JD917542:JE917554 JH917542:JI917554 SV917542:SW917554 SZ917542:TA917554 TD917542:TE917554 ACR917542:ACS917554 ACV917542:ACW917554 ACZ917542:ADA917554 AMN917542:AMO917554 AMR917542:AMS917554 AMV917542:AMW917554 AWJ917542:AWK917554 AWN917542:AWO917554 AWR917542:AWS917554 BGF917542:BGG917554 BGJ917542:BGK917554 BGN917542:BGO917554 BQB917542:BQC917554 BQF917542:BQG917554 BQJ917542:BQK917554 BZX917542:BZY917554 CAB917542:CAC917554 CAF917542:CAG917554 CJT917542:CJU917554 CJX917542:CJY917554 CKB917542:CKC917554 CTP917542:CTQ917554 CTT917542:CTU917554 CTX917542:CTY917554 DDL917542:DDM917554 DDP917542:DDQ917554 DDT917542:DDU917554 DNH917542:DNI917554 DNL917542:DNM917554 DNP917542:DNQ917554 DXD917542:DXE917554 DXH917542:DXI917554 DXL917542:DXM917554 EGZ917542:EHA917554 EHD917542:EHE917554 EHH917542:EHI917554 EQV917542:EQW917554 EQZ917542:ERA917554 ERD917542:ERE917554 FAR917542:FAS917554 FAV917542:FAW917554 FAZ917542:FBA917554 FKN917542:FKO917554 FKR917542:FKS917554 FKV917542:FKW917554 FUJ917542:FUK917554 FUN917542:FUO917554 FUR917542:FUS917554 GEF917542:GEG917554 GEJ917542:GEK917554 GEN917542:GEO917554 GOB917542:GOC917554 GOF917542:GOG917554 GOJ917542:GOK917554 GXX917542:GXY917554 GYB917542:GYC917554 GYF917542:GYG917554 HHT917542:HHU917554 HHX917542:HHY917554 HIB917542:HIC917554 HRP917542:HRQ917554 HRT917542:HRU917554 HRX917542:HRY917554 IBL917542:IBM917554 IBP917542:IBQ917554 IBT917542:IBU917554 ILH917542:ILI917554 ILL917542:ILM917554 ILP917542:ILQ917554 IVD917542:IVE917554 IVH917542:IVI917554 IVL917542:IVM917554 JEZ917542:JFA917554 JFD917542:JFE917554 JFH917542:JFI917554 JOV917542:JOW917554 JOZ917542:JPA917554 JPD917542:JPE917554 JYR917542:JYS917554 JYV917542:JYW917554 JYZ917542:JZA917554 KIN917542:KIO917554 KIR917542:KIS917554 KIV917542:KIW917554 KSJ917542:KSK917554 KSN917542:KSO917554 KSR917542:KSS917554 LCF917542:LCG917554 LCJ917542:LCK917554 LCN917542:LCO917554 LMB917542:LMC917554 LMF917542:LMG917554 LMJ917542:LMK917554 LVX917542:LVY917554 LWB917542:LWC917554 LWF917542:LWG917554 MFT917542:MFU917554 MFX917542:MFY917554 MGB917542:MGC917554 MPP917542:MPQ917554 MPT917542:MPU917554 MPX917542:MPY917554 MZL917542:MZM917554 MZP917542:MZQ917554 MZT917542:MZU917554 NJH917542:NJI917554 NJL917542:NJM917554 NJP917542:NJQ917554 NTD917542:NTE917554 NTH917542:NTI917554 NTL917542:NTM917554 OCZ917542:ODA917554 ODD917542:ODE917554 ODH917542:ODI917554 OMV917542:OMW917554 OMZ917542:ONA917554 OND917542:ONE917554 OWR917542:OWS917554 OWV917542:OWW917554 OWZ917542:OXA917554 PGN917542:PGO917554 PGR917542:PGS917554 PGV917542:PGW917554 PQJ917542:PQK917554 PQN917542:PQO917554 PQR917542:PQS917554 QAF917542:QAG917554 QAJ917542:QAK917554 QAN917542:QAO917554 QKB917542:QKC917554 QKF917542:QKG917554 QKJ917542:QKK917554 QTX917542:QTY917554 QUB917542:QUC917554 QUF917542:QUG917554 RDT917542:RDU917554 RDX917542:RDY917554 REB917542:REC917554 RNP917542:RNQ917554 RNT917542:RNU917554 RNX917542:RNY917554 RXL917542:RXM917554 RXP917542:RXQ917554 RXT917542:RXU917554 SHH917542:SHI917554 SHL917542:SHM917554 SHP917542:SHQ917554 SRD917542:SRE917554 SRH917542:SRI917554 SRL917542:SRM917554 TAZ917542:TBA917554 TBD917542:TBE917554 TBH917542:TBI917554 TKV917542:TKW917554 TKZ917542:TLA917554 TLD917542:TLE917554 TUR917542:TUS917554 TUV917542:TUW917554 TUZ917542:TVA917554 UEN917542:UEO917554 UER917542:UES917554 UEV917542:UEW917554 UOJ917542:UOK917554 UON917542:UOO917554 UOR917542:UOS917554 UYF917542:UYG917554 UYJ917542:UYK917554 UYN917542:UYO917554 VIB917542:VIC917554 VIF917542:VIG917554 VIJ917542:VIK917554 VRX917542:VRY917554 VSB917542:VSC917554 VSF917542:VSG917554 WBT917542:WBU917554 WBX917542:WBY917554 WCB917542:WCC917554 WLP917542:WLQ917554 WLT917542:WLU917554 WLX917542:WLY917554 WVL917542:WVM917554 WVP917542:WVQ917554 WVT917542:WVU917554 D131110:E131122 H131110:I131122 L131110:M131122 IZ131110:JA131122 JD131110:JE131122 JH131110:JI131122 SV131110:SW131122 SZ131110:TA131122 TD131110:TE131122 ACR131110:ACS131122 ACV131110:ACW131122 ACZ131110:ADA131122 AMN131110:AMO131122 AMR131110:AMS131122 AMV131110:AMW131122 AWJ131110:AWK131122 AWN131110:AWO131122 AWR131110:AWS131122 BGF131110:BGG131122 BGJ131110:BGK131122 BGN131110:BGO131122 BQB131110:BQC131122 BQF131110:BQG131122 BQJ131110:BQK131122 BZX131110:BZY131122 CAB131110:CAC131122 CAF131110:CAG131122 CJT131110:CJU131122 CJX131110:CJY131122 CKB131110:CKC131122 CTP131110:CTQ131122 CTT131110:CTU131122 CTX131110:CTY131122 DDL131110:DDM131122 DDP131110:DDQ131122 DDT131110:DDU131122 DNH131110:DNI131122 DNL131110:DNM131122 DNP131110:DNQ131122 DXD131110:DXE131122 DXH131110:DXI131122 DXL131110:DXM131122 EGZ131110:EHA131122 EHD131110:EHE131122 EHH131110:EHI131122 EQV131110:EQW131122 EQZ131110:ERA131122 ERD131110:ERE131122 FAR131110:FAS131122 FAV131110:FAW131122 FAZ131110:FBA131122 FKN131110:FKO131122 FKR131110:FKS131122 FKV131110:FKW131122 FUJ131110:FUK131122 FUN131110:FUO131122 FUR131110:FUS131122 GEF131110:GEG131122 GEJ131110:GEK131122 GEN131110:GEO131122 GOB131110:GOC131122 GOF131110:GOG131122 GOJ131110:GOK131122 GXX131110:GXY131122 GYB131110:GYC131122 GYF131110:GYG131122 HHT131110:HHU131122 HHX131110:HHY131122 HIB131110:HIC131122 HRP131110:HRQ131122 HRT131110:HRU131122 HRX131110:HRY131122 IBL131110:IBM131122 IBP131110:IBQ131122 IBT131110:IBU131122 ILH131110:ILI131122 ILL131110:ILM131122 ILP131110:ILQ131122 IVD131110:IVE131122 IVH131110:IVI131122 IVL131110:IVM131122 JEZ131110:JFA131122 JFD131110:JFE131122 JFH131110:JFI131122 JOV131110:JOW131122 JOZ131110:JPA131122 JPD131110:JPE131122 JYR131110:JYS131122 JYV131110:JYW131122 JYZ131110:JZA131122 KIN131110:KIO131122 KIR131110:KIS131122 KIV131110:KIW131122 KSJ131110:KSK131122 KSN131110:KSO131122 KSR131110:KSS131122 LCF131110:LCG131122 LCJ131110:LCK131122 LCN131110:LCO131122 LMB131110:LMC131122 LMF131110:LMG131122 LMJ131110:LMK131122 LVX131110:LVY131122 LWB131110:LWC131122 LWF131110:LWG131122 MFT131110:MFU131122 MFX131110:MFY131122 MGB131110:MGC131122 MPP131110:MPQ131122 MPT131110:MPU131122 MPX131110:MPY131122 MZL131110:MZM131122 MZP131110:MZQ131122 MZT131110:MZU131122 NJH131110:NJI131122 NJL131110:NJM131122 NJP131110:NJQ131122 NTD131110:NTE131122 NTH131110:NTI131122 NTL131110:NTM131122 OCZ131110:ODA131122 ODD131110:ODE131122 ODH131110:ODI131122 OMV131110:OMW131122 OMZ131110:ONA131122 OND131110:ONE131122 OWR131110:OWS131122 OWV131110:OWW131122 OWZ131110:OXA131122 PGN131110:PGO131122 PGR131110:PGS131122 PGV131110:PGW131122 PQJ131110:PQK131122 PQN131110:PQO131122 PQR131110:PQS131122 QAF131110:QAG131122 QAJ131110:QAK131122 QAN131110:QAO131122 QKB131110:QKC131122 QKF131110:QKG131122 QKJ131110:QKK131122 QTX131110:QTY131122 QUB131110:QUC131122 QUF131110:QUG131122 RDT131110:RDU131122 RDX131110:RDY131122 REB131110:REC131122 RNP131110:RNQ131122 RNT131110:RNU131122 RNX131110:RNY131122 RXL131110:RXM131122 RXP131110:RXQ131122 RXT131110:RXU131122 SHH131110:SHI131122 SHL131110:SHM131122 SHP131110:SHQ131122 SRD131110:SRE131122 SRH131110:SRI131122 SRL131110:SRM131122 TAZ131110:TBA131122 TBD131110:TBE131122 TBH131110:TBI131122 TKV131110:TKW131122 TKZ131110:TLA131122 TLD131110:TLE131122 TUR131110:TUS131122 TUV131110:TUW131122 TUZ131110:TVA131122 UEN131110:UEO131122 UER131110:UES131122 UEV131110:UEW131122 UOJ131110:UOK131122 UON131110:UOO131122 UOR131110:UOS131122 UYF131110:UYG131122 UYJ131110:UYK131122 UYN131110:UYO131122 VIB131110:VIC131122 VIF131110:VIG131122 VIJ131110:VIK131122 VRX131110:VRY131122 VSB131110:VSC131122 VSF131110:VSG131122 WBT131110:WBU131122 WBX131110:WBY131122 WCB131110:WCC131122 WLP131110:WLQ131122 WLT131110:WLU131122 WLX131110:WLY131122 WVL131110:WVM131122 WVP131110:WVQ131122 WVT131110:WVU131122 D983078:E983090 H983078:I983090 L983078:M983090 IZ983078:JA983090 JD983078:JE983090 JH983078:JI983090 SV983078:SW983090 SZ983078:TA983090 TD983078:TE983090 ACR983078:ACS983090 ACV983078:ACW983090 ACZ983078:ADA983090 AMN983078:AMO983090 AMR983078:AMS983090 AMV983078:AMW983090 AWJ983078:AWK983090 AWN983078:AWO983090 AWR983078:AWS983090 BGF983078:BGG983090 BGJ983078:BGK983090 BGN983078:BGO983090 BQB983078:BQC983090 BQF983078:BQG983090 BQJ983078:BQK983090 BZX983078:BZY983090 CAB983078:CAC983090 CAF983078:CAG983090 CJT983078:CJU983090 CJX983078:CJY983090 CKB983078:CKC983090 CTP983078:CTQ983090 CTT983078:CTU983090 CTX983078:CTY983090 DDL983078:DDM983090 DDP983078:DDQ983090 DDT983078:DDU983090 DNH983078:DNI983090 DNL983078:DNM983090 DNP983078:DNQ983090 DXD983078:DXE983090 DXH983078:DXI983090 DXL983078:DXM983090 EGZ983078:EHA983090 EHD983078:EHE983090 EHH983078:EHI983090 EQV983078:EQW983090 EQZ983078:ERA983090 ERD983078:ERE983090 FAR983078:FAS983090 FAV983078:FAW983090 FAZ983078:FBA983090 FKN983078:FKO983090 FKR983078:FKS983090 FKV983078:FKW983090 FUJ983078:FUK983090 FUN983078:FUO983090 FUR983078:FUS983090 GEF983078:GEG983090 GEJ983078:GEK983090 GEN983078:GEO983090 GOB983078:GOC983090 GOF983078:GOG983090 GOJ983078:GOK983090 GXX983078:GXY983090 GYB983078:GYC983090 GYF983078:GYG983090 HHT983078:HHU983090 HHX983078:HHY983090 HIB983078:HIC983090 HRP983078:HRQ983090 HRT983078:HRU983090 HRX983078:HRY983090 IBL983078:IBM983090 IBP983078:IBQ983090 IBT983078:IBU983090 ILH983078:ILI983090 ILL983078:ILM983090 ILP983078:ILQ983090 IVD983078:IVE983090 IVH983078:IVI983090 IVL983078:IVM983090 JEZ983078:JFA983090 JFD983078:JFE983090 JFH983078:JFI983090 JOV983078:JOW983090 JOZ983078:JPA983090 JPD983078:JPE983090 JYR983078:JYS983090 JYV983078:JYW983090 JYZ983078:JZA983090 KIN983078:KIO983090 KIR983078:KIS983090 KIV983078:KIW983090 KSJ983078:KSK983090 KSN983078:KSO983090 KSR983078:KSS983090 LCF983078:LCG983090 LCJ983078:LCK983090 LCN983078:LCO983090 LMB983078:LMC983090 LMF983078:LMG983090 LMJ983078:LMK983090 LVX983078:LVY983090 LWB983078:LWC983090 LWF983078:LWG983090 MFT983078:MFU983090 MFX983078:MFY983090 MGB983078:MGC983090 MPP983078:MPQ983090 MPT983078:MPU983090 MPX983078:MPY983090 MZL983078:MZM983090 MZP983078:MZQ983090 MZT983078:MZU983090 NJH983078:NJI983090 NJL983078:NJM983090 NJP983078:NJQ983090 NTD983078:NTE983090 NTH983078:NTI983090 NTL983078:NTM983090 OCZ983078:ODA983090 ODD983078:ODE983090 ODH983078:ODI983090 OMV983078:OMW983090 OMZ983078:ONA983090 OND983078:ONE983090 OWR983078:OWS983090 OWV983078:OWW983090 OWZ983078:OXA983090 PGN983078:PGO983090 PGR983078:PGS983090 PGV983078:PGW983090 PQJ983078:PQK983090 PQN983078:PQO983090 PQR983078:PQS983090 QAF983078:QAG983090 QAJ983078:QAK983090 QAN983078:QAO983090 QKB983078:QKC983090 QKF983078:QKG983090 QKJ983078:QKK983090 QTX983078:QTY983090 QUB983078:QUC983090 QUF983078:QUG983090 RDT983078:RDU983090 RDX983078:RDY983090 REB983078:REC983090 RNP983078:RNQ983090 RNT983078:RNU983090 RNX983078:RNY983090 RXL983078:RXM983090 RXP983078:RXQ983090 RXT983078:RXU983090 SHH983078:SHI983090 SHL983078:SHM983090 SHP983078:SHQ983090 SRD983078:SRE983090 SRH983078:SRI983090 SRL983078:SRM983090 TAZ983078:TBA983090 TBD983078:TBE983090 TBH983078:TBI983090 TKV983078:TKW983090 TKZ983078:TLA983090 TLD983078:TLE983090 TUR983078:TUS983090 TUV983078:TUW983090 TUZ983078:TVA983090 UEN983078:UEO983090 UER983078:UES983090 UEV983078:UEW983090 UOJ983078:UOK983090 UON983078:UOO983090 UOR983078:UOS983090 UYF983078:UYG983090 UYJ983078:UYK983090 UYN983078:UYO983090 VIB983078:VIC983090 VIF983078:VIG983090 VIJ983078:VIK983090 VRX983078:VRY983090 VSB983078:VSC983090 VSF983078:VSG983090 WBT983078:WBU983090 WBX983078:WBY983090 WCB983078:WCC983090 WLP983078:WLQ983090 WLT983078:WLU983090 WLX983078:WLY983090 WVL983078:WVM983090 WVP983078:WVQ983090 WVT983078:WVU983090 D196646:E196658 H196646:I196658 L196646:M196658 IZ196646:JA196658 JD196646:JE196658 JH196646:JI196658 SV196646:SW196658 SZ196646:TA196658 TD196646:TE196658 ACR196646:ACS196658 ACV196646:ACW196658 ACZ196646:ADA196658 AMN196646:AMO196658 AMR196646:AMS196658 AMV196646:AMW196658 AWJ196646:AWK196658 AWN196646:AWO196658 AWR196646:AWS196658 BGF196646:BGG196658 BGJ196646:BGK196658 BGN196646:BGO196658 BQB196646:BQC196658 BQF196646:BQG196658 BQJ196646:BQK196658 BZX196646:BZY196658 CAB196646:CAC196658 CAF196646:CAG196658 CJT196646:CJU196658 CJX196646:CJY196658 CKB196646:CKC196658 CTP196646:CTQ196658 CTT196646:CTU196658 CTX196646:CTY196658 DDL196646:DDM196658 DDP196646:DDQ196658 DDT196646:DDU196658 DNH196646:DNI196658 DNL196646:DNM196658 DNP196646:DNQ196658 DXD196646:DXE196658 DXH196646:DXI196658 DXL196646:DXM196658 EGZ196646:EHA196658 EHD196646:EHE196658 EHH196646:EHI196658 EQV196646:EQW196658 EQZ196646:ERA196658 ERD196646:ERE196658 FAR196646:FAS196658 FAV196646:FAW196658 FAZ196646:FBA196658 FKN196646:FKO196658 FKR196646:FKS196658 FKV196646:FKW196658 FUJ196646:FUK196658 FUN196646:FUO196658 FUR196646:FUS196658 GEF196646:GEG196658 GEJ196646:GEK196658 GEN196646:GEO196658 GOB196646:GOC196658 GOF196646:GOG196658 GOJ196646:GOK196658 GXX196646:GXY196658 GYB196646:GYC196658 GYF196646:GYG196658 HHT196646:HHU196658 HHX196646:HHY196658 HIB196646:HIC196658 HRP196646:HRQ196658 HRT196646:HRU196658 HRX196646:HRY196658 IBL196646:IBM196658 IBP196646:IBQ196658 IBT196646:IBU196658 ILH196646:ILI196658 ILL196646:ILM196658 ILP196646:ILQ196658 IVD196646:IVE196658 IVH196646:IVI196658 IVL196646:IVM196658 JEZ196646:JFA196658 JFD196646:JFE196658 JFH196646:JFI196658 JOV196646:JOW196658 JOZ196646:JPA196658 JPD196646:JPE196658 JYR196646:JYS196658 JYV196646:JYW196658 JYZ196646:JZA196658 KIN196646:KIO196658 KIR196646:KIS196658 KIV196646:KIW196658 KSJ196646:KSK196658 KSN196646:KSO196658 KSR196646:KSS196658 LCF196646:LCG196658 LCJ196646:LCK196658 LCN196646:LCO196658 LMB196646:LMC196658 LMF196646:LMG196658 LMJ196646:LMK196658 LVX196646:LVY196658 LWB196646:LWC196658 LWF196646:LWG196658 MFT196646:MFU196658 MFX196646:MFY196658 MGB196646:MGC196658 MPP196646:MPQ196658 MPT196646:MPU196658 MPX196646:MPY196658 MZL196646:MZM196658 MZP196646:MZQ196658 MZT196646:MZU196658 NJH196646:NJI196658 NJL196646:NJM196658 NJP196646:NJQ196658 NTD196646:NTE196658 NTH196646:NTI196658 NTL196646:NTM196658 OCZ196646:ODA196658 ODD196646:ODE196658 ODH196646:ODI196658 OMV196646:OMW196658 OMZ196646:ONA196658 OND196646:ONE196658 OWR196646:OWS196658 OWV196646:OWW196658 OWZ196646:OXA196658 PGN196646:PGO196658 PGR196646:PGS196658 PGV196646:PGW196658 PQJ196646:PQK196658 PQN196646:PQO196658 PQR196646:PQS196658 QAF196646:QAG196658 QAJ196646:QAK196658 QAN196646:QAO196658 QKB196646:QKC196658 QKF196646:QKG196658 QKJ196646:QKK196658 QTX196646:QTY196658 QUB196646:QUC196658 QUF196646:QUG196658 RDT196646:RDU196658 RDX196646:RDY196658 REB196646:REC196658 RNP196646:RNQ196658 RNT196646:RNU196658 RNX196646:RNY196658 RXL196646:RXM196658 RXP196646:RXQ196658 RXT196646:RXU196658 SHH196646:SHI196658 SHL196646:SHM196658 SHP196646:SHQ196658 SRD196646:SRE196658 SRH196646:SRI196658 SRL196646:SRM196658 TAZ196646:TBA196658 TBD196646:TBE196658 TBH196646:TBI196658 TKV196646:TKW196658 TKZ196646:TLA196658 TLD196646:TLE196658 TUR196646:TUS196658 TUV196646:TUW196658 TUZ196646:TVA196658 UEN196646:UEO196658 UER196646:UES196658 UEV196646:UEW196658 UOJ196646:UOK196658 UON196646:UOO196658 UOR196646:UOS196658 UYF196646:UYG196658 UYJ196646:UYK196658 UYN196646:UYO196658 VIB196646:VIC196658 VIF196646:VIG196658 VIJ196646:VIK196658 VRX196646:VRY196658 VSB196646:VSC196658 VSF196646:VSG196658 WBT196646:WBU196658 WBX196646:WBY196658 WCB196646:WCC196658 WLP196646:WLQ196658 WLT196646:WLU196658 WLX196646:WLY196658 WVL196646:WVM196658 WVP196646:WVQ196658 WVT196646:WVU196658 D262182:E262194 H262182:I262194 L262182:M262194 IZ262182:JA262194 JD262182:JE262194 JH262182:JI262194 SV262182:SW262194 SZ262182:TA262194 TD262182:TE262194 ACR262182:ACS262194 ACV262182:ACW262194 ACZ262182:ADA262194 AMN262182:AMO262194 AMR262182:AMS262194 AMV262182:AMW262194 AWJ262182:AWK262194 AWN262182:AWO262194 AWR262182:AWS262194 BGF262182:BGG262194 BGJ262182:BGK262194 BGN262182:BGO262194 BQB262182:BQC262194 BQF262182:BQG262194 BQJ262182:BQK262194 BZX262182:BZY262194 CAB262182:CAC262194 CAF262182:CAG262194 CJT262182:CJU262194 CJX262182:CJY262194 CKB262182:CKC262194 CTP262182:CTQ262194 CTT262182:CTU262194 CTX262182:CTY262194 DDL262182:DDM262194 DDP262182:DDQ262194 DDT262182:DDU262194 DNH262182:DNI262194 DNL262182:DNM262194 DNP262182:DNQ262194 DXD262182:DXE262194 DXH262182:DXI262194 DXL262182:DXM262194 EGZ262182:EHA262194 EHD262182:EHE262194 EHH262182:EHI262194 EQV262182:EQW262194 EQZ262182:ERA262194 ERD262182:ERE262194 FAR262182:FAS262194 FAV262182:FAW262194 FAZ262182:FBA262194 FKN262182:FKO262194 FKR262182:FKS262194 FKV262182:FKW262194 FUJ262182:FUK262194 FUN262182:FUO262194 FUR262182:FUS262194 GEF262182:GEG262194 GEJ262182:GEK262194 GEN262182:GEO262194 GOB262182:GOC262194 GOF262182:GOG262194 GOJ262182:GOK262194 GXX262182:GXY262194 GYB262182:GYC262194 GYF262182:GYG262194 HHT262182:HHU262194 HHX262182:HHY262194 HIB262182:HIC262194 HRP262182:HRQ262194 HRT262182:HRU262194 HRX262182:HRY262194 IBL262182:IBM262194 IBP262182:IBQ262194 IBT262182:IBU262194 ILH262182:ILI262194 ILL262182:ILM262194 ILP262182:ILQ262194 IVD262182:IVE262194 IVH262182:IVI262194 IVL262182:IVM262194 JEZ262182:JFA262194 JFD262182:JFE262194 JFH262182:JFI262194 JOV262182:JOW262194 JOZ262182:JPA262194 JPD262182:JPE262194 JYR262182:JYS262194 JYV262182:JYW262194 JYZ262182:JZA262194 KIN262182:KIO262194 KIR262182:KIS262194 KIV262182:KIW262194 KSJ262182:KSK262194 KSN262182:KSO262194 KSR262182:KSS262194 LCF262182:LCG262194 LCJ262182:LCK262194 LCN262182:LCO262194 LMB262182:LMC262194 LMF262182:LMG262194 LMJ262182:LMK262194 LVX262182:LVY262194 LWB262182:LWC262194 LWF262182:LWG262194 MFT262182:MFU262194 MFX262182:MFY262194 MGB262182:MGC262194 MPP262182:MPQ262194 MPT262182:MPU262194 MPX262182:MPY262194 MZL262182:MZM262194 MZP262182:MZQ262194 MZT262182:MZU262194 NJH262182:NJI262194 NJL262182:NJM262194 NJP262182:NJQ262194 NTD262182:NTE262194 NTH262182:NTI262194 NTL262182:NTM262194 OCZ262182:ODA262194 ODD262182:ODE262194 ODH262182:ODI262194 OMV262182:OMW262194 OMZ262182:ONA262194 OND262182:ONE262194 OWR262182:OWS262194 OWV262182:OWW262194 OWZ262182:OXA262194 PGN262182:PGO262194 PGR262182:PGS262194 PGV262182:PGW262194 PQJ262182:PQK262194 PQN262182:PQO262194 PQR262182:PQS262194 QAF262182:QAG262194 QAJ262182:QAK262194 QAN262182:QAO262194 QKB262182:QKC262194 QKF262182:QKG262194 QKJ262182:QKK262194 QTX262182:QTY262194 QUB262182:QUC262194 QUF262182:QUG262194 RDT262182:RDU262194 RDX262182:RDY262194 REB262182:REC262194 RNP262182:RNQ262194 RNT262182:RNU262194 RNX262182:RNY262194 RXL262182:RXM262194 RXP262182:RXQ262194 RXT262182:RXU262194 SHH262182:SHI262194 SHL262182:SHM262194 SHP262182:SHQ262194 SRD262182:SRE262194 SRH262182:SRI262194 SRL262182:SRM262194 TAZ262182:TBA262194 TBD262182:TBE262194 TBH262182:TBI262194 TKV262182:TKW262194 TKZ262182:TLA262194 TLD262182:TLE262194 TUR262182:TUS262194 TUV262182:TUW262194 TUZ262182:TVA262194 UEN262182:UEO262194 UER262182:UES262194 UEV262182:UEW262194 UOJ262182:UOK262194 UON262182:UOO262194 UOR262182:UOS262194 UYF262182:UYG262194 UYJ262182:UYK262194 UYN262182:UYO262194 VIB262182:VIC262194 VIF262182:VIG262194 VIJ262182:VIK262194 VRX262182:VRY262194 VSB262182:VSC262194 VSF262182:VSG262194 WBT262182:WBU262194 WBX262182:WBY262194 WCB262182:WCC262194 WLP262182:WLQ262194 WLT262182:WLU262194 WLX262182:WLY262194 WVL262182:WVM262194 WVP262182:WVQ262194 WVT262182:WVU262194 D327718:E327730 H327718:I327730 L327718:M327730 IZ327718:JA327730 JD327718:JE327730 JH327718:JI327730 SV327718:SW327730 SZ327718:TA327730 TD327718:TE327730 ACR327718:ACS327730 ACV327718:ACW327730 ACZ327718:ADA327730 AMN327718:AMO327730 AMR327718:AMS327730 AMV327718:AMW327730 AWJ327718:AWK327730 AWN327718:AWO327730 AWR327718:AWS327730 BGF327718:BGG327730 BGJ327718:BGK327730 BGN327718:BGO327730 BQB327718:BQC327730 BQF327718:BQG327730 BQJ327718:BQK327730 BZX327718:BZY327730 CAB327718:CAC327730 CAF327718:CAG327730 CJT327718:CJU327730 CJX327718:CJY327730 CKB327718:CKC327730 CTP327718:CTQ327730 CTT327718:CTU327730 CTX327718:CTY327730 DDL327718:DDM327730 DDP327718:DDQ327730 DDT327718:DDU327730 DNH327718:DNI327730 DNL327718:DNM327730 DNP327718:DNQ327730 DXD327718:DXE327730 DXH327718:DXI327730 DXL327718:DXM327730 EGZ327718:EHA327730 EHD327718:EHE327730 EHH327718:EHI327730 EQV327718:EQW327730 EQZ327718:ERA327730 ERD327718:ERE327730 FAR327718:FAS327730 FAV327718:FAW327730 FAZ327718:FBA327730 FKN327718:FKO327730 FKR327718:FKS327730 FKV327718:FKW327730 FUJ327718:FUK327730 FUN327718:FUO327730 FUR327718:FUS327730 GEF327718:GEG327730 GEJ327718:GEK327730 GEN327718:GEO327730 GOB327718:GOC327730 GOF327718:GOG327730 GOJ327718:GOK327730 GXX327718:GXY327730 GYB327718:GYC327730 GYF327718:GYG327730 HHT327718:HHU327730 HHX327718:HHY327730 HIB327718:HIC327730 HRP327718:HRQ327730 HRT327718:HRU327730 HRX327718:HRY327730 IBL327718:IBM327730 IBP327718:IBQ327730 IBT327718:IBU327730 ILH327718:ILI327730 ILL327718:ILM327730 ILP327718:ILQ327730 IVD327718:IVE327730 IVH327718:IVI327730 IVL327718:IVM327730 JEZ327718:JFA327730 JFD327718:JFE327730 JFH327718:JFI327730 JOV327718:JOW327730 JOZ327718:JPA327730 JPD327718:JPE327730 JYR327718:JYS327730 JYV327718:JYW327730 JYZ327718:JZA327730 KIN327718:KIO327730 KIR327718:KIS327730 KIV327718:KIW327730 KSJ327718:KSK327730 KSN327718:KSO327730 KSR327718:KSS327730 LCF327718:LCG327730 LCJ327718:LCK327730 LCN327718:LCO327730 LMB327718:LMC327730 LMF327718:LMG327730 LMJ327718:LMK327730 LVX327718:LVY327730 LWB327718:LWC327730 LWF327718:LWG327730 MFT327718:MFU327730 MFX327718:MFY327730 MGB327718:MGC327730 MPP327718:MPQ327730 MPT327718:MPU327730 MPX327718:MPY327730 MZL327718:MZM327730 MZP327718:MZQ327730 MZT327718:MZU327730 NJH327718:NJI327730 NJL327718:NJM327730 NJP327718:NJQ327730 NTD327718:NTE327730 NTH327718:NTI327730 NTL327718:NTM327730 OCZ327718:ODA327730 ODD327718:ODE327730 ODH327718:ODI327730 OMV327718:OMW327730 OMZ327718:ONA327730 OND327718:ONE327730 OWR327718:OWS327730 OWV327718:OWW327730 OWZ327718:OXA327730 PGN327718:PGO327730 PGR327718:PGS327730 PGV327718:PGW327730 PQJ327718:PQK327730 PQN327718:PQO327730 PQR327718:PQS327730 QAF327718:QAG327730 QAJ327718:QAK327730 QAN327718:QAO327730 QKB327718:QKC327730 QKF327718:QKG327730 QKJ327718:QKK327730 QTX327718:QTY327730 QUB327718:QUC327730 QUF327718:QUG327730 RDT327718:RDU327730 RDX327718:RDY327730 REB327718:REC327730 RNP327718:RNQ327730 RNT327718:RNU327730 RNX327718:RNY327730 RXL327718:RXM327730 RXP327718:RXQ327730 RXT327718:RXU327730 SHH327718:SHI327730 SHL327718:SHM327730 SHP327718:SHQ327730 SRD327718:SRE327730 SRH327718:SRI327730 SRL327718:SRM327730 TAZ327718:TBA327730 TBD327718:TBE327730 TBH327718:TBI327730 TKV327718:TKW327730 TKZ327718:TLA327730 TLD327718:TLE327730 TUR327718:TUS327730 TUV327718:TUW327730 TUZ327718:TVA327730 UEN327718:UEO327730 UER327718:UES327730 UEV327718:UEW327730 UOJ327718:UOK327730 UON327718:UOO327730 UOR327718:UOS327730 UYF327718:UYG327730 UYJ327718:UYK327730 UYN327718:UYO327730 VIB327718:VIC327730 VIF327718:VIG327730 VIJ327718:VIK327730 VRX327718:VRY327730 VSB327718:VSC327730 VSF327718:VSG327730 WBT327718:WBU327730 WBX327718:WBY327730 WCB327718:WCC327730 WLP327718:WLQ327730 WLT327718:WLU327730 WLX327718:WLY327730 WVL327718:WVM327730 WVP327718:WVQ327730 WVT327718:WVU327730 D393254:E393266 H393254:I393266 L393254:M393266 IZ393254:JA393266 JD393254:JE393266 JH393254:JI393266 SV393254:SW393266 SZ393254:TA393266 TD393254:TE393266 ACR393254:ACS393266 ACV393254:ACW393266 ACZ393254:ADA393266 AMN393254:AMO393266 AMR393254:AMS393266 AMV393254:AMW393266 AWJ393254:AWK393266 AWN393254:AWO393266 AWR393254:AWS393266 BGF393254:BGG393266 BGJ393254:BGK393266 BGN393254:BGO393266 BQB393254:BQC393266 BQF393254:BQG393266 BQJ393254:BQK393266 BZX393254:BZY393266 CAB393254:CAC393266 CAF393254:CAG393266 CJT393254:CJU393266 CJX393254:CJY393266 CKB393254:CKC393266 CTP393254:CTQ393266 CTT393254:CTU393266 CTX393254:CTY393266 DDL393254:DDM393266 DDP393254:DDQ393266 DDT393254:DDU393266 DNH393254:DNI393266 DNL393254:DNM393266 DNP393254:DNQ393266 DXD393254:DXE393266 DXH393254:DXI393266 DXL393254:DXM393266 EGZ393254:EHA393266 EHD393254:EHE393266 EHH393254:EHI393266 EQV393254:EQW393266 EQZ393254:ERA393266 ERD393254:ERE393266 FAR393254:FAS393266 FAV393254:FAW393266 FAZ393254:FBA393266 FKN393254:FKO393266 FKR393254:FKS393266 FKV393254:FKW393266 FUJ393254:FUK393266 FUN393254:FUO393266 FUR393254:FUS393266 GEF393254:GEG393266 GEJ393254:GEK393266 GEN393254:GEO393266 GOB393254:GOC393266 GOF393254:GOG393266 GOJ393254:GOK393266 GXX393254:GXY393266 GYB393254:GYC393266 GYF393254:GYG393266 HHT393254:HHU393266 HHX393254:HHY393266 HIB393254:HIC393266 HRP393254:HRQ393266 HRT393254:HRU393266 HRX393254:HRY393266 IBL393254:IBM393266 IBP393254:IBQ393266 IBT393254:IBU393266 ILH393254:ILI393266 ILL393254:ILM393266 ILP393254:ILQ393266 IVD393254:IVE393266 IVH393254:IVI393266 IVL393254:IVM393266 JEZ393254:JFA393266 JFD393254:JFE393266 JFH393254:JFI393266 JOV393254:JOW393266 JOZ393254:JPA393266 JPD393254:JPE393266 JYR393254:JYS393266 JYV393254:JYW393266 JYZ393254:JZA393266 KIN393254:KIO393266 KIR393254:KIS393266 KIV393254:KIW393266 KSJ393254:KSK393266 KSN393254:KSO393266 KSR393254:KSS393266 LCF393254:LCG393266 LCJ393254:LCK393266 LCN393254:LCO393266 LMB393254:LMC393266 LMF393254:LMG393266 LMJ393254:LMK393266 LVX393254:LVY393266 LWB393254:LWC393266 LWF393254:LWG393266 MFT393254:MFU393266 MFX393254:MFY393266 MGB393254:MGC393266 MPP393254:MPQ393266 MPT393254:MPU393266 MPX393254:MPY393266 MZL393254:MZM393266 MZP393254:MZQ393266 MZT393254:MZU393266 NJH393254:NJI393266 NJL393254:NJM393266 NJP393254:NJQ393266 NTD393254:NTE393266 NTH393254:NTI393266 NTL393254:NTM393266 OCZ393254:ODA393266 ODD393254:ODE393266 ODH393254:ODI393266 OMV393254:OMW393266 OMZ393254:ONA393266 OND393254:ONE393266 OWR393254:OWS393266 OWV393254:OWW393266 OWZ393254:OXA393266 PGN393254:PGO393266 PGR393254:PGS393266 PGV393254:PGW393266 PQJ393254:PQK393266 PQN393254:PQO393266 PQR393254:PQS393266 QAF393254:QAG393266 QAJ393254:QAK393266 QAN393254:QAO393266 QKB393254:QKC393266 QKF393254:QKG393266 QKJ393254:QKK393266 QTX393254:QTY393266 QUB393254:QUC393266 QUF393254:QUG393266 RDT393254:RDU393266 RDX393254:RDY393266 REB393254:REC393266 RNP393254:RNQ393266 RNT393254:RNU393266 RNX393254:RNY393266 RXL393254:RXM393266 RXP393254:RXQ393266 RXT393254:RXU393266 SHH393254:SHI393266 SHL393254:SHM393266 SHP393254:SHQ393266 SRD393254:SRE393266 SRH393254:SRI393266 SRL393254:SRM393266 TAZ393254:TBA393266 TBD393254:TBE393266 TBH393254:TBI393266 TKV393254:TKW393266 TKZ393254:TLA393266 TLD393254:TLE393266 TUR393254:TUS393266 TUV393254:TUW393266 TUZ393254:TVA393266 UEN393254:UEO393266 UER393254:UES393266 UEV393254:UEW393266 UOJ393254:UOK393266 UON393254:UOO393266 UOR393254:UOS393266 UYF393254:UYG393266 UYJ393254:UYK393266 UYN393254:UYO393266 VIB393254:VIC393266 VIF393254:VIG393266 VIJ393254:VIK393266 VRX393254:VRY393266 VSB393254:VSC393266 VSF393254:VSG393266 WBT393254:WBU393266 WBX393254:WBY393266 WCB393254:WCC393266 WLP393254:WLQ393266 WLT393254:WLU393266 WLX393254:WLY393266 WVL393254:WVM393266 WVP393254:WVQ393266 WVT393254:WVU393266 D458790:E458802 H458790:I458802 L458790:M458802 IZ458790:JA458802 JD458790:JE458802 JH458790:JI458802 SV458790:SW458802 SZ458790:TA458802 TD458790:TE458802 ACR458790:ACS458802 ACV458790:ACW458802 ACZ458790:ADA458802 AMN458790:AMO458802 AMR458790:AMS458802 AMV458790:AMW458802 AWJ458790:AWK458802 AWN458790:AWO458802 AWR458790:AWS458802 BGF458790:BGG458802 BGJ458790:BGK458802 BGN458790:BGO458802 BQB458790:BQC458802 BQF458790:BQG458802 BQJ458790:BQK458802 BZX458790:BZY458802 CAB458790:CAC458802 CAF458790:CAG458802 CJT458790:CJU458802 CJX458790:CJY458802 CKB458790:CKC458802 CTP458790:CTQ458802 CTT458790:CTU458802 CTX458790:CTY458802 DDL458790:DDM458802 DDP458790:DDQ458802 DDT458790:DDU458802 DNH458790:DNI458802 DNL458790:DNM458802 DNP458790:DNQ458802 DXD458790:DXE458802 DXH458790:DXI458802 DXL458790:DXM458802 EGZ458790:EHA458802 EHD458790:EHE458802 EHH458790:EHI458802 EQV458790:EQW458802 EQZ458790:ERA458802 ERD458790:ERE458802 FAR458790:FAS458802 FAV458790:FAW458802 FAZ458790:FBA458802 FKN458790:FKO458802 FKR458790:FKS458802 FKV458790:FKW458802 FUJ458790:FUK458802 FUN458790:FUO458802 FUR458790:FUS458802 GEF458790:GEG458802 GEJ458790:GEK458802 GEN458790:GEO458802 GOB458790:GOC458802 GOF458790:GOG458802 GOJ458790:GOK458802 GXX458790:GXY458802 GYB458790:GYC458802 GYF458790:GYG458802 HHT458790:HHU458802 HHX458790:HHY458802 HIB458790:HIC458802 HRP458790:HRQ458802 HRT458790:HRU458802 HRX458790:HRY458802 IBL458790:IBM458802 IBP458790:IBQ458802 IBT458790:IBU458802 ILH458790:ILI458802 ILL458790:ILM458802 ILP458790:ILQ458802 IVD458790:IVE458802 IVH458790:IVI458802 IVL458790:IVM458802 JEZ458790:JFA458802 JFD458790:JFE458802 JFH458790:JFI458802 JOV458790:JOW458802 JOZ458790:JPA458802 JPD458790:JPE458802 JYR458790:JYS458802 JYV458790:JYW458802 JYZ458790:JZA458802 KIN458790:KIO458802 KIR458790:KIS458802 KIV458790:KIW458802 KSJ458790:KSK458802 KSN458790:KSO458802 KSR458790:KSS458802 LCF458790:LCG458802 LCJ458790:LCK458802 LCN458790:LCO458802 LMB458790:LMC458802 LMF458790:LMG458802 LMJ458790:LMK458802 LVX458790:LVY458802 LWB458790:LWC458802 LWF458790:LWG458802 MFT458790:MFU458802 MFX458790:MFY458802 MGB458790:MGC458802 MPP458790:MPQ458802 MPT458790:MPU458802 MPX458790:MPY458802 MZL458790:MZM458802 MZP458790:MZQ458802 MZT458790:MZU458802 NJH458790:NJI458802 NJL458790:NJM458802 NJP458790:NJQ458802 NTD458790:NTE458802 NTH458790:NTI458802 NTL458790:NTM458802 OCZ458790:ODA458802 ODD458790:ODE458802 ODH458790:ODI458802 OMV458790:OMW458802 OMZ458790:ONA458802 OND458790:ONE458802 OWR458790:OWS458802 OWV458790:OWW458802 OWZ458790:OXA458802 PGN458790:PGO458802 PGR458790:PGS458802 PGV458790:PGW458802 PQJ458790:PQK458802 PQN458790:PQO458802 PQR458790:PQS458802 QAF458790:QAG458802 QAJ458790:QAK458802 QAN458790:QAO458802 QKB458790:QKC458802 QKF458790:QKG458802 QKJ458790:QKK458802 QTX458790:QTY458802 QUB458790:QUC458802 QUF458790:QUG458802 RDT458790:RDU458802 RDX458790:RDY458802 REB458790:REC458802 RNP458790:RNQ458802 RNT458790:RNU458802 RNX458790:RNY458802 RXL458790:RXM458802 RXP458790:RXQ458802 RXT458790:RXU458802 SHH458790:SHI458802 SHL458790:SHM458802 SHP458790:SHQ458802 SRD458790:SRE458802 SRH458790:SRI458802 SRL458790:SRM458802 TAZ458790:TBA458802 TBD458790:TBE458802 TBH458790:TBI458802 TKV458790:TKW458802 TKZ458790:TLA458802 TLD458790:TLE458802 TUR458790:TUS458802 TUV458790:TUW458802 TUZ458790:TVA458802 UEN458790:UEO458802 UER458790:UES458802 UEV458790:UEW458802 UOJ458790:UOK458802 UON458790:UOO458802 UOR458790:UOS458802 UYF458790:UYG458802 UYJ458790:UYK458802 UYN458790:UYO458802 VIB458790:VIC458802 VIF458790:VIG458802 VIJ458790:VIK458802 VRX458790:VRY458802 VSB458790:VSC458802 VSF458790:VSG458802 WBT458790:WBU458802 WBX458790:WBY458802 WCB458790:WCC458802 WLP458790:WLQ458802 WLT458790:WLU458802 WLX458790:WLY458802 WVL458790:WVM458802 WVP458790:WVQ458802 WVT458790:WVU458802 D524326:E524338 H524326:I524338 L524326:M524338 IZ524326:JA524338 JD524326:JE524338 JH524326:JI524338 SV524326:SW524338 SZ524326:TA524338 TD524326:TE524338 ACR524326:ACS524338 ACV524326:ACW524338 ACZ524326:ADA524338 AMN524326:AMO524338 AMR524326:AMS524338 AMV524326:AMW524338 AWJ524326:AWK524338 AWN524326:AWO524338 AWR524326:AWS524338 BGF524326:BGG524338 BGJ524326:BGK524338 BGN524326:BGO524338 BQB524326:BQC524338 BQF524326:BQG524338 BQJ524326:BQK524338 BZX524326:BZY524338 CAB524326:CAC524338 CAF524326:CAG524338 CJT524326:CJU524338 CJX524326:CJY524338 CKB524326:CKC524338 CTP524326:CTQ524338 CTT524326:CTU524338 CTX524326:CTY524338 DDL524326:DDM524338 DDP524326:DDQ524338 DDT524326:DDU524338 DNH524326:DNI524338 DNL524326:DNM524338 DNP524326:DNQ524338 DXD524326:DXE524338 DXH524326:DXI524338 DXL524326:DXM524338 EGZ524326:EHA524338 EHD524326:EHE524338 EHH524326:EHI524338 EQV524326:EQW524338 EQZ524326:ERA524338 ERD524326:ERE524338 FAR524326:FAS524338 FAV524326:FAW524338 FAZ524326:FBA524338 FKN524326:FKO524338 FKR524326:FKS524338 FKV524326:FKW524338 FUJ524326:FUK524338 FUN524326:FUO524338 FUR524326:FUS524338 GEF524326:GEG524338 GEJ524326:GEK524338 GEN524326:GEO524338 GOB524326:GOC524338 GOF524326:GOG524338 GOJ524326:GOK524338 GXX524326:GXY524338 GYB524326:GYC524338 GYF524326:GYG524338 HHT524326:HHU524338 HHX524326:HHY524338 HIB524326:HIC524338 HRP524326:HRQ524338 HRT524326:HRU524338 HRX524326:HRY524338 IBL524326:IBM524338 IBP524326:IBQ524338 IBT524326:IBU524338 ILH524326:ILI524338 ILL524326:ILM524338 ILP524326:ILQ524338 IVD524326:IVE524338 IVH524326:IVI524338 IVL524326:IVM524338 JEZ524326:JFA524338 JFD524326:JFE524338 JFH524326:JFI524338 JOV524326:JOW524338 JOZ524326:JPA524338 JPD524326:JPE524338 JYR524326:JYS524338 JYV524326:JYW524338 JYZ524326:JZA524338 KIN524326:KIO524338 KIR524326:KIS524338 KIV524326:KIW524338 KSJ524326:KSK524338 KSN524326:KSO524338 KSR524326:KSS524338 LCF524326:LCG524338 LCJ524326:LCK524338 LCN524326:LCO524338 LMB524326:LMC524338 LMF524326:LMG524338 LMJ524326:LMK524338 LVX524326:LVY524338 LWB524326:LWC524338 LWF524326:LWG524338 MFT524326:MFU524338 MFX524326:MFY524338 MGB524326:MGC524338 MPP524326:MPQ524338 MPT524326:MPU524338 MPX524326:MPY524338 MZL524326:MZM524338 MZP524326:MZQ524338 MZT524326:MZU524338 NJH524326:NJI524338 NJL524326:NJM524338 NJP524326:NJQ524338 NTD524326:NTE524338 NTH524326:NTI524338 NTL524326:NTM524338 OCZ524326:ODA524338 ODD524326:ODE524338 ODH524326:ODI524338 OMV524326:OMW524338 OMZ524326:ONA524338 OND524326:ONE524338 OWR524326:OWS524338 OWV524326:OWW524338 OWZ524326:OXA524338 PGN524326:PGO524338 PGR524326:PGS524338 PGV524326:PGW524338 PQJ524326:PQK524338 PQN524326:PQO524338 PQR524326:PQS524338 QAF524326:QAG524338 QAJ524326:QAK524338 QAN524326:QAO524338 QKB524326:QKC524338 QKF524326:QKG524338 QKJ524326:QKK524338 QTX524326:QTY524338 QUB524326:QUC524338 QUF524326:QUG524338 RDT524326:RDU524338 RDX524326:RDY524338 REB524326:REC524338 RNP524326:RNQ524338 RNT524326:RNU524338 RNX524326:RNY524338 RXL524326:RXM524338 RXP524326:RXQ524338 RXT524326:RXU524338 SHH524326:SHI524338 SHL524326:SHM524338 SHP524326:SHQ524338 SRD524326:SRE524338 SRH524326:SRI524338 SRL524326:SRM524338 TAZ524326:TBA524338 TBD524326:TBE524338 TBH524326:TBI524338 TKV524326:TKW524338 TKZ524326:TLA524338 TLD524326:TLE524338 TUR524326:TUS524338 TUV524326:TUW524338 TUZ524326:TVA524338 UEN524326:UEO524338 UER524326:UES524338 UEV524326:UEW524338 UOJ524326:UOK524338 UON524326:UOO524338 UOR524326:UOS524338 UYF524326:UYG524338 UYJ524326:UYK524338 UYN524326:UYO524338 VIB524326:VIC524338 VIF524326:VIG524338 VIJ524326:VIK524338 VRX524326:VRY524338 VSB524326:VSC524338 VSF524326:VSG524338 WBT524326:WBU524338 WBX524326:WBY524338 WCB524326:WCC524338 WLP524326:WLQ524338 WLT524326:WLU524338 WLX524326:WLY524338 WVL524326:WVM524338 WVP524326:WVQ524338 WVT524326:WVU524338 D589862:E589874 H589862:I589874 L589862:M589874 IZ589862:JA589874 JD589862:JE589874 JH589862:JI589874 SV589862:SW589874 SZ589862:TA589874 TD589862:TE589874 ACR589862:ACS589874 ACV589862:ACW589874 ACZ589862:ADA589874 AMN589862:AMO589874 AMR589862:AMS589874 AMV589862:AMW589874 AWJ589862:AWK589874 AWN589862:AWO589874 AWR589862:AWS589874 BGF589862:BGG589874 BGJ589862:BGK589874 BGN589862:BGO589874 BQB589862:BQC589874 BQF589862:BQG589874 BQJ589862:BQK589874 BZX589862:BZY589874 CAB589862:CAC589874 CAF589862:CAG589874 CJT589862:CJU589874 CJX589862:CJY589874 CKB589862:CKC589874 CTP589862:CTQ589874 CTT589862:CTU589874 CTX589862:CTY589874 DDL589862:DDM589874 DDP589862:DDQ589874 DDT589862:DDU589874 DNH589862:DNI589874 DNL589862:DNM589874 DNP589862:DNQ589874 DXD589862:DXE589874 DXH589862:DXI589874 DXL589862:DXM589874 EGZ589862:EHA589874 EHD589862:EHE589874 EHH589862:EHI589874 EQV589862:EQW589874 EQZ589862:ERA589874 ERD589862:ERE589874 FAR589862:FAS589874 FAV589862:FAW589874 FAZ589862:FBA589874 FKN589862:FKO589874 FKR589862:FKS589874 FKV589862:FKW589874 FUJ589862:FUK589874 FUN589862:FUO589874 FUR589862:FUS589874 GEF589862:GEG589874 GEJ589862:GEK589874 GEN589862:GEO589874 GOB589862:GOC589874 GOF589862:GOG589874 GOJ589862:GOK589874 GXX589862:GXY589874 GYB589862:GYC589874 GYF589862:GYG589874 HHT589862:HHU589874 HHX589862:HHY589874 HIB589862:HIC589874 HRP589862:HRQ589874 HRT589862:HRU589874 HRX589862:HRY589874 IBL589862:IBM589874 IBP589862:IBQ589874 IBT589862:IBU589874 ILH589862:ILI589874 ILL589862:ILM589874 ILP589862:ILQ589874 IVD589862:IVE589874 IVH589862:IVI589874 IVL589862:IVM589874 JEZ589862:JFA589874 JFD589862:JFE589874 JFH589862:JFI589874 JOV589862:JOW589874 JOZ589862:JPA589874 JPD589862:JPE589874 JYR589862:JYS589874 JYV589862:JYW589874 JYZ589862:JZA589874 KIN589862:KIO589874 KIR589862:KIS589874 KIV589862:KIW589874 KSJ589862:KSK589874 KSN589862:KSO589874 KSR589862:KSS589874 LCF589862:LCG589874 LCJ589862:LCK589874 LCN589862:LCO589874 LMB589862:LMC589874 LMF589862:LMG589874 LMJ589862:LMK589874 LVX589862:LVY589874 LWB589862:LWC589874 LWF589862:LWG589874 MFT589862:MFU589874 MFX589862:MFY589874 MGB589862:MGC589874 MPP589862:MPQ589874 MPT589862:MPU589874 MPX589862:MPY589874 MZL589862:MZM589874 MZP589862:MZQ589874 MZT589862:MZU589874 NJH589862:NJI589874 NJL589862:NJM589874 NJP589862:NJQ589874 NTD589862:NTE589874 NTH589862:NTI589874 NTL589862:NTM589874 OCZ589862:ODA589874 ODD589862:ODE589874 ODH589862:ODI589874 OMV589862:OMW589874 OMZ589862:ONA589874 OND589862:ONE589874 OWR589862:OWS589874 OWV589862:OWW589874 OWZ589862:OXA589874 PGN589862:PGO589874 PGR589862:PGS589874 PGV589862:PGW589874 PQJ589862:PQK589874 PQN589862:PQO589874 PQR589862:PQS589874 QAF589862:QAG589874 QAJ589862:QAK589874 QAN589862:QAO589874 QKB589862:QKC589874 QKF589862:QKG589874 QKJ589862:QKK589874 QTX589862:QTY589874 QUB589862:QUC589874 QUF589862:QUG589874 RDT589862:RDU589874 RDX589862:RDY589874 REB589862:REC589874 RNP589862:RNQ589874 RNT589862:RNU589874 RNX589862:RNY589874 RXL589862:RXM589874 RXP589862:RXQ589874 RXT589862:RXU589874 SHH589862:SHI589874 SHL589862:SHM589874 SHP589862:SHQ589874 SRD589862:SRE589874 SRH589862:SRI589874 SRL589862:SRM589874 TAZ589862:TBA589874 TBD589862:TBE589874 TBH589862:TBI589874 TKV589862:TKW589874 TKZ589862:TLA589874 TLD589862:TLE589874 TUR589862:TUS589874 TUV589862:TUW589874 TUZ589862:TVA589874 UEN589862:UEO589874 UER589862:UES589874 UEV589862:UEW589874 UOJ589862:UOK589874 UON589862:UOO589874 UOR589862:UOS589874 UYF589862:UYG589874 UYJ589862:UYK589874 UYN589862:UYO589874 VIB589862:VIC589874 VIF589862:VIG589874 VIJ589862:VIK589874 VRX589862:VRY589874 VSB589862:VSC589874 VSF589862:VSG589874 WBT589862:WBU589874 WBX589862:WBY589874 WCB589862:WCC589874 WLP589862:WLQ589874 WLT589862:WLU589874 WLX589862:WLY589874 WVL589862:WVM589874 WVP589862:WVQ589874 WVT589862:WVU589874 D655398:E655410 H655398:I655410 L655398:M655410 IZ655398:JA655410 JD655398:JE655410 JH655398:JI655410 SV655398:SW655410 SZ655398:TA655410 TD655398:TE655410 ACR655398:ACS655410 ACV655398:ACW655410 ACZ655398:ADA655410 AMN655398:AMO655410 AMR655398:AMS655410 AMV655398:AMW655410 AWJ655398:AWK655410 AWN655398:AWO655410 AWR655398:AWS655410 BGF655398:BGG655410 BGJ655398:BGK655410 BGN655398:BGO655410 BQB655398:BQC655410 BQF655398:BQG655410 BQJ655398:BQK655410 BZX655398:BZY655410 CAB655398:CAC655410 CAF655398:CAG655410 CJT655398:CJU655410 CJX655398:CJY655410 CKB655398:CKC655410 CTP655398:CTQ655410 CTT655398:CTU655410 CTX655398:CTY655410 DDL655398:DDM655410 DDP655398:DDQ655410 DDT655398:DDU655410 DNH655398:DNI655410 DNL655398:DNM655410 DNP655398:DNQ655410 DXD655398:DXE655410 DXH655398:DXI655410 DXL655398:DXM655410 EGZ655398:EHA655410 EHD655398:EHE655410 EHH655398:EHI655410 EQV655398:EQW655410 EQZ655398:ERA655410 ERD655398:ERE655410 FAR655398:FAS655410 FAV655398:FAW655410 FAZ655398:FBA655410 FKN655398:FKO655410 FKR655398:FKS655410 FKV655398:FKW655410 FUJ655398:FUK655410 FUN655398:FUO655410 FUR655398:FUS655410 GEF655398:GEG655410 GEJ655398:GEK655410 GEN655398:GEO655410 GOB655398:GOC655410 GOF655398:GOG655410 GOJ655398:GOK655410 GXX655398:GXY655410 GYB655398:GYC655410 GYF655398:GYG655410 HHT655398:HHU655410 HHX655398:HHY655410 HIB655398:HIC655410 HRP655398:HRQ655410 HRT655398:HRU655410 HRX655398:HRY655410 IBL655398:IBM655410 IBP655398:IBQ655410 IBT655398:IBU655410 ILH655398:ILI655410 ILL655398:ILM655410 ILP655398:ILQ655410 IVD655398:IVE655410 IVH655398:IVI655410 IVL655398:IVM655410 JEZ655398:JFA655410 JFD655398:JFE655410 JFH655398:JFI655410 JOV655398:JOW655410 JOZ655398:JPA655410 JPD655398:JPE655410 JYR655398:JYS655410 JYV655398:JYW655410 JYZ655398:JZA655410 KIN655398:KIO655410 KIR655398:KIS655410 KIV655398:KIW655410 KSJ655398:KSK655410 KSN655398:KSO655410 KSR655398:KSS655410 LCF655398:LCG655410 LCJ655398:LCK655410 LCN655398:LCO655410 LMB655398:LMC655410 LMF655398:LMG655410 LMJ655398:LMK655410 LVX655398:LVY655410 LWB655398:LWC655410 LWF655398:LWG655410 MFT655398:MFU655410 MFX655398:MFY655410 MGB655398:MGC655410 MPP655398:MPQ655410 MPT655398:MPU655410 MPX655398:MPY655410 MZL655398:MZM655410 MZP655398:MZQ655410 MZT655398:MZU655410 NJH655398:NJI655410 NJL655398:NJM655410 NJP655398:NJQ655410 NTD655398:NTE655410 NTH655398:NTI655410 NTL655398:NTM655410 OCZ655398:ODA655410 ODD655398:ODE655410 ODH655398:ODI655410 OMV655398:OMW655410 OMZ655398:ONA655410 OND655398:ONE655410 OWR655398:OWS655410 OWV655398:OWW655410 OWZ655398:OXA655410 PGN655398:PGO655410 PGR655398:PGS655410 PGV655398:PGW655410 PQJ655398:PQK655410 PQN655398:PQO655410 PQR655398:PQS655410 QAF655398:QAG655410 QAJ655398:QAK655410 QAN655398:QAO655410 QKB655398:QKC655410 QKF655398:QKG655410 QKJ655398:QKK655410 QTX655398:QTY655410 QUB655398:QUC655410 QUF655398:QUG655410 RDT655398:RDU655410 RDX655398:RDY655410 REB655398:REC655410 RNP655398:RNQ655410 RNT655398:RNU655410 RNX655398:RNY655410 RXL655398:RXM655410 RXP655398:RXQ655410 RXT655398:RXU655410 SHH655398:SHI655410 SHL655398:SHM655410 SHP655398:SHQ655410 SRD655398:SRE655410 SRH655398:SRI655410 SRL655398:SRM655410 TAZ655398:TBA655410 TBD655398:TBE655410 TBH655398:TBI655410 TKV655398:TKW655410 TKZ655398:TLA655410 TLD655398:TLE655410 TUR655398:TUS655410 TUV655398:TUW655410 TUZ655398:TVA655410 UEN655398:UEO655410 UER655398:UES655410 UEV655398:UEW655410 UOJ655398:UOK655410 UON655398:UOO655410 UOR655398:UOS655410 UYF655398:UYG655410 UYJ655398:UYK655410 UYN655398:UYO655410 VIB655398:VIC655410 VIF655398:VIG655410 VIJ655398:VIK655410 VRX655398:VRY655410 VSB655398:VSC655410 VSF655398:VSG655410 WBT655398:WBU655410 WBX655398:WBY655410 WCB655398:WCC655410 WLP655398:WLQ655410 WLT655398:WLU655410 WLX655398:WLY655410 WVL655398:WVM655410 WVP655398:WVQ655410 WVT655398:WVU655410 D720934:E720946 H720934:I720946 L720934:M720946 IZ720934:JA720946 JD720934:JE720946 JH720934:JI720946 SV720934:SW720946 SZ720934:TA720946 TD720934:TE720946 ACR720934:ACS720946 ACV720934:ACW720946 ACZ720934:ADA720946 AMN720934:AMO720946 AMR720934:AMS720946 AMV720934:AMW720946 AWJ720934:AWK720946 AWN720934:AWO720946 AWR720934:AWS720946 BGF720934:BGG720946 BGJ720934:BGK720946 BGN720934:BGO720946 BQB720934:BQC720946 BQF720934:BQG720946 BQJ720934:BQK720946 BZX720934:BZY720946 CAB720934:CAC720946 CAF720934:CAG720946 CJT720934:CJU720946 CJX720934:CJY720946 CKB720934:CKC720946 CTP720934:CTQ720946 CTT720934:CTU720946 CTX720934:CTY720946 DDL720934:DDM720946 DDP720934:DDQ720946 DDT720934:DDU720946 DNH720934:DNI720946 DNL720934:DNM720946 DNP720934:DNQ720946 DXD720934:DXE720946 DXH720934:DXI720946 DXL720934:DXM720946 EGZ720934:EHA720946 EHD720934:EHE720946 EHH720934:EHI720946 EQV720934:EQW720946 EQZ720934:ERA720946 ERD720934:ERE720946 FAR720934:FAS720946 FAV720934:FAW720946 FAZ720934:FBA720946 FKN720934:FKO720946 FKR720934:FKS720946 FKV720934:FKW720946 FUJ720934:FUK720946 FUN720934:FUO720946 FUR720934:FUS720946 GEF720934:GEG720946 GEJ720934:GEK720946 GEN720934:GEO720946 GOB720934:GOC720946 GOF720934:GOG720946 GOJ720934:GOK720946 GXX720934:GXY720946 GYB720934:GYC720946 GYF720934:GYG720946 HHT720934:HHU720946 HHX720934:HHY720946 HIB720934:HIC720946 HRP720934:HRQ720946 HRT720934:HRU720946 HRX720934:HRY720946 IBL720934:IBM720946 IBP720934:IBQ720946 IBT720934:IBU720946 ILH720934:ILI720946 ILL720934:ILM720946 ILP720934:ILQ720946 IVD720934:IVE720946 IVH720934:IVI720946 IVL720934:IVM720946 JEZ720934:JFA720946 JFD720934:JFE720946 JFH720934:JFI720946 JOV720934:JOW720946 JOZ720934:JPA720946 JPD720934:JPE720946 JYR720934:JYS720946 JYV720934:JYW720946 JYZ720934:JZA720946 KIN720934:KIO720946 KIR720934:KIS720946 KIV720934:KIW720946 KSJ720934:KSK720946 KSN720934:KSO720946 KSR720934:KSS720946 LCF720934:LCG720946 LCJ720934:LCK720946 LCN720934:LCO720946 LMB720934:LMC720946 LMF720934:LMG720946 LMJ720934:LMK720946 LVX720934:LVY720946 LWB720934:LWC720946 LWF720934:LWG720946 MFT720934:MFU720946 MFX720934:MFY720946 MGB720934:MGC720946 MPP720934:MPQ720946 MPT720934:MPU720946 MPX720934:MPY720946 MZL720934:MZM720946 MZP720934:MZQ720946 MZT720934:MZU720946 NJH720934:NJI720946 NJL720934:NJM720946 NJP720934:NJQ720946 NTD720934:NTE720946 NTH720934:NTI720946 NTL720934:NTM720946 OCZ720934:ODA720946 ODD720934:ODE720946 ODH720934:ODI720946 OMV720934:OMW720946 OMZ720934:ONA720946 OND720934:ONE720946 OWR720934:OWS720946 OWV720934:OWW720946 OWZ720934:OXA720946 PGN720934:PGO720946 PGR720934:PGS720946 PGV720934:PGW720946 PQJ720934:PQK720946 PQN720934:PQO720946 PQR720934:PQS720946 QAF720934:QAG720946 QAJ720934:QAK720946 QAN720934:QAO720946 QKB720934:QKC720946 QKF720934:QKG720946 QKJ720934:QKK720946 QTX720934:QTY720946 QUB720934:QUC720946 QUF720934:QUG720946 RDT720934:RDU720946 RDX720934:RDY720946 REB720934:REC720946 RNP720934:RNQ720946 RNT720934:RNU720946 RNX720934:RNY720946 RXL720934:RXM720946 RXP720934:RXQ720946 RXT720934:RXU720946 SHH720934:SHI720946 SHL720934:SHM720946 SHP720934:SHQ720946 SRD720934:SRE720946 SRH720934:SRI720946 SRL720934:SRM720946 TAZ720934:TBA720946 TBD720934:TBE720946 TBH720934:TBI720946 TKV720934:TKW720946 TKZ720934:TLA720946 TLD720934:TLE720946 TUR720934:TUS720946 TUV720934:TUW720946 TUZ720934:TVA720946 UEN720934:UEO720946 UER720934:UES720946 UEV720934:UEW720946 UOJ720934:UOK720946 UON720934:UOO720946 UOR720934:UOS720946 UYF720934:UYG720946 UYJ720934:UYK720946 UYN720934:UYO720946 VIB720934:VIC720946 VIF720934:VIG720946 VIJ720934:VIK720946 VRX720934:VRY720946 VSB720934:VSC720946 VSF720934:VSG720946 WBT720934:WBU720946 WBX720934:WBY720946 WCB720934:WCC720946 WLP720934:WLQ720946 WLT720934:WLU720946 WLX720934:WLY720946 WVL720934:WVM720946 WVP720934:WVQ720946 WVT720934:WVU720946 D786470:E786482 H786470:I786482 L786470:M786482 IZ786470:JA786482 JD786470:JE786482 JH786470:JI786482 SV786470:SW786482 SZ786470:TA786482 TD786470:TE786482 ACR786470:ACS786482 ACV786470:ACW786482 ACZ786470:ADA786482 AMN786470:AMO786482 AMR786470:AMS786482 AMV786470:AMW786482 AWJ786470:AWK786482 AWN786470:AWO786482 AWR786470:AWS786482 BGF786470:BGG786482 BGJ786470:BGK786482 BGN786470:BGO786482 BQB786470:BQC786482 BQF786470:BQG786482 BQJ786470:BQK786482 BZX786470:BZY786482 CAB786470:CAC786482 CAF786470:CAG786482 CJT786470:CJU786482 CJX786470:CJY786482 CKB786470:CKC786482 CTP786470:CTQ786482 CTT786470:CTU786482 CTX786470:CTY786482 DDL786470:DDM786482 DDP786470:DDQ786482 DDT786470:DDU786482 DNH786470:DNI786482 DNL786470:DNM786482 DNP786470:DNQ786482 DXD786470:DXE786482 DXH786470:DXI786482 DXL786470:DXM786482 EGZ786470:EHA786482 EHD786470:EHE786482 EHH786470:EHI786482 EQV786470:EQW786482 EQZ786470:ERA786482 ERD786470:ERE786482 FAR786470:FAS786482 FAV786470:FAW786482 FAZ786470:FBA786482 FKN786470:FKO786482 FKR786470:FKS786482 FKV786470:FKW786482 FUJ786470:FUK786482 FUN786470:FUO786482 FUR786470:FUS786482 GEF786470:GEG786482 GEJ786470:GEK786482 GEN786470:GEO786482 GOB786470:GOC786482 GOF786470:GOG786482 GOJ786470:GOK786482 GXX786470:GXY786482 GYB786470:GYC786482 GYF786470:GYG786482 HHT786470:HHU786482 HHX786470:HHY786482 HIB786470:HIC786482 HRP786470:HRQ786482 HRT786470:HRU786482 HRX786470:HRY786482 IBL786470:IBM786482 IBP786470:IBQ786482 IBT786470:IBU786482 ILH786470:ILI786482 ILL786470:ILM786482 ILP786470:ILQ786482 IVD786470:IVE786482 IVH786470:IVI786482 IVL786470:IVM786482 JEZ786470:JFA786482 JFD786470:JFE786482 JFH786470:JFI786482 JOV786470:JOW786482 JOZ786470:JPA786482 JPD786470:JPE786482 JYR786470:JYS786482 JYV786470:JYW786482 JYZ786470:JZA786482 KIN786470:KIO786482 KIR786470:KIS786482 KIV786470:KIW786482 KSJ786470:KSK786482 KSN786470:KSO786482 KSR786470:KSS786482 LCF786470:LCG786482 LCJ786470:LCK786482 LCN786470:LCO786482 LMB786470:LMC786482 LMF786470:LMG786482 LMJ786470:LMK786482 LVX786470:LVY786482 LWB786470:LWC786482 LWF786470:LWG786482 MFT786470:MFU786482 MFX786470:MFY786482 MGB786470:MGC786482 MPP786470:MPQ786482 MPT786470:MPU786482 MPX786470:MPY786482 MZL786470:MZM786482 MZP786470:MZQ786482 MZT786470:MZU786482 NJH786470:NJI786482 NJL786470:NJM786482 NJP786470:NJQ786482 NTD786470:NTE786482 NTH786470:NTI786482 NTL786470:NTM786482 OCZ786470:ODA786482 ODD786470:ODE786482 ODH786470:ODI786482 OMV786470:OMW786482 OMZ786470:ONA786482 OND786470:ONE786482 OWR786470:OWS786482 OWV786470:OWW786482 OWZ786470:OXA786482 PGN786470:PGO786482 PGR786470:PGS786482 PGV786470:PGW786482 PQJ786470:PQK786482 PQN786470:PQO786482 PQR786470:PQS786482 QAF786470:QAG786482 QAJ786470:QAK786482 QAN786470:QAO786482 QKB786470:QKC786482 QKF786470:QKG786482 QKJ786470:QKK786482 QTX786470:QTY786482 QUB786470:QUC786482 QUF786470:QUG786482 RDT786470:RDU786482 RDX786470:RDY786482 REB786470:REC786482 RNP786470:RNQ786482 RNT786470:RNU786482 RNX786470:RNY786482 RXL786470:RXM786482 RXP786470:RXQ786482 RXT786470:RXU786482 SHH786470:SHI786482 SHL786470:SHM786482 SHP786470:SHQ786482 SRD786470:SRE786482 SRH786470:SRI786482 SRL786470:SRM786482 TAZ786470:TBA786482 TBD786470:TBE786482 TBH786470:TBI786482 TKV786470:TKW786482 TKZ786470:TLA786482 TLD786470:TLE786482 TUR786470:TUS786482 TUV786470:TUW786482 TUZ786470:TVA786482 UEN786470:UEO786482 UER786470:UES786482 UEV786470:UEW786482 UOJ786470:UOK786482 UON786470:UOO786482 UOR786470:UOS786482 UYF786470:UYG786482 UYJ786470:UYK786482 UYN786470:UYO786482 VIB786470:VIC786482 VIF786470:VIG786482 VIJ786470:VIK786482 VRX786470:VRY786482 VSB786470:VSC786482 VSF786470:VSG786482 WBT786470:WBU786482 WBX786470:WBY786482 WCB786470:WCC786482 WLP786470:WLQ786482 WLT786470:WLU786482 WLX786470:WLY786482 WVL786470:WVM786482 WVP786470:WVQ786482 WVT786470:WVU786482" xr:uid="{00000000-0002-0000-0D00-000000000000}">
      <formula1>-9.99999999999999E+21</formula1>
      <formula2>9.99999999999999E+21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8">
    <tabColor theme="2" tint="-9.9978637043366805E-2"/>
  </sheetPr>
  <dimension ref="A1:Q108"/>
  <sheetViews>
    <sheetView workbookViewId="0">
      <pane xSplit="1" ySplit="4" topLeftCell="F74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7" customWidth="1"/>
    <col min="2" max="5" width="23.1328125" style="7" customWidth="1"/>
    <col min="6" max="7" width="20" style="7" customWidth="1"/>
    <col min="8" max="11" width="21.59765625" style="7" customWidth="1"/>
    <col min="12" max="12" width="12.265625" style="7" customWidth="1"/>
    <col min="13" max="13" width="14" style="7" customWidth="1"/>
    <col min="14" max="14" width="12.265625" style="7" customWidth="1"/>
    <col min="15" max="15" width="14" style="7" customWidth="1"/>
    <col min="16" max="16" width="12.265625" style="7" customWidth="1"/>
    <col min="17" max="17" width="14" style="7" customWidth="1"/>
    <col min="18" max="16384" width="9" style="7"/>
  </cols>
  <sheetData>
    <row r="1" spans="1:17" ht="27.95" customHeight="1">
      <c r="A1" s="1153" t="s">
        <v>757</v>
      </c>
      <c r="B1" s="1212"/>
      <c r="C1" s="1212"/>
      <c r="D1" s="1212"/>
      <c r="E1" s="1212"/>
      <c r="F1" s="1212"/>
      <c r="G1" s="1212"/>
      <c r="H1" s="1212"/>
      <c r="I1" s="1212"/>
      <c r="J1" s="1212"/>
      <c r="K1" s="1212"/>
      <c r="L1" s="1212"/>
      <c r="M1" s="1212"/>
      <c r="N1" s="1212"/>
      <c r="O1" s="1212"/>
      <c r="P1" s="1212"/>
      <c r="Q1" s="1212"/>
    </row>
    <row r="2" spans="1:17" ht="20.100000000000001" customHeight="1">
      <c r="A2" s="1214" t="s">
        <v>758</v>
      </c>
      <c r="B2" s="1212"/>
      <c r="C2" s="1212"/>
      <c r="D2" s="1212"/>
      <c r="E2" s="1212"/>
      <c r="F2" s="1212"/>
      <c r="G2" s="1212"/>
      <c r="H2" s="1212"/>
      <c r="I2" s="1212"/>
      <c r="J2" s="1212"/>
      <c r="K2" s="1212"/>
      <c r="L2" s="1212"/>
      <c r="M2" s="1212"/>
      <c r="N2" s="1212"/>
      <c r="O2" s="1212"/>
      <c r="P2" s="1212"/>
      <c r="Q2" s="1212"/>
    </row>
    <row r="3" spans="1:17" ht="30" customHeight="1">
      <c r="A3" s="1213" t="s">
        <v>759</v>
      </c>
      <c r="B3" s="1213" t="s">
        <v>760</v>
      </c>
      <c r="C3" s="1213"/>
      <c r="D3" s="1213" t="s">
        <v>761</v>
      </c>
      <c r="E3" s="1213"/>
      <c r="F3" s="1213" t="s">
        <v>305</v>
      </c>
      <c r="G3" s="1213"/>
      <c r="H3" s="1213" t="s">
        <v>762</v>
      </c>
      <c r="I3" s="1213"/>
      <c r="J3" s="1213" t="s">
        <v>763</v>
      </c>
      <c r="K3" s="1213"/>
      <c r="L3" s="1213" t="s">
        <v>764</v>
      </c>
      <c r="M3" s="1213"/>
      <c r="N3" s="1213" t="s">
        <v>765</v>
      </c>
      <c r="O3" s="1213"/>
      <c r="P3" s="1213" t="s">
        <v>766</v>
      </c>
      <c r="Q3" s="1213"/>
    </row>
    <row r="4" spans="1:17" ht="30" customHeight="1">
      <c r="A4" s="1213"/>
      <c r="B4" s="8" t="s">
        <v>767</v>
      </c>
      <c r="C4" s="8" t="s">
        <v>695</v>
      </c>
      <c r="D4" s="8" t="s">
        <v>767</v>
      </c>
      <c r="E4" s="8" t="s">
        <v>695</v>
      </c>
      <c r="F4" s="8" t="s">
        <v>767</v>
      </c>
      <c r="G4" s="8" t="s">
        <v>695</v>
      </c>
      <c r="H4" s="8" t="s">
        <v>767</v>
      </c>
      <c r="I4" s="8" t="s">
        <v>695</v>
      </c>
      <c r="J4" s="8" t="s">
        <v>767</v>
      </c>
      <c r="K4" s="8" t="s">
        <v>695</v>
      </c>
      <c r="L4" s="8" t="s">
        <v>767</v>
      </c>
      <c r="M4" s="8" t="s">
        <v>695</v>
      </c>
      <c r="N4" s="8" t="s">
        <v>767</v>
      </c>
      <c r="O4" s="8" t="s">
        <v>695</v>
      </c>
      <c r="P4" s="8" t="s">
        <v>767</v>
      </c>
      <c r="Q4" s="8" t="s">
        <v>695</v>
      </c>
    </row>
    <row r="5" spans="1:17" ht="27.95" customHeight="1">
      <c r="A5" s="9" t="s">
        <v>768</v>
      </c>
      <c r="B5" s="10" t="s">
        <v>769</v>
      </c>
      <c r="C5" s="10" t="s">
        <v>769</v>
      </c>
      <c r="D5" s="10" t="s">
        <v>769</v>
      </c>
      <c r="E5" s="10" t="s">
        <v>769</v>
      </c>
      <c r="F5" s="10">
        <v>4730509.7300000004</v>
      </c>
      <c r="G5" s="10">
        <v>5109414.91</v>
      </c>
      <c r="H5" s="10" t="s">
        <v>769</v>
      </c>
      <c r="I5" s="10" t="s">
        <v>769</v>
      </c>
      <c r="J5" s="10" t="s">
        <v>769</v>
      </c>
      <c r="K5" s="10" t="s">
        <v>769</v>
      </c>
      <c r="L5" s="10" t="s">
        <v>769</v>
      </c>
      <c r="M5" s="10" t="s">
        <v>769</v>
      </c>
      <c r="N5" s="10" t="s">
        <v>769</v>
      </c>
      <c r="O5" s="10" t="s">
        <v>769</v>
      </c>
      <c r="P5" s="10" t="s">
        <v>769</v>
      </c>
      <c r="Q5" s="10" t="s">
        <v>769</v>
      </c>
    </row>
    <row r="6" spans="1:17" ht="27.95" customHeight="1">
      <c r="A6" s="9" t="s">
        <v>770</v>
      </c>
      <c r="B6" s="10">
        <v>156800012.19</v>
      </c>
      <c r="C6" s="10">
        <v>144374878.5</v>
      </c>
      <c r="D6" s="10">
        <v>150604903.78</v>
      </c>
      <c r="E6" s="10">
        <v>134228728</v>
      </c>
      <c r="F6" s="10">
        <v>1277405.29</v>
      </c>
      <c r="G6" s="10">
        <v>1273758.42</v>
      </c>
      <c r="H6" s="10">
        <v>-2584111.12</v>
      </c>
      <c r="I6" s="10">
        <v>-2751500.74</v>
      </c>
      <c r="J6" s="10">
        <v>3861516.41</v>
      </c>
      <c r="K6" s="10">
        <v>4025259.16</v>
      </c>
      <c r="L6" s="11">
        <v>-1.7158</v>
      </c>
      <c r="M6" s="11">
        <v>-2.0442999999999998</v>
      </c>
      <c r="N6" s="11">
        <v>2.5640000000000001</v>
      </c>
      <c r="O6" s="11">
        <v>2.9906000000000001</v>
      </c>
      <c r="P6" s="11">
        <v>0.84819999999999995</v>
      </c>
      <c r="Q6" s="11">
        <v>0.94640000000000002</v>
      </c>
    </row>
    <row r="7" spans="1:17" ht="27.95" customHeight="1">
      <c r="A7" s="9" t="s">
        <v>771</v>
      </c>
      <c r="B7" s="10">
        <v>156782585.12</v>
      </c>
      <c r="C7" s="10">
        <v>144349551.31</v>
      </c>
      <c r="D7" s="10">
        <v>150583258.66</v>
      </c>
      <c r="E7" s="10">
        <v>134206359.31999999</v>
      </c>
      <c r="F7" s="10">
        <v>1277660.8799999999</v>
      </c>
      <c r="G7" s="10">
        <v>1274004.54</v>
      </c>
      <c r="H7" s="10">
        <v>-2583279.65</v>
      </c>
      <c r="I7" s="10">
        <v>-2750469.38</v>
      </c>
      <c r="J7" s="10">
        <v>3860940.54</v>
      </c>
      <c r="K7" s="10">
        <v>4024473.91</v>
      </c>
      <c r="L7" s="11">
        <v>-1.7155</v>
      </c>
      <c r="M7" s="11">
        <v>-2.0438000000000001</v>
      </c>
      <c r="N7" s="11">
        <v>2.5640000000000001</v>
      </c>
      <c r="O7" s="11">
        <v>2.9904999999999999</v>
      </c>
      <c r="P7" s="11">
        <v>0.84850000000000003</v>
      </c>
      <c r="Q7" s="11">
        <v>0.94669999999999999</v>
      </c>
    </row>
    <row r="8" spans="1:17" ht="27.95" customHeight="1">
      <c r="A8" s="9" t="s">
        <v>772</v>
      </c>
      <c r="B8" s="10">
        <v>1432439</v>
      </c>
      <c r="C8" s="10">
        <v>1210787.1499999999</v>
      </c>
      <c r="D8" s="10">
        <v>1318628.56</v>
      </c>
      <c r="E8" s="10">
        <v>1142902.1299999999</v>
      </c>
      <c r="F8" s="10">
        <v>29289.19</v>
      </c>
      <c r="G8" s="10">
        <v>29834.46</v>
      </c>
      <c r="H8" s="10">
        <v>46.37</v>
      </c>
      <c r="I8" s="10">
        <v>384.15</v>
      </c>
      <c r="J8" s="10">
        <v>29242.83</v>
      </c>
      <c r="K8" s="10">
        <v>29450.31</v>
      </c>
      <c r="L8" s="11">
        <v>3.5000000000000001E-3</v>
      </c>
      <c r="M8" s="11">
        <v>3.3500000000000002E-2</v>
      </c>
      <c r="N8" s="11">
        <v>2.2176999999999998</v>
      </c>
      <c r="O8" s="11">
        <v>2.5697999999999999</v>
      </c>
      <c r="P8" s="11">
        <v>2.2212000000000001</v>
      </c>
      <c r="Q8" s="11">
        <v>2.6032999999999999</v>
      </c>
    </row>
    <row r="9" spans="1:17" ht="27.95" customHeight="1">
      <c r="A9" s="9" t="s">
        <v>773</v>
      </c>
      <c r="B9" s="10">
        <v>1432439</v>
      </c>
      <c r="C9" s="10">
        <v>1210787.1499999999</v>
      </c>
      <c r="D9" s="10">
        <v>1318628.56</v>
      </c>
      <c r="E9" s="10">
        <v>1142902.1299999999</v>
      </c>
      <c r="F9" s="10">
        <v>29289.19</v>
      </c>
      <c r="G9" s="10">
        <v>29834.46</v>
      </c>
      <c r="H9" s="10">
        <v>46.37</v>
      </c>
      <c r="I9" s="10">
        <v>384.15</v>
      </c>
      <c r="J9" s="10">
        <v>29242.83</v>
      </c>
      <c r="K9" s="10">
        <v>29450.31</v>
      </c>
      <c r="L9" s="11">
        <v>3.5000000000000001E-3</v>
      </c>
      <c r="M9" s="11">
        <v>3.3500000000000002E-2</v>
      </c>
      <c r="N9" s="11">
        <v>2.2176999999999998</v>
      </c>
      <c r="O9" s="11">
        <v>2.5697999999999999</v>
      </c>
      <c r="P9" s="11">
        <v>2.2212000000000001</v>
      </c>
      <c r="Q9" s="11">
        <v>2.6032999999999999</v>
      </c>
    </row>
    <row r="10" spans="1:17" ht="27.95" customHeight="1">
      <c r="A10" s="9" t="s">
        <v>774</v>
      </c>
      <c r="B10" s="10">
        <v>1432439</v>
      </c>
      <c r="C10" s="10">
        <v>1210787.1499999999</v>
      </c>
      <c r="D10" s="10">
        <v>1318628.56</v>
      </c>
      <c r="E10" s="10">
        <v>1142902.1299999999</v>
      </c>
      <c r="F10" s="10">
        <v>29289.19</v>
      </c>
      <c r="G10" s="10">
        <v>29834.46</v>
      </c>
      <c r="H10" s="10">
        <v>46.37</v>
      </c>
      <c r="I10" s="10">
        <v>384.15</v>
      </c>
      <c r="J10" s="10">
        <v>29242.83</v>
      </c>
      <c r="K10" s="10">
        <v>29450.31</v>
      </c>
      <c r="L10" s="11">
        <v>3.5000000000000001E-3</v>
      </c>
      <c r="M10" s="11">
        <v>3.3500000000000002E-2</v>
      </c>
      <c r="N10" s="11">
        <v>2.2176999999999998</v>
      </c>
      <c r="O10" s="11">
        <v>2.5697999999999999</v>
      </c>
      <c r="P10" s="11">
        <v>2.2212000000000001</v>
      </c>
      <c r="Q10" s="11">
        <v>2.6032999999999999</v>
      </c>
    </row>
    <row r="11" spans="1:17" ht="27.95" hidden="1" customHeight="1">
      <c r="A11" s="9" t="s">
        <v>775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</row>
    <row r="12" spans="1:17" ht="27.95" hidden="1" customHeight="1">
      <c r="A12" s="9" t="s">
        <v>776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</row>
    <row r="13" spans="1:17" ht="27.95" hidden="1" customHeight="1">
      <c r="A13" s="9" t="s">
        <v>777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</row>
    <row r="14" spans="1:17" ht="27.95" hidden="1" customHeight="1">
      <c r="A14" s="9" t="s">
        <v>778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</row>
    <row r="15" spans="1:17" ht="27.95" hidden="1" customHeight="1">
      <c r="A15" s="9" t="s">
        <v>779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</row>
    <row r="16" spans="1:17" ht="27.95" hidden="1" customHeight="1">
      <c r="A16" s="9" t="s">
        <v>780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</row>
    <row r="17" spans="1:17" ht="27.95" hidden="1" customHeight="1">
      <c r="A17" s="9" t="s">
        <v>781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</row>
    <row r="18" spans="1:17" ht="27.95" hidden="1" customHeight="1">
      <c r="A18" s="9" t="s">
        <v>782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</row>
    <row r="19" spans="1:17" ht="27.95" hidden="1" customHeight="1">
      <c r="A19" s="9" t="s">
        <v>783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</row>
    <row r="20" spans="1:17" ht="27.95" hidden="1" customHeight="1">
      <c r="A20" s="9" t="s">
        <v>784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</row>
    <row r="21" spans="1:17" ht="27.95" customHeight="1">
      <c r="A21" s="9" t="s">
        <v>785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1"/>
      <c r="M21" s="11"/>
      <c r="N21" s="11"/>
      <c r="O21" s="11"/>
      <c r="P21" s="11"/>
      <c r="Q21" s="11"/>
    </row>
    <row r="22" spans="1:17" ht="27.95" customHeight="1">
      <c r="A22" s="9" t="s">
        <v>786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</row>
    <row r="23" spans="1:17" ht="27.95" customHeight="1">
      <c r="A23" s="9" t="s">
        <v>787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</row>
    <row r="24" spans="1:17" ht="27.95" customHeight="1">
      <c r="A24" s="9" t="s">
        <v>788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</row>
    <row r="25" spans="1:17" ht="27.95" customHeight="1">
      <c r="A25" s="9" t="s">
        <v>789</v>
      </c>
      <c r="B25" s="10">
        <v>155350146.12</v>
      </c>
      <c r="C25" s="10">
        <v>143138764.16</v>
      </c>
      <c r="D25" s="10">
        <v>149264630.09999999</v>
      </c>
      <c r="E25" s="10">
        <v>133063457.2</v>
      </c>
      <c r="F25" s="10">
        <v>1248371.69</v>
      </c>
      <c r="G25" s="10">
        <v>1244170.07</v>
      </c>
      <c r="H25" s="10">
        <v>-2583326.02</v>
      </c>
      <c r="I25" s="10">
        <v>-2750853.53</v>
      </c>
      <c r="J25" s="10">
        <v>3831697.71</v>
      </c>
      <c r="K25" s="10">
        <v>3995023.6</v>
      </c>
      <c r="L25" s="11">
        <v>-1.7306999999999999</v>
      </c>
      <c r="M25" s="11">
        <v>-2.0617000000000001</v>
      </c>
      <c r="N25" s="11">
        <v>2.5670999999999999</v>
      </c>
      <c r="O25" s="11">
        <v>2.9941</v>
      </c>
      <c r="P25" s="11">
        <v>0.83630000000000004</v>
      </c>
      <c r="Q25" s="11">
        <v>0.9325</v>
      </c>
    </row>
    <row r="26" spans="1:17" ht="27.95" customHeight="1">
      <c r="A26" s="9" t="s">
        <v>790</v>
      </c>
      <c r="B26" s="10">
        <v>42059755.189999998</v>
      </c>
      <c r="C26" s="10">
        <v>39498559.329999998</v>
      </c>
      <c r="D26" s="10">
        <v>39132433.770000003</v>
      </c>
      <c r="E26" s="10">
        <v>34476015.219999999</v>
      </c>
      <c r="F26" s="10">
        <v>854714.3</v>
      </c>
      <c r="G26" s="10">
        <v>855062.21</v>
      </c>
      <c r="H26" s="10">
        <v>-27641.61</v>
      </c>
      <c r="I26" s="10">
        <v>-61906.09</v>
      </c>
      <c r="J26" s="10">
        <v>882355.91</v>
      </c>
      <c r="K26" s="10">
        <v>916968.3</v>
      </c>
      <c r="L26" s="11">
        <v>-7.0599999999999996E-2</v>
      </c>
      <c r="M26" s="11">
        <v>-0.17910000000000001</v>
      </c>
      <c r="N26" s="11">
        <v>2.2547999999999999</v>
      </c>
      <c r="O26" s="11">
        <v>2.6524999999999999</v>
      </c>
      <c r="P26" s="11">
        <v>2.1842000000000001</v>
      </c>
      <c r="Q26" s="11">
        <v>2.4733999999999998</v>
      </c>
    </row>
    <row r="27" spans="1:17" ht="27.95" hidden="1" customHeight="1">
      <c r="A27" s="9" t="s">
        <v>791</v>
      </c>
      <c r="B27" s="10">
        <v>846084.83</v>
      </c>
      <c r="C27" s="10">
        <v>695674.38</v>
      </c>
      <c r="D27" s="10">
        <v>683578.85</v>
      </c>
      <c r="E27" s="10">
        <v>5907817.0099999998</v>
      </c>
      <c r="F27" s="10">
        <v>10997.63</v>
      </c>
      <c r="G27" s="10">
        <v>52058.64</v>
      </c>
      <c r="H27" s="10">
        <v>-4082.93</v>
      </c>
      <c r="I27" s="10">
        <v>-101400.55</v>
      </c>
      <c r="J27" s="10">
        <v>15080.57</v>
      </c>
      <c r="K27" s="10">
        <v>153459.19</v>
      </c>
      <c r="L27" s="11">
        <v>-0.59730000000000005</v>
      </c>
      <c r="M27" s="11">
        <v>-1.7117</v>
      </c>
      <c r="N27" s="11">
        <v>2.2061000000000002</v>
      </c>
      <c r="O27" s="11">
        <v>2.5905</v>
      </c>
      <c r="P27" s="11">
        <v>1.6088</v>
      </c>
      <c r="Q27" s="11">
        <v>0.87880000000000003</v>
      </c>
    </row>
    <row r="28" spans="1:17" ht="27.95" hidden="1" customHeight="1">
      <c r="A28" s="9" t="s">
        <v>792</v>
      </c>
      <c r="B28" s="10">
        <v>6831679</v>
      </c>
      <c r="C28" s="10">
        <v>7140970</v>
      </c>
      <c r="D28" s="10">
        <v>7594618.6399999997</v>
      </c>
      <c r="E28" s="10">
        <v>6477030.3300000001</v>
      </c>
      <c r="F28" s="10">
        <v>4527.96</v>
      </c>
      <c r="G28" s="10">
        <v>3483.71</v>
      </c>
      <c r="H28" s="10">
        <v>-146352.6</v>
      </c>
      <c r="I28" s="10">
        <v>-146469.73000000001</v>
      </c>
      <c r="J28" s="10">
        <v>150880.57</v>
      </c>
      <c r="K28" s="10">
        <v>149953.44</v>
      </c>
      <c r="L28" s="11">
        <v>-1.9271</v>
      </c>
      <c r="M28" s="11">
        <v>-2.2551999999999999</v>
      </c>
      <c r="N28" s="11">
        <v>1.9866999999999999</v>
      </c>
      <c r="O28" s="11">
        <v>2.3088000000000002</v>
      </c>
      <c r="P28" s="11">
        <v>5.96E-2</v>
      </c>
      <c r="Q28" s="11">
        <v>5.3600000000000002E-2</v>
      </c>
    </row>
    <row r="29" spans="1:17" ht="27.95" hidden="1" customHeight="1">
      <c r="A29" s="9" t="s">
        <v>793</v>
      </c>
      <c r="B29" s="10">
        <v>20231492.890000001</v>
      </c>
      <c r="C29" s="10">
        <v>26893791.460000001</v>
      </c>
      <c r="D29" s="10">
        <v>22985566.170000002</v>
      </c>
      <c r="E29" s="10">
        <v>26666878.629999999</v>
      </c>
      <c r="F29" s="10">
        <v>97948.56</v>
      </c>
      <c r="G29" s="10">
        <v>87940.35</v>
      </c>
      <c r="H29" s="10">
        <v>-548378.65</v>
      </c>
      <c r="I29" s="10">
        <v>-821716.67</v>
      </c>
      <c r="J29" s="10">
        <v>646327.21</v>
      </c>
      <c r="K29" s="10">
        <v>909657.02</v>
      </c>
      <c r="L29" s="11">
        <v>-2.3858000000000001</v>
      </c>
      <c r="M29" s="11">
        <v>-3.073</v>
      </c>
      <c r="N29" s="11">
        <v>2.8119000000000001</v>
      </c>
      <c r="O29" s="11">
        <v>3.4018999999999999</v>
      </c>
      <c r="P29" s="11">
        <v>0.42609999999999998</v>
      </c>
      <c r="Q29" s="11">
        <v>0.32890000000000003</v>
      </c>
    </row>
    <row r="30" spans="1:17" ht="27.95" hidden="1" customHeight="1">
      <c r="A30" s="9" t="s">
        <v>778</v>
      </c>
      <c r="B30" s="10">
        <v>8021269.29</v>
      </c>
      <c r="C30" s="10">
        <v>19255245.629999999</v>
      </c>
      <c r="D30" s="10">
        <v>13025384.050000001</v>
      </c>
      <c r="E30" s="10">
        <v>21230940.989999998</v>
      </c>
      <c r="F30" s="10">
        <v>14467.04</v>
      </c>
      <c r="G30" s="10">
        <v>31510.79</v>
      </c>
      <c r="H30" s="10">
        <v>-388394.77</v>
      </c>
      <c r="I30" s="10">
        <v>-714150.62</v>
      </c>
      <c r="J30" s="10">
        <v>402861.8</v>
      </c>
      <c r="K30" s="10">
        <v>745661.4</v>
      </c>
      <c r="L30" s="11">
        <v>-2.9817999999999998</v>
      </c>
      <c r="M30" s="11">
        <v>-3.3544999999999998</v>
      </c>
      <c r="N30" s="11">
        <v>3.0929000000000002</v>
      </c>
      <c r="O30" s="11">
        <v>3.5024999999999999</v>
      </c>
      <c r="P30" s="11">
        <v>0.1111</v>
      </c>
      <c r="Q30" s="11">
        <v>0.14799999999999999</v>
      </c>
    </row>
    <row r="31" spans="1:17" ht="27.95" hidden="1" customHeight="1">
      <c r="A31" s="9" t="s">
        <v>794</v>
      </c>
      <c r="B31" s="10">
        <v>85381134.209999993</v>
      </c>
      <c r="C31" s="10">
        <v>68909768.980000004</v>
      </c>
      <c r="D31" s="10">
        <v>78868432.680000007</v>
      </c>
      <c r="E31" s="10">
        <v>59535716</v>
      </c>
      <c r="F31" s="10">
        <v>280183.23</v>
      </c>
      <c r="G31" s="10">
        <v>245625.17</v>
      </c>
      <c r="H31" s="10">
        <v>-1856870.22</v>
      </c>
      <c r="I31" s="10">
        <v>-1619360.49</v>
      </c>
      <c r="J31" s="10">
        <v>2137053.4500000002</v>
      </c>
      <c r="K31" s="10">
        <v>1864985.66</v>
      </c>
      <c r="L31" s="11">
        <v>-2.3544</v>
      </c>
      <c r="M31" s="11">
        <v>-2.7124999999999999</v>
      </c>
      <c r="N31" s="11">
        <v>2.7096</v>
      </c>
      <c r="O31" s="11">
        <v>3.1240000000000001</v>
      </c>
      <c r="P31" s="11">
        <v>0.3553</v>
      </c>
      <c r="Q31" s="11">
        <v>0.41139999999999999</v>
      </c>
    </row>
    <row r="32" spans="1:17" ht="27.95" hidden="1" customHeight="1">
      <c r="A32" s="9" t="s">
        <v>781</v>
      </c>
      <c r="B32" s="10">
        <v>6713465.4500000002</v>
      </c>
      <c r="C32" s="10">
        <v>6406739.8300000001</v>
      </c>
      <c r="D32" s="10">
        <v>6731841.6200000001</v>
      </c>
      <c r="E32" s="10">
        <v>4618534.3899999997</v>
      </c>
      <c r="F32" s="10">
        <v>88792.73</v>
      </c>
      <c r="G32" s="10">
        <v>63763.08</v>
      </c>
      <c r="H32" s="10">
        <v>-61562.400000000001</v>
      </c>
      <c r="I32" s="10">
        <v>-59148.81</v>
      </c>
      <c r="J32" s="10">
        <v>150355.13</v>
      </c>
      <c r="K32" s="10">
        <v>122911.88</v>
      </c>
      <c r="L32" s="11">
        <v>-0.91449999999999998</v>
      </c>
      <c r="M32" s="11">
        <v>-1.2771999999999999</v>
      </c>
      <c r="N32" s="11">
        <v>2.2334999999999998</v>
      </c>
      <c r="O32" s="11">
        <v>2.6539999999999999</v>
      </c>
      <c r="P32" s="11">
        <v>1.319</v>
      </c>
      <c r="Q32" s="11">
        <v>1.3768</v>
      </c>
    </row>
    <row r="33" spans="1:17" ht="27.95" hidden="1" customHeight="1">
      <c r="A33" s="9" t="s">
        <v>782</v>
      </c>
      <c r="B33" s="10">
        <v>5556155.7800000003</v>
      </c>
      <c r="C33" s="10">
        <v>5003884.04</v>
      </c>
      <c r="D33" s="10">
        <v>5465085.0700000003</v>
      </c>
      <c r="E33" s="10">
        <v>5323963.46</v>
      </c>
      <c r="F33" s="10">
        <v>50101.33</v>
      </c>
      <c r="G33" s="10">
        <v>52567.29</v>
      </c>
      <c r="H33" s="10">
        <v>-82758.33</v>
      </c>
      <c r="I33" s="10">
        <v>-99189.03</v>
      </c>
      <c r="J33" s="10">
        <v>132859.66</v>
      </c>
      <c r="K33" s="10">
        <v>151756.32</v>
      </c>
      <c r="L33" s="11">
        <v>-1.5143</v>
      </c>
      <c r="M33" s="11">
        <v>-1.8580000000000001</v>
      </c>
      <c r="N33" s="11">
        <v>2.4310999999999998</v>
      </c>
      <c r="O33" s="11">
        <v>2.8426999999999998</v>
      </c>
      <c r="P33" s="11">
        <v>0.91679999999999995</v>
      </c>
      <c r="Q33" s="11">
        <v>0.98470000000000002</v>
      </c>
    </row>
    <row r="34" spans="1:17" ht="27.95" hidden="1" customHeight="1">
      <c r="A34" s="9" t="s">
        <v>783</v>
      </c>
      <c r="B34" s="10">
        <v>4195928.03</v>
      </c>
      <c r="C34" s="10">
        <v>5443860.8300000001</v>
      </c>
      <c r="D34" s="10">
        <v>5029629.4800000004</v>
      </c>
      <c r="E34" s="10">
        <v>5091830.57</v>
      </c>
      <c r="F34" s="10">
        <v>31958.41</v>
      </c>
      <c r="G34" s="10">
        <v>36004.79</v>
      </c>
      <c r="H34" s="10">
        <v>-101521.55</v>
      </c>
      <c r="I34" s="10">
        <v>-118871.23</v>
      </c>
      <c r="J34" s="10">
        <v>133479.96</v>
      </c>
      <c r="K34" s="10">
        <v>154876.01999999999</v>
      </c>
      <c r="L34" s="11">
        <v>-2.0185</v>
      </c>
      <c r="M34" s="11">
        <v>-2.3281999999999998</v>
      </c>
      <c r="N34" s="11">
        <v>2.6539000000000001</v>
      </c>
      <c r="O34" s="11">
        <v>3.0333000000000001</v>
      </c>
      <c r="P34" s="11">
        <v>0.63539999999999996</v>
      </c>
      <c r="Q34" s="11">
        <v>0.70520000000000005</v>
      </c>
    </row>
    <row r="35" spans="1:17" ht="27.95" hidden="1" customHeight="1">
      <c r="A35" s="9" t="s">
        <v>784</v>
      </c>
      <c r="B35" s="10">
        <v>68915584.939999998</v>
      </c>
      <c r="C35" s="10">
        <v>52055284.280000001</v>
      </c>
      <c r="D35" s="10">
        <v>61641876.509999998</v>
      </c>
      <c r="E35" s="10">
        <v>44501387.579999998</v>
      </c>
      <c r="F35" s="10">
        <v>109330.76</v>
      </c>
      <c r="G35" s="10">
        <v>93290.01</v>
      </c>
      <c r="H35" s="10">
        <v>-1611027.95</v>
      </c>
      <c r="I35" s="10">
        <v>-1342151.42</v>
      </c>
      <c r="J35" s="10">
        <v>1720358.71</v>
      </c>
      <c r="K35" s="10">
        <v>1435441.43</v>
      </c>
      <c r="L35" s="11">
        <v>-2.6135000000000002</v>
      </c>
      <c r="M35" s="11">
        <v>-3.0076999999999998</v>
      </c>
      <c r="N35" s="11">
        <v>2.7909000000000002</v>
      </c>
      <c r="O35" s="11">
        <v>3.2168000000000001</v>
      </c>
      <c r="P35" s="11">
        <v>0.1774</v>
      </c>
      <c r="Q35" s="11">
        <v>0.20910000000000001</v>
      </c>
    </row>
    <row r="36" spans="1:17" ht="27.95" customHeight="1">
      <c r="A36" s="9" t="s">
        <v>795</v>
      </c>
      <c r="B36" s="10">
        <f t="shared" ref="B36:K36" si="0">B25-B26</f>
        <v>113290390.93000001</v>
      </c>
      <c r="C36" s="10">
        <f t="shared" si="0"/>
        <v>103640204.83</v>
      </c>
      <c r="D36" s="10">
        <f t="shared" si="0"/>
        <v>110132196.32999998</v>
      </c>
      <c r="E36" s="10">
        <f t="shared" si="0"/>
        <v>98587441.980000004</v>
      </c>
      <c r="F36" s="10">
        <f t="shared" si="0"/>
        <v>393657.3899999999</v>
      </c>
      <c r="G36" s="10">
        <f t="shared" si="0"/>
        <v>389107.8600000001</v>
      </c>
      <c r="H36" s="10">
        <f t="shared" si="0"/>
        <v>-2555684.41</v>
      </c>
      <c r="I36" s="10">
        <f t="shared" si="0"/>
        <v>-2688947.44</v>
      </c>
      <c r="J36" s="10">
        <f t="shared" si="0"/>
        <v>2949341.8</v>
      </c>
      <c r="K36" s="10">
        <f t="shared" si="0"/>
        <v>3078055.3</v>
      </c>
      <c r="L36" s="11"/>
      <c r="M36" s="11"/>
      <c r="N36" s="11"/>
      <c r="O36" s="11"/>
      <c r="P36" s="11"/>
      <c r="Q36" s="11"/>
    </row>
    <row r="37" spans="1:17" ht="27.95" customHeight="1">
      <c r="A37" s="9" t="s">
        <v>796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</row>
    <row r="38" spans="1:17" ht="27.95" hidden="1" customHeight="1">
      <c r="A38" s="9" t="s">
        <v>797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</row>
    <row r="39" spans="1:17" ht="27.95" hidden="1" customHeight="1">
      <c r="A39" s="9" t="s">
        <v>798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</row>
    <row r="40" spans="1:17" ht="27.95" hidden="1" customHeight="1">
      <c r="A40" s="9" t="s">
        <v>799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</row>
    <row r="41" spans="1:17" ht="27.95" customHeight="1">
      <c r="A41" s="9" t="s">
        <v>800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</row>
    <row r="42" spans="1:17" ht="27.95" customHeight="1">
      <c r="A42" s="9" t="s">
        <v>801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</row>
    <row r="43" spans="1:17" ht="27.95" customHeight="1">
      <c r="A43" s="9" t="s">
        <v>802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</row>
    <row r="44" spans="1:17" ht="27.95" customHeight="1">
      <c r="A44" s="9" t="s">
        <v>803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</row>
    <row r="45" spans="1:17" ht="27.95" customHeight="1">
      <c r="A45" s="9" t="s">
        <v>804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</row>
    <row r="46" spans="1:17" ht="27.95" customHeight="1">
      <c r="A46" s="9" t="s">
        <v>805</v>
      </c>
      <c r="B46" s="10">
        <v>17427.07</v>
      </c>
      <c r="C46" s="10">
        <v>25327.19</v>
      </c>
      <c r="D46" s="10">
        <v>21645.11</v>
      </c>
      <c r="E46" s="10">
        <v>22368.68</v>
      </c>
      <c r="F46" s="10">
        <v>-255.6</v>
      </c>
      <c r="G46" s="10">
        <v>-246.12</v>
      </c>
      <c r="H46" s="10">
        <v>-831.46</v>
      </c>
      <c r="I46" s="10">
        <v>-1031.3599999999999</v>
      </c>
      <c r="J46" s="10">
        <v>575.87</v>
      </c>
      <c r="K46" s="10">
        <v>785.24</v>
      </c>
      <c r="L46" s="11">
        <v>-3.8412999999999999</v>
      </c>
      <c r="M46" s="11">
        <v>-4.5980999999999996</v>
      </c>
      <c r="N46" s="11">
        <v>2.6604999999999999</v>
      </c>
      <c r="O46" s="11">
        <v>3.5009000000000001</v>
      </c>
      <c r="P46" s="11">
        <v>-1.1808000000000001</v>
      </c>
      <c r="Q46" s="11">
        <v>-1.0972999999999999</v>
      </c>
    </row>
    <row r="47" spans="1:17" ht="27.95" customHeight="1">
      <c r="A47" s="9" t="s">
        <v>806</v>
      </c>
      <c r="B47" s="10">
        <v>230500936.28999999</v>
      </c>
      <c r="C47" s="10">
        <v>230293844.56999999</v>
      </c>
      <c r="D47" s="10">
        <v>228433482.53999999</v>
      </c>
      <c r="E47" s="10">
        <v>226085058.34</v>
      </c>
      <c r="F47" s="10">
        <v>3348741.94</v>
      </c>
      <c r="G47" s="10">
        <v>3785453.98</v>
      </c>
      <c r="H47" s="10">
        <v>9496259.2200000007</v>
      </c>
      <c r="I47" s="10">
        <v>11106948.220000001</v>
      </c>
      <c r="J47" s="10">
        <v>-6147517.2800000003</v>
      </c>
      <c r="K47" s="10">
        <v>-7321494.2300000004</v>
      </c>
      <c r="L47" s="11">
        <v>4.1570999999999998</v>
      </c>
      <c r="M47" s="11">
        <v>4.8993000000000002</v>
      </c>
      <c r="N47" s="11">
        <v>-2.6911999999999998</v>
      </c>
      <c r="O47" s="11">
        <v>-3.2294999999999998</v>
      </c>
      <c r="P47" s="11">
        <v>1.466</v>
      </c>
      <c r="Q47" s="11">
        <v>1.6698</v>
      </c>
    </row>
    <row r="48" spans="1:17" ht="27.95" customHeight="1">
      <c r="A48" s="9" t="s">
        <v>807</v>
      </c>
      <c r="B48" s="10">
        <v>230247196.93000001</v>
      </c>
      <c r="C48" s="10">
        <v>230293844.56999999</v>
      </c>
      <c r="D48" s="10">
        <v>228263043.78</v>
      </c>
      <c r="E48" s="10">
        <v>226085058.34</v>
      </c>
      <c r="F48" s="10">
        <v>3415241.79</v>
      </c>
      <c r="G48" s="10">
        <v>3850315.56</v>
      </c>
      <c r="H48" s="10">
        <v>9495793.1999999993</v>
      </c>
      <c r="I48" s="10">
        <v>11106948.220000001</v>
      </c>
      <c r="J48" s="10">
        <v>-6080551.4100000001</v>
      </c>
      <c r="K48" s="10">
        <v>-7256632.6600000001</v>
      </c>
      <c r="L48" s="11">
        <v>4.16</v>
      </c>
      <c r="M48" s="11">
        <v>4.8993000000000002</v>
      </c>
      <c r="N48" s="11">
        <v>-2.6638000000000002</v>
      </c>
      <c r="O48" s="11">
        <v>-3.2008999999999999</v>
      </c>
      <c r="P48" s="11">
        <v>1.4962</v>
      </c>
      <c r="Q48" s="11">
        <v>1.6983999999999999</v>
      </c>
    </row>
    <row r="49" spans="1:17" ht="27.95" customHeight="1">
      <c r="A49" s="9" t="s">
        <v>808</v>
      </c>
      <c r="B49" s="10">
        <v>29.42</v>
      </c>
      <c r="C49" s="10">
        <v>86.73</v>
      </c>
      <c r="D49" s="10">
        <v>35.18</v>
      </c>
      <c r="E49" s="10">
        <v>53.38</v>
      </c>
      <c r="F49" s="10">
        <v>0.13</v>
      </c>
      <c r="G49" s="10">
        <v>-1.02</v>
      </c>
      <c r="H49" s="10">
        <v>1.01</v>
      </c>
      <c r="I49" s="10">
        <v>0.57999999999999996</v>
      </c>
      <c r="J49" s="10">
        <v>-0.88</v>
      </c>
      <c r="K49" s="10">
        <v>-1.61</v>
      </c>
      <c r="L49" s="11">
        <v>2.8647999999999998</v>
      </c>
      <c r="M49" s="11">
        <v>1.0878000000000001</v>
      </c>
      <c r="N49" s="11">
        <v>-2.4910999999999999</v>
      </c>
      <c r="O49" s="11">
        <v>-2.9996</v>
      </c>
      <c r="P49" s="11">
        <v>0.37369999999999998</v>
      </c>
      <c r="Q49" s="11">
        <v>-1.9117999999999999</v>
      </c>
    </row>
    <row r="50" spans="1:17" ht="27.95" customHeight="1">
      <c r="A50" s="9" t="s">
        <v>809</v>
      </c>
      <c r="B50" s="10">
        <v>29.42</v>
      </c>
      <c r="C50" s="10">
        <v>86.73</v>
      </c>
      <c r="D50" s="10">
        <v>35.18</v>
      </c>
      <c r="E50" s="10">
        <v>53.38</v>
      </c>
      <c r="F50" s="10">
        <v>0.13</v>
      </c>
      <c r="G50" s="10">
        <v>-1.02</v>
      </c>
      <c r="H50" s="10">
        <v>1.01</v>
      </c>
      <c r="I50" s="10">
        <v>0.57999999999999996</v>
      </c>
      <c r="J50" s="10">
        <v>-0.88</v>
      </c>
      <c r="K50" s="10">
        <v>-1.61</v>
      </c>
      <c r="L50" s="11">
        <v>2.8647999999999998</v>
      </c>
      <c r="M50" s="11">
        <v>1.0878000000000001</v>
      </c>
      <c r="N50" s="11">
        <v>-2.4910999999999999</v>
      </c>
      <c r="O50" s="11">
        <v>-2.9996</v>
      </c>
      <c r="P50" s="11">
        <v>0.37369999999999998</v>
      </c>
      <c r="Q50" s="11">
        <v>-1.9117999999999999</v>
      </c>
    </row>
    <row r="51" spans="1:17" ht="27.95" customHeight="1">
      <c r="A51" s="9" t="s">
        <v>781</v>
      </c>
      <c r="B51" s="10">
        <v>29.42</v>
      </c>
      <c r="C51" s="10">
        <v>86.73</v>
      </c>
      <c r="D51" s="10">
        <v>35.18</v>
      </c>
      <c r="E51" s="10">
        <v>53.38</v>
      </c>
      <c r="F51" s="10">
        <v>0.13</v>
      </c>
      <c r="G51" s="10">
        <v>-1.02</v>
      </c>
      <c r="H51" s="10">
        <v>1.01</v>
      </c>
      <c r="I51" s="10">
        <v>0.57999999999999996</v>
      </c>
      <c r="J51" s="10">
        <v>-0.88</v>
      </c>
      <c r="K51" s="10">
        <v>-1.61</v>
      </c>
      <c r="L51" s="11">
        <v>2.8647999999999998</v>
      </c>
      <c r="M51" s="11">
        <v>1.0878000000000001</v>
      </c>
      <c r="N51" s="11">
        <v>-2.4910999999999999</v>
      </c>
      <c r="O51" s="11">
        <v>-2.9996</v>
      </c>
      <c r="P51" s="11">
        <v>0.37369999999999998</v>
      </c>
      <c r="Q51" s="11">
        <v>-1.9117999999999999</v>
      </c>
    </row>
    <row r="52" spans="1:17" ht="27.95" customHeight="1">
      <c r="A52" s="9" t="s">
        <v>782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</row>
    <row r="53" spans="1:17" ht="27.95" customHeight="1">
      <c r="A53" s="9" t="s">
        <v>783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</row>
    <row r="54" spans="1:17" ht="27.95" customHeight="1">
      <c r="A54" s="9" t="s">
        <v>810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</row>
    <row r="55" spans="1:17" ht="27.95" customHeight="1">
      <c r="A55" s="9" t="s">
        <v>811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</row>
    <row r="56" spans="1:17" ht="27.95" customHeight="1">
      <c r="A56" s="9" t="s">
        <v>812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</row>
    <row r="57" spans="1:17" ht="27.95" customHeight="1">
      <c r="A57" s="9" t="s">
        <v>813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</row>
    <row r="58" spans="1:17" ht="27.95" customHeight="1">
      <c r="A58" s="9" t="s">
        <v>814</v>
      </c>
      <c r="B58" s="10">
        <v>184095421.09</v>
      </c>
      <c r="C58" s="10">
        <v>181545137.09</v>
      </c>
      <c r="D58" s="10">
        <v>182619020.97999999</v>
      </c>
      <c r="E58" s="10">
        <v>176357363.06999999</v>
      </c>
      <c r="F58" s="10">
        <v>1058320.3700000001</v>
      </c>
      <c r="G58" s="10">
        <v>1202238.25</v>
      </c>
      <c r="H58" s="10">
        <v>5999287.7699999996</v>
      </c>
      <c r="I58" s="10">
        <v>6955889.71</v>
      </c>
      <c r="J58" s="10">
        <v>-4940967.3899999997</v>
      </c>
      <c r="K58" s="10">
        <v>-5753651.46</v>
      </c>
      <c r="L58" s="11">
        <v>3.2850999999999999</v>
      </c>
      <c r="M58" s="11">
        <v>3.9333999999999998</v>
      </c>
      <c r="N58" s="11">
        <v>-2.7056</v>
      </c>
      <c r="O58" s="11">
        <v>-3.2536</v>
      </c>
      <c r="P58" s="11">
        <v>0.57950000000000002</v>
      </c>
      <c r="Q58" s="11">
        <v>0.67979999999999996</v>
      </c>
    </row>
    <row r="59" spans="1:17" ht="27.95" customHeight="1">
      <c r="A59" s="9" t="s">
        <v>781</v>
      </c>
      <c r="B59" s="10">
        <v>5033603.55</v>
      </c>
      <c r="C59" s="10">
        <v>3400801.34</v>
      </c>
      <c r="D59" s="10">
        <v>3595684.81</v>
      </c>
      <c r="E59" s="10">
        <v>3580695.59</v>
      </c>
      <c r="F59" s="10">
        <v>163632.43</v>
      </c>
      <c r="G59" s="10">
        <v>143033.60000000001</v>
      </c>
      <c r="H59" s="10">
        <v>245709.75</v>
      </c>
      <c r="I59" s="10">
        <v>239991.25</v>
      </c>
      <c r="J59" s="10">
        <v>-82077.320000000007</v>
      </c>
      <c r="K59" s="10">
        <v>-96957.65</v>
      </c>
      <c r="L59" s="11">
        <v>6.8334999999999999</v>
      </c>
      <c r="M59" s="11">
        <v>6.6840999999999999</v>
      </c>
      <c r="N59" s="11">
        <v>-2.2827000000000002</v>
      </c>
      <c r="O59" s="11">
        <v>-2.7004000000000001</v>
      </c>
      <c r="P59" s="11">
        <v>4.5507999999999997</v>
      </c>
      <c r="Q59" s="11">
        <v>3.9836999999999998</v>
      </c>
    </row>
    <row r="60" spans="1:17" ht="27.95" customHeight="1">
      <c r="A60" s="9" t="s">
        <v>782</v>
      </c>
      <c r="B60" s="10">
        <v>7220662.5199999996</v>
      </c>
      <c r="C60" s="10">
        <v>6949732.0800000001</v>
      </c>
      <c r="D60" s="10">
        <v>7078684.9400000004</v>
      </c>
      <c r="E60" s="10">
        <v>6749801.2199999997</v>
      </c>
      <c r="F60" s="10">
        <v>92924.59</v>
      </c>
      <c r="G60" s="10">
        <v>91948.54</v>
      </c>
      <c r="H60" s="10">
        <v>261152.83</v>
      </c>
      <c r="I60" s="10">
        <v>280418.34000000003</v>
      </c>
      <c r="J60" s="10">
        <v>-168228.24</v>
      </c>
      <c r="K60" s="10">
        <v>-188469.8</v>
      </c>
      <c r="L60" s="11">
        <v>3.6892999999999998</v>
      </c>
      <c r="M60" s="11">
        <v>4.1430999999999996</v>
      </c>
      <c r="N60" s="11">
        <v>-2.3765000000000001</v>
      </c>
      <c r="O60" s="11">
        <v>-2.7846000000000002</v>
      </c>
      <c r="P60" s="11">
        <v>1.3127</v>
      </c>
      <c r="Q60" s="11">
        <v>1.3585</v>
      </c>
    </row>
    <row r="61" spans="1:17" ht="27.95" customHeight="1">
      <c r="A61" s="9" t="s">
        <v>783</v>
      </c>
      <c r="B61" s="10">
        <v>2653815.3199999998</v>
      </c>
      <c r="C61" s="10">
        <v>2293465.84</v>
      </c>
      <c r="D61" s="10">
        <v>2410989.38</v>
      </c>
      <c r="E61" s="10">
        <v>2390924.61</v>
      </c>
      <c r="F61" s="10">
        <v>30117.43</v>
      </c>
      <c r="G61" s="10">
        <v>13787.83</v>
      </c>
      <c r="H61" s="10">
        <v>90835.01</v>
      </c>
      <c r="I61" s="10">
        <v>87486.47</v>
      </c>
      <c r="J61" s="10">
        <v>-60717.58</v>
      </c>
      <c r="K61" s="10">
        <v>-73698.64</v>
      </c>
      <c r="L61" s="11">
        <v>3.7675000000000001</v>
      </c>
      <c r="M61" s="11">
        <v>3.6490999999999998</v>
      </c>
      <c r="N61" s="11">
        <v>-2.5184000000000002</v>
      </c>
      <c r="O61" s="11">
        <v>-3.0739999999999998</v>
      </c>
      <c r="P61" s="11">
        <v>1.2492000000000001</v>
      </c>
      <c r="Q61" s="11">
        <v>0.57509999999999994</v>
      </c>
    </row>
    <row r="62" spans="1:17" ht="27.95" customHeight="1">
      <c r="A62" s="9" t="s">
        <v>810</v>
      </c>
      <c r="B62" s="10">
        <v>48670602.350000001</v>
      </c>
      <c r="C62" s="10">
        <v>51341153.68</v>
      </c>
      <c r="D62" s="10">
        <v>49835931.399999999</v>
      </c>
      <c r="E62" s="10">
        <v>48931190.020000003</v>
      </c>
      <c r="F62" s="10">
        <v>292821.39</v>
      </c>
      <c r="G62" s="10">
        <v>332505.55</v>
      </c>
      <c r="H62" s="10">
        <v>1617140.02</v>
      </c>
      <c r="I62" s="10">
        <v>1876933.5</v>
      </c>
      <c r="J62" s="10">
        <v>-1324318.6399999999</v>
      </c>
      <c r="K62" s="10">
        <v>-1544427.94</v>
      </c>
      <c r="L62" s="11">
        <v>3.2448999999999999</v>
      </c>
      <c r="M62" s="11">
        <v>3.8254000000000001</v>
      </c>
      <c r="N62" s="11">
        <v>-2.6574</v>
      </c>
      <c r="O62" s="11">
        <v>-3.1476999999999999</v>
      </c>
      <c r="P62" s="11">
        <v>0.58760000000000001</v>
      </c>
      <c r="Q62" s="11">
        <v>0.67769999999999997</v>
      </c>
    </row>
    <row r="63" spans="1:17" ht="27.95" customHeight="1">
      <c r="A63" s="9" t="s">
        <v>811</v>
      </c>
      <c r="B63" s="10">
        <v>120516737.34</v>
      </c>
      <c r="C63" s="10">
        <v>117559984.16</v>
      </c>
      <c r="D63" s="10">
        <v>119697730.45</v>
      </c>
      <c r="E63" s="10">
        <v>114704751.63</v>
      </c>
      <c r="F63" s="10">
        <v>478824.53</v>
      </c>
      <c r="G63" s="10">
        <v>620962.72</v>
      </c>
      <c r="H63" s="10">
        <v>3784450.15</v>
      </c>
      <c r="I63" s="10">
        <v>4471060.1500000004</v>
      </c>
      <c r="J63" s="10">
        <v>-3305625.61</v>
      </c>
      <c r="K63" s="10">
        <v>-3850097.43</v>
      </c>
      <c r="L63" s="11">
        <v>3.1617000000000002</v>
      </c>
      <c r="M63" s="11">
        <v>3.8872</v>
      </c>
      <c r="N63" s="11">
        <v>-2.7616000000000001</v>
      </c>
      <c r="O63" s="11">
        <v>-3.3473999999999999</v>
      </c>
      <c r="P63" s="11">
        <v>0.4</v>
      </c>
      <c r="Q63" s="11">
        <v>0.53990000000000005</v>
      </c>
    </row>
    <row r="64" spans="1:17" ht="27.95" customHeight="1">
      <c r="A64" s="9" t="s">
        <v>815</v>
      </c>
      <c r="B64" s="10">
        <v>46151746.420000002</v>
      </c>
      <c r="C64" s="10">
        <v>48748620.75</v>
      </c>
      <c r="D64" s="10">
        <v>45643987.630000003</v>
      </c>
      <c r="E64" s="10">
        <v>49727641.890000001</v>
      </c>
      <c r="F64" s="10">
        <v>2356921.2799999998</v>
      </c>
      <c r="G64" s="10">
        <v>2648078.33</v>
      </c>
      <c r="H64" s="10">
        <v>3496504.42</v>
      </c>
      <c r="I64" s="10">
        <v>4151057.92</v>
      </c>
      <c r="J64" s="10">
        <v>-1139583.1399999999</v>
      </c>
      <c r="K64" s="10">
        <v>-1502979.59</v>
      </c>
      <c r="L64" s="11">
        <v>7.6604000000000001</v>
      </c>
      <c r="M64" s="11">
        <v>8.3247999999999998</v>
      </c>
      <c r="N64" s="11">
        <v>-2.4967000000000001</v>
      </c>
      <c r="O64" s="11">
        <v>-3.0142000000000002</v>
      </c>
      <c r="P64" s="11">
        <v>5.1637000000000004</v>
      </c>
      <c r="Q64" s="11">
        <v>5.3106</v>
      </c>
    </row>
    <row r="65" spans="1:17" ht="27.95" customHeight="1">
      <c r="A65" s="9" t="s">
        <v>816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</row>
    <row r="66" spans="1:17" ht="27.95" customHeight="1">
      <c r="A66" s="9" t="s">
        <v>817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</row>
    <row r="67" spans="1:17" ht="27.95" customHeight="1">
      <c r="A67" s="9" t="s">
        <v>818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</row>
    <row r="68" spans="1:17" ht="27.95" customHeight="1">
      <c r="A68" s="9" t="s">
        <v>819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</row>
    <row r="69" spans="1:17" ht="27.95" customHeight="1">
      <c r="A69" s="9" t="s">
        <v>820</v>
      </c>
      <c r="B69" s="10">
        <v>253739.36</v>
      </c>
      <c r="C69" s="10">
        <v>0</v>
      </c>
      <c r="D69" s="10">
        <v>170438.76</v>
      </c>
      <c r="E69" s="10">
        <v>0</v>
      </c>
      <c r="F69" s="10">
        <v>-2172.7600000000002</v>
      </c>
      <c r="G69" s="10">
        <v>0</v>
      </c>
      <c r="H69" s="10">
        <v>466.02</v>
      </c>
      <c r="I69" s="10">
        <v>0</v>
      </c>
      <c r="J69" s="10">
        <v>-2638.78</v>
      </c>
      <c r="K69" s="10">
        <v>0</v>
      </c>
      <c r="L69" s="11">
        <v>0.27339999999999998</v>
      </c>
      <c r="M69" s="11">
        <v>0</v>
      </c>
      <c r="N69" s="11">
        <v>-1.5482</v>
      </c>
      <c r="O69" s="11">
        <v>0</v>
      </c>
      <c r="P69" s="11">
        <v>-1.2747999999999999</v>
      </c>
      <c r="Q69" s="11">
        <v>0</v>
      </c>
    </row>
    <row r="70" spans="1:17" ht="27.95" customHeight="1">
      <c r="A70" s="9" t="s">
        <v>821</v>
      </c>
      <c r="B70" s="10">
        <v>253739.36</v>
      </c>
      <c r="C70" s="10">
        <v>0</v>
      </c>
      <c r="D70" s="10">
        <v>170438.76</v>
      </c>
      <c r="E70" s="10">
        <v>0</v>
      </c>
      <c r="F70" s="10">
        <v>-2172.7600000000002</v>
      </c>
      <c r="G70" s="10">
        <v>0</v>
      </c>
      <c r="H70" s="10">
        <v>466.02</v>
      </c>
      <c r="I70" s="10">
        <v>0</v>
      </c>
      <c r="J70" s="10">
        <v>-2638.78</v>
      </c>
      <c r="K70" s="10">
        <v>0</v>
      </c>
      <c r="L70" s="11">
        <v>0.27339999999999998</v>
      </c>
      <c r="M70" s="11">
        <v>0</v>
      </c>
      <c r="N70" s="11">
        <v>-1.5482</v>
      </c>
      <c r="O70" s="11">
        <v>0</v>
      </c>
      <c r="P70" s="11">
        <v>-1.2747999999999999</v>
      </c>
      <c r="Q70" s="11">
        <v>0</v>
      </c>
    </row>
    <row r="71" spans="1:17" ht="27.95" customHeight="1">
      <c r="A71" s="9" t="s">
        <v>822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</row>
    <row r="72" spans="1:17" ht="27.95" customHeight="1">
      <c r="A72" s="9" t="s">
        <v>823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</row>
    <row r="73" spans="1:17" ht="27.95" customHeight="1">
      <c r="A73" s="9" t="s">
        <v>824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</row>
    <row r="74" spans="1:17" ht="27.95" customHeight="1">
      <c r="A74" s="9" t="s">
        <v>825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</row>
    <row r="75" spans="1:17" ht="27.95" customHeight="1">
      <c r="A75" s="9" t="s">
        <v>826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</row>
    <row r="76" spans="1:17" ht="27.95" customHeight="1">
      <c r="A76" s="9" t="s">
        <v>827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</row>
    <row r="77" spans="1:17" ht="27.95" customHeight="1">
      <c r="A77" s="9" t="s">
        <v>828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</row>
    <row r="78" spans="1:17" ht="27.95" customHeight="1">
      <c r="A78" s="9" t="s">
        <v>829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</row>
    <row r="79" spans="1:17" ht="27.95" customHeight="1">
      <c r="A79" s="9" t="s">
        <v>830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</row>
    <row r="80" spans="1:17" ht="27.95" customHeight="1">
      <c r="A80" s="9" t="s">
        <v>831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</row>
    <row r="81" spans="1:17" ht="27.95" customHeight="1">
      <c r="A81" s="9" t="s">
        <v>832</v>
      </c>
      <c r="B81" s="10" t="s">
        <v>769</v>
      </c>
      <c r="C81" s="10" t="s">
        <v>769</v>
      </c>
      <c r="D81" s="10" t="s">
        <v>769</v>
      </c>
      <c r="E81" s="10" t="s">
        <v>769</v>
      </c>
      <c r="F81" s="10">
        <v>-64327.09</v>
      </c>
      <c r="G81" s="10">
        <v>-64861.57</v>
      </c>
      <c r="H81" s="10" t="s">
        <v>769</v>
      </c>
      <c r="I81" s="10" t="s">
        <v>769</v>
      </c>
      <c r="J81" s="10" t="s">
        <v>769</v>
      </c>
      <c r="K81" s="10" t="s">
        <v>769</v>
      </c>
      <c r="L81" s="10" t="s">
        <v>769</v>
      </c>
      <c r="M81" s="10" t="s">
        <v>769</v>
      </c>
      <c r="N81" s="10" t="s">
        <v>769</v>
      </c>
      <c r="O81" s="10" t="s">
        <v>769</v>
      </c>
      <c r="P81" s="10" t="s">
        <v>769</v>
      </c>
      <c r="Q81" s="10" t="s">
        <v>769</v>
      </c>
    </row>
    <row r="82" spans="1:17" ht="27.95" customHeight="1">
      <c r="A82" s="9" t="s">
        <v>833</v>
      </c>
      <c r="B82" s="10">
        <v>0</v>
      </c>
      <c r="C82" s="10">
        <v>0</v>
      </c>
      <c r="D82" s="10">
        <v>0</v>
      </c>
      <c r="E82" s="10">
        <v>0</v>
      </c>
      <c r="F82" s="10">
        <v>-64327.09</v>
      </c>
      <c r="G82" s="10">
        <v>-64861.57</v>
      </c>
      <c r="H82" s="10">
        <v>0</v>
      </c>
      <c r="I82" s="10">
        <v>0</v>
      </c>
      <c r="J82" s="10">
        <v>-64327.09</v>
      </c>
      <c r="K82" s="10">
        <v>-64861.57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</row>
    <row r="83" spans="1:17" ht="27.95" customHeight="1">
      <c r="A83" s="9" t="s">
        <v>834</v>
      </c>
      <c r="B83" s="10">
        <v>0</v>
      </c>
      <c r="C83" s="10">
        <v>0</v>
      </c>
      <c r="D83" s="10">
        <v>0</v>
      </c>
      <c r="E83" s="10">
        <v>0</v>
      </c>
      <c r="F83" s="10">
        <v>-64327.09</v>
      </c>
      <c r="G83" s="10">
        <v>-64861.57</v>
      </c>
      <c r="H83" s="10">
        <v>0</v>
      </c>
      <c r="I83" s="10">
        <v>0</v>
      </c>
      <c r="J83" s="10">
        <v>-64327.09</v>
      </c>
      <c r="K83" s="10">
        <v>-64861.57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</row>
    <row r="84" spans="1:17" ht="27.95" customHeight="1">
      <c r="A84" s="9" t="s">
        <v>835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</row>
    <row r="85" spans="1:17" ht="27.95" customHeight="1">
      <c r="A85" s="9" t="s">
        <v>836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</row>
    <row r="86" spans="1:17" ht="27.95" customHeight="1">
      <c r="A86" s="9" t="s">
        <v>837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</row>
    <row r="87" spans="1:17" ht="27.95" customHeight="1">
      <c r="A87" s="9" t="s">
        <v>838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</row>
    <row r="88" spans="1:17" ht="27.95" customHeight="1">
      <c r="A88" s="9" t="s">
        <v>839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</row>
    <row r="89" spans="1:17" ht="27.95" customHeight="1">
      <c r="A89" s="9" t="s">
        <v>836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</row>
    <row r="90" spans="1:17" ht="27.95" customHeight="1">
      <c r="A90" s="9" t="s">
        <v>840</v>
      </c>
      <c r="B90" s="10" t="s">
        <v>769</v>
      </c>
      <c r="C90" s="10" t="s">
        <v>769</v>
      </c>
      <c r="D90" s="10" t="s">
        <v>769</v>
      </c>
      <c r="E90" s="10" t="s">
        <v>769</v>
      </c>
      <c r="F90" s="10">
        <v>250056.26</v>
      </c>
      <c r="G90" s="10">
        <v>219550.88</v>
      </c>
      <c r="H90" s="10" t="s">
        <v>769</v>
      </c>
      <c r="I90" s="10" t="s">
        <v>769</v>
      </c>
      <c r="J90" s="10" t="s">
        <v>769</v>
      </c>
      <c r="K90" s="10" t="s">
        <v>769</v>
      </c>
      <c r="L90" s="10" t="s">
        <v>769</v>
      </c>
      <c r="M90" s="10" t="s">
        <v>769</v>
      </c>
      <c r="N90" s="10" t="s">
        <v>769</v>
      </c>
      <c r="O90" s="10" t="s">
        <v>769</v>
      </c>
      <c r="P90" s="11">
        <v>0.3145</v>
      </c>
      <c r="Q90" s="11">
        <v>0.44740000000000002</v>
      </c>
    </row>
    <row r="91" spans="1:17" ht="27.95" customHeight="1">
      <c r="A91" s="9" t="s">
        <v>841</v>
      </c>
      <c r="B91" s="10">
        <v>95791068.439999998</v>
      </c>
      <c r="C91" s="10">
        <v>73280848.510000005</v>
      </c>
      <c r="D91" s="10">
        <v>78973418.739999995</v>
      </c>
      <c r="E91" s="10">
        <v>46959342.100000001</v>
      </c>
      <c r="F91" s="10">
        <v>244249.13</v>
      </c>
      <c r="G91" s="10">
        <v>208889.52</v>
      </c>
      <c r="H91" s="10" t="s">
        <v>769</v>
      </c>
      <c r="I91" s="10" t="s">
        <v>769</v>
      </c>
      <c r="J91" s="10" t="s">
        <v>769</v>
      </c>
      <c r="K91" s="10" t="s">
        <v>769</v>
      </c>
      <c r="L91" s="10" t="s">
        <v>769</v>
      </c>
      <c r="M91" s="10" t="s">
        <v>769</v>
      </c>
      <c r="N91" s="10" t="s">
        <v>769</v>
      </c>
      <c r="O91" s="10" t="s">
        <v>769</v>
      </c>
      <c r="P91" s="11">
        <v>0.30930000000000002</v>
      </c>
      <c r="Q91" s="11">
        <v>0.44359999999999999</v>
      </c>
    </row>
    <row r="92" spans="1:17" ht="27.95" customHeight="1">
      <c r="A92" s="9" t="s">
        <v>842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 t="s">
        <v>769</v>
      </c>
      <c r="I92" s="10" t="s">
        <v>769</v>
      </c>
      <c r="J92" s="10" t="s">
        <v>769</v>
      </c>
      <c r="K92" s="10" t="s">
        <v>769</v>
      </c>
      <c r="L92" s="10" t="s">
        <v>769</v>
      </c>
      <c r="M92" s="10" t="s">
        <v>769</v>
      </c>
      <c r="N92" s="10" t="s">
        <v>769</v>
      </c>
      <c r="O92" s="10" t="s">
        <v>769</v>
      </c>
      <c r="P92" s="11">
        <v>0</v>
      </c>
      <c r="Q92" s="11">
        <v>0</v>
      </c>
    </row>
    <row r="93" spans="1:17" ht="27.95" customHeight="1">
      <c r="A93" s="9" t="s">
        <v>813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 t="s">
        <v>769</v>
      </c>
      <c r="I93" s="10" t="s">
        <v>769</v>
      </c>
      <c r="J93" s="10" t="s">
        <v>769</v>
      </c>
      <c r="K93" s="10" t="s">
        <v>769</v>
      </c>
      <c r="L93" s="10" t="s">
        <v>769</v>
      </c>
      <c r="M93" s="10" t="s">
        <v>769</v>
      </c>
      <c r="N93" s="10" t="s">
        <v>769</v>
      </c>
      <c r="O93" s="10" t="s">
        <v>769</v>
      </c>
      <c r="P93" s="11">
        <v>0</v>
      </c>
      <c r="Q93" s="11">
        <v>0</v>
      </c>
    </row>
    <row r="94" spans="1:17" ht="27.95" customHeight="1">
      <c r="A94" s="9" t="s">
        <v>814</v>
      </c>
      <c r="B94" s="10">
        <v>95791068.439999998</v>
      </c>
      <c r="C94" s="10">
        <v>73280848.510000005</v>
      </c>
      <c r="D94" s="10">
        <v>78973418.739999995</v>
      </c>
      <c r="E94" s="10">
        <v>46959342.100000001</v>
      </c>
      <c r="F94" s="10">
        <v>244249.13</v>
      </c>
      <c r="G94" s="10">
        <v>208889.52</v>
      </c>
      <c r="H94" s="10" t="s">
        <v>769</v>
      </c>
      <c r="I94" s="10" t="s">
        <v>769</v>
      </c>
      <c r="J94" s="10" t="s">
        <v>769</v>
      </c>
      <c r="K94" s="10" t="s">
        <v>769</v>
      </c>
      <c r="L94" s="10" t="s">
        <v>769</v>
      </c>
      <c r="M94" s="10" t="s">
        <v>769</v>
      </c>
      <c r="N94" s="10" t="s">
        <v>769</v>
      </c>
      <c r="O94" s="10" t="s">
        <v>769</v>
      </c>
      <c r="P94" s="11">
        <v>0.30930000000000002</v>
      </c>
      <c r="Q94" s="11">
        <v>0.44359999999999999</v>
      </c>
    </row>
    <row r="95" spans="1:17" ht="27.95" customHeight="1">
      <c r="A95" s="9" t="s">
        <v>843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 t="s">
        <v>769</v>
      </c>
      <c r="I95" s="10" t="s">
        <v>769</v>
      </c>
      <c r="J95" s="10" t="s">
        <v>769</v>
      </c>
      <c r="K95" s="10" t="s">
        <v>769</v>
      </c>
      <c r="L95" s="10" t="s">
        <v>769</v>
      </c>
      <c r="M95" s="10" t="s">
        <v>769</v>
      </c>
      <c r="N95" s="10" t="s">
        <v>769</v>
      </c>
      <c r="O95" s="10" t="s">
        <v>769</v>
      </c>
      <c r="P95" s="11">
        <v>0</v>
      </c>
      <c r="Q95" s="11">
        <v>0</v>
      </c>
    </row>
    <row r="96" spans="1:17" ht="27.95" customHeight="1">
      <c r="A96" s="9" t="s">
        <v>844</v>
      </c>
      <c r="B96" s="10">
        <v>2267754.52</v>
      </c>
      <c r="C96" s="10">
        <v>3611350.4</v>
      </c>
      <c r="D96" s="10">
        <v>2158410.5299999998</v>
      </c>
      <c r="E96" s="10">
        <v>3324536.47</v>
      </c>
      <c r="F96" s="10">
        <v>5807.13</v>
      </c>
      <c r="G96" s="10">
        <v>10661.36</v>
      </c>
      <c r="H96" s="10" t="s">
        <v>769</v>
      </c>
      <c r="I96" s="10" t="s">
        <v>769</v>
      </c>
      <c r="J96" s="10" t="s">
        <v>769</v>
      </c>
      <c r="K96" s="10" t="s">
        <v>769</v>
      </c>
      <c r="L96" s="10" t="s">
        <v>769</v>
      </c>
      <c r="M96" s="10" t="s">
        <v>769</v>
      </c>
      <c r="N96" s="10" t="s">
        <v>769</v>
      </c>
      <c r="O96" s="10" t="s">
        <v>769</v>
      </c>
      <c r="P96" s="11">
        <v>0.26900000000000002</v>
      </c>
      <c r="Q96" s="11">
        <v>0.31979999999999997</v>
      </c>
    </row>
    <row r="97" spans="1:17" ht="27.95" customHeight="1">
      <c r="A97" s="9" t="s">
        <v>842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 t="s">
        <v>769</v>
      </c>
      <c r="I97" s="10" t="s">
        <v>769</v>
      </c>
      <c r="J97" s="10" t="s">
        <v>769</v>
      </c>
      <c r="K97" s="10" t="s">
        <v>769</v>
      </c>
      <c r="L97" s="10" t="s">
        <v>769</v>
      </c>
      <c r="M97" s="10" t="s">
        <v>769</v>
      </c>
      <c r="N97" s="10" t="s">
        <v>769</v>
      </c>
      <c r="O97" s="10" t="s">
        <v>769</v>
      </c>
      <c r="P97" s="11">
        <v>0</v>
      </c>
      <c r="Q97" s="11">
        <v>0</v>
      </c>
    </row>
    <row r="98" spans="1:17" ht="27.95" customHeight="1">
      <c r="A98" s="9" t="s">
        <v>813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 t="s">
        <v>769</v>
      </c>
      <c r="I98" s="10" t="s">
        <v>769</v>
      </c>
      <c r="J98" s="10" t="s">
        <v>769</v>
      </c>
      <c r="K98" s="10" t="s">
        <v>769</v>
      </c>
      <c r="L98" s="10" t="s">
        <v>769</v>
      </c>
      <c r="M98" s="10" t="s">
        <v>769</v>
      </c>
      <c r="N98" s="10" t="s">
        <v>769</v>
      </c>
      <c r="O98" s="10" t="s">
        <v>769</v>
      </c>
      <c r="P98" s="11">
        <v>0</v>
      </c>
      <c r="Q98" s="11">
        <v>0</v>
      </c>
    </row>
    <row r="99" spans="1:17" ht="27.95" customHeight="1">
      <c r="A99" s="9" t="s">
        <v>814</v>
      </c>
      <c r="B99" s="10">
        <v>2267754.52</v>
      </c>
      <c r="C99" s="10">
        <v>3611350.4</v>
      </c>
      <c r="D99" s="10">
        <v>2158410.5299999998</v>
      </c>
      <c r="E99" s="10">
        <v>3324536.47</v>
      </c>
      <c r="F99" s="10">
        <v>5807.13</v>
      </c>
      <c r="G99" s="10">
        <v>10661.36</v>
      </c>
      <c r="H99" s="10" t="s">
        <v>769</v>
      </c>
      <c r="I99" s="10" t="s">
        <v>769</v>
      </c>
      <c r="J99" s="10" t="s">
        <v>769</v>
      </c>
      <c r="K99" s="10" t="s">
        <v>769</v>
      </c>
      <c r="L99" s="10" t="s">
        <v>769</v>
      </c>
      <c r="M99" s="10" t="s">
        <v>769</v>
      </c>
      <c r="N99" s="10" t="s">
        <v>769</v>
      </c>
      <c r="O99" s="10" t="s">
        <v>769</v>
      </c>
      <c r="P99" s="11">
        <v>0.26900000000000002</v>
      </c>
      <c r="Q99" s="11">
        <v>0.31979999999999997</v>
      </c>
    </row>
    <row r="100" spans="1:17" ht="27.95" customHeight="1">
      <c r="A100" s="9" t="s">
        <v>843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 t="s">
        <v>769</v>
      </c>
      <c r="I100" s="10" t="s">
        <v>769</v>
      </c>
      <c r="J100" s="10" t="s">
        <v>769</v>
      </c>
      <c r="K100" s="10" t="s">
        <v>769</v>
      </c>
      <c r="L100" s="10" t="s">
        <v>769</v>
      </c>
      <c r="M100" s="10" t="s">
        <v>769</v>
      </c>
      <c r="N100" s="10" t="s">
        <v>769</v>
      </c>
      <c r="O100" s="10" t="s">
        <v>769</v>
      </c>
      <c r="P100" s="11">
        <v>0</v>
      </c>
      <c r="Q100" s="11">
        <v>0</v>
      </c>
    </row>
    <row r="101" spans="1:17" ht="27.95" customHeight="1">
      <c r="A101" s="9" t="s">
        <v>845</v>
      </c>
      <c r="B101" s="10" t="s">
        <v>769</v>
      </c>
      <c r="C101" s="10" t="s">
        <v>769</v>
      </c>
      <c r="D101" s="10" t="s">
        <v>769</v>
      </c>
      <c r="E101" s="10" t="s">
        <v>769</v>
      </c>
      <c r="F101" s="10">
        <v>94692.76</v>
      </c>
      <c r="G101" s="10">
        <v>37868.29</v>
      </c>
      <c r="H101" s="10">
        <v>94692.76</v>
      </c>
      <c r="I101" s="10">
        <v>37868.29</v>
      </c>
      <c r="J101" s="10" t="s">
        <v>769</v>
      </c>
      <c r="K101" s="10" t="s">
        <v>769</v>
      </c>
      <c r="L101" s="10" t="s">
        <v>769</v>
      </c>
      <c r="M101" s="10" t="s">
        <v>769</v>
      </c>
      <c r="N101" s="10" t="s">
        <v>769</v>
      </c>
      <c r="O101" s="10" t="s">
        <v>769</v>
      </c>
      <c r="P101" s="10" t="s">
        <v>769</v>
      </c>
      <c r="Q101" s="10" t="s">
        <v>769</v>
      </c>
    </row>
    <row r="102" spans="1:17" ht="27.95" customHeight="1">
      <c r="A102" s="9" t="s">
        <v>846</v>
      </c>
      <c r="B102" s="10" t="s">
        <v>769</v>
      </c>
      <c r="C102" s="10" t="s">
        <v>769</v>
      </c>
      <c r="D102" s="10" t="s">
        <v>769</v>
      </c>
      <c r="E102" s="10" t="s">
        <v>769</v>
      </c>
      <c r="F102" s="10">
        <v>-240386.52</v>
      </c>
      <c r="G102" s="10">
        <v>-207216.67</v>
      </c>
      <c r="H102" s="10">
        <v>-244387.03</v>
      </c>
      <c r="I102" s="10">
        <v>-204139.76</v>
      </c>
      <c r="J102" s="10">
        <v>4000.51</v>
      </c>
      <c r="K102" s="10">
        <v>-3076.91</v>
      </c>
      <c r="L102" s="10" t="s">
        <v>769</v>
      </c>
      <c r="M102" s="10" t="s">
        <v>769</v>
      </c>
      <c r="N102" s="10" t="s">
        <v>769</v>
      </c>
      <c r="O102" s="10" t="s">
        <v>769</v>
      </c>
      <c r="P102" s="10" t="s">
        <v>769</v>
      </c>
      <c r="Q102" s="10" t="s">
        <v>769</v>
      </c>
    </row>
    <row r="103" spans="1:17" ht="27.95" customHeight="1">
      <c r="A103" s="9" t="s">
        <v>847</v>
      </c>
      <c r="B103" s="10">
        <v>3827118.78</v>
      </c>
      <c r="C103" s="10">
        <v>5289821.84</v>
      </c>
      <c r="D103" s="10">
        <v>4996475.38</v>
      </c>
      <c r="E103" s="10">
        <v>4653110.05</v>
      </c>
      <c r="F103" s="10">
        <v>62123.99</v>
      </c>
      <c r="G103" s="10">
        <v>62956.9</v>
      </c>
      <c r="H103" s="10">
        <v>0</v>
      </c>
      <c r="I103" s="10">
        <v>0</v>
      </c>
      <c r="J103" s="10">
        <v>62123.99</v>
      </c>
      <c r="K103" s="10">
        <v>62956.9</v>
      </c>
      <c r="L103" s="11">
        <v>0</v>
      </c>
      <c r="M103" s="11">
        <v>0</v>
      </c>
      <c r="N103" s="11">
        <v>1.2434000000000001</v>
      </c>
      <c r="O103" s="11">
        <v>1.3492999999999999</v>
      </c>
      <c r="P103" s="11">
        <v>1.2434000000000001</v>
      </c>
      <c r="Q103" s="11">
        <v>1.3492999999999999</v>
      </c>
    </row>
    <row r="104" spans="1:17" ht="27.95" customHeight="1">
      <c r="A104" s="9" t="s">
        <v>848</v>
      </c>
      <c r="B104" s="10">
        <v>-41533630.390000001</v>
      </c>
      <c r="C104" s="10">
        <v>-42988148.329999998</v>
      </c>
      <c r="D104" s="10">
        <v>-39882697.75</v>
      </c>
      <c r="E104" s="10">
        <v>-44067760.340000004</v>
      </c>
      <c r="F104" s="10">
        <v>-58123.48</v>
      </c>
      <c r="G104" s="10">
        <v>-66033.81</v>
      </c>
      <c r="H104" s="10">
        <v>0</v>
      </c>
      <c r="I104" s="10">
        <v>0</v>
      </c>
      <c r="J104" s="10">
        <v>-58123.48</v>
      </c>
      <c r="K104" s="10">
        <v>-66033.81</v>
      </c>
      <c r="L104" s="11">
        <v>0</v>
      </c>
      <c r="M104" s="11">
        <v>0</v>
      </c>
      <c r="N104" s="11">
        <v>0.1457</v>
      </c>
      <c r="O104" s="11">
        <v>0.14940000000000001</v>
      </c>
      <c r="P104" s="11">
        <v>0.1457</v>
      </c>
      <c r="Q104" s="11">
        <v>0.14940000000000001</v>
      </c>
    </row>
    <row r="105" spans="1:17" ht="27.95" customHeight="1">
      <c r="A105" s="9" t="s">
        <v>849</v>
      </c>
      <c r="B105" s="10">
        <v>0</v>
      </c>
      <c r="C105" s="10">
        <v>0</v>
      </c>
      <c r="D105" s="10">
        <v>0</v>
      </c>
      <c r="E105" s="10">
        <v>666.49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</row>
    <row r="106" spans="1:17" ht="27.95" customHeight="1">
      <c r="A106" s="9" t="s">
        <v>850</v>
      </c>
      <c r="B106" s="10">
        <v>442315.24</v>
      </c>
      <c r="C106" s="10">
        <v>427851.76</v>
      </c>
      <c r="D106" s="10">
        <v>436506</v>
      </c>
      <c r="E106" s="10">
        <v>414113.58</v>
      </c>
      <c r="F106" s="10">
        <v>-39384.980000000003</v>
      </c>
      <c r="G106" s="10">
        <v>-42231.83</v>
      </c>
      <c r="H106" s="10">
        <v>0</v>
      </c>
      <c r="I106" s="10">
        <v>0</v>
      </c>
      <c r="J106" s="10">
        <v>-39384.980000000003</v>
      </c>
      <c r="K106" s="10">
        <v>-42231.83</v>
      </c>
      <c r="L106" s="11">
        <v>0</v>
      </c>
      <c r="M106" s="11">
        <v>0</v>
      </c>
      <c r="N106" s="11">
        <v>-9.0228000000000002</v>
      </c>
      <c r="O106" s="11">
        <v>-10.170299999999999</v>
      </c>
      <c r="P106" s="11">
        <v>-9.0228000000000002</v>
      </c>
      <c r="Q106" s="11">
        <v>-10.170299999999999</v>
      </c>
    </row>
    <row r="107" spans="1:17" ht="27.95" customHeight="1">
      <c r="A107" s="9" t="s">
        <v>851</v>
      </c>
      <c r="B107" s="10">
        <v>0</v>
      </c>
      <c r="C107" s="10">
        <v>0</v>
      </c>
      <c r="D107" s="10">
        <v>0</v>
      </c>
      <c r="E107" s="10">
        <v>0</v>
      </c>
      <c r="F107" s="10">
        <v>-244387.03</v>
      </c>
      <c r="G107" s="10">
        <v>-204139.76</v>
      </c>
      <c r="H107" s="10">
        <v>-244387.03</v>
      </c>
      <c r="I107" s="10">
        <v>-204139.76</v>
      </c>
      <c r="J107" s="10">
        <v>0</v>
      </c>
      <c r="K107" s="10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</row>
    <row r="108" spans="1:17" ht="93.75" customHeight="1">
      <c r="A108" s="1211" t="s">
        <v>852</v>
      </c>
      <c r="B108" s="1212"/>
      <c r="C108" s="1212"/>
      <c r="D108" s="1212"/>
      <c r="E108" s="1212"/>
      <c r="F108" s="1212"/>
      <c r="G108" s="1212"/>
      <c r="H108" s="1212"/>
      <c r="I108" s="1212"/>
      <c r="J108" s="1212"/>
      <c r="K108" s="1212"/>
      <c r="L108" s="1212"/>
      <c r="M108" s="1212"/>
      <c r="N108" s="1212"/>
      <c r="O108" s="1212"/>
      <c r="P108" s="1212"/>
      <c r="Q108" s="1212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9">
    <tabColor theme="2" tint="-9.9978637043366805E-2"/>
  </sheetPr>
  <dimension ref="A1:Q108"/>
  <sheetViews>
    <sheetView workbookViewId="0">
      <pane xSplit="1" ySplit="4" topLeftCell="E5" activePane="bottomRight" state="frozen"/>
      <selection pane="topRight"/>
      <selection pane="bottomLeft"/>
      <selection pane="bottomRight" activeCell="G10" sqref="G10"/>
    </sheetView>
  </sheetViews>
  <sheetFormatPr defaultColWidth="9" defaultRowHeight="13.5"/>
  <cols>
    <col min="1" max="1" width="46.3984375" style="1" customWidth="1"/>
    <col min="2" max="5" width="23.1328125" style="1" customWidth="1"/>
    <col min="6" max="7" width="20" style="1" customWidth="1"/>
    <col min="8" max="11" width="21.59765625" style="1" customWidth="1"/>
    <col min="12" max="12" width="12.265625" style="1" customWidth="1"/>
    <col min="13" max="13" width="14" style="1" customWidth="1"/>
    <col min="14" max="14" width="12.265625" style="1" customWidth="1"/>
    <col min="15" max="15" width="14" style="1" customWidth="1"/>
    <col min="16" max="16" width="12.265625" style="1" customWidth="1"/>
    <col min="17" max="17" width="14" style="1" customWidth="1"/>
    <col min="18" max="16384" width="9" style="1"/>
  </cols>
  <sheetData>
    <row r="1" spans="1:17" ht="27.95" customHeight="1">
      <c r="A1" s="1218" t="s">
        <v>757</v>
      </c>
      <c r="B1" s="1216"/>
      <c r="C1" s="1216"/>
      <c r="D1" s="1216"/>
      <c r="E1" s="1216"/>
      <c r="F1" s="1216"/>
      <c r="G1" s="1216"/>
      <c r="H1" s="1216"/>
      <c r="I1" s="1216"/>
      <c r="J1" s="1216"/>
      <c r="K1" s="1216"/>
      <c r="L1" s="1216"/>
      <c r="M1" s="1216"/>
      <c r="N1" s="1216"/>
      <c r="O1" s="1216"/>
      <c r="P1" s="1216"/>
      <c r="Q1" s="1216"/>
    </row>
    <row r="2" spans="1:17" ht="20.100000000000001" customHeight="1">
      <c r="A2" s="1219" t="s">
        <v>758</v>
      </c>
      <c r="B2" s="1216"/>
      <c r="C2" s="1216"/>
      <c r="D2" s="1216"/>
      <c r="E2" s="1216"/>
      <c r="F2" s="1216"/>
      <c r="G2" s="1216"/>
      <c r="H2" s="1216"/>
      <c r="I2" s="1216"/>
      <c r="J2" s="1216"/>
      <c r="K2" s="1216"/>
      <c r="L2" s="1216"/>
      <c r="M2" s="1216"/>
      <c r="N2" s="1216"/>
      <c r="O2" s="1216"/>
      <c r="P2" s="1216"/>
      <c r="Q2" s="1216"/>
    </row>
    <row r="3" spans="1:17" ht="30" customHeight="1">
      <c r="A3" s="1217" t="s">
        <v>759</v>
      </c>
      <c r="B3" s="1217" t="s">
        <v>760</v>
      </c>
      <c r="C3" s="1217"/>
      <c r="D3" s="1217" t="s">
        <v>761</v>
      </c>
      <c r="E3" s="1217"/>
      <c r="F3" s="1217" t="s">
        <v>305</v>
      </c>
      <c r="G3" s="1217"/>
      <c r="H3" s="1217" t="s">
        <v>762</v>
      </c>
      <c r="I3" s="1217"/>
      <c r="J3" s="1217" t="s">
        <v>763</v>
      </c>
      <c r="K3" s="1217"/>
      <c r="L3" s="1217" t="s">
        <v>764</v>
      </c>
      <c r="M3" s="1217"/>
      <c r="N3" s="1217" t="s">
        <v>765</v>
      </c>
      <c r="O3" s="1217"/>
      <c r="P3" s="1217" t="s">
        <v>766</v>
      </c>
      <c r="Q3" s="1217"/>
    </row>
    <row r="4" spans="1:17" ht="30" customHeight="1">
      <c r="A4" s="1217"/>
      <c r="B4" s="2" t="s">
        <v>767</v>
      </c>
      <c r="C4" s="2" t="s">
        <v>695</v>
      </c>
      <c r="D4" s="2" t="s">
        <v>767</v>
      </c>
      <c r="E4" s="2" t="s">
        <v>695</v>
      </c>
      <c r="F4" s="2" t="s">
        <v>767</v>
      </c>
      <c r="G4" s="2" t="s">
        <v>695</v>
      </c>
      <c r="H4" s="2" t="s">
        <v>767</v>
      </c>
      <c r="I4" s="2" t="s">
        <v>695</v>
      </c>
      <c r="J4" s="2" t="s">
        <v>767</v>
      </c>
      <c r="K4" s="2" t="s">
        <v>695</v>
      </c>
      <c r="L4" s="2" t="s">
        <v>767</v>
      </c>
      <c r="M4" s="2" t="s">
        <v>695</v>
      </c>
      <c r="N4" s="2" t="s">
        <v>767</v>
      </c>
      <c r="O4" s="2" t="s">
        <v>695</v>
      </c>
      <c r="P4" s="2" t="s">
        <v>767</v>
      </c>
      <c r="Q4" s="2" t="s">
        <v>695</v>
      </c>
    </row>
    <row r="5" spans="1:17" ht="15.75">
      <c r="A5" s="3" t="s">
        <v>768</v>
      </c>
      <c r="B5" s="4" t="s">
        <v>769</v>
      </c>
      <c r="C5" s="4" t="s">
        <v>769</v>
      </c>
      <c r="D5" s="4" t="s">
        <v>769</v>
      </c>
      <c r="E5" s="4"/>
      <c r="F5" s="4">
        <v>6535360.5700000003</v>
      </c>
      <c r="G5" s="4">
        <v>6264202.5700000003</v>
      </c>
      <c r="H5" s="4" t="s">
        <v>769</v>
      </c>
      <c r="I5" s="4" t="s">
        <v>769</v>
      </c>
      <c r="J5" s="4" t="s">
        <v>769</v>
      </c>
      <c r="K5" s="4" t="s">
        <v>769</v>
      </c>
      <c r="L5" s="4" t="s">
        <v>769</v>
      </c>
      <c r="M5" s="4" t="s">
        <v>769</v>
      </c>
      <c r="N5" s="4" t="s">
        <v>769</v>
      </c>
      <c r="O5" s="4" t="s">
        <v>769</v>
      </c>
      <c r="P5" s="4" t="s">
        <v>769</v>
      </c>
      <c r="Q5" s="4" t="s">
        <v>769</v>
      </c>
    </row>
    <row r="6" spans="1:17" ht="15.75">
      <c r="A6" s="3" t="s">
        <v>770</v>
      </c>
      <c r="B6" s="4">
        <v>389318099.94</v>
      </c>
      <c r="C6" s="4">
        <v>375676456.92000002</v>
      </c>
      <c r="D6" s="4">
        <v>380377831.58999997</v>
      </c>
      <c r="E6" s="4">
        <v>364395755.49000001</v>
      </c>
      <c r="F6" s="4">
        <v>4225538.21</v>
      </c>
      <c r="G6" s="4">
        <v>4253010.8499999996</v>
      </c>
      <c r="H6" s="4">
        <v>-4921866.95</v>
      </c>
      <c r="I6" s="4">
        <v>-5998485.3700000001</v>
      </c>
      <c r="J6" s="4">
        <v>9147405.1600000001</v>
      </c>
      <c r="K6" s="4">
        <v>10251496.220000001</v>
      </c>
      <c r="L6" s="5">
        <v>-1.2939000000000001</v>
      </c>
      <c r="M6" s="5">
        <v>-1.6415999999999999</v>
      </c>
      <c r="N6" s="5">
        <v>2.4047999999999998</v>
      </c>
      <c r="O6" s="5">
        <v>2.8056000000000001</v>
      </c>
      <c r="P6" s="5">
        <v>1.1109</v>
      </c>
      <c r="Q6" s="5">
        <v>1.1639999999999999</v>
      </c>
    </row>
    <row r="7" spans="1:17" ht="15.75">
      <c r="A7" s="3" t="s">
        <v>771</v>
      </c>
      <c r="B7" s="4">
        <v>389269256.69999999</v>
      </c>
      <c r="C7" s="4">
        <v>375511427.64999998</v>
      </c>
      <c r="D7" s="4">
        <v>380289680.35000002</v>
      </c>
      <c r="E7" s="4">
        <v>364311739.10000002</v>
      </c>
      <c r="F7" s="4">
        <v>4225478.6100000003</v>
      </c>
      <c r="G7" s="4">
        <v>4252975.3600000003</v>
      </c>
      <c r="H7" s="4">
        <v>-4920234.99</v>
      </c>
      <c r="I7" s="4">
        <v>-5996638.5499999998</v>
      </c>
      <c r="J7" s="4">
        <v>9145713.5999999996</v>
      </c>
      <c r="K7" s="4">
        <v>10249613.92</v>
      </c>
      <c r="L7" s="5">
        <v>-1.2938000000000001</v>
      </c>
      <c r="M7" s="5">
        <v>-1.6415</v>
      </c>
      <c r="N7" s="5">
        <v>2.4049</v>
      </c>
      <c r="O7" s="5">
        <v>2.8056999999999999</v>
      </c>
      <c r="P7" s="5">
        <v>1.1111</v>
      </c>
      <c r="Q7" s="5">
        <v>1.1641999999999999</v>
      </c>
    </row>
    <row r="8" spans="1:17" ht="15.75">
      <c r="A8" s="3" t="s">
        <v>772</v>
      </c>
      <c r="B8" s="4">
        <v>388957598.83999997</v>
      </c>
      <c r="C8" s="4">
        <v>375211746.19</v>
      </c>
      <c r="D8" s="4">
        <v>380012572.89999998</v>
      </c>
      <c r="E8" s="4">
        <v>364047539.81999999</v>
      </c>
      <c r="F8" s="4">
        <v>4219472.7300000004</v>
      </c>
      <c r="G8" s="4">
        <v>4246503.62</v>
      </c>
      <c r="H8" s="4">
        <v>-4920001.41</v>
      </c>
      <c r="I8" s="4">
        <v>-5996077.6699999999</v>
      </c>
      <c r="J8" s="4">
        <v>9139474.1400000006</v>
      </c>
      <c r="K8" s="4">
        <v>10242581.289999999</v>
      </c>
      <c r="L8" s="5">
        <v>-1.2947</v>
      </c>
      <c r="M8" s="5">
        <v>-1.6426000000000001</v>
      </c>
      <c r="N8" s="5">
        <v>2.4049999999999998</v>
      </c>
      <c r="O8" s="5">
        <v>2.8058000000000001</v>
      </c>
      <c r="P8" s="5">
        <v>1.1104000000000001</v>
      </c>
      <c r="Q8" s="5">
        <v>1.1633</v>
      </c>
    </row>
    <row r="9" spans="1:17" ht="15.75">
      <c r="A9" s="3" t="s">
        <v>773</v>
      </c>
      <c r="B9" s="4">
        <v>388957598.83999997</v>
      </c>
      <c r="C9" s="4">
        <v>375211746.19</v>
      </c>
      <c r="D9" s="4">
        <v>380012572.89999998</v>
      </c>
      <c r="E9" s="4">
        <v>364047539.81999999</v>
      </c>
      <c r="F9" s="4">
        <v>4219472.7300000004</v>
      </c>
      <c r="G9" s="4">
        <v>4246503.62</v>
      </c>
      <c r="H9" s="4">
        <v>-4920001.41</v>
      </c>
      <c r="I9" s="4">
        <v>-5996077.6699999999</v>
      </c>
      <c r="J9" s="4">
        <v>9139474.1400000006</v>
      </c>
      <c r="K9" s="4">
        <v>10242581.289999999</v>
      </c>
      <c r="L9" s="5">
        <v>-1.2947</v>
      </c>
      <c r="M9" s="5">
        <v>-1.6426000000000001</v>
      </c>
      <c r="N9" s="5">
        <v>2.4049999999999998</v>
      </c>
      <c r="O9" s="5">
        <v>2.8058000000000001</v>
      </c>
      <c r="P9" s="5">
        <v>1.1104000000000001</v>
      </c>
      <c r="Q9" s="5">
        <v>1.1633</v>
      </c>
    </row>
    <row r="10" spans="1:17" ht="15.75">
      <c r="A10" s="3" t="s">
        <v>774</v>
      </c>
      <c r="B10" s="4">
        <v>188387856.81</v>
      </c>
      <c r="C10" s="4">
        <v>189871106.97</v>
      </c>
      <c r="D10" s="4">
        <v>173889734.53999999</v>
      </c>
      <c r="E10" s="4">
        <v>191603774.44</v>
      </c>
      <c r="F10" s="4">
        <v>3084918.65</v>
      </c>
      <c r="G10" s="4">
        <v>3232083.91</v>
      </c>
      <c r="H10" s="4">
        <v>-828000.58</v>
      </c>
      <c r="I10" s="4">
        <v>-1894076.11</v>
      </c>
      <c r="J10" s="4">
        <v>3912919.23</v>
      </c>
      <c r="K10" s="4">
        <v>5126160.03</v>
      </c>
      <c r="L10" s="5">
        <v>-0.47620000000000001</v>
      </c>
      <c r="M10" s="5">
        <v>-0.98580000000000001</v>
      </c>
      <c r="N10" s="5">
        <v>2.2502</v>
      </c>
      <c r="O10" s="5">
        <v>2.6680999999999999</v>
      </c>
      <c r="P10" s="5">
        <v>1.7741</v>
      </c>
      <c r="Q10" s="5">
        <v>1.6821999999999999</v>
      </c>
    </row>
    <row r="11" spans="1:17" ht="15.75">
      <c r="A11" s="3" t="s">
        <v>775</v>
      </c>
      <c r="B11" s="4">
        <v>10039564.380000001</v>
      </c>
      <c r="C11" s="4">
        <v>7574467.8200000003</v>
      </c>
      <c r="D11" s="4">
        <v>8606740.4299999997</v>
      </c>
      <c r="E11" s="4">
        <v>14182040.35</v>
      </c>
      <c r="F11" s="4">
        <v>115129.23</v>
      </c>
      <c r="G11" s="4">
        <v>155906.9</v>
      </c>
      <c r="H11" s="4">
        <v>-74924.210000000006</v>
      </c>
      <c r="I11" s="4">
        <v>-215996.17</v>
      </c>
      <c r="J11" s="4">
        <v>190053.44</v>
      </c>
      <c r="K11" s="4">
        <v>371903.07</v>
      </c>
      <c r="L11" s="5">
        <v>-0.87050000000000005</v>
      </c>
      <c r="M11" s="5">
        <v>-1.5188999999999999</v>
      </c>
      <c r="N11" s="5">
        <v>2.2082000000000002</v>
      </c>
      <c r="O11" s="5">
        <v>2.6152000000000002</v>
      </c>
      <c r="P11" s="5">
        <v>1.3376999999999999</v>
      </c>
      <c r="Q11" s="5">
        <v>1.0963000000000001</v>
      </c>
    </row>
    <row r="12" spans="1:17" ht="15.75">
      <c r="A12" s="3" t="s">
        <v>776</v>
      </c>
      <c r="B12" s="4">
        <v>15301518</v>
      </c>
      <c r="C12" s="4">
        <v>14631180</v>
      </c>
      <c r="D12" s="4">
        <v>21412571.710000001</v>
      </c>
      <c r="E12" s="4">
        <v>16950978.84</v>
      </c>
      <c r="F12" s="4">
        <v>13853.02</v>
      </c>
      <c r="G12" s="4">
        <v>9569.76</v>
      </c>
      <c r="H12" s="4">
        <v>-408327.56</v>
      </c>
      <c r="I12" s="4">
        <v>-378704.5</v>
      </c>
      <c r="J12" s="4">
        <v>422180.59</v>
      </c>
      <c r="K12" s="4">
        <v>388274.27</v>
      </c>
      <c r="L12" s="5">
        <v>-1.907</v>
      </c>
      <c r="M12" s="5">
        <v>-2.2280000000000002</v>
      </c>
      <c r="N12" s="5">
        <v>1.9716</v>
      </c>
      <c r="O12" s="5">
        <v>2.2843</v>
      </c>
      <c r="P12" s="5">
        <v>6.4699999999999994E-2</v>
      </c>
      <c r="Q12" s="5">
        <v>5.6300000000000003E-2</v>
      </c>
    </row>
    <row r="13" spans="1:17" ht="15.75">
      <c r="A13" s="3" t="s">
        <v>777</v>
      </c>
      <c r="B13" s="4">
        <v>44777869.950000003</v>
      </c>
      <c r="C13" s="4">
        <v>35050424.490000002</v>
      </c>
      <c r="D13" s="4">
        <v>39416467.600000001</v>
      </c>
      <c r="E13" s="4">
        <v>33133535.870000001</v>
      </c>
      <c r="F13" s="4">
        <v>173489.18</v>
      </c>
      <c r="G13" s="4">
        <v>117116.68</v>
      </c>
      <c r="H13" s="4">
        <v>-914582.93</v>
      </c>
      <c r="I13" s="4">
        <v>-958326.54</v>
      </c>
      <c r="J13" s="4">
        <v>1088072.1000000001</v>
      </c>
      <c r="K13" s="4">
        <v>1075443.23</v>
      </c>
      <c r="L13" s="5">
        <v>-2.3203</v>
      </c>
      <c r="M13" s="5">
        <v>-2.8843999999999999</v>
      </c>
      <c r="N13" s="5">
        <v>2.7605</v>
      </c>
      <c r="O13" s="5">
        <v>3.2368999999999999</v>
      </c>
      <c r="P13" s="5">
        <v>0.44009999999999999</v>
      </c>
      <c r="Q13" s="5">
        <v>0.35249999999999998</v>
      </c>
    </row>
    <row r="14" spans="1:17" ht="15.75">
      <c r="A14" s="3" t="s">
        <v>778</v>
      </c>
      <c r="B14" s="4">
        <v>19296679.73</v>
      </c>
      <c r="C14" s="4">
        <v>23650865.789999999</v>
      </c>
      <c r="D14" s="4">
        <v>21568509.640000001</v>
      </c>
      <c r="E14" s="4">
        <v>24278287.350000001</v>
      </c>
      <c r="F14" s="4">
        <v>32939.19</v>
      </c>
      <c r="G14" s="4">
        <v>45325.58</v>
      </c>
      <c r="H14" s="4">
        <v>-640658.66</v>
      </c>
      <c r="I14" s="4">
        <v>-776260.98</v>
      </c>
      <c r="J14" s="4">
        <v>673597.85</v>
      </c>
      <c r="K14" s="4">
        <v>821586.56</v>
      </c>
      <c r="L14" s="5">
        <v>-2.9702999999999999</v>
      </c>
      <c r="M14" s="5">
        <v>-3.1886000000000001</v>
      </c>
      <c r="N14" s="5">
        <v>3.1231</v>
      </c>
      <c r="O14" s="5">
        <v>3.3748</v>
      </c>
      <c r="P14" s="5">
        <v>0.1527</v>
      </c>
      <c r="Q14" s="5">
        <v>0.1862</v>
      </c>
    </row>
    <row r="15" spans="1:17" ht="15.75">
      <c r="A15" s="3" t="s">
        <v>779</v>
      </c>
      <c r="B15" s="4">
        <v>0</v>
      </c>
      <c r="C15" s="4">
        <v>3322000</v>
      </c>
      <c r="D15" s="4">
        <v>596594.52</v>
      </c>
      <c r="E15" s="4">
        <v>3322000</v>
      </c>
      <c r="F15" s="4">
        <v>545.75</v>
      </c>
      <c r="G15" s="4">
        <v>1621.41</v>
      </c>
      <c r="H15" s="4">
        <v>-25641.02</v>
      </c>
      <c r="I15" s="4">
        <v>-141838.5</v>
      </c>
      <c r="J15" s="4">
        <v>26186.76</v>
      </c>
      <c r="K15" s="4">
        <v>143459.91</v>
      </c>
      <c r="L15" s="5">
        <v>-4.2979000000000003</v>
      </c>
      <c r="M15" s="5">
        <v>-4.258</v>
      </c>
      <c r="N15" s="5">
        <v>4.3894000000000002</v>
      </c>
      <c r="O15" s="5">
        <v>4.3067000000000002</v>
      </c>
      <c r="P15" s="5">
        <v>9.1499999999999998E-2</v>
      </c>
      <c r="Q15" s="5">
        <v>4.87E-2</v>
      </c>
    </row>
    <row r="16" spans="1:17" ht="15.75">
      <c r="A16" s="3" t="s">
        <v>780</v>
      </c>
      <c r="B16" s="4">
        <v>130450789.7</v>
      </c>
      <c r="C16" s="4">
        <v>124762566.91</v>
      </c>
      <c r="D16" s="4">
        <v>136090464.11000001</v>
      </c>
      <c r="E16" s="4">
        <v>104855210.31999999</v>
      </c>
      <c r="F16" s="4">
        <v>831536.9</v>
      </c>
      <c r="G16" s="4">
        <v>730204.94</v>
      </c>
      <c r="H16" s="4">
        <v>-2668525.12</v>
      </c>
      <c r="I16" s="4">
        <v>-2407135.85</v>
      </c>
      <c r="J16" s="4">
        <v>3500062.02</v>
      </c>
      <c r="K16" s="4">
        <v>3137340.79</v>
      </c>
      <c r="L16" s="5">
        <v>-1.9608000000000001</v>
      </c>
      <c r="M16" s="5">
        <v>-2.2894000000000001</v>
      </c>
      <c r="N16" s="5">
        <v>2.5718999999999999</v>
      </c>
      <c r="O16" s="5">
        <v>2.9839000000000002</v>
      </c>
      <c r="P16" s="5">
        <v>0.61099999999999999</v>
      </c>
      <c r="Q16" s="5">
        <v>0.69450000000000001</v>
      </c>
    </row>
    <row r="17" spans="1:17" ht="15.75">
      <c r="A17" s="3" t="s">
        <v>781</v>
      </c>
      <c r="B17" s="4">
        <v>38916717.159999996</v>
      </c>
      <c r="C17" s="4">
        <v>40823258.259999998</v>
      </c>
      <c r="D17" s="4">
        <v>45059569.950000003</v>
      </c>
      <c r="E17" s="4">
        <v>33895252.25</v>
      </c>
      <c r="F17" s="4">
        <v>437797.2</v>
      </c>
      <c r="G17" s="4">
        <v>362838.95</v>
      </c>
      <c r="H17" s="4">
        <v>-601224.31999999995</v>
      </c>
      <c r="I17" s="4">
        <v>-562672.99</v>
      </c>
      <c r="J17" s="4">
        <v>1039021.52</v>
      </c>
      <c r="K17" s="4">
        <v>925511.95</v>
      </c>
      <c r="L17" s="5">
        <v>-1.3343</v>
      </c>
      <c r="M17" s="5">
        <v>-1.6555</v>
      </c>
      <c r="N17" s="5">
        <v>2.3058999999999998</v>
      </c>
      <c r="O17" s="5">
        <v>2.7229999999999999</v>
      </c>
      <c r="P17" s="5">
        <v>0.97160000000000002</v>
      </c>
      <c r="Q17" s="5">
        <v>1.0674999999999999</v>
      </c>
    </row>
    <row r="18" spans="1:17" ht="15.75">
      <c r="A18" s="3" t="s">
        <v>782</v>
      </c>
      <c r="B18" s="4">
        <v>29257457.780000001</v>
      </c>
      <c r="C18" s="4">
        <v>32372352.350000001</v>
      </c>
      <c r="D18" s="4">
        <v>33512455.140000001</v>
      </c>
      <c r="E18" s="4">
        <v>24979554.530000001</v>
      </c>
      <c r="F18" s="4">
        <v>282164.39</v>
      </c>
      <c r="G18" s="4">
        <v>233954.09</v>
      </c>
      <c r="H18" s="4">
        <v>-551693.61</v>
      </c>
      <c r="I18" s="4">
        <v>-473592.49</v>
      </c>
      <c r="J18" s="4">
        <v>833858.01</v>
      </c>
      <c r="K18" s="4">
        <v>707546.58</v>
      </c>
      <c r="L18" s="5">
        <v>-1.6462000000000001</v>
      </c>
      <c r="M18" s="5">
        <v>-1.8907</v>
      </c>
      <c r="N18" s="5">
        <v>2.4882</v>
      </c>
      <c r="O18" s="5">
        <v>2.8248000000000002</v>
      </c>
      <c r="P18" s="5">
        <v>0.84199999999999997</v>
      </c>
      <c r="Q18" s="5">
        <v>0.93400000000000005</v>
      </c>
    </row>
    <row r="19" spans="1:17" ht="15.75">
      <c r="A19" s="3" t="s">
        <v>783</v>
      </c>
      <c r="B19" s="4">
        <v>6440571.6799999997</v>
      </c>
      <c r="C19" s="4">
        <v>4869226.45</v>
      </c>
      <c r="D19" s="4">
        <v>6068239.9199999999</v>
      </c>
      <c r="E19" s="4">
        <v>5103038.5599999996</v>
      </c>
      <c r="F19" s="4">
        <v>36544.47</v>
      </c>
      <c r="G19" s="4">
        <v>38564.46</v>
      </c>
      <c r="H19" s="4">
        <v>-115972.1</v>
      </c>
      <c r="I19" s="4">
        <v>-121110.74</v>
      </c>
      <c r="J19" s="4">
        <v>152516.57</v>
      </c>
      <c r="K19" s="4">
        <v>159675.20000000001</v>
      </c>
      <c r="L19" s="5">
        <v>-1.9111</v>
      </c>
      <c r="M19" s="5">
        <v>-2.3668</v>
      </c>
      <c r="N19" s="5">
        <v>2.5133999999999999</v>
      </c>
      <c r="O19" s="5">
        <v>3.1204999999999998</v>
      </c>
      <c r="P19" s="5">
        <v>0.60219999999999996</v>
      </c>
      <c r="Q19" s="5">
        <v>0.75370000000000004</v>
      </c>
    </row>
    <row r="20" spans="1:17" ht="15.75">
      <c r="A20" s="3" t="s">
        <v>784</v>
      </c>
      <c r="B20" s="4">
        <v>55836043.090000004</v>
      </c>
      <c r="C20" s="4">
        <v>46697729.850000001</v>
      </c>
      <c r="D20" s="4">
        <v>51450199.100000001</v>
      </c>
      <c r="E20" s="4">
        <v>40877364.979999997</v>
      </c>
      <c r="F20" s="4">
        <v>75030.83</v>
      </c>
      <c r="G20" s="4">
        <v>94847.44</v>
      </c>
      <c r="H20" s="4">
        <v>-1399635.09</v>
      </c>
      <c r="I20" s="4">
        <v>-1249759.6200000001</v>
      </c>
      <c r="J20" s="4">
        <v>1474665.92</v>
      </c>
      <c r="K20" s="4">
        <v>1344607.06</v>
      </c>
      <c r="L20" s="5">
        <v>-2.7204000000000002</v>
      </c>
      <c r="M20" s="5">
        <v>-3.0489999999999999</v>
      </c>
      <c r="N20" s="5">
        <v>2.8662000000000001</v>
      </c>
      <c r="O20" s="5">
        <v>3.2804000000000002</v>
      </c>
      <c r="P20" s="5">
        <v>0.14580000000000001</v>
      </c>
      <c r="Q20" s="5">
        <v>0.23139999999999999</v>
      </c>
    </row>
    <row r="21" spans="1:17" ht="15.75">
      <c r="A21" s="3" t="s">
        <v>785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15.75">
      <c r="A22" s="3" t="s">
        <v>786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spans="1:17" ht="15.75">
      <c r="A23" s="3" t="s">
        <v>787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7" ht="15.75">
      <c r="A24" s="3" t="s">
        <v>788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15.75">
      <c r="A25" s="3" t="s">
        <v>789</v>
      </c>
      <c r="B25" s="4">
        <v>311657.84999999998</v>
      </c>
      <c r="C25" s="4">
        <v>299681.46000000002</v>
      </c>
      <c r="D25" s="4">
        <v>277107.45</v>
      </c>
      <c r="E25" s="4">
        <v>264199.28000000003</v>
      </c>
      <c r="F25" s="4">
        <v>6005.88</v>
      </c>
      <c r="G25" s="4">
        <v>6471.75</v>
      </c>
      <c r="H25" s="4">
        <v>-233.58</v>
      </c>
      <c r="I25" s="4">
        <v>-560.88</v>
      </c>
      <c r="J25" s="4">
        <v>6239.46</v>
      </c>
      <c r="K25" s="4">
        <v>7032.63</v>
      </c>
      <c r="L25" s="5">
        <v>-8.43E-2</v>
      </c>
      <c r="M25" s="5">
        <v>-0.2117</v>
      </c>
      <c r="N25" s="5">
        <v>2.2515999999999998</v>
      </c>
      <c r="O25" s="5">
        <v>2.6545999999999998</v>
      </c>
      <c r="P25" s="5">
        <v>2.1673</v>
      </c>
      <c r="Q25" s="5">
        <v>2.4428999999999998</v>
      </c>
    </row>
    <row r="26" spans="1:17" ht="15.75">
      <c r="A26" s="3" t="s">
        <v>790</v>
      </c>
      <c r="B26" s="4">
        <v>307906.65999999997</v>
      </c>
      <c r="C26" s="4">
        <v>297586.40000000002</v>
      </c>
      <c r="D26" s="4">
        <v>273820.43</v>
      </c>
      <c r="E26" s="4">
        <v>262491.59000000003</v>
      </c>
      <c r="F26" s="4">
        <v>5961.36</v>
      </c>
      <c r="G26" s="4">
        <v>6442.07</v>
      </c>
      <c r="H26" s="4">
        <v>-201.7</v>
      </c>
      <c r="I26" s="4">
        <v>-545.80999999999995</v>
      </c>
      <c r="J26" s="4">
        <v>6163.06</v>
      </c>
      <c r="K26" s="4">
        <v>6987.87</v>
      </c>
      <c r="L26" s="5">
        <v>-7.3700000000000002E-2</v>
      </c>
      <c r="M26" s="5">
        <v>-0.2074</v>
      </c>
      <c r="N26" s="5">
        <v>2.2507999999999999</v>
      </c>
      <c r="O26" s="5">
        <v>2.6549</v>
      </c>
      <c r="P26" s="5">
        <v>2.1770999999999998</v>
      </c>
      <c r="Q26" s="5">
        <v>2.4474999999999998</v>
      </c>
    </row>
    <row r="27" spans="1:17" ht="15.75">
      <c r="A27" s="3" t="s">
        <v>791</v>
      </c>
      <c r="B27" s="4">
        <v>1102</v>
      </c>
      <c r="C27" s="4">
        <v>1120</v>
      </c>
      <c r="D27" s="4">
        <v>995.63</v>
      </c>
      <c r="E27" s="4">
        <v>1099.23</v>
      </c>
      <c r="F27" s="4">
        <v>19.87</v>
      </c>
      <c r="G27" s="4">
        <v>23.42</v>
      </c>
      <c r="H27" s="4">
        <v>-1.97</v>
      </c>
      <c r="I27" s="4">
        <v>-4.9000000000000004</v>
      </c>
      <c r="J27" s="4">
        <v>21.83</v>
      </c>
      <c r="K27" s="4">
        <v>28.32</v>
      </c>
      <c r="L27" s="5">
        <v>-0.19739999999999999</v>
      </c>
      <c r="M27" s="5">
        <v>-0.44479999999999997</v>
      </c>
      <c r="N27" s="5">
        <v>2.1928000000000001</v>
      </c>
      <c r="O27" s="5">
        <v>2.5691999999999999</v>
      </c>
      <c r="P27" s="5">
        <v>1.9954000000000001</v>
      </c>
      <c r="Q27" s="5">
        <v>2.1244999999999998</v>
      </c>
    </row>
    <row r="28" spans="1:17" ht="15.75">
      <c r="A28" s="3" t="s">
        <v>792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15.75">
      <c r="A29" s="3" t="s">
        <v>793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15.75">
      <c r="A30" s="3" t="s">
        <v>778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15.75">
      <c r="A31" s="3" t="s">
        <v>794</v>
      </c>
      <c r="B31" s="4">
        <v>2649.19</v>
      </c>
      <c r="C31" s="4">
        <v>975.06</v>
      </c>
      <c r="D31" s="4">
        <v>2291.38</v>
      </c>
      <c r="E31" s="4">
        <v>608.47</v>
      </c>
      <c r="F31" s="4">
        <v>24.65</v>
      </c>
      <c r="G31" s="4">
        <v>6.26</v>
      </c>
      <c r="H31" s="4">
        <v>-29.92</v>
      </c>
      <c r="I31" s="4">
        <v>-10.17</v>
      </c>
      <c r="J31" s="4">
        <v>54.57</v>
      </c>
      <c r="K31" s="4">
        <v>16.43</v>
      </c>
      <c r="L31" s="5">
        <v>-1.3056000000000001</v>
      </c>
      <c r="M31" s="5">
        <v>-1.667</v>
      </c>
      <c r="N31" s="5">
        <v>2.3814000000000002</v>
      </c>
      <c r="O31" s="5">
        <v>2.6934999999999998</v>
      </c>
      <c r="P31" s="5">
        <v>1.0758000000000001</v>
      </c>
      <c r="Q31" s="5">
        <v>1.0265</v>
      </c>
    </row>
    <row r="32" spans="1:17" ht="15.75">
      <c r="A32" s="3" t="s">
        <v>781</v>
      </c>
      <c r="B32" s="4">
        <v>901.19</v>
      </c>
      <c r="C32" s="4">
        <v>182.56</v>
      </c>
      <c r="D32" s="4">
        <v>504.05</v>
      </c>
      <c r="E32" s="4">
        <v>186.99</v>
      </c>
      <c r="F32" s="4">
        <v>6.35</v>
      </c>
      <c r="G32" s="4">
        <v>2.48</v>
      </c>
      <c r="H32" s="4">
        <v>-4.84</v>
      </c>
      <c r="I32" s="4">
        <v>-2.6</v>
      </c>
      <c r="J32" s="4">
        <v>11.19</v>
      </c>
      <c r="K32" s="4">
        <v>5.08</v>
      </c>
      <c r="L32" s="5">
        <v>-0.96109999999999995</v>
      </c>
      <c r="M32" s="5">
        <v>-1.3861000000000001</v>
      </c>
      <c r="N32" s="5">
        <v>2.2204000000000002</v>
      </c>
      <c r="O32" s="5">
        <v>2.7101000000000002</v>
      </c>
      <c r="P32" s="5">
        <v>1.2593000000000001</v>
      </c>
      <c r="Q32" s="5">
        <v>1.3240000000000001</v>
      </c>
    </row>
    <row r="33" spans="1:17" ht="15.75">
      <c r="A33" s="3" t="s">
        <v>782</v>
      </c>
      <c r="B33" s="4">
        <v>1284.5</v>
      </c>
      <c r="C33" s="4">
        <v>374</v>
      </c>
      <c r="D33" s="4">
        <v>1326.04</v>
      </c>
      <c r="E33" s="4">
        <v>153.03</v>
      </c>
      <c r="F33" s="4">
        <v>13.91</v>
      </c>
      <c r="G33" s="4">
        <v>1.68</v>
      </c>
      <c r="H33" s="4">
        <v>-17.7</v>
      </c>
      <c r="I33" s="4">
        <v>-2.48</v>
      </c>
      <c r="J33" s="4">
        <v>31.61</v>
      </c>
      <c r="K33" s="4">
        <v>4.16</v>
      </c>
      <c r="L33" s="5">
        <v>-1.3345</v>
      </c>
      <c r="M33" s="5">
        <v>-1.6161000000000001</v>
      </c>
      <c r="N33" s="5">
        <v>2.3837999999999999</v>
      </c>
      <c r="O33" s="5">
        <v>2.7103999999999999</v>
      </c>
      <c r="P33" s="5">
        <v>1.0492999999999999</v>
      </c>
      <c r="Q33" s="5">
        <v>1.0943000000000001</v>
      </c>
    </row>
    <row r="34" spans="1:17" ht="15.75">
      <c r="A34" s="3" t="s">
        <v>783</v>
      </c>
      <c r="B34" s="4">
        <v>177</v>
      </c>
      <c r="C34" s="4">
        <v>167</v>
      </c>
      <c r="D34" s="4">
        <v>208.84</v>
      </c>
      <c r="E34" s="4">
        <v>48.35</v>
      </c>
      <c r="F34" s="4">
        <v>2.58</v>
      </c>
      <c r="G34" s="4">
        <v>0.51</v>
      </c>
      <c r="H34" s="4">
        <v>-2.62</v>
      </c>
      <c r="I34" s="4">
        <v>-0.77</v>
      </c>
      <c r="J34" s="4">
        <v>5.2</v>
      </c>
      <c r="K34" s="4">
        <v>1.29</v>
      </c>
      <c r="L34" s="5">
        <v>-1.2544999999999999</v>
      </c>
      <c r="M34" s="5">
        <v>-1.5945</v>
      </c>
      <c r="N34" s="5">
        <v>2.4900000000000002</v>
      </c>
      <c r="O34" s="5">
        <v>2.6537000000000002</v>
      </c>
      <c r="P34" s="5">
        <v>1.2355</v>
      </c>
      <c r="Q34" s="5">
        <v>1.0591999999999999</v>
      </c>
    </row>
    <row r="35" spans="1:17" ht="15.75">
      <c r="A35" s="3" t="s">
        <v>784</v>
      </c>
      <c r="B35" s="4">
        <v>286.5</v>
      </c>
      <c r="C35" s="4">
        <v>251.5</v>
      </c>
      <c r="D35" s="4">
        <v>252.46</v>
      </c>
      <c r="E35" s="4">
        <v>220.09</v>
      </c>
      <c r="F35" s="4">
        <v>1.81</v>
      </c>
      <c r="G35" s="4">
        <v>1.59</v>
      </c>
      <c r="H35" s="4">
        <v>-4.76</v>
      </c>
      <c r="I35" s="4">
        <v>-4.32</v>
      </c>
      <c r="J35" s="4">
        <v>6.57</v>
      </c>
      <c r="K35" s="4">
        <v>5.91</v>
      </c>
      <c r="L35" s="5">
        <v>-1.8845000000000001</v>
      </c>
      <c r="M35" s="5">
        <v>-1.9570000000000001</v>
      </c>
      <c r="N35" s="5">
        <v>2.6006</v>
      </c>
      <c r="O35" s="5">
        <v>2.6766000000000001</v>
      </c>
      <c r="P35" s="5">
        <v>0.71599999999999997</v>
      </c>
      <c r="Q35" s="5">
        <v>0.71960000000000002</v>
      </c>
    </row>
    <row r="36" spans="1:17" ht="15.75">
      <c r="A36" s="3" t="s">
        <v>795</v>
      </c>
      <c r="B36" s="4">
        <f t="shared" ref="B36:K36" si="0">B25-B26</f>
        <v>3751.1900000000023</v>
      </c>
      <c r="C36" s="4">
        <f t="shared" si="0"/>
        <v>2095.0599999999977</v>
      </c>
      <c r="D36" s="4">
        <f t="shared" si="0"/>
        <v>3287.0200000000186</v>
      </c>
      <c r="E36" s="4">
        <f t="shared" si="0"/>
        <v>1707.6900000000023</v>
      </c>
      <c r="F36" s="4">
        <f t="shared" si="0"/>
        <v>44.520000000000437</v>
      </c>
      <c r="G36" s="4">
        <f t="shared" si="0"/>
        <v>29.680000000000291</v>
      </c>
      <c r="H36" s="4">
        <f t="shared" si="0"/>
        <v>-31.880000000000024</v>
      </c>
      <c r="I36" s="4">
        <f t="shared" si="0"/>
        <v>-15.07000000000005</v>
      </c>
      <c r="J36" s="4">
        <f t="shared" si="0"/>
        <v>76.399999999999636</v>
      </c>
      <c r="K36" s="4">
        <f t="shared" si="0"/>
        <v>44.760000000000218</v>
      </c>
      <c r="L36" s="5"/>
      <c r="M36" s="5"/>
      <c r="N36" s="5"/>
      <c r="O36" s="5"/>
      <c r="P36" s="5"/>
      <c r="Q36" s="5"/>
    </row>
    <row r="37" spans="1:17" ht="15.75">
      <c r="A37" s="3" t="s">
        <v>796</v>
      </c>
      <c r="B37" s="4">
        <v>0</v>
      </c>
      <c r="C37" s="4">
        <v>0</v>
      </c>
      <c r="D37" s="4">
        <v>0</v>
      </c>
      <c r="E37" s="4">
        <v>1389.03</v>
      </c>
      <c r="F37" s="4">
        <v>0</v>
      </c>
      <c r="G37" s="4">
        <v>7.8</v>
      </c>
      <c r="H37" s="4">
        <v>0</v>
      </c>
      <c r="I37" s="4">
        <v>-19.03</v>
      </c>
      <c r="J37" s="4">
        <v>0</v>
      </c>
      <c r="K37" s="4">
        <v>26.83</v>
      </c>
      <c r="L37" s="5">
        <v>0</v>
      </c>
      <c r="M37" s="5">
        <v>-1.3662000000000001</v>
      </c>
      <c r="N37" s="5">
        <v>0</v>
      </c>
      <c r="O37" s="5">
        <v>1.9263999999999999</v>
      </c>
      <c r="P37" s="5">
        <v>0</v>
      </c>
      <c r="Q37" s="5">
        <v>0.56020000000000003</v>
      </c>
    </row>
    <row r="38" spans="1:17" ht="15.75">
      <c r="A38" s="3" t="s">
        <v>797</v>
      </c>
      <c r="B38" s="4">
        <v>0</v>
      </c>
      <c r="C38" s="4">
        <v>0</v>
      </c>
      <c r="D38" s="4">
        <v>0</v>
      </c>
      <c r="E38" s="4">
        <v>1389.03</v>
      </c>
      <c r="F38" s="4">
        <v>0</v>
      </c>
      <c r="G38" s="4">
        <v>7.8</v>
      </c>
      <c r="H38" s="4">
        <v>0</v>
      </c>
      <c r="I38" s="4">
        <v>-19.03</v>
      </c>
      <c r="J38" s="4">
        <v>0</v>
      </c>
      <c r="K38" s="4">
        <v>26.83</v>
      </c>
      <c r="L38" s="5">
        <v>0</v>
      </c>
      <c r="M38" s="5">
        <v>-1.3662000000000001</v>
      </c>
      <c r="N38" s="5">
        <v>0</v>
      </c>
      <c r="O38" s="5">
        <v>1.9263999999999999</v>
      </c>
      <c r="P38" s="5">
        <v>0</v>
      </c>
      <c r="Q38" s="5">
        <v>0.56020000000000003</v>
      </c>
    </row>
    <row r="39" spans="1:17" ht="15.75">
      <c r="A39" s="3" t="s">
        <v>798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spans="1:17" ht="15.75">
      <c r="A40" s="3" t="s">
        <v>799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15.75">
      <c r="A41" s="3" t="s">
        <v>800</v>
      </c>
      <c r="B41" s="4">
        <v>48834.9</v>
      </c>
      <c r="C41" s="4">
        <v>164906.93</v>
      </c>
      <c r="D41" s="4">
        <v>88139.79</v>
      </c>
      <c r="E41" s="4">
        <v>82491.31</v>
      </c>
      <c r="F41" s="4">
        <v>59.6</v>
      </c>
      <c r="G41" s="4">
        <v>27.68</v>
      </c>
      <c r="H41" s="4">
        <v>-1631.95</v>
      </c>
      <c r="I41" s="4">
        <v>-1827.79</v>
      </c>
      <c r="J41" s="4">
        <v>1691.55</v>
      </c>
      <c r="K41" s="4">
        <v>1855.47</v>
      </c>
      <c r="L41" s="5">
        <v>-1.8515999999999999</v>
      </c>
      <c r="M41" s="5">
        <v>-2.2097000000000002</v>
      </c>
      <c r="N41" s="5">
        <v>1.9192</v>
      </c>
      <c r="O41" s="5">
        <v>2.2431000000000001</v>
      </c>
      <c r="P41" s="5">
        <v>6.7599999999999993E-2</v>
      </c>
      <c r="Q41" s="5">
        <v>3.3500000000000002E-2</v>
      </c>
    </row>
    <row r="42" spans="1:17" ht="15.75">
      <c r="A42" s="3" t="s">
        <v>801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ht="15.75">
      <c r="A43" s="3" t="s">
        <v>802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ht="15.75">
      <c r="A44" s="3" t="s">
        <v>803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15.75">
      <c r="A45" s="3" t="s">
        <v>804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15.75">
      <c r="A46" s="3" t="s">
        <v>805</v>
      </c>
      <c r="B46" s="4">
        <v>8.34</v>
      </c>
      <c r="C46" s="4">
        <v>122.34</v>
      </c>
      <c r="D46" s="4">
        <v>11.45</v>
      </c>
      <c r="E46" s="4">
        <v>136.05000000000001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ht="15.75">
      <c r="A47" s="3" t="s">
        <v>806</v>
      </c>
      <c r="B47" s="4">
        <v>311675603.11000001</v>
      </c>
      <c r="C47" s="4">
        <v>276842067.58999997</v>
      </c>
      <c r="D47" s="4">
        <v>302587102.44999999</v>
      </c>
      <c r="E47" s="4">
        <v>274859487.79000002</v>
      </c>
      <c r="F47" s="4">
        <v>2360350.5699999998</v>
      </c>
      <c r="G47" s="4">
        <v>2083477.89</v>
      </c>
      <c r="H47" s="4">
        <v>10269268.189999999</v>
      </c>
      <c r="I47" s="4">
        <v>10775223.119999999</v>
      </c>
      <c r="J47" s="4">
        <v>-7908917.6200000001</v>
      </c>
      <c r="K47" s="4">
        <v>-8691745.2300000004</v>
      </c>
      <c r="L47" s="5">
        <v>3.3938000000000001</v>
      </c>
      <c r="M47" s="5">
        <v>3.9096000000000002</v>
      </c>
      <c r="N47" s="5">
        <v>-2.6137999999999999</v>
      </c>
      <c r="O47" s="5">
        <v>-3.1536</v>
      </c>
      <c r="P47" s="5">
        <v>0.78010000000000002</v>
      </c>
      <c r="Q47" s="5">
        <v>0.75590000000000002</v>
      </c>
    </row>
    <row r="48" spans="1:17" ht="15.75">
      <c r="A48" s="3" t="s">
        <v>807</v>
      </c>
      <c r="B48" s="4">
        <v>292783078.12</v>
      </c>
      <c r="C48" s="4">
        <v>258897374.03999999</v>
      </c>
      <c r="D48" s="4">
        <v>283360029.20999998</v>
      </c>
      <c r="E48" s="4">
        <v>256603626.58000001</v>
      </c>
      <c r="F48" s="4">
        <v>2320299.2200000002</v>
      </c>
      <c r="G48" s="4">
        <v>2054759.74</v>
      </c>
      <c r="H48" s="4">
        <v>9580271.1699999999</v>
      </c>
      <c r="I48" s="4">
        <v>9996117.5500000007</v>
      </c>
      <c r="J48" s="4">
        <v>-7259971.9500000002</v>
      </c>
      <c r="K48" s="4">
        <v>-7941357.8200000003</v>
      </c>
      <c r="L48" s="5">
        <v>3.3809999999999998</v>
      </c>
      <c r="M48" s="5">
        <v>3.8849</v>
      </c>
      <c r="N48" s="5">
        <v>-2.5621</v>
      </c>
      <c r="O48" s="5">
        <v>-3.0863</v>
      </c>
      <c r="P48" s="5">
        <v>0.81889999999999996</v>
      </c>
      <c r="Q48" s="5">
        <v>0.79859999999999998</v>
      </c>
    </row>
    <row r="49" spans="1:17" ht="15.75">
      <c r="A49" s="3" t="s">
        <v>808</v>
      </c>
      <c r="B49" s="6">
        <v>292733078.12</v>
      </c>
      <c r="C49" s="6">
        <v>258897374.03999999</v>
      </c>
      <c r="D49" s="4">
        <v>283338138.63999999</v>
      </c>
      <c r="E49" s="4">
        <v>256603626.58000001</v>
      </c>
      <c r="F49" s="4">
        <v>2320193.4</v>
      </c>
      <c r="G49" s="4">
        <v>2054759.74</v>
      </c>
      <c r="H49" s="4">
        <v>9580003.8499999996</v>
      </c>
      <c r="I49" s="4">
        <v>9996117.5500000007</v>
      </c>
      <c r="J49" s="4">
        <v>-7259810.46</v>
      </c>
      <c r="K49" s="4">
        <v>-7941357.8200000003</v>
      </c>
      <c r="L49" s="5">
        <v>3.3811</v>
      </c>
      <c r="M49" s="5">
        <v>3.8849</v>
      </c>
      <c r="N49" s="5">
        <v>-2.5621999999999998</v>
      </c>
      <c r="O49" s="5">
        <v>-3.0863</v>
      </c>
      <c r="P49" s="5">
        <v>0.81889999999999996</v>
      </c>
      <c r="Q49" s="5">
        <v>0.79859999999999998</v>
      </c>
    </row>
    <row r="50" spans="1:17" ht="15.75">
      <c r="A50" s="3" t="s">
        <v>809</v>
      </c>
      <c r="B50" s="6">
        <v>292733078.12</v>
      </c>
      <c r="C50" s="6">
        <v>258897374.03999999</v>
      </c>
      <c r="D50" s="6">
        <v>283338138.63999999</v>
      </c>
      <c r="E50" s="6">
        <v>256603626.58000001</v>
      </c>
      <c r="F50" s="4">
        <v>2320193.4</v>
      </c>
      <c r="G50" s="4">
        <v>2054759.74</v>
      </c>
      <c r="H50" s="4">
        <v>9580003.8499999996</v>
      </c>
      <c r="I50" s="4">
        <v>9996117.5500000007</v>
      </c>
      <c r="J50" s="4">
        <v>-7259810.46</v>
      </c>
      <c r="K50" s="4">
        <v>-7941357.8200000003</v>
      </c>
      <c r="L50" s="5">
        <v>3.3811</v>
      </c>
      <c r="M50" s="5">
        <v>3.8849</v>
      </c>
      <c r="N50" s="5">
        <v>-2.5621999999999998</v>
      </c>
      <c r="O50" s="5">
        <v>-3.0863</v>
      </c>
      <c r="P50" s="5">
        <v>0.81889999999999996</v>
      </c>
      <c r="Q50" s="5">
        <v>0.79859999999999998</v>
      </c>
    </row>
    <row r="51" spans="1:17" ht="15.75">
      <c r="A51" s="3" t="s">
        <v>781</v>
      </c>
      <c r="B51" s="4">
        <v>27394041.239999998</v>
      </c>
      <c r="C51" s="4">
        <v>25620489.5</v>
      </c>
      <c r="D51" s="4">
        <v>26964022.120000001</v>
      </c>
      <c r="E51" s="4">
        <v>27539482.02</v>
      </c>
      <c r="F51" s="4">
        <v>223544.77</v>
      </c>
      <c r="G51" s="4">
        <v>247704.14</v>
      </c>
      <c r="H51" s="4">
        <v>827984.72</v>
      </c>
      <c r="I51" s="4">
        <v>985683.48</v>
      </c>
      <c r="J51" s="4">
        <v>-604439.94999999995</v>
      </c>
      <c r="K51" s="4">
        <v>-737979.34</v>
      </c>
      <c r="L51" s="5">
        <v>3.0707</v>
      </c>
      <c r="M51" s="5">
        <v>3.5693999999999999</v>
      </c>
      <c r="N51" s="5">
        <v>-2.2416999999999998</v>
      </c>
      <c r="O51" s="5">
        <v>-2.6724000000000001</v>
      </c>
      <c r="P51" s="5">
        <v>0.82899999999999996</v>
      </c>
      <c r="Q51" s="5">
        <v>0.89700000000000002</v>
      </c>
    </row>
    <row r="52" spans="1:17" ht="15.75">
      <c r="A52" s="3" t="s">
        <v>782</v>
      </c>
      <c r="B52" s="4">
        <v>90277369.569999993</v>
      </c>
      <c r="C52" s="4">
        <v>73335332.090000004</v>
      </c>
      <c r="D52" s="4">
        <v>83666387.019999996</v>
      </c>
      <c r="E52" s="4">
        <v>71005237.819999993</v>
      </c>
      <c r="F52" s="4">
        <v>653824.27</v>
      </c>
      <c r="G52" s="4">
        <v>543530.13</v>
      </c>
      <c r="H52" s="4">
        <v>2617766.02</v>
      </c>
      <c r="I52" s="4">
        <v>2543398.84</v>
      </c>
      <c r="J52" s="4">
        <v>-1963941.75</v>
      </c>
      <c r="K52" s="4">
        <v>-1999868.71</v>
      </c>
      <c r="L52" s="5">
        <v>3.1288</v>
      </c>
      <c r="M52" s="5">
        <v>3.5722</v>
      </c>
      <c r="N52" s="5">
        <v>-2.3473000000000002</v>
      </c>
      <c r="O52" s="5">
        <v>-2.8088000000000002</v>
      </c>
      <c r="P52" s="5">
        <v>0.78149999999999997</v>
      </c>
      <c r="Q52" s="5">
        <v>0.76339999999999997</v>
      </c>
    </row>
    <row r="53" spans="1:17" ht="15.75">
      <c r="A53" s="3" t="s">
        <v>783</v>
      </c>
      <c r="B53" s="4">
        <v>19999603.93</v>
      </c>
      <c r="C53" s="4">
        <v>16357251.619999999</v>
      </c>
      <c r="D53" s="4">
        <v>18267094.59</v>
      </c>
      <c r="E53" s="4">
        <v>15778392.369999999</v>
      </c>
      <c r="F53" s="4">
        <v>107430.74</v>
      </c>
      <c r="G53" s="4">
        <v>88999.57</v>
      </c>
      <c r="H53" s="4">
        <v>564069.56000000006</v>
      </c>
      <c r="I53" s="4">
        <v>572911.84</v>
      </c>
      <c r="J53" s="4">
        <v>-456638.83</v>
      </c>
      <c r="K53" s="4">
        <v>-483912.27</v>
      </c>
      <c r="L53" s="5">
        <v>3.0878999999999999</v>
      </c>
      <c r="M53" s="5">
        <v>3.6211000000000002</v>
      </c>
      <c r="N53" s="5">
        <v>-2.4998</v>
      </c>
      <c r="O53" s="5">
        <v>-3.0586000000000002</v>
      </c>
      <c r="P53" s="5">
        <v>0.58809999999999996</v>
      </c>
      <c r="Q53" s="5">
        <v>0.5625</v>
      </c>
    </row>
    <row r="54" spans="1:17" ht="15.75">
      <c r="A54" s="3" t="s">
        <v>810</v>
      </c>
      <c r="B54" s="4">
        <v>45444913.600000001</v>
      </c>
      <c r="C54" s="4">
        <v>39364992.560000002</v>
      </c>
      <c r="D54" s="4">
        <v>43355650.969999999</v>
      </c>
      <c r="E54" s="4">
        <v>37293108.130000003</v>
      </c>
      <c r="F54" s="4">
        <v>291035.44</v>
      </c>
      <c r="G54" s="4">
        <v>234720.73</v>
      </c>
      <c r="H54" s="4">
        <v>1417042.45</v>
      </c>
      <c r="I54" s="4">
        <v>1423453.94</v>
      </c>
      <c r="J54" s="4">
        <v>-1126007.02</v>
      </c>
      <c r="K54" s="4">
        <v>-1188733.21</v>
      </c>
      <c r="L54" s="5">
        <v>3.2684000000000002</v>
      </c>
      <c r="M54" s="5">
        <v>3.8065000000000002</v>
      </c>
      <c r="N54" s="5">
        <v>-2.5971000000000002</v>
      </c>
      <c r="O54" s="5">
        <v>-3.1787999999999998</v>
      </c>
      <c r="P54" s="5">
        <v>0.67130000000000001</v>
      </c>
      <c r="Q54" s="5">
        <v>0.62770000000000004</v>
      </c>
    </row>
    <row r="55" spans="1:17" ht="15.75">
      <c r="A55" s="3" t="s">
        <v>811</v>
      </c>
      <c r="B55" s="4">
        <v>109617149.79000001</v>
      </c>
      <c r="C55" s="4">
        <v>104219308.27</v>
      </c>
      <c r="D55" s="4">
        <v>111084983.93000001</v>
      </c>
      <c r="E55" s="4">
        <v>104987406.25</v>
      </c>
      <c r="F55" s="4">
        <v>1044358.18</v>
      </c>
      <c r="G55" s="4">
        <v>939805.17</v>
      </c>
      <c r="H55" s="4">
        <v>4153141.09</v>
      </c>
      <c r="I55" s="4">
        <v>4470669.45</v>
      </c>
      <c r="J55" s="4">
        <v>-3108782.91</v>
      </c>
      <c r="K55" s="4">
        <v>-3530864.28</v>
      </c>
      <c r="L55" s="5">
        <v>3.7387000000000001</v>
      </c>
      <c r="M55" s="5">
        <v>4.2466999999999997</v>
      </c>
      <c r="N55" s="5">
        <v>-2.7986</v>
      </c>
      <c r="O55" s="5">
        <v>-3.3538999999999999</v>
      </c>
      <c r="P55" s="5">
        <v>0.94010000000000005</v>
      </c>
      <c r="Q55" s="5">
        <v>0.89270000000000005</v>
      </c>
    </row>
    <row r="56" spans="1:17" ht="15.75">
      <c r="A56" s="3" t="s">
        <v>812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ht="15.75">
      <c r="A57" s="3" t="s">
        <v>813</v>
      </c>
      <c r="B57" s="4">
        <v>50000</v>
      </c>
      <c r="C57" s="4">
        <v>0</v>
      </c>
      <c r="D57" s="4">
        <v>21890.57</v>
      </c>
      <c r="E57" s="4">
        <v>0</v>
      </c>
      <c r="F57" s="4">
        <v>105.82</v>
      </c>
      <c r="G57" s="4">
        <v>0</v>
      </c>
      <c r="H57" s="4">
        <v>267.32</v>
      </c>
      <c r="I57" s="4">
        <v>0</v>
      </c>
      <c r="J57" s="4">
        <v>-161.49</v>
      </c>
      <c r="K57" s="4">
        <v>0</v>
      </c>
      <c r="L57" s="5">
        <v>1.2211000000000001</v>
      </c>
      <c r="M57" s="5">
        <v>0</v>
      </c>
      <c r="N57" s="5">
        <v>-0.73770000000000002</v>
      </c>
      <c r="O57" s="5">
        <v>0</v>
      </c>
      <c r="P57" s="5">
        <v>0.4834</v>
      </c>
      <c r="Q57" s="5">
        <v>0</v>
      </c>
    </row>
    <row r="58" spans="1:17" ht="15.75">
      <c r="A58" s="3" t="s">
        <v>814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15.75">
      <c r="A59" s="3" t="s">
        <v>781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15.75">
      <c r="A60" s="3" t="s">
        <v>782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15.75">
      <c r="A61" s="3" t="s">
        <v>783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15.75">
      <c r="A62" s="3" t="s">
        <v>810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15.75">
      <c r="A63" s="3" t="s">
        <v>811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15.75">
      <c r="A64" s="3" t="s">
        <v>815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15.75">
      <c r="A65" s="3" t="s">
        <v>816</v>
      </c>
      <c r="B65" s="6">
        <v>15570979.359999999</v>
      </c>
      <c r="C65" s="6">
        <v>15852996.199999999</v>
      </c>
      <c r="D65" s="6">
        <v>15620869.359999999</v>
      </c>
      <c r="E65" s="6">
        <v>16237423.789999999</v>
      </c>
      <c r="F65" s="4">
        <v>200836.8</v>
      </c>
      <c r="G65" s="4">
        <v>212343.15</v>
      </c>
      <c r="H65" s="4">
        <v>619521.04</v>
      </c>
      <c r="I65" s="4">
        <v>736124.81</v>
      </c>
      <c r="J65" s="4">
        <v>-418684.24</v>
      </c>
      <c r="K65" s="4">
        <v>-523781.66</v>
      </c>
      <c r="L65" s="5">
        <v>3.9660000000000002</v>
      </c>
      <c r="M65" s="5">
        <v>4.5210999999999997</v>
      </c>
      <c r="N65" s="5">
        <v>-2.6802999999999999</v>
      </c>
      <c r="O65" s="5">
        <v>-3.2170000000000001</v>
      </c>
      <c r="P65" s="5">
        <v>1.2857000000000001</v>
      </c>
      <c r="Q65" s="5">
        <v>1.3042</v>
      </c>
    </row>
    <row r="66" spans="1:17" ht="15.75">
      <c r="A66" s="3" t="s">
        <v>817</v>
      </c>
      <c r="B66" s="4">
        <v>14443727.359999999</v>
      </c>
      <c r="C66" s="4">
        <v>14725744.199999999</v>
      </c>
      <c r="D66" s="4">
        <v>14493617.359999999</v>
      </c>
      <c r="E66" s="4">
        <v>15110171.789999999</v>
      </c>
      <c r="F66" s="4">
        <v>181404.2</v>
      </c>
      <c r="G66" s="4">
        <v>194121.5</v>
      </c>
      <c r="H66" s="4">
        <v>573095.48</v>
      </c>
      <c r="I66" s="4">
        <v>685490.85</v>
      </c>
      <c r="J66" s="4">
        <v>-391691.27</v>
      </c>
      <c r="K66" s="4">
        <v>-491369.35</v>
      </c>
      <c r="L66" s="5">
        <v>3.9540999999999999</v>
      </c>
      <c r="M66" s="5">
        <v>4.5242000000000004</v>
      </c>
      <c r="N66" s="5">
        <v>-2.7025000000000001</v>
      </c>
      <c r="O66" s="5">
        <v>-3.2429999999999999</v>
      </c>
      <c r="P66" s="5">
        <v>1.2516</v>
      </c>
      <c r="Q66" s="5">
        <v>1.2811999999999999</v>
      </c>
    </row>
    <row r="67" spans="1:17" ht="15.75">
      <c r="A67" s="3" t="s">
        <v>818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15.75">
      <c r="A68" s="3" t="s">
        <v>819</v>
      </c>
      <c r="B68" s="4">
        <v>1127252</v>
      </c>
      <c r="C68" s="4">
        <v>1127252</v>
      </c>
      <c r="D68" s="4">
        <v>1127252</v>
      </c>
      <c r="E68" s="4">
        <v>1127252</v>
      </c>
      <c r="F68" s="4">
        <v>19432.59</v>
      </c>
      <c r="G68" s="4">
        <v>18221.66</v>
      </c>
      <c r="H68" s="4">
        <v>46425.56</v>
      </c>
      <c r="I68" s="4">
        <v>50633.97</v>
      </c>
      <c r="J68" s="4">
        <v>-26992.97</v>
      </c>
      <c r="K68" s="4">
        <v>-32412.31</v>
      </c>
      <c r="L68" s="5">
        <v>4.1185</v>
      </c>
      <c r="M68" s="5">
        <v>4.4794999999999998</v>
      </c>
      <c r="N68" s="5">
        <v>-2.3946000000000001</v>
      </c>
      <c r="O68" s="5">
        <v>-2.8675000000000002</v>
      </c>
      <c r="P68" s="5">
        <v>1.7239</v>
      </c>
      <c r="Q68" s="5">
        <v>1.6121000000000001</v>
      </c>
    </row>
    <row r="69" spans="1:17" ht="15.75">
      <c r="A69" s="3" t="s">
        <v>820</v>
      </c>
      <c r="B69" s="4">
        <v>0</v>
      </c>
      <c r="C69" s="4">
        <v>0.78</v>
      </c>
      <c r="D69" s="4">
        <v>0</v>
      </c>
      <c r="E69" s="4">
        <v>14.09</v>
      </c>
      <c r="F69" s="4">
        <v>0</v>
      </c>
      <c r="G69" s="4">
        <v>-0.25</v>
      </c>
      <c r="H69" s="4">
        <v>0</v>
      </c>
      <c r="I69" s="4">
        <v>0</v>
      </c>
      <c r="J69" s="4">
        <v>0</v>
      </c>
      <c r="K69" s="4">
        <v>-0.25</v>
      </c>
      <c r="L69" s="5">
        <v>0</v>
      </c>
      <c r="M69" s="5">
        <v>0</v>
      </c>
      <c r="N69" s="5">
        <v>0</v>
      </c>
      <c r="O69" s="5">
        <v>-1.7785</v>
      </c>
      <c r="P69" s="5">
        <v>0</v>
      </c>
      <c r="Q69" s="5">
        <v>-1.7785</v>
      </c>
    </row>
    <row r="70" spans="1:17" ht="15.75">
      <c r="A70" s="3" t="s">
        <v>821</v>
      </c>
      <c r="B70" s="4">
        <v>0</v>
      </c>
      <c r="C70" s="4">
        <v>0.78</v>
      </c>
      <c r="D70" s="4">
        <v>0</v>
      </c>
      <c r="E70" s="4">
        <v>14.09</v>
      </c>
      <c r="F70" s="4">
        <v>0</v>
      </c>
      <c r="G70" s="4">
        <v>-0.25</v>
      </c>
      <c r="H70" s="4">
        <v>0</v>
      </c>
      <c r="I70" s="4">
        <v>0</v>
      </c>
      <c r="J70" s="4">
        <v>0</v>
      </c>
      <c r="K70" s="4">
        <v>-0.25</v>
      </c>
      <c r="L70" s="5">
        <v>0</v>
      </c>
      <c r="M70" s="5">
        <v>0</v>
      </c>
      <c r="N70" s="5">
        <v>0</v>
      </c>
      <c r="O70" s="5">
        <v>-1.7785</v>
      </c>
      <c r="P70" s="5">
        <v>0</v>
      </c>
      <c r="Q70" s="5">
        <v>-1.7785</v>
      </c>
    </row>
    <row r="71" spans="1:17" ht="15.75">
      <c r="A71" s="3" t="s">
        <v>822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15.75">
      <c r="A72" s="3" t="s">
        <v>823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ht="15.75">
      <c r="A73" s="3" t="s">
        <v>824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15.75">
      <c r="A74" s="3" t="s">
        <v>825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spans="1:17" ht="15.75">
      <c r="A75" s="3" t="s">
        <v>826</v>
      </c>
      <c r="B75" s="4">
        <v>3321545.62</v>
      </c>
      <c r="C75" s="4">
        <v>2091696.57</v>
      </c>
      <c r="D75" s="4">
        <v>3606203.89</v>
      </c>
      <c r="E75" s="4">
        <v>2018423.34</v>
      </c>
      <c r="F75" s="4">
        <v>839.61</v>
      </c>
      <c r="G75" s="4">
        <v>-7362.58</v>
      </c>
      <c r="H75" s="4">
        <v>69475.990000000005</v>
      </c>
      <c r="I75" s="4">
        <v>42980.76</v>
      </c>
      <c r="J75" s="4">
        <v>-68636.38</v>
      </c>
      <c r="K75" s="4">
        <v>-50343.33</v>
      </c>
      <c r="L75" s="5">
        <v>1.9266000000000001</v>
      </c>
      <c r="M75" s="5">
        <v>2.1236000000000002</v>
      </c>
      <c r="N75" s="5">
        <v>-1.9033</v>
      </c>
      <c r="O75" s="5">
        <v>-2.4874000000000001</v>
      </c>
      <c r="P75" s="5">
        <v>2.3300000000000001E-2</v>
      </c>
      <c r="Q75" s="5">
        <v>-0.36380000000000001</v>
      </c>
    </row>
    <row r="76" spans="1:17" ht="15.75">
      <c r="A76" s="3" t="s">
        <v>827</v>
      </c>
      <c r="B76" s="4">
        <v>3272499.11</v>
      </c>
      <c r="C76" s="4">
        <v>2063696.57</v>
      </c>
      <c r="D76" s="4">
        <v>3574115.93</v>
      </c>
      <c r="E76" s="4">
        <v>1990423.35</v>
      </c>
      <c r="F76" s="4">
        <v>495.55</v>
      </c>
      <c r="G76" s="4">
        <v>-7362.58</v>
      </c>
      <c r="H76" s="4">
        <v>69053.95</v>
      </c>
      <c r="I76" s="4">
        <v>42980.76</v>
      </c>
      <c r="J76" s="4">
        <v>-68558.399999999994</v>
      </c>
      <c r="K76" s="4">
        <v>-50343.33</v>
      </c>
      <c r="L76" s="5">
        <v>1.9320999999999999</v>
      </c>
      <c r="M76" s="5">
        <v>2.1535000000000002</v>
      </c>
      <c r="N76" s="5">
        <v>-1.9181999999999999</v>
      </c>
      <c r="O76" s="5">
        <v>-2.5224000000000002</v>
      </c>
      <c r="P76" s="5">
        <v>1.3899999999999999E-2</v>
      </c>
      <c r="Q76" s="5">
        <v>-0.36890000000000001</v>
      </c>
    </row>
    <row r="77" spans="1:17" ht="15.75">
      <c r="A77" s="3" t="s">
        <v>828</v>
      </c>
      <c r="B77" s="4">
        <v>49046.51</v>
      </c>
      <c r="C77" s="4">
        <v>28000</v>
      </c>
      <c r="D77" s="4">
        <v>32087.96</v>
      </c>
      <c r="E77" s="4">
        <v>27999.99</v>
      </c>
      <c r="F77" s="4">
        <v>344.06</v>
      </c>
      <c r="G77" s="4">
        <v>0</v>
      </c>
      <c r="H77" s="4">
        <v>422.03</v>
      </c>
      <c r="I77" s="4">
        <v>0</v>
      </c>
      <c r="J77" s="4">
        <v>-77.98</v>
      </c>
      <c r="K77" s="4">
        <v>0</v>
      </c>
      <c r="L77" s="5">
        <v>1.3151999999999999</v>
      </c>
      <c r="M77" s="5">
        <v>0</v>
      </c>
      <c r="N77" s="5">
        <v>-0.24299999999999999</v>
      </c>
      <c r="O77" s="5">
        <v>0</v>
      </c>
      <c r="P77" s="5">
        <v>1.0722</v>
      </c>
      <c r="Q77" s="5">
        <v>0</v>
      </c>
    </row>
    <row r="78" spans="1:17" ht="15.75">
      <c r="A78" s="3" t="s">
        <v>829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15.75">
      <c r="A79" s="3" t="s">
        <v>830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15.75">
      <c r="A80" s="3" t="s">
        <v>831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15.75">
      <c r="A81" s="3" t="s">
        <v>832</v>
      </c>
      <c r="B81" s="4" t="s">
        <v>769</v>
      </c>
      <c r="C81" s="4" t="s">
        <v>769</v>
      </c>
      <c r="D81" s="4" t="s">
        <v>769</v>
      </c>
      <c r="E81" s="4" t="s">
        <v>769</v>
      </c>
      <c r="F81" s="4">
        <v>-161625.04999999999</v>
      </c>
      <c r="G81" s="4">
        <v>-176262.17</v>
      </c>
      <c r="H81" s="4" t="s">
        <v>769</v>
      </c>
      <c r="I81" s="4" t="s">
        <v>769</v>
      </c>
      <c r="J81" s="4" t="s">
        <v>769</v>
      </c>
      <c r="K81" s="4" t="s">
        <v>769</v>
      </c>
      <c r="L81" s="4" t="s">
        <v>769</v>
      </c>
      <c r="M81" s="4" t="s">
        <v>769</v>
      </c>
      <c r="N81" s="4" t="s">
        <v>769</v>
      </c>
      <c r="O81" s="4" t="s">
        <v>769</v>
      </c>
      <c r="P81" s="4" t="s">
        <v>769</v>
      </c>
      <c r="Q81" s="4" t="s">
        <v>769</v>
      </c>
    </row>
    <row r="82" spans="1:17" ht="15.75">
      <c r="A82" s="3" t="s">
        <v>833</v>
      </c>
      <c r="B82" s="4">
        <v>0</v>
      </c>
      <c r="C82" s="4">
        <v>0</v>
      </c>
      <c r="D82" s="4">
        <v>0</v>
      </c>
      <c r="E82" s="4">
        <v>0</v>
      </c>
      <c r="F82" s="4">
        <v>-161625.04999999999</v>
      </c>
      <c r="G82" s="4">
        <v>-176262.17</v>
      </c>
      <c r="H82" s="4">
        <v>0</v>
      </c>
      <c r="I82" s="4">
        <v>0</v>
      </c>
      <c r="J82" s="4">
        <v>-161625.04999999999</v>
      </c>
      <c r="K82" s="4">
        <v>-176262.17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15.75">
      <c r="A83" s="3" t="s">
        <v>834</v>
      </c>
      <c r="B83" s="4">
        <v>0</v>
      </c>
      <c r="C83" s="4">
        <v>0</v>
      </c>
      <c r="D83" s="4">
        <v>0</v>
      </c>
      <c r="E83" s="4">
        <v>0</v>
      </c>
      <c r="F83" s="4">
        <v>-161625.04999999999</v>
      </c>
      <c r="G83" s="4">
        <v>-176262.17</v>
      </c>
      <c r="H83" s="4">
        <v>0</v>
      </c>
      <c r="I83" s="4">
        <v>0</v>
      </c>
      <c r="J83" s="4">
        <v>-161625.04999999999</v>
      </c>
      <c r="K83" s="4">
        <v>-176262.17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15.75">
      <c r="A84" s="3" t="s">
        <v>835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15.75">
      <c r="A85" s="3" t="s">
        <v>836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15.75">
      <c r="A86" s="3" t="s">
        <v>837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ht="15.75">
      <c r="A87" s="3" t="s">
        <v>838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15.75">
      <c r="A88" s="3" t="s">
        <v>839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15.75">
      <c r="A89" s="3" t="s">
        <v>836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15.75">
      <c r="A90" s="3" t="s">
        <v>840</v>
      </c>
      <c r="B90" s="4" t="s">
        <v>769</v>
      </c>
      <c r="C90" s="4" t="s">
        <v>769</v>
      </c>
      <c r="D90" s="4" t="s">
        <v>769</v>
      </c>
      <c r="E90" s="4" t="s">
        <v>769</v>
      </c>
      <c r="F90" s="4">
        <v>527567.01</v>
      </c>
      <c r="G90" s="4">
        <v>453843.94</v>
      </c>
      <c r="H90" s="4" t="s">
        <v>769</v>
      </c>
      <c r="I90" s="4" t="s">
        <v>769</v>
      </c>
      <c r="J90" s="4" t="s">
        <v>769</v>
      </c>
      <c r="K90" s="4" t="s">
        <v>769</v>
      </c>
      <c r="L90" s="4" t="s">
        <v>769</v>
      </c>
      <c r="M90" s="4" t="s">
        <v>769</v>
      </c>
      <c r="N90" s="4" t="s">
        <v>769</v>
      </c>
      <c r="O90" s="4" t="s">
        <v>769</v>
      </c>
      <c r="P90" s="5">
        <v>0.38200000000000001</v>
      </c>
      <c r="Q90" s="5">
        <v>0.43709999999999999</v>
      </c>
    </row>
    <row r="91" spans="1:17" ht="15.75">
      <c r="A91" s="3" t="s">
        <v>841</v>
      </c>
      <c r="B91" s="4">
        <v>133650398.55</v>
      </c>
      <c r="C91" s="4">
        <v>101599257.34</v>
      </c>
      <c r="D91" s="4">
        <v>135306027.81</v>
      </c>
      <c r="E91" s="4">
        <v>98758930.590000004</v>
      </c>
      <c r="F91" s="4">
        <v>483054.37</v>
      </c>
      <c r="G91" s="4">
        <v>380364.12</v>
      </c>
      <c r="H91" s="4" t="s">
        <v>769</v>
      </c>
      <c r="I91" s="4" t="s">
        <v>769</v>
      </c>
      <c r="J91" s="4" t="s">
        <v>769</v>
      </c>
      <c r="K91" s="4" t="s">
        <v>769</v>
      </c>
      <c r="L91" s="4" t="s">
        <v>769</v>
      </c>
      <c r="M91" s="4" t="s">
        <v>769</v>
      </c>
      <c r="N91" s="4" t="s">
        <v>769</v>
      </c>
      <c r="O91" s="4" t="s">
        <v>769</v>
      </c>
      <c r="P91" s="5">
        <v>0.35699999999999998</v>
      </c>
      <c r="Q91" s="5">
        <v>0.3841</v>
      </c>
    </row>
    <row r="92" spans="1:17" ht="15.75">
      <c r="A92" s="3" t="s">
        <v>842</v>
      </c>
      <c r="B92" s="4">
        <v>123531526.33</v>
      </c>
      <c r="C92" s="4">
        <v>101599257.34</v>
      </c>
      <c r="D92" s="4">
        <v>125486730.97</v>
      </c>
      <c r="E92" s="4">
        <v>98758930.590000004</v>
      </c>
      <c r="F92" s="4">
        <v>463464.61</v>
      </c>
      <c r="G92" s="4">
        <v>380364.12</v>
      </c>
      <c r="H92" s="4" t="s">
        <v>769</v>
      </c>
      <c r="I92" s="4" t="s">
        <v>769</v>
      </c>
      <c r="J92" s="4" t="s">
        <v>769</v>
      </c>
      <c r="K92" s="4" t="s">
        <v>769</v>
      </c>
      <c r="L92" s="4" t="s">
        <v>769</v>
      </c>
      <c r="M92" s="4" t="s">
        <v>769</v>
      </c>
      <c r="N92" s="4" t="s">
        <v>769</v>
      </c>
      <c r="O92" s="4" t="s">
        <v>769</v>
      </c>
      <c r="P92" s="5">
        <v>0.36930000000000002</v>
      </c>
      <c r="Q92" s="5">
        <v>0.3841</v>
      </c>
    </row>
    <row r="93" spans="1:17" ht="27.95" customHeight="1">
      <c r="A93" s="3" t="s">
        <v>813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769</v>
      </c>
      <c r="I93" s="4" t="s">
        <v>769</v>
      </c>
      <c r="J93" s="4" t="s">
        <v>769</v>
      </c>
      <c r="K93" s="4" t="s">
        <v>769</v>
      </c>
      <c r="L93" s="4" t="s">
        <v>769</v>
      </c>
      <c r="M93" s="4" t="s">
        <v>769</v>
      </c>
      <c r="N93" s="4" t="s">
        <v>769</v>
      </c>
      <c r="O93" s="4" t="s">
        <v>769</v>
      </c>
      <c r="P93" s="5">
        <v>0</v>
      </c>
      <c r="Q93" s="5">
        <v>0</v>
      </c>
    </row>
    <row r="94" spans="1:17" ht="27.95" customHeight="1">
      <c r="A94" s="3" t="s">
        <v>814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769</v>
      </c>
      <c r="I94" s="4" t="s">
        <v>769</v>
      </c>
      <c r="J94" s="4" t="s">
        <v>769</v>
      </c>
      <c r="K94" s="4" t="s">
        <v>769</v>
      </c>
      <c r="L94" s="4" t="s">
        <v>769</v>
      </c>
      <c r="M94" s="4" t="s">
        <v>769</v>
      </c>
      <c r="N94" s="4" t="s">
        <v>769</v>
      </c>
      <c r="O94" s="4" t="s">
        <v>769</v>
      </c>
      <c r="P94" s="5">
        <v>0</v>
      </c>
      <c r="Q94" s="5">
        <v>0</v>
      </c>
    </row>
    <row r="95" spans="1:17" ht="27.95" customHeight="1">
      <c r="A95" s="3" t="s">
        <v>843</v>
      </c>
      <c r="B95" s="4">
        <v>10118872.220000001</v>
      </c>
      <c r="C95" s="4">
        <v>0</v>
      </c>
      <c r="D95" s="4">
        <v>9819296.8399999999</v>
      </c>
      <c r="E95" s="4">
        <v>0</v>
      </c>
      <c r="F95" s="4">
        <v>19589.759999999998</v>
      </c>
      <c r="G95" s="4">
        <v>0</v>
      </c>
      <c r="H95" s="4" t="s">
        <v>769</v>
      </c>
      <c r="I95" s="4" t="s">
        <v>769</v>
      </c>
      <c r="J95" s="4" t="s">
        <v>769</v>
      </c>
      <c r="K95" s="4" t="s">
        <v>769</v>
      </c>
      <c r="L95" s="4" t="s">
        <v>769</v>
      </c>
      <c r="M95" s="4" t="s">
        <v>769</v>
      </c>
      <c r="N95" s="4" t="s">
        <v>769</v>
      </c>
      <c r="O95" s="4" t="s">
        <v>769</v>
      </c>
      <c r="P95" s="5">
        <v>0.19950000000000001</v>
      </c>
      <c r="Q95" s="5">
        <v>0</v>
      </c>
    </row>
    <row r="96" spans="1:17" ht="27.95" customHeight="1">
      <c r="A96" s="3" t="s">
        <v>844</v>
      </c>
      <c r="B96" s="4">
        <v>14376562.210000001</v>
      </c>
      <c r="C96" s="4">
        <v>9222831.0099999998</v>
      </c>
      <c r="D96" s="4">
        <v>17027199.620000001</v>
      </c>
      <c r="E96" s="4">
        <v>9713733.9299999997</v>
      </c>
      <c r="F96" s="4">
        <v>44512.65</v>
      </c>
      <c r="G96" s="4">
        <v>73479.820000000007</v>
      </c>
      <c r="H96" s="4" t="s">
        <v>769</v>
      </c>
      <c r="I96" s="4" t="s">
        <v>769</v>
      </c>
      <c r="J96" s="4" t="s">
        <v>769</v>
      </c>
      <c r="K96" s="4" t="s">
        <v>769</v>
      </c>
      <c r="L96" s="4" t="s">
        <v>769</v>
      </c>
      <c r="M96" s="4" t="s">
        <v>769</v>
      </c>
      <c r="N96" s="4" t="s">
        <v>769</v>
      </c>
      <c r="O96" s="4" t="s">
        <v>769</v>
      </c>
      <c r="P96" s="5">
        <v>0.26140000000000002</v>
      </c>
      <c r="Q96" s="5">
        <v>0.75439999999999996</v>
      </c>
    </row>
    <row r="97" spans="1:17" ht="27.95" customHeight="1">
      <c r="A97" s="3" t="s">
        <v>842</v>
      </c>
      <c r="B97" s="4">
        <v>14376562.210000001</v>
      </c>
      <c r="C97" s="4">
        <v>9222831.0099999998</v>
      </c>
      <c r="D97" s="4">
        <v>17027199.620000001</v>
      </c>
      <c r="E97" s="4">
        <v>9713733.9299999997</v>
      </c>
      <c r="F97" s="4">
        <v>44512.65</v>
      </c>
      <c r="G97" s="4">
        <v>73479.820000000007</v>
      </c>
      <c r="H97" s="4" t="s">
        <v>769</v>
      </c>
      <c r="I97" s="4" t="s">
        <v>769</v>
      </c>
      <c r="J97" s="4" t="s">
        <v>769</v>
      </c>
      <c r="K97" s="4" t="s">
        <v>769</v>
      </c>
      <c r="L97" s="4" t="s">
        <v>769</v>
      </c>
      <c r="M97" s="4" t="s">
        <v>769</v>
      </c>
      <c r="N97" s="4" t="s">
        <v>769</v>
      </c>
      <c r="O97" s="4" t="s">
        <v>769</v>
      </c>
      <c r="P97" s="5">
        <v>0.26140000000000002</v>
      </c>
      <c r="Q97" s="5">
        <v>0.75439999999999996</v>
      </c>
    </row>
    <row r="98" spans="1:17" ht="27.95" customHeight="1">
      <c r="A98" s="3" t="s">
        <v>813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769</v>
      </c>
      <c r="I98" s="4" t="s">
        <v>769</v>
      </c>
      <c r="J98" s="4" t="s">
        <v>769</v>
      </c>
      <c r="K98" s="4" t="s">
        <v>769</v>
      </c>
      <c r="L98" s="4" t="s">
        <v>769</v>
      </c>
      <c r="M98" s="4" t="s">
        <v>769</v>
      </c>
      <c r="N98" s="4" t="s">
        <v>769</v>
      </c>
      <c r="O98" s="4" t="s">
        <v>769</v>
      </c>
      <c r="P98" s="5">
        <v>0</v>
      </c>
      <c r="Q98" s="5">
        <v>0</v>
      </c>
    </row>
    <row r="99" spans="1:17" ht="27.95" customHeight="1">
      <c r="A99" s="3" t="s">
        <v>814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769</v>
      </c>
      <c r="I99" s="4" t="s">
        <v>769</v>
      </c>
      <c r="J99" s="4" t="s">
        <v>769</v>
      </c>
      <c r="K99" s="4" t="s">
        <v>769</v>
      </c>
      <c r="L99" s="4" t="s">
        <v>769</v>
      </c>
      <c r="M99" s="4" t="s">
        <v>769</v>
      </c>
      <c r="N99" s="4" t="s">
        <v>769</v>
      </c>
      <c r="O99" s="4" t="s">
        <v>769</v>
      </c>
      <c r="P99" s="5">
        <v>0</v>
      </c>
      <c r="Q99" s="5">
        <v>0</v>
      </c>
    </row>
    <row r="100" spans="1:17" ht="27.95" customHeight="1">
      <c r="A100" s="3" t="s">
        <v>843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769</v>
      </c>
      <c r="I100" s="4" t="s">
        <v>769</v>
      </c>
      <c r="J100" s="4" t="s">
        <v>769</v>
      </c>
      <c r="K100" s="4" t="s">
        <v>769</v>
      </c>
      <c r="L100" s="4" t="s">
        <v>769</v>
      </c>
      <c r="M100" s="4" t="s">
        <v>769</v>
      </c>
      <c r="N100" s="4" t="s">
        <v>769</v>
      </c>
      <c r="O100" s="4" t="s">
        <v>769</v>
      </c>
      <c r="P100" s="5">
        <v>0</v>
      </c>
      <c r="Q100" s="5">
        <v>0</v>
      </c>
    </row>
    <row r="101" spans="1:17" ht="27.95" customHeight="1">
      <c r="A101" s="3" t="s">
        <v>845</v>
      </c>
      <c r="B101" s="4" t="s">
        <v>769</v>
      </c>
      <c r="C101" s="4" t="s">
        <v>769</v>
      </c>
      <c r="D101" s="4" t="s">
        <v>769</v>
      </c>
      <c r="E101" s="4" t="s">
        <v>769</v>
      </c>
      <c r="F101" s="4">
        <v>-20594.63</v>
      </c>
      <c r="G101" s="4">
        <v>-70489.649999999994</v>
      </c>
      <c r="H101" s="4">
        <v>-20594.63</v>
      </c>
      <c r="I101" s="4">
        <v>-70489.649999999994</v>
      </c>
      <c r="J101" s="4" t="s">
        <v>769</v>
      </c>
      <c r="K101" s="4" t="s">
        <v>769</v>
      </c>
      <c r="L101" s="4" t="s">
        <v>769</v>
      </c>
      <c r="M101" s="4" t="s">
        <v>769</v>
      </c>
      <c r="N101" s="4" t="s">
        <v>769</v>
      </c>
      <c r="O101" s="4" t="s">
        <v>769</v>
      </c>
      <c r="P101" s="4" t="s">
        <v>769</v>
      </c>
      <c r="Q101" s="4" t="s">
        <v>769</v>
      </c>
    </row>
    <row r="102" spans="1:17" ht="27.95" customHeight="1">
      <c r="A102" s="3" t="s">
        <v>846</v>
      </c>
      <c r="B102" s="4" t="s">
        <v>769</v>
      </c>
      <c r="C102" s="4" t="s">
        <v>769</v>
      </c>
      <c r="D102" s="4" t="s">
        <v>769</v>
      </c>
      <c r="E102" s="4" t="s">
        <v>769</v>
      </c>
      <c r="F102" s="4">
        <v>-557500.59</v>
      </c>
      <c r="G102" s="4">
        <v>-455640.46</v>
      </c>
      <c r="H102" s="4">
        <v>-553420.31000000006</v>
      </c>
      <c r="I102" s="4">
        <v>-445749.54</v>
      </c>
      <c r="J102" s="4">
        <v>-4080.28</v>
      </c>
      <c r="K102" s="4">
        <v>-9890.92</v>
      </c>
      <c r="L102" s="4" t="s">
        <v>769</v>
      </c>
      <c r="M102" s="4" t="s">
        <v>769</v>
      </c>
      <c r="N102" s="4" t="s">
        <v>769</v>
      </c>
      <c r="O102" s="4" t="s">
        <v>769</v>
      </c>
      <c r="P102" s="4" t="s">
        <v>769</v>
      </c>
      <c r="Q102" s="4" t="s">
        <v>769</v>
      </c>
    </row>
    <row r="103" spans="1:17" ht="27.95" customHeight="1">
      <c r="A103" s="3" t="s">
        <v>847</v>
      </c>
      <c r="B103" s="4">
        <v>4450652.82</v>
      </c>
      <c r="C103" s="4">
        <v>4465705.8</v>
      </c>
      <c r="D103" s="4">
        <v>4749920.3600000003</v>
      </c>
      <c r="E103" s="4">
        <v>4343419.59</v>
      </c>
      <c r="F103" s="4">
        <v>59208.33</v>
      </c>
      <c r="G103" s="4">
        <v>59826.87</v>
      </c>
      <c r="H103" s="4">
        <v>0</v>
      </c>
      <c r="I103" s="4">
        <v>0</v>
      </c>
      <c r="J103" s="4">
        <v>59208.33</v>
      </c>
      <c r="K103" s="4">
        <v>59826.87</v>
      </c>
      <c r="L103" s="5">
        <v>0</v>
      </c>
      <c r="M103" s="5">
        <v>0</v>
      </c>
      <c r="N103" s="5">
        <v>1.2464999999999999</v>
      </c>
      <c r="O103" s="5">
        <v>1.3736999999999999</v>
      </c>
      <c r="P103" s="5">
        <v>1.2464999999999999</v>
      </c>
      <c r="Q103" s="5">
        <v>1.3736999999999999</v>
      </c>
    </row>
    <row r="104" spans="1:17" ht="27.95" customHeight="1">
      <c r="A104" s="3" t="s">
        <v>848</v>
      </c>
      <c r="B104" s="4">
        <v>4086118.82</v>
      </c>
      <c r="C104" s="4">
        <v>4222381.42</v>
      </c>
      <c r="D104" s="4">
        <v>6064708.9800000004</v>
      </c>
      <c r="E104" s="4">
        <v>5424472.5</v>
      </c>
      <c r="F104" s="4">
        <v>-63288.61</v>
      </c>
      <c r="G104" s="4">
        <v>-69717.8</v>
      </c>
      <c r="H104" s="4">
        <v>0</v>
      </c>
      <c r="I104" s="4">
        <v>0</v>
      </c>
      <c r="J104" s="4">
        <v>-63288.61</v>
      </c>
      <c r="K104" s="4">
        <v>-69717.8</v>
      </c>
      <c r="L104" s="5">
        <v>0</v>
      </c>
      <c r="M104" s="5">
        <v>0</v>
      </c>
      <c r="N104" s="5">
        <v>-1.0436000000000001</v>
      </c>
      <c r="O104" s="5">
        <v>-1.2817000000000001</v>
      </c>
      <c r="P104" s="5">
        <v>-1.0436000000000001</v>
      </c>
      <c r="Q104" s="5">
        <v>-1.2817000000000001</v>
      </c>
    </row>
    <row r="105" spans="1:17" ht="27.95" customHeight="1">
      <c r="A105" s="3" t="s">
        <v>849</v>
      </c>
      <c r="B105" s="4">
        <v>756000</v>
      </c>
      <c r="C105" s="4">
        <v>1183000</v>
      </c>
      <c r="D105" s="4">
        <v>2220984.06</v>
      </c>
      <c r="E105" s="4">
        <v>1867455.46</v>
      </c>
      <c r="F105" s="4">
        <v>-39814.339999999997</v>
      </c>
      <c r="G105" s="4">
        <v>-37906.17</v>
      </c>
      <c r="H105" s="4">
        <v>0</v>
      </c>
      <c r="I105" s="4">
        <v>0</v>
      </c>
      <c r="J105" s="4">
        <v>-39814.339999999997</v>
      </c>
      <c r="K105" s="4">
        <v>-37906.17</v>
      </c>
      <c r="L105" s="5">
        <v>0</v>
      </c>
      <c r="M105" s="5">
        <v>0</v>
      </c>
      <c r="N105" s="5">
        <v>-1.7926</v>
      </c>
      <c r="O105" s="5">
        <v>-2.0243000000000002</v>
      </c>
      <c r="P105" s="5">
        <v>-1.7926</v>
      </c>
      <c r="Q105" s="5">
        <v>-2.0243000000000002</v>
      </c>
    </row>
    <row r="106" spans="1:17" ht="27.95" customHeight="1">
      <c r="A106" s="3" t="s">
        <v>850</v>
      </c>
      <c r="B106" s="4">
        <v>297557.78999999998</v>
      </c>
      <c r="C106" s="4">
        <v>251952.53</v>
      </c>
      <c r="D106" s="4">
        <v>243748.37</v>
      </c>
      <c r="E106" s="4">
        <v>266422.45</v>
      </c>
      <c r="F106" s="4">
        <v>-11472.72</v>
      </c>
      <c r="G106" s="4">
        <v>-16722.79</v>
      </c>
      <c r="H106" s="4">
        <v>0</v>
      </c>
      <c r="I106" s="4">
        <v>0</v>
      </c>
      <c r="J106" s="4">
        <v>-11472.72</v>
      </c>
      <c r="K106" s="4">
        <v>-16722.79</v>
      </c>
      <c r="L106" s="5">
        <v>0</v>
      </c>
      <c r="M106" s="5">
        <v>0</v>
      </c>
      <c r="N106" s="5">
        <v>-4.7068000000000003</v>
      </c>
      <c r="O106" s="5">
        <v>-6.2595999999999998</v>
      </c>
      <c r="P106" s="5">
        <v>-4.7068000000000003</v>
      </c>
      <c r="Q106" s="5">
        <v>-6.2595999999999998</v>
      </c>
    </row>
    <row r="107" spans="1:17" ht="27.95" customHeight="1">
      <c r="A107" s="3" t="s">
        <v>851</v>
      </c>
      <c r="B107" s="4">
        <v>0</v>
      </c>
      <c r="C107" s="4">
        <v>0</v>
      </c>
      <c r="D107" s="4">
        <v>0</v>
      </c>
      <c r="E107" s="4">
        <v>0</v>
      </c>
      <c r="F107" s="4">
        <v>-553420.31000000006</v>
      </c>
      <c r="G107" s="4">
        <v>-445749.54</v>
      </c>
      <c r="H107" s="4">
        <v>-553420.31000000006</v>
      </c>
      <c r="I107" s="4">
        <v>-445749.54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215" t="s">
        <v>853</v>
      </c>
      <c r="B108" s="1216"/>
      <c r="C108" s="1216"/>
      <c r="D108" s="1216"/>
      <c r="E108" s="1216"/>
      <c r="F108" s="1216"/>
      <c r="G108" s="1216"/>
      <c r="H108" s="1216"/>
      <c r="I108" s="1216"/>
      <c r="J108" s="1216"/>
      <c r="K108" s="1216"/>
      <c r="L108" s="1216"/>
      <c r="M108" s="1216"/>
      <c r="N108" s="1216"/>
      <c r="O108" s="1216"/>
      <c r="P108" s="1216"/>
      <c r="Q108" s="1216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1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0">
    <tabColor theme="2" tint="-9.9978637043366805E-2"/>
  </sheetPr>
  <dimension ref="A1:Q108"/>
  <sheetViews>
    <sheetView workbookViewId="0">
      <pane xSplit="1" ySplit="4" topLeftCell="B47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5" width="21.3984375" style="1" customWidth="1"/>
    <col min="6" max="7" width="16.86328125" style="1" customWidth="1"/>
    <col min="8" max="11" width="18.46484375" style="1" customWidth="1"/>
    <col min="12" max="12" width="12.265625" style="1" customWidth="1"/>
    <col min="13" max="13" width="14" style="1" customWidth="1"/>
    <col min="14" max="14" width="12.265625" style="1" customWidth="1"/>
    <col min="15" max="15" width="14" style="1" customWidth="1"/>
    <col min="16" max="16" width="12.265625" style="1" customWidth="1"/>
    <col min="17" max="17" width="14" style="1" customWidth="1"/>
    <col min="18" max="16384" width="9" style="1"/>
  </cols>
  <sheetData>
    <row r="1" spans="1:17" ht="27.95" customHeight="1">
      <c r="A1" s="1218" t="s">
        <v>757</v>
      </c>
      <c r="B1" s="1216"/>
      <c r="C1" s="1216"/>
      <c r="D1" s="1216"/>
      <c r="E1" s="1216"/>
      <c r="F1" s="1216"/>
      <c r="G1" s="1216"/>
      <c r="H1" s="1216"/>
      <c r="I1" s="1216"/>
      <c r="J1" s="1216"/>
      <c r="K1" s="1216"/>
      <c r="L1" s="1216"/>
      <c r="M1" s="1216"/>
      <c r="N1" s="1216"/>
      <c r="O1" s="1216"/>
      <c r="P1" s="1216"/>
      <c r="Q1" s="1216"/>
    </row>
    <row r="2" spans="1:17" ht="20.100000000000001" customHeight="1">
      <c r="A2" s="1219" t="s">
        <v>854</v>
      </c>
      <c r="B2" s="1216"/>
      <c r="C2" s="1216"/>
      <c r="D2" s="1216"/>
      <c r="E2" s="1216"/>
      <c r="F2" s="1216"/>
      <c r="G2" s="1216"/>
      <c r="H2" s="1216"/>
      <c r="I2" s="1216"/>
      <c r="J2" s="1216"/>
      <c r="K2" s="1216"/>
      <c r="L2" s="1216"/>
      <c r="M2" s="1216"/>
      <c r="N2" s="1216"/>
      <c r="O2" s="1216"/>
      <c r="P2" s="1216"/>
      <c r="Q2" s="1216"/>
    </row>
    <row r="3" spans="1:17" ht="30" customHeight="1">
      <c r="A3" s="1217" t="s">
        <v>759</v>
      </c>
      <c r="B3" s="1217" t="s">
        <v>760</v>
      </c>
      <c r="C3" s="1217"/>
      <c r="D3" s="1217" t="s">
        <v>761</v>
      </c>
      <c r="E3" s="1217"/>
      <c r="F3" s="1217" t="s">
        <v>305</v>
      </c>
      <c r="G3" s="1217"/>
      <c r="H3" s="1217" t="s">
        <v>762</v>
      </c>
      <c r="I3" s="1217"/>
      <c r="J3" s="1217" t="s">
        <v>763</v>
      </c>
      <c r="K3" s="1217"/>
      <c r="L3" s="1217" t="s">
        <v>764</v>
      </c>
      <c r="M3" s="1217"/>
      <c r="N3" s="1217" t="s">
        <v>765</v>
      </c>
      <c r="O3" s="1217"/>
      <c r="P3" s="1217" t="s">
        <v>766</v>
      </c>
      <c r="Q3" s="1217"/>
    </row>
    <row r="4" spans="1:17" ht="30" customHeight="1">
      <c r="A4" s="1217"/>
      <c r="B4" s="2" t="s">
        <v>767</v>
      </c>
      <c r="C4" s="2" t="s">
        <v>695</v>
      </c>
      <c r="D4" s="2" t="s">
        <v>767</v>
      </c>
      <c r="E4" s="2" t="s">
        <v>695</v>
      </c>
      <c r="F4" s="2" t="s">
        <v>767</v>
      </c>
      <c r="G4" s="2" t="s">
        <v>695</v>
      </c>
      <c r="H4" s="2" t="s">
        <v>767</v>
      </c>
      <c r="I4" s="2" t="s">
        <v>695</v>
      </c>
      <c r="J4" s="2" t="s">
        <v>767</v>
      </c>
      <c r="K4" s="2" t="s">
        <v>695</v>
      </c>
      <c r="L4" s="2" t="s">
        <v>767</v>
      </c>
      <c r="M4" s="2" t="s">
        <v>695</v>
      </c>
      <c r="N4" s="2" t="s">
        <v>767</v>
      </c>
      <c r="O4" s="2" t="s">
        <v>695</v>
      </c>
      <c r="P4" s="2" t="s">
        <v>767</v>
      </c>
      <c r="Q4" s="2" t="s">
        <v>695</v>
      </c>
    </row>
    <row r="5" spans="1:17" ht="27.95" customHeight="1">
      <c r="A5" s="3" t="s">
        <v>768</v>
      </c>
      <c r="B5" s="4" t="s">
        <v>769</v>
      </c>
      <c r="C5" s="4" t="s">
        <v>769</v>
      </c>
      <c r="D5" s="4" t="s">
        <v>769</v>
      </c>
      <c r="E5" s="4" t="s">
        <v>769</v>
      </c>
      <c r="F5" s="4">
        <v>217470.02</v>
      </c>
      <c r="G5" s="4">
        <v>247749.09</v>
      </c>
      <c r="H5" s="4" t="s">
        <v>769</v>
      </c>
      <c r="I5" s="4" t="s">
        <v>769</v>
      </c>
      <c r="J5" s="4" t="s">
        <v>769</v>
      </c>
      <c r="K5" s="4" t="s">
        <v>769</v>
      </c>
      <c r="L5" s="4" t="s">
        <v>769</v>
      </c>
      <c r="M5" s="4" t="s">
        <v>769</v>
      </c>
      <c r="N5" s="4" t="s">
        <v>769</v>
      </c>
      <c r="O5" s="4" t="s">
        <v>769</v>
      </c>
      <c r="P5" s="4" t="s">
        <v>769</v>
      </c>
      <c r="Q5" s="4" t="s">
        <v>769</v>
      </c>
    </row>
    <row r="6" spans="1:17" ht="27.95" customHeight="1">
      <c r="A6" s="3" t="s">
        <v>770</v>
      </c>
      <c r="B6" s="4">
        <v>17977081.77</v>
      </c>
      <c r="C6" s="4">
        <v>16973667.379999999</v>
      </c>
      <c r="D6" s="4">
        <v>17601600.039999999</v>
      </c>
      <c r="E6" s="4">
        <v>14575075.99</v>
      </c>
      <c r="F6" s="4">
        <v>187468.82</v>
      </c>
      <c r="G6" s="4">
        <v>214484.38</v>
      </c>
      <c r="H6" s="4">
        <v>-489869.22</v>
      </c>
      <c r="I6" s="4">
        <v>-504031.97</v>
      </c>
      <c r="J6" s="4">
        <v>677338.05</v>
      </c>
      <c r="K6" s="4">
        <v>718516.35</v>
      </c>
      <c r="L6" s="5">
        <v>-2.7831000000000001</v>
      </c>
      <c r="M6" s="5">
        <v>-3.4487000000000001</v>
      </c>
      <c r="N6" s="5">
        <v>3.8481999999999998</v>
      </c>
      <c r="O6" s="5">
        <v>4.9162999999999997</v>
      </c>
      <c r="P6" s="5">
        <v>1.0650999999999999</v>
      </c>
      <c r="Q6" s="5">
        <v>1.4676</v>
      </c>
    </row>
    <row r="7" spans="1:17" ht="27.95" customHeight="1">
      <c r="A7" s="3" t="s">
        <v>771</v>
      </c>
      <c r="B7" s="4">
        <v>17842724.890000001</v>
      </c>
      <c r="C7" s="4">
        <v>16914754.25</v>
      </c>
      <c r="D7" s="4">
        <v>17412044.82</v>
      </c>
      <c r="E7" s="4">
        <v>14420826.960000001</v>
      </c>
      <c r="F7" s="4">
        <v>187720.49</v>
      </c>
      <c r="G7" s="4">
        <v>214726.05</v>
      </c>
      <c r="H7" s="4">
        <v>-480905.47</v>
      </c>
      <c r="I7" s="4">
        <v>-494788.04</v>
      </c>
      <c r="J7" s="4">
        <v>668625.94999999995</v>
      </c>
      <c r="K7" s="4">
        <v>709514.09</v>
      </c>
      <c r="L7" s="5">
        <v>-2.7618999999999998</v>
      </c>
      <c r="M7" s="5">
        <v>-3.4217</v>
      </c>
      <c r="N7" s="5">
        <v>3.84</v>
      </c>
      <c r="O7" s="5">
        <v>4.9066000000000001</v>
      </c>
      <c r="P7" s="5">
        <v>1.0781000000000001</v>
      </c>
      <c r="Q7" s="5">
        <v>1.4849000000000001</v>
      </c>
    </row>
    <row r="8" spans="1:17" ht="27.95" customHeight="1">
      <c r="A8" s="3" t="s">
        <v>772</v>
      </c>
      <c r="B8" s="4">
        <v>17841836.309999999</v>
      </c>
      <c r="C8" s="4">
        <v>16913803.25</v>
      </c>
      <c r="D8" s="4">
        <v>17411196.120000001</v>
      </c>
      <c r="E8" s="4">
        <v>14419937.48</v>
      </c>
      <c r="F8" s="4">
        <v>187687.17</v>
      </c>
      <c r="G8" s="4">
        <v>214683.42</v>
      </c>
      <c r="H8" s="4">
        <v>-480904.93</v>
      </c>
      <c r="I8" s="4">
        <v>-494787.64</v>
      </c>
      <c r="J8" s="4">
        <v>668592.1</v>
      </c>
      <c r="K8" s="4">
        <v>709471.06</v>
      </c>
      <c r="L8" s="5">
        <v>-2.762</v>
      </c>
      <c r="M8" s="5">
        <v>-3.4218999999999999</v>
      </c>
      <c r="N8" s="5">
        <v>3.84</v>
      </c>
      <c r="O8" s="5">
        <v>4.9066000000000001</v>
      </c>
      <c r="P8" s="5">
        <v>1.0780000000000001</v>
      </c>
      <c r="Q8" s="5">
        <v>1.4846999999999999</v>
      </c>
    </row>
    <row r="9" spans="1:17" ht="27.95" customHeight="1">
      <c r="A9" s="3" t="s">
        <v>773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ht="27.95" customHeight="1">
      <c r="A10" s="3" t="s">
        <v>774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7.95" hidden="1" customHeight="1">
      <c r="A11" s="3" t="s">
        <v>775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780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ht="27.95" hidden="1" customHeight="1">
      <c r="A17" s="3" t="s">
        <v>781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ht="27.95" hidden="1" customHeight="1">
      <c r="A18" s="3" t="s">
        <v>782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786</v>
      </c>
      <c r="B22" s="4">
        <v>17841836.309999999</v>
      </c>
      <c r="C22" s="4">
        <v>16913803.25</v>
      </c>
      <c r="D22" s="4">
        <v>17411196.120000001</v>
      </c>
      <c r="E22" s="4">
        <v>14419937.48</v>
      </c>
      <c r="F22" s="4">
        <v>187687.17</v>
      </c>
      <c r="G22" s="4">
        <v>214683.42</v>
      </c>
      <c r="H22" s="4">
        <v>-480904.93</v>
      </c>
      <c r="I22" s="4">
        <v>-494787.64</v>
      </c>
      <c r="J22" s="4">
        <v>668592.1</v>
      </c>
      <c r="K22" s="4">
        <v>709471.06</v>
      </c>
      <c r="L22" s="5">
        <v>-2.762</v>
      </c>
      <c r="M22" s="5">
        <v>-3.4218999999999999</v>
      </c>
      <c r="N22" s="5">
        <v>3.84</v>
      </c>
      <c r="O22" s="5">
        <v>4.9066000000000001</v>
      </c>
      <c r="P22" s="5">
        <v>1.0780000000000001</v>
      </c>
      <c r="Q22" s="5">
        <v>1.4846999999999999</v>
      </c>
    </row>
    <row r="23" spans="1:17" ht="27.95" customHeight="1">
      <c r="A23" s="3" t="s">
        <v>787</v>
      </c>
      <c r="B23" s="4">
        <v>8775104.1099999994</v>
      </c>
      <c r="C23" s="4">
        <v>8086923.9299999997</v>
      </c>
      <c r="D23" s="4">
        <v>8861982.7200000007</v>
      </c>
      <c r="E23" s="4">
        <v>7772040.8300000001</v>
      </c>
      <c r="F23" s="4">
        <v>157359.01</v>
      </c>
      <c r="G23" s="4">
        <v>179215.79</v>
      </c>
      <c r="H23" s="4">
        <v>-196061.96</v>
      </c>
      <c r="I23" s="4">
        <v>-213725.38</v>
      </c>
      <c r="J23" s="4">
        <v>353420.96</v>
      </c>
      <c r="K23" s="4">
        <v>392941.17</v>
      </c>
      <c r="L23" s="5">
        <v>-2.2124000000000001</v>
      </c>
      <c r="M23" s="5">
        <v>-2.7423999999999999</v>
      </c>
      <c r="N23" s="5">
        <v>3.9881000000000002</v>
      </c>
      <c r="O23" s="5">
        <v>5.0419999999999998</v>
      </c>
      <c r="P23" s="5">
        <v>1.7757000000000001</v>
      </c>
      <c r="Q23" s="5">
        <v>2.2995999999999999</v>
      </c>
    </row>
    <row r="24" spans="1:17" ht="27.95" customHeight="1">
      <c r="A24" s="3" t="s">
        <v>788</v>
      </c>
      <c r="B24" s="4">
        <v>9066732.1999999993</v>
      </c>
      <c r="C24" s="4">
        <v>8826879.3200000003</v>
      </c>
      <c r="D24" s="4">
        <v>8549213.4000000004</v>
      </c>
      <c r="E24" s="4">
        <v>6647896.6600000001</v>
      </c>
      <c r="F24" s="4">
        <v>30328.16</v>
      </c>
      <c r="G24" s="4">
        <v>35467.629999999997</v>
      </c>
      <c r="H24" s="4">
        <v>-284842.96999999997</v>
      </c>
      <c r="I24" s="4">
        <v>-281062.26</v>
      </c>
      <c r="J24" s="4">
        <v>315171.13</v>
      </c>
      <c r="K24" s="4">
        <v>316529.89</v>
      </c>
      <c r="L24" s="5">
        <v>-3.3317999999999999</v>
      </c>
      <c r="M24" s="5">
        <v>-4.2163000000000004</v>
      </c>
      <c r="N24" s="5">
        <v>3.6865999999999999</v>
      </c>
      <c r="O24" s="5">
        <v>4.7483000000000004</v>
      </c>
      <c r="P24" s="5">
        <v>0.35470000000000002</v>
      </c>
      <c r="Q24" s="5">
        <v>0.53210000000000002</v>
      </c>
    </row>
    <row r="25" spans="1:17" ht="27.95" customHeight="1">
      <c r="A25" s="3" t="s">
        <v>789</v>
      </c>
      <c r="B25" s="4">
        <v>888.58</v>
      </c>
      <c r="C25" s="4">
        <v>951</v>
      </c>
      <c r="D25" s="4">
        <v>848.69</v>
      </c>
      <c r="E25" s="4">
        <v>889.48</v>
      </c>
      <c r="F25" s="4">
        <v>33.32</v>
      </c>
      <c r="G25" s="4">
        <v>42.63</v>
      </c>
      <c r="H25" s="4">
        <v>-0.54</v>
      </c>
      <c r="I25" s="4">
        <v>-0.4</v>
      </c>
      <c r="J25" s="4">
        <v>33.86</v>
      </c>
      <c r="K25" s="4">
        <v>43.03</v>
      </c>
      <c r="L25" s="5">
        <v>-6.3399999999999998E-2</v>
      </c>
      <c r="M25" s="5">
        <v>-4.5100000000000001E-2</v>
      </c>
      <c r="N25" s="5">
        <v>3.9891999999999999</v>
      </c>
      <c r="O25" s="5">
        <v>4.8247999999999998</v>
      </c>
      <c r="P25" s="5">
        <v>3.9258000000000002</v>
      </c>
      <c r="Q25" s="5">
        <v>4.7797000000000001</v>
      </c>
    </row>
    <row r="26" spans="1:17" ht="27.95" customHeight="1">
      <c r="A26" s="3" t="s">
        <v>790</v>
      </c>
      <c r="B26" s="4">
        <v>845.96</v>
      </c>
      <c r="C26" s="4">
        <v>951</v>
      </c>
      <c r="D26" s="4">
        <v>833.05</v>
      </c>
      <c r="E26" s="4">
        <v>889.48</v>
      </c>
      <c r="F26" s="4">
        <v>32.75</v>
      </c>
      <c r="G26" s="4">
        <v>42.63</v>
      </c>
      <c r="H26" s="4">
        <v>-0.39</v>
      </c>
      <c r="I26" s="4">
        <v>-0.4</v>
      </c>
      <c r="J26" s="4">
        <v>33.14</v>
      </c>
      <c r="K26" s="4">
        <v>43.03</v>
      </c>
      <c r="L26" s="5">
        <v>-4.65E-2</v>
      </c>
      <c r="M26" s="5">
        <v>-4.5100000000000001E-2</v>
      </c>
      <c r="N26" s="5">
        <v>3.9782999999999999</v>
      </c>
      <c r="O26" s="5">
        <v>4.8247999999999998</v>
      </c>
      <c r="P26" s="5">
        <v>3.9318</v>
      </c>
      <c r="Q26" s="5">
        <v>4.7797000000000001</v>
      </c>
    </row>
    <row r="27" spans="1:17" ht="27.95" hidden="1" customHeight="1">
      <c r="A27" s="3" t="s">
        <v>791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794</v>
      </c>
      <c r="B31" s="4">
        <v>42.62</v>
      </c>
      <c r="C31" s="4">
        <v>0</v>
      </c>
      <c r="D31" s="4">
        <v>15.65</v>
      </c>
      <c r="E31" s="4">
        <v>0</v>
      </c>
      <c r="F31" s="4">
        <v>0.56000000000000005</v>
      </c>
      <c r="G31" s="4">
        <v>0</v>
      </c>
      <c r="H31" s="4">
        <v>-0.15</v>
      </c>
      <c r="I31" s="4">
        <v>0</v>
      </c>
      <c r="J31" s="4">
        <v>0.71</v>
      </c>
      <c r="K31" s="4">
        <v>0</v>
      </c>
      <c r="L31" s="5">
        <v>-0.96120000000000005</v>
      </c>
      <c r="M31" s="5">
        <v>0</v>
      </c>
      <c r="N31" s="5">
        <v>4.5677000000000003</v>
      </c>
      <c r="O31" s="5">
        <v>0</v>
      </c>
      <c r="P31" s="5">
        <v>3.6065</v>
      </c>
      <c r="Q31" s="5">
        <v>0</v>
      </c>
    </row>
    <row r="32" spans="1:17" ht="27.95" hidden="1" customHeight="1">
      <c r="A32" s="3" t="s">
        <v>781</v>
      </c>
      <c r="B32" s="4">
        <v>21.09</v>
      </c>
      <c r="C32" s="4">
        <v>0</v>
      </c>
      <c r="D32" s="4">
        <v>14.97</v>
      </c>
      <c r="E32" s="4">
        <v>0</v>
      </c>
      <c r="F32" s="4">
        <v>0.54</v>
      </c>
      <c r="G32" s="4">
        <v>0</v>
      </c>
      <c r="H32" s="4">
        <v>-0.15</v>
      </c>
      <c r="I32" s="4">
        <v>0</v>
      </c>
      <c r="J32" s="4">
        <v>0.69</v>
      </c>
      <c r="K32" s="4">
        <v>0</v>
      </c>
      <c r="L32" s="5">
        <v>-0.97119999999999995</v>
      </c>
      <c r="M32" s="5">
        <v>0</v>
      </c>
      <c r="N32" s="5">
        <v>4.6032999999999999</v>
      </c>
      <c r="O32" s="5">
        <v>0</v>
      </c>
      <c r="P32" s="5">
        <v>3.6320999999999999</v>
      </c>
      <c r="Q32" s="5">
        <v>0</v>
      </c>
    </row>
    <row r="33" spans="1:17" ht="27.95" hidden="1" customHeight="1">
      <c r="A33" s="3" t="s">
        <v>782</v>
      </c>
      <c r="B33" s="4">
        <v>21.53</v>
      </c>
      <c r="C33" s="4">
        <v>0</v>
      </c>
      <c r="D33" s="4">
        <v>0.68</v>
      </c>
      <c r="E33" s="4">
        <v>0</v>
      </c>
      <c r="F33" s="4">
        <v>0.02</v>
      </c>
      <c r="G33" s="4">
        <v>0</v>
      </c>
      <c r="H33" s="4">
        <v>-0.01</v>
      </c>
      <c r="I33" s="4">
        <v>0</v>
      </c>
      <c r="J33" s="4">
        <v>0.03</v>
      </c>
      <c r="K33" s="4">
        <v>0</v>
      </c>
      <c r="L33" s="5">
        <v>-0.74099999999999999</v>
      </c>
      <c r="M33" s="5">
        <v>0</v>
      </c>
      <c r="N33" s="5">
        <v>3.7871000000000001</v>
      </c>
      <c r="O33" s="5">
        <v>0</v>
      </c>
      <c r="P33" s="5">
        <v>3.0461</v>
      </c>
      <c r="Q33" s="5">
        <v>0</v>
      </c>
    </row>
    <row r="34" spans="1:17" ht="27.95" hidden="1" customHeight="1">
      <c r="A34" s="3" t="s">
        <v>783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795</v>
      </c>
      <c r="B36" s="4">
        <f t="shared" ref="B36:K36" si="0">B25-B26</f>
        <v>42.620000000000005</v>
      </c>
      <c r="C36" s="4">
        <f t="shared" si="0"/>
        <v>0</v>
      </c>
      <c r="D36" s="4">
        <f t="shared" si="0"/>
        <v>15.6400000000001</v>
      </c>
      <c r="E36" s="4">
        <f t="shared" si="0"/>
        <v>0</v>
      </c>
      <c r="F36" s="4">
        <f t="shared" si="0"/>
        <v>0.57000000000000028</v>
      </c>
      <c r="G36" s="4">
        <f t="shared" si="0"/>
        <v>0</v>
      </c>
      <c r="H36" s="4">
        <f t="shared" si="0"/>
        <v>-0.15000000000000002</v>
      </c>
      <c r="I36" s="4">
        <f t="shared" si="0"/>
        <v>0</v>
      </c>
      <c r="J36" s="4">
        <f t="shared" si="0"/>
        <v>0.71999999999999886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27.95" customHeight="1">
      <c r="A37" s="3" t="s">
        <v>796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</row>
    <row r="38" spans="1:17" ht="27.95" hidden="1" customHeight="1">
      <c r="A38" s="3" t="s">
        <v>797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spans="1:17" ht="27.95" hidden="1" customHeight="1">
      <c r="A39" s="3" t="s">
        <v>798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spans="1:17" ht="27.95" hidden="1" customHeight="1">
      <c r="A40" s="3" t="s">
        <v>799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800</v>
      </c>
      <c r="B41" s="4">
        <v>134356.88</v>
      </c>
      <c r="C41" s="4">
        <v>58913.13</v>
      </c>
      <c r="D41" s="4">
        <v>189555.22</v>
      </c>
      <c r="E41" s="4">
        <v>154249.03</v>
      </c>
      <c r="F41" s="4">
        <v>-251.66</v>
      </c>
      <c r="G41" s="4">
        <v>-241.67</v>
      </c>
      <c r="H41" s="4">
        <v>-8963.75</v>
      </c>
      <c r="I41" s="4">
        <v>-9243.93</v>
      </c>
      <c r="J41" s="4">
        <v>8712.09</v>
      </c>
      <c r="K41" s="4">
        <v>9002.26</v>
      </c>
      <c r="L41" s="5">
        <v>-4.7287999999999997</v>
      </c>
      <c r="M41" s="5">
        <v>-5.9764999999999997</v>
      </c>
      <c r="N41" s="5">
        <v>4.5960999999999999</v>
      </c>
      <c r="O41" s="5">
        <v>5.8201999999999998</v>
      </c>
      <c r="P41" s="5">
        <v>-0.1328</v>
      </c>
      <c r="Q41" s="5">
        <v>-0.15620000000000001</v>
      </c>
    </row>
    <row r="42" spans="1:17" ht="27.95" customHeight="1">
      <c r="A42" s="3" t="s">
        <v>801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ht="27.95" customHeight="1">
      <c r="A43" s="3" t="s">
        <v>802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ht="27.95" customHeight="1">
      <c r="A44" s="3" t="s">
        <v>803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27.95" customHeight="1">
      <c r="A46" s="3" t="s">
        <v>805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ht="27.95" customHeight="1">
      <c r="A47" s="3" t="s">
        <v>806</v>
      </c>
      <c r="B47" s="4">
        <v>8477931.0600000005</v>
      </c>
      <c r="C47" s="4">
        <v>7852187.5300000003</v>
      </c>
      <c r="D47" s="4">
        <v>8721561.3699999992</v>
      </c>
      <c r="E47" s="4">
        <v>7525571.7599999998</v>
      </c>
      <c r="F47" s="4">
        <v>25912.38</v>
      </c>
      <c r="G47" s="4">
        <v>28536.62</v>
      </c>
      <c r="H47" s="4">
        <v>389441.13</v>
      </c>
      <c r="I47" s="4">
        <v>406949.65</v>
      </c>
      <c r="J47" s="4">
        <v>-363528.75</v>
      </c>
      <c r="K47" s="4">
        <v>-378413.03</v>
      </c>
      <c r="L47" s="5">
        <v>4.4653</v>
      </c>
      <c r="M47" s="5">
        <v>5.3928000000000003</v>
      </c>
      <c r="N47" s="5">
        <v>-4.1681999999999997</v>
      </c>
      <c r="O47" s="5">
        <v>-5.0145999999999997</v>
      </c>
      <c r="P47" s="5">
        <v>0.29709999999999998</v>
      </c>
      <c r="Q47" s="5">
        <v>0.37819999999999998</v>
      </c>
    </row>
    <row r="48" spans="1:17" ht="27.95" customHeight="1">
      <c r="A48" s="3" t="s">
        <v>807</v>
      </c>
      <c r="B48" s="4">
        <v>8340562.4900000002</v>
      </c>
      <c r="C48" s="4">
        <v>7561819.7000000002</v>
      </c>
      <c r="D48" s="4">
        <v>8514472.8399999999</v>
      </c>
      <c r="E48" s="4">
        <v>7176423.0199999996</v>
      </c>
      <c r="F48" s="4">
        <v>50469.05</v>
      </c>
      <c r="G48" s="4">
        <v>55101.39</v>
      </c>
      <c r="H48" s="4">
        <v>378495.93</v>
      </c>
      <c r="I48" s="4">
        <v>388524.22</v>
      </c>
      <c r="J48" s="4">
        <v>-328026.88</v>
      </c>
      <c r="K48" s="4">
        <v>-333422.83</v>
      </c>
      <c r="L48" s="5">
        <v>4.4452999999999996</v>
      </c>
      <c r="M48" s="5">
        <v>5.3990999999999998</v>
      </c>
      <c r="N48" s="5">
        <v>-3.8525999999999998</v>
      </c>
      <c r="O48" s="5">
        <v>-4.6334</v>
      </c>
      <c r="P48" s="5">
        <v>0.5927</v>
      </c>
      <c r="Q48" s="5">
        <v>0.76570000000000005</v>
      </c>
    </row>
    <row r="49" spans="1:17" ht="27.95" customHeight="1">
      <c r="A49" s="3" t="s">
        <v>808</v>
      </c>
      <c r="B49" s="4">
        <v>8340562.4900000002</v>
      </c>
      <c r="C49" s="4">
        <v>7561819.7000000002</v>
      </c>
      <c r="D49" s="4">
        <v>8514472.8399999999</v>
      </c>
      <c r="E49" s="4">
        <v>7176423.0199999996</v>
      </c>
      <c r="F49" s="4">
        <v>50469.05</v>
      </c>
      <c r="G49" s="4">
        <v>55101.39</v>
      </c>
      <c r="H49" s="4">
        <v>378495.93</v>
      </c>
      <c r="I49" s="4">
        <v>388524.22</v>
      </c>
      <c r="J49" s="4">
        <v>-328026.88</v>
      </c>
      <c r="K49" s="4">
        <v>-333422.83</v>
      </c>
      <c r="L49" s="5">
        <v>4.4452999999999996</v>
      </c>
      <c r="M49" s="5">
        <v>5.3990999999999998</v>
      </c>
      <c r="N49" s="5">
        <v>-3.8525999999999998</v>
      </c>
      <c r="O49" s="5">
        <v>-4.6334</v>
      </c>
      <c r="P49" s="5">
        <v>0.5927</v>
      </c>
      <c r="Q49" s="5">
        <v>0.76570000000000005</v>
      </c>
    </row>
    <row r="50" spans="1:17" ht="27.95" customHeight="1">
      <c r="A50" s="3" t="s">
        <v>809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ht="27.95" customHeight="1">
      <c r="A51" s="3" t="s">
        <v>781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782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810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812</v>
      </c>
      <c r="B56" s="4">
        <v>8340562.4900000002</v>
      </c>
      <c r="C56" s="4">
        <v>7561819.7000000002</v>
      </c>
      <c r="D56" s="4">
        <v>8514472.8399999999</v>
      </c>
      <c r="E56" s="4">
        <v>7176423.0199999996</v>
      </c>
      <c r="F56" s="4">
        <v>50469.05</v>
      </c>
      <c r="G56" s="4">
        <v>55101.39</v>
      </c>
      <c r="H56" s="4">
        <v>378495.93</v>
      </c>
      <c r="I56" s="4">
        <v>388524.22</v>
      </c>
      <c r="J56" s="4">
        <v>-328026.88</v>
      </c>
      <c r="K56" s="4">
        <v>-333422.83</v>
      </c>
      <c r="L56" s="5">
        <v>4.4452999999999996</v>
      </c>
      <c r="M56" s="5">
        <v>5.3990999999999998</v>
      </c>
      <c r="N56" s="5">
        <v>-3.8525999999999998</v>
      </c>
      <c r="O56" s="5">
        <v>-4.6334</v>
      </c>
      <c r="P56" s="5">
        <v>0.5927</v>
      </c>
      <c r="Q56" s="5">
        <v>0.76570000000000005</v>
      </c>
    </row>
    <row r="57" spans="1:17" ht="27.95" customHeight="1">
      <c r="A57" s="3" t="s">
        <v>813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781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782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783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810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815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816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ht="27.95" customHeight="1">
      <c r="A66" s="3" t="s">
        <v>817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818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819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820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</row>
    <row r="70" spans="1:17" ht="27.95" customHeight="1">
      <c r="A70" s="3" t="s">
        <v>821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spans="1:17" ht="27.95" customHeight="1">
      <c r="A71" s="3" t="s">
        <v>822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27.95" customHeight="1">
      <c r="A72" s="3" t="s">
        <v>823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ht="27.95" customHeight="1">
      <c r="A73" s="3" t="s">
        <v>824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27.95" customHeight="1">
      <c r="A74" s="3" t="s">
        <v>825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spans="1:17" ht="27.95" customHeight="1">
      <c r="A75" s="3" t="s">
        <v>826</v>
      </c>
      <c r="B75" s="4">
        <v>137368.57</v>
      </c>
      <c r="C75" s="4">
        <v>290367.83</v>
      </c>
      <c r="D75" s="4">
        <v>207088.53</v>
      </c>
      <c r="E75" s="4">
        <v>349148.73</v>
      </c>
      <c r="F75" s="4">
        <v>2662.2</v>
      </c>
      <c r="G75" s="4">
        <v>4648.4799999999996</v>
      </c>
      <c r="H75" s="4">
        <v>10945.2</v>
      </c>
      <c r="I75" s="4">
        <v>18425.419999999998</v>
      </c>
      <c r="J75" s="4">
        <v>-8283</v>
      </c>
      <c r="K75" s="4">
        <v>-13776.95</v>
      </c>
      <c r="L75" s="5">
        <v>5.2853000000000003</v>
      </c>
      <c r="M75" s="5">
        <v>5.2628000000000004</v>
      </c>
      <c r="N75" s="5">
        <v>-3.9996999999999998</v>
      </c>
      <c r="O75" s="5">
        <v>-3.9350999999999998</v>
      </c>
      <c r="P75" s="5">
        <v>1.2855000000000001</v>
      </c>
      <c r="Q75" s="5">
        <v>1.3277000000000001</v>
      </c>
    </row>
    <row r="76" spans="1:17" ht="27.95" customHeight="1">
      <c r="A76" s="3" t="s">
        <v>827</v>
      </c>
      <c r="B76" s="4">
        <v>137368.57</v>
      </c>
      <c r="C76" s="4">
        <v>290367.83</v>
      </c>
      <c r="D76" s="4">
        <v>207088.53</v>
      </c>
      <c r="E76" s="4">
        <v>349148.73</v>
      </c>
      <c r="F76" s="4">
        <v>2662.2</v>
      </c>
      <c r="G76" s="4">
        <v>4648.4799999999996</v>
      </c>
      <c r="H76" s="4">
        <v>10945.2</v>
      </c>
      <c r="I76" s="4">
        <v>18425.419999999998</v>
      </c>
      <c r="J76" s="4">
        <v>-8283</v>
      </c>
      <c r="K76" s="4">
        <v>-13776.95</v>
      </c>
      <c r="L76" s="5">
        <v>5.2853000000000003</v>
      </c>
      <c r="M76" s="5">
        <v>5.2628000000000004</v>
      </c>
      <c r="N76" s="5">
        <v>-3.9996999999999998</v>
      </c>
      <c r="O76" s="5">
        <v>-3.9350999999999998</v>
      </c>
      <c r="P76" s="5">
        <v>1.2855000000000001</v>
      </c>
      <c r="Q76" s="5">
        <v>1.3277000000000001</v>
      </c>
    </row>
    <row r="77" spans="1:17" ht="27.95" customHeight="1">
      <c r="A77" s="3" t="s">
        <v>828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</row>
    <row r="78" spans="1:17" ht="27.95" customHeight="1">
      <c r="A78" s="3" t="s">
        <v>829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27.95" customHeight="1">
      <c r="A79" s="3" t="s">
        <v>830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27.95" customHeight="1">
      <c r="A80" s="3" t="s">
        <v>831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27.95" customHeight="1">
      <c r="A81" s="3" t="s">
        <v>832</v>
      </c>
      <c r="B81" s="4" t="s">
        <v>769</v>
      </c>
      <c r="C81" s="4" t="s">
        <v>769</v>
      </c>
      <c r="D81" s="4" t="s">
        <v>769</v>
      </c>
      <c r="E81" s="4" t="s">
        <v>769</v>
      </c>
      <c r="F81" s="4">
        <v>-27218.87</v>
      </c>
      <c r="G81" s="4">
        <v>-31213.25</v>
      </c>
      <c r="H81" s="4" t="s">
        <v>769</v>
      </c>
      <c r="I81" s="4" t="s">
        <v>769</v>
      </c>
      <c r="J81" s="4" t="s">
        <v>769</v>
      </c>
      <c r="K81" s="4" t="s">
        <v>769</v>
      </c>
      <c r="L81" s="4" t="s">
        <v>769</v>
      </c>
      <c r="M81" s="4" t="s">
        <v>769</v>
      </c>
      <c r="N81" s="4" t="s">
        <v>769</v>
      </c>
      <c r="O81" s="4" t="s">
        <v>769</v>
      </c>
      <c r="P81" s="4" t="s">
        <v>769</v>
      </c>
      <c r="Q81" s="4" t="s">
        <v>769</v>
      </c>
    </row>
    <row r="82" spans="1:17" ht="27.95" customHeight="1">
      <c r="A82" s="3" t="s">
        <v>833</v>
      </c>
      <c r="B82" s="4">
        <v>0</v>
      </c>
      <c r="C82" s="4">
        <v>0</v>
      </c>
      <c r="D82" s="4">
        <v>0</v>
      </c>
      <c r="E82" s="4">
        <v>0</v>
      </c>
      <c r="F82" s="4">
        <v>-27218.87</v>
      </c>
      <c r="G82" s="4">
        <v>-31213.25</v>
      </c>
      <c r="H82" s="4">
        <v>0</v>
      </c>
      <c r="I82" s="4">
        <v>0</v>
      </c>
      <c r="J82" s="4">
        <v>-27218.87</v>
      </c>
      <c r="K82" s="4">
        <v>-31213.25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27.95" customHeight="1">
      <c r="A83" s="3" t="s">
        <v>834</v>
      </c>
      <c r="B83" s="4">
        <v>0</v>
      </c>
      <c r="C83" s="4">
        <v>0</v>
      </c>
      <c r="D83" s="4">
        <v>0</v>
      </c>
      <c r="E83" s="4">
        <v>0</v>
      </c>
      <c r="F83" s="4">
        <v>-27218.87</v>
      </c>
      <c r="G83" s="4">
        <v>-31213.25</v>
      </c>
      <c r="H83" s="4">
        <v>0</v>
      </c>
      <c r="I83" s="4">
        <v>0</v>
      </c>
      <c r="J83" s="4">
        <v>-27218.87</v>
      </c>
      <c r="K83" s="4">
        <v>-31213.25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27.95" customHeight="1">
      <c r="A84" s="3" t="s">
        <v>835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837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ht="27.95" customHeight="1">
      <c r="A87" s="3" t="s">
        <v>838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839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27.95" customHeight="1">
      <c r="A89" s="3" t="s">
        <v>836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840</v>
      </c>
      <c r="B90" s="4" t="s">
        <v>769</v>
      </c>
      <c r="C90" s="4" t="s">
        <v>769</v>
      </c>
      <c r="D90" s="4" t="s">
        <v>769</v>
      </c>
      <c r="E90" s="4" t="s">
        <v>769</v>
      </c>
      <c r="F90" s="4">
        <v>11887.45</v>
      </c>
      <c r="G90" s="4">
        <v>9993.56</v>
      </c>
      <c r="H90" s="4" t="s">
        <v>769</v>
      </c>
      <c r="I90" s="4" t="s">
        <v>769</v>
      </c>
      <c r="J90" s="4" t="s">
        <v>769</v>
      </c>
      <c r="K90" s="4" t="s">
        <v>769</v>
      </c>
      <c r="L90" s="4" t="s">
        <v>769</v>
      </c>
      <c r="M90" s="4" t="s">
        <v>769</v>
      </c>
      <c r="N90" s="4" t="s">
        <v>769</v>
      </c>
      <c r="O90" s="4" t="s">
        <v>769</v>
      </c>
      <c r="P90" s="5">
        <v>0.3276</v>
      </c>
      <c r="Q90" s="5">
        <v>0.41149999999999998</v>
      </c>
    </row>
    <row r="91" spans="1:17" ht="27.95" customHeight="1">
      <c r="A91" s="3" t="s">
        <v>841</v>
      </c>
      <c r="B91" s="4">
        <v>3250090.44</v>
      </c>
      <c r="C91" s="4">
        <v>2447237.5699999998</v>
      </c>
      <c r="D91" s="4">
        <v>3462805.24</v>
      </c>
      <c r="E91" s="4">
        <v>2421832.7799999998</v>
      </c>
      <c r="F91" s="4">
        <v>10547.65</v>
      </c>
      <c r="G91" s="4">
        <v>9662.08</v>
      </c>
      <c r="H91" s="4" t="s">
        <v>769</v>
      </c>
      <c r="I91" s="4" t="s">
        <v>769</v>
      </c>
      <c r="J91" s="4" t="s">
        <v>769</v>
      </c>
      <c r="K91" s="4" t="s">
        <v>769</v>
      </c>
      <c r="L91" s="4" t="s">
        <v>769</v>
      </c>
      <c r="M91" s="4" t="s">
        <v>769</v>
      </c>
      <c r="N91" s="4" t="s">
        <v>769</v>
      </c>
      <c r="O91" s="4" t="s">
        <v>769</v>
      </c>
      <c r="P91" s="5">
        <v>0.30459999999999998</v>
      </c>
      <c r="Q91" s="5">
        <v>0.39789999999999998</v>
      </c>
    </row>
    <row r="92" spans="1:17" ht="27.95" customHeight="1">
      <c r="A92" s="3" t="s">
        <v>842</v>
      </c>
      <c r="B92" s="4">
        <v>3250090.44</v>
      </c>
      <c r="C92" s="4">
        <v>2447237.5699999998</v>
      </c>
      <c r="D92" s="4">
        <v>3462805.24</v>
      </c>
      <c r="E92" s="4">
        <v>2421832.7799999998</v>
      </c>
      <c r="F92" s="4">
        <v>10547.65</v>
      </c>
      <c r="G92" s="4">
        <v>9662.08</v>
      </c>
      <c r="H92" s="4" t="s">
        <v>769</v>
      </c>
      <c r="I92" s="4" t="s">
        <v>769</v>
      </c>
      <c r="J92" s="4" t="s">
        <v>769</v>
      </c>
      <c r="K92" s="4" t="s">
        <v>769</v>
      </c>
      <c r="L92" s="4" t="s">
        <v>769</v>
      </c>
      <c r="M92" s="4" t="s">
        <v>769</v>
      </c>
      <c r="N92" s="4" t="s">
        <v>769</v>
      </c>
      <c r="O92" s="4" t="s">
        <v>769</v>
      </c>
      <c r="P92" s="5">
        <v>0.30459999999999998</v>
      </c>
      <c r="Q92" s="5">
        <v>0.39789999999999998</v>
      </c>
    </row>
    <row r="93" spans="1:17" ht="27.95" customHeight="1">
      <c r="A93" s="3" t="s">
        <v>813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769</v>
      </c>
      <c r="I93" s="4" t="s">
        <v>769</v>
      </c>
      <c r="J93" s="4" t="s">
        <v>769</v>
      </c>
      <c r="K93" s="4" t="s">
        <v>769</v>
      </c>
      <c r="L93" s="4" t="s">
        <v>769</v>
      </c>
      <c r="M93" s="4" t="s">
        <v>769</v>
      </c>
      <c r="N93" s="4" t="s">
        <v>769</v>
      </c>
      <c r="O93" s="4" t="s">
        <v>769</v>
      </c>
      <c r="P93" s="5">
        <v>0</v>
      </c>
      <c r="Q93" s="5">
        <v>0</v>
      </c>
    </row>
    <row r="94" spans="1:17" ht="27.95" customHeight="1">
      <c r="A94" s="3" t="s">
        <v>814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769</v>
      </c>
      <c r="I94" s="4" t="s">
        <v>769</v>
      </c>
      <c r="J94" s="4" t="s">
        <v>769</v>
      </c>
      <c r="K94" s="4" t="s">
        <v>769</v>
      </c>
      <c r="L94" s="4" t="s">
        <v>769</v>
      </c>
      <c r="M94" s="4" t="s">
        <v>769</v>
      </c>
      <c r="N94" s="4" t="s">
        <v>769</v>
      </c>
      <c r="O94" s="4" t="s">
        <v>769</v>
      </c>
      <c r="P94" s="5">
        <v>0</v>
      </c>
      <c r="Q94" s="5">
        <v>0</v>
      </c>
    </row>
    <row r="95" spans="1:17" ht="27.95" customHeight="1">
      <c r="A95" s="3" t="s">
        <v>843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769</v>
      </c>
      <c r="I95" s="4" t="s">
        <v>769</v>
      </c>
      <c r="J95" s="4" t="s">
        <v>769</v>
      </c>
      <c r="K95" s="4" t="s">
        <v>769</v>
      </c>
      <c r="L95" s="4" t="s">
        <v>769</v>
      </c>
      <c r="M95" s="4" t="s">
        <v>769</v>
      </c>
      <c r="N95" s="4" t="s">
        <v>769</v>
      </c>
      <c r="O95" s="4" t="s">
        <v>769</v>
      </c>
      <c r="P95" s="5">
        <v>0</v>
      </c>
      <c r="Q95" s="5">
        <v>0</v>
      </c>
    </row>
    <row r="96" spans="1:17" ht="27.95" customHeight="1">
      <c r="A96" s="3" t="s">
        <v>844</v>
      </c>
      <c r="B96" s="4">
        <v>538131.98</v>
      </c>
      <c r="C96" s="4">
        <v>22816.74</v>
      </c>
      <c r="D96" s="4">
        <v>554908.54</v>
      </c>
      <c r="E96" s="4">
        <v>27981.22</v>
      </c>
      <c r="F96" s="4">
        <v>1339.8</v>
      </c>
      <c r="G96" s="4">
        <v>331.48</v>
      </c>
      <c r="H96" s="4" t="s">
        <v>769</v>
      </c>
      <c r="I96" s="4" t="s">
        <v>769</v>
      </c>
      <c r="J96" s="4" t="s">
        <v>769</v>
      </c>
      <c r="K96" s="4" t="s">
        <v>769</v>
      </c>
      <c r="L96" s="4" t="s">
        <v>769</v>
      </c>
      <c r="M96" s="4" t="s">
        <v>769</v>
      </c>
      <c r="N96" s="4" t="s">
        <v>769</v>
      </c>
      <c r="O96" s="4" t="s">
        <v>769</v>
      </c>
      <c r="P96" s="5">
        <v>0.2414</v>
      </c>
      <c r="Q96" s="5">
        <v>1.1814</v>
      </c>
    </row>
    <row r="97" spans="1:17" ht="27.95" customHeight="1">
      <c r="A97" s="3" t="s">
        <v>842</v>
      </c>
      <c r="B97" s="4">
        <v>538131.98</v>
      </c>
      <c r="C97" s="4">
        <v>22816.74</v>
      </c>
      <c r="D97" s="4">
        <v>554908.54</v>
      </c>
      <c r="E97" s="4">
        <v>27981.22</v>
      </c>
      <c r="F97" s="4">
        <v>1339.8</v>
      </c>
      <c r="G97" s="4">
        <v>331.48</v>
      </c>
      <c r="H97" s="4" t="s">
        <v>769</v>
      </c>
      <c r="I97" s="4" t="s">
        <v>769</v>
      </c>
      <c r="J97" s="4" t="s">
        <v>769</v>
      </c>
      <c r="K97" s="4" t="s">
        <v>769</v>
      </c>
      <c r="L97" s="4" t="s">
        <v>769</v>
      </c>
      <c r="M97" s="4" t="s">
        <v>769</v>
      </c>
      <c r="N97" s="4" t="s">
        <v>769</v>
      </c>
      <c r="O97" s="4" t="s">
        <v>769</v>
      </c>
      <c r="P97" s="5">
        <v>0.2414</v>
      </c>
      <c r="Q97" s="5">
        <v>1.1814</v>
      </c>
    </row>
    <row r="98" spans="1:17" ht="27.95" customHeight="1">
      <c r="A98" s="3" t="s">
        <v>813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769</v>
      </c>
      <c r="I98" s="4" t="s">
        <v>769</v>
      </c>
      <c r="J98" s="4" t="s">
        <v>769</v>
      </c>
      <c r="K98" s="4" t="s">
        <v>769</v>
      </c>
      <c r="L98" s="4" t="s">
        <v>769</v>
      </c>
      <c r="M98" s="4" t="s">
        <v>769</v>
      </c>
      <c r="N98" s="4" t="s">
        <v>769</v>
      </c>
      <c r="O98" s="4" t="s">
        <v>769</v>
      </c>
      <c r="P98" s="5">
        <v>0</v>
      </c>
      <c r="Q98" s="5">
        <v>0</v>
      </c>
    </row>
    <row r="99" spans="1:17" ht="27.95" customHeight="1">
      <c r="A99" s="3" t="s">
        <v>814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769</v>
      </c>
      <c r="I99" s="4" t="s">
        <v>769</v>
      </c>
      <c r="J99" s="4" t="s">
        <v>769</v>
      </c>
      <c r="K99" s="4" t="s">
        <v>769</v>
      </c>
      <c r="L99" s="4" t="s">
        <v>769</v>
      </c>
      <c r="M99" s="4" t="s">
        <v>769</v>
      </c>
      <c r="N99" s="4" t="s">
        <v>769</v>
      </c>
      <c r="O99" s="4" t="s">
        <v>769</v>
      </c>
      <c r="P99" s="5">
        <v>0</v>
      </c>
      <c r="Q99" s="5">
        <v>0</v>
      </c>
    </row>
    <row r="100" spans="1:17" ht="27.95" customHeight="1">
      <c r="A100" s="3" t="s">
        <v>843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769</v>
      </c>
      <c r="I100" s="4" t="s">
        <v>769</v>
      </c>
      <c r="J100" s="4" t="s">
        <v>769</v>
      </c>
      <c r="K100" s="4" t="s">
        <v>769</v>
      </c>
      <c r="L100" s="4" t="s">
        <v>769</v>
      </c>
      <c r="M100" s="4" t="s">
        <v>769</v>
      </c>
      <c r="N100" s="4" t="s">
        <v>769</v>
      </c>
      <c r="O100" s="4" t="s">
        <v>769</v>
      </c>
      <c r="P100" s="5">
        <v>0</v>
      </c>
      <c r="Q100" s="5">
        <v>0</v>
      </c>
    </row>
    <row r="101" spans="1:17" ht="27.95" customHeight="1">
      <c r="A101" s="3" t="s">
        <v>845</v>
      </c>
      <c r="B101" s="4" t="s">
        <v>769</v>
      </c>
      <c r="C101" s="4" t="s">
        <v>769</v>
      </c>
      <c r="D101" s="4" t="s">
        <v>769</v>
      </c>
      <c r="E101" s="4" t="s">
        <v>769</v>
      </c>
      <c r="F101" s="4">
        <v>0</v>
      </c>
      <c r="G101" s="4">
        <v>0</v>
      </c>
      <c r="H101" s="4">
        <v>0</v>
      </c>
      <c r="I101" s="4">
        <v>0</v>
      </c>
      <c r="J101" s="4" t="s">
        <v>769</v>
      </c>
      <c r="K101" s="4" t="s">
        <v>769</v>
      </c>
      <c r="L101" s="4" t="s">
        <v>769</v>
      </c>
      <c r="M101" s="4" t="s">
        <v>769</v>
      </c>
      <c r="N101" s="4" t="s">
        <v>769</v>
      </c>
      <c r="O101" s="4" t="s">
        <v>769</v>
      </c>
      <c r="P101" s="4" t="s">
        <v>769</v>
      </c>
      <c r="Q101" s="4" t="s">
        <v>769</v>
      </c>
    </row>
    <row r="102" spans="1:17" ht="27.95" customHeight="1">
      <c r="A102" s="3" t="s">
        <v>846</v>
      </c>
      <c r="B102" s="4" t="s">
        <v>769</v>
      </c>
      <c r="C102" s="4" t="s">
        <v>769</v>
      </c>
      <c r="D102" s="4" t="s">
        <v>769</v>
      </c>
      <c r="E102" s="4" t="s">
        <v>769</v>
      </c>
      <c r="F102" s="4">
        <v>-7798.63</v>
      </c>
      <c r="G102" s="4">
        <v>-5265.47</v>
      </c>
      <c r="H102" s="4">
        <v>-11887.45</v>
      </c>
      <c r="I102" s="4">
        <v>-9993.56</v>
      </c>
      <c r="J102" s="4">
        <v>4088.82</v>
      </c>
      <c r="K102" s="4">
        <v>4728.08</v>
      </c>
      <c r="L102" s="4" t="s">
        <v>769</v>
      </c>
      <c r="M102" s="4" t="s">
        <v>769</v>
      </c>
      <c r="N102" s="4" t="s">
        <v>769</v>
      </c>
      <c r="O102" s="4" t="s">
        <v>769</v>
      </c>
      <c r="P102" s="4" t="s">
        <v>769</v>
      </c>
      <c r="Q102" s="4" t="s">
        <v>769</v>
      </c>
    </row>
    <row r="103" spans="1:17" ht="27.95" customHeight="1">
      <c r="A103" s="3" t="s">
        <v>847</v>
      </c>
      <c r="B103" s="4">
        <v>96348.77</v>
      </c>
      <c r="C103" s="4">
        <v>102070.72</v>
      </c>
      <c r="D103" s="4">
        <v>180053.02</v>
      </c>
      <c r="E103" s="4">
        <v>141342.60999999999</v>
      </c>
      <c r="F103" s="4">
        <v>4136.93</v>
      </c>
      <c r="G103" s="4">
        <v>4774.79</v>
      </c>
      <c r="H103" s="4">
        <v>0</v>
      </c>
      <c r="I103" s="4">
        <v>0</v>
      </c>
      <c r="J103" s="4">
        <v>4136.93</v>
      </c>
      <c r="K103" s="4">
        <v>4774.79</v>
      </c>
      <c r="L103" s="5">
        <v>0</v>
      </c>
      <c r="M103" s="5">
        <v>0</v>
      </c>
      <c r="N103" s="5">
        <v>2.2976000000000001</v>
      </c>
      <c r="O103" s="5">
        <v>3.3689</v>
      </c>
      <c r="P103" s="5">
        <v>2.2976000000000001</v>
      </c>
      <c r="Q103" s="5">
        <v>3.3689</v>
      </c>
    </row>
    <row r="104" spans="1:17" ht="27.95" customHeight="1">
      <c r="A104" s="3" t="s">
        <v>848</v>
      </c>
      <c r="B104" s="4">
        <v>-695278.47</v>
      </c>
      <c r="C104" s="4">
        <v>-662822.69999999995</v>
      </c>
      <c r="D104" s="4">
        <v>-607784.16</v>
      </c>
      <c r="E104" s="4">
        <v>-604587.64</v>
      </c>
      <c r="F104" s="4">
        <v>-48.11</v>
      </c>
      <c r="G104" s="4">
        <v>-46.7</v>
      </c>
      <c r="H104" s="4">
        <v>0</v>
      </c>
      <c r="I104" s="4">
        <v>0</v>
      </c>
      <c r="J104" s="4">
        <v>-48.11</v>
      </c>
      <c r="K104" s="4">
        <v>-46.7</v>
      </c>
      <c r="L104" s="5">
        <v>0</v>
      </c>
      <c r="M104" s="5">
        <v>0</v>
      </c>
      <c r="N104" s="5">
        <v>7.9000000000000008E-3</v>
      </c>
      <c r="O104" s="5">
        <v>7.7000000000000002E-3</v>
      </c>
      <c r="P104" s="5">
        <v>7.9000000000000008E-3</v>
      </c>
      <c r="Q104" s="5">
        <v>7.7000000000000002E-3</v>
      </c>
    </row>
    <row r="105" spans="1:17" ht="27.95" customHeight="1">
      <c r="A105" s="3" t="s">
        <v>849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</row>
    <row r="106" spans="1:17" ht="27.95" customHeight="1">
      <c r="A106" s="3" t="s">
        <v>850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</row>
    <row r="107" spans="1:17" ht="27.95" customHeight="1">
      <c r="A107" s="3" t="s">
        <v>851</v>
      </c>
      <c r="B107" s="4">
        <v>0</v>
      </c>
      <c r="C107" s="4">
        <v>0</v>
      </c>
      <c r="D107" s="4">
        <v>0</v>
      </c>
      <c r="E107" s="4">
        <v>0</v>
      </c>
      <c r="F107" s="4">
        <v>-11887.45</v>
      </c>
      <c r="G107" s="4">
        <v>-9993.56</v>
      </c>
      <c r="H107" s="4">
        <v>-11887.45</v>
      </c>
      <c r="I107" s="4">
        <v>-9993.56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215" t="s">
        <v>853</v>
      </c>
      <c r="B108" s="1216"/>
      <c r="C108" s="1216"/>
      <c r="D108" s="1216"/>
      <c r="E108" s="1216"/>
      <c r="F108" s="1216"/>
      <c r="G108" s="1216"/>
      <c r="H108" s="1216"/>
      <c r="I108" s="1216"/>
      <c r="J108" s="1216"/>
      <c r="K108" s="1216"/>
      <c r="L108" s="1216"/>
      <c r="M108" s="1216"/>
      <c r="N108" s="1216"/>
      <c r="O108" s="1216"/>
      <c r="P108" s="1216"/>
      <c r="Q108" s="1216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41">
    <tabColor theme="2" tint="-9.9978637043366805E-2"/>
  </sheetPr>
  <dimension ref="A1:Q108"/>
  <sheetViews>
    <sheetView workbookViewId="0">
      <pane xSplit="1" ySplit="4" topLeftCell="B104" activePane="bottomRight" state="frozen"/>
      <selection pane="topRight"/>
      <selection pane="bottomLeft"/>
      <selection pane="bottomRight" activeCell="C118" sqref="C118"/>
    </sheetView>
  </sheetViews>
  <sheetFormatPr defaultColWidth="9" defaultRowHeight="13.5"/>
  <cols>
    <col min="1" max="1" width="46.3984375" style="1" customWidth="1"/>
    <col min="2" max="4" width="23.1328125" style="1" customWidth="1"/>
    <col min="5" max="5" width="22.86328125" style="1" customWidth="1"/>
    <col min="6" max="6" width="18.46484375" style="1" customWidth="1"/>
    <col min="7" max="11" width="21.59765625" style="1" customWidth="1"/>
    <col min="12" max="12" width="12.265625" style="1" customWidth="1"/>
    <col min="13" max="13" width="14" style="1" customWidth="1"/>
    <col min="14" max="14" width="12.265625" style="1" customWidth="1"/>
    <col min="15" max="15" width="14" style="1" customWidth="1"/>
    <col min="16" max="16" width="12.265625" style="1" customWidth="1"/>
    <col min="17" max="17" width="14" style="1" customWidth="1"/>
    <col min="18" max="16384" width="9" style="1"/>
  </cols>
  <sheetData>
    <row r="1" spans="1:17" ht="27.95" customHeight="1">
      <c r="A1" s="1218" t="s">
        <v>757</v>
      </c>
      <c r="B1" s="1216"/>
      <c r="C1" s="1216"/>
      <c r="D1" s="1216"/>
      <c r="E1" s="1216"/>
      <c r="F1" s="1216"/>
      <c r="G1" s="1216"/>
      <c r="H1" s="1216"/>
      <c r="I1" s="1216"/>
      <c r="J1" s="1216"/>
      <c r="K1" s="1216"/>
      <c r="L1" s="1216"/>
      <c r="M1" s="1216"/>
      <c r="N1" s="1216"/>
      <c r="O1" s="1216"/>
      <c r="P1" s="1216"/>
      <c r="Q1" s="1216"/>
    </row>
    <row r="2" spans="1:17" ht="20.100000000000001" customHeight="1">
      <c r="A2" s="1219" t="s">
        <v>758</v>
      </c>
      <c r="B2" s="1216"/>
      <c r="C2" s="1216"/>
      <c r="D2" s="1216"/>
      <c r="E2" s="1216"/>
      <c r="F2" s="1216"/>
      <c r="G2" s="1216"/>
      <c r="H2" s="1216"/>
      <c r="I2" s="1216"/>
      <c r="J2" s="1216"/>
      <c r="K2" s="1216"/>
      <c r="L2" s="1216"/>
      <c r="M2" s="1216"/>
      <c r="N2" s="1216"/>
      <c r="O2" s="1216"/>
      <c r="P2" s="1216"/>
      <c r="Q2" s="1216"/>
    </row>
    <row r="3" spans="1:17" ht="30" customHeight="1">
      <c r="A3" s="1217" t="s">
        <v>759</v>
      </c>
      <c r="B3" s="1217" t="s">
        <v>760</v>
      </c>
      <c r="C3" s="1217"/>
      <c r="D3" s="1217" t="s">
        <v>761</v>
      </c>
      <c r="E3" s="1217"/>
      <c r="F3" s="1217" t="s">
        <v>305</v>
      </c>
      <c r="G3" s="1217"/>
      <c r="H3" s="1217" t="s">
        <v>762</v>
      </c>
      <c r="I3" s="1217"/>
      <c r="J3" s="1217" t="s">
        <v>763</v>
      </c>
      <c r="K3" s="1217"/>
      <c r="L3" s="1217" t="s">
        <v>764</v>
      </c>
      <c r="M3" s="1217"/>
      <c r="N3" s="1217" t="s">
        <v>765</v>
      </c>
      <c r="O3" s="1217"/>
      <c r="P3" s="1217" t="s">
        <v>766</v>
      </c>
      <c r="Q3" s="1217"/>
    </row>
    <row r="4" spans="1:17" ht="30" customHeight="1">
      <c r="A4" s="1217"/>
      <c r="B4" s="2" t="s">
        <v>767</v>
      </c>
      <c r="C4" s="2" t="s">
        <v>695</v>
      </c>
      <c r="D4" s="2" t="s">
        <v>767</v>
      </c>
      <c r="E4" s="2" t="s">
        <v>695</v>
      </c>
      <c r="F4" s="2" t="s">
        <v>767</v>
      </c>
      <c r="G4" s="2" t="s">
        <v>695</v>
      </c>
      <c r="H4" s="2" t="s">
        <v>767</v>
      </c>
      <c r="I4" s="2" t="s">
        <v>695</v>
      </c>
      <c r="J4" s="2" t="s">
        <v>767</v>
      </c>
      <c r="K4" s="2" t="s">
        <v>695</v>
      </c>
      <c r="L4" s="2" t="s">
        <v>767</v>
      </c>
      <c r="M4" s="2" t="s">
        <v>695</v>
      </c>
      <c r="N4" s="2" t="s">
        <v>767</v>
      </c>
      <c r="O4" s="2" t="s">
        <v>695</v>
      </c>
      <c r="P4" s="2" t="s">
        <v>767</v>
      </c>
      <c r="Q4" s="2" t="s">
        <v>695</v>
      </c>
    </row>
    <row r="5" spans="1:17" ht="27.95" customHeight="1">
      <c r="A5" s="3" t="s">
        <v>768</v>
      </c>
      <c r="B5" s="4" t="s">
        <v>769</v>
      </c>
      <c r="C5" s="4" t="s">
        <v>769</v>
      </c>
      <c r="D5" s="4" t="s">
        <v>769</v>
      </c>
      <c r="E5" s="4" t="s">
        <v>769</v>
      </c>
      <c r="F5" s="4">
        <v>157294.31</v>
      </c>
      <c r="G5" s="4">
        <v>247735.89</v>
      </c>
      <c r="H5" s="4" t="s">
        <v>769</v>
      </c>
      <c r="I5" s="4" t="s">
        <v>769</v>
      </c>
      <c r="J5" s="4" t="s">
        <v>769</v>
      </c>
      <c r="K5" s="4" t="s">
        <v>769</v>
      </c>
      <c r="L5" s="4" t="s">
        <v>769</v>
      </c>
      <c r="M5" s="4" t="s">
        <v>769</v>
      </c>
      <c r="N5" s="4" t="s">
        <v>769</v>
      </c>
      <c r="O5" s="4" t="s">
        <v>769</v>
      </c>
      <c r="P5" s="4" t="s">
        <v>769</v>
      </c>
      <c r="Q5" s="4" t="s">
        <v>769</v>
      </c>
    </row>
    <row r="6" spans="1:17" ht="27.95" customHeight="1">
      <c r="A6" s="3" t="s">
        <v>770</v>
      </c>
      <c r="B6" s="4">
        <v>181105212.44999999</v>
      </c>
      <c r="C6" s="4">
        <v>93325954.310000002</v>
      </c>
      <c r="D6" s="4">
        <v>183158328.03999999</v>
      </c>
      <c r="E6" s="4">
        <v>81399093.609999999</v>
      </c>
      <c r="F6" s="4">
        <v>454639.79</v>
      </c>
      <c r="G6" s="4">
        <v>-1533783.31</v>
      </c>
      <c r="H6" s="4">
        <v>-2978453.99</v>
      </c>
      <c r="I6" s="4">
        <v>-1533783.31</v>
      </c>
      <c r="J6" s="4">
        <v>3433093.78</v>
      </c>
      <c r="K6" s="4">
        <v>0</v>
      </c>
      <c r="L6" s="5">
        <v>-1.6262000000000001</v>
      </c>
      <c r="M6" s="5">
        <v>-1.8791</v>
      </c>
      <c r="N6" s="5">
        <v>1.8744000000000001</v>
      </c>
      <c r="O6" s="5">
        <v>0</v>
      </c>
      <c r="P6" s="5">
        <v>0.2482</v>
      </c>
      <c r="Q6" s="5">
        <v>-1.8791</v>
      </c>
    </row>
    <row r="7" spans="1:17" ht="27.95" customHeight="1">
      <c r="A7" s="3" t="s">
        <v>771</v>
      </c>
      <c r="B7" s="4">
        <v>403188.14</v>
      </c>
      <c r="C7" s="4">
        <v>0</v>
      </c>
      <c r="D7" s="4">
        <v>153980.18</v>
      </c>
      <c r="E7" s="4">
        <v>99401.76</v>
      </c>
      <c r="F7" s="4">
        <v>828.04</v>
      </c>
      <c r="G7" s="4">
        <v>-791.4</v>
      </c>
      <c r="H7" s="4">
        <v>-1940.34</v>
      </c>
      <c r="I7" s="4">
        <v>-791.4</v>
      </c>
      <c r="J7" s="4">
        <v>2768.38</v>
      </c>
      <c r="K7" s="4">
        <v>0</v>
      </c>
      <c r="L7" s="5">
        <v>-1.2601</v>
      </c>
      <c r="M7" s="5">
        <v>-0.79400000000000004</v>
      </c>
      <c r="N7" s="5">
        <v>1.7979000000000001</v>
      </c>
      <c r="O7" s="5">
        <v>0</v>
      </c>
      <c r="P7" s="5">
        <v>0.53779999999999994</v>
      </c>
      <c r="Q7" s="5">
        <v>-0.79400000000000004</v>
      </c>
    </row>
    <row r="8" spans="1:17" ht="27.95" customHeight="1">
      <c r="A8" s="3" t="s">
        <v>772</v>
      </c>
      <c r="B8" s="4">
        <v>403188.14</v>
      </c>
      <c r="C8" s="4">
        <v>0</v>
      </c>
      <c r="D8" s="4">
        <v>153980.18</v>
      </c>
      <c r="E8" s="4">
        <v>99401.76</v>
      </c>
      <c r="F8" s="4">
        <v>828.04</v>
      </c>
      <c r="G8" s="4">
        <v>-791.4</v>
      </c>
      <c r="H8" s="4">
        <v>-1940.34</v>
      </c>
      <c r="I8" s="4">
        <v>-791.4</v>
      </c>
      <c r="J8" s="4">
        <v>2768.38</v>
      </c>
      <c r="K8" s="4">
        <v>0</v>
      </c>
      <c r="L8" s="5">
        <v>-1.2601</v>
      </c>
      <c r="M8" s="5">
        <v>-0.79400000000000004</v>
      </c>
      <c r="N8" s="5">
        <v>1.7979000000000001</v>
      </c>
      <c r="O8" s="5">
        <v>0</v>
      </c>
      <c r="P8" s="5">
        <v>0.53779999999999994</v>
      </c>
      <c r="Q8" s="5">
        <v>-0.79400000000000004</v>
      </c>
    </row>
    <row r="9" spans="1:17" ht="27.95" customHeight="1">
      <c r="A9" s="3" t="s">
        <v>773</v>
      </c>
      <c r="B9" s="4">
        <v>403188.14</v>
      </c>
      <c r="C9" s="4">
        <v>0</v>
      </c>
      <c r="D9" s="4">
        <v>153980.18</v>
      </c>
      <c r="E9" s="4">
        <v>99401.76</v>
      </c>
      <c r="F9" s="4">
        <v>828.04</v>
      </c>
      <c r="G9" s="4">
        <v>-791.4</v>
      </c>
      <c r="H9" s="4">
        <v>-1940.34</v>
      </c>
      <c r="I9" s="4">
        <v>-791.4</v>
      </c>
      <c r="J9" s="4">
        <v>2768.38</v>
      </c>
      <c r="K9" s="4">
        <v>0</v>
      </c>
      <c r="L9" s="5">
        <v>-1.2601</v>
      </c>
      <c r="M9" s="5">
        <v>-0.79400000000000004</v>
      </c>
      <c r="N9" s="5">
        <v>1.7979000000000001</v>
      </c>
      <c r="O9" s="5">
        <v>0</v>
      </c>
      <c r="P9" s="5">
        <v>0.53779999999999994</v>
      </c>
      <c r="Q9" s="5">
        <v>-0.79400000000000004</v>
      </c>
    </row>
    <row r="10" spans="1:17" ht="27.95" customHeight="1">
      <c r="A10" s="3" t="s">
        <v>774</v>
      </c>
      <c r="B10" s="4">
        <v>203188.14</v>
      </c>
      <c r="C10" s="4">
        <v>0</v>
      </c>
      <c r="D10" s="4">
        <v>98328.13</v>
      </c>
      <c r="E10" s="4">
        <v>99237.83</v>
      </c>
      <c r="F10" s="4">
        <v>748.29</v>
      </c>
      <c r="G10" s="4">
        <v>-788.15</v>
      </c>
      <c r="H10" s="4">
        <v>-1052.3699999999999</v>
      </c>
      <c r="I10" s="4">
        <v>-788.15</v>
      </c>
      <c r="J10" s="4">
        <v>1800.65</v>
      </c>
      <c r="K10" s="4">
        <v>0</v>
      </c>
      <c r="L10" s="5">
        <v>-1.0703</v>
      </c>
      <c r="M10" s="5">
        <v>-0.79200000000000004</v>
      </c>
      <c r="N10" s="5">
        <v>1.8312999999999999</v>
      </c>
      <c r="O10" s="5">
        <v>0</v>
      </c>
      <c r="P10" s="5">
        <v>0.76100000000000001</v>
      </c>
      <c r="Q10" s="5">
        <v>-0.79200000000000004</v>
      </c>
    </row>
    <row r="11" spans="1:17" ht="27.95" hidden="1" customHeight="1">
      <c r="A11" s="3" t="s">
        <v>775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780</v>
      </c>
      <c r="B16" s="4">
        <v>200000</v>
      </c>
      <c r="C16" s="4">
        <v>0</v>
      </c>
      <c r="D16" s="4">
        <v>55652.05</v>
      </c>
      <c r="E16" s="4">
        <v>163.93</v>
      </c>
      <c r="F16" s="4">
        <v>79.760000000000005</v>
      </c>
      <c r="G16" s="4">
        <v>-3.25</v>
      </c>
      <c r="H16" s="4">
        <v>-887.97</v>
      </c>
      <c r="I16" s="4">
        <v>-3.25</v>
      </c>
      <c r="J16" s="4">
        <v>967.73</v>
      </c>
      <c r="K16" s="4">
        <v>0</v>
      </c>
      <c r="L16" s="5">
        <v>-1.5955999999999999</v>
      </c>
      <c r="M16" s="5">
        <v>-1.9787999999999999</v>
      </c>
      <c r="N16" s="5">
        <v>1.7388999999999999</v>
      </c>
      <c r="O16" s="5">
        <v>0</v>
      </c>
      <c r="P16" s="5">
        <v>0.14330000000000001</v>
      </c>
      <c r="Q16" s="5">
        <v>-1.9787999999999999</v>
      </c>
    </row>
    <row r="17" spans="1:17" ht="27.95" hidden="1" customHeight="1">
      <c r="A17" s="3" t="s">
        <v>781</v>
      </c>
      <c r="B17" s="4">
        <v>200000</v>
      </c>
      <c r="C17" s="4">
        <v>0</v>
      </c>
      <c r="D17" s="4">
        <v>55652.05</v>
      </c>
      <c r="E17" s="4">
        <v>136.61000000000001</v>
      </c>
      <c r="F17" s="4">
        <v>79.760000000000005</v>
      </c>
      <c r="G17" s="4">
        <v>-3.47</v>
      </c>
      <c r="H17" s="4">
        <v>-887.97</v>
      </c>
      <c r="I17" s="4">
        <v>-2.69</v>
      </c>
      <c r="J17" s="4">
        <v>967.73</v>
      </c>
      <c r="K17" s="4">
        <v>-0.78</v>
      </c>
      <c r="L17" s="5">
        <v>-1.5955999999999999</v>
      </c>
      <c r="M17" s="5">
        <v>-1.9649000000000001</v>
      </c>
      <c r="N17" s="5">
        <v>1.7388999999999999</v>
      </c>
      <c r="O17" s="5">
        <v>-0.56620000000000004</v>
      </c>
      <c r="P17" s="5">
        <v>0.14330000000000001</v>
      </c>
      <c r="Q17" s="5">
        <v>-2.5310999999999999</v>
      </c>
    </row>
    <row r="18" spans="1:17" ht="27.95" hidden="1" customHeight="1">
      <c r="A18" s="3" t="s">
        <v>782</v>
      </c>
      <c r="B18" s="4">
        <v>0</v>
      </c>
      <c r="C18" s="4">
        <v>0</v>
      </c>
      <c r="D18" s="4">
        <v>0</v>
      </c>
      <c r="E18" s="4">
        <v>27.32</v>
      </c>
      <c r="F18" s="4">
        <v>0</v>
      </c>
      <c r="G18" s="4">
        <v>0.21</v>
      </c>
      <c r="H18" s="4">
        <v>0</v>
      </c>
      <c r="I18" s="4">
        <v>-0.56000000000000005</v>
      </c>
      <c r="J18" s="4">
        <v>0</v>
      </c>
      <c r="K18" s="4">
        <v>0.78</v>
      </c>
      <c r="L18" s="5">
        <v>0</v>
      </c>
      <c r="M18" s="5">
        <v>-2.0480999999999998</v>
      </c>
      <c r="N18" s="5">
        <v>0</v>
      </c>
      <c r="O18" s="5">
        <v>2.8308</v>
      </c>
      <c r="P18" s="5">
        <v>0</v>
      </c>
      <c r="Q18" s="5">
        <v>0.78280000000000005</v>
      </c>
    </row>
    <row r="19" spans="1:17" ht="27.95" hidden="1" customHeight="1">
      <c r="A19" s="3" t="s">
        <v>783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spans="1:17" ht="27.95" customHeight="1">
      <c r="A23" s="3" t="s">
        <v>787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7" ht="27.95" customHeight="1">
      <c r="A24" s="3" t="s">
        <v>788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789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27.95" customHeight="1">
      <c r="A26" s="3" t="s">
        <v>790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ht="27.95" hidden="1" customHeight="1">
      <c r="A27" s="3" t="s">
        <v>791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ht="27.95" hidden="1" customHeight="1">
      <c r="A32" s="3" t="s">
        <v>781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ht="27.95" hidden="1" customHeight="1">
      <c r="A33" s="3" t="s">
        <v>782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ht="27.95" hidden="1" customHeight="1">
      <c r="A34" s="3" t="s">
        <v>783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795</v>
      </c>
      <c r="B36" s="4">
        <f t="shared" ref="B36:K36" si="0">B25-B26</f>
        <v>0</v>
      </c>
      <c r="C36" s="4">
        <f t="shared" si="0"/>
        <v>0</v>
      </c>
      <c r="D36" s="4">
        <f t="shared" si="0"/>
        <v>0</v>
      </c>
      <c r="E36" s="4">
        <f t="shared" si="0"/>
        <v>0</v>
      </c>
      <c r="F36" s="4">
        <f t="shared" si="0"/>
        <v>0</v>
      </c>
      <c r="G36" s="4">
        <f t="shared" si="0"/>
        <v>0</v>
      </c>
      <c r="H36" s="4">
        <f t="shared" si="0"/>
        <v>0</v>
      </c>
      <c r="I36" s="4">
        <f t="shared" si="0"/>
        <v>0</v>
      </c>
      <c r="J36" s="4">
        <f t="shared" si="0"/>
        <v>0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15.75">
      <c r="A37" s="3" t="s">
        <v>796</v>
      </c>
      <c r="B37" s="4">
        <v>87781601.430000007</v>
      </c>
      <c r="C37" s="4">
        <v>85022757.719999999</v>
      </c>
      <c r="D37" s="4">
        <v>79346324.989999995</v>
      </c>
      <c r="E37" s="4">
        <v>72293307.459999993</v>
      </c>
      <c r="F37" s="4">
        <v>317461.77</v>
      </c>
      <c r="G37" s="4">
        <v>-1368117.6</v>
      </c>
      <c r="H37" s="4">
        <v>-1092147.8600000001</v>
      </c>
      <c r="I37" s="4">
        <v>-1368117.6</v>
      </c>
      <c r="J37" s="4">
        <v>1409609.63</v>
      </c>
      <c r="K37" s="4">
        <v>0</v>
      </c>
      <c r="L37" s="5">
        <v>-1.3764000000000001</v>
      </c>
      <c r="M37" s="5">
        <v>-1.8873</v>
      </c>
      <c r="N37" s="5">
        <v>1.7765</v>
      </c>
      <c r="O37" s="5">
        <v>0</v>
      </c>
      <c r="P37" s="5">
        <v>0.40010000000000001</v>
      </c>
      <c r="Q37" s="5">
        <v>-1.8873</v>
      </c>
    </row>
    <row r="38" spans="1:17" ht="15.75">
      <c r="A38" s="3" t="s">
        <v>797</v>
      </c>
      <c r="B38" s="4">
        <v>54851174.780000001</v>
      </c>
      <c r="C38" s="4">
        <v>45666669.859999999</v>
      </c>
      <c r="D38" s="4">
        <v>51378953.280000001</v>
      </c>
      <c r="E38" s="4">
        <v>52371488.609999999</v>
      </c>
      <c r="F38" s="4">
        <v>303632.18</v>
      </c>
      <c r="G38" s="4">
        <v>-920147.26</v>
      </c>
      <c r="H38" s="4">
        <v>-558504.68999999994</v>
      </c>
      <c r="I38" s="4">
        <v>-920147.26</v>
      </c>
      <c r="J38" s="4">
        <v>862136.87</v>
      </c>
      <c r="K38" s="4">
        <v>0</v>
      </c>
      <c r="L38" s="5">
        <v>-1.087</v>
      </c>
      <c r="M38" s="5">
        <v>-1.7522</v>
      </c>
      <c r="N38" s="5">
        <v>1.6779999999999999</v>
      </c>
      <c r="O38" s="5">
        <v>0</v>
      </c>
      <c r="P38" s="5">
        <v>0.59099999999999997</v>
      </c>
      <c r="Q38" s="5">
        <v>-1.7522</v>
      </c>
    </row>
    <row r="39" spans="1:17" ht="15.75">
      <c r="A39" s="3" t="s">
        <v>798</v>
      </c>
      <c r="B39" s="4">
        <v>32930426.640000001</v>
      </c>
      <c r="C39" s="4">
        <v>39356087.850000001</v>
      </c>
      <c r="D39" s="4">
        <v>27967371.710000001</v>
      </c>
      <c r="E39" s="4">
        <v>19921818.850000001</v>
      </c>
      <c r="F39" s="4">
        <v>13829.59</v>
      </c>
      <c r="G39" s="4">
        <v>-447970.34</v>
      </c>
      <c r="H39" s="4">
        <v>-533643.17000000004</v>
      </c>
      <c r="I39" s="4">
        <v>-447970.34</v>
      </c>
      <c r="J39" s="4">
        <v>547472.75</v>
      </c>
      <c r="K39" s="4">
        <v>0</v>
      </c>
      <c r="L39" s="5">
        <v>-1.9080999999999999</v>
      </c>
      <c r="M39" s="5">
        <v>-2.2425000000000002</v>
      </c>
      <c r="N39" s="5">
        <v>1.9575</v>
      </c>
      <c r="O39" s="5">
        <v>0</v>
      </c>
      <c r="P39" s="5">
        <v>4.9399999999999999E-2</v>
      </c>
      <c r="Q39" s="5">
        <v>-2.2425000000000002</v>
      </c>
    </row>
    <row r="40" spans="1:17" ht="15.75">
      <c r="A40" s="3" t="s">
        <v>799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15.75">
      <c r="A41" s="3" t="s">
        <v>800</v>
      </c>
      <c r="B41" s="4">
        <v>0</v>
      </c>
      <c r="C41" s="4">
        <v>0</v>
      </c>
      <c r="D41" s="4">
        <v>0</v>
      </c>
      <c r="E41" s="4">
        <v>0</v>
      </c>
      <c r="F41" s="4">
        <v>-146.44999999999999</v>
      </c>
      <c r="G41" s="4">
        <v>-307.64</v>
      </c>
      <c r="H41" s="4">
        <v>-146.44999999999999</v>
      </c>
      <c r="I41" s="4">
        <v>-307.64</v>
      </c>
      <c r="J41" s="4">
        <v>0</v>
      </c>
      <c r="K41" s="4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spans="1:17" ht="27.95" customHeight="1">
      <c r="A42" s="3" t="s">
        <v>801</v>
      </c>
      <c r="B42" s="4">
        <v>1012425.1</v>
      </c>
      <c r="C42" s="4">
        <v>8303196.5999999996</v>
      </c>
      <c r="D42" s="4">
        <v>3458676.17</v>
      </c>
      <c r="E42" s="4">
        <v>9006384.3900000006</v>
      </c>
      <c r="F42" s="4">
        <v>-6036.06</v>
      </c>
      <c r="G42" s="4">
        <v>-164566.66</v>
      </c>
      <c r="H42" s="4">
        <v>-59037.55</v>
      </c>
      <c r="I42" s="4">
        <v>-164566.66</v>
      </c>
      <c r="J42" s="4">
        <v>53001.48</v>
      </c>
      <c r="K42" s="4">
        <v>0</v>
      </c>
      <c r="L42" s="5">
        <v>-1.7069000000000001</v>
      </c>
      <c r="M42" s="5">
        <v>-1.8222</v>
      </c>
      <c r="N42" s="5">
        <v>1.5324</v>
      </c>
      <c r="O42" s="5">
        <v>0</v>
      </c>
      <c r="P42" s="5">
        <v>-0.17449999999999999</v>
      </c>
      <c r="Q42" s="5">
        <v>-1.8222</v>
      </c>
    </row>
    <row r="43" spans="1:17" ht="27.95" customHeight="1">
      <c r="A43" s="3" t="s">
        <v>802</v>
      </c>
      <c r="B43" s="4">
        <v>91907997.780000001</v>
      </c>
      <c r="C43" s="4">
        <v>0</v>
      </c>
      <c r="D43" s="4">
        <v>100199346.69</v>
      </c>
      <c r="E43" s="4">
        <v>0</v>
      </c>
      <c r="F43" s="4">
        <v>142532.49</v>
      </c>
      <c r="G43" s="4">
        <v>0</v>
      </c>
      <c r="H43" s="4">
        <v>-1825181.8</v>
      </c>
      <c r="I43" s="4">
        <v>0</v>
      </c>
      <c r="J43" s="4">
        <v>1967714.29</v>
      </c>
      <c r="K43" s="4">
        <v>0</v>
      </c>
      <c r="L43" s="5">
        <v>-1.8216000000000001</v>
      </c>
      <c r="M43" s="5">
        <v>0</v>
      </c>
      <c r="N43" s="5">
        <v>1.9638</v>
      </c>
      <c r="O43" s="5">
        <v>0</v>
      </c>
      <c r="P43" s="5">
        <v>0.14219999999999999</v>
      </c>
      <c r="Q43" s="5">
        <v>0</v>
      </c>
    </row>
    <row r="44" spans="1:17" ht="27.95" customHeight="1">
      <c r="A44" s="3" t="s">
        <v>803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27.95" customHeight="1">
      <c r="A46" s="3" t="s">
        <v>805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ht="27.95" customHeight="1">
      <c r="A47" s="3" t="s">
        <v>806</v>
      </c>
      <c r="B47" s="4">
        <v>235147336.05000001</v>
      </c>
      <c r="C47" s="4">
        <v>210286227.41</v>
      </c>
      <c r="D47" s="4">
        <v>226860739</v>
      </c>
      <c r="E47" s="4">
        <v>187770244.74000001</v>
      </c>
      <c r="F47" s="4">
        <v>634313.28</v>
      </c>
      <c r="G47" s="4">
        <v>2108386.66</v>
      </c>
      <c r="H47" s="4">
        <v>4536582</v>
      </c>
      <c r="I47" s="4">
        <v>4239587.1399999997</v>
      </c>
      <c r="J47" s="4">
        <v>-3902268.72</v>
      </c>
      <c r="K47" s="4">
        <v>-2131200.48</v>
      </c>
      <c r="L47" s="5">
        <v>1.9997</v>
      </c>
      <c r="M47" s="5">
        <v>2.2517</v>
      </c>
      <c r="N47" s="5">
        <v>-1.7201</v>
      </c>
      <c r="O47" s="5">
        <v>-1.1318999999999999</v>
      </c>
      <c r="P47" s="5">
        <v>0.314</v>
      </c>
      <c r="Q47" s="5">
        <v>1.1641999999999999</v>
      </c>
    </row>
    <row r="48" spans="1:17" ht="27.95" customHeight="1">
      <c r="A48" s="3" t="s">
        <v>807</v>
      </c>
      <c r="B48" s="4">
        <v>20040632.719999999</v>
      </c>
      <c r="C48" s="4">
        <v>44766428.049999997</v>
      </c>
      <c r="D48" s="4">
        <v>26187727.559999999</v>
      </c>
      <c r="E48" s="4">
        <v>39601993.700000003</v>
      </c>
      <c r="F48" s="4">
        <v>48125.2</v>
      </c>
      <c r="G48" s="4">
        <v>548484.49</v>
      </c>
      <c r="H48" s="4">
        <v>287093.71000000002</v>
      </c>
      <c r="I48" s="4">
        <v>548484.49</v>
      </c>
      <c r="J48" s="4">
        <v>-238968.51</v>
      </c>
      <c r="K48" s="4">
        <v>0</v>
      </c>
      <c r="L48" s="5">
        <v>1.0963000000000001</v>
      </c>
      <c r="M48" s="5">
        <v>1.3812</v>
      </c>
      <c r="N48" s="5">
        <v>-0.91249999999999998</v>
      </c>
      <c r="O48" s="5">
        <v>0</v>
      </c>
      <c r="P48" s="5">
        <v>0.18379999999999999</v>
      </c>
      <c r="Q48" s="5">
        <v>1.3812</v>
      </c>
    </row>
    <row r="49" spans="1:17" ht="27.95" customHeight="1">
      <c r="A49" s="3" t="s">
        <v>808</v>
      </c>
      <c r="B49" s="4">
        <v>0</v>
      </c>
      <c r="C49" s="4">
        <v>0</v>
      </c>
      <c r="D49" s="4">
        <v>0</v>
      </c>
      <c r="E49" s="4">
        <v>7513.93</v>
      </c>
      <c r="F49" s="4">
        <v>24.37</v>
      </c>
      <c r="G49" s="4">
        <v>-193.35</v>
      </c>
      <c r="H49" s="4">
        <v>24.37</v>
      </c>
      <c r="I49" s="4">
        <v>137.46</v>
      </c>
      <c r="J49" s="4">
        <v>0</v>
      </c>
      <c r="K49" s="4">
        <v>-330.82</v>
      </c>
      <c r="L49" s="5">
        <v>0</v>
      </c>
      <c r="M49" s="5">
        <v>1.8245</v>
      </c>
      <c r="N49" s="5">
        <v>0</v>
      </c>
      <c r="O49" s="5">
        <v>-4.3906999999999998</v>
      </c>
      <c r="P49" s="5">
        <v>0</v>
      </c>
      <c r="Q49" s="5">
        <v>-2.5661999999999998</v>
      </c>
    </row>
    <row r="50" spans="1:17" ht="27.95" customHeight="1">
      <c r="A50" s="3" t="s">
        <v>809</v>
      </c>
      <c r="B50" s="4">
        <v>0</v>
      </c>
      <c r="C50" s="4">
        <v>0</v>
      </c>
      <c r="D50" s="4">
        <v>0</v>
      </c>
      <c r="E50" s="4">
        <v>7513.93</v>
      </c>
      <c r="F50" s="4">
        <v>24.37</v>
      </c>
      <c r="G50" s="4">
        <v>-193.35</v>
      </c>
      <c r="H50" s="4">
        <v>24.37</v>
      </c>
      <c r="I50" s="4">
        <v>137.46</v>
      </c>
      <c r="J50" s="4">
        <v>0</v>
      </c>
      <c r="K50" s="4">
        <v>-330.82</v>
      </c>
      <c r="L50" s="5">
        <v>0</v>
      </c>
      <c r="M50" s="5">
        <v>1.8245</v>
      </c>
      <c r="N50" s="5">
        <v>0</v>
      </c>
      <c r="O50" s="5">
        <v>-4.3906999999999998</v>
      </c>
      <c r="P50" s="5">
        <v>0</v>
      </c>
      <c r="Q50" s="5">
        <v>-2.5661999999999998</v>
      </c>
    </row>
    <row r="51" spans="1:17" ht="27.95" customHeight="1">
      <c r="A51" s="3" t="s">
        <v>781</v>
      </c>
      <c r="B51" s="4">
        <v>0</v>
      </c>
      <c r="C51" s="4">
        <v>0</v>
      </c>
      <c r="D51" s="4">
        <v>0</v>
      </c>
      <c r="E51" s="4">
        <v>0</v>
      </c>
      <c r="F51" s="4">
        <v>24.37</v>
      </c>
      <c r="G51" s="4">
        <v>137.46</v>
      </c>
      <c r="H51" s="4">
        <v>24.37</v>
      </c>
      <c r="I51" s="4">
        <v>137.46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782</v>
      </c>
      <c r="B52" s="4">
        <v>0</v>
      </c>
      <c r="C52" s="4">
        <v>0</v>
      </c>
      <c r="D52" s="4">
        <v>0</v>
      </c>
      <c r="E52" s="4">
        <v>7513.93</v>
      </c>
      <c r="F52" s="4">
        <v>0</v>
      </c>
      <c r="G52" s="4">
        <v>-330.82</v>
      </c>
      <c r="H52" s="4">
        <v>0</v>
      </c>
      <c r="I52" s="4">
        <v>0</v>
      </c>
      <c r="J52" s="4">
        <v>0</v>
      </c>
      <c r="K52" s="4">
        <v>-330.82</v>
      </c>
      <c r="L52" s="5">
        <v>0</v>
      </c>
      <c r="M52" s="5">
        <v>0</v>
      </c>
      <c r="N52" s="5">
        <v>0</v>
      </c>
      <c r="O52" s="5">
        <v>-4.3906999999999998</v>
      </c>
      <c r="P52" s="5">
        <v>0</v>
      </c>
      <c r="Q52" s="5">
        <v>-4.3906999999999998</v>
      </c>
    </row>
    <row r="53" spans="1:17" ht="27.95" customHeight="1">
      <c r="A53" s="3" t="s">
        <v>783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810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812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ht="27.95" customHeight="1">
      <c r="A57" s="3" t="s">
        <v>813</v>
      </c>
      <c r="B57" s="4">
        <v>20040632.719999999</v>
      </c>
      <c r="C57" s="4">
        <v>44766428.049999997</v>
      </c>
      <c r="D57" s="4">
        <v>26187727.559999999</v>
      </c>
      <c r="E57" s="4">
        <v>39594479.770000003</v>
      </c>
      <c r="F57" s="4">
        <v>48100.82</v>
      </c>
      <c r="G57" s="4">
        <v>548677.85</v>
      </c>
      <c r="H57" s="4">
        <v>287069.33</v>
      </c>
      <c r="I57" s="4">
        <v>548347.03</v>
      </c>
      <c r="J57" s="4">
        <v>-238968.51</v>
      </c>
      <c r="K57" s="4">
        <v>330.82</v>
      </c>
      <c r="L57" s="5">
        <v>1.0962000000000001</v>
      </c>
      <c r="M57" s="5">
        <v>1.3811</v>
      </c>
      <c r="N57" s="5">
        <v>-0.91249999999999998</v>
      </c>
      <c r="O57" s="5">
        <v>8.0000000000000004E-4</v>
      </c>
      <c r="P57" s="5">
        <v>0.1837</v>
      </c>
      <c r="Q57" s="5">
        <v>1.3819999999999999</v>
      </c>
    </row>
    <row r="58" spans="1:17" ht="27.95" customHeight="1">
      <c r="A58" s="3" t="s">
        <v>814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781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782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783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810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815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816</v>
      </c>
      <c r="B65" s="4">
        <v>84045.88</v>
      </c>
      <c r="C65" s="4">
        <v>273502.17</v>
      </c>
      <c r="D65" s="4">
        <v>169974.02</v>
      </c>
      <c r="E65" s="4">
        <v>433446.31</v>
      </c>
      <c r="F65" s="4">
        <v>10576.08</v>
      </c>
      <c r="G65" s="4">
        <v>17903.95</v>
      </c>
      <c r="H65" s="4">
        <v>14060.44</v>
      </c>
      <c r="I65" s="4">
        <v>17903.95</v>
      </c>
      <c r="J65" s="4">
        <v>-3484.36</v>
      </c>
      <c r="K65" s="4">
        <v>0</v>
      </c>
      <c r="L65" s="5">
        <v>8.2721</v>
      </c>
      <c r="M65" s="5">
        <v>4.1193</v>
      </c>
      <c r="N65" s="5">
        <v>-2.0499000000000001</v>
      </c>
      <c r="O65" s="5">
        <v>0</v>
      </c>
      <c r="P65" s="5">
        <v>6.2222</v>
      </c>
      <c r="Q65" s="5">
        <v>4.1193</v>
      </c>
    </row>
    <row r="66" spans="1:17" ht="27.95" customHeight="1">
      <c r="A66" s="3" t="s">
        <v>817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818</v>
      </c>
      <c r="B67" s="4">
        <v>84045.88</v>
      </c>
      <c r="C67" s="4">
        <v>273502.17</v>
      </c>
      <c r="D67" s="4">
        <v>169974.02</v>
      </c>
      <c r="E67" s="4">
        <v>433446.31</v>
      </c>
      <c r="F67" s="4">
        <v>10576.08</v>
      </c>
      <c r="G67" s="4">
        <v>17903.95</v>
      </c>
      <c r="H67" s="4">
        <v>14060.44</v>
      </c>
      <c r="I67" s="4">
        <v>17903.95</v>
      </c>
      <c r="J67" s="4">
        <v>-3484.36</v>
      </c>
      <c r="K67" s="4">
        <v>0</v>
      </c>
      <c r="L67" s="5">
        <v>8.2721</v>
      </c>
      <c r="M67" s="5">
        <v>4.1193</v>
      </c>
      <c r="N67" s="5">
        <v>-2.0499000000000001</v>
      </c>
      <c r="O67" s="5">
        <v>0</v>
      </c>
      <c r="P67" s="5">
        <v>6.2222</v>
      </c>
      <c r="Q67" s="5">
        <v>4.1193</v>
      </c>
    </row>
    <row r="68" spans="1:17" ht="27.95" customHeight="1">
      <c r="A68" s="3" t="s">
        <v>819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820</v>
      </c>
      <c r="B69" s="4">
        <v>40357101.920000002</v>
      </c>
      <c r="C69" s="4">
        <v>32370684.800000001</v>
      </c>
      <c r="D69" s="4">
        <v>37047786.340000004</v>
      </c>
      <c r="E69" s="4">
        <v>25316876.77</v>
      </c>
      <c r="F69" s="4">
        <v>165558.43</v>
      </c>
      <c r="G69" s="4">
        <v>733686.97</v>
      </c>
      <c r="H69" s="4">
        <v>812992.88</v>
      </c>
      <c r="I69" s="4">
        <v>734081.78</v>
      </c>
      <c r="J69" s="4">
        <v>-647434.44999999995</v>
      </c>
      <c r="K69" s="4">
        <v>-394.81</v>
      </c>
      <c r="L69" s="5">
        <v>2.1943999999999999</v>
      </c>
      <c r="M69" s="5">
        <v>2.8917000000000002</v>
      </c>
      <c r="N69" s="5">
        <v>-1.7476</v>
      </c>
      <c r="O69" s="5">
        <v>-1.6000000000000001E-3</v>
      </c>
      <c r="P69" s="5">
        <v>0.44690000000000002</v>
      </c>
      <c r="Q69" s="5">
        <v>2.8900999999999999</v>
      </c>
    </row>
    <row r="70" spans="1:17" ht="27.95" customHeight="1">
      <c r="A70" s="3" t="s">
        <v>821</v>
      </c>
      <c r="B70" s="4">
        <v>4765019.88</v>
      </c>
      <c r="C70" s="4">
        <v>6078684.7999999998</v>
      </c>
      <c r="D70" s="4">
        <v>2510278.89</v>
      </c>
      <c r="E70" s="4">
        <v>3618060.66</v>
      </c>
      <c r="F70" s="4">
        <v>6436.79</v>
      </c>
      <c r="G70" s="4">
        <v>79074.460000000006</v>
      </c>
      <c r="H70" s="4">
        <v>53570.9</v>
      </c>
      <c r="I70" s="4">
        <v>79469.27</v>
      </c>
      <c r="J70" s="4">
        <v>-47134.11</v>
      </c>
      <c r="K70" s="4">
        <v>-394.81</v>
      </c>
      <c r="L70" s="5">
        <v>2.1341000000000001</v>
      </c>
      <c r="M70" s="5">
        <v>2.1905000000000001</v>
      </c>
      <c r="N70" s="5">
        <v>-1.8775999999999999</v>
      </c>
      <c r="O70" s="5">
        <v>-1.09E-2</v>
      </c>
      <c r="P70" s="5">
        <v>0.25640000000000002</v>
      </c>
      <c r="Q70" s="5">
        <v>2.1796000000000002</v>
      </c>
    </row>
    <row r="71" spans="1:17" ht="27.95" customHeight="1">
      <c r="A71" s="3" t="s">
        <v>822</v>
      </c>
      <c r="B71" s="4">
        <v>34830000</v>
      </c>
      <c r="C71" s="4">
        <v>26292000</v>
      </c>
      <c r="D71" s="4">
        <v>34143487.670000002</v>
      </c>
      <c r="E71" s="4">
        <v>21199461.75</v>
      </c>
      <c r="F71" s="4">
        <v>158890.78</v>
      </c>
      <c r="G71" s="4">
        <v>645839.24</v>
      </c>
      <c r="H71" s="4">
        <v>753423.76</v>
      </c>
      <c r="I71" s="4">
        <v>645839.24</v>
      </c>
      <c r="J71" s="4">
        <v>-594532.99</v>
      </c>
      <c r="K71" s="4">
        <v>0</v>
      </c>
      <c r="L71" s="5">
        <v>2.2065999999999999</v>
      </c>
      <c r="M71" s="5">
        <v>3.0381999999999998</v>
      </c>
      <c r="N71" s="5">
        <v>-1.7413000000000001</v>
      </c>
      <c r="O71" s="5">
        <v>0</v>
      </c>
      <c r="P71" s="5">
        <v>0.46539999999999998</v>
      </c>
      <c r="Q71" s="5">
        <v>3.0381999999999998</v>
      </c>
    </row>
    <row r="72" spans="1:17" ht="27.95" customHeight="1">
      <c r="A72" s="3" t="s">
        <v>823</v>
      </c>
      <c r="B72" s="4">
        <v>0</v>
      </c>
      <c r="C72" s="4">
        <v>0</v>
      </c>
      <c r="D72" s="4">
        <v>330956.15999999997</v>
      </c>
      <c r="E72" s="4">
        <v>0</v>
      </c>
      <c r="F72" s="4">
        <v>8358.2900000000009</v>
      </c>
      <c r="G72" s="4">
        <v>14950.74</v>
      </c>
      <c r="H72" s="4">
        <v>13360.77</v>
      </c>
      <c r="I72" s="4">
        <v>14950.74</v>
      </c>
      <c r="J72" s="4">
        <v>-5002.4799999999996</v>
      </c>
      <c r="K72" s="4">
        <v>0</v>
      </c>
      <c r="L72" s="5">
        <v>4.0369999999999999</v>
      </c>
      <c r="M72" s="5">
        <v>0</v>
      </c>
      <c r="N72" s="5">
        <v>-1.5115000000000001</v>
      </c>
      <c r="O72" s="5">
        <v>0</v>
      </c>
      <c r="P72" s="5">
        <v>2.5255000000000001</v>
      </c>
      <c r="Q72" s="5">
        <v>0</v>
      </c>
    </row>
    <row r="73" spans="1:17" ht="27.95" customHeight="1">
      <c r="A73" s="3" t="s">
        <v>824</v>
      </c>
      <c r="B73" s="4">
        <v>34830000</v>
      </c>
      <c r="C73" s="4">
        <v>26292000</v>
      </c>
      <c r="D73" s="4">
        <v>33812531.509999998</v>
      </c>
      <c r="E73" s="4">
        <v>21199461.75</v>
      </c>
      <c r="F73" s="4">
        <v>150532.49</v>
      </c>
      <c r="G73" s="4">
        <v>630888.5</v>
      </c>
      <c r="H73" s="4">
        <v>740062.99</v>
      </c>
      <c r="I73" s="4">
        <v>630888.5</v>
      </c>
      <c r="J73" s="4">
        <v>-589530.5</v>
      </c>
      <c r="K73" s="4">
        <v>0</v>
      </c>
      <c r="L73" s="5">
        <v>2.1886999999999999</v>
      </c>
      <c r="M73" s="5">
        <v>2.9678</v>
      </c>
      <c r="N73" s="5">
        <v>-1.7435</v>
      </c>
      <c r="O73" s="5">
        <v>0</v>
      </c>
      <c r="P73" s="5">
        <v>0.44519999999999998</v>
      </c>
      <c r="Q73" s="5">
        <v>2.9678</v>
      </c>
    </row>
    <row r="74" spans="1:17" ht="27.95" customHeight="1">
      <c r="A74" s="3" t="s">
        <v>825</v>
      </c>
      <c r="B74" s="4">
        <v>762082.05</v>
      </c>
      <c r="C74" s="4">
        <v>0</v>
      </c>
      <c r="D74" s="4">
        <v>394019.79</v>
      </c>
      <c r="E74" s="4">
        <v>499354.36</v>
      </c>
      <c r="F74" s="4">
        <v>230.87</v>
      </c>
      <c r="G74" s="4">
        <v>8773.27</v>
      </c>
      <c r="H74" s="4">
        <v>5998.22</v>
      </c>
      <c r="I74" s="4">
        <v>8773.27</v>
      </c>
      <c r="J74" s="4">
        <v>-5767.35</v>
      </c>
      <c r="K74" s="4">
        <v>0</v>
      </c>
      <c r="L74" s="5">
        <v>1.5223</v>
      </c>
      <c r="M74" s="5">
        <v>1.7521</v>
      </c>
      <c r="N74" s="5">
        <v>-1.4637</v>
      </c>
      <c r="O74" s="5">
        <v>0</v>
      </c>
      <c r="P74" s="5">
        <v>5.8599999999999999E-2</v>
      </c>
      <c r="Q74" s="5">
        <v>1.7521</v>
      </c>
    </row>
    <row r="75" spans="1:17" ht="27.95" customHeight="1">
      <c r="A75" s="3" t="s">
        <v>826</v>
      </c>
      <c r="B75" s="4">
        <v>173185138.03</v>
      </c>
      <c r="C75" s="4">
        <v>130341919.19</v>
      </c>
      <c r="D75" s="4">
        <v>160926411.63</v>
      </c>
      <c r="E75" s="4">
        <v>119522152.34999999</v>
      </c>
      <c r="F75" s="4">
        <v>449254.44</v>
      </c>
      <c r="G75" s="4">
        <v>838596.53</v>
      </c>
      <c r="H75" s="4">
        <v>3422434.97</v>
      </c>
      <c r="I75" s="4">
        <v>2926337.22</v>
      </c>
      <c r="J75" s="4">
        <v>-2973180.53</v>
      </c>
      <c r="K75" s="4">
        <v>-2087740.69</v>
      </c>
      <c r="L75" s="5">
        <v>2.1267</v>
      </c>
      <c r="M75" s="5">
        <v>2.4417</v>
      </c>
      <c r="N75" s="5">
        <v>-1.8474999999999999</v>
      </c>
      <c r="O75" s="5">
        <v>-1.742</v>
      </c>
      <c r="P75" s="5">
        <v>0.2792</v>
      </c>
      <c r="Q75" s="5">
        <v>0.69969999999999999</v>
      </c>
    </row>
    <row r="76" spans="1:17" ht="27.95" customHeight="1">
      <c r="A76" s="3" t="s">
        <v>827</v>
      </c>
      <c r="B76" s="4">
        <v>64172085.060000002</v>
      </c>
      <c r="C76" s="4">
        <v>47237880.990000002</v>
      </c>
      <c r="D76" s="4">
        <v>69347307.140000001</v>
      </c>
      <c r="E76" s="4">
        <v>47674070.390000001</v>
      </c>
      <c r="F76" s="4">
        <v>114028.5</v>
      </c>
      <c r="G76" s="4">
        <v>272188.57</v>
      </c>
      <c r="H76" s="4">
        <v>1349352.74</v>
      </c>
      <c r="I76" s="4">
        <v>1085230.8899999999</v>
      </c>
      <c r="J76" s="4">
        <v>-1235324.24</v>
      </c>
      <c r="K76" s="4">
        <v>-813042.32</v>
      </c>
      <c r="L76" s="5">
        <v>1.9458</v>
      </c>
      <c r="M76" s="5">
        <v>2.2700999999999998</v>
      </c>
      <c r="N76" s="5">
        <v>-1.7814000000000001</v>
      </c>
      <c r="O76" s="5">
        <v>-1.7008000000000001</v>
      </c>
      <c r="P76" s="5">
        <v>0.16439999999999999</v>
      </c>
      <c r="Q76" s="5">
        <v>0.56940000000000002</v>
      </c>
    </row>
    <row r="77" spans="1:17" ht="27.95" customHeight="1">
      <c r="A77" s="3" t="s">
        <v>828</v>
      </c>
      <c r="B77" s="4">
        <v>109013052.97</v>
      </c>
      <c r="C77" s="4">
        <v>83104038.200000003</v>
      </c>
      <c r="D77" s="4">
        <v>91579104.489999995</v>
      </c>
      <c r="E77" s="4">
        <v>71848081.950000003</v>
      </c>
      <c r="F77" s="4">
        <v>335225.94</v>
      </c>
      <c r="G77" s="4">
        <v>566407.96</v>
      </c>
      <c r="H77" s="4">
        <v>2073082.23</v>
      </c>
      <c r="I77" s="4">
        <v>1841106.34</v>
      </c>
      <c r="J77" s="4">
        <v>-1737856.29</v>
      </c>
      <c r="K77" s="4">
        <v>-1274698.3700000001</v>
      </c>
      <c r="L77" s="5">
        <v>2.2637</v>
      </c>
      <c r="M77" s="5">
        <v>2.5554999999999999</v>
      </c>
      <c r="N77" s="5">
        <v>-1.8976999999999999</v>
      </c>
      <c r="O77" s="5">
        <v>-1.7693000000000001</v>
      </c>
      <c r="P77" s="5">
        <v>0.36609999999999998</v>
      </c>
      <c r="Q77" s="5">
        <v>0.78620000000000001</v>
      </c>
    </row>
    <row r="78" spans="1:17" ht="27.95" customHeight="1">
      <c r="A78" s="3" t="s">
        <v>829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27.95" customHeight="1">
      <c r="A79" s="3" t="s">
        <v>830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27.95" customHeight="1">
      <c r="A80" s="3" t="s">
        <v>831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27.95" customHeight="1">
      <c r="A81" s="3" t="s">
        <v>832</v>
      </c>
      <c r="B81" s="4" t="s">
        <v>769</v>
      </c>
      <c r="C81" s="4" t="s">
        <v>769</v>
      </c>
      <c r="D81" s="4" t="s">
        <v>769</v>
      </c>
      <c r="E81" s="4" t="s">
        <v>769</v>
      </c>
      <c r="F81" s="4">
        <v>-39200.870000000003</v>
      </c>
      <c r="G81" s="4">
        <v>-30285.29</v>
      </c>
      <c r="H81" s="4" t="s">
        <v>769</v>
      </c>
      <c r="I81" s="4" t="s">
        <v>769</v>
      </c>
      <c r="J81" s="4" t="s">
        <v>769</v>
      </c>
      <c r="K81" s="4" t="s">
        <v>769</v>
      </c>
      <c r="L81" s="4" t="s">
        <v>769</v>
      </c>
      <c r="M81" s="4" t="s">
        <v>769</v>
      </c>
      <c r="N81" s="4" t="s">
        <v>769</v>
      </c>
      <c r="O81" s="4" t="s">
        <v>769</v>
      </c>
      <c r="P81" s="4" t="s">
        <v>769</v>
      </c>
      <c r="Q81" s="4" t="s">
        <v>769</v>
      </c>
    </row>
    <row r="82" spans="1:17" ht="27.95" customHeight="1">
      <c r="A82" s="3" t="s">
        <v>833</v>
      </c>
      <c r="B82" s="4">
        <v>0</v>
      </c>
      <c r="C82" s="4">
        <v>0</v>
      </c>
      <c r="D82" s="4">
        <v>0</v>
      </c>
      <c r="E82" s="4">
        <v>0</v>
      </c>
      <c r="F82" s="4">
        <v>-180.01</v>
      </c>
      <c r="G82" s="4">
        <v>11547.66</v>
      </c>
      <c r="H82" s="4">
        <v>0</v>
      </c>
      <c r="I82" s="4">
        <v>11547.66</v>
      </c>
      <c r="J82" s="4">
        <v>-180.01</v>
      </c>
      <c r="K82" s="4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27.95" customHeight="1">
      <c r="A83" s="3" t="s">
        <v>834</v>
      </c>
      <c r="B83" s="4">
        <v>0</v>
      </c>
      <c r="C83" s="4">
        <v>0</v>
      </c>
      <c r="D83" s="4">
        <v>0</v>
      </c>
      <c r="E83" s="4">
        <v>0</v>
      </c>
      <c r="F83" s="4">
        <v>-180.01</v>
      </c>
      <c r="G83" s="4">
        <v>0</v>
      </c>
      <c r="H83" s="4">
        <v>0</v>
      </c>
      <c r="I83" s="4">
        <v>0</v>
      </c>
      <c r="J83" s="4">
        <v>-180.01</v>
      </c>
      <c r="K83" s="4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27.95" customHeight="1">
      <c r="A84" s="3" t="s">
        <v>835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11547.66</v>
      </c>
      <c r="H84" s="4">
        <v>0</v>
      </c>
      <c r="I84" s="4">
        <v>11547.66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837</v>
      </c>
      <c r="B86" s="4">
        <v>1480417.5</v>
      </c>
      <c r="C86" s="4">
        <v>2533693.21</v>
      </c>
      <c r="D86" s="4">
        <v>2528839.4500000002</v>
      </c>
      <c r="E86" s="4">
        <v>2895775.61</v>
      </c>
      <c r="F86" s="4">
        <v>-39020.86</v>
      </c>
      <c r="G86" s="4">
        <v>-41832.949999999997</v>
      </c>
      <c r="H86" s="4">
        <v>0</v>
      </c>
      <c r="I86" s="4">
        <v>1232.03</v>
      </c>
      <c r="J86" s="4">
        <v>-39020.86</v>
      </c>
      <c r="K86" s="4">
        <v>-43064.98</v>
      </c>
      <c r="L86" s="5">
        <v>0</v>
      </c>
      <c r="M86" s="5">
        <v>4.24E-2</v>
      </c>
      <c r="N86" s="5">
        <v>-1.5429999999999999</v>
      </c>
      <c r="O86" s="5">
        <v>-1.4831000000000001</v>
      </c>
      <c r="P86" s="5">
        <v>-1.5429999999999999</v>
      </c>
      <c r="Q86" s="5">
        <v>-1.4407000000000001</v>
      </c>
    </row>
    <row r="87" spans="1:17" ht="27.95" customHeight="1">
      <c r="A87" s="3" t="s">
        <v>838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839</v>
      </c>
      <c r="B88" s="4">
        <v>1480417.5</v>
      </c>
      <c r="C88" s="4">
        <v>2533693.21</v>
      </c>
      <c r="D88" s="4">
        <v>2528839.4500000002</v>
      </c>
      <c r="E88" s="4">
        <v>2895775.61</v>
      </c>
      <c r="F88" s="4">
        <v>-39020.86</v>
      </c>
      <c r="G88" s="4">
        <v>-41832.949999999997</v>
      </c>
      <c r="H88" s="4">
        <v>0</v>
      </c>
      <c r="I88" s="4">
        <v>1232.03</v>
      </c>
      <c r="J88" s="4">
        <v>-39020.86</v>
      </c>
      <c r="K88" s="4">
        <v>-43064.98</v>
      </c>
      <c r="L88" s="5">
        <v>0</v>
      </c>
      <c r="M88" s="5">
        <v>4.24E-2</v>
      </c>
      <c r="N88" s="5">
        <v>-1.5429999999999999</v>
      </c>
      <c r="O88" s="5">
        <v>-1.4831000000000001</v>
      </c>
      <c r="P88" s="5">
        <v>-1.5429999999999999</v>
      </c>
      <c r="Q88" s="5">
        <v>-1.4407000000000001</v>
      </c>
    </row>
    <row r="89" spans="1:17" ht="27.95" customHeight="1">
      <c r="A89" s="3" t="s">
        <v>836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840</v>
      </c>
      <c r="B90" s="4" t="s">
        <v>769</v>
      </c>
      <c r="C90" s="4" t="s">
        <v>769</v>
      </c>
      <c r="D90" s="4" t="s">
        <v>769</v>
      </c>
      <c r="E90" s="4" t="s">
        <v>769</v>
      </c>
      <c r="F90" s="4">
        <v>0</v>
      </c>
      <c r="G90" s="4">
        <v>324186.28999999998</v>
      </c>
      <c r="H90" s="4" t="s">
        <v>769</v>
      </c>
      <c r="I90" s="4" t="s">
        <v>769</v>
      </c>
      <c r="J90" s="4" t="s">
        <v>769</v>
      </c>
      <c r="K90" s="4" t="s">
        <v>769</v>
      </c>
      <c r="L90" s="4" t="s">
        <v>769</v>
      </c>
      <c r="M90" s="4" t="s">
        <v>769</v>
      </c>
      <c r="N90" s="4" t="s">
        <v>769</v>
      </c>
      <c r="O90" s="4" t="s">
        <v>769</v>
      </c>
      <c r="P90" s="5">
        <v>0</v>
      </c>
      <c r="Q90" s="5">
        <v>0.94779999999999998</v>
      </c>
    </row>
    <row r="91" spans="1:17" ht="27.95" customHeight="1">
      <c r="A91" s="3" t="s">
        <v>841</v>
      </c>
      <c r="B91" s="4">
        <v>0</v>
      </c>
      <c r="C91" s="4">
        <v>28662672.280000001</v>
      </c>
      <c r="D91" s="4">
        <v>0</v>
      </c>
      <c r="E91" s="4">
        <v>34106696.539999999</v>
      </c>
      <c r="F91" s="4">
        <v>0</v>
      </c>
      <c r="G91" s="4">
        <v>322348.19</v>
      </c>
      <c r="H91" s="4" t="s">
        <v>769</v>
      </c>
      <c r="I91" s="4" t="s">
        <v>769</v>
      </c>
      <c r="J91" s="4" t="s">
        <v>769</v>
      </c>
      <c r="K91" s="4" t="s">
        <v>769</v>
      </c>
      <c r="L91" s="4" t="s">
        <v>769</v>
      </c>
      <c r="M91" s="4" t="s">
        <v>769</v>
      </c>
      <c r="N91" s="4" t="s">
        <v>769</v>
      </c>
      <c r="O91" s="4" t="s">
        <v>769</v>
      </c>
      <c r="P91" s="5">
        <v>0</v>
      </c>
      <c r="Q91" s="5">
        <v>0.9425</v>
      </c>
    </row>
    <row r="92" spans="1:17" ht="27.95" customHeight="1">
      <c r="A92" s="3" t="s">
        <v>842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769</v>
      </c>
      <c r="I92" s="4" t="s">
        <v>769</v>
      </c>
      <c r="J92" s="4" t="s">
        <v>769</v>
      </c>
      <c r="K92" s="4" t="s">
        <v>769</v>
      </c>
      <c r="L92" s="4" t="s">
        <v>769</v>
      </c>
      <c r="M92" s="4" t="s">
        <v>769</v>
      </c>
      <c r="N92" s="4" t="s">
        <v>769</v>
      </c>
      <c r="O92" s="4" t="s">
        <v>769</v>
      </c>
      <c r="P92" s="5">
        <v>0</v>
      </c>
      <c r="Q92" s="5">
        <v>0</v>
      </c>
    </row>
    <row r="93" spans="1:17" ht="27.95" customHeight="1">
      <c r="A93" s="3" t="s">
        <v>813</v>
      </c>
      <c r="B93" s="4">
        <v>0</v>
      </c>
      <c r="C93" s="4">
        <v>28662672.280000001</v>
      </c>
      <c r="D93" s="4">
        <v>0</v>
      </c>
      <c r="E93" s="4">
        <v>34106696.539999999</v>
      </c>
      <c r="F93" s="4">
        <v>0</v>
      </c>
      <c r="G93" s="4">
        <v>322348.19</v>
      </c>
      <c r="H93" s="4" t="s">
        <v>769</v>
      </c>
      <c r="I93" s="4" t="s">
        <v>769</v>
      </c>
      <c r="J93" s="4" t="s">
        <v>769</v>
      </c>
      <c r="K93" s="4" t="s">
        <v>769</v>
      </c>
      <c r="L93" s="4" t="s">
        <v>769</v>
      </c>
      <c r="M93" s="4" t="s">
        <v>769</v>
      </c>
      <c r="N93" s="4" t="s">
        <v>769</v>
      </c>
      <c r="O93" s="4" t="s">
        <v>769</v>
      </c>
      <c r="P93" s="5">
        <v>0</v>
      </c>
      <c r="Q93" s="5">
        <v>0.9425</v>
      </c>
    </row>
    <row r="94" spans="1:17" ht="27.95" customHeight="1">
      <c r="A94" s="3" t="s">
        <v>814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769</v>
      </c>
      <c r="I94" s="4" t="s">
        <v>769</v>
      </c>
      <c r="J94" s="4" t="s">
        <v>769</v>
      </c>
      <c r="K94" s="4" t="s">
        <v>769</v>
      </c>
      <c r="L94" s="4" t="s">
        <v>769</v>
      </c>
      <c r="M94" s="4" t="s">
        <v>769</v>
      </c>
      <c r="N94" s="4" t="s">
        <v>769</v>
      </c>
      <c r="O94" s="4" t="s">
        <v>769</v>
      </c>
      <c r="P94" s="5">
        <v>0</v>
      </c>
      <c r="Q94" s="5">
        <v>0</v>
      </c>
    </row>
    <row r="95" spans="1:17" ht="27.95" customHeight="1">
      <c r="A95" s="3" t="s">
        <v>843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769</v>
      </c>
      <c r="I95" s="4" t="s">
        <v>769</v>
      </c>
      <c r="J95" s="4" t="s">
        <v>769</v>
      </c>
      <c r="K95" s="4" t="s">
        <v>769</v>
      </c>
      <c r="L95" s="4" t="s">
        <v>769</v>
      </c>
      <c r="M95" s="4" t="s">
        <v>769</v>
      </c>
      <c r="N95" s="4" t="s">
        <v>769</v>
      </c>
      <c r="O95" s="4" t="s">
        <v>769</v>
      </c>
      <c r="P95" s="5">
        <v>0</v>
      </c>
      <c r="Q95" s="5">
        <v>0</v>
      </c>
    </row>
    <row r="96" spans="1:17" ht="27.95" customHeight="1">
      <c r="A96" s="3" t="s">
        <v>844</v>
      </c>
      <c r="B96" s="4">
        <v>0</v>
      </c>
      <c r="C96" s="4">
        <v>540178.91</v>
      </c>
      <c r="D96" s="4">
        <v>0</v>
      </c>
      <c r="E96" s="4">
        <v>343071.83</v>
      </c>
      <c r="F96" s="4">
        <v>0</v>
      </c>
      <c r="G96" s="4">
        <v>1838.1</v>
      </c>
      <c r="H96" s="4" t="s">
        <v>769</v>
      </c>
      <c r="I96" s="4" t="s">
        <v>769</v>
      </c>
      <c r="J96" s="4" t="s">
        <v>769</v>
      </c>
      <c r="K96" s="4" t="s">
        <v>769</v>
      </c>
      <c r="L96" s="4" t="s">
        <v>769</v>
      </c>
      <c r="M96" s="4" t="s">
        <v>769</v>
      </c>
      <c r="N96" s="4" t="s">
        <v>769</v>
      </c>
      <c r="O96" s="4" t="s">
        <v>769</v>
      </c>
      <c r="P96" s="5">
        <v>0</v>
      </c>
      <c r="Q96" s="5">
        <v>0.5343</v>
      </c>
    </row>
    <row r="97" spans="1:17" ht="27.95" customHeight="1">
      <c r="A97" s="3" t="s">
        <v>842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769</v>
      </c>
      <c r="I97" s="4" t="s">
        <v>769</v>
      </c>
      <c r="J97" s="4" t="s">
        <v>769</v>
      </c>
      <c r="K97" s="4" t="s">
        <v>769</v>
      </c>
      <c r="L97" s="4" t="s">
        <v>769</v>
      </c>
      <c r="M97" s="4" t="s">
        <v>769</v>
      </c>
      <c r="N97" s="4" t="s">
        <v>769</v>
      </c>
      <c r="O97" s="4" t="s">
        <v>769</v>
      </c>
      <c r="P97" s="5">
        <v>0</v>
      </c>
      <c r="Q97" s="5">
        <v>0</v>
      </c>
    </row>
    <row r="98" spans="1:17" ht="27.95" customHeight="1">
      <c r="A98" s="3" t="s">
        <v>813</v>
      </c>
      <c r="B98" s="4">
        <v>0</v>
      </c>
      <c r="C98" s="4">
        <v>540178.91</v>
      </c>
      <c r="D98" s="4">
        <v>0</v>
      </c>
      <c r="E98" s="4">
        <v>343071.83</v>
      </c>
      <c r="F98" s="4">
        <v>0</v>
      </c>
      <c r="G98" s="4">
        <v>1838.1</v>
      </c>
      <c r="H98" s="4" t="s">
        <v>769</v>
      </c>
      <c r="I98" s="4" t="s">
        <v>769</v>
      </c>
      <c r="J98" s="4" t="s">
        <v>769</v>
      </c>
      <c r="K98" s="4" t="s">
        <v>769</v>
      </c>
      <c r="L98" s="4" t="s">
        <v>769</v>
      </c>
      <c r="M98" s="4" t="s">
        <v>769</v>
      </c>
      <c r="N98" s="4" t="s">
        <v>769</v>
      </c>
      <c r="O98" s="4" t="s">
        <v>769</v>
      </c>
      <c r="P98" s="5">
        <v>0</v>
      </c>
      <c r="Q98" s="5">
        <v>0.5343</v>
      </c>
    </row>
    <row r="99" spans="1:17" ht="27.95" customHeight="1">
      <c r="A99" s="3" t="s">
        <v>814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769</v>
      </c>
      <c r="I99" s="4" t="s">
        <v>769</v>
      </c>
      <c r="J99" s="4" t="s">
        <v>769</v>
      </c>
      <c r="K99" s="4" t="s">
        <v>769</v>
      </c>
      <c r="L99" s="4" t="s">
        <v>769</v>
      </c>
      <c r="M99" s="4" t="s">
        <v>769</v>
      </c>
      <c r="N99" s="4" t="s">
        <v>769</v>
      </c>
      <c r="O99" s="4" t="s">
        <v>769</v>
      </c>
      <c r="P99" s="5">
        <v>0</v>
      </c>
      <c r="Q99" s="5">
        <v>0</v>
      </c>
    </row>
    <row r="100" spans="1:17" ht="27.95" customHeight="1">
      <c r="A100" s="3" t="s">
        <v>843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769</v>
      </c>
      <c r="I100" s="4" t="s">
        <v>769</v>
      </c>
      <c r="J100" s="4" t="s">
        <v>769</v>
      </c>
      <c r="K100" s="4" t="s">
        <v>769</v>
      </c>
      <c r="L100" s="4" t="s">
        <v>769</v>
      </c>
      <c r="M100" s="4" t="s">
        <v>769</v>
      </c>
      <c r="N100" s="4" t="s">
        <v>769</v>
      </c>
      <c r="O100" s="4" t="s">
        <v>769</v>
      </c>
      <c r="P100" s="5">
        <v>0</v>
      </c>
      <c r="Q100" s="5">
        <v>0</v>
      </c>
    </row>
    <row r="101" spans="1:17" ht="27.95" customHeight="1">
      <c r="A101" s="3" t="s">
        <v>845</v>
      </c>
      <c r="B101" s="4" t="s">
        <v>769</v>
      </c>
      <c r="C101" s="4" t="s">
        <v>769</v>
      </c>
      <c r="D101" s="4" t="s">
        <v>769</v>
      </c>
      <c r="E101" s="4" t="s">
        <v>769</v>
      </c>
      <c r="F101" s="4">
        <v>1433.21</v>
      </c>
      <c r="G101" s="4">
        <v>3264.19</v>
      </c>
      <c r="H101" s="4">
        <v>1433.21</v>
      </c>
      <c r="I101" s="4">
        <v>3264.19</v>
      </c>
      <c r="J101" s="4" t="s">
        <v>769</v>
      </c>
      <c r="K101" s="4" t="s">
        <v>769</v>
      </c>
      <c r="L101" s="4" t="s">
        <v>769</v>
      </c>
      <c r="M101" s="4" t="s">
        <v>769</v>
      </c>
      <c r="N101" s="4" t="s">
        <v>769</v>
      </c>
      <c r="O101" s="4" t="s">
        <v>769</v>
      </c>
      <c r="P101" s="4" t="s">
        <v>769</v>
      </c>
      <c r="Q101" s="4" t="s">
        <v>769</v>
      </c>
    </row>
    <row r="102" spans="1:17" ht="27.95" customHeight="1">
      <c r="A102" s="3" t="s">
        <v>846</v>
      </c>
      <c r="B102" s="4" t="s">
        <v>769</v>
      </c>
      <c r="C102" s="4" t="s">
        <v>769</v>
      </c>
      <c r="D102" s="4" t="s">
        <v>769</v>
      </c>
      <c r="E102" s="4" t="s">
        <v>769</v>
      </c>
      <c r="F102" s="4">
        <v>-933091.97</v>
      </c>
      <c r="G102" s="4">
        <v>-654317.93999999994</v>
      </c>
      <c r="H102" s="4">
        <v>27862.67</v>
      </c>
      <c r="I102" s="4">
        <v>204721.17</v>
      </c>
      <c r="J102" s="4">
        <v>-960954.64</v>
      </c>
      <c r="K102" s="4">
        <v>-859039.12</v>
      </c>
      <c r="L102" s="4" t="s">
        <v>769</v>
      </c>
      <c r="M102" s="4" t="s">
        <v>769</v>
      </c>
      <c r="N102" s="4" t="s">
        <v>769</v>
      </c>
      <c r="O102" s="4" t="s">
        <v>769</v>
      </c>
      <c r="P102" s="4" t="s">
        <v>769</v>
      </c>
      <c r="Q102" s="4" t="s">
        <v>769</v>
      </c>
    </row>
    <row r="103" spans="1:17" ht="27.95" customHeight="1">
      <c r="A103" s="3" t="s">
        <v>847</v>
      </c>
      <c r="B103" s="4">
        <v>3737715.4</v>
      </c>
      <c r="C103" s="4">
        <v>6556100.3499999996</v>
      </c>
      <c r="D103" s="4">
        <v>4909468.6500000004</v>
      </c>
      <c r="E103" s="4">
        <v>3615825.05</v>
      </c>
      <c r="F103" s="4">
        <v>4447.34</v>
      </c>
      <c r="G103" s="4">
        <v>3258.45</v>
      </c>
      <c r="H103" s="4">
        <v>0</v>
      </c>
      <c r="I103" s="4">
        <v>0</v>
      </c>
      <c r="J103" s="4">
        <v>4447.34</v>
      </c>
      <c r="K103" s="4">
        <v>3258.45</v>
      </c>
      <c r="L103" s="5">
        <v>0</v>
      </c>
      <c r="M103" s="5">
        <v>0</v>
      </c>
      <c r="N103" s="5">
        <v>9.06E-2</v>
      </c>
      <c r="O103" s="5">
        <v>8.9899999999999994E-2</v>
      </c>
      <c r="P103" s="5">
        <v>9.06E-2</v>
      </c>
      <c r="Q103" s="5">
        <v>8.9899999999999994E-2</v>
      </c>
    </row>
    <row r="104" spans="1:17" ht="27.95" customHeight="1">
      <c r="A104" s="3" t="s">
        <v>848</v>
      </c>
      <c r="B104" s="4">
        <v>67796257.959999993</v>
      </c>
      <c r="C104" s="4">
        <v>72906608.700000003</v>
      </c>
      <c r="D104" s="4">
        <v>71107685.840000004</v>
      </c>
      <c r="E104" s="4">
        <v>64674379.32</v>
      </c>
      <c r="F104" s="4">
        <v>-965401.98</v>
      </c>
      <c r="G104" s="4">
        <v>-862297.56</v>
      </c>
      <c r="H104" s="4">
        <v>0</v>
      </c>
      <c r="I104" s="4">
        <v>0</v>
      </c>
      <c r="J104" s="4">
        <v>-965401.98</v>
      </c>
      <c r="K104" s="4">
        <v>-862297.56</v>
      </c>
      <c r="L104" s="5">
        <v>0</v>
      </c>
      <c r="M104" s="5">
        <v>0</v>
      </c>
      <c r="N104" s="5">
        <v>-1.3576999999999999</v>
      </c>
      <c r="O104" s="5">
        <v>-1.3295999999999999</v>
      </c>
      <c r="P104" s="5">
        <v>-1.3576999999999999</v>
      </c>
      <c r="Q104" s="5">
        <v>-1.3295999999999999</v>
      </c>
    </row>
    <row r="105" spans="1:17" ht="27.95" customHeight="1">
      <c r="A105" s="3" t="s">
        <v>849</v>
      </c>
      <c r="B105" s="4">
        <v>10768823.24</v>
      </c>
      <c r="C105" s="4">
        <v>13673916.09</v>
      </c>
      <c r="D105" s="4">
        <v>13682586.85</v>
      </c>
      <c r="E105" s="4">
        <v>13783236.189999999</v>
      </c>
      <c r="F105" s="4">
        <v>-211710.74</v>
      </c>
      <c r="G105" s="4">
        <v>-217119.43</v>
      </c>
      <c r="H105" s="4">
        <v>0</v>
      </c>
      <c r="I105" s="4">
        <v>0</v>
      </c>
      <c r="J105" s="4">
        <v>-211710.74</v>
      </c>
      <c r="K105" s="4">
        <v>-217119.43</v>
      </c>
      <c r="L105" s="5">
        <v>0</v>
      </c>
      <c r="M105" s="5">
        <v>0</v>
      </c>
      <c r="N105" s="5">
        <v>-1.5472999999999999</v>
      </c>
      <c r="O105" s="5">
        <v>-1.5709</v>
      </c>
      <c r="P105" s="5">
        <v>-1.5472999999999999</v>
      </c>
      <c r="Q105" s="5">
        <v>-1.5709</v>
      </c>
    </row>
    <row r="106" spans="1:17" ht="27.95" customHeight="1">
      <c r="A106" s="3" t="s">
        <v>850</v>
      </c>
      <c r="B106" s="4">
        <v>45952469.149999999</v>
      </c>
      <c r="C106" s="4">
        <v>44889977.43</v>
      </c>
      <c r="D106" s="4">
        <v>43854317.079999998</v>
      </c>
      <c r="E106" s="4">
        <v>41370973.640000001</v>
      </c>
      <c r="F106" s="4">
        <v>-741629.61</v>
      </c>
      <c r="G106" s="4">
        <v>-638527.32999999996</v>
      </c>
      <c r="H106" s="4">
        <v>0</v>
      </c>
      <c r="I106" s="4">
        <v>0</v>
      </c>
      <c r="J106" s="4">
        <v>-741629.61</v>
      </c>
      <c r="K106" s="4">
        <v>-638527.32999999996</v>
      </c>
      <c r="L106" s="5">
        <v>0</v>
      </c>
      <c r="M106" s="5">
        <v>0</v>
      </c>
      <c r="N106" s="5">
        <v>-1.6911</v>
      </c>
      <c r="O106" s="5">
        <v>-1.5391999999999999</v>
      </c>
      <c r="P106" s="5">
        <v>-1.6911</v>
      </c>
      <c r="Q106" s="5">
        <v>-1.5391999999999999</v>
      </c>
    </row>
    <row r="107" spans="1:17" ht="27.95" customHeight="1">
      <c r="A107" s="3" t="s">
        <v>851</v>
      </c>
      <c r="B107" s="4">
        <v>0</v>
      </c>
      <c r="C107" s="4">
        <v>0</v>
      </c>
      <c r="D107" s="4">
        <v>0</v>
      </c>
      <c r="E107" s="4">
        <v>0</v>
      </c>
      <c r="F107" s="4">
        <v>27862.67</v>
      </c>
      <c r="G107" s="4">
        <v>204721.17</v>
      </c>
      <c r="H107" s="4">
        <v>27862.67</v>
      </c>
      <c r="I107" s="4">
        <v>204721.17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215" t="s">
        <v>855</v>
      </c>
      <c r="B108" s="1216"/>
      <c r="C108" s="1216"/>
      <c r="D108" s="1216"/>
      <c r="E108" s="1216"/>
      <c r="F108" s="1216"/>
      <c r="G108" s="1216"/>
      <c r="H108" s="1216"/>
      <c r="I108" s="1216"/>
      <c r="J108" s="1216"/>
      <c r="K108" s="1216"/>
      <c r="L108" s="1216"/>
      <c r="M108" s="1216"/>
      <c r="N108" s="1216"/>
      <c r="O108" s="1216"/>
      <c r="P108" s="1216"/>
      <c r="Q108" s="1216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2">
    <tabColor theme="2" tint="-9.9978637043366805E-2"/>
  </sheetPr>
  <dimension ref="A1:Q108"/>
  <sheetViews>
    <sheetView workbookViewId="0">
      <pane xSplit="1" ySplit="4" topLeftCell="D62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5" width="23.1328125" style="1" customWidth="1"/>
    <col min="6" max="6" width="19.73046875" style="1" customWidth="1"/>
    <col min="7" max="9" width="21.59765625" style="1" customWidth="1"/>
    <col min="10" max="10" width="19.73046875" style="1" customWidth="1"/>
    <col min="11" max="11" width="21.59765625" style="1" customWidth="1"/>
    <col min="12" max="12" width="12.265625" style="1" customWidth="1"/>
    <col min="13" max="13" width="16.59765625" style="1" customWidth="1"/>
    <col min="14" max="14" width="12.265625" style="1" customWidth="1"/>
    <col min="15" max="15" width="20" style="1" customWidth="1"/>
    <col min="16" max="16" width="12.265625" style="1" customWidth="1"/>
    <col min="17" max="17" width="20" style="1" customWidth="1"/>
    <col min="18" max="16384" width="9" style="1"/>
  </cols>
  <sheetData>
    <row r="1" spans="1:17" ht="27.95" customHeight="1">
      <c r="A1" s="1218" t="s">
        <v>757</v>
      </c>
      <c r="B1" s="1216"/>
      <c r="C1" s="1216"/>
      <c r="D1" s="1216"/>
      <c r="E1" s="1216"/>
      <c r="F1" s="1216"/>
      <c r="G1" s="1216"/>
      <c r="H1" s="1216"/>
      <c r="I1" s="1216"/>
      <c r="J1" s="1216"/>
      <c r="K1" s="1216"/>
      <c r="L1" s="1216"/>
      <c r="M1" s="1216"/>
      <c r="N1" s="1216"/>
      <c r="O1" s="1216"/>
      <c r="P1" s="1216"/>
      <c r="Q1" s="1216"/>
    </row>
    <row r="2" spans="1:17" ht="20.100000000000001" customHeight="1">
      <c r="A2" s="1219" t="s">
        <v>758</v>
      </c>
      <c r="B2" s="1216"/>
      <c r="C2" s="1216"/>
      <c r="D2" s="1216"/>
      <c r="E2" s="1216"/>
      <c r="F2" s="1216"/>
      <c r="G2" s="1216"/>
      <c r="H2" s="1216"/>
      <c r="I2" s="1216"/>
      <c r="J2" s="1216"/>
      <c r="K2" s="1216"/>
      <c r="L2" s="1216"/>
      <c r="M2" s="1216"/>
      <c r="N2" s="1216"/>
      <c r="O2" s="1216"/>
      <c r="P2" s="1216"/>
      <c r="Q2" s="1216"/>
    </row>
    <row r="3" spans="1:17" ht="30" customHeight="1">
      <c r="A3" s="1217" t="s">
        <v>759</v>
      </c>
      <c r="B3" s="1217" t="s">
        <v>760</v>
      </c>
      <c r="C3" s="1217"/>
      <c r="D3" s="1217" t="s">
        <v>761</v>
      </c>
      <c r="E3" s="1217"/>
      <c r="F3" s="1217" t="s">
        <v>305</v>
      </c>
      <c r="G3" s="1217"/>
      <c r="H3" s="1217" t="s">
        <v>762</v>
      </c>
      <c r="I3" s="1217"/>
      <c r="J3" s="1217" t="s">
        <v>763</v>
      </c>
      <c r="K3" s="1217"/>
      <c r="L3" s="1217" t="s">
        <v>764</v>
      </c>
      <c r="M3" s="1217"/>
      <c r="N3" s="1217" t="s">
        <v>765</v>
      </c>
      <c r="O3" s="1217"/>
      <c r="P3" s="1217" t="s">
        <v>766</v>
      </c>
      <c r="Q3" s="1217"/>
    </row>
    <row r="4" spans="1:17" ht="30" customHeight="1">
      <c r="A4" s="1217"/>
      <c r="B4" s="2" t="s">
        <v>767</v>
      </c>
      <c r="C4" s="2" t="s">
        <v>695</v>
      </c>
      <c r="D4" s="2" t="s">
        <v>767</v>
      </c>
      <c r="E4" s="2" t="s">
        <v>695</v>
      </c>
      <c r="F4" s="2" t="s">
        <v>767</v>
      </c>
      <c r="G4" s="2" t="s">
        <v>695</v>
      </c>
      <c r="H4" s="2" t="s">
        <v>767</v>
      </c>
      <c r="I4" s="2" t="s">
        <v>695</v>
      </c>
      <c r="J4" s="2" t="s">
        <v>767</v>
      </c>
      <c r="K4" s="2" t="s">
        <v>695</v>
      </c>
      <c r="L4" s="2" t="s">
        <v>767</v>
      </c>
      <c r="M4" s="2" t="s">
        <v>695</v>
      </c>
      <c r="N4" s="2" t="s">
        <v>767</v>
      </c>
      <c r="O4" s="2" t="s">
        <v>695</v>
      </c>
      <c r="P4" s="2" t="s">
        <v>767</v>
      </c>
      <c r="Q4" s="2" t="s">
        <v>695</v>
      </c>
    </row>
    <row r="5" spans="1:17" ht="27.95" customHeight="1">
      <c r="A5" s="3" t="s">
        <v>768</v>
      </c>
      <c r="B5" s="4" t="s">
        <v>769</v>
      </c>
      <c r="C5" s="4" t="s">
        <v>769</v>
      </c>
      <c r="D5" s="4" t="s">
        <v>769</v>
      </c>
      <c r="E5" s="4" t="s">
        <v>769</v>
      </c>
      <c r="F5" s="4">
        <v>1877626.58</v>
      </c>
      <c r="G5" s="4">
        <v>1964441.57</v>
      </c>
      <c r="H5" s="4" t="s">
        <v>769</v>
      </c>
      <c r="I5" s="4" t="s">
        <v>769</v>
      </c>
      <c r="J5" s="4" t="s">
        <v>769</v>
      </c>
      <c r="K5" s="4" t="s">
        <v>769</v>
      </c>
      <c r="L5" s="4" t="s">
        <v>769</v>
      </c>
      <c r="M5" s="4" t="s">
        <v>769</v>
      </c>
      <c r="N5" s="4" t="s">
        <v>769</v>
      </c>
      <c r="O5" s="4" t="s">
        <v>769</v>
      </c>
      <c r="P5" s="4" t="s">
        <v>769</v>
      </c>
      <c r="Q5" s="4" t="s">
        <v>769</v>
      </c>
    </row>
    <row r="6" spans="1:17" ht="27.95" customHeight="1">
      <c r="A6" s="3" t="s">
        <v>770</v>
      </c>
      <c r="B6" s="4">
        <v>99585136.010000005</v>
      </c>
      <c r="C6" s="4">
        <v>159985914.59</v>
      </c>
      <c r="D6" s="4">
        <v>79890196.280000001</v>
      </c>
      <c r="E6" s="4">
        <v>162478105.25999999</v>
      </c>
      <c r="F6" s="4">
        <v>139048.74</v>
      </c>
      <c r="G6" s="4">
        <v>2111627.58</v>
      </c>
      <c r="H6" s="4">
        <v>-1543777.5</v>
      </c>
      <c r="I6" s="4">
        <v>-3785835.78</v>
      </c>
      <c r="J6" s="4">
        <v>1682826.24</v>
      </c>
      <c r="K6" s="4">
        <v>5897463.3600000003</v>
      </c>
      <c r="L6" s="5">
        <v>-1.9323999999999999</v>
      </c>
      <c r="M6" s="5">
        <v>-2.3237000000000001</v>
      </c>
      <c r="N6" s="5">
        <v>2.1063999999999998</v>
      </c>
      <c r="O6" s="5">
        <v>3.6198000000000001</v>
      </c>
      <c r="P6" s="5">
        <v>0.17399999999999999</v>
      </c>
      <c r="Q6" s="5">
        <v>1.2961</v>
      </c>
    </row>
    <row r="7" spans="1:17" ht="27.95" customHeight="1">
      <c r="A7" s="3" t="s">
        <v>771</v>
      </c>
      <c r="B7" s="4">
        <v>0.38</v>
      </c>
      <c r="C7" s="4">
        <v>0.38</v>
      </c>
      <c r="D7" s="4">
        <v>332624.39</v>
      </c>
      <c r="E7" s="4">
        <v>3550.38</v>
      </c>
      <c r="F7" s="4">
        <v>4893.08</v>
      </c>
      <c r="G7" s="4">
        <v>2589.34</v>
      </c>
      <c r="H7" s="4">
        <v>-1218.75</v>
      </c>
      <c r="I7" s="4">
        <v>-44.88</v>
      </c>
      <c r="J7" s="4">
        <v>6111.82</v>
      </c>
      <c r="K7" s="4">
        <v>2634.21</v>
      </c>
      <c r="L7" s="5">
        <v>-0.3664</v>
      </c>
      <c r="M7" s="5">
        <v>-1.2605</v>
      </c>
      <c r="N7" s="5">
        <v>1.8374999999999999</v>
      </c>
      <c r="O7" s="5">
        <v>73.992500000000007</v>
      </c>
      <c r="P7" s="5">
        <v>1.4711000000000001</v>
      </c>
      <c r="Q7" s="5">
        <v>72.731899999999996</v>
      </c>
    </row>
    <row r="8" spans="1:17" ht="27.95" customHeight="1">
      <c r="A8" s="3" t="s">
        <v>772</v>
      </c>
      <c r="B8" s="4">
        <v>0.38</v>
      </c>
      <c r="C8" s="4">
        <v>0.38</v>
      </c>
      <c r="D8" s="4">
        <v>332624.39</v>
      </c>
      <c r="E8" s="4">
        <v>3550.38</v>
      </c>
      <c r="F8" s="4">
        <v>4893.08</v>
      </c>
      <c r="G8" s="4">
        <v>2589.34</v>
      </c>
      <c r="H8" s="4">
        <v>-1218.75</v>
      </c>
      <c r="I8" s="4">
        <v>-44.88</v>
      </c>
      <c r="J8" s="4">
        <v>6111.82</v>
      </c>
      <c r="K8" s="4">
        <v>2634.21</v>
      </c>
      <c r="L8" s="5">
        <v>-0.3664</v>
      </c>
      <c r="M8" s="5">
        <v>-1.2605</v>
      </c>
      <c r="N8" s="5">
        <v>1.8374999999999999</v>
      </c>
      <c r="O8" s="5">
        <v>73.992500000000007</v>
      </c>
      <c r="P8" s="5">
        <v>1.4711000000000001</v>
      </c>
      <c r="Q8" s="5">
        <v>72.731899999999996</v>
      </c>
    </row>
    <row r="9" spans="1:17" ht="27.95" customHeight="1">
      <c r="A9" s="3" t="s">
        <v>773</v>
      </c>
      <c r="B9" s="4">
        <v>0.38</v>
      </c>
      <c r="C9" s="4">
        <v>0.38</v>
      </c>
      <c r="D9" s="4">
        <v>332624.39</v>
      </c>
      <c r="E9" s="4">
        <v>3550.38</v>
      </c>
      <c r="F9" s="4">
        <v>4893.08</v>
      </c>
      <c r="G9" s="4">
        <v>2589.34</v>
      </c>
      <c r="H9" s="4">
        <v>-1218.75</v>
      </c>
      <c r="I9" s="4">
        <v>-44.88</v>
      </c>
      <c r="J9" s="4">
        <v>6111.82</v>
      </c>
      <c r="K9" s="4">
        <v>2634.21</v>
      </c>
      <c r="L9" s="5">
        <v>-0.3664</v>
      </c>
      <c r="M9" s="5">
        <v>-1.2605</v>
      </c>
      <c r="N9" s="5">
        <v>1.8374999999999999</v>
      </c>
      <c r="O9" s="5">
        <v>73.992500000000007</v>
      </c>
      <c r="P9" s="5">
        <v>1.4711000000000001</v>
      </c>
      <c r="Q9" s="5">
        <v>72.731899999999996</v>
      </c>
    </row>
    <row r="10" spans="1:17" ht="27.95" customHeight="1">
      <c r="A10" s="3" t="s">
        <v>774</v>
      </c>
      <c r="B10" s="4">
        <v>0.38</v>
      </c>
      <c r="C10" s="4">
        <v>0.38</v>
      </c>
      <c r="D10" s="4">
        <v>284953.15999999997</v>
      </c>
      <c r="E10" s="4">
        <v>1829.07</v>
      </c>
      <c r="F10" s="4">
        <v>5678.46</v>
      </c>
      <c r="G10" s="4">
        <v>2629.88</v>
      </c>
      <c r="H10" s="4">
        <v>-433.37</v>
      </c>
      <c r="I10" s="4">
        <v>0</v>
      </c>
      <c r="J10" s="4">
        <v>6111.82</v>
      </c>
      <c r="K10" s="4">
        <v>2629.88</v>
      </c>
      <c r="L10" s="5">
        <v>-0.15210000000000001</v>
      </c>
      <c r="M10" s="5">
        <v>0</v>
      </c>
      <c r="N10" s="5">
        <v>2.1448999999999998</v>
      </c>
      <c r="O10" s="5">
        <v>143.38929999999999</v>
      </c>
      <c r="P10" s="5">
        <v>1.9927999999999999</v>
      </c>
      <c r="Q10" s="5">
        <v>143.38929999999999</v>
      </c>
    </row>
    <row r="11" spans="1:17" ht="27.95" hidden="1" customHeight="1">
      <c r="A11" s="3" t="s">
        <v>775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780</v>
      </c>
      <c r="B16" s="4">
        <v>0</v>
      </c>
      <c r="C16" s="4">
        <v>0</v>
      </c>
      <c r="D16" s="4">
        <v>47671.23</v>
      </c>
      <c r="E16" s="4">
        <v>1721.31</v>
      </c>
      <c r="F16" s="4">
        <v>-785.38</v>
      </c>
      <c r="G16" s="4">
        <v>-40.54</v>
      </c>
      <c r="H16" s="4">
        <v>-785.38</v>
      </c>
      <c r="I16" s="4">
        <v>-44.88</v>
      </c>
      <c r="J16" s="4">
        <v>0</v>
      </c>
      <c r="K16" s="4">
        <v>4.34</v>
      </c>
      <c r="L16" s="5">
        <v>-1.6475</v>
      </c>
      <c r="M16" s="5">
        <v>-2.6</v>
      </c>
      <c r="N16" s="5">
        <v>0</v>
      </c>
      <c r="O16" s="5">
        <v>0.25119999999999998</v>
      </c>
      <c r="P16" s="5">
        <v>-1.6475</v>
      </c>
      <c r="Q16" s="5">
        <v>-2.3488000000000002</v>
      </c>
    </row>
    <row r="17" spans="1:17" ht="27.95" hidden="1" customHeight="1">
      <c r="A17" s="3" t="s">
        <v>781</v>
      </c>
      <c r="B17" s="4">
        <v>0</v>
      </c>
      <c r="C17" s="4">
        <v>0</v>
      </c>
      <c r="D17" s="4">
        <v>47671.23</v>
      </c>
      <c r="E17" s="4">
        <v>1721.31</v>
      </c>
      <c r="F17" s="4">
        <v>-785.38</v>
      </c>
      <c r="G17" s="4">
        <v>-40.54</v>
      </c>
      <c r="H17" s="4">
        <v>-785.38</v>
      </c>
      <c r="I17" s="4">
        <v>-44.88</v>
      </c>
      <c r="J17" s="4">
        <v>0</v>
      </c>
      <c r="K17" s="4">
        <v>4.34</v>
      </c>
      <c r="L17" s="5">
        <v>-1.6475</v>
      </c>
      <c r="M17" s="5">
        <v>-2.6</v>
      </c>
      <c r="N17" s="5">
        <v>0</v>
      </c>
      <c r="O17" s="5">
        <v>0.25119999999999998</v>
      </c>
      <c r="P17" s="5">
        <v>-1.6475</v>
      </c>
      <c r="Q17" s="5">
        <v>-2.3488000000000002</v>
      </c>
    </row>
    <row r="18" spans="1:17" ht="27.95" hidden="1" customHeight="1">
      <c r="A18" s="3" t="s">
        <v>782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spans="1:17" ht="27.95" customHeight="1">
      <c r="A23" s="3" t="s">
        <v>787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spans="1:17" ht="27.95" customHeight="1">
      <c r="A24" s="3" t="s">
        <v>788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789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27.95" customHeight="1">
      <c r="A26" s="3" t="s">
        <v>790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ht="27.95" hidden="1" customHeight="1">
      <c r="A27" s="3" t="s">
        <v>791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ht="27.95" hidden="1" customHeight="1">
      <c r="A32" s="3" t="s">
        <v>781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ht="27.95" hidden="1" customHeight="1">
      <c r="A33" s="3" t="s">
        <v>782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ht="27.95" hidden="1" customHeight="1">
      <c r="A34" s="3" t="s">
        <v>783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795</v>
      </c>
      <c r="B36" s="4">
        <f t="shared" ref="B36:K36" si="0">B25-B26</f>
        <v>0</v>
      </c>
      <c r="C36" s="4">
        <f t="shared" si="0"/>
        <v>0</v>
      </c>
      <c r="D36" s="4">
        <f t="shared" si="0"/>
        <v>0</v>
      </c>
      <c r="E36" s="4">
        <f t="shared" si="0"/>
        <v>0</v>
      </c>
      <c r="F36" s="4">
        <f t="shared" si="0"/>
        <v>0</v>
      </c>
      <c r="G36" s="4">
        <f t="shared" si="0"/>
        <v>0</v>
      </c>
      <c r="H36" s="4">
        <f t="shared" si="0"/>
        <v>0</v>
      </c>
      <c r="I36" s="4">
        <f t="shared" si="0"/>
        <v>0</v>
      </c>
      <c r="J36" s="4">
        <f t="shared" si="0"/>
        <v>0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27.95" customHeight="1">
      <c r="A37" s="3" t="s">
        <v>796</v>
      </c>
      <c r="B37" s="4">
        <v>3778904</v>
      </c>
      <c r="C37" s="4">
        <v>9442202.0399999991</v>
      </c>
      <c r="D37" s="4">
        <v>4862019.16</v>
      </c>
      <c r="E37" s="4">
        <v>14235316.43</v>
      </c>
      <c r="F37" s="4">
        <v>-23849.119999999999</v>
      </c>
      <c r="G37" s="4">
        <v>1598126.64</v>
      </c>
      <c r="H37" s="4">
        <v>-109721.26</v>
      </c>
      <c r="I37" s="4">
        <v>-320848.76</v>
      </c>
      <c r="J37" s="4">
        <v>85872.14</v>
      </c>
      <c r="K37" s="4">
        <v>1918975.4</v>
      </c>
      <c r="L37" s="5">
        <v>-2.2566999999999999</v>
      </c>
      <c r="M37" s="5">
        <v>-2.2477</v>
      </c>
      <c r="N37" s="5">
        <v>1.7662</v>
      </c>
      <c r="O37" s="5">
        <v>13.4436</v>
      </c>
      <c r="P37" s="5">
        <v>-0.49049999999999999</v>
      </c>
      <c r="Q37" s="5">
        <v>11.1958</v>
      </c>
    </row>
    <row r="38" spans="1:17" ht="27.95" hidden="1" customHeight="1">
      <c r="A38" s="3" t="s">
        <v>797</v>
      </c>
      <c r="B38" s="4">
        <v>3778904</v>
      </c>
      <c r="C38" s="4">
        <v>3790755.74</v>
      </c>
      <c r="D38" s="4">
        <v>4862019.16</v>
      </c>
      <c r="E38" s="4">
        <v>3799708.55</v>
      </c>
      <c r="F38" s="4">
        <v>10785.82</v>
      </c>
      <c r="G38" s="4">
        <v>1151973.78</v>
      </c>
      <c r="H38" s="4">
        <v>-67382.34</v>
      </c>
      <c r="I38" s="4">
        <v>-61039.97</v>
      </c>
      <c r="J38" s="4">
        <v>78168.160000000003</v>
      </c>
      <c r="K38" s="4">
        <v>1213013.75</v>
      </c>
      <c r="L38" s="5">
        <v>-1.3858999999999999</v>
      </c>
      <c r="M38" s="5">
        <v>-1.6020000000000001</v>
      </c>
      <c r="N38" s="5">
        <v>1.6076999999999999</v>
      </c>
      <c r="O38" s="5">
        <v>31.836600000000001</v>
      </c>
      <c r="P38" s="5">
        <v>0.2218</v>
      </c>
      <c r="Q38" s="5">
        <v>30.2346</v>
      </c>
    </row>
    <row r="39" spans="1:17" ht="27.95" hidden="1" customHeight="1">
      <c r="A39" s="3" t="s">
        <v>798</v>
      </c>
      <c r="B39" s="4">
        <v>0</v>
      </c>
      <c r="C39" s="4">
        <v>5651446.2999999998</v>
      </c>
      <c r="D39" s="4">
        <v>0</v>
      </c>
      <c r="E39" s="4">
        <v>10435607.880000001</v>
      </c>
      <c r="F39" s="4">
        <v>-34634.949999999997</v>
      </c>
      <c r="G39" s="4">
        <v>446152.86</v>
      </c>
      <c r="H39" s="4">
        <v>-42338.92</v>
      </c>
      <c r="I39" s="4">
        <v>-259808.79</v>
      </c>
      <c r="J39" s="4">
        <v>7703.98</v>
      </c>
      <c r="K39" s="4">
        <v>705961.65</v>
      </c>
      <c r="L39" s="5">
        <v>0</v>
      </c>
      <c r="M39" s="5">
        <v>-2.4828000000000001</v>
      </c>
      <c r="N39" s="5">
        <v>0</v>
      </c>
      <c r="O39" s="5">
        <v>6.7464000000000004</v>
      </c>
      <c r="P39" s="5">
        <v>0</v>
      </c>
      <c r="Q39" s="5">
        <v>4.2636000000000003</v>
      </c>
    </row>
    <row r="40" spans="1:17" ht="27.95" hidden="1" customHeight="1">
      <c r="A40" s="3" t="s">
        <v>799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800</v>
      </c>
      <c r="B41" s="4">
        <v>3320000</v>
      </c>
      <c r="C41" s="4">
        <v>50</v>
      </c>
      <c r="D41" s="4">
        <v>1420289.21</v>
      </c>
      <c r="E41" s="4">
        <v>782441.64</v>
      </c>
      <c r="F41" s="4">
        <v>756.84</v>
      </c>
      <c r="G41" s="4">
        <v>342.35</v>
      </c>
      <c r="H41" s="4">
        <v>-21647.58</v>
      </c>
      <c r="I41" s="4">
        <v>-13820.48</v>
      </c>
      <c r="J41" s="4">
        <v>22404.42</v>
      </c>
      <c r="K41" s="4">
        <v>14162.83</v>
      </c>
      <c r="L41" s="5">
        <v>-1.5242</v>
      </c>
      <c r="M41" s="5">
        <v>-1.7615000000000001</v>
      </c>
      <c r="N41" s="5">
        <v>1.5774999999999999</v>
      </c>
      <c r="O41" s="5">
        <v>1.8050999999999999</v>
      </c>
      <c r="P41" s="5">
        <v>5.33E-2</v>
      </c>
      <c r="Q41" s="5">
        <v>4.36E-2</v>
      </c>
    </row>
    <row r="42" spans="1:17" ht="27.95" customHeight="1">
      <c r="A42" s="3" t="s">
        <v>801</v>
      </c>
      <c r="B42" s="4">
        <v>44322509.600000001</v>
      </c>
      <c r="C42" s="4">
        <v>17893290</v>
      </c>
      <c r="D42" s="4">
        <v>30098182.780000001</v>
      </c>
      <c r="E42" s="4">
        <v>9292492.6199999992</v>
      </c>
      <c r="F42" s="4">
        <v>51745.279999999999</v>
      </c>
      <c r="G42" s="4">
        <v>360594.81</v>
      </c>
      <c r="H42" s="4">
        <v>-471968.15</v>
      </c>
      <c r="I42" s="4">
        <v>-159556.5</v>
      </c>
      <c r="J42" s="4">
        <v>523713.43</v>
      </c>
      <c r="K42" s="4">
        <v>520151.32</v>
      </c>
      <c r="L42" s="5">
        <v>-1.5681</v>
      </c>
      <c r="M42" s="5">
        <v>-1.7123999999999999</v>
      </c>
      <c r="N42" s="5">
        <v>1.74</v>
      </c>
      <c r="O42" s="5">
        <v>5.5822000000000003</v>
      </c>
      <c r="P42" s="5">
        <v>0.1719</v>
      </c>
      <c r="Q42" s="5">
        <v>3.8698999999999999</v>
      </c>
    </row>
    <row r="43" spans="1:17" ht="27.95" customHeight="1">
      <c r="A43" s="3" t="s">
        <v>802</v>
      </c>
      <c r="B43" s="4">
        <v>599207.98</v>
      </c>
      <c r="C43" s="4">
        <v>91828303.840000004</v>
      </c>
      <c r="D43" s="4">
        <v>348455.94</v>
      </c>
      <c r="E43" s="4">
        <v>87766898.129999995</v>
      </c>
      <c r="F43" s="4">
        <v>-7261.37</v>
      </c>
      <c r="G43" s="4">
        <v>170339.64</v>
      </c>
      <c r="H43" s="4">
        <v>-7261.37</v>
      </c>
      <c r="I43" s="4">
        <v>-1958997.53</v>
      </c>
      <c r="J43" s="4">
        <v>0</v>
      </c>
      <c r="K43" s="4">
        <v>2129337.17</v>
      </c>
      <c r="L43" s="5">
        <v>-2.0838999999999999</v>
      </c>
      <c r="M43" s="5">
        <v>-2.2259000000000002</v>
      </c>
      <c r="N43" s="5">
        <v>0</v>
      </c>
      <c r="O43" s="5">
        <v>2.4195000000000002</v>
      </c>
      <c r="P43" s="5">
        <v>-2.0838999999999999</v>
      </c>
      <c r="Q43" s="5">
        <v>0.19359999999999999</v>
      </c>
    </row>
    <row r="44" spans="1:17" ht="27.95" customHeight="1">
      <c r="A44" s="3" t="s">
        <v>803</v>
      </c>
      <c r="B44" s="4">
        <v>20251309.32</v>
      </c>
      <c r="C44" s="4">
        <v>12254600</v>
      </c>
      <c r="D44" s="4">
        <v>13864796.210000001</v>
      </c>
      <c r="E44" s="4">
        <v>25647396.719999999</v>
      </c>
      <c r="F44" s="4">
        <v>53147.75</v>
      </c>
      <c r="G44" s="4">
        <v>-61664.480000000003</v>
      </c>
      <c r="H44" s="4">
        <v>-221632.66</v>
      </c>
      <c r="I44" s="4">
        <v>-607067.36</v>
      </c>
      <c r="J44" s="4">
        <v>274780.40999999997</v>
      </c>
      <c r="K44" s="4">
        <v>545402.88</v>
      </c>
      <c r="L44" s="5">
        <v>-1.5985</v>
      </c>
      <c r="M44" s="5">
        <v>-2.3605</v>
      </c>
      <c r="N44" s="5">
        <v>1.9819</v>
      </c>
      <c r="O44" s="5">
        <v>2.1206999999999998</v>
      </c>
      <c r="P44" s="5">
        <v>0.38329999999999997</v>
      </c>
      <c r="Q44" s="5">
        <v>-0.23980000000000001</v>
      </c>
    </row>
    <row r="45" spans="1:17" ht="27.95" customHeight="1">
      <c r="A45" s="3" t="s">
        <v>804</v>
      </c>
      <c r="B45" s="4">
        <v>26398099.77</v>
      </c>
      <c r="C45" s="4">
        <v>27707035.190000001</v>
      </c>
      <c r="D45" s="4">
        <v>28111382.399999999</v>
      </c>
      <c r="E45" s="4">
        <v>23861136.440000001</v>
      </c>
      <c r="F45" s="4">
        <v>73639.259999999995</v>
      </c>
      <c r="G45" s="4">
        <v>50002.55</v>
      </c>
      <c r="H45" s="4">
        <v>-672615.85</v>
      </c>
      <c r="I45" s="4">
        <v>-685259.81</v>
      </c>
      <c r="J45" s="4">
        <v>746255.11</v>
      </c>
      <c r="K45" s="4">
        <v>735262.36</v>
      </c>
      <c r="L45" s="5">
        <v>-2.3927</v>
      </c>
      <c r="M45" s="5">
        <v>-2.8639999999999999</v>
      </c>
      <c r="N45" s="5">
        <v>2.6545999999999998</v>
      </c>
      <c r="O45" s="5">
        <v>3.073</v>
      </c>
      <c r="P45" s="5">
        <v>0.26200000000000001</v>
      </c>
      <c r="Q45" s="5">
        <v>0.20899999999999999</v>
      </c>
    </row>
    <row r="46" spans="1:17" ht="27.95" customHeight="1">
      <c r="A46" s="3" t="s">
        <v>805</v>
      </c>
      <c r="B46" s="4">
        <v>915104.97</v>
      </c>
      <c r="C46" s="4">
        <v>860433.13</v>
      </c>
      <c r="D46" s="4">
        <v>852446.19</v>
      </c>
      <c r="E46" s="4">
        <v>888872.88</v>
      </c>
      <c r="F46" s="4">
        <v>-14022.98</v>
      </c>
      <c r="G46" s="4">
        <v>-8703.2800000000007</v>
      </c>
      <c r="H46" s="4">
        <v>-37711.89</v>
      </c>
      <c r="I46" s="4">
        <v>-40240.46</v>
      </c>
      <c r="J46" s="4">
        <v>23688.91</v>
      </c>
      <c r="K46" s="4">
        <v>31537.18</v>
      </c>
      <c r="L46" s="5">
        <v>-4.4240000000000004</v>
      </c>
      <c r="M46" s="5">
        <v>-4.5148000000000001</v>
      </c>
      <c r="N46" s="5">
        <v>2.7789000000000001</v>
      </c>
      <c r="O46" s="5">
        <v>3.5383</v>
      </c>
      <c r="P46" s="5">
        <v>-1.645</v>
      </c>
      <c r="Q46" s="5">
        <v>-0.97650000000000003</v>
      </c>
    </row>
    <row r="47" spans="1:17" ht="27.95" customHeight="1">
      <c r="A47" s="3" t="s">
        <v>806</v>
      </c>
      <c r="B47" s="4">
        <v>62319624.979999997</v>
      </c>
      <c r="C47" s="4">
        <v>72914903.329999998</v>
      </c>
      <c r="D47" s="4">
        <v>47773120.280000001</v>
      </c>
      <c r="E47" s="4">
        <v>73661747.510000005</v>
      </c>
      <c r="F47" s="4">
        <v>379659.34</v>
      </c>
      <c r="G47" s="4">
        <v>-1417602.2</v>
      </c>
      <c r="H47" s="4">
        <v>1026892.64</v>
      </c>
      <c r="I47" s="4">
        <v>1631056.07</v>
      </c>
      <c r="J47" s="4">
        <v>-647233.30000000005</v>
      </c>
      <c r="K47" s="4">
        <v>-3048658.27</v>
      </c>
      <c r="L47" s="5">
        <v>2.1495000000000002</v>
      </c>
      <c r="M47" s="5">
        <v>2.2082000000000002</v>
      </c>
      <c r="N47" s="5">
        <v>-1.3548</v>
      </c>
      <c r="O47" s="5">
        <v>-4.1273999999999997</v>
      </c>
      <c r="P47" s="5">
        <v>1.2577</v>
      </c>
      <c r="Q47" s="5">
        <v>-1.9765999999999999</v>
      </c>
    </row>
    <row r="48" spans="1:17" ht="27.95" customHeight="1">
      <c r="A48" s="3" t="s">
        <v>807</v>
      </c>
      <c r="B48" s="4">
        <v>629960.15</v>
      </c>
      <c r="C48" s="4">
        <v>18134.8</v>
      </c>
      <c r="D48" s="4">
        <v>35340.22</v>
      </c>
      <c r="E48" s="4">
        <v>2397</v>
      </c>
      <c r="F48" s="4">
        <v>31576.59</v>
      </c>
      <c r="G48" s="4">
        <v>-770589.77</v>
      </c>
      <c r="H48" s="4">
        <v>31576.59</v>
      </c>
      <c r="I48" s="4">
        <v>43083.92</v>
      </c>
      <c r="J48" s="4">
        <v>0</v>
      </c>
      <c r="K48" s="4">
        <v>-813673.69</v>
      </c>
      <c r="L48" s="5">
        <v>89.350300000000004</v>
      </c>
      <c r="M48" s="5">
        <v>1792.5008</v>
      </c>
      <c r="N48" s="5">
        <v>0</v>
      </c>
      <c r="O48" s="5">
        <v>-33852.785799999998</v>
      </c>
      <c r="P48" s="5">
        <v>89.350300000000004</v>
      </c>
      <c r="Q48" s="5">
        <v>-32060.285</v>
      </c>
    </row>
    <row r="49" spans="1:17" ht="27.95" customHeight="1">
      <c r="A49" s="3" t="s">
        <v>808</v>
      </c>
      <c r="B49" s="4">
        <v>629960.15</v>
      </c>
      <c r="C49" s="4">
        <v>18134.8</v>
      </c>
      <c r="D49" s="4">
        <v>35340.22</v>
      </c>
      <c r="E49" s="4">
        <v>2397</v>
      </c>
      <c r="F49" s="4">
        <v>31436.37</v>
      </c>
      <c r="G49" s="4">
        <v>43075.18</v>
      </c>
      <c r="H49" s="4">
        <v>31436.37</v>
      </c>
      <c r="I49" s="4">
        <v>43075.18</v>
      </c>
      <c r="J49" s="4">
        <v>0</v>
      </c>
      <c r="K49" s="4">
        <v>0</v>
      </c>
      <c r="L49" s="5">
        <v>88.953500000000005</v>
      </c>
      <c r="M49" s="5">
        <v>1792.1369999999999</v>
      </c>
      <c r="N49" s="5">
        <v>0</v>
      </c>
      <c r="O49" s="5">
        <v>0</v>
      </c>
      <c r="P49" s="5">
        <v>88.953500000000005</v>
      </c>
      <c r="Q49" s="5">
        <v>1792.1369999999999</v>
      </c>
    </row>
    <row r="50" spans="1:17" ht="27.95" customHeight="1">
      <c r="A50" s="3" t="s">
        <v>809</v>
      </c>
      <c r="B50" s="4">
        <v>629960.15</v>
      </c>
      <c r="C50" s="4">
        <v>18134.8</v>
      </c>
      <c r="D50" s="4">
        <v>35340.22</v>
      </c>
      <c r="E50" s="4">
        <v>2397</v>
      </c>
      <c r="F50" s="4">
        <v>31436.37</v>
      </c>
      <c r="G50" s="4">
        <v>43075.18</v>
      </c>
      <c r="H50" s="4">
        <v>31436.37</v>
      </c>
      <c r="I50" s="4">
        <v>43075.18</v>
      </c>
      <c r="J50" s="4">
        <v>0</v>
      </c>
      <c r="K50" s="4">
        <v>0</v>
      </c>
      <c r="L50" s="5">
        <v>88.953500000000005</v>
      </c>
      <c r="M50" s="5">
        <v>1792.1369999999999</v>
      </c>
      <c r="N50" s="5">
        <v>0</v>
      </c>
      <c r="O50" s="5">
        <v>0</v>
      </c>
      <c r="P50" s="5">
        <v>88.953500000000005</v>
      </c>
      <c r="Q50" s="5">
        <v>1792.1369999999999</v>
      </c>
    </row>
    <row r="51" spans="1:17" ht="27.95" customHeight="1">
      <c r="A51" s="3" t="s">
        <v>781</v>
      </c>
      <c r="B51" s="4">
        <v>629960.15</v>
      </c>
      <c r="C51" s="4">
        <v>18134.8</v>
      </c>
      <c r="D51" s="4">
        <v>35340.22</v>
      </c>
      <c r="E51" s="4">
        <v>2397</v>
      </c>
      <c r="F51" s="4">
        <v>31436.37</v>
      </c>
      <c r="G51" s="4">
        <v>43075.18</v>
      </c>
      <c r="H51" s="4">
        <v>31436.37</v>
      </c>
      <c r="I51" s="4">
        <v>43075.18</v>
      </c>
      <c r="J51" s="4">
        <v>0</v>
      </c>
      <c r="K51" s="4">
        <v>0</v>
      </c>
      <c r="L51" s="5">
        <v>88.953500000000005</v>
      </c>
      <c r="M51" s="5">
        <v>1792.1369999999999</v>
      </c>
      <c r="N51" s="5">
        <v>0</v>
      </c>
      <c r="O51" s="5">
        <v>0</v>
      </c>
      <c r="P51" s="5">
        <v>88.953500000000005</v>
      </c>
      <c r="Q51" s="5">
        <v>1792.1369999999999</v>
      </c>
    </row>
    <row r="52" spans="1:17" ht="27.95" customHeight="1">
      <c r="A52" s="3" t="s">
        <v>782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810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812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ht="27.95" customHeight="1">
      <c r="A57" s="3" t="s">
        <v>813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-813673.69</v>
      </c>
      <c r="H57" s="4">
        <v>0</v>
      </c>
      <c r="I57" s="4">
        <v>0</v>
      </c>
      <c r="J57" s="4">
        <v>0</v>
      </c>
      <c r="K57" s="4">
        <v>-813673.69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814</v>
      </c>
      <c r="B58" s="4">
        <v>0</v>
      </c>
      <c r="C58" s="4">
        <v>0</v>
      </c>
      <c r="D58" s="4">
        <v>0</v>
      </c>
      <c r="E58" s="4">
        <v>0</v>
      </c>
      <c r="F58" s="4">
        <v>140.22</v>
      </c>
      <c r="G58" s="4">
        <v>8.74</v>
      </c>
      <c r="H58" s="4">
        <v>140.22</v>
      </c>
      <c r="I58" s="4">
        <v>8.74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781</v>
      </c>
      <c r="B59" s="4">
        <v>0</v>
      </c>
      <c r="C59" s="4">
        <v>0</v>
      </c>
      <c r="D59" s="4">
        <v>0</v>
      </c>
      <c r="E59" s="4">
        <v>0</v>
      </c>
      <c r="F59" s="4">
        <v>140.22</v>
      </c>
      <c r="G59" s="4">
        <v>8.74</v>
      </c>
      <c r="H59" s="4">
        <v>140.22</v>
      </c>
      <c r="I59" s="4">
        <v>8.74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782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783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810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815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816</v>
      </c>
      <c r="B65" s="4">
        <v>4738885.97</v>
      </c>
      <c r="C65" s="4">
        <v>4880304.43</v>
      </c>
      <c r="D65" s="4">
        <v>5224509.24</v>
      </c>
      <c r="E65" s="4">
        <v>4898148.63</v>
      </c>
      <c r="F65" s="4">
        <v>126841.15</v>
      </c>
      <c r="G65" s="4">
        <v>-75126.710000000006</v>
      </c>
      <c r="H65" s="4">
        <v>270034.71999999997</v>
      </c>
      <c r="I65" s="4">
        <v>91120.11</v>
      </c>
      <c r="J65" s="4">
        <v>-143193.57</v>
      </c>
      <c r="K65" s="4">
        <v>-166246.82</v>
      </c>
      <c r="L65" s="5">
        <v>5.1685999999999996</v>
      </c>
      <c r="M65" s="5">
        <v>1.8552</v>
      </c>
      <c r="N65" s="5">
        <v>-2.7408000000000001</v>
      </c>
      <c r="O65" s="5">
        <v>-3.3847999999999998</v>
      </c>
      <c r="P65" s="5">
        <v>2.4278</v>
      </c>
      <c r="Q65" s="5">
        <v>-1.5296000000000001</v>
      </c>
    </row>
    <row r="66" spans="1:17" ht="27.95" customHeight="1">
      <c r="A66" s="3" t="s">
        <v>817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818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819</v>
      </c>
      <c r="B68" s="4">
        <v>4738885.97</v>
      </c>
      <c r="C68" s="4">
        <v>4880304.43</v>
      </c>
      <c r="D68" s="4">
        <v>5224509.24</v>
      </c>
      <c r="E68" s="4">
        <v>4898148.63</v>
      </c>
      <c r="F68" s="4">
        <v>126841.15</v>
      </c>
      <c r="G68" s="4">
        <v>-75126.710000000006</v>
      </c>
      <c r="H68" s="4">
        <v>270034.71999999997</v>
      </c>
      <c r="I68" s="4">
        <v>91120.11</v>
      </c>
      <c r="J68" s="4">
        <v>-143193.57</v>
      </c>
      <c r="K68" s="4">
        <v>-166246.82</v>
      </c>
      <c r="L68" s="5">
        <v>5.1685999999999996</v>
      </c>
      <c r="M68" s="5">
        <v>1.8552</v>
      </c>
      <c r="N68" s="5">
        <v>-2.7408000000000001</v>
      </c>
      <c r="O68" s="5">
        <v>-3.3847999999999998</v>
      </c>
      <c r="P68" s="5">
        <v>2.4278</v>
      </c>
      <c r="Q68" s="5">
        <v>-1.5296000000000001</v>
      </c>
    </row>
    <row r="69" spans="1:17" ht="27.95" customHeight="1">
      <c r="A69" s="3" t="s">
        <v>820</v>
      </c>
      <c r="B69" s="4">
        <v>17409820</v>
      </c>
      <c r="C69" s="4">
        <v>15980977.210000001</v>
      </c>
      <c r="D69" s="4">
        <v>8774501.7599999998</v>
      </c>
      <c r="E69" s="4">
        <v>8967785.8100000005</v>
      </c>
      <c r="F69" s="4">
        <v>-19524.22</v>
      </c>
      <c r="G69" s="4">
        <v>-729704</v>
      </c>
      <c r="H69" s="4">
        <v>110834.98</v>
      </c>
      <c r="I69" s="4">
        <v>149967.63</v>
      </c>
      <c r="J69" s="4">
        <v>-130359.19</v>
      </c>
      <c r="K69" s="4">
        <v>-879671.62</v>
      </c>
      <c r="L69" s="5">
        <v>1.2630999999999999</v>
      </c>
      <c r="M69" s="5">
        <v>1.6677</v>
      </c>
      <c r="N69" s="5">
        <v>-1.4857</v>
      </c>
      <c r="O69" s="5">
        <v>-9.7824000000000009</v>
      </c>
      <c r="P69" s="5">
        <v>-0.2225</v>
      </c>
      <c r="Q69" s="5">
        <v>-8.1146999999999991</v>
      </c>
    </row>
    <row r="70" spans="1:17" ht="27.95" customHeight="1">
      <c r="A70" s="3" t="s">
        <v>821</v>
      </c>
      <c r="B70" s="4">
        <v>2164260.5</v>
      </c>
      <c r="C70" s="4">
        <v>1764599.21</v>
      </c>
      <c r="D70" s="4">
        <v>2206790.9300000002</v>
      </c>
      <c r="E70" s="4">
        <v>1316479.79</v>
      </c>
      <c r="F70" s="4">
        <v>-23949.34</v>
      </c>
      <c r="G70" s="4">
        <v>-86599.34</v>
      </c>
      <c r="H70" s="4">
        <v>11184.34</v>
      </c>
      <c r="I70" s="4">
        <v>18411.099999999999</v>
      </c>
      <c r="J70" s="4">
        <v>-35133.67</v>
      </c>
      <c r="K70" s="4">
        <v>-105010.44</v>
      </c>
      <c r="L70" s="5">
        <v>0.50680000000000003</v>
      </c>
      <c r="M70" s="5">
        <v>1.3947000000000001</v>
      </c>
      <c r="N70" s="5">
        <v>-1.5921000000000001</v>
      </c>
      <c r="O70" s="5">
        <v>-7.9547999999999996</v>
      </c>
      <c r="P70" s="5">
        <v>-1.0852999999999999</v>
      </c>
      <c r="Q70" s="5">
        <v>-6.5601000000000003</v>
      </c>
    </row>
    <row r="71" spans="1:17" ht="27.95" customHeight="1">
      <c r="A71" s="3" t="s">
        <v>822</v>
      </c>
      <c r="B71" s="4">
        <v>87825</v>
      </c>
      <c r="C71" s="4">
        <v>1265000</v>
      </c>
      <c r="D71" s="4">
        <v>589668.22</v>
      </c>
      <c r="E71" s="4">
        <v>1382258.22</v>
      </c>
      <c r="F71" s="4">
        <v>385.72</v>
      </c>
      <c r="G71" s="4">
        <v>-522772.95</v>
      </c>
      <c r="H71" s="4">
        <v>8891.18</v>
      </c>
      <c r="I71" s="4">
        <v>24247.15</v>
      </c>
      <c r="J71" s="4">
        <v>-8505.4599999999991</v>
      </c>
      <c r="K71" s="4">
        <v>-547020.1</v>
      </c>
      <c r="L71" s="5">
        <v>1.5078</v>
      </c>
      <c r="M71" s="5">
        <v>1.7494000000000001</v>
      </c>
      <c r="N71" s="5">
        <v>-1.4423999999999999</v>
      </c>
      <c r="O71" s="5">
        <v>-39.466299999999997</v>
      </c>
      <c r="P71" s="5">
        <v>6.54E-2</v>
      </c>
      <c r="Q71" s="5">
        <v>-37.716900000000003</v>
      </c>
    </row>
    <row r="72" spans="1:17" ht="27.95" customHeight="1">
      <c r="A72" s="3" t="s">
        <v>823</v>
      </c>
      <c r="B72" s="4">
        <v>87825</v>
      </c>
      <c r="C72" s="4">
        <v>1265000</v>
      </c>
      <c r="D72" s="4">
        <v>589668.22</v>
      </c>
      <c r="E72" s="4">
        <v>1374826.52</v>
      </c>
      <c r="F72" s="4">
        <v>385.72</v>
      </c>
      <c r="G72" s="4">
        <v>831.89</v>
      </c>
      <c r="H72" s="4">
        <v>8891.18</v>
      </c>
      <c r="I72" s="4">
        <v>24066.02</v>
      </c>
      <c r="J72" s="4">
        <v>-8505.4599999999991</v>
      </c>
      <c r="K72" s="4">
        <v>-23234.13</v>
      </c>
      <c r="L72" s="5">
        <v>1.5078</v>
      </c>
      <c r="M72" s="5">
        <v>1.7457</v>
      </c>
      <c r="N72" s="5">
        <v>-1.4423999999999999</v>
      </c>
      <c r="O72" s="5">
        <v>-1.6854</v>
      </c>
      <c r="P72" s="5">
        <v>6.54E-2</v>
      </c>
      <c r="Q72" s="5">
        <v>6.0299999999999999E-2</v>
      </c>
    </row>
    <row r="73" spans="1:17" ht="27.95" customHeight="1">
      <c r="A73" s="3" t="s">
        <v>824</v>
      </c>
      <c r="B73" s="4">
        <v>0</v>
      </c>
      <c r="C73" s="4">
        <v>0</v>
      </c>
      <c r="D73" s="4">
        <v>0</v>
      </c>
      <c r="E73" s="4">
        <v>7431.69</v>
      </c>
      <c r="F73" s="4">
        <v>0</v>
      </c>
      <c r="G73" s="4">
        <v>-523604.84</v>
      </c>
      <c r="H73" s="4">
        <v>0</v>
      </c>
      <c r="I73" s="4">
        <v>181.14</v>
      </c>
      <c r="J73" s="4">
        <v>0</v>
      </c>
      <c r="K73" s="4">
        <v>-523785.97</v>
      </c>
      <c r="L73" s="5">
        <v>0</v>
      </c>
      <c r="M73" s="5">
        <v>2.4306999999999999</v>
      </c>
      <c r="N73" s="5">
        <v>0</v>
      </c>
      <c r="O73" s="5">
        <v>-7028.7456000000002</v>
      </c>
      <c r="P73" s="5">
        <v>0</v>
      </c>
      <c r="Q73" s="5">
        <v>-7026.3149000000003</v>
      </c>
    </row>
    <row r="74" spans="1:17" ht="27.95" customHeight="1">
      <c r="A74" s="3" t="s">
        <v>825</v>
      </c>
      <c r="B74" s="4">
        <v>15157734.5</v>
      </c>
      <c r="C74" s="4">
        <v>12951378</v>
      </c>
      <c r="D74" s="4">
        <v>5978042.6100000003</v>
      </c>
      <c r="E74" s="4">
        <v>6269047.7999999998</v>
      </c>
      <c r="F74" s="4">
        <v>4039.4</v>
      </c>
      <c r="G74" s="4">
        <v>-120331.71</v>
      </c>
      <c r="H74" s="4">
        <v>90759.46</v>
      </c>
      <c r="I74" s="4">
        <v>107309.38</v>
      </c>
      <c r="J74" s="4">
        <v>-86720.06</v>
      </c>
      <c r="K74" s="4">
        <v>-227641.08</v>
      </c>
      <c r="L74" s="5">
        <v>1.5182</v>
      </c>
      <c r="M74" s="5">
        <v>1.7071000000000001</v>
      </c>
      <c r="N74" s="5">
        <v>-1.4505999999999999</v>
      </c>
      <c r="O74" s="5">
        <v>-3.6213000000000002</v>
      </c>
      <c r="P74" s="5">
        <v>6.7599999999999993E-2</v>
      </c>
      <c r="Q74" s="5">
        <v>-1.9141999999999999</v>
      </c>
    </row>
    <row r="75" spans="1:17" ht="27.95" customHeight="1">
      <c r="A75" s="3" t="s">
        <v>826</v>
      </c>
      <c r="B75" s="4">
        <v>4496571.58</v>
      </c>
      <c r="C75" s="4">
        <v>22535189.68</v>
      </c>
      <c r="D75" s="4">
        <v>4201929.21</v>
      </c>
      <c r="E75" s="4">
        <v>28264210.98</v>
      </c>
      <c r="F75" s="4">
        <v>-27737</v>
      </c>
      <c r="G75" s="4">
        <v>-118427.13</v>
      </c>
      <c r="H75" s="4">
        <v>117700.99</v>
      </c>
      <c r="I75" s="4">
        <v>826736.04</v>
      </c>
      <c r="J75" s="4">
        <v>-145437.99</v>
      </c>
      <c r="K75" s="4">
        <v>-945163.18</v>
      </c>
      <c r="L75" s="5">
        <v>2.8010999999999999</v>
      </c>
      <c r="M75" s="5">
        <v>2.9169999999999998</v>
      </c>
      <c r="N75" s="5">
        <v>-3.4611999999999998</v>
      </c>
      <c r="O75" s="5">
        <v>-3.3349000000000002</v>
      </c>
      <c r="P75" s="5">
        <v>-0.66010000000000002</v>
      </c>
      <c r="Q75" s="5">
        <v>-0.41789999999999999</v>
      </c>
    </row>
    <row r="76" spans="1:17" ht="27.95" customHeight="1">
      <c r="A76" s="3" t="s">
        <v>827</v>
      </c>
      <c r="B76" s="4">
        <v>1970000</v>
      </c>
      <c r="C76" s="4">
        <v>14566009.390000001</v>
      </c>
      <c r="D76" s="4">
        <v>1197381.68</v>
      </c>
      <c r="E76" s="4">
        <v>17625731.059999999</v>
      </c>
      <c r="F76" s="4">
        <v>-2545.15</v>
      </c>
      <c r="G76" s="4">
        <v>69747.98</v>
      </c>
      <c r="H76" s="4">
        <v>20546.02</v>
      </c>
      <c r="I76" s="4">
        <v>478682.9</v>
      </c>
      <c r="J76" s="4">
        <v>-23091.17</v>
      </c>
      <c r="K76" s="4">
        <v>-408934.92</v>
      </c>
      <c r="L76" s="5">
        <v>1.7159</v>
      </c>
      <c r="M76" s="5">
        <v>2.7084000000000001</v>
      </c>
      <c r="N76" s="5">
        <v>-1.9285000000000001</v>
      </c>
      <c r="O76" s="5">
        <v>-2.3138000000000001</v>
      </c>
      <c r="P76" s="5">
        <v>-0.21260000000000001</v>
      </c>
      <c r="Q76" s="5">
        <v>0.39460000000000001</v>
      </c>
    </row>
    <row r="77" spans="1:17" ht="27.95" customHeight="1">
      <c r="A77" s="3" t="s">
        <v>828</v>
      </c>
      <c r="B77" s="4">
        <v>2526571.58</v>
      </c>
      <c r="C77" s="4">
        <v>7969180.2999999998</v>
      </c>
      <c r="D77" s="4">
        <v>3004547.53</v>
      </c>
      <c r="E77" s="4">
        <v>10638479.92</v>
      </c>
      <c r="F77" s="4">
        <v>-25191.86</v>
      </c>
      <c r="G77" s="4">
        <v>-188175.11</v>
      </c>
      <c r="H77" s="4">
        <v>97154.97</v>
      </c>
      <c r="I77" s="4">
        <v>348053.15</v>
      </c>
      <c r="J77" s="4">
        <v>-122346.82</v>
      </c>
      <c r="K77" s="4">
        <v>-536228.25</v>
      </c>
      <c r="L77" s="5">
        <v>3.2336</v>
      </c>
      <c r="M77" s="5">
        <v>3.2627000000000002</v>
      </c>
      <c r="N77" s="5">
        <v>-4.0720999999999998</v>
      </c>
      <c r="O77" s="5">
        <v>-5.0266999999999999</v>
      </c>
      <c r="P77" s="5">
        <v>-0.83850000000000002</v>
      </c>
      <c r="Q77" s="5">
        <v>-1.764</v>
      </c>
    </row>
    <row r="78" spans="1:17" ht="27.95" customHeight="1">
      <c r="A78" s="3" t="s">
        <v>829</v>
      </c>
      <c r="B78" s="4">
        <v>36524804.770000003</v>
      </c>
      <c r="C78" s="4">
        <v>32033990.420000002</v>
      </c>
      <c r="D78" s="4">
        <v>32065679.300000001</v>
      </c>
      <c r="E78" s="4">
        <v>34424980.689999998</v>
      </c>
      <c r="F78" s="4">
        <v>232125.93</v>
      </c>
      <c r="G78" s="4">
        <v>244589.78</v>
      </c>
      <c r="H78" s="4">
        <v>496745.36</v>
      </c>
      <c r="I78" s="4">
        <v>532928.06000000006</v>
      </c>
      <c r="J78" s="4">
        <v>-264619.43</v>
      </c>
      <c r="K78" s="4">
        <v>-288338.28000000003</v>
      </c>
      <c r="L78" s="5">
        <v>1.5490999999999999</v>
      </c>
      <c r="M78" s="5">
        <v>1.5439000000000001</v>
      </c>
      <c r="N78" s="5">
        <v>-0.82520000000000004</v>
      </c>
      <c r="O78" s="5">
        <v>-0.83530000000000004</v>
      </c>
      <c r="P78" s="5">
        <v>0.72389999999999999</v>
      </c>
      <c r="Q78" s="5">
        <v>0.70860000000000001</v>
      </c>
    </row>
    <row r="79" spans="1:17" ht="27.95" customHeight="1">
      <c r="A79" s="3" t="s">
        <v>830</v>
      </c>
      <c r="B79" s="4">
        <v>7247949.6200000001</v>
      </c>
      <c r="C79" s="4">
        <v>324335.19</v>
      </c>
      <c r="D79" s="4">
        <v>2186535.62</v>
      </c>
      <c r="E79" s="4">
        <v>2503639.67</v>
      </c>
      <c r="F79" s="4">
        <v>-27590.65</v>
      </c>
      <c r="G79" s="4">
        <v>-33971.01</v>
      </c>
      <c r="H79" s="4">
        <v>7529</v>
      </c>
      <c r="I79" s="4">
        <v>8371.56</v>
      </c>
      <c r="J79" s="4">
        <v>-35119.65</v>
      </c>
      <c r="K79" s="4">
        <v>-42342.57</v>
      </c>
      <c r="L79" s="5">
        <v>0.34429999999999999</v>
      </c>
      <c r="M79" s="5">
        <v>0.33350000000000002</v>
      </c>
      <c r="N79" s="5">
        <v>-1.6062000000000001</v>
      </c>
      <c r="O79" s="5">
        <v>-1.6866000000000001</v>
      </c>
      <c r="P79" s="5">
        <v>-1.2618</v>
      </c>
      <c r="Q79" s="5">
        <v>-1.3532</v>
      </c>
    </row>
    <row r="80" spans="1:17" ht="27.95" customHeight="1">
      <c r="A80" s="3" t="s">
        <v>831</v>
      </c>
      <c r="B80" s="4">
        <v>28836537.960000001</v>
      </c>
      <c r="C80" s="4">
        <v>31311537.010000002</v>
      </c>
      <c r="D80" s="4">
        <v>29754921.510000002</v>
      </c>
      <c r="E80" s="4">
        <v>31814679.210000001</v>
      </c>
      <c r="F80" s="4">
        <v>259464.93</v>
      </c>
      <c r="G80" s="4">
        <v>278362.83</v>
      </c>
      <c r="H80" s="4">
        <v>488743.13</v>
      </c>
      <c r="I80" s="4">
        <v>524184.25</v>
      </c>
      <c r="J80" s="4">
        <v>-229278.2</v>
      </c>
      <c r="K80" s="4">
        <v>-245821.42</v>
      </c>
      <c r="L80" s="5">
        <v>1.6426000000000001</v>
      </c>
      <c r="M80" s="5">
        <v>1.6431</v>
      </c>
      <c r="N80" s="5">
        <v>-0.77059999999999995</v>
      </c>
      <c r="O80" s="5">
        <v>-0.77059999999999995</v>
      </c>
      <c r="P80" s="5">
        <v>0.872</v>
      </c>
      <c r="Q80" s="5">
        <v>0.87260000000000004</v>
      </c>
    </row>
    <row r="81" spans="1:17" ht="27.95" customHeight="1">
      <c r="A81" s="3" t="s">
        <v>832</v>
      </c>
      <c r="B81" s="4" t="s">
        <v>769</v>
      </c>
      <c r="C81" s="4" t="s">
        <v>769</v>
      </c>
      <c r="D81" s="4" t="s">
        <v>769</v>
      </c>
      <c r="E81" s="4" t="s">
        <v>769</v>
      </c>
      <c r="F81" s="4">
        <v>36376.89</v>
      </c>
      <c r="G81" s="4">
        <v>31655.63</v>
      </c>
      <c r="H81" s="4" t="s">
        <v>769</v>
      </c>
      <c r="I81" s="4" t="s">
        <v>769</v>
      </c>
      <c r="J81" s="4" t="s">
        <v>769</v>
      </c>
      <c r="K81" s="4" t="s">
        <v>769</v>
      </c>
      <c r="L81" s="4" t="s">
        <v>769</v>
      </c>
      <c r="M81" s="4" t="s">
        <v>769</v>
      </c>
      <c r="N81" s="4" t="s">
        <v>769</v>
      </c>
      <c r="O81" s="4" t="s">
        <v>769</v>
      </c>
      <c r="P81" s="4" t="s">
        <v>769</v>
      </c>
      <c r="Q81" s="4" t="s">
        <v>769</v>
      </c>
    </row>
    <row r="82" spans="1:17" ht="27.95" customHeight="1">
      <c r="A82" s="3" t="s">
        <v>833</v>
      </c>
      <c r="B82" s="4">
        <v>28911613.960000001</v>
      </c>
      <c r="C82" s="4">
        <v>31093491.120000001</v>
      </c>
      <c r="D82" s="4">
        <v>30102121.390000001</v>
      </c>
      <c r="E82" s="4">
        <v>31781482.359999999</v>
      </c>
      <c r="F82" s="4">
        <v>146961.76</v>
      </c>
      <c r="G82" s="4">
        <v>10471.99</v>
      </c>
      <c r="H82" s="4">
        <v>0</v>
      </c>
      <c r="I82" s="4">
        <v>-11547.66</v>
      </c>
      <c r="J82" s="4">
        <v>146961.76</v>
      </c>
      <c r="K82" s="4">
        <v>22019.65</v>
      </c>
      <c r="L82" s="5">
        <v>0</v>
      </c>
      <c r="M82" s="5">
        <v>-3.6200000000000003E-2</v>
      </c>
      <c r="N82" s="5">
        <v>0.48820000000000002</v>
      </c>
      <c r="O82" s="5">
        <v>6.9099999999999995E-2</v>
      </c>
      <c r="P82" s="5">
        <v>0.48820000000000002</v>
      </c>
      <c r="Q82" s="5">
        <v>3.2899999999999999E-2</v>
      </c>
    </row>
    <row r="83" spans="1:17" ht="27.95" customHeight="1">
      <c r="A83" s="3" t="s">
        <v>834</v>
      </c>
      <c r="B83" s="4">
        <v>28911613.960000001</v>
      </c>
      <c r="C83" s="4">
        <v>31093491.120000001</v>
      </c>
      <c r="D83" s="4">
        <v>30102121.390000001</v>
      </c>
      <c r="E83" s="4">
        <v>31781482.359999999</v>
      </c>
      <c r="F83" s="4">
        <v>-2643.97</v>
      </c>
      <c r="G83" s="4">
        <v>1370.34</v>
      </c>
      <c r="H83" s="4">
        <v>0</v>
      </c>
      <c r="I83" s="4">
        <v>0</v>
      </c>
      <c r="J83" s="4">
        <v>-2643.97</v>
      </c>
      <c r="K83" s="4">
        <v>1370.34</v>
      </c>
      <c r="L83" s="5">
        <v>0</v>
      </c>
      <c r="M83" s="5">
        <v>0</v>
      </c>
      <c r="N83" s="5">
        <v>-8.8000000000000005E-3</v>
      </c>
      <c r="O83" s="5">
        <v>4.3E-3</v>
      </c>
      <c r="P83" s="5">
        <v>-8.8000000000000005E-3</v>
      </c>
      <c r="Q83" s="5">
        <v>4.3E-3</v>
      </c>
    </row>
    <row r="84" spans="1:17" ht="27.95" customHeight="1">
      <c r="A84" s="3" t="s">
        <v>835</v>
      </c>
      <c r="B84" s="4">
        <v>0</v>
      </c>
      <c r="C84" s="4">
        <v>0</v>
      </c>
      <c r="D84" s="4">
        <v>0</v>
      </c>
      <c r="E84" s="4">
        <v>0</v>
      </c>
      <c r="F84" s="4">
        <v>3273.95</v>
      </c>
      <c r="G84" s="4">
        <v>-11547.66</v>
      </c>
      <c r="H84" s="4">
        <v>0</v>
      </c>
      <c r="I84" s="4">
        <v>-11547.66</v>
      </c>
      <c r="J84" s="4">
        <v>3273.95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836</v>
      </c>
      <c r="B85" s="4">
        <v>0</v>
      </c>
      <c r="C85" s="4">
        <v>0</v>
      </c>
      <c r="D85" s="4">
        <v>0</v>
      </c>
      <c r="E85" s="4">
        <v>0</v>
      </c>
      <c r="F85" s="4">
        <v>146331.78</v>
      </c>
      <c r="G85" s="4">
        <v>20649.310000000001</v>
      </c>
      <c r="H85" s="4">
        <v>0</v>
      </c>
      <c r="I85" s="4">
        <v>0</v>
      </c>
      <c r="J85" s="4">
        <v>146331.78</v>
      </c>
      <c r="K85" s="4">
        <v>20649.310000000001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837</v>
      </c>
      <c r="B86" s="4">
        <v>-30392031.460000001</v>
      </c>
      <c r="C86" s="4">
        <v>-33627184.329999998</v>
      </c>
      <c r="D86" s="4">
        <v>-32630960.84</v>
      </c>
      <c r="E86" s="4">
        <v>-34677257.960000001</v>
      </c>
      <c r="F86" s="4">
        <v>-110584.88</v>
      </c>
      <c r="G86" s="4">
        <v>21183.64</v>
      </c>
      <c r="H86" s="4">
        <v>0</v>
      </c>
      <c r="I86" s="4">
        <v>-1232.03</v>
      </c>
      <c r="J86" s="4">
        <v>-110584.88</v>
      </c>
      <c r="K86" s="4">
        <v>22415.67</v>
      </c>
      <c r="L86" s="5">
        <v>0</v>
      </c>
      <c r="M86" s="5">
        <v>3.5000000000000001E-3</v>
      </c>
      <c r="N86" s="5">
        <v>0.33889999999999998</v>
      </c>
      <c r="O86" s="5">
        <v>-6.4500000000000002E-2</v>
      </c>
      <c r="P86" s="5">
        <v>0.33889999999999998</v>
      </c>
      <c r="Q86" s="5">
        <v>-6.0900000000000003E-2</v>
      </c>
    </row>
    <row r="87" spans="1:17" ht="27.95" customHeight="1">
      <c r="A87" s="3" t="s">
        <v>838</v>
      </c>
      <c r="B87" s="4">
        <v>-28911613.960000001</v>
      </c>
      <c r="C87" s="4">
        <v>-31093491.120000001</v>
      </c>
      <c r="D87" s="4">
        <v>-30102121.390000001</v>
      </c>
      <c r="E87" s="4">
        <v>-31781482.359999999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839</v>
      </c>
      <c r="B88" s="4">
        <v>-1480417.5</v>
      </c>
      <c r="C88" s="4">
        <v>-2533693.21</v>
      </c>
      <c r="D88" s="4">
        <v>-2528839.4500000002</v>
      </c>
      <c r="E88" s="4">
        <v>-2895775.61</v>
      </c>
      <c r="F88" s="4">
        <v>35746.9</v>
      </c>
      <c r="G88" s="4">
        <v>41832.949999999997</v>
      </c>
      <c r="H88" s="4">
        <v>0</v>
      </c>
      <c r="I88" s="4">
        <v>-1232.03</v>
      </c>
      <c r="J88" s="4">
        <v>35746.9</v>
      </c>
      <c r="K88" s="4">
        <v>43064.98</v>
      </c>
      <c r="L88" s="5">
        <v>0</v>
      </c>
      <c r="M88" s="5">
        <v>4.24E-2</v>
      </c>
      <c r="N88" s="5">
        <v>-1.4136</v>
      </c>
      <c r="O88" s="5">
        <v>-1.4831000000000001</v>
      </c>
      <c r="P88" s="5">
        <v>-1.4136</v>
      </c>
      <c r="Q88" s="5">
        <v>-1.4407000000000001</v>
      </c>
    </row>
    <row r="89" spans="1:17" ht="27.95" customHeight="1">
      <c r="A89" s="3" t="s">
        <v>836</v>
      </c>
      <c r="B89" s="4">
        <v>0</v>
      </c>
      <c r="C89" s="4">
        <v>0</v>
      </c>
      <c r="D89" s="4">
        <v>0</v>
      </c>
      <c r="E89" s="4">
        <v>0</v>
      </c>
      <c r="F89" s="4">
        <v>-146331.78</v>
      </c>
      <c r="G89" s="4">
        <v>-20649.310000000001</v>
      </c>
      <c r="H89" s="4">
        <v>0</v>
      </c>
      <c r="I89" s="4">
        <v>0</v>
      </c>
      <c r="J89" s="4">
        <v>-146331.78</v>
      </c>
      <c r="K89" s="4">
        <v>-20649.310000000001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840</v>
      </c>
      <c r="B90" s="4" t="s">
        <v>769</v>
      </c>
      <c r="C90" s="4" t="s">
        <v>769</v>
      </c>
      <c r="D90" s="4" t="s">
        <v>769</v>
      </c>
      <c r="E90" s="4" t="s">
        <v>769</v>
      </c>
      <c r="F90" s="4">
        <v>0</v>
      </c>
      <c r="G90" s="4">
        <v>0</v>
      </c>
      <c r="H90" s="4" t="s">
        <v>769</v>
      </c>
      <c r="I90" s="4" t="s">
        <v>769</v>
      </c>
      <c r="J90" s="4" t="s">
        <v>769</v>
      </c>
      <c r="K90" s="4" t="s">
        <v>769</v>
      </c>
      <c r="L90" s="4" t="s">
        <v>769</v>
      </c>
      <c r="M90" s="4" t="s">
        <v>769</v>
      </c>
      <c r="N90" s="4" t="s">
        <v>769</v>
      </c>
      <c r="O90" s="4" t="s">
        <v>769</v>
      </c>
      <c r="P90" s="5">
        <v>0</v>
      </c>
      <c r="Q90" s="5">
        <v>0</v>
      </c>
    </row>
    <row r="91" spans="1:17" ht="27.95" customHeight="1">
      <c r="A91" s="3" t="s">
        <v>841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 t="s">
        <v>769</v>
      </c>
      <c r="I91" s="4" t="s">
        <v>769</v>
      </c>
      <c r="J91" s="4" t="s">
        <v>769</v>
      </c>
      <c r="K91" s="4" t="s">
        <v>769</v>
      </c>
      <c r="L91" s="4" t="s">
        <v>769</v>
      </c>
      <c r="M91" s="4" t="s">
        <v>769</v>
      </c>
      <c r="N91" s="4" t="s">
        <v>769</v>
      </c>
      <c r="O91" s="4" t="s">
        <v>769</v>
      </c>
      <c r="P91" s="5">
        <v>0</v>
      </c>
      <c r="Q91" s="5">
        <v>0</v>
      </c>
    </row>
    <row r="92" spans="1:17" ht="27.95" customHeight="1">
      <c r="A92" s="3" t="s">
        <v>842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769</v>
      </c>
      <c r="I92" s="4" t="s">
        <v>769</v>
      </c>
      <c r="J92" s="4" t="s">
        <v>769</v>
      </c>
      <c r="K92" s="4" t="s">
        <v>769</v>
      </c>
      <c r="L92" s="4" t="s">
        <v>769</v>
      </c>
      <c r="M92" s="4" t="s">
        <v>769</v>
      </c>
      <c r="N92" s="4" t="s">
        <v>769</v>
      </c>
      <c r="O92" s="4" t="s">
        <v>769</v>
      </c>
      <c r="P92" s="5">
        <v>0</v>
      </c>
      <c r="Q92" s="5">
        <v>0</v>
      </c>
    </row>
    <row r="93" spans="1:17" ht="27.95" customHeight="1">
      <c r="A93" s="3" t="s">
        <v>813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769</v>
      </c>
      <c r="I93" s="4" t="s">
        <v>769</v>
      </c>
      <c r="J93" s="4" t="s">
        <v>769</v>
      </c>
      <c r="K93" s="4" t="s">
        <v>769</v>
      </c>
      <c r="L93" s="4" t="s">
        <v>769</v>
      </c>
      <c r="M93" s="4" t="s">
        <v>769</v>
      </c>
      <c r="N93" s="4" t="s">
        <v>769</v>
      </c>
      <c r="O93" s="4" t="s">
        <v>769</v>
      </c>
      <c r="P93" s="5">
        <v>0</v>
      </c>
      <c r="Q93" s="5">
        <v>0</v>
      </c>
    </row>
    <row r="94" spans="1:17" ht="27.95" customHeight="1">
      <c r="A94" s="3" t="s">
        <v>814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769</v>
      </c>
      <c r="I94" s="4" t="s">
        <v>769</v>
      </c>
      <c r="J94" s="4" t="s">
        <v>769</v>
      </c>
      <c r="K94" s="4" t="s">
        <v>769</v>
      </c>
      <c r="L94" s="4" t="s">
        <v>769</v>
      </c>
      <c r="M94" s="4" t="s">
        <v>769</v>
      </c>
      <c r="N94" s="4" t="s">
        <v>769</v>
      </c>
      <c r="O94" s="4" t="s">
        <v>769</v>
      </c>
      <c r="P94" s="5">
        <v>0</v>
      </c>
      <c r="Q94" s="5">
        <v>0</v>
      </c>
    </row>
    <row r="95" spans="1:17" ht="27.95" customHeight="1">
      <c r="A95" s="3" t="s">
        <v>843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769</v>
      </c>
      <c r="I95" s="4" t="s">
        <v>769</v>
      </c>
      <c r="J95" s="4" t="s">
        <v>769</v>
      </c>
      <c r="K95" s="4" t="s">
        <v>769</v>
      </c>
      <c r="L95" s="4" t="s">
        <v>769</v>
      </c>
      <c r="M95" s="4" t="s">
        <v>769</v>
      </c>
      <c r="N95" s="4" t="s">
        <v>769</v>
      </c>
      <c r="O95" s="4" t="s">
        <v>769</v>
      </c>
      <c r="P95" s="5">
        <v>0</v>
      </c>
      <c r="Q95" s="5">
        <v>0</v>
      </c>
    </row>
    <row r="96" spans="1:17" ht="27.95" customHeight="1">
      <c r="A96" s="3" t="s">
        <v>844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 t="s">
        <v>769</v>
      </c>
      <c r="I96" s="4" t="s">
        <v>769</v>
      </c>
      <c r="J96" s="4" t="s">
        <v>769</v>
      </c>
      <c r="K96" s="4" t="s">
        <v>769</v>
      </c>
      <c r="L96" s="4" t="s">
        <v>769</v>
      </c>
      <c r="M96" s="4" t="s">
        <v>769</v>
      </c>
      <c r="N96" s="4" t="s">
        <v>769</v>
      </c>
      <c r="O96" s="4" t="s">
        <v>769</v>
      </c>
      <c r="P96" s="5">
        <v>0</v>
      </c>
      <c r="Q96" s="5">
        <v>0</v>
      </c>
    </row>
    <row r="97" spans="1:17" ht="27.95" customHeight="1">
      <c r="A97" s="3" t="s">
        <v>842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769</v>
      </c>
      <c r="I97" s="4" t="s">
        <v>769</v>
      </c>
      <c r="J97" s="4" t="s">
        <v>769</v>
      </c>
      <c r="K97" s="4" t="s">
        <v>769</v>
      </c>
      <c r="L97" s="4" t="s">
        <v>769</v>
      </c>
      <c r="M97" s="4" t="s">
        <v>769</v>
      </c>
      <c r="N97" s="4" t="s">
        <v>769</v>
      </c>
      <c r="O97" s="4" t="s">
        <v>769</v>
      </c>
      <c r="P97" s="5">
        <v>0</v>
      </c>
      <c r="Q97" s="5">
        <v>0</v>
      </c>
    </row>
    <row r="98" spans="1:17" ht="27.95" customHeight="1">
      <c r="A98" s="3" t="s">
        <v>813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769</v>
      </c>
      <c r="I98" s="4" t="s">
        <v>769</v>
      </c>
      <c r="J98" s="4" t="s">
        <v>769</v>
      </c>
      <c r="K98" s="4" t="s">
        <v>769</v>
      </c>
      <c r="L98" s="4" t="s">
        <v>769</v>
      </c>
      <c r="M98" s="4" t="s">
        <v>769</v>
      </c>
      <c r="N98" s="4" t="s">
        <v>769</v>
      </c>
      <c r="O98" s="4" t="s">
        <v>769</v>
      </c>
      <c r="P98" s="5">
        <v>0</v>
      </c>
      <c r="Q98" s="5">
        <v>0</v>
      </c>
    </row>
    <row r="99" spans="1:17" ht="27.95" customHeight="1">
      <c r="A99" s="3" t="s">
        <v>814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769</v>
      </c>
      <c r="I99" s="4" t="s">
        <v>769</v>
      </c>
      <c r="J99" s="4" t="s">
        <v>769</v>
      </c>
      <c r="K99" s="4" t="s">
        <v>769</v>
      </c>
      <c r="L99" s="4" t="s">
        <v>769</v>
      </c>
      <c r="M99" s="4" t="s">
        <v>769</v>
      </c>
      <c r="N99" s="4" t="s">
        <v>769</v>
      </c>
      <c r="O99" s="4" t="s">
        <v>769</v>
      </c>
      <c r="P99" s="5">
        <v>0</v>
      </c>
      <c r="Q99" s="5">
        <v>0</v>
      </c>
    </row>
    <row r="100" spans="1:17" ht="27.95" customHeight="1">
      <c r="A100" s="3" t="s">
        <v>843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769</v>
      </c>
      <c r="I100" s="4" t="s">
        <v>769</v>
      </c>
      <c r="J100" s="4" t="s">
        <v>769</v>
      </c>
      <c r="K100" s="4" t="s">
        <v>769</v>
      </c>
      <c r="L100" s="4" t="s">
        <v>769</v>
      </c>
      <c r="M100" s="4" t="s">
        <v>769</v>
      </c>
      <c r="N100" s="4" t="s">
        <v>769</v>
      </c>
      <c r="O100" s="4" t="s">
        <v>769</v>
      </c>
      <c r="P100" s="5">
        <v>0</v>
      </c>
      <c r="Q100" s="5">
        <v>0</v>
      </c>
    </row>
    <row r="101" spans="1:17" ht="27.95" customHeight="1">
      <c r="A101" s="3" t="s">
        <v>845</v>
      </c>
      <c r="B101" s="4" t="s">
        <v>769</v>
      </c>
      <c r="C101" s="4" t="s">
        <v>769</v>
      </c>
      <c r="D101" s="4" t="s">
        <v>769</v>
      </c>
      <c r="E101" s="4" t="s">
        <v>769</v>
      </c>
      <c r="F101" s="4">
        <v>-75531.38</v>
      </c>
      <c r="G101" s="4">
        <v>29357.17</v>
      </c>
      <c r="H101" s="4">
        <v>-75531.38</v>
      </c>
      <c r="I101" s="4">
        <v>29357.17</v>
      </c>
      <c r="J101" s="4" t="s">
        <v>769</v>
      </c>
      <c r="K101" s="4" t="s">
        <v>769</v>
      </c>
      <c r="L101" s="4" t="s">
        <v>769</v>
      </c>
      <c r="M101" s="4" t="s">
        <v>769</v>
      </c>
      <c r="N101" s="4" t="s">
        <v>769</v>
      </c>
      <c r="O101" s="4" t="s">
        <v>769</v>
      </c>
      <c r="P101" s="4" t="s">
        <v>769</v>
      </c>
      <c r="Q101" s="4" t="s">
        <v>769</v>
      </c>
    </row>
    <row r="102" spans="1:17" ht="27.95" customHeight="1">
      <c r="A102" s="3" t="s">
        <v>846</v>
      </c>
      <c r="B102" s="4" t="s">
        <v>769</v>
      </c>
      <c r="C102" s="4" t="s">
        <v>769</v>
      </c>
      <c r="D102" s="4" t="s">
        <v>769</v>
      </c>
      <c r="E102" s="4" t="s">
        <v>769</v>
      </c>
      <c r="F102" s="4">
        <v>1434449.88</v>
      </c>
      <c r="G102" s="4">
        <v>1241059.02</v>
      </c>
      <c r="H102" s="4">
        <v>-7679.87</v>
      </c>
      <c r="I102" s="4">
        <v>-552414.36</v>
      </c>
      <c r="J102" s="4">
        <v>1442129.75</v>
      </c>
      <c r="K102" s="4">
        <v>1793473.37</v>
      </c>
      <c r="L102" s="4" t="s">
        <v>769</v>
      </c>
      <c r="M102" s="4" t="s">
        <v>769</v>
      </c>
      <c r="N102" s="4" t="s">
        <v>769</v>
      </c>
      <c r="O102" s="4" t="s">
        <v>769</v>
      </c>
      <c r="P102" s="4" t="s">
        <v>769</v>
      </c>
      <c r="Q102" s="4" t="s">
        <v>769</v>
      </c>
    </row>
    <row r="103" spans="1:17" ht="27.95" customHeight="1">
      <c r="A103" s="3" t="s">
        <v>847</v>
      </c>
      <c r="B103" s="4">
        <v>4490533.63</v>
      </c>
      <c r="C103" s="4">
        <v>4341920.75</v>
      </c>
      <c r="D103" s="4">
        <v>3689202.99</v>
      </c>
      <c r="E103" s="4">
        <v>4094957.31</v>
      </c>
      <c r="F103" s="4">
        <v>27812.99</v>
      </c>
      <c r="G103" s="4">
        <v>33972.94</v>
      </c>
      <c r="H103" s="4">
        <v>-1.26</v>
      </c>
      <c r="I103" s="4">
        <v>-1.36</v>
      </c>
      <c r="J103" s="4">
        <v>27814.25</v>
      </c>
      <c r="K103" s="4">
        <v>33974.300000000003</v>
      </c>
      <c r="L103" s="5">
        <v>0</v>
      </c>
      <c r="M103" s="5">
        <v>0</v>
      </c>
      <c r="N103" s="5">
        <v>0.75390000000000001</v>
      </c>
      <c r="O103" s="5">
        <v>0.82740000000000002</v>
      </c>
      <c r="P103" s="5">
        <v>0.75390000000000001</v>
      </c>
      <c r="Q103" s="5">
        <v>0.82740000000000002</v>
      </c>
    </row>
    <row r="104" spans="1:17" ht="27.95" customHeight="1">
      <c r="A104" s="3" t="s">
        <v>848</v>
      </c>
      <c r="B104" s="4">
        <v>68306272.209999993</v>
      </c>
      <c r="C104" s="4">
        <v>64391917.200000003</v>
      </c>
      <c r="D104" s="4">
        <v>63955908.630000003</v>
      </c>
      <c r="E104" s="4">
        <v>65991505.539999999</v>
      </c>
      <c r="F104" s="4">
        <v>-346799.48</v>
      </c>
      <c r="G104" s="4">
        <v>-520595.87</v>
      </c>
      <c r="H104" s="4">
        <v>0</v>
      </c>
      <c r="I104" s="4">
        <v>0</v>
      </c>
      <c r="J104" s="4">
        <v>-346799.48</v>
      </c>
      <c r="K104" s="4">
        <v>-520595.87</v>
      </c>
      <c r="L104" s="5">
        <v>0</v>
      </c>
      <c r="M104" s="5">
        <v>0</v>
      </c>
      <c r="N104" s="5">
        <v>-0.54220000000000002</v>
      </c>
      <c r="O104" s="5">
        <v>-0.78669999999999995</v>
      </c>
      <c r="P104" s="5">
        <v>-0.54220000000000002</v>
      </c>
      <c r="Q104" s="5">
        <v>-0.78669999999999995</v>
      </c>
    </row>
    <row r="105" spans="1:17" ht="27.95" customHeight="1">
      <c r="A105" s="3" t="s">
        <v>849</v>
      </c>
      <c r="B105" s="4">
        <v>160795.20000000001</v>
      </c>
      <c r="C105" s="4">
        <v>181743.37</v>
      </c>
      <c r="D105" s="4">
        <v>191528.43</v>
      </c>
      <c r="E105" s="4">
        <v>189124.57</v>
      </c>
      <c r="F105" s="4">
        <v>-67.89</v>
      </c>
      <c r="G105" s="4">
        <v>-16866.64</v>
      </c>
      <c r="H105" s="4">
        <v>0</v>
      </c>
      <c r="I105" s="4">
        <v>0</v>
      </c>
      <c r="J105" s="4">
        <v>-67.89</v>
      </c>
      <c r="K105" s="4">
        <v>-16866.64</v>
      </c>
      <c r="L105" s="5">
        <v>0</v>
      </c>
      <c r="M105" s="5">
        <v>0</v>
      </c>
      <c r="N105" s="5">
        <v>-3.5400000000000001E-2</v>
      </c>
      <c r="O105" s="5">
        <v>-8.8939000000000004</v>
      </c>
      <c r="P105" s="5">
        <v>-3.5400000000000001E-2</v>
      </c>
      <c r="Q105" s="5">
        <v>-8.8939000000000004</v>
      </c>
    </row>
    <row r="106" spans="1:17" ht="27.95" customHeight="1">
      <c r="A106" s="3" t="s">
        <v>850</v>
      </c>
      <c r="B106" s="4">
        <v>7767961</v>
      </c>
      <c r="C106" s="4">
        <v>2488240.2799999998</v>
      </c>
      <c r="D106" s="4">
        <v>4803269.7</v>
      </c>
      <c r="E106" s="4">
        <v>2493777.88</v>
      </c>
      <c r="F106" s="4">
        <v>-68644.259999999995</v>
      </c>
      <c r="G106" s="4">
        <v>-168426.86</v>
      </c>
      <c r="H106" s="4">
        <v>0</v>
      </c>
      <c r="I106" s="4">
        <v>0</v>
      </c>
      <c r="J106" s="4">
        <v>-68644.259999999995</v>
      </c>
      <c r="K106" s="4">
        <v>-168426.86</v>
      </c>
      <c r="L106" s="5">
        <v>0</v>
      </c>
      <c r="M106" s="5">
        <v>0</v>
      </c>
      <c r="N106" s="5">
        <v>-1.4291</v>
      </c>
      <c r="O106" s="5">
        <v>-6.7354000000000003</v>
      </c>
      <c r="P106" s="5">
        <v>-1.4291</v>
      </c>
      <c r="Q106" s="5">
        <v>-6.7354000000000003</v>
      </c>
    </row>
    <row r="107" spans="1:17" ht="27.95" customHeight="1">
      <c r="A107" s="3" t="s">
        <v>851</v>
      </c>
      <c r="B107" s="4">
        <v>0</v>
      </c>
      <c r="C107" s="4">
        <v>0</v>
      </c>
      <c r="D107" s="4">
        <v>0</v>
      </c>
      <c r="E107" s="4">
        <v>0</v>
      </c>
      <c r="F107" s="4">
        <v>1753436.37</v>
      </c>
      <c r="G107" s="4">
        <v>1727681.94</v>
      </c>
      <c r="H107" s="4">
        <v>-7678.61</v>
      </c>
      <c r="I107" s="4">
        <v>-552412.99</v>
      </c>
      <c r="J107" s="4">
        <v>1761114.98</v>
      </c>
      <c r="K107" s="4">
        <v>2280094.94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215" t="s">
        <v>856</v>
      </c>
      <c r="B108" s="1216"/>
      <c r="C108" s="1216"/>
      <c r="D108" s="1216"/>
      <c r="E108" s="1216"/>
      <c r="F108" s="1216"/>
      <c r="G108" s="1216"/>
      <c r="H108" s="1216"/>
      <c r="I108" s="1216"/>
      <c r="J108" s="1216"/>
      <c r="K108" s="1216"/>
      <c r="L108" s="1216"/>
      <c r="M108" s="1216"/>
      <c r="N108" s="1216"/>
      <c r="O108" s="1216"/>
      <c r="P108" s="1216"/>
      <c r="Q108" s="1216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43">
    <tabColor theme="2" tint="-9.9978637043366805E-2"/>
  </sheetPr>
  <dimension ref="A1:Q108"/>
  <sheetViews>
    <sheetView workbookViewId="0">
      <pane xSplit="1" ySplit="4" topLeftCell="B36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5" width="20" style="1" customWidth="1"/>
    <col min="6" max="7" width="15.3984375" style="1" customWidth="1"/>
    <col min="8" max="9" width="16.86328125" style="1" customWidth="1"/>
    <col min="10" max="11" width="16.59765625" style="1" customWidth="1"/>
    <col min="12" max="12" width="12.265625" style="1" customWidth="1"/>
    <col min="13" max="13" width="14" style="1" customWidth="1"/>
    <col min="14" max="14" width="13.73046875" style="1" customWidth="1"/>
    <col min="15" max="15" width="14" style="1" customWidth="1"/>
    <col min="16" max="16" width="13.73046875" style="1" customWidth="1"/>
    <col min="17" max="17" width="14" style="1" customWidth="1"/>
    <col min="18" max="16384" width="9" style="1"/>
  </cols>
  <sheetData>
    <row r="1" spans="1:17" ht="27.95" customHeight="1">
      <c r="A1" s="1218" t="s">
        <v>757</v>
      </c>
      <c r="B1" s="1216"/>
      <c r="C1" s="1216"/>
      <c r="D1" s="1216"/>
      <c r="E1" s="1216"/>
      <c r="F1" s="1216"/>
      <c r="G1" s="1216"/>
      <c r="H1" s="1216"/>
      <c r="I1" s="1216"/>
      <c r="J1" s="1216"/>
      <c r="K1" s="1216"/>
      <c r="L1" s="1216"/>
      <c r="M1" s="1216"/>
      <c r="N1" s="1216"/>
      <c r="O1" s="1216"/>
      <c r="P1" s="1216"/>
      <c r="Q1" s="1216"/>
    </row>
    <row r="2" spans="1:17" ht="20.100000000000001" customHeight="1">
      <c r="A2" s="1219" t="s">
        <v>854</v>
      </c>
      <c r="B2" s="1216"/>
      <c r="C2" s="1216"/>
      <c r="D2" s="1216"/>
      <c r="E2" s="1216"/>
      <c r="F2" s="1216"/>
      <c r="G2" s="1216"/>
      <c r="H2" s="1216"/>
      <c r="I2" s="1216"/>
      <c r="J2" s="1216"/>
      <c r="K2" s="1216"/>
      <c r="L2" s="1216"/>
      <c r="M2" s="1216"/>
      <c r="N2" s="1216"/>
      <c r="O2" s="1216"/>
      <c r="P2" s="1216"/>
      <c r="Q2" s="1216"/>
    </row>
    <row r="3" spans="1:17" ht="30" customHeight="1">
      <c r="A3" s="1217" t="s">
        <v>759</v>
      </c>
      <c r="B3" s="1217" t="s">
        <v>760</v>
      </c>
      <c r="C3" s="1217"/>
      <c r="D3" s="1217" t="s">
        <v>761</v>
      </c>
      <c r="E3" s="1217"/>
      <c r="F3" s="1217" t="s">
        <v>305</v>
      </c>
      <c r="G3" s="1217"/>
      <c r="H3" s="1217" t="s">
        <v>762</v>
      </c>
      <c r="I3" s="1217"/>
      <c r="J3" s="1217" t="s">
        <v>763</v>
      </c>
      <c r="K3" s="1217"/>
      <c r="L3" s="1217" t="s">
        <v>764</v>
      </c>
      <c r="M3" s="1217"/>
      <c r="N3" s="1217" t="s">
        <v>765</v>
      </c>
      <c r="O3" s="1217"/>
      <c r="P3" s="1217" t="s">
        <v>766</v>
      </c>
      <c r="Q3" s="1217"/>
    </row>
    <row r="4" spans="1:17" ht="30" customHeight="1">
      <c r="A4" s="1217"/>
      <c r="B4" s="2" t="s">
        <v>767</v>
      </c>
      <c r="C4" s="2" t="s">
        <v>695</v>
      </c>
      <c r="D4" s="2" t="s">
        <v>767</v>
      </c>
      <c r="E4" s="2" t="s">
        <v>695</v>
      </c>
      <c r="F4" s="2" t="s">
        <v>767</v>
      </c>
      <c r="G4" s="2" t="s">
        <v>695</v>
      </c>
      <c r="H4" s="2" t="s">
        <v>767</v>
      </c>
      <c r="I4" s="2" t="s">
        <v>695</v>
      </c>
      <c r="J4" s="2" t="s">
        <v>767</v>
      </c>
      <c r="K4" s="2" t="s">
        <v>695</v>
      </c>
      <c r="L4" s="2" t="s">
        <v>767</v>
      </c>
      <c r="M4" s="2" t="s">
        <v>695</v>
      </c>
      <c r="N4" s="2" t="s">
        <v>767</v>
      </c>
      <c r="O4" s="2" t="s">
        <v>695</v>
      </c>
      <c r="P4" s="2" t="s">
        <v>767</v>
      </c>
      <c r="Q4" s="2" t="s">
        <v>695</v>
      </c>
    </row>
    <row r="5" spans="1:17" ht="27.95" customHeight="1">
      <c r="A5" s="3" t="s">
        <v>768</v>
      </c>
      <c r="B5" s="4" t="s">
        <v>769</v>
      </c>
      <c r="C5" s="4" t="s">
        <v>769</v>
      </c>
      <c r="D5" s="4" t="s">
        <v>769</v>
      </c>
      <c r="E5" s="4" t="s">
        <v>769</v>
      </c>
      <c r="F5" s="4">
        <v>56250.05</v>
      </c>
      <c r="G5" s="4">
        <v>90907.94</v>
      </c>
      <c r="H5" s="4" t="s">
        <v>769</v>
      </c>
      <c r="I5" s="4" t="s">
        <v>769</v>
      </c>
      <c r="J5" s="4" t="s">
        <v>769</v>
      </c>
      <c r="K5" s="4" t="s">
        <v>769</v>
      </c>
      <c r="L5" s="4" t="s">
        <v>769</v>
      </c>
      <c r="M5" s="4" t="s">
        <v>769</v>
      </c>
      <c r="N5" s="4" t="s">
        <v>769</v>
      </c>
      <c r="O5" s="4" t="s">
        <v>769</v>
      </c>
      <c r="P5" s="4" t="s">
        <v>769</v>
      </c>
      <c r="Q5" s="4" t="s">
        <v>769</v>
      </c>
    </row>
    <row r="6" spans="1:17" ht="27.95" customHeight="1">
      <c r="A6" s="3" t="s">
        <v>770</v>
      </c>
      <c r="B6" s="4">
        <v>3197808.59</v>
      </c>
      <c r="C6" s="4">
        <v>2869415.68</v>
      </c>
      <c r="D6" s="4">
        <v>2902083.58</v>
      </c>
      <c r="E6" s="4">
        <v>2948902.05</v>
      </c>
      <c r="F6" s="4">
        <v>59297.56</v>
      </c>
      <c r="G6" s="4">
        <v>96244.33</v>
      </c>
      <c r="H6" s="4">
        <v>-43821.36</v>
      </c>
      <c r="I6" s="4">
        <v>-48176.91</v>
      </c>
      <c r="J6" s="4">
        <v>103118.92</v>
      </c>
      <c r="K6" s="4">
        <v>144421.24</v>
      </c>
      <c r="L6" s="5">
        <v>-1.51</v>
      </c>
      <c r="M6" s="5">
        <v>-1.6293</v>
      </c>
      <c r="N6" s="5">
        <v>3.5533000000000001</v>
      </c>
      <c r="O6" s="5">
        <v>4.8841000000000001</v>
      </c>
      <c r="P6" s="5">
        <v>2.0432999999999999</v>
      </c>
      <c r="Q6" s="5">
        <v>3.2547999999999999</v>
      </c>
    </row>
    <row r="7" spans="1:17" ht="27.95" customHeight="1">
      <c r="A7" s="3" t="s">
        <v>771</v>
      </c>
      <c r="B7" s="4">
        <v>2539354.12</v>
      </c>
      <c r="C7" s="4">
        <v>2702307.07</v>
      </c>
      <c r="D7" s="4">
        <v>2470419.25</v>
      </c>
      <c r="E7" s="4">
        <v>2808115.23</v>
      </c>
      <c r="F7" s="4">
        <v>60840.44</v>
      </c>
      <c r="G7" s="4">
        <v>97082.62</v>
      </c>
      <c r="H7" s="4">
        <v>-42278.48</v>
      </c>
      <c r="I7" s="4">
        <v>-47338.62</v>
      </c>
      <c r="J7" s="4">
        <v>103118.92</v>
      </c>
      <c r="K7" s="4">
        <v>144421.24</v>
      </c>
      <c r="L7" s="5">
        <v>-1.7114</v>
      </c>
      <c r="M7" s="5">
        <v>-1.6812</v>
      </c>
      <c r="N7" s="5">
        <v>4.1741000000000001</v>
      </c>
      <c r="O7" s="5">
        <v>5.1288999999999998</v>
      </c>
      <c r="P7" s="5">
        <v>2.4628000000000001</v>
      </c>
      <c r="Q7" s="5">
        <v>3.4478</v>
      </c>
    </row>
    <row r="8" spans="1:17" ht="27.95" customHeight="1">
      <c r="A8" s="3" t="s">
        <v>772</v>
      </c>
      <c r="B8" s="4">
        <v>4.95</v>
      </c>
      <c r="C8" s="4">
        <v>178359.77</v>
      </c>
      <c r="D8" s="4">
        <v>4.96</v>
      </c>
      <c r="E8" s="4">
        <v>253890.21</v>
      </c>
      <c r="F8" s="4">
        <v>0.21</v>
      </c>
      <c r="G8" s="4">
        <v>12206.67</v>
      </c>
      <c r="H8" s="4">
        <v>0</v>
      </c>
      <c r="I8" s="4">
        <v>-88.19</v>
      </c>
      <c r="J8" s="4">
        <v>0.21</v>
      </c>
      <c r="K8" s="4">
        <v>12294.86</v>
      </c>
      <c r="L8" s="5">
        <v>0</v>
      </c>
      <c r="M8" s="5">
        <v>-3.4599999999999999E-2</v>
      </c>
      <c r="N8" s="5">
        <v>4.1531000000000002</v>
      </c>
      <c r="O8" s="5">
        <v>4.8293999999999997</v>
      </c>
      <c r="P8" s="5">
        <v>4.1531000000000002</v>
      </c>
      <c r="Q8" s="5">
        <v>4.7946999999999997</v>
      </c>
    </row>
    <row r="9" spans="1:17" ht="27.95" customHeight="1">
      <c r="A9" s="3" t="s">
        <v>773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ht="27.95" customHeight="1">
      <c r="A10" s="3" t="s">
        <v>774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7.95" hidden="1" customHeight="1">
      <c r="A11" s="3" t="s">
        <v>775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780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ht="27.95" hidden="1" customHeight="1">
      <c r="A17" s="3" t="s">
        <v>781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ht="27.95" hidden="1" customHeight="1">
      <c r="A18" s="3" t="s">
        <v>782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786</v>
      </c>
      <c r="B22" s="4">
        <v>4.95</v>
      </c>
      <c r="C22" s="4">
        <v>178359.77</v>
      </c>
      <c r="D22" s="4">
        <v>4.96</v>
      </c>
      <c r="E22" s="4">
        <v>253890.21</v>
      </c>
      <c r="F22" s="4">
        <v>0.21</v>
      </c>
      <c r="G22" s="4">
        <v>12206.67</v>
      </c>
      <c r="H22" s="4">
        <v>0</v>
      </c>
      <c r="I22" s="4">
        <v>-88.19</v>
      </c>
      <c r="J22" s="4">
        <v>0.21</v>
      </c>
      <c r="K22" s="4">
        <v>12294.86</v>
      </c>
      <c r="L22" s="5">
        <v>0</v>
      </c>
      <c r="M22" s="5">
        <v>-3.4599999999999999E-2</v>
      </c>
      <c r="N22" s="5">
        <v>4.1531000000000002</v>
      </c>
      <c r="O22" s="5">
        <v>4.8293999999999997</v>
      </c>
      <c r="P22" s="5">
        <v>4.1531000000000002</v>
      </c>
      <c r="Q22" s="5">
        <v>4.7946999999999997</v>
      </c>
    </row>
    <row r="23" spans="1:17" ht="27.95" customHeight="1">
      <c r="A23" s="3" t="s">
        <v>787</v>
      </c>
      <c r="B23" s="4">
        <v>4.95</v>
      </c>
      <c r="C23" s="4">
        <v>178359.77</v>
      </c>
      <c r="D23" s="4">
        <v>4.96</v>
      </c>
      <c r="E23" s="4">
        <v>253890.21</v>
      </c>
      <c r="F23" s="4">
        <v>0.21</v>
      </c>
      <c r="G23" s="4">
        <v>12206.67</v>
      </c>
      <c r="H23" s="4">
        <v>0</v>
      </c>
      <c r="I23" s="4">
        <v>-88.19</v>
      </c>
      <c r="J23" s="4">
        <v>0.21</v>
      </c>
      <c r="K23" s="4">
        <v>12294.86</v>
      </c>
      <c r="L23" s="5">
        <v>0</v>
      </c>
      <c r="M23" s="5">
        <v>-3.4599999999999999E-2</v>
      </c>
      <c r="N23" s="5">
        <v>4.1531000000000002</v>
      </c>
      <c r="O23" s="5">
        <v>4.8293999999999997</v>
      </c>
      <c r="P23" s="5">
        <v>4.1531000000000002</v>
      </c>
      <c r="Q23" s="5">
        <v>4.7946999999999997</v>
      </c>
    </row>
    <row r="24" spans="1:17" ht="27.95" customHeight="1">
      <c r="A24" s="3" t="s">
        <v>788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789</v>
      </c>
      <c r="B25" s="4">
        <v>2539349.16</v>
      </c>
      <c r="C25" s="4">
        <v>2523947.2999999998</v>
      </c>
      <c r="D25" s="4">
        <v>2470414.29</v>
      </c>
      <c r="E25" s="4">
        <v>2554225.02</v>
      </c>
      <c r="F25" s="4">
        <v>60840.23</v>
      </c>
      <c r="G25" s="4">
        <v>84875.95</v>
      </c>
      <c r="H25" s="4">
        <v>-42278.48</v>
      </c>
      <c r="I25" s="4">
        <v>-47250.43</v>
      </c>
      <c r="J25" s="4">
        <v>103118.71</v>
      </c>
      <c r="K25" s="4">
        <v>132126.38</v>
      </c>
      <c r="L25" s="5">
        <v>-1.7114</v>
      </c>
      <c r="M25" s="5">
        <v>-1.8448</v>
      </c>
      <c r="N25" s="5">
        <v>4.1741000000000001</v>
      </c>
      <c r="O25" s="5">
        <v>5.1586999999999996</v>
      </c>
      <c r="P25" s="5">
        <v>2.4628000000000001</v>
      </c>
      <c r="Q25" s="5">
        <v>3.3138999999999998</v>
      </c>
    </row>
    <row r="26" spans="1:17" ht="27.95" customHeight="1">
      <c r="A26" s="3" t="s">
        <v>790</v>
      </c>
      <c r="B26" s="4">
        <v>854661.82</v>
      </c>
      <c r="C26" s="4">
        <v>962857.54</v>
      </c>
      <c r="D26" s="4">
        <v>855928.19</v>
      </c>
      <c r="E26" s="4">
        <v>845200.37</v>
      </c>
      <c r="F26" s="4">
        <v>28905.67</v>
      </c>
      <c r="G26" s="4">
        <v>36923.07</v>
      </c>
      <c r="H26" s="4">
        <v>-297.42</v>
      </c>
      <c r="I26" s="4">
        <v>-804.25</v>
      </c>
      <c r="J26" s="4">
        <v>29203.09</v>
      </c>
      <c r="K26" s="4">
        <v>37727.32</v>
      </c>
      <c r="L26" s="5">
        <v>-3.4700000000000002E-2</v>
      </c>
      <c r="M26" s="5">
        <v>-9.4899999999999998E-2</v>
      </c>
      <c r="N26" s="5">
        <v>3.4119000000000002</v>
      </c>
      <c r="O26" s="5">
        <v>4.4515000000000002</v>
      </c>
      <c r="P26" s="5">
        <v>3.3771</v>
      </c>
      <c r="Q26" s="5">
        <v>4.3566000000000003</v>
      </c>
    </row>
    <row r="27" spans="1:17" ht="27.95" hidden="1" customHeight="1">
      <c r="A27" s="3" t="s">
        <v>791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794</v>
      </c>
      <c r="B31" s="4">
        <v>1684687.34</v>
      </c>
      <c r="C31" s="4">
        <v>1561089.76</v>
      </c>
      <c r="D31" s="4">
        <v>1614486.11</v>
      </c>
      <c r="E31" s="4">
        <v>1709024.65</v>
      </c>
      <c r="F31" s="4">
        <v>31934.560000000001</v>
      </c>
      <c r="G31" s="4">
        <v>47952.88</v>
      </c>
      <c r="H31" s="4">
        <v>-41981.07</v>
      </c>
      <c r="I31" s="4">
        <v>-46446.18</v>
      </c>
      <c r="J31" s="4">
        <v>73915.62</v>
      </c>
      <c r="K31" s="4">
        <v>94399.06</v>
      </c>
      <c r="L31" s="5">
        <v>-2.6002999999999998</v>
      </c>
      <c r="M31" s="5">
        <v>-2.7103000000000002</v>
      </c>
      <c r="N31" s="5">
        <v>4.5782999999999996</v>
      </c>
      <c r="O31" s="5">
        <v>5.5084999999999997</v>
      </c>
      <c r="P31" s="5">
        <v>1.978</v>
      </c>
      <c r="Q31" s="5">
        <v>2.7982</v>
      </c>
    </row>
    <row r="32" spans="1:17" ht="27.95" hidden="1" customHeight="1">
      <c r="A32" s="3" t="s">
        <v>781</v>
      </c>
      <c r="B32" s="4">
        <v>100402.07</v>
      </c>
      <c r="C32" s="4">
        <v>120318.74</v>
      </c>
      <c r="D32" s="4">
        <v>119022.17</v>
      </c>
      <c r="E32" s="4">
        <v>114081.66</v>
      </c>
      <c r="F32" s="4">
        <v>2852.13</v>
      </c>
      <c r="G32" s="4">
        <v>4059.37</v>
      </c>
      <c r="H32" s="4">
        <v>-2336.0300000000002</v>
      </c>
      <c r="I32" s="4">
        <v>-2063.54</v>
      </c>
      <c r="J32" s="4">
        <v>5188.16</v>
      </c>
      <c r="K32" s="4">
        <v>6122.91</v>
      </c>
      <c r="L32" s="5">
        <v>-1.9626999999999999</v>
      </c>
      <c r="M32" s="5">
        <v>-1.8039000000000001</v>
      </c>
      <c r="N32" s="5">
        <v>4.359</v>
      </c>
      <c r="O32" s="5">
        <v>5.3525</v>
      </c>
      <c r="P32" s="5">
        <v>2.3963000000000001</v>
      </c>
      <c r="Q32" s="5">
        <v>3.5486</v>
      </c>
    </row>
    <row r="33" spans="1:17" ht="27.95" hidden="1" customHeight="1">
      <c r="A33" s="3" t="s">
        <v>782</v>
      </c>
      <c r="B33" s="4">
        <v>1574690.6</v>
      </c>
      <c r="C33" s="4">
        <v>1428552.61</v>
      </c>
      <c r="D33" s="4">
        <v>1485063.15</v>
      </c>
      <c r="E33" s="4">
        <v>1580743.13</v>
      </c>
      <c r="F33" s="4">
        <v>28699.9</v>
      </c>
      <c r="G33" s="4">
        <v>43326.07</v>
      </c>
      <c r="H33" s="4">
        <v>-39586.97</v>
      </c>
      <c r="I33" s="4">
        <v>-44300.09</v>
      </c>
      <c r="J33" s="4">
        <v>68286.87</v>
      </c>
      <c r="K33" s="4">
        <v>87626.16</v>
      </c>
      <c r="L33" s="5">
        <v>-2.6657000000000002</v>
      </c>
      <c r="M33" s="5">
        <v>-2.7948</v>
      </c>
      <c r="N33" s="5">
        <v>4.5982000000000003</v>
      </c>
      <c r="O33" s="5">
        <v>5.5282</v>
      </c>
      <c r="P33" s="5">
        <v>1.9326000000000001</v>
      </c>
      <c r="Q33" s="5">
        <v>2.7334000000000001</v>
      </c>
    </row>
    <row r="34" spans="1:17" ht="27.95" hidden="1" customHeight="1">
      <c r="A34" s="3" t="s">
        <v>783</v>
      </c>
      <c r="B34" s="4">
        <v>9581.65</v>
      </c>
      <c r="C34" s="4">
        <v>12204.81</v>
      </c>
      <c r="D34" s="4">
        <v>10387.76</v>
      </c>
      <c r="E34" s="4">
        <v>14185.55</v>
      </c>
      <c r="F34" s="4">
        <v>381.98</v>
      </c>
      <c r="G34" s="4">
        <v>566.86</v>
      </c>
      <c r="H34" s="4">
        <v>-58.07</v>
      </c>
      <c r="I34" s="4">
        <v>-82.55</v>
      </c>
      <c r="J34" s="4">
        <v>440.06</v>
      </c>
      <c r="K34" s="4">
        <v>649.41</v>
      </c>
      <c r="L34" s="5">
        <v>-0.55910000000000004</v>
      </c>
      <c r="M34" s="5">
        <v>-0.58040000000000003</v>
      </c>
      <c r="N34" s="5">
        <v>4.2363</v>
      </c>
      <c r="O34" s="5">
        <v>4.5655000000000001</v>
      </c>
      <c r="P34" s="5">
        <v>3.6772</v>
      </c>
      <c r="Q34" s="5">
        <v>3.9851000000000001</v>
      </c>
    </row>
    <row r="35" spans="1:17" ht="27.95" hidden="1" customHeight="1">
      <c r="A35" s="3" t="s">
        <v>784</v>
      </c>
      <c r="B35" s="4">
        <v>13.02</v>
      </c>
      <c r="C35" s="4">
        <v>13.6</v>
      </c>
      <c r="D35" s="4">
        <v>13.02</v>
      </c>
      <c r="E35" s="4">
        <v>14.31</v>
      </c>
      <c r="F35" s="4">
        <v>0.54</v>
      </c>
      <c r="G35" s="4">
        <v>0.56999999999999995</v>
      </c>
      <c r="H35" s="4">
        <v>0</v>
      </c>
      <c r="I35" s="4">
        <v>0</v>
      </c>
      <c r="J35" s="4">
        <v>0.54</v>
      </c>
      <c r="K35" s="4">
        <v>0.57999999999999996</v>
      </c>
      <c r="L35" s="5">
        <v>-4.5999999999999999E-3</v>
      </c>
      <c r="M35" s="5">
        <v>-8.2000000000000007E-3</v>
      </c>
      <c r="N35" s="5">
        <v>4.1512000000000002</v>
      </c>
      <c r="O35" s="5">
        <v>4.0106000000000002</v>
      </c>
      <c r="P35" s="5">
        <v>4.1466000000000003</v>
      </c>
      <c r="Q35" s="5">
        <v>4.0023999999999997</v>
      </c>
    </row>
    <row r="36" spans="1:17" ht="27.95" customHeight="1">
      <c r="A36" s="3" t="s">
        <v>795</v>
      </c>
      <c r="B36" s="4">
        <f t="shared" ref="B36:K36" si="0">B25-B26</f>
        <v>1684687.3400000003</v>
      </c>
      <c r="C36" s="4">
        <f t="shared" si="0"/>
        <v>1561089.7599999998</v>
      </c>
      <c r="D36" s="4">
        <f t="shared" si="0"/>
        <v>1614486.1</v>
      </c>
      <c r="E36" s="4">
        <f t="shared" si="0"/>
        <v>1709024.65</v>
      </c>
      <c r="F36" s="4">
        <f t="shared" si="0"/>
        <v>31934.560000000005</v>
      </c>
      <c r="G36" s="4">
        <f t="shared" si="0"/>
        <v>47952.88</v>
      </c>
      <c r="H36" s="4">
        <f t="shared" si="0"/>
        <v>-41981.060000000005</v>
      </c>
      <c r="I36" s="4">
        <f t="shared" si="0"/>
        <v>-46446.18</v>
      </c>
      <c r="J36" s="4">
        <f t="shared" si="0"/>
        <v>73915.62000000001</v>
      </c>
      <c r="K36" s="4">
        <f t="shared" si="0"/>
        <v>94399.06</v>
      </c>
      <c r="L36" s="5"/>
      <c r="M36" s="5"/>
      <c r="N36" s="5"/>
      <c r="O36" s="5"/>
      <c r="P36" s="5"/>
      <c r="Q36" s="5"/>
    </row>
    <row r="37" spans="1:17" ht="27.95" customHeight="1">
      <c r="A37" s="3" t="s">
        <v>796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</row>
    <row r="38" spans="1:17" ht="27.95" hidden="1" customHeight="1">
      <c r="A38" s="3" t="s">
        <v>797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spans="1:17" ht="27.95" hidden="1" customHeight="1">
      <c r="A39" s="3" t="s">
        <v>798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spans="1:17" ht="27.95" hidden="1" customHeight="1">
      <c r="A40" s="3" t="s">
        <v>799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800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spans="1:17" ht="27.95" customHeight="1">
      <c r="A42" s="3" t="s">
        <v>801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ht="27.95" customHeight="1">
      <c r="A43" s="3" t="s">
        <v>802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ht="27.95" customHeight="1">
      <c r="A44" s="3" t="s">
        <v>803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27.95" customHeight="1">
      <c r="A46" s="3" t="s">
        <v>805</v>
      </c>
      <c r="B46" s="4">
        <v>658454.48</v>
      </c>
      <c r="C46" s="4">
        <v>167108.60999999999</v>
      </c>
      <c r="D46" s="4">
        <v>431664.33</v>
      </c>
      <c r="E46" s="4">
        <v>140786.82</v>
      </c>
      <c r="F46" s="4">
        <v>-1542.88</v>
      </c>
      <c r="G46" s="4">
        <v>-838.29</v>
      </c>
      <c r="H46" s="4">
        <v>-1542.88</v>
      </c>
      <c r="I46" s="4">
        <v>-838.29</v>
      </c>
      <c r="J46" s="4">
        <v>0</v>
      </c>
      <c r="K46" s="4">
        <v>0</v>
      </c>
      <c r="L46" s="5">
        <v>-0.3574</v>
      </c>
      <c r="M46" s="5">
        <v>-0.59379999999999999</v>
      </c>
      <c r="N46" s="5">
        <v>0</v>
      </c>
      <c r="O46" s="5">
        <v>0</v>
      </c>
      <c r="P46" s="5">
        <v>-0.3574</v>
      </c>
      <c r="Q46" s="5">
        <v>-0.59379999999999999</v>
      </c>
    </row>
    <row r="47" spans="1:17" ht="27.95" customHeight="1">
      <c r="A47" s="3" t="s">
        <v>806</v>
      </c>
      <c r="B47" s="4">
        <v>33242.089999999997</v>
      </c>
      <c r="C47" s="4">
        <v>39562.03</v>
      </c>
      <c r="D47" s="4">
        <v>34315.599999999999</v>
      </c>
      <c r="E47" s="4">
        <v>38628.94</v>
      </c>
      <c r="F47" s="4">
        <v>-3517.81</v>
      </c>
      <c r="G47" s="4">
        <v>-6068.76</v>
      </c>
      <c r="H47" s="4">
        <v>1371.59</v>
      </c>
      <c r="I47" s="4">
        <v>1453.42</v>
      </c>
      <c r="J47" s="4">
        <v>-4889.41</v>
      </c>
      <c r="K47" s="4">
        <v>-7522.18</v>
      </c>
      <c r="L47" s="5">
        <v>3.9969999999999999</v>
      </c>
      <c r="M47" s="5">
        <v>3.7522000000000002</v>
      </c>
      <c r="N47" s="5">
        <v>-14.2483</v>
      </c>
      <c r="O47" s="5">
        <v>-19.419699999999999</v>
      </c>
      <c r="P47" s="5">
        <v>-10.2514</v>
      </c>
      <c r="Q47" s="5">
        <v>-15.6675</v>
      </c>
    </row>
    <row r="48" spans="1:17" ht="27.95" customHeight="1">
      <c r="A48" s="3" t="s">
        <v>807</v>
      </c>
      <c r="B48" s="4">
        <v>33242.089999999997</v>
      </c>
      <c r="C48" s="4">
        <v>39562.03</v>
      </c>
      <c r="D48" s="4">
        <v>34315.599999999999</v>
      </c>
      <c r="E48" s="4">
        <v>38628.94</v>
      </c>
      <c r="F48" s="4">
        <v>515.28</v>
      </c>
      <c r="G48" s="4">
        <v>291.27999999999997</v>
      </c>
      <c r="H48" s="4">
        <v>1371.59</v>
      </c>
      <c r="I48" s="4">
        <v>1453.42</v>
      </c>
      <c r="J48" s="4">
        <v>-856.31</v>
      </c>
      <c r="K48" s="4">
        <v>-1162.1400000000001</v>
      </c>
      <c r="L48" s="5">
        <v>3.9969999999999999</v>
      </c>
      <c r="M48" s="5">
        <v>3.7522000000000002</v>
      </c>
      <c r="N48" s="5">
        <v>-2.4954000000000001</v>
      </c>
      <c r="O48" s="5">
        <v>-3.0003000000000002</v>
      </c>
      <c r="P48" s="5">
        <v>1.5016</v>
      </c>
      <c r="Q48" s="5">
        <v>0.752</v>
      </c>
    </row>
    <row r="49" spans="1:17" ht="27.95" customHeight="1">
      <c r="A49" s="3" t="s">
        <v>808</v>
      </c>
      <c r="B49" s="4">
        <v>3.77</v>
      </c>
      <c r="C49" s="4">
        <v>6.36</v>
      </c>
      <c r="D49" s="4">
        <v>4.1900000000000004</v>
      </c>
      <c r="E49" s="4">
        <v>7.03</v>
      </c>
      <c r="F49" s="4">
        <v>-0.02</v>
      </c>
      <c r="G49" s="4">
        <v>0.02</v>
      </c>
      <c r="H49" s="4">
        <v>0.08</v>
      </c>
      <c r="I49" s="4">
        <v>0.24</v>
      </c>
      <c r="J49" s="4">
        <v>-0.11</v>
      </c>
      <c r="K49" s="4">
        <v>-0.21</v>
      </c>
      <c r="L49" s="5">
        <v>2.0204</v>
      </c>
      <c r="M49" s="5">
        <v>3.3321000000000001</v>
      </c>
      <c r="N49" s="5">
        <v>-2.5280999999999998</v>
      </c>
      <c r="O49" s="5">
        <v>-3.0059</v>
      </c>
      <c r="P49" s="5">
        <v>-0.50770000000000004</v>
      </c>
      <c r="Q49" s="5">
        <v>0.32619999999999999</v>
      </c>
    </row>
    <row r="50" spans="1:17" ht="27.95" customHeight="1">
      <c r="A50" s="3" t="s">
        <v>809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ht="27.95" customHeight="1">
      <c r="A51" s="3" t="s">
        <v>781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782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810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812</v>
      </c>
      <c r="B56" s="4">
        <v>3.77</v>
      </c>
      <c r="C56" s="4">
        <v>6.36</v>
      </c>
      <c r="D56" s="4">
        <v>4.1900000000000004</v>
      </c>
      <c r="E56" s="4">
        <v>7.03</v>
      </c>
      <c r="F56" s="4">
        <v>-0.02</v>
      </c>
      <c r="G56" s="4">
        <v>0.02</v>
      </c>
      <c r="H56" s="4">
        <v>0.08</v>
      </c>
      <c r="I56" s="4">
        <v>0.24</v>
      </c>
      <c r="J56" s="4">
        <v>-0.11</v>
      </c>
      <c r="K56" s="4">
        <v>-0.21</v>
      </c>
      <c r="L56" s="5">
        <v>2.0204</v>
      </c>
      <c r="M56" s="5">
        <v>3.3321000000000001</v>
      </c>
      <c r="N56" s="5">
        <v>-2.5280999999999998</v>
      </c>
      <c r="O56" s="5">
        <v>-3.0059</v>
      </c>
      <c r="P56" s="5">
        <v>-0.50770000000000004</v>
      </c>
      <c r="Q56" s="5">
        <v>0.32619999999999999</v>
      </c>
    </row>
    <row r="57" spans="1:17" ht="27.95" customHeight="1">
      <c r="A57" s="3" t="s">
        <v>813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781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782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783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810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815</v>
      </c>
      <c r="B64" s="4">
        <v>33238.32</v>
      </c>
      <c r="C64" s="4">
        <v>39555.68</v>
      </c>
      <c r="D64" s="4">
        <v>34311.410000000003</v>
      </c>
      <c r="E64" s="4">
        <v>38621.910000000003</v>
      </c>
      <c r="F64" s="4">
        <v>515.29999999999995</v>
      </c>
      <c r="G64" s="4">
        <v>291.26</v>
      </c>
      <c r="H64" s="4">
        <v>1371.51</v>
      </c>
      <c r="I64" s="4">
        <v>1453.19</v>
      </c>
      <c r="J64" s="4">
        <v>-856.2</v>
      </c>
      <c r="K64" s="4">
        <v>-1161.93</v>
      </c>
      <c r="L64" s="5">
        <v>3.9971999999999999</v>
      </c>
      <c r="M64" s="5">
        <v>3.7523</v>
      </c>
      <c r="N64" s="5">
        <v>-2.4954000000000001</v>
      </c>
      <c r="O64" s="5">
        <v>-3.0003000000000002</v>
      </c>
      <c r="P64" s="5">
        <v>1.5018</v>
      </c>
      <c r="Q64" s="5">
        <v>0.75209999999999999</v>
      </c>
    </row>
    <row r="65" spans="1:17" ht="27.95" customHeight="1">
      <c r="A65" s="3" t="s">
        <v>816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ht="27.95" customHeight="1">
      <c r="A66" s="3" t="s">
        <v>817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818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819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820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</row>
    <row r="70" spans="1:17" ht="27.95" customHeight="1">
      <c r="A70" s="3" t="s">
        <v>821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spans="1:17" ht="27.95" customHeight="1">
      <c r="A71" s="3" t="s">
        <v>822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27.95" customHeight="1">
      <c r="A72" s="3" t="s">
        <v>823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ht="27.95" customHeight="1">
      <c r="A73" s="3" t="s">
        <v>824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27.95" customHeight="1">
      <c r="A74" s="3" t="s">
        <v>825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spans="1:17" ht="27.95" customHeight="1">
      <c r="A75" s="3" t="s">
        <v>826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</row>
    <row r="76" spans="1:17" ht="27.95" customHeight="1">
      <c r="A76" s="3" t="s">
        <v>827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spans="1:17" ht="27.95" customHeight="1">
      <c r="A77" s="3" t="s">
        <v>828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</row>
    <row r="78" spans="1:17" ht="27.95" customHeight="1">
      <c r="A78" s="3" t="s">
        <v>829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27.95" customHeight="1">
      <c r="A79" s="3" t="s">
        <v>830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27.95" customHeight="1">
      <c r="A80" s="3" t="s">
        <v>831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27.95" customHeight="1">
      <c r="A81" s="3" t="s">
        <v>832</v>
      </c>
      <c r="B81" s="4" t="s">
        <v>769</v>
      </c>
      <c r="C81" s="4" t="s">
        <v>769</v>
      </c>
      <c r="D81" s="4" t="s">
        <v>769</v>
      </c>
      <c r="E81" s="4" t="s">
        <v>769</v>
      </c>
      <c r="F81" s="4">
        <v>-4033.09</v>
      </c>
      <c r="G81" s="4">
        <v>-6360.04</v>
      </c>
      <c r="H81" s="4" t="s">
        <v>769</v>
      </c>
      <c r="I81" s="4" t="s">
        <v>769</v>
      </c>
      <c r="J81" s="4" t="s">
        <v>769</v>
      </c>
      <c r="K81" s="4" t="s">
        <v>769</v>
      </c>
      <c r="L81" s="4" t="s">
        <v>769</v>
      </c>
      <c r="M81" s="4" t="s">
        <v>769</v>
      </c>
      <c r="N81" s="4" t="s">
        <v>769</v>
      </c>
      <c r="O81" s="4" t="s">
        <v>769</v>
      </c>
      <c r="P81" s="4" t="s">
        <v>769</v>
      </c>
      <c r="Q81" s="4" t="s">
        <v>769</v>
      </c>
    </row>
    <row r="82" spans="1:17" ht="27.95" customHeight="1">
      <c r="A82" s="3" t="s">
        <v>833</v>
      </c>
      <c r="B82" s="4">
        <v>0</v>
      </c>
      <c r="C82" s="4">
        <v>0</v>
      </c>
      <c r="D82" s="4">
        <v>0</v>
      </c>
      <c r="E82" s="4">
        <v>0</v>
      </c>
      <c r="F82" s="4">
        <v>-4033.09</v>
      </c>
      <c r="G82" s="4">
        <v>-6360.04</v>
      </c>
      <c r="H82" s="4">
        <v>0</v>
      </c>
      <c r="I82" s="4">
        <v>0</v>
      </c>
      <c r="J82" s="4">
        <v>-4033.09</v>
      </c>
      <c r="K82" s="4">
        <v>-6360.04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27.95" customHeight="1">
      <c r="A83" s="3" t="s">
        <v>834</v>
      </c>
      <c r="B83" s="4">
        <v>0</v>
      </c>
      <c r="C83" s="4">
        <v>0</v>
      </c>
      <c r="D83" s="4">
        <v>0</v>
      </c>
      <c r="E83" s="4">
        <v>0</v>
      </c>
      <c r="F83" s="4">
        <v>-4033.09</v>
      </c>
      <c r="G83" s="4">
        <v>-6360.04</v>
      </c>
      <c r="H83" s="4">
        <v>0</v>
      </c>
      <c r="I83" s="4">
        <v>0</v>
      </c>
      <c r="J83" s="4">
        <v>-4033.09</v>
      </c>
      <c r="K83" s="4">
        <v>-6360.04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27.95" customHeight="1">
      <c r="A84" s="3" t="s">
        <v>835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837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ht="27.95" customHeight="1">
      <c r="A87" s="3" t="s">
        <v>838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839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27.95" customHeight="1">
      <c r="A89" s="3" t="s">
        <v>836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840</v>
      </c>
      <c r="B90" s="4" t="s">
        <v>769</v>
      </c>
      <c r="C90" s="4" t="s">
        <v>769</v>
      </c>
      <c r="D90" s="4" t="s">
        <v>769</v>
      </c>
      <c r="E90" s="4" t="s">
        <v>769</v>
      </c>
      <c r="F90" s="4">
        <v>0</v>
      </c>
      <c r="G90" s="4">
        <v>0</v>
      </c>
      <c r="H90" s="4" t="s">
        <v>769</v>
      </c>
      <c r="I90" s="4" t="s">
        <v>769</v>
      </c>
      <c r="J90" s="4" t="s">
        <v>769</v>
      </c>
      <c r="K90" s="4" t="s">
        <v>769</v>
      </c>
      <c r="L90" s="4" t="s">
        <v>769</v>
      </c>
      <c r="M90" s="4" t="s">
        <v>769</v>
      </c>
      <c r="N90" s="4" t="s">
        <v>769</v>
      </c>
      <c r="O90" s="4" t="s">
        <v>769</v>
      </c>
      <c r="P90" s="5">
        <v>0</v>
      </c>
      <c r="Q90" s="5">
        <v>0</v>
      </c>
    </row>
    <row r="91" spans="1:17" ht="27.95" customHeight="1">
      <c r="A91" s="3" t="s">
        <v>841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 t="s">
        <v>769</v>
      </c>
      <c r="I91" s="4" t="s">
        <v>769</v>
      </c>
      <c r="J91" s="4" t="s">
        <v>769</v>
      </c>
      <c r="K91" s="4" t="s">
        <v>769</v>
      </c>
      <c r="L91" s="4" t="s">
        <v>769</v>
      </c>
      <c r="M91" s="4" t="s">
        <v>769</v>
      </c>
      <c r="N91" s="4" t="s">
        <v>769</v>
      </c>
      <c r="O91" s="4" t="s">
        <v>769</v>
      </c>
      <c r="P91" s="5">
        <v>0</v>
      </c>
      <c r="Q91" s="5">
        <v>0</v>
      </c>
    </row>
    <row r="92" spans="1:17" ht="27.95" customHeight="1">
      <c r="A92" s="3" t="s">
        <v>842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769</v>
      </c>
      <c r="I92" s="4" t="s">
        <v>769</v>
      </c>
      <c r="J92" s="4" t="s">
        <v>769</v>
      </c>
      <c r="K92" s="4" t="s">
        <v>769</v>
      </c>
      <c r="L92" s="4" t="s">
        <v>769</v>
      </c>
      <c r="M92" s="4" t="s">
        <v>769</v>
      </c>
      <c r="N92" s="4" t="s">
        <v>769</v>
      </c>
      <c r="O92" s="4" t="s">
        <v>769</v>
      </c>
      <c r="P92" s="5">
        <v>0</v>
      </c>
      <c r="Q92" s="5">
        <v>0</v>
      </c>
    </row>
    <row r="93" spans="1:17" ht="27.95" customHeight="1">
      <c r="A93" s="3" t="s">
        <v>813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769</v>
      </c>
      <c r="I93" s="4" t="s">
        <v>769</v>
      </c>
      <c r="J93" s="4" t="s">
        <v>769</v>
      </c>
      <c r="K93" s="4" t="s">
        <v>769</v>
      </c>
      <c r="L93" s="4" t="s">
        <v>769</v>
      </c>
      <c r="M93" s="4" t="s">
        <v>769</v>
      </c>
      <c r="N93" s="4" t="s">
        <v>769</v>
      </c>
      <c r="O93" s="4" t="s">
        <v>769</v>
      </c>
      <c r="P93" s="5">
        <v>0</v>
      </c>
      <c r="Q93" s="5">
        <v>0</v>
      </c>
    </row>
    <row r="94" spans="1:17" ht="27.95" customHeight="1">
      <c r="A94" s="3" t="s">
        <v>814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769</v>
      </c>
      <c r="I94" s="4" t="s">
        <v>769</v>
      </c>
      <c r="J94" s="4" t="s">
        <v>769</v>
      </c>
      <c r="K94" s="4" t="s">
        <v>769</v>
      </c>
      <c r="L94" s="4" t="s">
        <v>769</v>
      </c>
      <c r="M94" s="4" t="s">
        <v>769</v>
      </c>
      <c r="N94" s="4" t="s">
        <v>769</v>
      </c>
      <c r="O94" s="4" t="s">
        <v>769</v>
      </c>
      <c r="P94" s="5">
        <v>0</v>
      </c>
      <c r="Q94" s="5">
        <v>0</v>
      </c>
    </row>
    <row r="95" spans="1:17" ht="27.95" customHeight="1">
      <c r="A95" s="3" t="s">
        <v>843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769</v>
      </c>
      <c r="I95" s="4" t="s">
        <v>769</v>
      </c>
      <c r="J95" s="4" t="s">
        <v>769</v>
      </c>
      <c r="K95" s="4" t="s">
        <v>769</v>
      </c>
      <c r="L95" s="4" t="s">
        <v>769</v>
      </c>
      <c r="M95" s="4" t="s">
        <v>769</v>
      </c>
      <c r="N95" s="4" t="s">
        <v>769</v>
      </c>
      <c r="O95" s="4" t="s">
        <v>769</v>
      </c>
      <c r="P95" s="5">
        <v>0</v>
      </c>
      <c r="Q95" s="5">
        <v>0</v>
      </c>
    </row>
    <row r="96" spans="1:17" ht="27.95" customHeight="1">
      <c r="A96" s="3" t="s">
        <v>844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 t="s">
        <v>769</v>
      </c>
      <c r="I96" s="4" t="s">
        <v>769</v>
      </c>
      <c r="J96" s="4" t="s">
        <v>769</v>
      </c>
      <c r="K96" s="4" t="s">
        <v>769</v>
      </c>
      <c r="L96" s="4" t="s">
        <v>769</v>
      </c>
      <c r="M96" s="4" t="s">
        <v>769</v>
      </c>
      <c r="N96" s="4" t="s">
        <v>769</v>
      </c>
      <c r="O96" s="4" t="s">
        <v>769</v>
      </c>
      <c r="P96" s="5">
        <v>0</v>
      </c>
      <c r="Q96" s="5">
        <v>0</v>
      </c>
    </row>
    <row r="97" spans="1:17" ht="27.95" customHeight="1">
      <c r="A97" s="3" t="s">
        <v>842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769</v>
      </c>
      <c r="I97" s="4" t="s">
        <v>769</v>
      </c>
      <c r="J97" s="4" t="s">
        <v>769</v>
      </c>
      <c r="K97" s="4" t="s">
        <v>769</v>
      </c>
      <c r="L97" s="4" t="s">
        <v>769</v>
      </c>
      <c r="M97" s="4" t="s">
        <v>769</v>
      </c>
      <c r="N97" s="4" t="s">
        <v>769</v>
      </c>
      <c r="O97" s="4" t="s">
        <v>769</v>
      </c>
      <c r="P97" s="5">
        <v>0</v>
      </c>
      <c r="Q97" s="5">
        <v>0</v>
      </c>
    </row>
    <row r="98" spans="1:17" ht="27.95" customHeight="1">
      <c r="A98" s="3" t="s">
        <v>813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769</v>
      </c>
      <c r="I98" s="4" t="s">
        <v>769</v>
      </c>
      <c r="J98" s="4" t="s">
        <v>769</v>
      </c>
      <c r="K98" s="4" t="s">
        <v>769</v>
      </c>
      <c r="L98" s="4" t="s">
        <v>769</v>
      </c>
      <c r="M98" s="4" t="s">
        <v>769</v>
      </c>
      <c r="N98" s="4" t="s">
        <v>769</v>
      </c>
      <c r="O98" s="4" t="s">
        <v>769</v>
      </c>
      <c r="P98" s="5">
        <v>0</v>
      </c>
      <c r="Q98" s="5">
        <v>0</v>
      </c>
    </row>
    <row r="99" spans="1:17" ht="27.95" customHeight="1">
      <c r="A99" s="3" t="s">
        <v>814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769</v>
      </c>
      <c r="I99" s="4" t="s">
        <v>769</v>
      </c>
      <c r="J99" s="4" t="s">
        <v>769</v>
      </c>
      <c r="K99" s="4" t="s">
        <v>769</v>
      </c>
      <c r="L99" s="4" t="s">
        <v>769</v>
      </c>
      <c r="M99" s="4" t="s">
        <v>769</v>
      </c>
      <c r="N99" s="4" t="s">
        <v>769</v>
      </c>
      <c r="O99" s="4" t="s">
        <v>769</v>
      </c>
      <c r="P99" s="5">
        <v>0</v>
      </c>
      <c r="Q99" s="5">
        <v>0</v>
      </c>
    </row>
    <row r="100" spans="1:17" ht="27.95" customHeight="1">
      <c r="A100" s="3" t="s">
        <v>843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769</v>
      </c>
      <c r="I100" s="4" t="s">
        <v>769</v>
      </c>
      <c r="J100" s="4" t="s">
        <v>769</v>
      </c>
      <c r="K100" s="4" t="s">
        <v>769</v>
      </c>
      <c r="L100" s="4" t="s">
        <v>769</v>
      </c>
      <c r="M100" s="4" t="s">
        <v>769</v>
      </c>
      <c r="N100" s="4" t="s">
        <v>769</v>
      </c>
      <c r="O100" s="4" t="s">
        <v>769</v>
      </c>
      <c r="P100" s="5">
        <v>0</v>
      </c>
      <c r="Q100" s="5">
        <v>0</v>
      </c>
    </row>
    <row r="101" spans="1:17" ht="27.95" customHeight="1">
      <c r="A101" s="3" t="s">
        <v>845</v>
      </c>
      <c r="B101" s="4" t="s">
        <v>769</v>
      </c>
      <c r="C101" s="4" t="s">
        <v>769</v>
      </c>
      <c r="D101" s="4" t="s">
        <v>769</v>
      </c>
      <c r="E101" s="4" t="s">
        <v>769</v>
      </c>
      <c r="F101" s="4">
        <v>0</v>
      </c>
      <c r="G101" s="4">
        <v>0</v>
      </c>
      <c r="H101" s="4">
        <v>0</v>
      </c>
      <c r="I101" s="4">
        <v>0</v>
      </c>
      <c r="J101" s="4" t="s">
        <v>769</v>
      </c>
      <c r="K101" s="4" t="s">
        <v>769</v>
      </c>
      <c r="L101" s="4" t="s">
        <v>769</v>
      </c>
      <c r="M101" s="4" t="s">
        <v>769</v>
      </c>
      <c r="N101" s="4" t="s">
        <v>769</v>
      </c>
      <c r="O101" s="4" t="s">
        <v>769</v>
      </c>
      <c r="P101" s="4" t="s">
        <v>769</v>
      </c>
      <c r="Q101" s="4" t="s">
        <v>769</v>
      </c>
    </row>
    <row r="102" spans="1:17" ht="27.95" customHeight="1">
      <c r="A102" s="3" t="s">
        <v>846</v>
      </c>
      <c r="B102" s="4" t="s">
        <v>769</v>
      </c>
      <c r="C102" s="4" t="s">
        <v>769</v>
      </c>
      <c r="D102" s="4" t="s">
        <v>769</v>
      </c>
      <c r="E102" s="4" t="s">
        <v>769</v>
      </c>
      <c r="F102" s="4">
        <v>470.31</v>
      </c>
      <c r="G102" s="4">
        <v>732.36</v>
      </c>
      <c r="H102" s="4">
        <v>0</v>
      </c>
      <c r="I102" s="4">
        <v>0</v>
      </c>
      <c r="J102" s="4">
        <v>470.31</v>
      </c>
      <c r="K102" s="4">
        <v>732.36</v>
      </c>
      <c r="L102" s="4" t="s">
        <v>769</v>
      </c>
      <c r="M102" s="4" t="s">
        <v>769</v>
      </c>
      <c r="N102" s="4" t="s">
        <v>769</v>
      </c>
      <c r="O102" s="4" t="s">
        <v>769</v>
      </c>
      <c r="P102" s="4" t="s">
        <v>769</v>
      </c>
      <c r="Q102" s="4" t="s">
        <v>769</v>
      </c>
    </row>
    <row r="103" spans="1:17" ht="27.95" customHeight="1">
      <c r="A103" s="3" t="s">
        <v>847</v>
      </c>
      <c r="B103" s="4">
        <v>29245.279999999999</v>
      </c>
      <c r="C103" s="4">
        <v>23061.31</v>
      </c>
      <c r="D103" s="4">
        <v>24802.45</v>
      </c>
      <c r="E103" s="4">
        <v>32691.279999999999</v>
      </c>
      <c r="F103" s="4">
        <v>780.44</v>
      </c>
      <c r="G103" s="4">
        <v>1361.36</v>
      </c>
      <c r="H103" s="4">
        <v>0</v>
      </c>
      <c r="I103" s="4">
        <v>0</v>
      </c>
      <c r="J103" s="4">
        <v>780.44</v>
      </c>
      <c r="K103" s="4">
        <v>1361.36</v>
      </c>
      <c r="L103" s="5">
        <v>0</v>
      </c>
      <c r="M103" s="5">
        <v>0</v>
      </c>
      <c r="N103" s="5">
        <v>3.1465999999999998</v>
      </c>
      <c r="O103" s="5">
        <v>4.1528999999999998</v>
      </c>
      <c r="P103" s="5">
        <v>3.1465999999999998</v>
      </c>
      <c r="Q103" s="5">
        <v>4.1528999999999998</v>
      </c>
    </row>
    <row r="104" spans="1:17" ht="27.95" customHeight="1">
      <c r="A104" s="3" t="s">
        <v>848</v>
      </c>
      <c r="B104" s="4">
        <v>-17756.580000000002</v>
      </c>
      <c r="C104" s="4">
        <v>-29869.86</v>
      </c>
      <c r="D104" s="4">
        <v>-7073.54</v>
      </c>
      <c r="E104" s="4">
        <v>-14800.42</v>
      </c>
      <c r="F104" s="4">
        <v>-310.13</v>
      </c>
      <c r="G104" s="4">
        <v>-629</v>
      </c>
      <c r="H104" s="4">
        <v>0</v>
      </c>
      <c r="I104" s="4">
        <v>0</v>
      </c>
      <c r="J104" s="4">
        <v>-310.13</v>
      </c>
      <c r="K104" s="4">
        <v>-629</v>
      </c>
      <c r="L104" s="5">
        <v>0</v>
      </c>
      <c r="M104" s="5">
        <v>0</v>
      </c>
      <c r="N104" s="5">
        <v>4.3842999999999996</v>
      </c>
      <c r="O104" s="5">
        <v>4.2382999999999997</v>
      </c>
      <c r="P104" s="5">
        <v>4.3842999999999996</v>
      </c>
      <c r="Q104" s="5">
        <v>4.2382999999999997</v>
      </c>
    </row>
    <row r="105" spans="1:17" ht="27.95" customHeight="1">
      <c r="A105" s="3" t="s">
        <v>849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</row>
    <row r="106" spans="1:17" ht="27.95" customHeight="1">
      <c r="A106" s="3" t="s">
        <v>850</v>
      </c>
      <c r="B106" s="4">
        <v>5173.62</v>
      </c>
      <c r="C106" s="4">
        <v>4917.87</v>
      </c>
      <c r="D106" s="4">
        <v>4969.91</v>
      </c>
      <c r="E106" s="4">
        <v>4400.3900000000003</v>
      </c>
      <c r="F106" s="4">
        <v>-1.58</v>
      </c>
      <c r="G106" s="4">
        <v>-1.43</v>
      </c>
      <c r="H106" s="4">
        <v>0</v>
      </c>
      <c r="I106" s="4">
        <v>0</v>
      </c>
      <c r="J106" s="4">
        <v>-1.58</v>
      </c>
      <c r="K106" s="4">
        <v>-1.43</v>
      </c>
      <c r="L106" s="5">
        <v>0</v>
      </c>
      <c r="M106" s="5">
        <v>0</v>
      </c>
      <c r="N106" s="5">
        <v>-3.1699999999999999E-2</v>
      </c>
      <c r="O106" s="5">
        <v>-3.2500000000000001E-2</v>
      </c>
      <c r="P106" s="5">
        <v>-3.1699999999999999E-2</v>
      </c>
      <c r="Q106" s="5">
        <v>-3.2500000000000001E-2</v>
      </c>
    </row>
    <row r="107" spans="1:17" ht="27.95" customHeight="1">
      <c r="A107" s="3" t="s">
        <v>851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215" t="s">
        <v>852</v>
      </c>
      <c r="B108" s="1216"/>
      <c r="C108" s="1216"/>
      <c r="D108" s="1216"/>
      <c r="E108" s="1216"/>
      <c r="F108" s="1216"/>
      <c r="G108" s="1216"/>
      <c r="H108" s="1216"/>
      <c r="I108" s="1216"/>
      <c r="J108" s="1216"/>
      <c r="K108" s="1216"/>
      <c r="L108" s="1216"/>
      <c r="M108" s="1216"/>
      <c r="N108" s="1216"/>
      <c r="O108" s="1216"/>
      <c r="P108" s="1216"/>
      <c r="Q108" s="1216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44">
    <tabColor theme="2" tint="-9.9978637043366805E-2"/>
  </sheetPr>
  <dimension ref="A1:Q108"/>
  <sheetViews>
    <sheetView workbookViewId="0">
      <pane xSplit="1" ySplit="4" topLeftCell="B44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2" width="20" style="1" customWidth="1"/>
    <col min="3" max="4" width="21.59765625" style="1" customWidth="1"/>
    <col min="5" max="5" width="20" style="1" customWidth="1"/>
    <col min="6" max="8" width="16.86328125" style="1" customWidth="1"/>
    <col min="9" max="9" width="16.59765625" style="1" customWidth="1"/>
    <col min="10" max="11" width="18.46484375" style="1" customWidth="1"/>
    <col min="12" max="12" width="12.265625" style="1" customWidth="1"/>
    <col min="13" max="13" width="20" style="1" customWidth="1"/>
    <col min="14" max="14" width="12.265625" style="1" customWidth="1"/>
    <col min="15" max="15" width="20" style="1" customWidth="1"/>
    <col min="16" max="16" width="12.265625" style="1" customWidth="1"/>
    <col min="17" max="17" width="20" style="1" customWidth="1"/>
    <col min="18" max="16384" width="9" style="1"/>
  </cols>
  <sheetData>
    <row r="1" spans="1:17" ht="27.95" customHeight="1">
      <c r="A1" s="1218" t="s">
        <v>757</v>
      </c>
      <c r="B1" s="1216"/>
      <c r="C1" s="1216"/>
      <c r="D1" s="1216"/>
      <c r="E1" s="1216"/>
      <c r="F1" s="1216"/>
      <c r="G1" s="1216"/>
      <c r="H1" s="1216"/>
      <c r="I1" s="1216"/>
      <c r="J1" s="1216"/>
      <c r="K1" s="1216"/>
      <c r="L1" s="1216"/>
      <c r="M1" s="1216"/>
      <c r="N1" s="1216"/>
      <c r="O1" s="1216"/>
      <c r="P1" s="1216"/>
      <c r="Q1" s="1216"/>
    </row>
    <row r="2" spans="1:17" ht="20.100000000000001" customHeight="1">
      <c r="A2" s="1219" t="s">
        <v>854</v>
      </c>
      <c r="B2" s="1216"/>
      <c r="C2" s="1216"/>
      <c r="D2" s="1216"/>
      <c r="E2" s="1216"/>
      <c r="F2" s="1216"/>
      <c r="G2" s="1216"/>
      <c r="H2" s="1216"/>
      <c r="I2" s="1216"/>
      <c r="J2" s="1216"/>
      <c r="K2" s="1216"/>
      <c r="L2" s="1216"/>
      <c r="M2" s="1216"/>
      <c r="N2" s="1216"/>
      <c r="O2" s="1216"/>
      <c r="P2" s="1216"/>
      <c r="Q2" s="1216"/>
    </row>
    <row r="3" spans="1:17" ht="30" customHeight="1">
      <c r="A3" s="1217" t="s">
        <v>759</v>
      </c>
      <c r="B3" s="1217" t="s">
        <v>760</v>
      </c>
      <c r="C3" s="1217"/>
      <c r="D3" s="1217" t="s">
        <v>761</v>
      </c>
      <c r="E3" s="1217"/>
      <c r="F3" s="1217" t="s">
        <v>305</v>
      </c>
      <c r="G3" s="1217"/>
      <c r="H3" s="1217" t="s">
        <v>762</v>
      </c>
      <c r="I3" s="1217"/>
      <c r="J3" s="1217" t="s">
        <v>763</v>
      </c>
      <c r="K3" s="1217"/>
      <c r="L3" s="1217" t="s">
        <v>764</v>
      </c>
      <c r="M3" s="1217"/>
      <c r="N3" s="1217" t="s">
        <v>765</v>
      </c>
      <c r="O3" s="1217"/>
      <c r="P3" s="1217" t="s">
        <v>766</v>
      </c>
      <c r="Q3" s="1217"/>
    </row>
    <row r="4" spans="1:17" ht="30" customHeight="1">
      <c r="A4" s="1217"/>
      <c r="B4" s="2" t="s">
        <v>767</v>
      </c>
      <c r="C4" s="2" t="s">
        <v>695</v>
      </c>
      <c r="D4" s="2" t="s">
        <v>767</v>
      </c>
      <c r="E4" s="2" t="s">
        <v>695</v>
      </c>
      <c r="F4" s="2" t="s">
        <v>767</v>
      </c>
      <c r="G4" s="2" t="s">
        <v>695</v>
      </c>
      <c r="H4" s="2" t="s">
        <v>767</v>
      </c>
      <c r="I4" s="2" t="s">
        <v>695</v>
      </c>
      <c r="J4" s="2" t="s">
        <v>767</v>
      </c>
      <c r="K4" s="2" t="s">
        <v>695</v>
      </c>
      <c r="L4" s="2" t="s">
        <v>767</v>
      </c>
      <c r="M4" s="2" t="s">
        <v>695</v>
      </c>
      <c r="N4" s="2" t="s">
        <v>767</v>
      </c>
      <c r="O4" s="2" t="s">
        <v>695</v>
      </c>
      <c r="P4" s="2" t="s">
        <v>767</v>
      </c>
      <c r="Q4" s="2" t="s">
        <v>695</v>
      </c>
    </row>
    <row r="5" spans="1:17" ht="27.95" customHeight="1">
      <c r="A5" s="3" t="s">
        <v>768</v>
      </c>
      <c r="B5" s="4" t="s">
        <v>769</v>
      </c>
      <c r="C5" s="4" t="s">
        <v>769</v>
      </c>
      <c r="D5" s="4" t="s">
        <v>769</v>
      </c>
      <c r="E5" s="4" t="s">
        <v>769</v>
      </c>
      <c r="F5" s="4">
        <v>-21051</v>
      </c>
      <c r="G5" s="4">
        <v>-40565.160000000003</v>
      </c>
      <c r="H5" s="4" t="s">
        <v>769</v>
      </c>
      <c r="I5" s="4" t="s">
        <v>769</v>
      </c>
      <c r="J5" s="4" t="s">
        <v>769</v>
      </c>
      <c r="K5" s="4" t="s">
        <v>769</v>
      </c>
      <c r="L5" s="4" t="s">
        <v>769</v>
      </c>
      <c r="M5" s="4" t="s">
        <v>769</v>
      </c>
      <c r="N5" s="4" t="s">
        <v>769</v>
      </c>
      <c r="O5" s="4" t="s">
        <v>769</v>
      </c>
      <c r="P5" s="4" t="s">
        <v>769</v>
      </c>
      <c r="Q5" s="4" t="s">
        <v>769</v>
      </c>
    </row>
    <row r="6" spans="1:17" ht="27.95" customHeight="1">
      <c r="A6" s="3" t="s">
        <v>770</v>
      </c>
      <c r="B6" s="4">
        <v>1320923.51</v>
      </c>
      <c r="C6" s="4">
        <v>0</v>
      </c>
      <c r="D6" s="4">
        <v>715561.07</v>
      </c>
      <c r="E6" s="4">
        <v>24.38</v>
      </c>
      <c r="F6" s="4">
        <v>1897.5</v>
      </c>
      <c r="G6" s="4">
        <v>-0.38</v>
      </c>
      <c r="H6" s="4">
        <v>-32418.41</v>
      </c>
      <c r="I6" s="4">
        <v>-0.38</v>
      </c>
      <c r="J6" s="4">
        <v>34315.910000000003</v>
      </c>
      <c r="K6" s="4">
        <v>0</v>
      </c>
      <c r="L6" s="5">
        <v>-4.5305</v>
      </c>
      <c r="M6" s="5">
        <v>-1.5613999999999999</v>
      </c>
      <c r="N6" s="5">
        <v>4.7957000000000001</v>
      </c>
      <c r="O6" s="5">
        <v>0</v>
      </c>
      <c r="P6" s="5">
        <v>0.26519999999999999</v>
      </c>
      <c r="Q6" s="5">
        <v>-1.5612999999999999</v>
      </c>
    </row>
    <row r="7" spans="1:17" ht="27.95" customHeight="1">
      <c r="A7" s="3" t="s">
        <v>771</v>
      </c>
      <c r="B7" s="4">
        <v>0</v>
      </c>
      <c r="C7" s="4">
        <v>0</v>
      </c>
      <c r="D7" s="4">
        <v>1.27</v>
      </c>
      <c r="E7" s="4">
        <v>24.38</v>
      </c>
      <c r="F7" s="4">
        <v>0.05</v>
      </c>
      <c r="G7" s="4">
        <v>-0.38</v>
      </c>
      <c r="H7" s="4">
        <v>0</v>
      </c>
      <c r="I7" s="4">
        <v>-0.38</v>
      </c>
      <c r="J7" s="4">
        <v>0.06</v>
      </c>
      <c r="K7" s="4">
        <v>0</v>
      </c>
      <c r="L7" s="5">
        <v>-5.0799999999999998E-2</v>
      </c>
      <c r="M7" s="5">
        <v>-1.5613999999999999</v>
      </c>
      <c r="N7" s="5">
        <v>4.3902000000000001</v>
      </c>
      <c r="O7" s="5">
        <v>0</v>
      </c>
      <c r="P7" s="5">
        <v>4.3394000000000004</v>
      </c>
      <c r="Q7" s="5">
        <v>-1.5613999999999999</v>
      </c>
    </row>
    <row r="8" spans="1:17" ht="27.95" customHeight="1">
      <c r="A8" s="3" t="s">
        <v>772</v>
      </c>
      <c r="B8" s="4">
        <v>0</v>
      </c>
      <c r="C8" s="4">
        <v>0</v>
      </c>
      <c r="D8" s="4">
        <v>1.27</v>
      </c>
      <c r="E8" s="4">
        <v>24.38</v>
      </c>
      <c r="F8" s="4">
        <v>0.05</v>
      </c>
      <c r="G8" s="4">
        <v>-0.38</v>
      </c>
      <c r="H8" s="4">
        <v>0</v>
      </c>
      <c r="I8" s="4">
        <v>-0.38</v>
      </c>
      <c r="J8" s="4">
        <v>0.06</v>
      </c>
      <c r="K8" s="4">
        <v>0</v>
      </c>
      <c r="L8" s="5">
        <v>-5.0799999999999998E-2</v>
      </c>
      <c r="M8" s="5">
        <v>-1.5613999999999999</v>
      </c>
      <c r="N8" s="5">
        <v>4.3902000000000001</v>
      </c>
      <c r="O8" s="5">
        <v>0</v>
      </c>
      <c r="P8" s="5">
        <v>4.3394000000000004</v>
      </c>
      <c r="Q8" s="5">
        <v>-1.5613999999999999</v>
      </c>
    </row>
    <row r="9" spans="1:17" ht="27.95" customHeight="1">
      <c r="A9" s="3" t="s">
        <v>773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ht="27.95" customHeight="1">
      <c r="A10" s="3" t="s">
        <v>774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7.95" hidden="1" customHeight="1">
      <c r="A11" s="3" t="s">
        <v>775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780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ht="27.95" hidden="1" customHeight="1">
      <c r="A17" s="3" t="s">
        <v>781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ht="27.95" hidden="1" customHeight="1">
      <c r="A18" s="3" t="s">
        <v>782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786</v>
      </c>
      <c r="B22" s="4">
        <v>0</v>
      </c>
      <c r="C22" s="4">
        <v>0</v>
      </c>
      <c r="D22" s="4">
        <v>1.27</v>
      </c>
      <c r="E22" s="4">
        <v>24.38</v>
      </c>
      <c r="F22" s="4">
        <v>0.05</v>
      </c>
      <c r="G22" s="4">
        <v>-0.38</v>
      </c>
      <c r="H22" s="4">
        <v>0</v>
      </c>
      <c r="I22" s="4">
        <v>-0.38</v>
      </c>
      <c r="J22" s="4">
        <v>0.06</v>
      </c>
      <c r="K22" s="4">
        <v>0</v>
      </c>
      <c r="L22" s="5">
        <v>-5.0799999999999998E-2</v>
      </c>
      <c r="M22" s="5">
        <v>-1.5613999999999999</v>
      </c>
      <c r="N22" s="5">
        <v>4.3902000000000001</v>
      </c>
      <c r="O22" s="5">
        <v>0</v>
      </c>
      <c r="P22" s="5">
        <v>4.3394000000000004</v>
      </c>
      <c r="Q22" s="5">
        <v>-1.5613999999999999</v>
      </c>
    </row>
    <row r="23" spans="1:17" ht="27.95" customHeight="1">
      <c r="A23" s="3" t="s">
        <v>787</v>
      </c>
      <c r="B23" s="4">
        <v>0</v>
      </c>
      <c r="C23" s="4">
        <v>0</v>
      </c>
      <c r="D23" s="4">
        <v>1.27</v>
      </c>
      <c r="E23" s="4">
        <v>24.38</v>
      </c>
      <c r="F23" s="4">
        <v>0.05</v>
      </c>
      <c r="G23" s="4">
        <v>-0.38</v>
      </c>
      <c r="H23" s="4">
        <v>0</v>
      </c>
      <c r="I23" s="4">
        <v>-0.38</v>
      </c>
      <c r="J23" s="4">
        <v>0.06</v>
      </c>
      <c r="K23" s="4">
        <v>0</v>
      </c>
      <c r="L23" s="5">
        <v>-5.0799999999999998E-2</v>
      </c>
      <c r="M23" s="5">
        <v>-1.5613999999999999</v>
      </c>
      <c r="N23" s="5">
        <v>4.3902000000000001</v>
      </c>
      <c r="O23" s="5">
        <v>0</v>
      </c>
      <c r="P23" s="5">
        <v>4.3394000000000004</v>
      </c>
      <c r="Q23" s="5">
        <v>-1.5613999999999999</v>
      </c>
    </row>
    <row r="24" spans="1:17" ht="27.95" customHeight="1">
      <c r="A24" s="3" t="s">
        <v>788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789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27.95" customHeight="1">
      <c r="A26" s="3" t="s">
        <v>790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ht="27.95" hidden="1" customHeight="1">
      <c r="A27" s="3" t="s">
        <v>791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ht="27.95" hidden="1" customHeight="1">
      <c r="A32" s="3" t="s">
        <v>781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ht="27.95" hidden="1" customHeight="1">
      <c r="A33" s="3" t="s">
        <v>782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ht="27.95" hidden="1" customHeight="1">
      <c r="A34" s="3" t="s">
        <v>783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795</v>
      </c>
      <c r="B36" s="4">
        <f t="shared" ref="B36:K36" si="0">B25-B26</f>
        <v>0</v>
      </c>
      <c r="C36" s="4">
        <f t="shared" si="0"/>
        <v>0</v>
      </c>
      <c r="D36" s="4">
        <f t="shared" si="0"/>
        <v>0</v>
      </c>
      <c r="E36" s="4">
        <f t="shared" si="0"/>
        <v>0</v>
      </c>
      <c r="F36" s="4">
        <f t="shared" si="0"/>
        <v>0</v>
      </c>
      <c r="G36" s="4">
        <f t="shared" si="0"/>
        <v>0</v>
      </c>
      <c r="H36" s="4">
        <f t="shared" si="0"/>
        <v>0</v>
      </c>
      <c r="I36" s="4">
        <f t="shared" si="0"/>
        <v>0</v>
      </c>
      <c r="J36" s="4">
        <f t="shared" si="0"/>
        <v>0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27.95" customHeight="1">
      <c r="A37" s="3" t="s">
        <v>796</v>
      </c>
      <c r="B37" s="4">
        <v>1320923.51</v>
      </c>
      <c r="C37" s="4">
        <v>0</v>
      </c>
      <c r="D37" s="4">
        <v>715559.8</v>
      </c>
      <c r="E37" s="4">
        <v>0</v>
      </c>
      <c r="F37" s="4">
        <v>1897.44</v>
      </c>
      <c r="G37" s="4">
        <v>0</v>
      </c>
      <c r="H37" s="4">
        <v>-32418.41</v>
      </c>
      <c r="I37" s="4">
        <v>0</v>
      </c>
      <c r="J37" s="4">
        <v>34315.85</v>
      </c>
      <c r="K37" s="4">
        <v>0</v>
      </c>
      <c r="L37" s="5">
        <v>-4.5305</v>
      </c>
      <c r="M37" s="5">
        <v>-29200</v>
      </c>
      <c r="N37" s="5">
        <v>4.7957000000000001</v>
      </c>
      <c r="O37" s="5">
        <v>-51100</v>
      </c>
      <c r="P37" s="5">
        <v>0.26519999999999999</v>
      </c>
      <c r="Q37" s="5">
        <v>-80300</v>
      </c>
    </row>
    <row r="38" spans="1:17" ht="27.95" hidden="1" customHeight="1">
      <c r="A38" s="3" t="s">
        <v>797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5">
        <v>0</v>
      </c>
      <c r="M38" s="5">
        <v>14600</v>
      </c>
      <c r="N38" s="5">
        <v>0</v>
      </c>
      <c r="O38" s="5">
        <v>-58400</v>
      </c>
      <c r="P38" s="5">
        <v>0</v>
      </c>
      <c r="Q38" s="5">
        <v>-43800</v>
      </c>
    </row>
    <row r="39" spans="1:17" ht="27.95" hidden="1" customHeight="1">
      <c r="A39" s="3" t="s">
        <v>798</v>
      </c>
      <c r="B39" s="4">
        <v>1320923.51</v>
      </c>
      <c r="C39" s="4">
        <v>0</v>
      </c>
      <c r="D39" s="4">
        <v>715559.8</v>
      </c>
      <c r="E39" s="4">
        <v>0</v>
      </c>
      <c r="F39" s="4">
        <v>1900.35</v>
      </c>
      <c r="G39" s="4">
        <v>0</v>
      </c>
      <c r="H39" s="4">
        <v>-32415.51</v>
      </c>
      <c r="I39" s="4">
        <v>0</v>
      </c>
      <c r="J39" s="4">
        <v>34315.85</v>
      </c>
      <c r="K39" s="4">
        <v>0</v>
      </c>
      <c r="L39" s="5">
        <v>-4.5301</v>
      </c>
      <c r="M39" s="5">
        <v>0</v>
      </c>
      <c r="N39" s="5">
        <v>4.7957000000000001</v>
      </c>
      <c r="O39" s="5">
        <v>0</v>
      </c>
      <c r="P39" s="5">
        <v>0.2656</v>
      </c>
      <c r="Q39" s="5">
        <v>0</v>
      </c>
    </row>
    <row r="40" spans="1:17" ht="27.95" hidden="1" customHeight="1">
      <c r="A40" s="3" t="s">
        <v>799</v>
      </c>
      <c r="B40" s="4">
        <v>0</v>
      </c>
      <c r="C40" s="4">
        <v>0</v>
      </c>
      <c r="D40" s="4">
        <v>0</v>
      </c>
      <c r="E40" s="4">
        <v>0</v>
      </c>
      <c r="F40" s="4">
        <v>-2.91</v>
      </c>
      <c r="G40" s="4">
        <v>0</v>
      </c>
      <c r="H40" s="4">
        <v>-2.91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800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spans="1:17" ht="27.95" customHeight="1">
      <c r="A42" s="3" t="s">
        <v>801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ht="27.95" customHeight="1">
      <c r="A43" s="3" t="s">
        <v>802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ht="27.95" customHeight="1">
      <c r="A44" s="3" t="s">
        <v>803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ht="27.95" customHeight="1">
      <c r="A46" s="3" t="s">
        <v>805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ht="27.95" customHeight="1">
      <c r="A47" s="3" t="s">
        <v>806</v>
      </c>
      <c r="B47" s="4">
        <v>4185574.54</v>
      </c>
      <c r="C47" s="4">
        <v>4392642.13</v>
      </c>
      <c r="D47" s="4">
        <v>4001316.07</v>
      </c>
      <c r="E47" s="4">
        <v>4186201.78</v>
      </c>
      <c r="F47" s="4">
        <v>28324.85</v>
      </c>
      <c r="G47" s="4">
        <v>34136.080000000002</v>
      </c>
      <c r="H47" s="4">
        <v>186603.47</v>
      </c>
      <c r="I47" s="4">
        <v>189012.65</v>
      </c>
      <c r="J47" s="4">
        <v>-158278.62</v>
      </c>
      <c r="K47" s="4">
        <v>-154876.57</v>
      </c>
      <c r="L47" s="5">
        <v>4.6635999999999997</v>
      </c>
      <c r="M47" s="5">
        <v>4.5027999999999997</v>
      </c>
      <c r="N47" s="5">
        <v>-3.9557000000000002</v>
      </c>
      <c r="O47" s="5">
        <v>-3.6896</v>
      </c>
      <c r="P47" s="5">
        <v>0.70789999999999997</v>
      </c>
      <c r="Q47" s="5">
        <v>0.81320000000000003</v>
      </c>
    </row>
    <row r="48" spans="1:17" ht="27.95" customHeight="1">
      <c r="A48" s="3" t="s">
        <v>807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spans="1:17" ht="27.95" customHeight="1">
      <c r="A49" s="3" t="s">
        <v>808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</row>
    <row r="50" spans="1:17" ht="27.95" customHeight="1">
      <c r="A50" s="3" t="s">
        <v>809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ht="27.95" customHeight="1">
      <c r="A51" s="3" t="s">
        <v>781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782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810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812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ht="27.95" customHeight="1">
      <c r="A57" s="3" t="s">
        <v>813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781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782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783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810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815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816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ht="27.95" customHeight="1">
      <c r="A66" s="3" t="s">
        <v>817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818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819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820</v>
      </c>
      <c r="B69" s="4">
        <v>17894.14</v>
      </c>
      <c r="C69" s="4">
        <v>-37679.660000000003</v>
      </c>
      <c r="D69" s="4">
        <v>18294.900000000001</v>
      </c>
      <c r="E69" s="4">
        <v>-20647.439999999999</v>
      </c>
      <c r="F69" s="4">
        <v>-674.37</v>
      </c>
      <c r="G69" s="4">
        <v>-503.11</v>
      </c>
      <c r="H69" s="4">
        <v>54.78</v>
      </c>
      <c r="I69" s="4">
        <v>1.55</v>
      </c>
      <c r="J69" s="4">
        <v>-729.15</v>
      </c>
      <c r="K69" s="4">
        <v>-504.66</v>
      </c>
      <c r="L69" s="5">
        <v>0.2994</v>
      </c>
      <c r="M69" s="5">
        <v>-7.4999999999999997E-3</v>
      </c>
      <c r="N69" s="5">
        <v>-3.9855</v>
      </c>
      <c r="O69" s="5">
        <v>2.4375</v>
      </c>
      <c r="P69" s="5">
        <v>-3.6861000000000002</v>
      </c>
      <c r="Q69" s="5">
        <v>2.4300000000000002</v>
      </c>
    </row>
    <row r="70" spans="1:17" ht="27.95" customHeight="1">
      <c r="A70" s="3" t="s">
        <v>821</v>
      </c>
      <c r="B70" s="4">
        <v>17894.14</v>
      </c>
      <c r="C70" s="4">
        <v>-37679.660000000003</v>
      </c>
      <c r="D70" s="4">
        <v>17107.23</v>
      </c>
      <c r="E70" s="4">
        <v>-20676.79</v>
      </c>
      <c r="F70" s="4">
        <v>-673.15</v>
      </c>
      <c r="G70" s="4">
        <v>-504.66</v>
      </c>
      <c r="H70" s="4">
        <v>9.4499999999999993</v>
      </c>
      <c r="I70" s="4">
        <v>0</v>
      </c>
      <c r="J70" s="4">
        <v>-682.6</v>
      </c>
      <c r="K70" s="4">
        <v>-504.66</v>
      </c>
      <c r="L70" s="5">
        <v>5.5199999999999999E-2</v>
      </c>
      <c r="M70" s="5">
        <v>0</v>
      </c>
      <c r="N70" s="5">
        <v>-3.9901</v>
      </c>
      <c r="O70" s="5">
        <v>2.4340000000000002</v>
      </c>
      <c r="P70" s="5">
        <v>-3.9348999999999998</v>
      </c>
      <c r="Q70" s="5">
        <v>2.4340000000000002</v>
      </c>
    </row>
    <row r="71" spans="1:17" ht="27.95" customHeight="1">
      <c r="A71" s="3" t="s">
        <v>822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ht="27.95" customHeight="1">
      <c r="A72" s="3" t="s">
        <v>823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ht="27.95" customHeight="1">
      <c r="A73" s="3" t="s">
        <v>824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27.95" customHeight="1">
      <c r="A74" s="3" t="s">
        <v>825</v>
      </c>
      <c r="B74" s="4">
        <v>0</v>
      </c>
      <c r="C74" s="4">
        <v>0</v>
      </c>
      <c r="D74" s="4">
        <v>1187.67</v>
      </c>
      <c r="E74" s="4">
        <v>29.35</v>
      </c>
      <c r="F74" s="4">
        <v>-1.22</v>
      </c>
      <c r="G74" s="4">
        <v>1.55</v>
      </c>
      <c r="H74" s="4">
        <v>45.33</v>
      </c>
      <c r="I74" s="4">
        <v>1.55</v>
      </c>
      <c r="J74" s="4">
        <v>-46.55</v>
      </c>
      <c r="K74" s="4">
        <v>0</v>
      </c>
      <c r="L74" s="5">
        <v>3.8170999999999999</v>
      </c>
      <c r="M74" s="5">
        <v>5.2721999999999998</v>
      </c>
      <c r="N74" s="5">
        <v>-3.9196</v>
      </c>
      <c r="O74" s="5">
        <v>0</v>
      </c>
      <c r="P74" s="5">
        <v>-0.10249999999999999</v>
      </c>
      <c r="Q74" s="5">
        <v>5.2721999999999998</v>
      </c>
    </row>
    <row r="75" spans="1:17" ht="27.95" customHeight="1">
      <c r="A75" s="3" t="s">
        <v>826</v>
      </c>
      <c r="B75" s="4">
        <v>4167680.39</v>
      </c>
      <c r="C75" s="4">
        <v>4430321.8</v>
      </c>
      <c r="D75" s="4">
        <v>3983021.16</v>
      </c>
      <c r="E75" s="4">
        <v>4206849.22</v>
      </c>
      <c r="F75" s="4">
        <v>28999.21</v>
      </c>
      <c r="G75" s="4">
        <v>34639.19</v>
      </c>
      <c r="H75" s="4">
        <v>186548.69</v>
      </c>
      <c r="I75" s="4">
        <v>189011.1</v>
      </c>
      <c r="J75" s="4">
        <v>-157549.47</v>
      </c>
      <c r="K75" s="4">
        <v>-154371.91</v>
      </c>
      <c r="L75" s="5">
        <v>4.6836000000000002</v>
      </c>
      <c r="M75" s="5">
        <v>4.4806999999999997</v>
      </c>
      <c r="N75" s="5">
        <v>-3.9554999999999998</v>
      </c>
      <c r="O75" s="5">
        <v>-3.6595</v>
      </c>
      <c r="P75" s="5">
        <v>0.72809999999999997</v>
      </c>
      <c r="Q75" s="5">
        <v>0.82120000000000004</v>
      </c>
    </row>
    <row r="76" spans="1:17" ht="27.95" customHeight="1">
      <c r="A76" s="3" t="s">
        <v>827</v>
      </c>
      <c r="B76" s="4">
        <v>3849838.62</v>
      </c>
      <c r="C76" s="4">
        <v>3475081.22</v>
      </c>
      <c r="D76" s="4">
        <v>3423485.43</v>
      </c>
      <c r="E76" s="4">
        <v>3066298.39</v>
      </c>
      <c r="F76" s="4">
        <v>24374.62</v>
      </c>
      <c r="G76" s="4">
        <v>24656.99</v>
      </c>
      <c r="H76" s="4">
        <v>160117.29999999999</v>
      </c>
      <c r="I76" s="4">
        <v>133815.19</v>
      </c>
      <c r="J76" s="4">
        <v>-135742.68</v>
      </c>
      <c r="K76" s="4">
        <v>-109158.2</v>
      </c>
      <c r="L76" s="5">
        <v>4.6769999999999996</v>
      </c>
      <c r="M76" s="5">
        <v>4.3521000000000001</v>
      </c>
      <c r="N76" s="5">
        <v>-3.9649999999999999</v>
      </c>
      <c r="O76" s="5">
        <v>-3.5501999999999998</v>
      </c>
      <c r="P76" s="5">
        <v>0.71199999999999997</v>
      </c>
      <c r="Q76" s="5">
        <v>0.80189999999999995</v>
      </c>
    </row>
    <row r="77" spans="1:17" ht="27.95" customHeight="1">
      <c r="A77" s="3" t="s">
        <v>828</v>
      </c>
      <c r="B77" s="4">
        <v>317841.77</v>
      </c>
      <c r="C77" s="4">
        <v>955240.58</v>
      </c>
      <c r="D77" s="4">
        <v>559535.73</v>
      </c>
      <c r="E77" s="4">
        <v>1140550.8400000001</v>
      </c>
      <c r="F77" s="4">
        <v>4624.6000000000004</v>
      </c>
      <c r="G77" s="4">
        <v>9982.2099999999991</v>
      </c>
      <c r="H77" s="4">
        <v>26431.39</v>
      </c>
      <c r="I77" s="4">
        <v>55195.91</v>
      </c>
      <c r="J77" s="4">
        <v>-21806.79</v>
      </c>
      <c r="K77" s="4">
        <v>-45213.7</v>
      </c>
      <c r="L77" s="5">
        <v>4.7237999999999998</v>
      </c>
      <c r="M77" s="5">
        <v>4.8262</v>
      </c>
      <c r="N77" s="5">
        <v>-3.8973</v>
      </c>
      <c r="O77" s="5">
        <v>-3.9533999999999998</v>
      </c>
      <c r="P77" s="5">
        <v>0.82650000000000001</v>
      </c>
      <c r="Q77" s="5">
        <v>0.87280000000000002</v>
      </c>
    </row>
    <row r="78" spans="1:17" ht="27.95" customHeight="1">
      <c r="A78" s="3" t="s">
        <v>829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ht="27.95" customHeight="1">
      <c r="A79" s="3" t="s">
        <v>830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ht="27.95" customHeight="1">
      <c r="A80" s="3" t="s">
        <v>831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ht="27.95" customHeight="1">
      <c r="A81" s="3" t="s">
        <v>832</v>
      </c>
      <c r="B81" s="4" t="s">
        <v>769</v>
      </c>
      <c r="C81" s="4" t="s">
        <v>769</v>
      </c>
      <c r="D81" s="4" t="s">
        <v>769</v>
      </c>
      <c r="E81" s="4" t="s">
        <v>769</v>
      </c>
      <c r="F81" s="4">
        <v>0</v>
      </c>
      <c r="G81" s="4">
        <v>0</v>
      </c>
      <c r="H81" s="4" t="s">
        <v>769</v>
      </c>
      <c r="I81" s="4" t="s">
        <v>769</v>
      </c>
      <c r="J81" s="4" t="s">
        <v>769</v>
      </c>
      <c r="K81" s="4" t="s">
        <v>769</v>
      </c>
      <c r="L81" s="4" t="s">
        <v>769</v>
      </c>
      <c r="M81" s="4" t="s">
        <v>769</v>
      </c>
      <c r="N81" s="4" t="s">
        <v>769</v>
      </c>
      <c r="O81" s="4" t="s">
        <v>769</v>
      </c>
      <c r="P81" s="4" t="s">
        <v>769</v>
      </c>
      <c r="Q81" s="4" t="s">
        <v>769</v>
      </c>
    </row>
    <row r="82" spans="1:17" ht="27.95" customHeight="1">
      <c r="A82" s="3" t="s">
        <v>833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ht="27.95" customHeight="1">
      <c r="A83" s="3" t="s">
        <v>834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</row>
    <row r="84" spans="1:17" ht="27.95" customHeight="1">
      <c r="A84" s="3" t="s">
        <v>835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837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ht="27.95" customHeight="1">
      <c r="A87" s="3" t="s">
        <v>838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839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27.95" customHeight="1">
      <c r="A89" s="3" t="s">
        <v>836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840</v>
      </c>
      <c r="B90" s="4" t="s">
        <v>769</v>
      </c>
      <c r="C90" s="4" t="s">
        <v>769</v>
      </c>
      <c r="D90" s="4" t="s">
        <v>769</v>
      </c>
      <c r="E90" s="4" t="s">
        <v>769</v>
      </c>
      <c r="F90" s="4">
        <v>0</v>
      </c>
      <c r="G90" s="4">
        <v>0</v>
      </c>
      <c r="H90" s="4" t="s">
        <v>769</v>
      </c>
      <c r="I90" s="4" t="s">
        <v>769</v>
      </c>
      <c r="J90" s="4" t="s">
        <v>769</v>
      </c>
      <c r="K90" s="4" t="s">
        <v>769</v>
      </c>
      <c r="L90" s="4" t="s">
        <v>769</v>
      </c>
      <c r="M90" s="4" t="s">
        <v>769</v>
      </c>
      <c r="N90" s="4" t="s">
        <v>769</v>
      </c>
      <c r="O90" s="4" t="s">
        <v>769</v>
      </c>
      <c r="P90" s="5">
        <v>0</v>
      </c>
      <c r="Q90" s="5">
        <v>0</v>
      </c>
    </row>
    <row r="91" spans="1:17" ht="27.95" customHeight="1">
      <c r="A91" s="3" t="s">
        <v>841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 t="s">
        <v>769</v>
      </c>
      <c r="I91" s="4" t="s">
        <v>769</v>
      </c>
      <c r="J91" s="4" t="s">
        <v>769</v>
      </c>
      <c r="K91" s="4" t="s">
        <v>769</v>
      </c>
      <c r="L91" s="4" t="s">
        <v>769</v>
      </c>
      <c r="M91" s="4" t="s">
        <v>769</v>
      </c>
      <c r="N91" s="4" t="s">
        <v>769</v>
      </c>
      <c r="O91" s="4" t="s">
        <v>769</v>
      </c>
      <c r="P91" s="5">
        <v>0</v>
      </c>
      <c r="Q91" s="5">
        <v>0</v>
      </c>
    </row>
    <row r="92" spans="1:17" ht="27.95" customHeight="1">
      <c r="A92" s="3" t="s">
        <v>842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769</v>
      </c>
      <c r="I92" s="4" t="s">
        <v>769</v>
      </c>
      <c r="J92" s="4" t="s">
        <v>769</v>
      </c>
      <c r="K92" s="4" t="s">
        <v>769</v>
      </c>
      <c r="L92" s="4" t="s">
        <v>769</v>
      </c>
      <c r="M92" s="4" t="s">
        <v>769</v>
      </c>
      <c r="N92" s="4" t="s">
        <v>769</v>
      </c>
      <c r="O92" s="4" t="s">
        <v>769</v>
      </c>
      <c r="P92" s="5">
        <v>0</v>
      </c>
      <c r="Q92" s="5">
        <v>0</v>
      </c>
    </row>
    <row r="93" spans="1:17" ht="27.95" customHeight="1">
      <c r="A93" s="3" t="s">
        <v>813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769</v>
      </c>
      <c r="I93" s="4" t="s">
        <v>769</v>
      </c>
      <c r="J93" s="4" t="s">
        <v>769</v>
      </c>
      <c r="K93" s="4" t="s">
        <v>769</v>
      </c>
      <c r="L93" s="4" t="s">
        <v>769</v>
      </c>
      <c r="M93" s="4" t="s">
        <v>769</v>
      </c>
      <c r="N93" s="4" t="s">
        <v>769</v>
      </c>
      <c r="O93" s="4" t="s">
        <v>769</v>
      </c>
      <c r="P93" s="5">
        <v>0</v>
      </c>
      <c r="Q93" s="5">
        <v>0</v>
      </c>
    </row>
    <row r="94" spans="1:17" ht="27.95" customHeight="1">
      <c r="A94" s="3" t="s">
        <v>814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769</v>
      </c>
      <c r="I94" s="4" t="s">
        <v>769</v>
      </c>
      <c r="J94" s="4" t="s">
        <v>769</v>
      </c>
      <c r="K94" s="4" t="s">
        <v>769</v>
      </c>
      <c r="L94" s="4" t="s">
        <v>769</v>
      </c>
      <c r="M94" s="4" t="s">
        <v>769</v>
      </c>
      <c r="N94" s="4" t="s">
        <v>769</v>
      </c>
      <c r="O94" s="4" t="s">
        <v>769</v>
      </c>
      <c r="P94" s="5">
        <v>0</v>
      </c>
      <c r="Q94" s="5">
        <v>0</v>
      </c>
    </row>
    <row r="95" spans="1:17" ht="27.95" customHeight="1">
      <c r="A95" s="3" t="s">
        <v>843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769</v>
      </c>
      <c r="I95" s="4" t="s">
        <v>769</v>
      </c>
      <c r="J95" s="4" t="s">
        <v>769</v>
      </c>
      <c r="K95" s="4" t="s">
        <v>769</v>
      </c>
      <c r="L95" s="4" t="s">
        <v>769</v>
      </c>
      <c r="M95" s="4" t="s">
        <v>769</v>
      </c>
      <c r="N95" s="4" t="s">
        <v>769</v>
      </c>
      <c r="O95" s="4" t="s">
        <v>769</v>
      </c>
      <c r="P95" s="5">
        <v>0</v>
      </c>
      <c r="Q95" s="5">
        <v>0</v>
      </c>
    </row>
    <row r="96" spans="1:17" ht="27.95" customHeight="1">
      <c r="A96" s="3" t="s">
        <v>844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 t="s">
        <v>769</v>
      </c>
      <c r="I96" s="4" t="s">
        <v>769</v>
      </c>
      <c r="J96" s="4" t="s">
        <v>769</v>
      </c>
      <c r="K96" s="4" t="s">
        <v>769</v>
      </c>
      <c r="L96" s="4" t="s">
        <v>769</v>
      </c>
      <c r="M96" s="4" t="s">
        <v>769</v>
      </c>
      <c r="N96" s="4" t="s">
        <v>769</v>
      </c>
      <c r="O96" s="4" t="s">
        <v>769</v>
      </c>
      <c r="P96" s="5">
        <v>0</v>
      </c>
      <c r="Q96" s="5">
        <v>0</v>
      </c>
    </row>
    <row r="97" spans="1:17" ht="27.95" customHeight="1">
      <c r="A97" s="3" t="s">
        <v>842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769</v>
      </c>
      <c r="I97" s="4" t="s">
        <v>769</v>
      </c>
      <c r="J97" s="4" t="s">
        <v>769</v>
      </c>
      <c r="K97" s="4" t="s">
        <v>769</v>
      </c>
      <c r="L97" s="4" t="s">
        <v>769</v>
      </c>
      <c r="M97" s="4" t="s">
        <v>769</v>
      </c>
      <c r="N97" s="4" t="s">
        <v>769</v>
      </c>
      <c r="O97" s="4" t="s">
        <v>769</v>
      </c>
      <c r="P97" s="5">
        <v>0</v>
      </c>
      <c r="Q97" s="5">
        <v>0</v>
      </c>
    </row>
    <row r="98" spans="1:17" ht="27.95" customHeight="1">
      <c r="A98" s="3" t="s">
        <v>813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769</v>
      </c>
      <c r="I98" s="4" t="s">
        <v>769</v>
      </c>
      <c r="J98" s="4" t="s">
        <v>769</v>
      </c>
      <c r="K98" s="4" t="s">
        <v>769</v>
      </c>
      <c r="L98" s="4" t="s">
        <v>769</v>
      </c>
      <c r="M98" s="4" t="s">
        <v>769</v>
      </c>
      <c r="N98" s="4" t="s">
        <v>769</v>
      </c>
      <c r="O98" s="4" t="s">
        <v>769</v>
      </c>
      <c r="P98" s="5">
        <v>0</v>
      </c>
      <c r="Q98" s="5">
        <v>0</v>
      </c>
    </row>
    <row r="99" spans="1:17" ht="27.95" customHeight="1">
      <c r="A99" s="3" t="s">
        <v>814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769</v>
      </c>
      <c r="I99" s="4" t="s">
        <v>769</v>
      </c>
      <c r="J99" s="4" t="s">
        <v>769</v>
      </c>
      <c r="K99" s="4" t="s">
        <v>769</v>
      </c>
      <c r="L99" s="4" t="s">
        <v>769</v>
      </c>
      <c r="M99" s="4" t="s">
        <v>769</v>
      </c>
      <c r="N99" s="4" t="s">
        <v>769</v>
      </c>
      <c r="O99" s="4" t="s">
        <v>769</v>
      </c>
      <c r="P99" s="5">
        <v>0</v>
      </c>
      <c r="Q99" s="5">
        <v>0</v>
      </c>
    </row>
    <row r="100" spans="1:17" ht="27.95" customHeight="1">
      <c r="A100" s="3" t="s">
        <v>843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769</v>
      </c>
      <c r="I100" s="4" t="s">
        <v>769</v>
      </c>
      <c r="J100" s="4" t="s">
        <v>769</v>
      </c>
      <c r="K100" s="4" t="s">
        <v>769</v>
      </c>
      <c r="L100" s="4" t="s">
        <v>769</v>
      </c>
      <c r="M100" s="4" t="s">
        <v>769</v>
      </c>
      <c r="N100" s="4" t="s">
        <v>769</v>
      </c>
      <c r="O100" s="4" t="s">
        <v>769</v>
      </c>
      <c r="P100" s="5">
        <v>0</v>
      </c>
      <c r="Q100" s="5">
        <v>0</v>
      </c>
    </row>
    <row r="101" spans="1:17" ht="27.95" customHeight="1">
      <c r="A101" s="3" t="s">
        <v>845</v>
      </c>
      <c r="B101" s="4" t="s">
        <v>769</v>
      </c>
      <c r="C101" s="4" t="s">
        <v>769</v>
      </c>
      <c r="D101" s="4" t="s">
        <v>769</v>
      </c>
      <c r="E101" s="4" t="s">
        <v>769</v>
      </c>
      <c r="F101" s="4">
        <v>0</v>
      </c>
      <c r="G101" s="4">
        <v>0</v>
      </c>
      <c r="H101" s="4">
        <v>0</v>
      </c>
      <c r="I101" s="4">
        <v>0</v>
      </c>
      <c r="J101" s="4" t="s">
        <v>769</v>
      </c>
      <c r="K101" s="4" t="s">
        <v>769</v>
      </c>
      <c r="L101" s="4" t="s">
        <v>769</v>
      </c>
      <c r="M101" s="4" t="s">
        <v>769</v>
      </c>
      <c r="N101" s="4" t="s">
        <v>769</v>
      </c>
      <c r="O101" s="4" t="s">
        <v>769</v>
      </c>
      <c r="P101" s="4" t="s">
        <v>769</v>
      </c>
      <c r="Q101" s="4" t="s">
        <v>769</v>
      </c>
    </row>
    <row r="102" spans="1:17" ht="27.95" customHeight="1">
      <c r="A102" s="3" t="s">
        <v>846</v>
      </c>
      <c r="B102" s="4" t="s">
        <v>769</v>
      </c>
      <c r="C102" s="4" t="s">
        <v>769</v>
      </c>
      <c r="D102" s="4" t="s">
        <v>769</v>
      </c>
      <c r="E102" s="4" t="s">
        <v>769</v>
      </c>
      <c r="F102" s="4">
        <v>-51273.34</v>
      </c>
      <c r="G102" s="4">
        <v>-74700.86</v>
      </c>
      <c r="H102" s="4">
        <v>0</v>
      </c>
      <c r="I102" s="4">
        <v>0</v>
      </c>
      <c r="J102" s="4">
        <v>-51273.34</v>
      </c>
      <c r="K102" s="4">
        <v>-74700.86</v>
      </c>
      <c r="L102" s="4" t="s">
        <v>769</v>
      </c>
      <c r="M102" s="4" t="s">
        <v>769</v>
      </c>
      <c r="N102" s="4" t="s">
        <v>769</v>
      </c>
      <c r="O102" s="4" t="s">
        <v>769</v>
      </c>
      <c r="P102" s="4" t="s">
        <v>769</v>
      </c>
      <c r="Q102" s="4" t="s">
        <v>769</v>
      </c>
    </row>
    <row r="103" spans="1:17" ht="27.95" customHeight="1">
      <c r="A103" s="3" t="s">
        <v>847</v>
      </c>
      <c r="B103" s="4">
        <v>263384.52</v>
      </c>
      <c r="C103" s="4">
        <v>336716.33</v>
      </c>
      <c r="D103" s="4">
        <v>396981.94</v>
      </c>
      <c r="E103" s="4">
        <v>304805.05</v>
      </c>
      <c r="F103" s="4">
        <v>29915.87</v>
      </c>
      <c r="G103" s="4">
        <v>13079.98</v>
      </c>
      <c r="H103" s="4">
        <v>0</v>
      </c>
      <c r="I103" s="4">
        <v>0</v>
      </c>
      <c r="J103" s="4">
        <v>29915.87</v>
      </c>
      <c r="K103" s="4">
        <v>13079.98</v>
      </c>
      <c r="L103" s="5">
        <v>0</v>
      </c>
      <c r="M103" s="5">
        <v>0</v>
      </c>
      <c r="N103" s="5">
        <v>7.5358000000000001</v>
      </c>
      <c r="O103" s="5">
        <v>4.2794999999999996</v>
      </c>
      <c r="P103" s="5">
        <v>7.5358000000000001</v>
      </c>
      <c r="Q103" s="5">
        <v>4.2794999999999996</v>
      </c>
    </row>
    <row r="104" spans="1:17" ht="27.95" customHeight="1">
      <c r="A104" s="3" t="s">
        <v>848</v>
      </c>
      <c r="B104" s="4">
        <v>-868023.53</v>
      </c>
      <c r="C104" s="4">
        <v>-2085613.58</v>
      </c>
      <c r="D104" s="4">
        <v>-1051600.69</v>
      </c>
      <c r="E104" s="4">
        <v>205845.2</v>
      </c>
      <c r="F104" s="4">
        <v>-81189.22</v>
      </c>
      <c r="G104" s="4">
        <v>-87780.84</v>
      </c>
      <c r="H104" s="4">
        <v>0</v>
      </c>
      <c r="I104" s="4">
        <v>0</v>
      </c>
      <c r="J104" s="4">
        <v>-81189.22</v>
      </c>
      <c r="K104" s="4">
        <v>-87780.84</v>
      </c>
      <c r="L104" s="5">
        <v>0</v>
      </c>
      <c r="M104" s="5">
        <v>0</v>
      </c>
      <c r="N104" s="5">
        <v>7.7205000000000004</v>
      </c>
      <c r="O104" s="5">
        <v>-42.5276</v>
      </c>
      <c r="P104" s="5">
        <v>7.7205000000000004</v>
      </c>
      <c r="Q104" s="5">
        <v>-42.5276</v>
      </c>
    </row>
    <row r="105" spans="1:17" ht="27.95" customHeight="1">
      <c r="A105" s="3" t="s">
        <v>849</v>
      </c>
      <c r="B105" s="4">
        <v>189611.86</v>
      </c>
      <c r="C105" s="4">
        <v>118928.32000000001</v>
      </c>
      <c r="D105" s="4">
        <v>143896.26</v>
      </c>
      <c r="E105" s="4">
        <v>105598.63</v>
      </c>
      <c r="F105" s="4">
        <v>-5763.33</v>
      </c>
      <c r="G105" s="4">
        <v>-5482.5</v>
      </c>
      <c r="H105" s="4">
        <v>0</v>
      </c>
      <c r="I105" s="4">
        <v>0</v>
      </c>
      <c r="J105" s="4">
        <v>-5763.33</v>
      </c>
      <c r="K105" s="4">
        <v>-5482.5</v>
      </c>
      <c r="L105" s="5">
        <v>0</v>
      </c>
      <c r="M105" s="5">
        <v>0</v>
      </c>
      <c r="N105" s="5">
        <v>-4.0052000000000003</v>
      </c>
      <c r="O105" s="5">
        <v>-5.1776</v>
      </c>
      <c r="P105" s="5">
        <v>-4.0052000000000003</v>
      </c>
      <c r="Q105" s="5">
        <v>-5.1776</v>
      </c>
    </row>
    <row r="106" spans="1:17" ht="27.95" customHeight="1">
      <c r="A106" s="3" t="s">
        <v>850</v>
      </c>
      <c r="B106" s="4">
        <v>1037496.5</v>
      </c>
      <c r="C106" s="4">
        <v>682575.25</v>
      </c>
      <c r="D106" s="4">
        <v>1645449.64</v>
      </c>
      <c r="E106" s="4">
        <v>1449819.55</v>
      </c>
      <c r="F106" s="4">
        <v>-72919.100000000006</v>
      </c>
      <c r="G106" s="4">
        <v>-73608.479999999996</v>
      </c>
      <c r="H106" s="4">
        <v>0</v>
      </c>
      <c r="I106" s="4">
        <v>0</v>
      </c>
      <c r="J106" s="4">
        <v>-72919.100000000006</v>
      </c>
      <c r="K106" s="4">
        <v>-73608.479999999996</v>
      </c>
      <c r="L106" s="5">
        <v>0</v>
      </c>
      <c r="M106" s="5">
        <v>0</v>
      </c>
      <c r="N106" s="5">
        <v>-4.4316000000000004</v>
      </c>
      <c r="O106" s="5">
        <v>-5.0632000000000001</v>
      </c>
      <c r="P106" s="5">
        <v>-4.4316000000000004</v>
      </c>
      <c r="Q106" s="5">
        <v>-5.0632000000000001</v>
      </c>
    </row>
    <row r="107" spans="1:17" ht="27.95" customHeight="1">
      <c r="A107" s="3" t="s">
        <v>851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215" t="s">
        <v>855</v>
      </c>
      <c r="B108" s="1216"/>
      <c r="C108" s="1216"/>
      <c r="D108" s="1216"/>
      <c r="E108" s="1216"/>
      <c r="F108" s="1216"/>
      <c r="G108" s="1216"/>
      <c r="H108" s="1216"/>
      <c r="I108" s="1216"/>
      <c r="J108" s="1216"/>
      <c r="K108" s="1216"/>
      <c r="L108" s="1216"/>
      <c r="M108" s="1216"/>
      <c r="N108" s="1216"/>
      <c r="O108" s="1216"/>
      <c r="P108" s="1216"/>
      <c r="Q108" s="1216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5">
    <tabColor theme="2" tint="-9.9978637043366805E-2"/>
  </sheetPr>
  <dimension ref="A1:Q108"/>
  <sheetViews>
    <sheetView workbookViewId="0">
      <pane xSplit="1" ySplit="4" topLeftCell="B36" activePane="bottomRight" state="frozen"/>
      <selection pane="topRight"/>
      <selection pane="bottomLeft"/>
      <selection pane="bottomRight" activeCell="E22" sqref="E22"/>
    </sheetView>
  </sheetViews>
  <sheetFormatPr defaultColWidth="9" defaultRowHeight="13.5"/>
  <cols>
    <col min="1" max="1" width="46.3984375" style="1" customWidth="1"/>
    <col min="2" max="5" width="21.3984375" style="1" customWidth="1"/>
    <col min="6" max="7" width="18.46484375" style="1" customWidth="1"/>
    <col min="8" max="8" width="16.86328125" style="1" customWidth="1"/>
    <col min="9" max="11" width="18.46484375" style="1" customWidth="1"/>
    <col min="12" max="12" width="12.265625" style="1" customWidth="1"/>
    <col min="13" max="13" width="14" style="1" customWidth="1"/>
    <col min="14" max="14" width="12.265625" style="1" customWidth="1"/>
    <col min="15" max="15" width="14" style="1" customWidth="1"/>
    <col min="16" max="16" width="12.265625" style="1" customWidth="1"/>
    <col min="17" max="17" width="14" style="1" customWidth="1"/>
    <col min="18" max="16384" width="9" style="1"/>
  </cols>
  <sheetData>
    <row r="1" spans="1:17" ht="27.95" customHeight="1">
      <c r="A1" s="1218" t="s">
        <v>757</v>
      </c>
      <c r="B1" s="1216"/>
      <c r="C1" s="1216"/>
      <c r="D1" s="1216"/>
      <c r="E1" s="1216"/>
      <c r="F1" s="1216"/>
      <c r="G1" s="1216"/>
      <c r="H1" s="1216"/>
      <c r="I1" s="1216"/>
      <c r="J1" s="1216"/>
      <c r="K1" s="1216"/>
      <c r="L1" s="1216"/>
      <c r="M1" s="1216"/>
      <c r="N1" s="1216"/>
      <c r="O1" s="1216"/>
      <c r="P1" s="1216"/>
      <c r="Q1" s="1216"/>
    </row>
    <row r="2" spans="1:17" ht="20.100000000000001" customHeight="1">
      <c r="A2" s="1219" t="s">
        <v>854</v>
      </c>
      <c r="B2" s="1216"/>
      <c r="C2" s="1216"/>
      <c r="D2" s="1216"/>
      <c r="E2" s="1216"/>
      <c r="F2" s="1216"/>
      <c r="G2" s="1216"/>
      <c r="H2" s="1216"/>
      <c r="I2" s="1216"/>
      <c r="J2" s="1216"/>
      <c r="K2" s="1216"/>
      <c r="L2" s="1216"/>
      <c r="M2" s="1216"/>
      <c r="N2" s="1216"/>
      <c r="O2" s="1216"/>
      <c r="P2" s="1216"/>
      <c r="Q2" s="1216"/>
    </row>
    <row r="3" spans="1:17" ht="30" customHeight="1">
      <c r="A3" s="1217" t="s">
        <v>759</v>
      </c>
      <c r="B3" s="1217" t="s">
        <v>760</v>
      </c>
      <c r="C3" s="1217"/>
      <c r="D3" s="1217" t="s">
        <v>761</v>
      </c>
      <c r="E3" s="1217"/>
      <c r="F3" s="1217" t="s">
        <v>305</v>
      </c>
      <c r="G3" s="1217"/>
      <c r="H3" s="1217" t="s">
        <v>762</v>
      </c>
      <c r="I3" s="1217"/>
      <c r="J3" s="1217" t="s">
        <v>763</v>
      </c>
      <c r="K3" s="1217"/>
      <c r="L3" s="1217" t="s">
        <v>764</v>
      </c>
      <c r="M3" s="1217"/>
      <c r="N3" s="1217" t="s">
        <v>765</v>
      </c>
      <c r="O3" s="1217"/>
      <c r="P3" s="1217" t="s">
        <v>766</v>
      </c>
      <c r="Q3" s="1217"/>
    </row>
    <row r="4" spans="1:17" ht="30" customHeight="1">
      <c r="A4" s="1217"/>
      <c r="B4" s="2" t="s">
        <v>767</v>
      </c>
      <c r="C4" s="2" t="s">
        <v>695</v>
      </c>
      <c r="D4" s="2" t="s">
        <v>767</v>
      </c>
      <c r="E4" s="2" t="s">
        <v>695</v>
      </c>
      <c r="F4" s="2" t="s">
        <v>767</v>
      </c>
      <c r="G4" s="2" t="s">
        <v>695</v>
      </c>
      <c r="H4" s="2" t="s">
        <v>767</v>
      </c>
      <c r="I4" s="2" t="s">
        <v>695</v>
      </c>
      <c r="J4" s="2" t="s">
        <v>767</v>
      </c>
      <c r="K4" s="2" t="s">
        <v>695</v>
      </c>
      <c r="L4" s="2" t="s">
        <v>767</v>
      </c>
      <c r="M4" s="2" t="s">
        <v>695</v>
      </c>
      <c r="N4" s="2" t="s">
        <v>767</v>
      </c>
      <c r="O4" s="2" t="s">
        <v>695</v>
      </c>
      <c r="P4" s="2" t="s">
        <v>767</v>
      </c>
      <c r="Q4" s="2" t="s">
        <v>695</v>
      </c>
    </row>
    <row r="5" spans="1:17" ht="27.95" customHeight="1">
      <c r="A5" s="3" t="s">
        <v>768</v>
      </c>
      <c r="B5" s="4" t="s">
        <v>769</v>
      </c>
      <c r="C5" s="4" t="s">
        <v>769</v>
      </c>
      <c r="D5" s="4" t="s">
        <v>769</v>
      </c>
      <c r="E5" s="4" t="s">
        <v>769</v>
      </c>
      <c r="F5" s="4">
        <v>-27508.02</v>
      </c>
      <c r="G5" s="4">
        <v>-111819.83</v>
      </c>
      <c r="H5" s="4" t="s">
        <v>769</v>
      </c>
      <c r="I5" s="4" t="s">
        <v>769</v>
      </c>
      <c r="J5" s="4" t="s">
        <v>769</v>
      </c>
      <c r="K5" s="4" t="s">
        <v>769</v>
      </c>
      <c r="L5" s="4" t="s">
        <v>769</v>
      </c>
      <c r="M5" s="4" t="s">
        <v>769</v>
      </c>
      <c r="N5" s="4" t="s">
        <v>769</v>
      </c>
      <c r="O5" s="4" t="s">
        <v>769</v>
      </c>
      <c r="P5" s="4" t="s">
        <v>769</v>
      </c>
      <c r="Q5" s="4" t="s">
        <v>769</v>
      </c>
    </row>
    <row r="6" spans="1:17" ht="27.95" customHeight="1">
      <c r="A6" s="3" t="s">
        <v>770</v>
      </c>
      <c r="B6" s="4">
        <v>3286918.48</v>
      </c>
      <c r="C6" s="4">
        <v>4072926.34</v>
      </c>
      <c r="D6" s="4">
        <v>2772338.63</v>
      </c>
      <c r="E6" s="4">
        <v>4695513.3</v>
      </c>
      <c r="F6" s="4">
        <v>-76933.3</v>
      </c>
      <c r="G6" s="4">
        <v>-75284.86</v>
      </c>
      <c r="H6" s="4">
        <v>-99366.86</v>
      </c>
      <c r="I6" s="4">
        <v>-232007.5</v>
      </c>
      <c r="J6" s="4">
        <v>22433.56</v>
      </c>
      <c r="K6" s="4">
        <v>156722.64000000001</v>
      </c>
      <c r="L6" s="5">
        <v>-3.5842000000000001</v>
      </c>
      <c r="M6" s="5">
        <v>-4.9275000000000002</v>
      </c>
      <c r="N6" s="5">
        <v>0.80920000000000003</v>
      </c>
      <c r="O6" s="5">
        <v>3.3285999999999998</v>
      </c>
      <c r="P6" s="5">
        <v>-2.7749999999999999</v>
      </c>
      <c r="Q6" s="5">
        <v>-1.599</v>
      </c>
    </row>
    <row r="7" spans="1:17" ht="27.95" customHeight="1">
      <c r="A7" s="3" t="s">
        <v>771</v>
      </c>
      <c r="B7" s="4">
        <v>0</v>
      </c>
      <c r="C7" s="4">
        <v>0</v>
      </c>
      <c r="D7" s="4">
        <v>1288.31</v>
      </c>
      <c r="E7" s="4">
        <v>1235.47</v>
      </c>
      <c r="F7" s="4">
        <v>0</v>
      </c>
      <c r="G7" s="4">
        <v>1.07</v>
      </c>
      <c r="H7" s="4">
        <v>0</v>
      </c>
      <c r="I7" s="4">
        <v>0</v>
      </c>
      <c r="J7" s="4">
        <v>0</v>
      </c>
      <c r="K7" s="4">
        <v>1.07</v>
      </c>
      <c r="L7" s="5">
        <v>0</v>
      </c>
      <c r="M7" s="5">
        <v>0</v>
      </c>
      <c r="N7" s="5">
        <v>0</v>
      </c>
      <c r="O7" s="5">
        <v>8.6300000000000002E-2</v>
      </c>
      <c r="P7" s="5">
        <v>0</v>
      </c>
      <c r="Q7" s="5">
        <v>8.6300000000000002E-2</v>
      </c>
    </row>
    <row r="8" spans="1:17" ht="27.95" customHeight="1">
      <c r="A8" s="3" t="s">
        <v>772</v>
      </c>
      <c r="B8" s="4">
        <v>0</v>
      </c>
      <c r="C8" s="4">
        <v>0</v>
      </c>
      <c r="D8" s="4">
        <v>1288.31</v>
      </c>
      <c r="E8" s="4">
        <v>1235.47</v>
      </c>
      <c r="F8" s="4">
        <v>0</v>
      </c>
      <c r="G8" s="4">
        <v>1.07</v>
      </c>
      <c r="H8" s="4">
        <v>0</v>
      </c>
      <c r="I8" s="4">
        <v>0</v>
      </c>
      <c r="J8" s="4">
        <v>0</v>
      </c>
      <c r="K8" s="4">
        <v>1.07</v>
      </c>
      <c r="L8" s="5">
        <v>0</v>
      </c>
      <c r="M8" s="5">
        <v>0</v>
      </c>
      <c r="N8" s="5">
        <v>0</v>
      </c>
      <c r="O8" s="5">
        <v>8.6300000000000002E-2</v>
      </c>
      <c r="P8" s="5">
        <v>0</v>
      </c>
      <c r="Q8" s="5">
        <v>8.6300000000000002E-2</v>
      </c>
    </row>
    <row r="9" spans="1:17" ht="27.95" customHeight="1">
      <c r="A9" s="3" t="s">
        <v>773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17" ht="27.95" customHeight="1">
      <c r="A10" s="3" t="s">
        <v>774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ht="27.95" hidden="1" customHeight="1">
      <c r="A11" s="3" t="s">
        <v>775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ht="27.95" hidden="1" customHeight="1">
      <c r="A12" s="3" t="s">
        <v>776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ht="27.95" hidden="1" customHeight="1">
      <c r="A13" s="3" t="s">
        <v>777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17" ht="27.95" hidden="1" customHeight="1">
      <c r="A14" s="3" t="s">
        <v>778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ht="27.95" hidden="1" customHeight="1">
      <c r="A15" s="3" t="s">
        <v>779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ht="27.95" hidden="1" customHeight="1">
      <c r="A16" s="3" t="s">
        <v>780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ht="27.95" hidden="1" customHeight="1">
      <c r="A17" s="3" t="s">
        <v>781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ht="27.95" hidden="1" customHeight="1">
      <c r="A18" s="3" t="s">
        <v>782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ht="27.95" hidden="1" customHeight="1">
      <c r="A19" s="3" t="s">
        <v>783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ht="27.95" hidden="1" customHeight="1">
      <c r="A20" s="3" t="s">
        <v>784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ht="27.95" customHeight="1">
      <c r="A21" s="3" t="s">
        <v>785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5"/>
      <c r="P21" s="5"/>
      <c r="Q21" s="5"/>
    </row>
    <row r="22" spans="1:17" ht="27.95" customHeight="1">
      <c r="A22" s="3" t="s">
        <v>786</v>
      </c>
      <c r="B22" s="4">
        <v>0</v>
      </c>
      <c r="C22" s="4">
        <v>0</v>
      </c>
      <c r="D22" s="4">
        <v>1288.31</v>
      </c>
      <c r="E22" s="4">
        <v>1235.47</v>
      </c>
      <c r="F22" s="4">
        <v>0</v>
      </c>
      <c r="G22" s="4">
        <v>1.07</v>
      </c>
      <c r="H22" s="4">
        <v>0</v>
      </c>
      <c r="I22" s="4">
        <v>0</v>
      </c>
      <c r="J22" s="4">
        <v>0</v>
      </c>
      <c r="K22" s="4">
        <v>1.07</v>
      </c>
      <c r="L22" s="5">
        <v>0</v>
      </c>
      <c r="M22" s="5">
        <v>0</v>
      </c>
      <c r="N22" s="5">
        <v>0</v>
      </c>
      <c r="O22" s="5">
        <v>8.6300000000000002E-2</v>
      </c>
      <c r="P22" s="5">
        <v>0</v>
      </c>
      <c r="Q22" s="5">
        <v>8.6300000000000002E-2</v>
      </c>
    </row>
    <row r="23" spans="1:17" ht="27.95" customHeight="1">
      <c r="A23" s="3" t="s">
        <v>787</v>
      </c>
      <c r="B23" s="4">
        <v>0</v>
      </c>
      <c r="C23" s="4">
        <v>0</v>
      </c>
      <c r="D23" s="4">
        <v>1288.31</v>
      </c>
      <c r="E23" s="4">
        <v>1235.47</v>
      </c>
      <c r="F23" s="4">
        <v>0</v>
      </c>
      <c r="G23" s="4">
        <v>1.07</v>
      </c>
      <c r="H23" s="4">
        <v>0</v>
      </c>
      <c r="I23" s="4">
        <v>0</v>
      </c>
      <c r="J23" s="4">
        <v>0</v>
      </c>
      <c r="K23" s="4">
        <v>1.07</v>
      </c>
      <c r="L23" s="5">
        <v>0</v>
      </c>
      <c r="M23" s="5">
        <v>0</v>
      </c>
      <c r="N23" s="5">
        <v>0</v>
      </c>
      <c r="O23" s="5">
        <v>8.6300000000000002E-2</v>
      </c>
      <c r="P23" s="5">
        <v>0</v>
      </c>
      <c r="Q23" s="5">
        <v>8.6300000000000002E-2</v>
      </c>
    </row>
    <row r="24" spans="1:17" ht="27.95" customHeight="1">
      <c r="A24" s="3" t="s">
        <v>788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27.95" customHeight="1">
      <c r="A25" s="3" t="s">
        <v>789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27.95" customHeight="1">
      <c r="A26" s="3" t="s">
        <v>790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ht="27.95" hidden="1" customHeight="1">
      <c r="A27" s="3" t="s">
        <v>791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ht="27.95" hidden="1" customHeight="1">
      <c r="A28" s="3" t="s">
        <v>792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ht="27.95" hidden="1" customHeight="1">
      <c r="A29" s="3" t="s">
        <v>793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ht="27.95" hidden="1" customHeight="1">
      <c r="A30" s="3" t="s">
        <v>778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ht="27.95" hidden="1" customHeight="1">
      <c r="A31" s="3" t="s">
        <v>794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ht="27.95" hidden="1" customHeight="1">
      <c r="A32" s="3" t="s">
        <v>781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ht="27.95" hidden="1" customHeight="1">
      <c r="A33" s="3" t="s">
        <v>782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ht="27.95" hidden="1" customHeight="1">
      <c r="A34" s="3" t="s">
        <v>783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ht="27.95" hidden="1" customHeight="1">
      <c r="A35" s="3" t="s">
        <v>784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ht="27.95" customHeight="1">
      <c r="A36" s="3" t="s">
        <v>795</v>
      </c>
      <c r="B36" s="4">
        <f t="shared" ref="B36:K36" si="0">B25-B26</f>
        <v>0</v>
      </c>
      <c r="C36" s="4">
        <f t="shared" si="0"/>
        <v>0</v>
      </c>
      <c r="D36" s="4">
        <f t="shared" si="0"/>
        <v>0</v>
      </c>
      <c r="E36" s="4">
        <f t="shared" si="0"/>
        <v>0</v>
      </c>
      <c r="F36" s="4">
        <f t="shared" si="0"/>
        <v>0</v>
      </c>
      <c r="G36" s="4">
        <f t="shared" si="0"/>
        <v>0</v>
      </c>
      <c r="H36" s="4">
        <f t="shared" si="0"/>
        <v>0</v>
      </c>
      <c r="I36" s="4">
        <f t="shared" si="0"/>
        <v>0</v>
      </c>
      <c r="J36" s="4">
        <f t="shared" si="0"/>
        <v>0</v>
      </c>
      <c r="K36" s="4">
        <f t="shared" si="0"/>
        <v>0</v>
      </c>
      <c r="L36" s="5"/>
      <c r="M36" s="5"/>
      <c r="N36" s="5"/>
      <c r="O36" s="5"/>
      <c r="P36" s="5"/>
      <c r="Q36" s="5"/>
    </row>
    <row r="37" spans="1:17" ht="27.95" customHeight="1">
      <c r="A37" s="3" t="s">
        <v>796</v>
      </c>
      <c r="B37" s="4">
        <v>817474.54</v>
      </c>
      <c r="C37" s="4">
        <v>2081007.92</v>
      </c>
      <c r="D37" s="4">
        <v>537633.31999999995</v>
      </c>
      <c r="E37" s="4">
        <v>2363313.31</v>
      </c>
      <c r="F37" s="4">
        <v>9185.33</v>
      </c>
      <c r="G37" s="4">
        <v>15067.18</v>
      </c>
      <c r="H37" s="4">
        <v>-11598.43</v>
      </c>
      <c r="I37" s="4">
        <v>-119680.02</v>
      </c>
      <c r="J37" s="4">
        <v>20783.759999999998</v>
      </c>
      <c r="K37" s="4">
        <v>134747.20000000001</v>
      </c>
      <c r="L37" s="5">
        <v>-2.1573000000000002</v>
      </c>
      <c r="M37" s="5">
        <v>-5.0502000000000002</v>
      </c>
      <c r="N37" s="5">
        <v>3.8658000000000001</v>
      </c>
      <c r="O37" s="5">
        <v>5.6859999999999999</v>
      </c>
      <c r="P37" s="5">
        <v>1.7084999999999999</v>
      </c>
      <c r="Q37" s="5">
        <v>0.63580000000000003</v>
      </c>
    </row>
    <row r="38" spans="1:17" ht="27.95" hidden="1" customHeight="1">
      <c r="A38" s="3" t="s">
        <v>797</v>
      </c>
      <c r="B38" s="4">
        <v>817474.54</v>
      </c>
      <c r="C38" s="4">
        <v>1179414.3899999999</v>
      </c>
      <c r="D38" s="4">
        <v>537633.31999999995</v>
      </c>
      <c r="E38" s="4">
        <v>537462.87</v>
      </c>
      <c r="F38" s="4">
        <v>9185.33</v>
      </c>
      <c r="G38" s="4">
        <v>12017.76</v>
      </c>
      <c r="H38" s="4">
        <v>-11598.43</v>
      </c>
      <c r="I38" s="4">
        <v>-15010.89</v>
      </c>
      <c r="J38" s="4">
        <v>20783.759999999998</v>
      </c>
      <c r="K38" s="4">
        <v>27028.65</v>
      </c>
      <c r="L38" s="5">
        <v>-2.1573000000000002</v>
      </c>
      <c r="M38" s="5">
        <v>-2.7852999999999999</v>
      </c>
      <c r="N38" s="5">
        <v>3.8658000000000001</v>
      </c>
      <c r="O38" s="5">
        <v>5.0152000000000001</v>
      </c>
      <c r="P38" s="5">
        <v>1.7084999999999999</v>
      </c>
      <c r="Q38" s="5">
        <v>2.2299000000000002</v>
      </c>
    </row>
    <row r="39" spans="1:17" ht="27.95" hidden="1" customHeight="1">
      <c r="A39" s="3" t="s">
        <v>798</v>
      </c>
      <c r="B39" s="4">
        <v>0</v>
      </c>
      <c r="C39" s="4">
        <v>901593.53</v>
      </c>
      <c r="D39" s="4">
        <v>0</v>
      </c>
      <c r="E39" s="4">
        <v>1825850.44</v>
      </c>
      <c r="F39" s="4">
        <v>0</v>
      </c>
      <c r="G39" s="4">
        <v>3049.42</v>
      </c>
      <c r="H39" s="4">
        <v>0</v>
      </c>
      <c r="I39" s="4">
        <v>-104669.13</v>
      </c>
      <c r="J39" s="4">
        <v>0</v>
      </c>
      <c r="K39" s="4">
        <v>107718.55</v>
      </c>
      <c r="L39" s="5">
        <v>0</v>
      </c>
      <c r="M39" s="5">
        <v>-5.7169999999999996</v>
      </c>
      <c r="N39" s="5">
        <v>0</v>
      </c>
      <c r="O39" s="5">
        <v>5.8834999999999997</v>
      </c>
      <c r="P39" s="5">
        <v>0</v>
      </c>
      <c r="Q39" s="5">
        <v>0.1666</v>
      </c>
    </row>
    <row r="40" spans="1:17" ht="27.95" hidden="1" customHeight="1">
      <c r="A40" s="3" t="s">
        <v>799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ht="27.95" customHeight="1">
      <c r="A41" s="3" t="s">
        <v>800</v>
      </c>
      <c r="B41" s="4">
        <v>1028201.48</v>
      </c>
      <c r="C41" s="4">
        <v>264367.96999999997</v>
      </c>
      <c r="D41" s="4">
        <v>625589.64</v>
      </c>
      <c r="E41" s="4">
        <v>706063.75</v>
      </c>
      <c r="F41" s="4">
        <v>-22598.89</v>
      </c>
      <c r="G41" s="4">
        <v>-27968.46</v>
      </c>
      <c r="H41" s="4">
        <v>-22812.83</v>
      </c>
      <c r="I41" s="4">
        <v>-36554.92</v>
      </c>
      <c r="J41" s="4">
        <v>213.94</v>
      </c>
      <c r="K41" s="4">
        <v>8586.4599999999991</v>
      </c>
      <c r="L41" s="5">
        <v>-3.6465999999999998</v>
      </c>
      <c r="M41" s="5">
        <v>-5.1631</v>
      </c>
      <c r="N41" s="5">
        <v>3.4200000000000001E-2</v>
      </c>
      <c r="O41" s="5">
        <v>1.2128000000000001</v>
      </c>
      <c r="P41" s="5">
        <v>-3.6124000000000001</v>
      </c>
      <c r="Q41" s="5">
        <v>-3.9504000000000001</v>
      </c>
    </row>
    <row r="42" spans="1:17" ht="27.95" customHeight="1">
      <c r="A42" s="3" t="s">
        <v>801</v>
      </c>
      <c r="B42" s="4">
        <v>0</v>
      </c>
      <c r="C42" s="4">
        <v>0</v>
      </c>
      <c r="D42" s="4">
        <v>966.37</v>
      </c>
      <c r="E42" s="4">
        <v>106.9</v>
      </c>
      <c r="F42" s="4">
        <v>-0.32</v>
      </c>
      <c r="G42" s="4">
        <v>-6.83</v>
      </c>
      <c r="H42" s="4">
        <v>-41.68</v>
      </c>
      <c r="I42" s="4">
        <v>-6.83</v>
      </c>
      <c r="J42" s="4">
        <v>41.36</v>
      </c>
      <c r="K42" s="4">
        <v>0</v>
      </c>
      <c r="L42" s="5">
        <v>-4.3129999999999997</v>
      </c>
      <c r="M42" s="5">
        <v>-6.3674999999999997</v>
      </c>
      <c r="N42" s="5">
        <v>4.2803000000000004</v>
      </c>
      <c r="O42" s="5">
        <v>0</v>
      </c>
      <c r="P42" s="5">
        <v>-3.27E-2</v>
      </c>
      <c r="Q42" s="5">
        <v>-6.3674999999999997</v>
      </c>
    </row>
    <row r="43" spans="1:17" ht="27.95" customHeight="1">
      <c r="A43" s="3" t="s">
        <v>802</v>
      </c>
      <c r="B43" s="4">
        <v>773702.69</v>
      </c>
      <c r="C43" s="4">
        <v>1247576.42</v>
      </c>
      <c r="D43" s="4">
        <v>1059843.1299999999</v>
      </c>
      <c r="E43" s="4">
        <v>1245706</v>
      </c>
      <c r="F43" s="4">
        <v>-45572.76</v>
      </c>
      <c r="G43" s="4">
        <v>-52575.6</v>
      </c>
      <c r="H43" s="4">
        <v>-46828.25</v>
      </c>
      <c r="I43" s="4">
        <v>-65880.929999999993</v>
      </c>
      <c r="J43" s="4">
        <v>1255.49</v>
      </c>
      <c r="K43" s="4">
        <v>13305.33</v>
      </c>
      <c r="L43" s="5">
        <v>-4.4184000000000001</v>
      </c>
      <c r="M43" s="5">
        <v>-5.2742000000000004</v>
      </c>
      <c r="N43" s="5">
        <v>0.11849999999999999</v>
      </c>
      <c r="O43" s="5">
        <v>1.0651999999999999</v>
      </c>
      <c r="P43" s="5">
        <v>-4.3</v>
      </c>
      <c r="Q43" s="5">
        <v>-4.2089999999999996</v>
      </c>
    </row>
    <row r="44" spans="1:17" ht="27.95" customHeight="1">
      <c r="A44" s="3" t="s">
        <v>803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ht="27.95" customHeight="1">
      <c r="A45" s="3" t="s">
        <v>804</v>
      </c>
      <c r="B45" s="4">
        <v>663130.29</v>
      </c>
      <c r="C45" s="4">
        <v>473628.89</v>
      </c>
      <c r="D45" s="4">
        <v>541579.12</v>
      </c>
      <c r="E45" s="4">
        <v>372818.15</v>
      </c>
      <c r="F45" s="4">
        <v>-17897.009999999998</v>
      </c>
      <c r="G45" s="4">
        <v>-9651.2900000000009</v>
      </c>
      <c r="H45" s="4">
        <v>-17897.009999999998</v>
      </c>
      <c r="I45" s="4">
        <v>-9651.2900000000009</v>
      </c>
      <c r="J45" s="4">
        <v>0</v>
      </c>
      <c r="K45" s="4">
        <v>0</v>
      </c>
      <c r="L45" s="5">
        <v>-3.3046000000000002</v>
      </c>
      <c r="M45" s="5">
        <v>-2.5817000000000001</v>
      </c>
      <c r="N45" s="5">
        <v>0</v>
      </c>
      <c r="O45" s="5">
        <v>0</v>
      </c>
      <c r="P45" s="5">
        <v>-3.3046000000000002</v>
      </c>
      <c r="Q45" s="5">
        <v>-2.5817000000000001</v>
      </c>
    </row>
    <row r="46" spans="1:17" ht="27.95" customHeight="1">
      <c r="A46" s="3" t="s">
        <v>805</v>
      </c>
      <c r="B46" s="4">
        <v>4409.47</v>
      </c>
      <c r="C46" s="4">
        <v>6345.13</v>
      </c>
      <c r="D46" s="4">
        <v>5438.75</v>
      </c>
      <c r="E46" s="4">
        <v>6269.72</v>
      </c>
      <c r="F46" s="4">
        <v>-49.66</v>
      </c>
      <c r="G46" s="4">
        <v>-150.94</v>
      </c>
      <c r="H46" s="4">
        <v>-188.66</v>
      </c>
      <c r="I46" s="4">
        <v>-233.53</v>
      </c>
      <c r="J46" s="4">
        <v>139</v>
      </c>
      <c r="K46" s="4">
        <v>82.58</v>
      </c>
      <c r="L46" s="5">
        <v>-3.4687999999999999</v>
      </c>
      <c r="M46" s="5">
        <v>-3.7145000000000001</v>
      </c>
      <c r="N46" s="5">
        <v>2.5558000000000001</v>
      </c>
      <c r="O46" s="5">
        <v>1.3136000000000001</v>
      </c>
      <c r="P46" s="5">
        <v>-0.91300000000000003</v>
      </c>
      <c r="Q46" s="5">
        <v>-2.4009</v>
      </c>
    </row>
    <row r="47" spans="1:17" ht="27.95" customHeight="1">
      <c r="A47" s="3" t="s">
        <v>806</v>
      </c>
      <c r="B47" s="4">
        <v>11897517.9</v>
      </c>
      <c r="C47" s="4">
        <v>13516268.32</v>
      </c>
      <c r="D47" s="4">
        <v>11742013.630000001</v>
      </c>
      <c r="E47" s="4">
        <v>10519528.609999999</v>
      </c>
      <c r="F47" s="4">
        <v>-160420.84</v>
      </c>
      <c r="G47" s="4">
        <v>-86106.59</v>
      </c>
      <c r="H47" s="4">
        <v>313220.71999999997</v>
      </c>
      <c r="I47" s="4">
        <v>373073.1</v>
      </c>
      <c r="J47" s="4">
        <v>-473641.56</v>
      </c>
      <c r="K47" s="4">
        <v>-459179.69</v>
      </c>
      <c r="L47" s="5">
        <v>2.6675</v>
      </c>
      <c r="M47" s="5">
        <v>3.5367999999999999</v>
      </c>
      <c r="N47" s="5">
        <v>-4.0336999999999996</v>
      </c>
      <c r="O47" s="5">
        <v>-4.3531000000000004</v>
      </c>
      <c r="P47" s="5">
        <v>-1.2643</v>
      </c>
      <c r="Q47" s="5">
        <v>-0.70760000000000001</v>
      </c>
    </row>
    <row r="48" spans="1:17" ht="27.95" customHeight="1">
      <c r="A48" s="3" t="s">
        <v>807</v>
      </c>
      <c r="B48" s="4">
        <v>1714653.92</v>
      </c>
      <c r="C48" s="4">
        <v>1484301.12</v>
      </c>
      <c r="D48" s="4">
        <v>1538404.46</v>
      </c>
      <c r="E48" s="4">
        <v>1453478.95</v>
      </c>
      <c r="F48" s="4">
        <v>82939.289999999994</v>
      </c>
      <c r="G48" s="4">
        <v>95104.03</v>
      </c>
      <c r="H48" s="4">
        <v>82939.289999999994</v>
      </c>
      <c r="I48" s="4">
        <v>95104.03</v>
      </c>
      <c r="J48" s="4">
        <v>0</v>
      </c>
      <c r="K48" s="4">
        <v>0</v>
      </c>
      <c r="L48" s="5">
        <v>5.3913000000000002</v>
      </c>
      <c r="M48" s="5">
        <v>6.5252999999999997</v>
      </c>
      <c r="N48" s="5">
        <v>0</v>
      </c>
      <c r="O48" s="5">
        <v>0</v>
      </c>
      <c r="P48" s="5">
        <v>5.3913000000000002</v>
      </c>
      <c r="Q48" s="5">
        <v>6.5252999999999997</v>
      </c>
    </row>
    <row r="49" spans="1:17" ht="27.95" customHeight="1">
      <c r="A49" s="3" t="s">
        <v>808</v>
      </c>
      <c r="B49" s="4">
        <v>1714653.92</v>
      </c>
      <c r="C49" s="4">
        <v>1484301.12</v>
      </c>
      <c r="D49" s="4">
        <v>1538404.46</v>
      </c>
      <c r="E49" s="4">
        <v>1453478.95</v>
      </c>
      <c r="F49" s="4">
        <v>82939.289999999994</v>
      </c>
      <c r="G49" s="4">
        <v>95104.03</v>
      </c>
      <c r="H49" s="4">
        <v>82939.289999999994</v>
      </c>
      <c r="I49" s="4">
        <v>95104.03</v>
      </c>
      <c r="J49" s="4">
        <v>0</v>
      </c>
      <c r="K49" s="4">
        <v>0</v>
      </c>
      <c r="L49" s="5">
        <v>5.3913000000000002</v>
      </c>
      <c r="M49" s="5">
        <v>6.5252999999999997</v>
      </c>
      <c r="N49" s="5">
        <v>0</v>
      </c>
      <c r="O49" s="5">
        <v>0</v>
      </c>
      <c r="P49" s="5">
        <v>5.3913000000000002</v>
      </c>
      <c r="Q49" s="5">
        <v>6.5252999999999997</v>
      </c>
    </row>
    <row r="50" spans="1:17" ht="27.95" customHeight="1">
      <c r="A50" s="3" t="s">
        <v>809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ht="27.95" customHeight="1">
      <c r="A51" s="3" t="s">
        <v>781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ht="27.95" customHeight="1">
      <c r="A52" s="3" t="s">
        <v>782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ht="27.95" customHeight="1">
      <c r="A53" s="3" t="s">
        <v>783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ht="27.95" customHeight="1">
      <c r="A54" s="3" t="s">
        <v>810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ht="27.95" customHeight="1">
      <c r="A55" s="3" t="s">
        <v>811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ht="27.95" customHeight="1">
      <c r="A56" s="3" t="s">
        <v>812</v>
      </c>
      <c r="B56" s="4">
        <v>1714653.92</v>
      </c>
      <c r="C56" s="4">
        <v>1484301.12</v>
      </c>
      <c r="D56" s="4">
        <v>1538404.46</v>
      </c>
      <c r="E56" s="4">
        <v>1453478.95</v>
      </c>
      <c r="F56" s="4">
        <v>82939.289999999994</v>
      </c>
      <c r="G56" s="4">
        <v>95104.03</v>
      </c>
      <c r="H56" s="4">
        <v>82939.289999999994</v>
      </c>
      <c r="I56" s="4">
        <v>95104.03</v>
      </c>
      <c r="J56" s="4">
        <v>0</v>
      </c>
      <c r="K56" s="4">
        <v>0</v>
      </c>
      <c r="L56" s="5">
        <v>5.3913000000000002</v>
      </c>
      <c r="M56" s="5">
        <v>6.5252999999999997</v>
      </c>
      <c r="N56" s="5">
        <v>0</v>
      </c>
      <c r="O56" s="5">
        <v>0</v>
      </c>
      <c r="P56" s="5">
        <v>5.3913000000000002</v>
      </c>
      <c r="Q56" s="5">
        <v>6.5252999999999997</v>
      </c>
    </row>
    <row r="57" spans="1:17" ht="27.95" customHeight="1">
      <c r="A57" s="3" t="s">
        <v>813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ht="27.95" customHeight="1">
      <c r="A58" s="3" t="s">
        <v>814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ht="27.95" customHeight="1">
      <c r="A59" s="3" t="s">
        <v>781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ht="27.95" customHeight="1">
      <c r="A60" s="3" t="s">
        <v>782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ht="27.95" customHeight="1">
      <c r="A61" s="3" t="s">
        <v>783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ht="27.95" customHeight="1">
      <c r="A62" s="3" t="s">
        <v>810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ht="27.95" customHeight="1">
      <c r="A63" s="3" t="s">
        <v>811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ht="27.95" customHeight="1">
      <c r="A64" s="3" t="s">
        <v>815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ht="27.95" customHeight="1">
      <c r="A65" s="3" t="s">
        <v>816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ht="27.95" customHeight="1">
      <c r="A66" s="3" t="s">
        <v>817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ht="27.95" customHeight="1">
      <c r="A67" s="3" t="s">
        <v>818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ht="27.95" customHeight="1">
      <c r="A68" s="3" t="s">
        <v>819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ht="27.95" customHeight="1">
      <c r="A69" s="3" t="s">
        <v>820</v>
      </c>
      <c r="B69" s="4">
        <v>8346148.1900000004</v>
      </c>
      <c r="C69" s="4">
        <v>10139066.76</v>
      </c>
      <c r="D69" s="4">
        <v>8399203.2799999993</v>
      </c>
      <c r="E69" s="4">
        <v>7207251.71</v>
      </c>
      <c r="F69" s="4">
        <v>-214270.38</v>
      </c>
      <c r="G69" s="4">
        <v>-159427.63</v>
      </c>
      <c r="H69" s="4">
        <v>187235.46</v>
      </c>
      <c r="I69" s="4">
        <v>221464.34</v>
      </c>
      <c r="J69" s="4">
        <v>-401505.84</v>
      </c>
      <c r="K69" s="4">
        <v>-380891.97</v>
      </c>
      <c r="L69" s="5">
        <v>2.2292000000000001</v>
      </c>
      <c r="M69" s="5">
        <v>3.0644</v>
      </c>
      <c r="N69" s="5">
        <v>-4.7803000000000004</v>
      </c>
      <c r="O69" s="5">
        <v>-5.2704000000000004</v>
      </c>
      <c r="P69" s="5">
        <v>-2.5510999999999999</v>
      </c>
      <c r="Q69" s="5">
        <v>-2.206</v>
      </c>
    </row>
    <row r="70" spans="1:17" ht="27.95" customHeight="1">
      <c r="A70" s="3" t="s">
        <v>821</v>
      </c>
      <c r="B70" s="4">
        <v>4337837.12</v>
      </c>
      <c r="C70" s="4">
        <v>3864940.11</v>
      </c>
      <c r="D70" s="4">
        <v>2484807.04</v>
      </c>
      <c r="E70" s="4">
        <v>2257023.4500000002</v>
      </c>
      <c r="F70" s="4">
        <v>-30701.57</v>
      </c>
      <c r="G70" s="4">
        <v>-31077.35</v>
      </c>
      <c r="H70" s="4">
        <v>69230.240000000005</v>
      </c>
      <c r="I70" s="4">
        <v>79266.03</v>
      </c>
      <c r="J70" s="4">
        <v>-99931.81</v>
      </c>
      <c r="K70" s="4">
        <v>-110343.38</v>
      </c>
      <c r="L70" s="5">
        <v>2.7860999999999998</v>
      </c>
      <c r="M70" s="5">
        <v>3.5024000000000002</v>
      </c>
      <c r="N70" s="5">
        <v>-4.0217000000000001</v>
      </c>
      <c r="O70" s="5">
        <v>-4.8754999999999997</v>
      </c>
      <c r="P70" s="5">
        <v>-1.2356</v>
      </c>
      <c r="Q70" s="5">
        <v>-1.3732</v>
      </c>
    </row>
    <row r="71" spans="1:17" ht="27.95" customHeight="1">
      <c r="A71" s="3" t="s">
        <v>822</v>
      </c>
      <c r="B71" s="4">
        <v>4008311.07</v>
      </c>
      <c r="C71" s="4">
        <v>6274126.6500000004</v>
      </c>
      <c r="D71" s="4">
        <v>5908268.29</v>
      </c>
      <c r="E71" s="4">
        <v>4948186.08</v>
      </c>
      <c r="F71" s="4">
        <v>-183571.5</v>
      </c>
      <c r="G71" s="4">
        <v>-128445.01</v>
      </c>
      <c r="H71" s="4">
        <v>117741.94</v>
      </c>
      <c r="I71" s="4">
        <v>142088.51999999999</v>
      </c>
      <c r="J71" s="4">
        <v>-301313.45</v>
      </c>
      <c r="K71" s="4">
        <v>-270533.52</v>
      </c>
      <c r="L71" s="5">
        <v>1.9927999999999999</v>
      </c>
      <c r="M71" s="5">
        <v>2.8637000000000001</v>
      </c>
      <c r="N71" s="5">
        <v>-5.0998999999999999</v>
      </c>
      <c r="O71" s="5">
        <v>-5.4523999999999999</v>
      </c>
      <c r="P71" s="5">
        <v>-3.1070000000000002</v>
      </c>
      <c r="Q71" s="5">
        <v>-2.5886999999999998</v>
      </c>
    </row>
    <row r="72" spans="1:17" ht="27.95" customHeight="1">
      <c r="A72" s="3" t="s">
        <v>823</v>
      </c>
      <c r="B72" s="4">
        <v>4008311.07</v>
      </c>
      <c r="C72" s="4">
        <v>6274126.6500000004</v>
      </c>
      <c r="D72" s="4">
        <v>5908268.29</v>
      </c>
      <c r="E72" s="4">
        <v>4948186.08</v>
      </c>
      <c r="F72" s="4">
        <v>-183571.5</v>
      </c>
      <c r="G72" s="4">
        <v>-128445.01</v>
      </c>
      <c r="H72" s="4">
        <v>117741.94</v>
      </c>
      <c r="I72" s="4">
        <v>142088.51999999999</v>
      </c>
      <c r="J72" s="4">
        <v>-301313.45</v>
      </c>
      <c r="K72" s="4">
        <v>-270533.52</v>
      </c>
      <c r="L72" s="5">
        <v>1.9927999999999999</v>
      </c>
      <c r="M72" s="5">
        <v>2.8637000000000001</v>
      </c>
      <c r="N72" s="5">
        <v>-5.0998999999999999</v>
      </c>
      <c r="O72" s="5">
        <v>-5.4523999999999999</v>
      </c>
      <c r="P72" s="5">
        <v>-3.1070000000000002</v>
      </c>
      <c r="Q72" s="5">
        <v>-2.5886999999999998</v>
      </c>
    </row>
    <row r="73" spans="1:17" ht="27.95" customHeight="1">
      <c r="A73" s="3" t="s">
        <v>824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ht="27.95" customHeight="1">
      <c r="A74" s="3" t="s">
        <v>825</v>
      </c>
      <c r="B74" s="4">
        <v>0</v>
      </c>
      <c r="C74" s="4">
        <v>0</v>
      </c>
      <c r="D74" s="4">
        <v>6127.95</v>
      </c>
      <c r="E74" s="4">
        <v>2042.18</v>
      </c>
      <c r="F74" s="4">
        <v>2.69</v>
      </c>
      <c r="G74" s="4">
        <v>94.73</v>
      </c>
      <c r="H74" s="4">
        <v>263.27999999999997</v>
      </c>
      <c r="I74" s="4">
        <v>109.8</v>
      </c>
      <c r="J74" s="4">
        <v>-260.58999999999997</v>
      </c>
      <c r="K74" s="4">
        <v>-15.07</v>
      </c>
      <c r="L74" s="5">
        <v>4.2964000000000002</v>
      </c>
      <c r="M74" s="5">
        <v>5.3617999999999997</v>
      </c>
      <c r="N74" s="5">
        <v>-4.2525000000000004</v>
      </c>
      <c r="O74" s="5">
        <v>-0.73609999999999998</v>
      </c>
      <c r="P74" s="5">
        <v>4.3900000000000002E-2</v>
      </c>
      <c r="Q74" s="5">
        <v>4.6257999999999999</v>
      </c>
    </row>
    <row r="75" spans="1:17" ht="27.95" customHeight="1">
      <c r="A75" s="3" t="s">
        <v>826</v>
      </c>
      <c r="B75" s="4">
        <v>866326.53</v>
      </c>
      <c r="C75" s="4">
        <v>1058103.8</v>
      </c>
      <c r="D75" s="4">
        <v>908786.74</v>
      </c>
      <c r="E75" s="4">
        <v>1091605.6499999999</v>
      </c>
      <c r="F75" s="4">
        <v>3700.79</v>
      </c>
      <c r="G75" s="4">
        <v>10491.57</v>
      </c>
      <c r="H75" s="4">
        <v>43045.82</v>
      </c>
      <c r="I75" s="4">
        <v>56504.21</v>
      </c>
      <c r="J75" s="4">
        <v>-39345.03</v>
      </c>
      <c r="K75" s="4">
        <v>-46012.639999999999</v>
      </c>
      <c r="L75" s="5">
        <v>4.7366000000000001</v>
      </c>
      <c r="M75" s="5">
        <v>5.1620999999999997</v>
      </c>
      <c r="N75" s="5">
        <v>-4.3293999999999997</v>
      </c>
      <c r="O75" s="5">
        <v>-4.2035999999999998</v>
      </c>
      <c r="P75" s="5">
        <v>0.40720000000000001</v>
      </c>
      <c r="Q75" s="5">
        <v>0.95850000000000002</v>
      </c>
    </row>
    <row r="76" spans="1:17" ht="27.95" customHeight="1">
      <c r="A76" s="3" t="s">
        <v>827</v>
      </c>
      <c r="B76" s="4">
        <v>863530.93</v>
      </c>
      <c r="C76" s="4">
        <v>1055184.1200000001</v>
      </c>
      <c r="D76" s="4">
        <v>905991.14</v>
      </c>
      <c r="E76" s="4">
        <v>1071933.71</v>
      </c>
      <c r="F76" s="4">
        <v>3575.42</v>
      </c>
      <c r="G76" s="4">
        <v>10235.44</v>
      </c>
      <c r="H76" s="4">
        <v>42836.15</v>
      </c>
      <c r="I76" s="4">
        <v>56129.33</v>
      </c>
      <c r="J76" s="4">
        <v>-39260.730000000003</v>
      </c>
      <c r="K76" s="4">
        <v>-45893.9</v>
      </c>
      <c r="L76" s="5">
        <v>4.7281000000000004</v>
      </c>
      <c r="M76" s="5">
        <v>5.2220000000000004</v>
      </c>
      <c r="N76" s="5">
        <v>-4.3334999999999999</v>
      </c>
      <c r="O76" s="5">
        <v>-4.2697000000000003</v>
      </c>
      <c r="P76" s="5">
        <v>0.39460000000000001</v>
      </c>
      <c r="Q76" s="5">
        <v>0.95220000000000005</v>
      </c>
    </row>
    <row r="77" spans="1:17" ht="27.95" customHeight="1">
      <c r="A77" s="3" t="s">
        <v>828</v>
      </c>
      <c r="B77" s="4">
        <v>2795.6</v>
      </c>
      <c r="C77" s="4">
        <v>2919.68</v>
      </c>
      <c r="D77" s="4">
        <v>2795.6</v>
      </c>
      <c r="E77" s="4">
        <v>19671.939999999999</v>
      </c>
      <c r="F77" s="4">
        <v>125.38</v>
      </c>
      <c r="G77" s="4">
        <v>256.13</v>
      </c>
      <c r="H77" s="4">
        <v>209.67</v>
      </c>
      <c r="I77" s="4">
        <v>374.87</v>
      </c>
      <c r="J77" s="4">
        <v>-84.29</v>
      </c>
      <c r="K77" s="4">
        <v>-118.74</v>
      </c>
      <c r="L77" s="5">
        <v>7.5</v>
      </c>
      <c r="M77" s="5">
        <v>1.9004000000000001</v>
      </c>
      <c r="N77" s="5">
        <v>-3.0152000000000001</v>
      </c>
      <c r="O77" s="5">
        <v>-0.60199999999999998</v>
      </c>
      <c r="P77" s="5">
        <v>4.4847999999999999</v>
      </c>
      <c r="Q77" s="5">
        <v>1.2985</v>
      </c>
    </row>
    <row r="78" spans="1:17" ht="27.95" customHeight="1">
      <c r="A78" s="3" t="s">
        <v>829</v>
      </c>
      <c r="B78" s="4">
        <v>882928.14</v>
      </c>
      <c r="C78" s="4">
        <v>777734.17</v>
      </c>
      <c r="D78" s="4">
        <v>808247.96</v>
      </c>
      <c r="E78" s="4">
        <v>710193.75</v>
      </c>
      <c r="F78" s="4">
        <v>-33099.83</v>
      </c>
      <c r="G78" s="4">
        <v>-36395.47</v>
      </c>
      <c r="H78" s="4">
        <v>0.15</v>
      </c>
      <c r="I78" s="4">
        <v>0.52</v>
      </c>
      <c r="J78" s="4">
        <v>-33099.99</v>
      </c>
      <c r="K78" s="4">
        <v>-36395.99</v>
      </c>
      <c r="L78" s="5">
        <v>0</v>
      </c>
      <c r="M78" s="5">
        <v>1E-4</v>
      </c>
      <c r="N78" s="5">
        <v>-4.0952999999999999</v>
      </c>
      <c r="O78" s="5">
        <v>-5.1108000000000002</v>
      </c>
      <c r="P78" s="5">
        <v>-4.0952999999999999</v>
      </c>
      <c r="Q78" s="5">
        <v>-5.1106999999999996</v>
      </c>
    </row>
    <row r="79" spans="1:17" ht="27.95" customHeight="1">
      <c r="A79" s="3" t="s">
        <v>830</v>
      </c>
      <c r="B79" s="4">
        <v>45428.39</v>
      </c>
      <c r="C79" s="4">
        <v>47748.27</v>
      </c>
      <c r="D79" s="4">
        <v>45478.61</v>
      </c>
      <c r="E79" s="4">
        <v>47537.34</v>
      </c>
      <c r="F79" s="4">
        <v>-1666.61</v>
      </c>
      <c r="G79" s="4">
        <v>-2317.86</v>
      </c>
      <c r="H79" s="4">
        <v>0.15</v>
      </c>
      <c r="I79" s="4">
        <v>0.52</v>
      </c>
      <c r="J79" s="4">
        <v>-1666.76</v>
      </c>
      <c r="K79" s="4">
        <v>-2318.38</v>
      </c>
      <c r="L79" s="5">
        <v>2.9999999999999997E-4</v>
      </c>
      <c r="M79" s="5">
        <v>1.1000000000000001E-3</v>
      </c>
      <c r="N79" s="5">
        <v>-3.6648999999999998</v>
      </c>
      <c r="O79" s="5">
        <v>-4.8635999999999999</v>
      </c>
      <c r="P79" s="5">
        <v>-3.6646000000000001</v>
      </c>
      <c r="Q79" s="5">
        <v>-4.8625999999999996</v>
      </c>
    </row>
    <row r="80" spans="1:17" ht="27.95" customHeight="1">
      <c r="A80" s="3" t="s">
        <v>831</v>
      </c>
      <c r="B80" s="4">
        <v>837499.74</v>
      </c>
      <c r="C80" s="4">
        <v>729985.91</v>
      </c>
      <c r="D80" s="4">
        <v>762769.35</v>
      </c>
      <c r="E80" s="4">
        <v>662656.41</v>
      </c>
      <c r="F80" s="4">
        <v>-31433.23</v>
      </c>
      <c r="G80" s="4">
        <v>-34077.61</v>
      </c>
      <c r="H80" s="4">
        <v>0</v>
      </c>
      <c r="I80" s="4">
        <v>0</v>
      </c>
      <c r="J80" s="4">
        <v>-31433.23</v>
      </c>
      <c r="K80" s="4">
        <v>-34077.61</v>
      </c>
      <c r="L80" s="5">
        <v>0</v>
      </c>
      <c r="M80" s="5">
        <v>0</v>
      </c>
      <c r="N80" s="5">
        <v>-4.1208999999999998</v>
      </c>
      <c r="O80" s="5">
        <v>-5.1284999999999998</v>
      </c>
      <c r="P80" s="5">
        <v>-4.1208999999999998</v>
      </c>
      <c r="Q80" s="5">
        <v>-5.1284999999999998</v>
      </c>
    </row>
    <row r="81" spans="1:17" ht="27.95" customHeight="1">
      <c r="A81" s="3" t="s">
        <v>832</v>
      </c>
      <c r="B81" s="4" t="s">
        <v>769</v>
      </c>
      <c r="C81" s="4" t="s">
        <v>769</v>
      </c>
      <c r="D81" s="4" t="s">
        <v>769</v>
      </c>
      <c r="E81" s="4" t="s">
        <v>769</v>
      </c>
      <c r="F81" s="4">
        <v>309.3</v>
      </c>
      <c r="G81" s="4">
        <v>4120.91</v>
      </c>
      <c r="H81" s="4" t="s">
        <v>769</v>
      </c>
      <c r="I81" s="4" t="s">
        <v>769</v>
      </c>
      <c r="J81" s="4" t="s">
        <v>769</v>
      </c>
      <c r="K81" s="4" t="s">
        <v>769</v>
      </c>
      <c r="L81" s="4" t="s">
        <v>769</v>
      </c>
      <c r="M81" s="4" t="s">
        <v>769</v>
      </c>
      <c r="N81" s="4" t="s">
        <v>769</v>
      </c>
      <c r="O81" s="4" t="s">
        <v>769</v>
      </c>
      <c r="P81" s="4" t="s">
        <v>769</v>
      </c>
      <c r="Q81" s="4" t="s">
        <v>769</v>
      </c>
    </row>
    <row r="82" spans="1:17" ht="27.95" customHeight="1">
      <c r="A82" s="3" t="s">
        <v>833</v>
      </c>
      <c r="B82" s="4">
        <v>880907.13</v>
      </c>
      <c r="C82" s="4">
        <v>758164.31</v>
      </c>
      <c r="D82" s="4">
        <v>804792.11</v>
      </c>
      <c r="E82" s="4">
        <v>689788.33</v>
      </c>
      <c r="F82" s="4">
        <v>6292.06</v>
      </c>
      <c r="G82" s="4">
        <v>9852.99</v>
      </c>
      <c r="H82" s="4">
        <v>0</v>
      </c>
      <c r="I82" s="4">
        <v>0</v>
      </c>
      <c r="J82" s="4">
        <v>6292.06</v>
      </c>
      <c r="K82" s="4">
        <v>9852.99</v>
      </c>
      <c r="L82" s="5">
        <v>0</v>
      </c>
      <c r="M82" s="5">
        <v>0</v>
      </c>
      <c r="N82" s="5">
        <v>0.78180000000000005</v>
      </c>
      <c r="O82" s="5">
        <v>1.4245000000000001</v>
      </c>
      <c r="P82" s="5">
        <v>0.78180000000000005</v>
      </c>
      <c r="Q82" s="5">
        <v>1.4245000000000001</v>
      </c>
    </row>
    <row r="83" spans="1:17" ht="27.95" customHeight="1">
      <c r="A83" s="3" t="s">
        <v>834</v>
      </c>
      <c r="B83" s="4">
        <v>837176.57</v>
      </c>
      <c r="C83" s="4">
        <v>729633.07</v>
      </c>
      <c r="D83" s="4">
        <v>761106.51</v>
      </c>
      <c r="E83" s="4">
        <v>661289.06000000006</v>
      </c>
      <c r="F83" s="4">
        <v>309.3</v>
      </c>
      <c r="G83" s="4">
        <v>4120.91</v>
      </c>
      <c r="H83" s="4">
        <v>0</v>
      </c>
      <c r="I83" s="4">
        <v>0</v>
      </c>
      <c r="J83" s="4">
        <v>309.3</v>
      </c>
      <c r="K83" s="4">
        <v>4120.91</v>
      </c>
      <c r="L83" s="5">
        <v>0</v>
      </c>
      <c r="M83" s="5">
        <v>0</v>
      </c>
      <c r="N83" s="5">
        <v>4.0599999999999997E-2</v>
      </c>
      <c r="O83" s="5">
        <v>0.62150000000000005</v>
      </c>
      <c r="P83" s="5">
        <v>4.0599999999999997E-2</v>
      </c>
      <c r="Q83" s="5">
        <v>0.62150000000000005</v>
      </c>
    </row>
    <row r="84" spans="1:17" ht="27.95" customHeight="1">
      <c r="A84" s="3" t="s">
        <v>835</v>
      </c>
      <c r="B84" s="4">
        <v>0</v>
      </c>
      <c r="C84" s="4">
        <v>0</v>
      </c>
      <c r="D84" s="4">
        <v>0</v>
      </c>
      <c r="E84" s="4">
        <v>0</v>
      </c>
      <c r="F84" s="4">
        <v>5982.76</v>
      </c>
      <c r="G84" s="4">
        <v>5732.08</v>
      </c>
      <c r="H84" s="4">
        <v>0</v>
      </c>
      <c r="I84" s="4">
        <v>0</v>
      </c>
      <c r="J84" s="4">
        <v>5982.76</v>
      </c>
      <c r="K84" s="4">
        <v>5732.08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ht="27.95" customHeight="1">
      <c r="A85" s="3" t="s">
        <v>836</v>
      </c>
      <c r="B85" s="4">
        <v>43730.559999999998</v>
      </c>
      <c r="C85" s="4">
        <v>28531.23</v>
      </c>
      <c r="D85" s="4">
        <v>43685.599999999999</v>
      </c>
      <c r="E85" s="4">
        <v>28499.279999999999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27.95" customHeight="1">
      <c r="A86" s="3" t="s">
        <v>837</v>
      </c>
      <c r="B86" s="4">
        <v>-793446.01</v>
      </c>
      <c r="C86" s="4">
        <v>-701101.84</v>
      </c>
      <c r="D86" s="4">
        <v>-717420.91</v>
      </c>
      <c r="E86" s="4">
        <v>-632789.78</v>
      </c>
      <c r="F86" s="4">
        <v>-5982.76</v>
      </c>
      <c r="G86" s="4">
        <v>-5732.08</v>
      </c>
      <c r="H86" s="4">
        <v>0</v>
      </c>
      <c r="I86" s="4">
        <v>0</v>
      </c>
      <c r="J86" s="4">
        <v>-5982.76</v>
      </c>
      <c r="K86" s="4">
        <v>-5732.08</v>
      </c>
      <c r="L86" s="5">
        <v>0</v>
      </c>
      <c r="M86" s="5">
        <v>0</v>
      </c>
      <c r="N86" s="5">
        <v>0.83389999999999997</v>
      </c>
      <c r="O86" s="5">
        <v>0.90339999999999998</v>
      </c>
      <c r="P86" s="5">
        <v>0.83389999999999997</v>
      </c>
      <c r="Q86" s="5">
        <v>0.90339999999999998</v>
      </c>
    </row>
    <row r="87" spans="1:17" ht="27.95" customHeight="1">
      <c r="A87" s="3" t="s">
        <v>838</v>
      </c>
      <c r="B87" s="4">
        <v>-837176.57</v>
      </c>
      <c r="C87" s="4">
        <v>-729633.07</v>
      </c>
      <c r="D87" s="4">
        <v>-761106.51</v>
      </c>
      <c r="E87" s="4">
        <v>-661289.06000000006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ht="27.95" customHeight="1">
      <c r="A88" s="3" t="s">
        <v>839</v>
      </c>
      <c r="B88" s="4">
        <v>0</v>
      </c>
      <c r="C88" s="4">
        <v>0</v>
      </c>
      <c r="D88" s="4">
        <v>0</v>
      </c>
      <c r="E88" s="4">
        <v>0</v>
      </c>
      <c r="F88" s="4">
        <v>-5982.76</v>
      </c>
      <c r="G88" s="4">
        <v>-5732.08</v>
      </c>
      <c r="H88" s="4">
        <v>0</v>
      </c>
      <c r="I88" s="4">
        <v>0</v>
      </c>
      <c r="J88" s="4">
        <v>-5982.76</v>
      </c>
      <c r="K88" s="4">
        <v>-5732.08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ht="27.95" customHeight="1">
      <c r="A89" s="3" t="s">
        <v>836</v>
      </c>
      <c r="B89" s="4">
        <v>43730.559999999998</v>
      </c>
      <c r="C89" s="4">
        <v>28531.23</v>
      </c>
      <c r="D89" s="4">
        <v>43685.599999999999</v>
      </c>
      <c r="E89" s="4">
        <v>28499.279999999999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ht="27.95" customHeight="1">
      <c r="A90" s="3" t="s">
        <v>840</v>
      </c>
      <c r="B90" s="4" t="s">
        <v>769</v>
      </c>
      <c r="C90" s="4" t="s">
        <v>769</v>
      </c>
      <c r="D90" s="4" t="s">
        <v>769</v>
      </c>
      <c r="E90" s="4" t="s">
        <v>769</v>
      </c>
      <c r="F90" s="4">
        <v>0</v>
      </c>
      <c r="G90" s="4">
        <v>0</v>
      </c>
      <c r="H90" s="4" t="s">
        <v>769</v>
      </c>
      <c r="I90" s="4" t="s">
        <v>769</v>
      </c>
      <c r="J90" s="4" t="s">
        <v>769</v>
      </c>
      <c r="K90" s="4" t="s">
        <v>769</v>
      </c>
      <c r="L90" s="4" t="s">
        <v>769</v>
      </c>
      <c r="M90" s="4" t="s">
        <v>769</v>
      </c>
      <c r="N90" s="4" t="s">
        <v>769</v>
      </c>
      <c r="O90" s="4" t="s">
        <v>769</v>
      </c>
      <c r="P90" s="5">
        <v>0</v>
      </c>
      <c r="Q90" s="5">
        <v>0</v>
      </c>
    </row>
    <row r="91" spans="1:17" ht="27.95" customHeight="1">
      <c r="A91" s="3" t="s">
        <v>841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 t="s">
        <v>769</v>
      </c>
      <c r="I91" s="4" t="s">
        <v>769</v>
      </c>
      <c r="J91" s="4" t="s">
        <v>769</v>
      </c>
      <c r="K91" s="4" t="s">
        <v>769</v>
      </c>
      <c r="L91" s="4" t="s">
        <v>769</v>
      </c>
      <c r="M91" s="4" t="s">
        <v>769</v>
      </c>
      <c r="N91" s="4" t="s">
        <v>769</v>
      </c>
      <c r="O91" s="4" t="s">
        <v>769</v>
      </c>
      <c r="P91" s="5">
        <v>0</v>
      </c>
      <c r="Q91" s="5">
        <v>0</v>
      </c>
    </row>
    <row r="92" spans="1:17" ht="27.95" customHeight="1">
      <c r="A92" s="3" t="s">
        <v>842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 t="s">
        <v>769</v>
      </c>
      <c r="I92" s="4" t="s">
        <v>769</v>
      </c>
      <c r="J92" s="4" t="s">
        <v>769</v>
      </c>
      <c r="K92" s="4" t="s">
        <v>769</v>
      </c>
      <c r="L92" s="4" t="s">
        <v>769</v>
      </c>
      <c r="M92" s="4" t="s">
        <v>769</v>
      </c>
      <c r="N92" s="4" t="s">
        <v>769</v>
      </c>
      <c r="O92" s="4" t="s">
        <v>769</v>
      </c>
      <c r="P92" s="5">
        <v>0</v>
      </c>
      <c r="Q92" s="5">
        <v>0</v>
      </c>
    </row>
    <row r="93" spans="1:17" ht="27.95" customHeight="1">
      <c r="A93" s="3" t="s">
        <v>813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 t="s">
        <v>769</v>
      </c>
      <c r="I93" s="4" t="s">
        <v>769</v>
      </c>
      <c r="J93" s="4" t="s">
        <v>769</v>
      </c>
      <c r="K93" s="4" t="s">
        <v>769</v>
      </c>
      <c r="L93" s="4" t="s">
        <v>769</v>
      </c>
      <c r="M93" s="4" t="s">
        <v>769</v>
      </c>
      <c r="N93" s="4" t="s">
        <v>769</v>
      </c>
      <c r="O93" s="4" t="s">
        <v>769</v>
      </c>
      <c r="P93" s="5">
        <v>0</v>
      </c>
      <c r="Q93" s="5">
        <v>0</v>
      </c>
    </row>
    <row r="94" spans="1:17" ht="27.95" customHeight="1">
      <c r="A94" s="3" t="s">
        <v>814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 t="s">
        <v>769</v>
      </c>
      <c r="I94" s="4" t="s">
        <v>769</v>
      </c>
      <c r="J94" s="4" t="s">
        <v>769</v>
      </c>
      <c r="K94" s="4" t="s">
        <v>769</v>
      </c>
      <c r="L94" s="4" t="s">
        <v>769</v>
      </c>
      <c r="M94" s="4" t="s">
        <v>769</v>
      </c>
      <c r="N94" s="4" t="s">
        <v>769</v>
      </c>
      <c r="O94" s="4" t="s">
        <v>769</v>
      </c>
      <c r="P94" s="5">
        <v>0</v>
      </c>
      <c r="Q94" s="5">
        <v>0</v>
      </c>
    </row>
    <row r="95" spans="1:17" ht="27.95" customHeight="1">
      <c r="A95" s="3" t="s">
        <v>843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 t="s">
        <v>769</v>
      </c>
      <c r="I95" s="4" t="s">
        <v>769</v>
      </c>
      <c r="J95" s="4" t="s">
        <v>769</v>
      </c>
      <c r="K95" s="4" t="s">
        <v>769</v>
      </c>
      <c r="L95" s="4" t="s">
        <v>769</v>
      </c>
      <c r="M95" s="4" t="s">
        <v>769</v>
      </c>
      <c r="N95" s="4" t="s">
        <v>769</v>
      </c>
      <c r="O95" s="4" t="s">
        <v>769</v>
      </c>
      <c r="P95" s="5">
        <v>0</v>
      </c>
      <c r="Q95" s="5">
        <v>0</v>
      </c>
    </row>
    <row r="96" spans="1:17" ht="27.95" customHeight="1">
      <c r="A96" s="3" t="s">
        <v>844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 t="s">
        <v>769</v>
      </c>
      <c r="I96" s="4" t="s">
        <v>769</v>
      </c>
      <c r="J96" s="4" t="s">
        <v>769</v>
      </c>
      <c r="K96" s="4" t="s">
        <v>769</v>
      </c>
      <c r="L96" s="4" t="s">
        <v>769</v>
      </c>
      <c r="M96" s="4" t="s">
        <v>769</v>
      </c>
      <c r="N96" s="4" t="s">
        <v>769</v>
      </c>
      <c r="O96" s="4" t="s">
        <v>769</v>
      </c>
      <c r="P96" s="5">
        <v>0</v>
      </c>
      <c r="Q96" s="5">
        <v>0</v>
      </c>
    </row>
    <row r="97" spans="1:17" ht="27.95" customHeight="1">
      <c r="A97" s="3" t="s">
        <v>842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 t="s">
        <v>769</v>
      </c>
      <c r="I97" s="4" t="s">
        <v>769</v>
      </c>
      <c r="J97" s="4" t="s">
        <v>769</v>
      </c>
      <c r="K97" s="4" t="s">
        <v>769</v>
      </c>
      <c r="L97" s="4" t="s">
        <v>769</v>
      </c>
      <c r="M97" s="4" t="s">
        <v>769</v>
      </c>
      <c r="N97" s="4" t="s">
        <v>769</v>
      </c>
      <c r="O97" s="4" t="s">
        <v>769</v>
      </c>
      <c r="P97" s="5">
        <v>0</v>
      </c>
      <c r="Q97" s="5">
        <v>0</v>
      </c>
    </row>
    <row r="98" spans="1:17" ht="27.95" customHeight="1">
      <c r="A98" s="3" t="s">
        <v>813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 t="s">
        <v>769</v>
      </c>
      <c r="I98" s="4" t="s">
        <v>769</v>
      </c>
      <c r="J98" s="4" t="s">
        <v>769</v>
      </c>
      <c r="K98" s="4" t="s">
        <v>769</v>
      </c>
      <c r="L98" s="4" t="s">
        <v>769</v>
      </c>
      <c r="M98" s="4" t="s">
        <v>769</v>
      </c>
      <c r="N98" s="4" t="s">
        <v>769</v>
      </c>
      <c r="O98" s="4" t="s">
        <v>769</v>
      </c>
      <c r="P98" s="5">
        <v>0</v>
      </c>
      <c r="Q98" s="5">
        <v>0</v>
      </c>
    </row>
    <row r="99" spans="1:17" ht="27.95" customHeight="1">
      <c r="A99" s="3" t="s">
        <v>814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 t="s">
        <v>769</v>
      </c>
      <c r="I99" s="4" t="s">
        <v>769</v>
      </c>
      <c r="J99" s="4" t="s">
        <v>769</v>
      </c>
      <c r="K99" s="4" t="s">
        <v>769</v>
      </c>
      <c r="L99" s="4" t="s">
        <v>769</v>
      </c>
      <c r="M99" s="4" t="s">
        <v>769</v>
      </c>
      <c r="N99" s="4" t="s">
        <v>769</v>
      </c>
      <c r="O99" s="4" t="s">
        <v>769</v>
      </c>
      <c r="P99" s="5">
        <v>0</v>
      </c>
      <c r="Q99" s="5">
        <v>0</v>
      </c>
    </row>
    <row r="100" spans="1:17" ht="27.95" customHeight="1">
      <c r="A100" s="3" t="s">
        <v>843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 t="s">
        <v>769</v>
      </c>
      <c r="I100" s="4" t="s">
        <v>769</v>
      </c>
      <c r="J100" s="4" t="s">
        <v>769</v>
      </c>
      <c r="K100" s="4" t="s">
        <v>769</v>
      </c>
      <c r="L100" s="4" t="s">
        <v>769</v>
      </c>
      <c r="M100" s="4" t="s">
        <v>769</v>
      </c>
      <c r="N100" s="4" t="s">
        <v>769</v>
      </c>
      <c r="O100" s="4" t="s">
        <v>769</v>
      </c>
      <c r="P100" s="5">
        <v>0</v>
      </c>
      <c r="Q100" s="5">
        <v>0</v>
      </c>
    </row>
    <row r="101" spans="1:17" ht="27.95" customHeight="1">
      <c r="A101" s="3" t="s">
        <v>845</v>
      </c>
      <c r="B101" s="4" t="s">
        <v>769</v>
      </c>
      <c r="C101" s="4" t="s">
        <v>769</v>
      </c>
      <c r="D101" s="4" t="s">
        <v>769</v>
      </c>
      <c r="E101" s="4" t="s">
        <v>769</v>
      </c>
      <c r="F101" s="4">
        <v>0</v>
      </c>
      <c r="G101" s="4">
        <v>0</v>
      </c>
      <c r="H101" s="4">
        <v>0</v>
      </c>
      <c r="I101" s="4">
        <v>0</v>
      </c>
      <c r="J101" s="4" t="s">
        <v>769</v>
      </c>
      <c r="K101" s="4" t="s">
        <v>769</v>
      </c>
      <c r="L101" s="4" t="s">
        <v>769</v>
      </c>
      <c r="M101" s="4" t="s">
        <v>769</v>
      </c>
      <c r="N101" s="4" t="s">
        <v>769</v>
      </c>
      <c r="O101" s="4" t="s">
        <v>769</v>
      </c>
      <c r="P101" s="4" t="s">
        <v>769</v>
      </c>
      <c r="Q101" s="4" t="s">
        <v>769</v>
      </c>
    </row>
    <row r="102" spans="1:17" ht="27.95" customHeight="1">
      <c r="A102" s="3" t="s">
        <v>846</v>
      </c>
      <c r="B102" s="4" t="s">
        <v>769</v>
      </c>
      <c r="C102" s="4" t="s">
        <v>769</v>
      </c>
      <c r="D102" s="4" t="s">
        <v>769</v>
      </c>
      <c r="E102" s="4" t="s">
        <v>769</v>
      </c>
      <c r="F102" s="4">
        <v>209846.12</v>
      </c>
      <c r="G102" s="4">
        <v>49571.63</v>
      </c>
      <c r="H102" s="4">
        <v>0</v>
      </c>
      <c r="I102" s="4">
        <v>0</v>
      </c>
      <c r="J102" s="4">
        <v>209846.12</v>
      </c>
      <c r="K102" s="4">
        <v>49571.63</v>
      </c>
      <c r="L102" s="4" t="s">
        <v>769</v>
      </c>
      <c r="M102" s="4" t="s">
        <v>769</v>
      </c>
      <c r="N102" s="4" t="s">
        <v>769</v>
      </c>
      <c r="O102" s="4" t="s">
        <v>769</v>
      </c>
      <c r="P102" s="4" t="s">
        <v>769</v>
      </c>
      <c r="Q102" s="4" t="s">
        <v>769</v>
      </c>
    </row>
    <row r="103" spans="1:17" ht="27.95" customHeight="1">
      <c r="A103" s="3" t="s">
        <v>847</v>
      </c>
      <c r="B103" s="4">
        <v>-469492.11</v>
      </c>
      <c r="C103" s="4">
        <v>-423361.15</v>
      </c>
      <c r="D103" s="4">
        <v>-434408.05</v>
      </c>
      <c r="E103" s="4">
        <v>-420844.05</v>
      </c>
      <c r="F103" s="4">
        <v>-51232.46</v>
      </c>
      <c r="G103" s="4">
        <v>-23776.68</v>
      </c>
      <c r="H103" s="4">
        <v>0</v>
      </c>
      <c r="I103" s="4">
        <v>0</v>
      </c>
      <c r="J103" s="4">
        <v>-51232.46</v>
      </c>
      <c r="K103" s="4">
        <v>-23776.68</v>
      </c>
      <c r="L103" s="5">
        <v>0</v>
      </c>
      <c r="M103" s="5">
        <v>0</v>
      </c>
      <c r="N103" s="5">
        <v>11.7936</v>
      </c>
      <c r="O103" s="5">
        <v>5.6342999999999996</v>
      </c>
      <c r="P103" s="5">
        <v>11.7936</v>
      </c>
      <c r="Q103" s="5">
        <v>5.6342999999999996</v>
      </c>
    </row>
    <row r="104" spans="1:17" ht="27.95" customHeight="1">
      <c r="A104" s="3" t="s">
        <v>848</v>
      </c>
      <c r="B104" s="4">
        <v>4047615.87</v>
      </c>
      <c r="C104" s="4">
        <v>2786214.26</v>
      </c>
      <c r="D104" s="4">
        <v>2835167</v>
      </c>
      <c r="E104" s="4">
        <v>2515341.87</v>
      </c>
      <c r="F104" s="4">
        <v>-3857.82</v>
      </c>
      <c r="G104" s="4">
        <v>-63689.5</v>
      </c>
      <c r="H104" s="4">
        <v>0</v>
      </c>
      <c r="I104" s="4">
        <v>0</v>
      </c>
      <c r="J104" s="4">
        <v>-3857.82</v>
      </c>
      <c r="K104" s="4">
        <v>-63689.5</v>
      </c>
      <c r="L104" s="5">
        <v>0</v>
      </c>
      <c r="M104" s="5">
        <v>0</v>
      </c>
      <c r="N104" s="5">
        <v>-0.1361</v>
      </c>
      <c r="O104" s="5">
        <v>-2.5251000000000001</v>
      </c>
      <c r="P104" s="5">
        <v>-0.1361</v>
      </c>
      <c r="Q104" s="5">
        <v>-2.5251000000000001</v>
      </c>
    </row>
    <row r="105" spans="1:17" ht="27.95" customHeight="1">
      <c r="A105" s="3" t="s">
        <v>849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</row>
    <row r="106" spans="1:17" ht="27.95" customHeight="1">
      <c r="A106" s="3" t="s">
        <v>850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</row>
    <row r="107" spans="1:17" ht="27.95" customHeight="1">
      <c r="A107" s="3" t="s">
        <v>851</v>
      </c>
      <c r="B107" s="4">
        <v>0</v>
      </c>
      <c r="C107" s="4">
        <v>0</v>
      </c>
      <c r="D107" s="4">
        <v>0</v>
      </c>
      <c r="E107" s="4">
        <v>0</v>
      </c>
      <c r="F107" s="4">
        <v>264936.40000000002</v>
      </c>
      <c r="G107" s="4">
        <v>137037.81</v>
      </c>
      <c r="H107" s="4">
        <v>0</v>
      </c>
      <c r="I107" s="4">
        <v>0</v>
      </c>
      <c r="J107" s="4">
        <v>264936.40000000002</v>
      </c>
      <c r="K107" s="4">
        <v>137037.81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ht="93.75" customHeight="1">
      <c r="A108" s="1215" t="s">
        <v>856</v>
      </c>
      <c r="B108" s="1216"/>
      <c r="C108" s="1216"/>
      <c r="D108" s="1216"/>
      <c r="E108" s="1216"/>
      <c r="F108" s="1216"/>
      <c r="G108" s="1216"/>
      <c r="H108" s="1216"/>
      <c r="I108" s="1216"/>
      <c r="J108" s="1216"/>
      <c r="K108" s="1216"/>
      <c r="L108" s="1216"/>
      <c r="M108" s="1216"/>
      <c r="N108" s="1216"/>
      <c r="O108" s="1216"/>
      <c r="P108" s="1216"/>
      <c r="Q108" s="1216"/>
    </row>
  </sheetData>
  <mergeCells count="12">
    <mergeCell ref="A108:Q108"/>
    <mergeCell ref="A3:A4"/>
    <mergeCell ref="A1:Q1"/>
    <mergeCell ref="A2:Q2"/>
    <mergeCell ref="B3:C3"/>
    <mergeCell ref="D3:E3"/>
    <mergeCell ref="F3:G3"/>
    <mergeCell ref="H3:I3"/>
    <mergeCell ref="J3:K3"/>
    <mergeCell ref="L3:M3"/>
    <mergeCell ref="N3:O3"/>
    <mergeCell ref="P3:Q3"/>
  </mergeCells>
  <phoneticPr fontId="10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22</vt:i4>
      </vt:variant>
      <vt:variant>
        <vt:lpstr>命名范围</vt:lpstr>
      </vt:variant>
      <vt:variant>
        <vt:i4>9</vt:i4>
      </vt:variant>
    </vt:vector>
  </HeadingPairs>
  <TitlesOfParts>
    <vt:vector size="31" baseType="lpstr">
      <vt:lpstr>理论测算 </vt:lpstr>
      <vt:lpstr>汇总展示表</vt:lpstr>
      <vt:lpstr>2026-2030年盈利测算表</vt:lpstr>
      <vt:lpstr>板块（积极-原版本）</vt:lpstr>
      <vt:lpstr>板块-利息（纯账面）</vt:lpstr>
      <vt:lpstr>板块-利息（积极-原版本）</vt:lpstr>
      <vt:lpstr>息差中间表</vt:lpstr>
      <vt:lpstr>息差测算表</vt:lpstr>
      <vt:lpstr>中收测算表</vt:lpstr>
      <vt:lpstr>板块</vt:lpstr>
      <vt:lpstr>资本</vt:lpstr>
      <vt:lpstr>子公司</vt:lpstr>
      <vt:lpstr>宏观及利率情景</vt:lpstr>
      <vt:lpstr>【底稿】收益率核心表</vt:lpstr>
      <vt:lpstr>2025零售人民币</vt:lpstr>
      <vt:lpstr>2025对公人民币</vt:lpstr>
      <vt:lpstr>2025对公外币</vt:lpstr>
      <vt:lpstr>2025金市人民币</vt:lpstr>
      <vt:lpstr>2025司库人民币</vt:lpstr>
      <vt:lpstr>2025零售外币</vt:lpstr>
      <vt:lpstr>2025金市外币</vt:lpstr>
      <vt:lpstr>2025司库外币</vt:lpstr>
      <vt:lpstr>'2026-2030年盈利测算表'!Print_Area</vt:lpstr>
      <vt:lpstr>板块!Print_Area</vt:lpstr>
      <vt:lpstr>'板块（积极-原版本）'!Print_Area</vt:lpstr>
      <vt:lpstr>汇总展示表!Print_Area</vt:lpstr>
      <vt:lpstr>息差测算表!Print_Area</vt:lpstr>
      <vt:lpstr>资本!Print_Area</vt:lpstr>
      <vt:lpstr>子公司!Print_Area</vt:lpstr>
      <vt:lpstr>'2026-2030年盈利测算表'!Print_Titles</vt:lpstr>
      <vt:lpstr>汇总展示表!Print_Titles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张顺葆</dc:creator>
  <cp:lastModifiedBy>Yang Cao</cp:lastModifiedBy>
  <cp:lastPrinted>2026-07-08T10:05:15Z</cp:lastPrinted>
  <dcterms:created xsi:type="dcterms:W3CDTF">2006-09-16T00:00:00Z</dcterms:created>
  <dcterms:modified xsi:type="dcterms:W3CDTF">2026-07-17T01:38:10Z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4F8EAA2A47B3426C85259B98B694FF38_13</vt:lpwstr>
  </property>
  <property fmtid="{D5CDD505-2E9C-101B-9397-08002B2CF9AE}" pid="3" name="KSOProductBuildVer">
    <vt:lpwstr>2052-12.8.2.15311</vt:lpwstr>
  </property>
  <property fmtid="{D5CDD505-2E9C-101B-9397-08002B2CF9AE}" pid="4" name="EM_Doc_Temp_ID">
    <vt:lpwstr>E6A2050D-476C-4CF0-AA0E-E19934B1DB0A</vt:lpwstr>
  </property>
</Properties>
</file>